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drawings/drawing15.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xl/drawings/drawing16.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0" yWindow="570" windowWidth="23655" windowHeight="8640" firstSheet="9" activeTab="13"/>
  </bookViews>
  <sheets>
    <sheet name="Rekapitulace stavby" sheetId="1" r:id="rId1"/>
    <sheet name="01 - SO 01.1 - Bourání" sheetId="2" r:id="rId2"/>
    <sheet name="02 - SO 01.2 - Stavební část" sheetId="3" r:id="rId3"/>
    <sheet name="Technologie kuchyně" sheetId="21" r:id="rId4"/>
    <sheet name="03 - SO 01.3 - Vnitřní zd..." sheetId="4" r:id="rId5"/>
    <sheet name="Soupis položek ZTI" sheetId="22" r:id="rId6"/>
    <sheet name="Soupis položek rozvod plynu" sheetId="23" r:id="rId7"/>
    <sheet name="04 - SO 01.4 - Ústřední v..." sheetId="5" r:id="rId8"/>
    <sheet name="Soupis položek ÚT" sheetId="24" r:id="rId9"/>
    <sheet name="05 - SO 01.5 - Vzduchotec..." sheetId="6" r:id="rId10"/>
    <sheet name="Soupis položek VZT" sheetId="25" r:id="rId11"/>
    <sheet name="06 - SO 01.6 - Elektroins..." sheetId="7" r:id="rId12"/>
    <sheet name="Rekapitulace silnoproud" sheetId="26" r:id="rId13"/>
    <sheet name="Soupis položek silnoproud" sheetId="27" r:id="rId14"/>
    <sheet name="Rekapitulace slaboproud" sheetId="28" r:id="rId15"/>
    <sheet name="Soupis položek slaboproud" sheetId="29" r:id="rId16"/>
    <sheet name="Rekapitulace EPS" sheetId="30" r:id="rId17"/>
    <sheet name="Soupis položek EPS" sheetId="31" r:id="rId18"/>
    <sheet name="01 - SO 01.7.1 - Akumulač..." sheetId="8" r:id="rId19"/>
    <sheet name="02 - SO 01.7.2 - Odvodněn..." sheetId="9" r:id="rId20"/>
    <sheet name="03 - SO 01.7.3 - Kanaliza..." sheetId="10" r:id="rId21"/>
    <sheet name="04 - SO 01.7.4 - Výtlak o..." sheetId="11" r:id="rId22"/>
    <sheet name="05 - SO 01.7.5 - Technologie" sheetId="12" r:id="rId23"/>
    <sheet name="2 - SO 02 - Oplocení" sheetId="13" r:id="rId24"/>
    <sheet name="3 - IO 01 - Zpevněné plochy" sheetId="14" r:id="rId25"/>
    <sheet name="4 - IO 02 - Parkoviště" sheetId="15" r:id="rId26"/>
    <sheet name="5 - IO 03 - Zeleň" sheetId="16" r:id="rId27"/>
    <sheet name="6 - IO 05 - Přípojka vody" sheetId="17" r:id="rId28"/>
    <sheet name="7 - IO 06 - Přeložka lamp..." sheetId="18" r:id="rId29"/>
    <sheet name="Rekapitulace IO 06" sheetId="32" r:id="rId30"/>
    <sheet name="Soupis položek IO 06" sheetId="33" r:id="rId31"/>
    <sheet name="VRN - VRN" sheetId="19" r:id="rId32"/>
    <sheet name="Pokyny pro vyplnění" sheetId="20" r:id="rId33"/>
  </sheets>
  <externalReferences>
    <externalReference r:id="rId34"/>
    <externalReference r:id="rId35"/>
    <externalReference r:id="rId36"/>
    <externalReference r:id="rId37"/>
    <externalReference r:id="rId38"/>
  </externalReferences>
  <definedNames>
    <definedName name="_xlnm._FilterDatabase" localSheetId="1" hidden="1">'01 - SO 01.1 - Bourání'!$C$102:$K$2987</definedName>
    <definedName name="_xlnm._FilterDatabase" localSheetId="18" hidden="1">'01 - SO 01.7.1 - Akumulač...'!$C$95:$K$212</definedName>
    <definedName name="_xlnm._FilterDatabase" localSheetId="2" hidden="1">'02 - SO 01.2 - Stavební část'!$C$112:$K$4841</definedName>
    <definedName name="_xlnm._FilterDatabase" localSheetId="19" hidden="1">'02 - SO 01.7.2 - Odvodněn...'!$C$94:$K$346</definedName>
    <definedName name="_xlnm._FilterDatabase" localSheetId="4" hidden="1">'03 - SO 01.3 - Vnitřní zd...'!$C$84:$K$90</definedName>
    <definedName name="_xlnm._FilterDatabase" localSheetId="20" hidden="1">'03 - SO 01.7.3 - Kanaliza...'!$C$97:$K$446</definedName>
    <definedName name="_xlnm._FilterDatabase" localSheetId="7" hidden="1">'04 - SO 01.4 - Ústřední v...'!$C$83:$K$87</definedName>
    <definedName name="_xlnm._FilterDatabase" localSheetId="21" hidden="1">'04 - SO 01.7.4 - Výtlak o...'!$C$94:$K$243</definedName>
    <definedName name="_xlnm._FilterDatabase" localSheetId="9" hidden="1">'05 - SO 01.5 - Vzduchotec...'!$C$83:$K$87</definedName>
    <definedName name="_xlnm._FilterDatabase" localSheetId="22" hidden="1">'05 - SO 01.7.5 - Technologie'!$C$89:$K$103</definedName>
    <definedName name="_xlnm._FilterDatabase" localSheetId="11" hidden="1">'06 - SO 01.6 - Elektroins...'!$C$85:$K$93</definedName>
    <definedName name="_xlnm._FilterDatabase" localSheetId="23" hidden="1">'2 - SO 02 - Oplocení'!$C$81:$K$215</definedName>
    <definedName name="_xlnm._FilterDatabase" localSheetId="24" hidden="1">'3 - IO 01 - Zpevněné plochy'!$C$86:$K$245</definedName>
    <definedName name="_xlnm._FilterDatabase" localSheetId="25" hidden="1">'4 - IO 02 - Parkoviště'!$C$83:$K$255</definedName>
    <definedName name="_xlnm._FilterDatabase" localSheetId="26" hidden="1">'5 - IO 03 - Zeleň'!$C$78:$K$289</definedName>
    <definedName name="_xlnm._FilterDatabase" localSheetId="27" hidden="1">'6 - IO 05 - Přípojka vody'!$C$81:$K$226</definedName>
    <definedName name="_xlnm._FilterDatabase" localSheetId="28" hidden="1">'7 - IO 06 - Přeložka lamp...'!$C$77:$K$81</definedName>
    <definedName name="_xlnm._FilterDatabase" localSheetId="3" hidden="1">'Technologie kuchyně'!$A$6:$P$91</definedName>
    <definedName name="_xlnm._FilterDatabase" localSheetId="31" hidden="1">'VRN - VRN'!$C$80:$K$97</definedName>
    <definedName name="Bar" localSheetId="16">'[1]Technologie kuchyně'!#REF!</definedName>
    <definedName name="Bar" localSheetId="12">'[1]Technologie kuchyně'!#REF!</definedName>
    <definedName name="Bar" localSheetId="14">'[1]Technologie kuchyně'!#REF!</definedName>
    <definedName name="Bar" localSheetId="17">'[1]Technologie kuchyně'!#REF!</definedName>
    <definedName name="Bar" localSheetId="6">'[1]Technologie kuchyně'!#REF!</definedName>
    <definedName name="Bar" localSheetId="13">'[1]Technologie kuchyně'!#REF!</definedName>
    <definedName name="Bar" localSheetId="15">'[1]Technologie kuchyně'!#REF!</definedName>
    <definedName name="Bar" localSheetId="8">'[1]Technologie kuchyně'!#REF!</definedName>
    <definedName name="Bar" localSheetId="10">'[1]Technologie kuchyně'!#REF!</definedName>
    <definedName name="Bar" localSheetId="5">'[1]Technologie kuchyně'!#REF!</definedName>
    <definedName name="Bar">'Technologie kuchyně'!#REF!</definedName>
    <definedName name="_xlnm.Print_Titles" localSheetId="1">'01 - SO 01.1 - Bourání'!$102:$102</definedName>
    <definedName name="_xlnm.Print_Titles" localSheetId="18">'01 - SO 01.7.1 - Akumulač...'!$95:$95</definedName>
    <definedName name="_xlnm.Print_Titles" localSheetId="2">'02 - SO 01.2 - Stavební část'!$112:$112</definedName>
    <definedName name="_xlnm.Print_Titles" localSheetId="19">'02 - SO 01.7.2 - Odvodněn...'!$94:$94</definedName>
    <definedName name="_xlnm.Print_Titles" localSheetId="4">'03 - SO 01.3 - Vnitřní zd...'!$84:$84</definedName>
    <definedName name="_xlnm.Print_Titles" localSheetId="20">'03 - SO 01.7.3 - Kanaliza...'!$97:$97</definedName>
    <definedName name="_xlnm.Print_Titles" localSheetId="7">'04 - SO 01.4 - Ústřední v...'!$83:$83</definedName>
    <definedName name="_xlnm.Print_Titles" localSheetId="21">'04 - SO 01.7.4 - Výtlak o...'!$94:$94</definedName>
    <definedName name="_xlnm.Print_Titles" localSheetId="9">'05 - SO 01.5 - Vzduchotec...'!$83:$83</definedName>
    <definedName name="_xlnm.Print_Titles" localSheetId="22">'05 - SO 01.7.5 - Technologie'!$89:$89</definedName>
    <definedName name="_xlnm.Print_Titles" localSheetId="11">'06 - SO 01.6 - Elektroins...'!$85:$85</definedName>
    <definedName name="_xlnm.Print_Titles" localSheetId="23">'2 - SO 02 - Oplocení'!$81:$81</definedName>
    <definedName name="_xlnm.Print_Titles" localSheetId="24">'3 - IO 01 - Zpevněné plochy'!$86:$86</definedName>
    <definedName name="_xlnm.Print_Titles" localSheetId="25">'4 - IO 02 - Parkoviště'!$83:$83</definedName>
    <definedName name="_xlnm.Print_Titles" localSheetId="26">'5 - IO 03 - Zeleň'!$78:$78</definedName>
    <definedName name="_xlnm.Print_Titles" localSheetId="27">'6 - IO 05 - Přípojka vody'!$81:$81</definedName>
    <definedName name="_xlnm.Print_Titles" localSheetId="28">'7 - IO 06 - Přeložka lamp...'!$77:$77</definedName>
    <definedName name="_xlnm.Print_Titles" localSheetId="0">'Rekapitulace stavby'!$49:$49</definedName>
    <definedName name="_xlnm.Print_Titles" localSheetId="31">'VRN - VRN'!$80:$80</definedName>
    <definedName name="_xlnm.Print_Area" localSheetId="1">'01 - SO 01.1 - Bourání'!$C$4:$J$38,'01 - SO 01.1 - Bourání'!$C$44:$J$82,'01 - SO 01.1 - Bourání'!$C$88:$K$2987</definedName>
    <definedName name="_xlnm.Print_Area" localSheetId="18">'01 - SO 01.7.1 - Akumulač...'!$C$4:$J$40,'01 - SO 01.7.1 - Akumulač...'!$C$46:$J$73,'01 - SO 01.7.1 - Akumulač...'!$C$79:$K$212</definedName>
    <definedName name="_xlnm.Print_Area" localSheetId="2">'02 - SO 01.2 - Stavební část'!$C$4:$J$38,'02 - SO 01.2 - Stavební část'!$C$44:$J$92,'02 - SO 01.2 - Stavební část'!$C$98:$K$4841</definedName>
    <definedName name="_xlnm.Print_Area" localSheetId="19">'02 - SO 01.7.2 - Odvodněn...'!$C$4:$J$40,'02 - SO 01.7.2 - Odvodněn...'!$C$46:$J$72,'02 - SO 01.7.2 - Odvodněn...'!$C$78:$K$346</definedName>
    <definedName name="_xlnm.Print_Area" localSheetId="4">'03 - SO 01.3 - Vnitřní zd...'!$C$4:$J$38,'03 - SO 01.3 - Vnitřní zd...'!$C$44:$J$64,'03 - SO 01.3 - Vnitřní zd...'!$C$70:$K$90</definedName>
    <definedName name="_xlnm.Print_Area" localSheetId="20">'03 - SO 01.7.3 - Kanaliza...'!$C$4:$J$40,'03 - SO 01.7.3 - Kanaliza...'!$C$46:$J$75,'03 - SO 01.7.3 - Kanaliza...'!$C$81:$K$446</definedName>
    <definedName name="_xlnm.Print_Area" localSheetId="7">'04 - SO 01.4 - Ústřední v...'!$C$4:$J$38,'04 - SO 01.4 - Ústřední v...'!$C$44:$J$63,'04 - SO 01.4 - Ústřední v...'!$C$69:$K$87</definedName>
    <definedName name="_xlnm.Print_Area" localSheetId="21">'04 - SO 01.7.4 - Výtlak o...'!$C$4:$J$40,'04 - SO 01.7.4 - Výtlak o...'!$C$46:$J$72,'04 - SO 01.7.4 - Výtlak o...'!$C$78:$K$243</definedName>
    <definedName name="_xlnm.Print_Area" localSheetId="9">'05 - SO 01.5 - Vzduchotec...'!$C$4:$J$38,'05 - SO 01.5 - Vzduchotec...'!$C$44:$J$63,'05 - SO 01.5 - Vzduchotec...'!$C$69:$K$87</definedName>
    <definedName name="_xlnm.Print_Area" localSheetId="22">'05 - SO 01.7.5 - Technologie'!$C$4:$J$40,'05 - SO 01.7.5 - Technologie'!$C$46:$J$67,'05 - SO 01.7.5 - Technologie'!$C$73:$K$103</definedName>
    <definedName name="_xlnm.Print_Area" localSheetId="11">'06 - SO 01.6 - Elektroins...'!$C$4:$J$38,'06 - SO 01.6 - Elektroins...'!$C$44:$J$65,'06 - SO 01.6 - Elektroins...'!$C$71:$K$93</definedName>
    <definedName name="_xlnm.Print_Area" localSheetId="23">'2 - SO 02 - Oplocení'!$C$4:$J$36,'2 - SO 02 - Oplocení'!$C$42:$J$63,'2 - SO 02 - Oplocení'!$C$69:$K$215</definedName>
    <definedName name="_xlnm.Print_Area" localSheetId="24">'3 - IO 01 - Zpevněné plochy'!$C$4:$J$36,'3 - IO 01 - Zpevněné plochy'!$C$42:$J$68,'3 - IO 01 - Zpevněné plochy'!$C$74:$K$245</definedName>
    <definedName name="_xlnm.Print_Area" localSheetId="25">'4 - IO 02 - Parkoviště'!$C$4:$J$36,'4 - IO 02 - Parkoviště'!$C$42:$J$65,'4 - IO 02 - Parkoviště'!$C$71:$K$255</definedName>
    <definedName name="_xlnm.Print_Area" localSheetId="26">'5 - IO 03 - Zeleň'!$C$4:$J$36,'5 - IO 03 - Zeleň'!$C$42:$J$60,'5 - IO 03 - Zeleň'!$C$66:$K$289</definedName>
    <definedName name="_xlnm.Print_Area" localSheetId="27">'6 - IO 05 - Přípojka vody'!$C$4:$J$36,'6 - IO 05 - Přípojka vody'!$C$42:$J$63,'6 - IO 05 - Přípojka vody'!$C$69:$K$226</definedName>
    <definedName name="_xlnm.Print_Area" localSheetId="28">'7 - IO 06 - Přeložka lamp...'!$C$4:$J$36,'7 - IO 06 - Přeložka lamp...'!$C$42:$J$59,'7 - IO 06 - Přeložka lamp...'!$C$65:$K$81</definedName>
    <definedName name="_xlnm.Print_Area" localSheetId="32">'Pokyny pro vyplnění'!$B$2:$K$69,'Pokyny pro vyplnění'!$B$72:$K$116,'Pokyny pro vyplnění'!$B$119:$K$188,'Pokyny pro vyplnění'!$B$196:$K$216</definedName>
    <definedName name="_xlnm.Print_Area" localSheetId="0">'Rekapitulace stavby'!$D$4:$AO$33,'Rekapitulace stavby'!$C$39:$AQ$72</definedName>
    <definedName name="_xlnm.Print_Area" localSheetId="6">'Soupis položek rozvod plynu'!$A$1:$N$74</definedName>
    <definedName name="_xlnm.Print_Area" localSheetId="8">'Soupis položek ÚT'!$A$1:$N$238</definedName>
    <definedName name="_xlnm.Print_Area" localSheetId="10">'Soupis položek VZT'!$A$1:$O$553</definedName>
    <definedName name="_xlnm.Print_Area" localSheetId="5">'Soupis položek ZTI'!$A$1:$N$289</definedName>
    <definedName name="_xlnm.Print_Area" localSheetId="3">'Technologie kuchyně'!$A$1:$P$77</definedName>
    <definedName name="_xlnm.Print_Area" localSheetId="31">'VRN - VRN'!$C$4:$J$36,'VRN - VRN'!$C$42:$J$62,'VRN - VRN'!$C$68:$K$97</definedName>
    <definedName name="výdej">'Technologie kuchyně'!$C$90</definedName>
    <definedName name="Z_2821587E_FBB2_4A8E_BA26_D3FEBE9D44C9_.wvu.PrintTitles" localSheetId="3" hidden="1">'Technologie kuchyně'!$A$1:$IV$7</definedName>
  </definedNames>
  <calcPr calcId="125725"/>
</workbook>
</file>

<file path=xl/calcChain.xml><?xml version="1.0" encoding="utf-8"?>
<calcChain xmlns="http://schemas.openxmlformats.org/spreadsheetml/2006/main">
  <c r="G30" i="27"/>
  <c r="G44" i="33"/>
  <c r="G43"/>
  <c r="G42"/>
  <c r="G39"/>
  <c r="G38"/>
  <c r="G37"/>
  <c r="G36"/>
  <c r="G35"/>
  <c r="G34"/>
  <c r="G33"/>
  <c r="G32"/>
  <c r="G31"/>
  <c r="G28"/>
  <c r="G29" s="1"/>
  <c r="G25"/>
  <c r="G24"/>
  <c r="G23"/>
  <c r="I20"/>
  <c r="G20"/>
  <c r="I19"/>
  <c r="G19"/>
  <c r="I18"/>
  <c r="G18"/>
  <c r="I17"/>
  <c r="G17"/>
  <c r="I16"/>
  <c r="G16"/>
  <c r="I13"/>
  <c r="G13"/>
  <c r="I12"/>
  <c r="G12"/>
  <c r="I11"/>
  <c r="G11"/>
  <c r="I10"/>
  <c r="G10"/>
  <c r="F24" i="32"/>
  <c r="G24" s="1"/>
  <c r="F19"/>
  <c r="F15"/>
  <c r="F14"/>
  <c r="F13"/>
  <c r="F12"/>
  <c r="G15" s="1"/>
  <c r="E10"/>
  <c r="F10" s="1"/>
  <c r="F9"/>
  <c r="E11" s="1"/>
  <c r="F11" s="1"/>
  <c r="F37" i="31"/>
  <c r="H36"/>
  <c r="H35"/>
  <c r="H34"/>
  <c r="H33"/>
  <c r="F33"/>
  <c r="H32"/>
  <c r="F32"/>
  <c r="H31"/>
  <c r="F31"/>
  <c r="A31"/>
  <c r="A33" s="1"/>
  <c r="A35" s="1"/>
  <c r="A37" s="1"/>
  <c r="H30"/>
  <c r="F30"/>
  <c r="A30"/>
  <c r="A32" s="1"/>
  <c r="A34" s="1"/>
  <c r="A36" s="1"/>
  <c r="H29"/>
  <c r="F29"/>
  <c r="F26"/>
  <c r="F25"/>
  <c r="H24"/>
  <c r="H23"/>
  <c r="H22"/>
  <c r="F22"/>
  <c r="H21"/>
  <c r="F21"/>
  <c r="H20"/>
  <c r="F20"/>
  <c r="H19"/>
  <c r="F19"/>
  <c r="H18"/>
  <c r="F18"/>
  <c r="H17"/>
  <c r="F17"/>
  <c r="H16"/>
  <c r="F16"/>
  <c r="H15"/>
  <c r="F15"/>
  <c r="H14"/>
  <c r="F14"/>
  <c r="H13"/>
  <c r="F13"/>
  <c r="H12"/>
  <c r="F12"/>
  <c r="H11"/>
  <c r="F11"/>
  <c r="H10"/>
  <c r="F10"/>
  <c r="H9"/>
  <c r="F9"/>
  <c r="H8"/>
  <c r="F8"/>
  <c r="A8"/>
  <c r="A10" s="1"/>
  <c r="A11" s="1"/>
  <c r="A12" s="1"/>
  <c r="A13" s="1"/>
  <c r="H7"/>
  <c r="F7"/>
  <c r="B8" i="30"/>
  <c r="B7"/>
  <c r="B11" s="1"/>
  <c r="F116" i="29"/>
  <c r="H115"/>
  <c r="H114"/>
  <c r="H113"/>
  <c r="F112"/>
  <c r="F111"/>
  <c r="H110"/>
  <c r="F110"/>
  <c r="H109"/>
  <c r="F109"/>
  <c r="H108"/>
  <c r="F108"/>
  <c r="H107"/>
  <c r="F107"/>
  <c r="H106"/>
  <c r="F106"/>
  <c r="H105"/>
  <c r="F105"/>
  <c r="H104"/>
  <c r="F104"/>
  <c r="H103"/>
  <c r="F103"/>
  <c r="H102"/>
  <c r="F102"/>
  <c r="H101"/>
  <c r="F101"/>
  <c r="H100"/>
  <c r="F100"/>
  <c r="A100"/>
  <c r="A101" s="1"/>
  <c r="A102" s="1"/>
  <c r="A103" s="1"/>
  <c r="A104" s="1"/>
  <c r="A105" s="1"/>
  <c r="A106" s="1"/>
  <c r="A107" s="1"/>
  <c r="A108" s="1"/>
  <c r="A109" s="1"/>
  <c r="A110" s="1"/>
  <c r="A111" s="1"/>
  <c r="A112" s="1"/>
  <c r="A113" s="1"/>
  <c r="A114" s="1"/>
  <c r="A115" s="1"/>
  <c r="A116" s="1"/>
  <c r="A117" s="1"/>
  <c r="H99"/>
  <c r="F99"/>
  <c r="H95"/>
  <c r="F95"/>
  <c r="H94"/>
  <c r="F94"/>
  <c r="H93"/>
  <c r="F93"/>
  <c r="H92"/>
  <c r="F92"/>
  <c r="H91"/>
  <c r="F91"/>
  <c r="H90"/>
  <c r="F90"/>
  <c r="H89"/>
  <c r="F89"/>
  <c r="H88"/>
  <c r="F88"/>
  <c r="H87"/>
  <c r="F87"/>
  <c r="H86"/>
  <c r="F86"/>
  <c r="H85"/>
  <c r="F85"/>
  <c r="H84"/>
  <c r="F84"/>
  <c r="H83"/>
  <c r="F83"/>
  <c r="H82"/>
  <c r="F82"/>
  <c r="A82"/>
  <c r="A83" s="1"/>
  <c r="A84" s="1"/>
  <c r="A85" s="1"/>
  <c r="A86" s="1"/>
  <c r="A87" s="1"/>
  <c r="A88" s="1"/>
  <c r="A89" s="1"/>
  <c r="A90" s="1"/>
  <c r="A91" s="1"/>
  <c r="A92" s="1"/>
  <c r="A93" s="1"/>
  <c r="A94" s="1"/>
  <c r="A95" s="1"/>
  <c r="A96" s="1"/>
  <c r="H81"/>
  <c r="F81"/>
  <c r="H77"/>
  <c r="F77"/>
  <c r="H76"/>
  <c r="F76"/>
  <c r="H75"/>
  <c r="F75"/>
  <c r="H74"/>
  <c r="F74"/>
  <c r="H73"/>
  <c r="F73"/>
  <c r="H72"/>
  <c r="F72"/>
  <c r="H71"/>
  <c r="F71"/>
  <c r="H70"/>
  <c r="F70"/>
  <c r="H69"/>
  <c r="F69"/>
  <c r="H68"/>
  <c r="F68"/>
  <c r="H67"/>
  <c r="F67"/>
  <c r="H66"/>
  <c r="F66"/>
  <c r="H65"/>
  <c r="F65"/>
  <c r="A65"/>
  <c r="A66" s="1"/>
  <c r="F62"/>
  <c r="H61"/>
  <c r="H60"/>
  <c r="F60"/>
  <c r="H59"/>
  <c r="F59"/>
  <c r="H58"/>
  <c r="F58"/>
  <c r="H57"/>
  <c r="F57"/>
  <c r="H56"/>
  <c r="F56"/>
  <c r="H55"/>
  <c r="F55"/>
  <c r="H54"/>
  <c r="F54"/>
  <c r="H53"/>
  <c r="F53"/>
  <c r="A53"/>
  <c r="A54" s="1"/>
  <c r="A55" s="1"/>
  <c r="A56" s="1"/>
  <c r="A57" s="1"/>
  <c r="A58" s="1"/>
  <c r="A59" s="1"/>
  <c r="A60" s="1"/>
  <c r="A61" s="1"/>
  <c r="A62" s="1"/>
  <c r="H52"/>
  <c r="F52"/>
  <c r="F49"/>
  <c r="H48"/>
  <c r="F48"/>
  <c r="H47"/>
  <c r="F47"/>
  <c r="H46"/>
  <c r="F46"/>
  <c r="A46"/>
  <c r="A47" s="1"/>
  <c r="A48" s="1"/>
  <c r="A49" s="1"/>
  <c r="H45"/>
  <c r="H50" s="1"/>
  <c r="F45"/>
  <c r="F42"/>
  <c r="H41"/>
  <c r="H40"/>
  <c r="H39"/>
  <c r="H38"/>
  <c r="F38"/>
  <c r="H37"/>
  <c r="F37"/>
  <c r="H36"/>
  <c r="F36"/>
  <c r="H35"/>
  <c r="H34"/>
  <c r="H33"/>
  <c r="F33"/>
  <c r="H32"/>
  <c r="F32"/>
  <c r="H31"/>
  <c r="F31"/>
  <c r="H30"/>
  <c r="F30"/>
  <c r="H29"/>
  <c r="F29"/>
  <c r="H28"/>
  <c r="F28"/>
  <c r="H27"/>
  <c r="F27"/>
  <c r="H26"/>
  <c r="F26"/>
  <c r="H25"/>
  <c r="F25"/>
  <c r="H24"/>
  <c r="F24"/>
  <c r="H23"/>
  <c r="F23"/>
  <c r="H22"/>
  <c r="F22"/>
  <c r="H21"/>
  <c r="F21"/>
  <c r="H20"/>
  <c r="F20"/>
  <c r="H19"/>
  <c r="F19"/>
  <c r="H18"/>
  <c r="F18"/>
  <c r="H17"/>
  <c r="F17"/>
  <c r="H16"/>
  <c r="F16"/>
  <c r="H15"/>
  <c r="F15"/>
  <c r="H14"/>
  <c r="F14"/>
  <c r="H13"/>
  <c r="F13"/>
  <c r="H12"/>
  <c r="F12"/>
  <c r="H11"/>
  <c r="F11"/>
  <c r="H10"/>
  <c r="F10"/>
  <c r="H9"/>
  <c r="F9"/>
  <c r="H8"/>
  <c r="F8"/>
  <c r="A8"/>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H7"/>
  <c r="F7"/>
  <c r="B8" i="28"/>
  <c r="B7"/>
  <c r="B12" s="1"/>
  <c r="I291" i="27"/>
  <c r="G291"/>
  <c r="I290"/>
  <c r="G290"/>
  <c r="I289"/>
  <c r="G289"/>
  <c r="I288"/>
  <c r="G288"/>
  <c r="I287"/>
  <c r="G287"/>
  <c r="I286"/>
  <c r="G286"/>
  <c r="I285"/>
  <c r="G285"/>
  <c r="I284"/>
  <c r="G284"/>
  <c r="I283"/>
  <c r="G283"/>
  <c r="I277"/>
  <c r="G277"/>
  <c r="I276"/>
  <c r="G276"/>
  <c r="I275"/>
  <c r="G275"/>
  <c r="I274"/>
  <c r="G274"/>
  <c r="I273"/>
  <c r="G273"/>
  <c r="I272"/>
  <c r="G272"/>
  <c r="I271"/>
  <c r="G271"/>
  <c r="I270"/>
  <c r="G270"/>
  <c r="I269"/>
  <c r="G269"/>
  <c r="I268"/>
  <c r="G268"/>
  <c r="I267"/>
  <c r="G267"/>
  <c r="G278" s="1"/>
  <c r="F14" s="1"/>
  <c r="G14" s="1"/>
  <c r="I261"/>
  <c r="G261"/>
  <c r="I260"/>
  <c r="G260"/>
  <c r="I259"/>
  <c r="G259"/>
  <c r="I258"/>
  <c r="G258"/>
  <c r="I257"/>
  <c r="G257"/>
  <c r="I256"/>
  <c r="G256"/>
  <c r="I255"/>
  <c r="G255"/>
  <c r="I254"/>
  <c r="G254"/>
  <c r="I253"/>
  <c r="G253"/>
  <c r="I252"/>
  <c r="G252"/>
  <c r="I246"/>
  <c r="G246"/>
  <c r="I245"/>
  <c r="G245"/>
  <c r="I244"/>
  <c r="G244"/>
  <c r="I243"/>
  <c r="G243"/>
  <c r="I242"/>
  <c r="G242"/>
  <c r="I241"/>
  <c r="G241"/>
  <c r="I240"/>
  <c r="G240"/>
  <c r="I239"/>
  <c r="G239"/>
  <c r="I238"/>
  <c r="G238"/>
  <c r="I237"/>
  <c r="G237"/>
  <c r="I236"/>
  <c r="G236"/>
  <c r="I235"/>
  <c r="G235"/>
  <c r="I234"/>
  <c r="G234"/>
  <c r="I233"/>
  <c r="G233"/>
  <c r="I232"/>
  <c r="G232"/>
  <c r="I226"/>
  <c r="G226"/>
  <c r="I225"/>
  <c r="G225"/>
  <c r="I224"/>
  <c r="G224"/>
  <c r="I223"/>
  <c r="G223"/>
  <c r="I222"/>
  <c r="G222"/>
  <c r="I221"/>
  <c r="G221"/>
  <c r="I220"/>
  <c r="G220"/>
  <c r="I219"/>
  <c r="G219"/>
  <c r="I218"/>
  <c r="G218"/>
  <c r="I217"/>
  <c r="G217"/>
  <c r="I216"/>
  <c r="G216"/>
  <c r="I215"/>
  <c r="G215"/>
  <c r="I214"/>
  <c r="G214"/>
  <c r="I213"/>
  <c r="G213"/>
  <c r="I207"/>
  <c r="G207"/>
  <c r="I206"/>
  <c r="G206"/>
  <c r="I205"/>
  <c r="G205"/>
  <c r="I204"/>
  <c r="G204"/>
  <c r="I203"/>
  <c r="G203"/>
  <c r="I202"/>
  <c r="G202"/>
  <c r="I201"/>
  <c r="G201"/>
  <c r="I200"/>
  <c r="G200"/>
  <c r="I199"/>
  <c r="G199"/>
  <c r="I198"/>
  <c r="G198"/>
  <c r="I197"/>
  <c r="G197"/>
  <c r="I196"/>
  <c r="G196"/>
  <c r="I195"/>
  <c r="G195"/>
  <c r="I194"/>
  <c r="G194"/>
  <c r="I193"/>
  <c r="G193"/>
  <c r="I192"/>
  <c r="G192"/>
  <c r="I191"/>
  <c r="G191"/>
  <c r="I190"/>
  <c r="G190"/>
  <c r="I189"/>
  <c r="G189"/>
  <c r="I188"/>
  <c r="G188"/>
  <c r="I187"/>
  <c r="G187"/>
  <c r="I186"/>
  <c r="G186"/>
  <c r="I185"/>
  <c r="G185"/>
  <c r="I179"/>
  <c r="I180" s="1"/>
  <c r="G179"/>
  <c r="G180" s="1"/>
  <c r="I176"/>
  <c r="G176"/>
  <c r="I175"/>
  <c r="G175"/>
  <c r="I174"/>
  <c r="G174"/>
  <c r="I173"/>
  <c r="G173"/>
  <c r="I172"/>
  <c r="G172"/>
  <c r="I171"/>
  <c r="G171"/>
  <c r="I170"/>
  <c r="G170"/>
  <c r="I169"/>
  <c r="G169"/>
  <c r="I168"/>
  <c r="G168"/>
  <c r="I167"/>
  <c r="G167"/>
  <c r="I166"/>
  <c r="G166"/>
  <c r="I165"/>
  <c r="G165"/>
  <c r="I164"/>
  <c r="G164"/>
  <c r="I163"/>
  <c r="G163"/>
  <c r="I162"/>
  <c r="G162"/>
  <c r="I161"/>
  <c r="G161"/>
  <c r="I160"/>
  <c r="G160"/>
  <c r="I159"/>
  <c r="G159"/>
  <c r="I158"/>
  <c r="G158"/>
  <c r="I157"/>
  <c r="G157"/>
  <c r="I156"/>
  <c r="G156"/>
  <c r="I153"/>
  <c r="I154" s="1"/>
  <c r="G153"/>
  <c r="G154" s="1"/>
  <c r="I150"/>
  <c r="G150"/>
  <c r="I149"/>
  <c r="G149"/>
  <c r="I148"/>
  <c r="G148"/>
  <c r="I147"/>
  <c r="G147"/>
  <c r="I146"/>
  <c r="G146"/>
  <c r="I145"/>
  <c r="G145"/>
  <c r="I144"/>
  <c r="G144"/>
  <c r="I143"/>
  <c r="G143"/>
  <c r="I142"/>
  <c r="G142"/>
  <c r="I141"/>
  <c r="G141"/>
  <c r="I140"/>
  <c r="G140"/>
  <c r="I139"/>
  <c r="G139"/>
  <c r="I138"/>
  <c r="G138"/>
  <c r="I137"/>
  <c r="G137"/>
  <c r="I136"/>
  <c r="G136"/>
  <c r="I135"/>
  <c r="G135"/>
  <c r="I134"/>
  <c r="G134"/>
  <c r="I133"/>
  <c r="G133"/>
  <c r="I132"/>
  <c r="G132"/>
  <c r="I131"/>
  <c r="G131"/>
  <c r="I130"/>
  <c r="G130"/>
  <c r="I129"/>
  <c r="G129"/>
  <c r="I128"/>
  <c r="G128"/>
  <c r="I127"/>
  <c r="G127"/>
  <c r="I126"/>
  <c r="G126"/>
  <c r="I125"/>
  <c r="G125"/>
  <c r="I124"/>
  <c r="G124"/>
  <c r="I123"/>
  <c r="G123"/>
  <c r="I122"/>
  <c r="G122"/>
  <c r="I121"/>
  <c r="G121"/>
  <c r="I120"/>
  <c r="G120"/>
  <c r="I119"/>
  <c r="G119"/>
  <c r="I118"/>
  <c r="G118"/>
  <c r="I117"/>
  <c r="G117"/>
  <c r="I116"/>
  <c r="G116"/>
  <c r="I115"/>
  <c r="G115"/>
  <c r="I114"/>
  <c r="G114"/>
  <c r="I113"/>
  <c r="G113"/>
  <c r="I112"/>
  <c r="G112"/>
  <c r="I111"/>
  <c r="G111"/>
  <c r="I110"/>
  <c r="G110"/>
  <c r="I109"/>
  <c r="G109"/>
  <c r="I108"/>
  <c r="G108"/>
  <c r="I107"/>
  <c r="G107"/>
  <c r="I106"/>
  <c r="G106"/>
  <c r="I105"/>
  <c r="G105"/>
  <c r="I104"/>
  <c r="G104"/>
  <c r="I103"/>
  <c r="G103"/>
  <c r="I102"/>
  <c r="G102"/>
  <c r="I101"/>
  <c r="G101"/>
  <c r="I100"/>
  <c r="G100"/>
  <c r="I99"/>
  <c r="G99"/>
  <c r="I98"/>
  <c r="G98"/>
  <c r="I97"/>
  <c r="G97"/>
  <c r="I96"/>
  <c r="G96"/>
  <c r="I95"/>
  <c r="G95"/>
  <c r="I94"/>
  <c r="G94"/>
  <c r="I93"/>
  <c r="G93"/>
  <c r="I92"/>
  <c r="G92"/>
  <c r="G151" s="1"/>
  <c r="F15" i="26" s="1"/>
  <c r="E17" s="1"/>
  <c r="I89" i="27"/>
  <c r="G89"/>
  <c r="I88"/>
  <c r="G88"/>
  <c r="I87"/>
  <c r="G87"/>
  <c r="I86"/>
  <c r="G86"/>
  <c r="I85"/>
  <c r="G85"/>
  <c r="I84"/>
  <c r="G84"/>
  <c r="I83"/>
  <c r="G83"/>
  <c r="I82"/>
  <c r="G82"/>
  <c r="I81"/>
  <c r="G81"/>
  <c r="I80"/>
  <c r="G80"/>
  <c r="I79"/>
  <c r="G79"/>
  <c r="I78"/>
  <c r="G78"/>
  <c r="I77"/>
  <c r="G77"/>
  <c r="I76"/>
  <c r="G76"/>
  <c r="I75"/>
  <c r="G75"/>
  <c r="I74"/>
  <c r="G74"/>
  <c r="I73"/>
  <c r="G73"/>
  <c r="I72"/>
  <c r="G72"/>
  <c r="I71"/>
  <c r="G71"/>
  <c r="I70"/>
  <c r="G70"/>
  <c r="I69"/>
  <c r="G69"/>
  <c r="I68"/>
  <c r="G68"/>
  <c r="I67"/>
  <c r="G67"/>
  <c r="I66"/>
  <c r="G66"/>
  <c r="I65"/>
  <c r="G65"/>
  <c r="I64"/>
  <c r="G64"/>
  <c r="I63"/>
  <c r="G63"/>
  <c r="I62"/>
  <c r="G62"/>
  <c r="I61"/>
  <c r="G61"/>
  <c r="I60"/>
  <c r="G60"/>
  <c r="I59"/>
  <c r="G59"/>
  <c r="I58"/>
  <c r="G58"/>
  <c r="I57"/>
  <c r="G57"/>
  <c r="I56"/>
  <c r="G56"/>
  <c r="I55"/>
  <c r="G55"/>
  <c r="I54"/>
  <c r="G54"/>
  <c r="I53"/>
  <c r="G53"/>
  <c r="I52"/>
  <c r="G52"/>
  <c r="I51"/>
  <c r="G51"/>
  <c r="I50"/>
  <c r="G50"/>
  <c r="I49"/>
  <c r="G49"/>
  <c r="I48"/>
  <c r="G48"/>
  <c r="I47"/>
  <c r="G47"/>
  <c r="I46"/>
  <c r="G46"/>
  <c r="I45"/>
  <c r="G45"/>
  <c r="I44"/>
  <c r="G44"/>
  <c r="I43"/>
  <c r="G43"/>
  <c r="I42"/>
  <c r="G42"/>
  <c r="I41"/>
  <c r="G41"/>
  <c r="I40"/>
  <c r="G40"/>
  <c r="I39"/>
  <c r="G39"/>
  <c r="I38"/>
  <c r="G38"/>
  <c r="I37"/>
  <c r="G37"/>
  <c r="I36"/>
  <c r="G36"/>
  <c r="I35"/>
  <c r="G35"/>
  <c r="I34"/>
  <c r="G34"/>
  <c r="I33"/>
  <c r="G33"/>
  <c r="I30"/>
  <c r="I29"/>
  <c r="G29"/>
  <c r="I28"/>
  <c r="G28"/>
  <c r="I27"/>
  <c r="G27"/>
  <c r="I26"/>
  <c r="G26"/>
  <c r="I25"/>
  <c r="G25"/>
  <c r="I24"/>
  <c r="G24"/>
  <c r="I23"/>
  <c r="G23"/>
  <c r="I22"/>
  <c r="G22"/>
  <c r="I21"/>
  <c r="G21"/>
  <c r="I20"/>
  <c r="G20"/>
  <c r="I19"/>
  <c r="G19"/>
  <c r="I18"/>
  <c r="G18"/>
  <c r="I17"/>
  <c r="G17"/>
  <c r="I16"/>
  <c r="G16"/>
  <c r="I15"/>
  <c r="I14"/>
  <c r="I13"/>
  <c r="I12"/>
  <c r="I11"/>
  <c r="I10"/>
  <c r="F25" i="26"/>
  <c r="N551" i="25"/>
  <c r="L551"/>
  <c r="N550"/>
  <c r="L550"/>
  <c r="N549"/>
  <c r="O549" s="1"/>
  <c r="L549"/>
  <c r="N548"/>
  <c r="L548"/>
  <c r="O548" s="1"/>
  <c r="N547"/>
  <c r="O547" s="1"/>
  <c r="L547"/>
  <c r="N546"/>
  <c r="L546"/>
  <c r="N545"/>
  <c r="L545"/>
  <c r="N544"/>
  <c r="L544"/>
  <c r="N543"/>
  <c r="O543" s="1"/>
  <c r="L543"/>
  <c r="N542"/>
  <c r="O542" s="1"/>
  <c r="L542"/>
  <c r="N541"/>
  <c r="L541"/>
  <c r="N540"/>
  <c r="L540"/>
  <c r="O540" s="1"/>
  <c r="N539"/>
  <c r="O539" s="1"/>
  <c r="L539"/>
  <c r="N538"/>
  <c r="L538"/>
  <c r="N537"/>
  <c r="O537" s="1"/>
  <c r="L537"/>
  <c r="N536"/>
  <c r="L536"/>
  <c r="O536" s="1"/>
  <c r="N535"/>
  <c r="O535" s="1"/>
  <c r="L535"/>
  <c r="N534"/>
  <c r="L534"/>
  <c r="N533"/>
  <c r="L533"/>
  <c r="N532"/>
  <c r="L532"/>
  <c r="O532" s="1"/>
  <c r="I531"/>
  <c r="L531" s="1"/>
  <c r="I530"/>
  <c r="L530" s="1"/>
  <c r="N529"/>
  <c r="O529" s="1"/>
  <c r="L529"/>
  <c r="N528"/>
  <c r="L528"/>
  <c r="N527"/>
  <c r="L527"/>
  <c r="I526"/>
  <c r="L526" s="1"/>
  <c r="N525"/>
  <c r="L525"/>
  <c r="N524"/>
  <c r="O524" s="1"/>
  <c r="L524"/>
  <c r="N523"/>
  <c r="L523"/>
  <c r="N522"/>
  <c r="L522"/>
  <c r="N521"/>
  <c r="L521"/>
  <c r="N520"/>
  <c r="O520" s="1"/>
  <c r="L520"/>
  <c r="N519"/>
  <c r="L519"/>
  <c r="N518"/>
  <c r="L518"/>
  <c r="N517"/>
  <c r="L517"/>
  <c r="N516"/>
  <c r="O516" s="1"/>
  <c r="L516"/>
  <c r="N515"/>
  <c r="L515"/>
  <c r="N514"/>
  <c r="L514"/>
  <c r="N513"/>
  <c r="L513"/>
  <c r="N512"/>
  <c r="O512" s="1"/>
  <c r="L512"/>
  <c r="N511"/>
  <c r="L511"/>
  <c r="N510"/>
  <c r="L510"/>
  <c r="N509"/>
  <c r="L509"/>
  <c r="O508"/>
  <c r="N508"/>
  <c r="L508"/>
  <c r="N507"/>
  <c r="L507"/>
  <c r="N506"/>
  <c r="O506" s="1"/>
  <c r="L506"/>
  <c r="N505"/>
  <c r="L505"/>
  <c r="N504"/>
  <c r="O504" s="1"/>
  <c r="L504"/>
  <c r="N503"/>
  <c r="L503"/>
  <c r="N502"/>
  <c r="L502"/>
  <c r="N501"/>
  <c r="L501"/>
  <c r="N500"/>
  <c r="O500" s="1"/>
  <c r="L500"/>
  <c r="N499"/>
  <c r="L499"/>
  <c r="N498"/>
  <c r="L498"/>
  <c r="N497"/>
  <c r="L497"/>
  <c r="N496"/>
  <c r="L496"/>
  <c r="N495"/>
  <c r="L495"/>
  <c r="N494"/>
  <c r="O494" s="1"/>
  <c r="L494"/>
  <c r="N493"/>
  <c r="L493"/>
  <c r="N492"/>
  <c r="O492" s="1"/>
  <c r="L492"/>
  <c r="I491"/>
  <c r="N491" s="1"/>
  <c r="N490"/>
  <c r="L490"/>
  <c r="I490"/>
  <c r="N489"/>
  <c r="L489"/>
  <c r="N488"/>
  <c r="L488"/>
  <c r="N487"/>
  <c r="L487"/>
  <c r="N486"/>
  <c r="L486"/>
  <c r="N485"/>
  <c r="L485"/>
  <c r="N484"/>
  <c r="L484"/>
  <c r="N483"/>
  <c r="L483"/>
  <c r="N482"/>
  <c r="O482" s="1"/>
  <c r="L482"/>
  <c r="N481"/>
  <c r="L481"/>
  <c r="N480"/>
  <c r="L480"/>
  <c r="N479"/>
  <c r="L479"/>
  <c r="N478"/>
  <c r="O478" s="1"/>
  <c r="L478"/>
  <c r="N477"/>
  <c r="O477" s="1"/>
  <c r="L477"/>
  <c r="N476"/>
  <c r="L476"/>
  <c r="N475"/>
  <c r="L475"/>
  <c r="N474"/>
  <c r="O474" s="1"/>
  <c r="L474"/>
  <c r="N473"/>
  <c r="L473"/>
  <c r="N472"/>
  <c r="L472"/>
  <c r="N471"/>
  <c r="L471"/>
  <c r="N470"/>
  <c r="O470" s="1"/>
  <c r="L470"/>
  <c r="N469"/>
  <c r="L469"/>
  <c r="N468"/>
  <c r="L468"/>
  <c r="N467"/>
  <c r="L467"/>
  <c r="O466"/>
  <c r="N466"/>
  <c r="L466"/>
  <c r="N465"/>
  <c r="L465"/>
  <c r="N464"/>
  <c r="L464"/>
  <c r="N463"/>
  <c r="L463"/>
  <c r="N462"/>
  <c r="O462" s="1"/>
  <c r="L462"/>
  <c r="N461"/>
  <c r="L461"/>
  <c r="N460"/>
  <c r="L460"/>
  <c r="N459"/>
  <c r="L459"/>
  <c r="N458"/>
  <c r="O458" s="1"/>
  <c r="L458"/>
  <c r="N457"/>
  <c r="L457"/>
  <c r="N456"/>
  <c r="L456"/>
  <c r="N455"/>
  <c r="L455"/>
  <c r="N454"/>
  <c r="L454"/>
  <c r="N453"/>
  <c r="L453"/>
  <c r="N452"/>
  <c r="L452"/>
  <c r="N451"/>
  <c r="L451"/>
  <c r="N450"/>
  <c r="O450" s="1"/>
  <c r="L450"/>
  <c r="N449"/>
  <c r="L449"/>
  <c r="N448"/>
  <c r="L448"/>
  <c r="N447"/>
  <c r="L447"/>
  <c r="N446"/>
  <c r="O446" s="1"/>
  <c r="L446"/>
  <c r="N445"/>
  <c r="L445"/>
  <c r="N444"/>
  <c r="L444"/>
  <c r="N443"/>
  <c r="L443"/>
  <c r="N442"/>
  <c r="O442" s="1"/>
  <c r="L442"/>
  <c r="N441"/>
  <c r="L441"/>
  <c r="N440"/>
  <c r="L440"/>
  <c r="N439"/>
  <c r="L439"/>
  <c r="N438"/>
  <c r="O438" s="1"/>
  <c r="L438"/>
  <c r="N437"/>
  <c r="L437"/>
  <c r="N436"/>
  <c r="L436"/>
  <c r="N435"/>
  <c r="L435"/>
  <c r="O434"/>
  <c r="N434"/>
  <c r="L434"/>
  <c r="N433"/>
  <c r="L433"/>
  <c r="N432"/>
  <c r="O432" s="1"/>
  <c r="L432"/>
  <c r="N431"/>
  <c r="L431"/>
  <c r="N430"/>
  <c r="O430" s="1"/>
  <c r="L430"/>
  <c r="N429"/>
  <c r="L429"/>
  <c r="N428"/>
  <c r="L428"/>
  <c r="N427"/>
  <c r="L427"/>
  <c r="N426"/>
  <c r="O426" s="1"/>
  <c r="L426"/>
  <c r="N425"/>
  <c r="L425"/>
  <c r="N424"/>
  <c r="L424"/>
  <c r="N423"/>
  <c r="L423"/>
  <c r="N422"/>
  <c r="L422"/>
  <c r="N421"/>
  <c r="L421"/>
  <c r="N420"/>
  <c r="O420" s="1"/>
  <c r="L420"/>
  <c r="N419"/>
  <c r="L419"/>
  <c r="N418"/>
  <c r="O418" s="1"/>
  <c r="L418"/>
  <c r="N417"/>
  <c r="L417"/>
  <c r="N416"/>
  <c r="L416"/>
  <c r="N415"/>
  <c r="L415"/>
  <c r="N414"/>
  <c r="O414" s="1"/>
  <c r="L414"/>
  <c r="N413"/>
  <c r="L413"/>
  <c r="N412"/>
  <c r="O412" s="1"/>
  <c r="L412"/>
  <c r="N411"/>
  <c r="L411"/>
  <c r="N410"/>
  <c r="O410" s="1"/>
  <c r="L410"/>
  <c r="N409"/>
  <c r="L409"/>
  <c r="N408"/>
  <c r="O408" s="1"/>
  <c r="L408"/>
  <c r="N407"/>
  <c r="L407"/>
  <c r="N406"/>
  <c r="O406" s="1"/>
  <c r="L406"/>
  <c r="N405"/>
  <c r="L405"/>
  <c r="N404"/>
  <c r="L404"/>
  <c r="N403"/>
  <c r="L403"/>
  <c r="N402"/>
  <c r="L402"/>
  <c r="O402" s="1"/>
  <c r="N401"/>
  <c r="L401"/>
  <c r="N400"/>
  <c r="O400" s="1"/>
  <c r="L400"/>
  <c r="N399"/>
  <c r="L399"/>
  <c r="N398"/>
  <c r="L398"/>
  <c r="N397"/>
  <c r="L397"/>
  <c r="N396"/>
  <c r="L396"/>
  <c r="N395"/>
  <c r="L395"/>
  <c r="N394"/>
  <c r="L394"/>
  <c r="N393"/>
  <c r="L393"/>
  <c r="N392"/>
  <c r="L392"/>
  <c r="N391"/>
  <c r="L391"/>
  <c r="I390"/>
  <c r="L390" s="1"/>
  <c r="N389"/>
  <c r="L389"/>
  <c r="N388"/>
  <c r="L388"/>
  <c r="I387"/>
  <c r="L387" s="1"/>
  <c r="N386"/>
  <c r="L386"/>
  <c r="N385"/>
  <c r="L385"/>
  <c r="O385" s="1"/>
  <c r="I384"/>
  <c r="L384" s="1"/>
  <c r="N383"/>
  <c r="O383" s="1"/>
  <c r="L383"/>
  <c r="N382"/>
  <c r="L382"/>
  <c r="N381"/>
  <c r="L381"/>
  <c r="N380"/>
  <c r="L380"/>
  <c r="O379"/>
  <c r="N379"/>
  <c r="L379"/>
  <c r="N378"/>
  <c r="L378"/>
  <c r="N377"/>
  <c r="L377"/>
  <c r="N376"/>
  <c r="L376"/>
  <c r="N375"/>
  <c r="L375"/>
  <c r="N374"/>
  <c r="L374"/>
  <c r="N373"/>
  <c r="L373"/>
  <c r="N372"/>
  <c r="L372"/>
  <c r="N371"/>
  <c r="L371"/>
  <c r="N370"/>
  <c r="L370"/>
  <c r="N369"/>
  <c r="L369"/>
  <c r="N368"/>
  <c r="L368"/>
  <c r="O368" s="1"/>
  <c r="N367"/>
  <c r="O367" s="1"/>
  <c r="L367"/>
  <c r="N366"/>
  <c r="O366" s="1"/>
  <c r="L366"/>
  <c r="N365"/>
  <c r="L365"/>
  <c r="N364"/>
  <c r="L364"/>
  <c r="N363"/>
  <c r="L363"/>
  <c r="N362"/>
  <c r="L362"/>
  <c r="N361"/>
  <c r="L361"/>
  <c r="N360"/>
  <c r="L360"/>
  <c r="N359"/>
  <c r="O359" s="1"/>
  <c r="L359"/>
  <c r="N358"/>
  <c r="O358" s="1"/>
  <c r="L358"/>
  <c r="I358"/>
  <c r="H358"/>
  <c r="N357"/>
  <c r="L357"/>
  <c r="N356"/>
  <c r="O356" s="1"/>
  <c r="L356"/>
  <c r="N355"/>
  <c r="O355" s="1"/>
  <c r="L355"/>
  <c r="N354"/>
  <c r="L354"/>
  <c r="N353"/>
  <c r="L353"/>
  <c r="N352"/>
  <c r="L352"/>
  <c r="N351"/>
  <c r="O351" s="1"/>
  <c r="L351"/>
  <c r="N350"/>
  <c r="L350"/>
  <c r="N349"/>
  <c r="O349" s="1"/>
  <c r="L349"/>
  <c r="N348"/>
  <c r="O348" s="1"/>
  <c r="L348"/>
  <c r="N347"/>
  <c r="L347"/>
  <c r="N346"/>
  <c r="O346" s="1"/>
  <c r="L346"/>
  <c r="N345"/>
  <c r="O345" s="1"/>
  <c r="L345"/>
  <c r="N344"/>
  <c r="L344"/>
  <c r="N343"/>
  <c r="L343"/>
  <c r="I342"/>
  <c r="L342" s="1"/>
  <c r="N341"/>
  <c r="L341"/>
  <c r="N340"/>
  <c r="O340" s="1"/>
  <c r="L340"/>
  <c r="N339"/>
  <c r="I339"/>
  <c r="L339" s="1"/>
  <c r="N338"/>
  <c r="L338"/>
  <c r="N337"/>
  <c r="L337"/>
  <c r="I336"/>
  <c r="L336" s="1"/>
  <c r="O335"/>
  <c r="N335"/>
  <c r="L335"/>
  <c r="N334"/>
  <c r="L334"/>
  <c r="O334" s="1"/>
  <c r="N333"/>
  <c r="L333"/>
  <c r="N332"/>
  <c r="O332" s="1"/>
  <c r="L332"/>
  <c r="N331"/>
  <c r="O331" s="1"/>
  <c r="L331"/>
  <c r="N330"/>
  <c r="L330"/>
  <c r="N329"/>
  <c r="L329"/>
  <c r="N328"/>
  <c r="L328"/>
  <c r="N327"/>
  <c r="O327" s="1"/>
  <c r="L327"/>
  <c r="N326"/>
  <c r="L326"/>
  <c r="N325"/>
  <c r="L325"/>
  <c r="N324"/>
  <c r="L324"/>
  <c r="N323"/>
  <c r="L323"/>
  <c r="N322"/>
  <c r="L322"/>
  <c r="N321"/>
  <c r="L321"/>
  <c r="N320"/>
  <c r="O320" s="1"/>
  <c r="L320"/>
  <c r="O319"/>
  <c r="N319"/>
  <c r="L319"/>
  <c r="N318"/>
  <c r="L318"/>
  <c r="N317"/>
  <c r="O317" s="1"/>
  <c r="L317"/>
  <c r="N316"/>
  <c r="O316" s="1"/>
  <c r="L316"/>
  <c r="N315"/>
  <c r="L315"/>
  <c r="O315" s="1"/>
  <c r="N314"/>
  <c r="L314"/>
  <c r="N313"/>
  <c r="O313" s="1"/>
  <c r="L313"/>
  <c r="N312"/>
  <c r="O312" s="1"/>
  <c r="L312"/>
  <c r="N311"/>
  <c r="L311"/>
  <c r="N310"/>
  <c r="L310"/>
  <c r="N309"/>
  <c r="O309" s="1"/>
  <c r="L309"/>
  <c r="N308"/>
  <c r="L308"/>
  <c r="N307"/>
  <c r="L307"/>
  <c r="O307" s="1"/>
  <c r="N306"/>
  <c r="L306"/>
  <c r="N305"/>
  <c r="L305"/>
  <c r="N304"/>
  <c r="O304" s="1"/>
  <c r="L304"/>
  <c r="N303"/>
  <c r="O303" s="1"/>
  <c r="L303"/>
  <c r="N302"/>
  <c r="L302"/>
  <c r="N301"/>
  <c r="O301" s="1"/>
  <c r="L301"/>
  <c r="N300"/>
  <c r="O300" s="1"/>
  <c r="L300"/>
  <c r="N299"/>
  <c r="L299"/>
  <c r="O299" s="1"/>
  <c r="N298"/>
  <c r="O298" s="1"/>
  <c r="L298"/>
  <c r="N297"/>
  <c r="O297" s="1"/>
  <c r="L297"/>
  <c r="N296"/>
  <c r="L296"/>
  <c r="N295"/>
  <c r="L295"/>
  <c r="N294"/>
  <c r="O294" s="1"/>
  <c r="L294"/>
  <c r="N293"/>
  <c r="O293" s="1"/>
  <c r="L293"/>
  <c r="N292"/>
  <c r="L292"/>
  <c r="N291"/>
  <c r="L291"/>
  <c r="O291" s="1"/>
  <c r="N290"/>
  <c r="O290" s="1"/>
  <c r="L290"/>
  <c r="N289"/>
  <c r="L289"/>
  <c r="N288"/>
  <c r="L288"/>
  <c r="N287"/>
  <c r="O287" s="1"/>
  <c r="L287"/>
  <c r="N286"/>
  <c r="L286"/>
  <c r="N285"/>
  <c r="O285" s="1"/>
  <c r="L285"/>
  <c r="N284"/>
  <c r="O284" s="1"/>
  <c r="L284"/>
  <c r="O283"/>
  <c r="N283"/>
  <c r="L283"/>
  <c r="N282"/>
  <c r="O282" s="1"/>
  <c r="L282"/>
  <c r="N281"/>
  <c r="L281"/>
  <c r="N280"/>
  <c r="L280"/>
  <c r="N279"/>
  <c r="O279" s="1"/>
  <c r="L279"/>
  <c r="N278"/>
  <c r="O278" s="1"/>
  <c r="L278"/>
  <c r="N277"/>
  <c r="L277"/>
  <c r="N276"/>
  <c r="L276"/>
  <c r="N275"/>
  <c r="L275"/>
  <c r="N274"/>
  <c r="O274" s="1"/>
  <c r="L274"/>
  <c r="N273"/>
  <c r="L273"/>
  <c r="N272"/>
  <c r="L272"/>
  <c r="O271"/>
  <c r="N271"/>
  <c r="L271"/>
  <c r="N270"/>
  <c r="L270"/>
  <c r="N269"/>
  <c r="O269" s="1"/>
  <c r="L269"/>
  <c r="N268"/>
  <c r="O268" s="1"/>
  <c r="L268"/>
  <c r="O267"/>
  <c r="N267"/>
  <c r="L267"/>
  <c r="N266"/>
  <c r="L266"/>
  <c r="N265"/>
  <c r="L265"/>
  <c r="H265"/>
  <c r="N264"/>
  <c r="O264" s="1"/>
  <c r="L264"/>
  <c r="N263"/>
  <c r="L263"/>
  <c r="N262"/>
  <c r="O262" s="1"/>
  <c r="L262"/>
  <c r="O261"/>
  <c r="N261"/>
  <c r="L261"/>
  <c r="N260"/>
  <c r="L260"/>
  <c r="N259"/>
  <c r="L259"/>
  <c r="N258"/>
  <c r="L258"/>
  <c r="N257"/>
  <c r="O257" s="1"/>
  <c r="L257"/>
  <c r="N256"/>
  <c r="L256"/>
  <c r="N255"/>
  <c r="L255"/>
  <c r="N254"/>
  <c r="L254"/>
  <c r="O254" s="1"/>
  <c r="N253"/>
  <c r="L253"/>
  <c r="N252"/>
  <c r="L252"/>
  <c r="N251"/>
  <c r="L251"/>
  <c r="N250"/>
  <c r="L250"/>
  <c r="N249"/>
  <c r="I249"/>
  <c r="L249" s="1"/>
  <c r="O248"/>
  <c r="N248"/>
  <c r="L248"/>
  <c r="L247"/>
  <c r="I247"/>
  <c r="N247" s="1"/>
  <c r="N246"/>
  <c r="I246"/>
  <c r="L246" s="1"/>
  <c r="I245"/>
  <c r="N245" s="1"/>
  <c r="N244"/>
  <c r="O244" s="1"/>
  <c r="L244"/>
  <c r="N243"/>
  <c r="L243"/>
  <c r="N242"/>
  <c r="O242" s="1"/>
  <c r="L242"/>
  <c r="N241"/>
  <c r="O241" s="1"/>
  <c r="L241"/>
  <c r="N240"/>
  <c r="O240" s="1"/>
  <c r="L240"/>
  <c r="N239"/>
  <c r="O239" s="1"/>
  <c r="L239"/>
  <c r="N238"/>
  <c r="O238" s="1"/>
  <c r="L238"/>
  <c r="N237"/>
  <c r="O237" s="1"/>
  <c r="L237"/>
  <c r="N236"/>
  <c r="O236" s="1"/>
  <c r="L236"/>
  <c r="N235"/>
  <c r="L235"/>
  <c r="N234"/>
  <c r="L234"/>
  <c r="O233"/>
  <c r="N233"/>
  <c r="L233"/>
  <c r="N232"/>
  <c r="L232"/>
  <c r="N231"/>
  <c r="L231"/>
  <c r="N230"/>
  <c r="L230"/>
  <c r="N229"/>
  <c r="O229" s="1"/>
  <c r="L229"/>
  <c r="N228"/>
  <c r="L228"/>
  <c r="N227"/>
  <c r="L227"/>
  <c r="N226"/>
  <c r="L226"/>
  <c r="O225"/>
  <c r="N225"/>
  <c r="L225"/>
  <c r="N224"/>
  <c r="L224"/>
  <c r="N223"/>
  <c r="L223"/>
  <c r="N222"/>
  <c r="L222"/>
  <c r="N221"/>
  <c r="L221"/>
  <c r="N220"/>
  <c r="O220" s="1"/>
  <c r="L220"/>
  <c r="N219"/>
  <c r="O219" s="1"/>
  <c r="L219"/>
  <c r="N218"/>
  <c r="L218"/>
  <c r="N217"/>
  <c r="O217" s="1"/>
  <c r="L217"/>
  <c r="N216"/>
  <c r="L216"/>
  <c r="N215"/>
  <c r="L215"/>
  <c r="N214"/>
  <c r="L214"/>
  <c r="N213"/>
  <c r="O213" s="1"/>
  <c r="L213"/>
  <c r="N212"/>
  <c r="O212" s="1"/>
  <c r="L212"/>
  <c r="N211"/>
  <c r="O211" s="1"/>
  <c r="L211"/>
  <c r="N210"/>
  <c r="L210"/>
  <c r="N209"/>
  <c r="L209"/>
  <c r="N208"/>
  <c r="L208"/>
  <c r="N207"/>
  <c r="O207" s="1"/>
  <c r="L207"/>
  <c r="N206"/>
  <c r="L206"/>
  <c r="N205"/>
  <c r="O205" s="1"/>
  <c r="L205"/>
  <c r="N204"/>
  <c r="O204" s="1"/>
  <c r="L204"/>
  <c r="N203"/>
  <c r="L203"/>
  <c r="N202"/>
  <c r="L202"/>
  <c r="N201"/>
  <c r="L201"/>
  <c r="O201" s="1"/>
  <c r="N200"/>
  <c r="L200"/>
  <c r="N199"/>
  <c r="L199"/>
  <c r="N198"/>
  <c r="L198"/>
  <c r="N197"/>
  <c r="L197"/>
  <c r="N196"/>
  <c r="L196"/>
  <c r="N195"/>
  <c r="O195" s="1"/>
  <c r="L195"/>
  <c r="N194"/>
  <c r="L194"/>
  <c r="N193"/>
  <c r="O193" s="1"/>
  <c r="L193"/>
  <c r="N192"/>
  <c r="L192"/>
  <c r="N191"/>
  <c r="L191"/>
  <c r="N190"/>
  <c r="L190"/>
  <c r="N189"/>
  <c r="L189"/>
  <c r="N188"/>
  <c r="O188" s="1"/>
  <c r="L188"/>
  <c r="N187"/>
  <c r="O187" s="1"/>
  <c r="L187"/>
  <c r="N186"/>
  <c r="L186"/>
  <c r="N185"/>
  <c r="O185" s="1"/>
  <c r="L185"/>
  <c r="N184"/>
  <c r="L184"/>
  <c r="N183"/>
  <c r="L183"/>
  <c r="N182"/>
  <c r="L182"/>
  <c r="N181"/>
  <c r="O181" s="1"/>
  <c r="L181"/>
  <c r="N180"/>
  <c r="O180" s="1"/>
  <c r="L180"/>
  <c r="N179"/>
  <c r="O179" s="1"/>
  <c r="L179"/>
  <c r="N178"/>
  <c r="L178"/>
  <c r="N177"/>
  <c r="L177"/>
  <c r="N176"/>
  <c r="L176"/>
  <c r="N175"/>
  <c r="O175" s="1"/>
  <c r="L175"/>
  <c r="N174"/>
  <c r="L174"/>
  <c r="N173"/>
  <c r="O173" s="1"/>
  <c r="L173"/>
  <c r="N172"/>
  <c r="O172" s="1"/>
  <c r="L172"/>
  <c r="N171"/>
  <c r="L171"/>
  <c r="I170"/>
  <c r="L170" s="1"/>
  <c r="N169"/>
  <c r="L169"/>
  <c r="O169" s="1"/>
  <c r="N168"/>
  <c r="L168"/>
  <c r="I167"/>
  <c r="L167" s="1"/>
  <c r="N166"/>
  <c r="L166"/>
  <c r="N165"/>
  <c r="L165"/>
  <c r="I164"/>
  <c r="L164" s="1"/>
  <c r="N163"/>
  <c r="L163"/>
  <c r="O163" s="1"/>
  <c r="N162"/>
  <c r="L162"/>
  <c r="N161"/>
  <c r="L161"/>
  <c r="N160"/>
  <c r="L160"/>
  <c r="N159"/>
  <c r="L159"/>
  <c r="O159" s="1"/>
  <c r="N158"/>
  <c r="O158" s="1"/>
  <c r="L158"/>
  <c r="N157"/>
  <c r="O157" s="1"/>
  <c r="L157"/>
  <c r="N156"/>
  <c r="L156"/>
  <c r="N155"/>
  <c r="L155"/>
  <c r="O154"/>
  <c r="N154"/>
  <c r="L154"/>
  <c r="N153"/>
  <c r="O153" s="1"/>
  <c r="L153"/>
  <c r="N152"/>
  <c r="L152"/>
  <c r="N151"/>
  <c r="L151"/>
  <c r="N150"/>
  <c r="O150" s="1"/>
  <c r="L150"/>
  <c r="N149"/>
  <c r="L149"/>
  <c r="N148"/>
  <c r="O148" s="1"/>
  <c r="L148"/>
  <c r="N147"/>
  <c r="L147"/>
  <c r="O146"/>
  <c r="N146"/>
  <c r="L146"/>
  <c r="N145"/>
  <c r="L145"/>
  <c r="N144"/>
  <c r="L144"/>
  <c r="N143"/>
  <c r="L143"/>
  <c r="N142"/>
  <c r="L142"/>
  <c r="N141"/>
  <c r="L141"/>
  <c r="N140"/>
  <c r="L140"/>
  <c r="N139"/>
  <c r="L139"/>
  <c r="N138"/>
  <c r="O138" s="1"/>
  <c r="L138"/>
  <c r="N137"/>
  <c r="L137"/>
  <c r="N136"/>
  <c r="L136"/>
  <c r="N135"/>
  <c r="L135"/>
  <c r="N134"/>
  <c r="O134" s="1"/>
  <c r="L134"/>
  <c r="N133"/>
  <c r="L133"/>
  <c r="N132"/>
  <c r="L132"/>
  <c r="N131"/>
  <c r="L131"/>
  <c r="N130"/>
  <c r="L130"/>
  <c r="N129"/>
  <c r="L129"/>
  <c r="N128"/>
  <c r="L128"/>
  <c r="N127"/>
  <c r="L127"/>
  <c r="N126"/>
  <c r="O126" s="1"/>
  <c r="L126"/>
  <c r="N125"/>
  <c r="L125"/>
  <c r="N124"/>
  <c r="L124"/>
  <c r="I123"/>
  <c r="L123" s="1"/>
  <c r="N122"/>
  <c r="L122"/>
  <c r="N121"/>
  <c r="O121" s="1"/>
  <c r="L121"/>
  <c r="I120"/>
  <c r="L120" s="1"/>
  <c r="N119"/>
  <c r="L119"/>
  <c r="N118"/>
  <c r="L118"/>
  <c r="I117"/>
  <c r="L117" s="1"/>
  <c r="N116"/>
  <c r="L116"/>
  <c r="N115"/>
  <c r="L115"/>
  <c r="N114"/>
  <c r="L114"/>
  <c r="N113"/>
  <c r="O113" s="1"/>
  <c r="L113"/>
  <c r="N112"/>
  <c r="L112"/>
  <c r="N111"/>
  <c r="O111" s="1"/>
  <c r="L111"/>
  <c r="N110"/>
  <c r="O110" s="1"/>
  <c r="L110"/>
  <c r="N109"/>
  <c r="L109"/>
  <c r="N108"/>
  <c r="L108"/>
  <c r="N107"/>
  <c r="L107"/>
  <c r="O107" s="1"/>
  <c r="N106"/>
  <c r="O106" s="1"/>
  <c r="L106"/>
  <c r="N105"/>
  <c r="L105"/>
  <c r="I104"/>
  <c r="L104" s="1"/>
  <c r="N103"/>
  <c r="L103"/>
  <c r="O102"/>
  <c r="N102"/>
  <c r="L102"/>
  <c r="N101"/>
  <c r="L101"/>
  <c r="N100"/>
  <c r="L100"/>
  <c r="I99"/>
  <c r="L99" s="1"/>
  <c r="N98"/>
  <c r="L98"/>
  <c r="I97"/>
  <c r="L97" s="1"/>
  <c r="N96"/>
  <c r="O96" s="1"/>
  <c r="L96"/>
  <c r="N95"/>
  <c r="L95"/>
  <c r="L94"/>
  <c r="I94"/>
  <c r="N94" s="1"/>
  <c r="O94" s="1"/>
  <c r="N93"/>
  <c r="L93"/>
  <c r="N92"/>
  <c r="L92"/>
  <c r="I91"/>
  <c r="L91" s="1"/>
  <c r="N90"/>
  <c r="O90" s="1"/>
  <c r="L90"/>
  <c r="N89"/>
  <c r="L89"/>
  <c r="I88"/>
  <c r="L88" s="1"/>
  <c r="N87"/>
  <c r="L87"/>
  <c r="N86"/>
  <c r="L86"/>
  <c r="I85"/>
  <c r="L85" s="1"/>
  <c r="N84"/>
  <c r="O84" s="1"/>
  <c r="L84"/>
  <c r="N83"/>
  <c r="O83" s="1"/>
  <c r="L83"/>
  <c r="I82"/>
  <c r="L82" s="1"/>
  <c r="N81"/>
  <c r="L81"/>
  <c r="N80"/>
  <c r="L80"/>
  <c r="I79"/>
  <c r="L79" s="1"/>
  <c r="N78"/>
  <c r="O78" s="1"/>
  <c r="L78"/>
  <c r="N77"/>
  <c r="L77"/>
  <c r="N76"/>
  <c r="L76"/>
  <c r="N75"/>
  <c r="L75"/>
  <c r="N74"/>
  <c r="O74" s="1"/>
  <c r="L74"/>
  <c r="N73"/>
  <c r="O73" s="1"/>
  <c r="L73"/>
  <c r="N72"/>
  <c r="O72" s="1"/>
  <c r="L72"/>
  <c r="N71"/>
  <c r="L71"/>
  <c r="N70"/>
  <c r="L70"/>
  <c r="N69"/>
  <c r="L69"/>
  <c r="N68"/>
  <c r="O68" s="1"/>
  <c r="L68"/>
  <c r="I67"/>
  <c r="L67" s="1"/>
  <c r="N66"/>
  <c r="L66"/>
  <c r="N65"/>
  <c r="O65" s="1"/>
  <c r="L65"/>
  <c r="N64"/>
  <c r="O64" s="1"/>
  <c r="L64"/>
  <c r="N63"/>
  <c r="L63"/>
  <c r="I62"/>
  <c r="L62" s="1"/>
  <c r="N61"/>
  <c r="L61"/>
  <c r="I60"/>
  <c r="L60" s="1"/>
  <c r="N59"/>
  <c r="L59"/>
  <c r="N58"/>
  <c r="O58" s="1"/>
  <c r="L58"/>
  <c r="N57"/>
  <c r="O57" s="1"/>
  <c r="L57"/>
  <c r="I56"/>
  <c r="L56" s="1"/>
  <c r="N55"/>
  <c r="L55"/>
  <c r="N54"/>
  <c r="O54" s="1"/>
  <c r="L54"/>
  <c r="I53"/>
  <c r="L53" s="1"/>
  <c r="I52"/>
  <c r="N52" s="1"/>
  <c r="N51"/>
  <c r="O51" s="1"/>
  <c r="L51"/>
  <c r="N50"/>
  <c r="O50" s="1"/>
  <c r="L50"/>
  <c r="I49"/>
  <c r="L49" s="1"/>
  <c r="I48"/>
  <c r="L48" s="1"/>
  <c r="N47"/>
  <c r="L47"/>
  <c r="N46"/>
  <c r="L46"/>
  <c r="L45"/>
  <c r="I45"/>
  <c r="N45" s="1"/>
  <c r="I44"/>
  <c r="L44" s="1"/>
  <c r="N43"/>
  <c r="L43"/>
  <c r="N42"/>
  <c r="L42"/>
  <c r="I41"/>
  <c r="L41" s="1"/>
  <c r="I40"/>
  <c r="L40" s="1"/>
  <c r="N39"/>
  <c r="L39"/>
  <c r="N38"/>
  <c r="L38"/>
  <c r="L37"/>
  <c r="I37"/>
  <c r="N37" s="1"/>
  <c r="O37" s="1"/>
  <c r="N36"/>
  <c r="L36"/>
  <c r="N35"/>
  <c r="L35"/>
  <c r="I34"/>
  <c r="L34" s="1"/>
  <c r="N33"/>
  <c r="L33"/>
  <c r="N32"/>
  <c r="O32" s="1"/>
  <c r="L32"/>
  <c r="N31"/>
  <c r="L31"/>
  <c r="I31"/>
  <c r="N30"/>
  <c r="O30" s="1"/>
  <c r="L30"/>
  <c r="N29"/>
  <c r="L29"/>
  <c r="N28"/>
  <c r="L28"/>
  <c r="N27"/>
  <c r="L27"/>
  <c r="O27" s="1"/>
  <c r="N26"/>
  <c r="L26"/>
  <c r="N25"/>
  <c r="L25"/>
  <c r="N24"/>
  <c r="L24"/>
  <c r="N23"/>
  <c r="L23"/>
  <c r="N22"/>
  <c r="L22"/>
  <c r="N21"/>
  <c r="O21" s="1"/>
  <c r="L21"/>
  <c r="N20"/>
  <c r="L20"/>
  <c r="I19"/>
  <c r="L19" s="1"/>
  <c r="N18"/>
  <c r="L18"/>
  <c r="N17"/>
  <c r="O17" s="1"/>
  <c r="L17"/>
  <c r="N16"/>
  <c r="O16" s="1"/>
  <c r="L16"/>
  <c r="N15"/>
  <c r="L15"/>
  <c r="N14"/>
  <c r="O14" s="1"/>
  <c r="L14"/>
  <c r="N13"/>
  <c r="L13"/>
  <c r="N12"/>
  <c r="L12"/>
  <c r="N11"/>
  <c r="L11"/>
  <c r="N10"/>
  <c r="O10" s="1"/>
  <c r="L10"/>
  <c r="M236" i="24"/>
  <c r="N236" s="1"/>
  <c r="K236"/>
  <c r="N235"/>
  <c r="M235"/>
  <c r="K235"/>
  <c r="M234"/>
  <c r="K234"/>
  <c r="M233"/>
  <c r="K233"/>
  <c r="M232"/>
  <c r="K232"/>
  <c r="M231"/>
  <c r="K231"/>
  <c r="M230"/>
  <c r="K230"/>
  <c r="M229"/>
  <c r="K229"/>
  <c r="M228"/>
  <c r="N228" s="1"/>
  <c r="K228"/>
  <c r="M227"/>
  <c r="N227" s="1"/>
  <c r="K227"/>
  <c r="M226"/>
  <c r="K226"/>
  <c r="M225"/>
  <c r="K225"/>
  <c r="M224"/>
  <c r="K224"/>
  <c r="M223"/>
  <c r="K223"/>
  <c r="M222"/>
  <c r="K222"/>
  <c r="M221"/>
  <c r="K221"/>
  <c r="M220"/>
  <c r="N220" s="1"/>
  <c r="K220"/>
  <c r="N219"/>
  <c r="M219"/>
  <c r="K219"/>
  <c r="M218"/>
  <c r="K218"/>
  <c r="M217"/>
  <c r="N217" s="1"/>
  <c r="K217"/>
  <c r="M216"/>
  <c r="N216" s="1"/>
  <c r="K216"/>
  <c r="M215"/>
  <c r="K215"/>
  <c r="N215" s="1"/>
  <c r="M214"/>
  <c r="K214"/>
  <c r="M213"/>
  <c r="N213" s="1"/>
  <c r="K213"/>
  <c r="M212"/>
  <c r="N212" s="1"/>
  <c r="K212"/>
  <c r="M211"/>
  <c r="K211"/>
  <c r="M210"/>
  <c r="K210"/>
  <c r="M209"/>
  <c r="N209" s="1"/>
  <c r="K209"/>
  <c r="M208"/>
  <c r="K208"/>
  <c r="M207"/>
  <c r="K207"/>
  <c r="N207" s="1"/>
  <c r="M206"/>
  <c r="K206"/>
  <c r="M205"/>
  <c r="K205"/>
  <c r="M204"/>
  <c r="N204" s="1"/>
  <c r="K204"/>
  <c r="M203"/>
  <c r="N203" s="1"/>
  <c r="K203"/>
  <c r="M202"/>
  <c r="K202"/>
  <c r="M201"/>
  <c r="N201" s="1"/>
  <c r="K201"/>
  <c r="M200"/>
  <c r="N200" s="1"/>
  <c r="K200"/>
  <c r="M199"/>
  <c r="K199"/>
  <c r="N199" s="1"/>
  <c r="M198"/>
  <c r="N198" s="1"/>
  <c r="K198"/>
  <c r="M197"/>
  <c r="N197" s="1"/>
  <c r="K197"/>
  <c r="M196"/>
  <c r="K196"/>
  <c r="M195"/>
  <c r="K195"/>
  <c r="M194"/>
  <c r="N194" s="1"/>
  <c r="K194"/>
  <c r="M193"/>
  <c r="N193" s="1"/>
  <c r="K193"/>
  <c r="M192"/>
  <c r="K192"/>
  <c r="M191"/>
  <c r="K191"/>
  <c r="N191" s="1"/>
  <c r="M190"/>
  <c r="N190" s="1"/>
  <c r="K190"/>
  <c r="M189"/>
  <c r="K189"/>
  <c r="M188"/>
  <c r="K188"/>
  <c r="M187"/>
  <c r="N187" s="1"/>
  <c r="K187"/>
  <c r="M186"/>
  <c r="K186"/>
  <c r="M185"/>
  <c r="N185" s="1"/>
  <c r="K185"/>
  <c r="M184"/>
  <c r="N184" s="1"/>
  <c r="K184"/>
  <c r="N183"/>
  <c r="M183"/>
  <c r="K183"/>
  <c r="M182"/>
  <c r="N182" s="1"/>
  <c r="K182"/>
  <c r="M181"/>
  <c r="K181"/>
  <c r="M180"/>
  <c r="K180"/>
  <c r="M179"/>
  <c r="N179" s="1"/>
  <c r="K179"/>
  <c r="M178"/>
  <c r="N178" s="1"/>
  <c r="K178"/>
  <c r="M177"/>
  <c r="K177"/>
  <c r="M176"/>
  <c r="K176"/>
  <c r="M175"/>
  <c r="K175"/>
  <c r="M174"/>
  <c r="N174" s="1"/>
  <c r="K174"/>
  <c r="M173"/>
  <c r="K173"/>
  <c r="M172"/>
  <c r="K172"/>
  <c r="N171"/>
  <c r="M171"/>
  <c r="K171"/>
  <c r="M170"/>
  <c r="K170"/>
  <c r="M169"/>
  <c r="N169" s="1"/>
  <c r="K169"/>
  <c r="M168"/>
  <c r="N168" s="1"/>
  <c r="K168"/>
  <c r="N167"/>
  <c r="M167"/>
  <c r="K167"/>
  <c r="M166"/>
  <c r="K166"/>
  <c r="M165"/>
  <c r="K165"/>
  <c r="K164"/>
  <c r="H164"/>
  <c r="M164" s="1"/>
  <c r="H163"/>
  <c r="M163" s="1"/>
  <c r="K162"/>
  <c r="H162"/>
  <c r="M162" s="1"/>
  <c r="M161"/>
  <c r="N161" s="1"/>
  <c r="K161"/>
  <c r="N160"/>
  <c r="M160"/>
  <c r="K160"/>
  <c r="M159"/>
  <c r="N159" s="1"/>
  <c r="K159"/>
  <c r="H158"/>
  <c r="K158" s="1"/>
  <c r="H157"/>
  <c r="M157" s="1"/>
  <c r="H156"/>
  <c r="K156" s="1"/>
  <c r="K155"/>
  <c r="H155"/>
  <c r="M155" s="1"/>
  <c r="M154"/>
  <c r="K154"/>
  <c r="M153"/>
  <c r="K153"/>
  <c r="M152"/>
  <c r="N152" s="1"/>
  <c r="K152"/>
  <c r="M151"/>
  <c r="K151"/>
  <c r="M150"/>
  <c r="N150" s="1"/>
  <c r="K150"/>
  <c r="M149"/>
  <c r="N149" s="1"/>
  <c r="K149"/>
  <c r="N147"/>
  <c r="M147"/>
  <c r="K147"/>
  <c r="M146"/>
  <c r="N146" s="1"/>
  <c r="K146"/>
  <c r="M145"/>
  <c r="K145"/>
  <c r="M144"/>
  <c r="K144"/>
  <c r="M143"/>
  <c r="N143" s="1"/>
  <c r="K143"/>
  <c r="M142"/>
  <c r="N142" s="1"/>
  <c r="K142"/>
  <c r="M141"/>
  <c r="K141"/>
  <c r="M140"/>
  <c r="K140"/>
  <c r="M139"/>
  <c r="K139"/>
  <c r="M137"/>
  <c r="N137" s="1"/>
  <c r="K137"/>
  <c r="M136"/>
  <c r="K136"/>
  <c r="M134"/>
  <c r="K134"/>
  <c r="N133"/>
  <c r="M133"/>
  <c r="K133"/>
  <c r="M132"/>
  <c r="K132"/>
  <c r="K131"/>
  <c r="M130"/>
  <c r="K130"/>
  <c r="M129"/>
  <c r="N129" s="1"/>
  <c r="K129"/>
  <c r="M128"/>
  <c r="K128"/>
  <c r="K127"/>
  <c r="K126"/>
  <c r="M125"/>
  <c r="K125"/>
  <c r="M124"/>
  <c r="N124" s="1"/>
  <c r="K124"/>
  <c r="M123"/>
  <c r="N123" s="1"/>
  <c r="K123"/>
  <c r="M122"/>
  <c r="K122"/>
  <c r="M121"/>
  <c r="K121"/>
  <c r="M120"/>
  <c r="K120"/>
  <c r="M119"/>
  <c r="K119"/>
  <c r="M118"/>
  <c r="K118"/>
  <c r="M117"/>
  <c r="K117"/>
  <c r="M116"/>
  <c r="N116" s="1"/>
  <c r="K116"/>
  <c r="N115"/>
  <c r="M115"/>
  <c r="K115"/>
  <c r="M114"/>
  <c r="H114"/>
  <c r="K114" s="1"/>
  <c r="M113"/>
  <c r="N113" s="1"/>
  <c r="K113"/>
  <c r="M112"/>
  <c r="N112" s="1"/>
  <c r="K112"/>
  <c r="M111"/>
  <c r="N111" s="1"/>
  <c r="K111"/>
  <c r="M110"/>
  <c r="N110" s="1"/>
  <c r="K110"/>
  <c r="M109"/>
  <c r="N109" s="1"/>
  <c r="K109"/>
  <c r="M108"/>
  <c r="N108" s="1"/>
  <c r="K108"/>
  <c r="M107"/>
  <c r="K107"/>
  <c r="M106"/>
  <c r="K106"/>
  <c r="M105"/>
  <c r="N105" s="1"/>
  <c r="K105"/>
  <c r="M104"/>
  <c r="K104"/>
  <c r="M103"/>
  <c r="N103" s="1"/>
  <c r="K103"/>
  <c r="M102"/>
  <c r="K102"/>
  <c r="N102" s="1"/>
  <c r="M101"/>
  <c r="K101"/>
  <c r="M100"/>
  <c r="N100" s="1"/>
  <c r="K100"/>
  <c r="M99"/>
  <c r="K99"/>
  <c r="M98"/>
  <c r="N98" s="1"/>
  <c r="K98"/>
  <c r="M97"/>
  <c r="N97" s="1"/>
  <c r="K97"/>
  <c r="M96"/>
  <c r="N96" s="1"/>
  <c r="K96"/>
  <c r="M95"/>
  <c r="N95" s="1"/>
  <c r="K95"/>
  <c r="M94"/>
  <c r="N94" s="1"/>
  <c r="K94"/>
  <c r="M93"/>
  <c r="N93" s="1"/>
  <c r="K93"/>
  <c r="M92"/>
  <c r="N92" s="1"/>
  <c r="K92"/>
  <c r="M91"/>
  <c r="K91"/>
  <c r="M90"/>
  <c r="K90"/>
  <c r="M89"/>
  <c r="N89" s="1"/>
  <c r="K89"/>
  <c r="M88"/>
  <c r="K88"/>
  <c r="M87"/>
  <c r="N87" s="1"/>
  <c r="K87"/>
  <c r="N86"/>
  <c r="M86"/>
  <c r="K86"/>
  <c r="M85"/>
  <c r="K85"/>
  <c r="M84"/>
  <c r="K84"/>
  <c r="M83"/>
  <c r="K83"/>
  <c r="N82"/>
  <c r="M82"/>
  <c r="K82"/>
  <c r="M81"/>
  <c r="N81" s="1"/>
  <c r="K81"/>
  <c r="M80"/>
  <c r="N80" s="1"/>
  <c r="K80"/>
  <c r="M79"/>
  <c r="N79" s="1"/>
  <c r="K79"/>
  <c r="M78"/>
  <c r="N78" s="1"/>
  <c r="K78"/>
  <c r="M77"/>
  <c r="N77" s="1"/>
  <c r="K77"/>
  <c r="M76"/>
  <c r="N76" s="1"/>
  <c r="K76"/>
  <c r="M75"/>
  <c r="K75"/>
  <c r="M74"/>
  <c r="K74"/>
  <c r="M73"/>
  <c r="N73" s="1"/>
  <c r="K73"/>
  <c r="M72"/>
  <c r="K72"/>
  <c r="M71"/>
  <c r="N71" s="1"/>
  <c r="K71"/>
  <c r="N70"/>
  <c r="M70"/>
  <c r="K70"/>
  <c r="M69"/>
  <c r="K69"/>
  <c r="N69" s="1"/>
  <c r="M68"/>
  <c r="K68"/>
  <c r="M67"/>
  <c r="N67" s="1"/>
  <c r="K67"/>
  <c r="N66"/>
  <c r="M66"/>
  <c r="K66"/>
  <c r="M65"/>
  <c r="N65" s="1"/>
  <c r="K65"/>
  <c r="M64"/>
  <c r="N64" s="1"/>
  <c r="K64"/>
  <c r="M63"/>
  <c r="N63" s="1"/>
  <c r="K63"/>
  <c r="M62"/>
  <c r="N62" s="1"/>
  <c r="K62"/>
  <c r="M61"/>
  <c r="N61" s="1"/>
  <c r="K61"/>
  <c r="M60"/>
  <c r="H60"/>
  <c r="K60" s="1"/>
  <c r="M59"/>
  <c r="N59" s="1"/>
  <c r="K59"/>
  <c r="M58"/>
  <c r="K58"/>
  <c r="M57"/>
  <c r="K57"/>
  <c r="L56"/>
  <c r="M56" s="1"/>
  <c r="N56" s="1"/>
  <c r="K56"/>
  <c r="L55"/>
  <c r="M55" s="1"/>
  <c r="K55"/>
  <c r="L54"/>
  <c r="M54" s="1"/>
  <c r="K54"/>
  <c r="L53"/>
  <c r="M53" s="1"/>
  <c r="K53"/>
  <c r="M52"/>
  <c r="K52"/>
  <c r="M51"/>
  <c r="K51"/>
  <c r="L50"/>
  <c r="M50" s="1"/>
  <c r="N50" s="1"/>
  <c r="K50"/>
  <c r="L49"/>
  <c r="M49" s="1"/>
  <c r="N49" s="1"/>
  <c r="K49"/>
  <c r="L48"/>
  <c r="M48" s="1"/>
  <c r="N48" s="1"/>
  <c r="K48"/>
  <c r="M47"/>
  <c r="N47" s="1"/>
  <c r="K47"/>
  <c r="M46"/>
  <c r="K46"/>
  <c r="M45"/>
  <c r="K45"/>
  <c r="M44"/>
  <c r="N44" s="1"/>
  <c r="K44"/>
  <c r="M43"/>
  <c r="K43"/>
  <c r="M42"/>
  <c r="N42" s="1"/>
  <c r="K42"/>
  <c r="M41"/>
  <c r="K41"/>
  <c r="N41" s="1"/>
  <c r="M40"/>
  <c r="K40"/>
  <c r="M39"/>
  <c r="N39" s="1"/>
  <c r="K39"/>
  <c r="M38"/>
  <c r="K38"/>
  <c r="M37"/>
  <c r="N37" s="1"/>
  <c r="K37"/>
  <c r="M36"/>
  <c r="N36" s="1"/>
  <c r="K36"/>
  <c r="M35"/>
  <c r="N35" s="1"/>
  <c r="K35"/>
  <c r="M34"/>
  <c r="N34" s="1"/>
  <c r="K34"/>
  <c r="M33"/>
  <c r="N33" s="1"/>
  <c r="K33"/>
  <c r="M32"/>
  <c r="N32" s="1"/>
  <c r="K32"/>
  <c r="M31"/>
  <c r="N31" s="1"/>
  <c r="K31"/>
  <c r="M30"/>
  <c r="K30"/>
  <c r="M29"/>
  <c r="K29"/>
  <c r="M28"/>
  <c r="N28" s="1"/>
  <c r="K28"/>
  <c r="M27"/>
  <c r="K27"/>
  <c r="M26"/>
  <c r="N26" s="1"/>
  <c r="K26"/>
  <c r="N25"/>
  <c r="M25"/>
  <c r="K25"/>
  <c r="M24"/>
  <c r="K24"/>
  <c r="M23"/>
  <c r="K23"/>
  <c r="M22"/>
  <c r="K22"/>
  <c r="N21"/>
  <c r="M21"/>
  <c r="K21"/>
  <c r="M20"/>
  <c r="N20" s="1"/>
  <c r="K20"/>
  <c r="M19"/>
  <c r="N19" s="1"/>
  <c r="K19"/>
  <c r="M18"/>
  <c r="N18" s="1"/>
  <c r="K18"/>
  <c r="M17"/>
  <c r="N17" s="1"/>
  <c r="K17"/>
  <c r="M16"/>
  <c r="N16" s="1"/>
  <c r="K16"/>
  <c r="M15"/>
  <c r="N15" s="1"/>
  <c r="K15"/>
  <c r="M14"/>
  <c r="K14"/>
  <c r="M13"/>
  <c r="K13"/>
  <c r="M12"/>
  <c r="N12" s="1"/>
  <c r="K12"/>
  <c r="M11"/>
  <c r="K11"/>
  <c r="M10"/>
  <c r="N10" s="1"/>
  <c r="K10"/>
  <c r="K3" i="23"/>
  <c r="M3"/>
  <c r="K4"/>
  <c r="M4"/>
  <c r="K5"/>
  <c r="M5"/>
  <c r="N5"/>
  <c r="K6"/>
  <c r="M6"/>
  <c r="K7"/>
  <c r="M7"/>
  <c r="K8"/>
  <c r="M8"/>
  <c r="K9"/>
  <c r="M9"/>
  <c r="N9" s="1"/>
  <c r="K10"/>
  <c r="M10"/>
  <c r="K11"/>
  <c r="M11"/>
  <c r="K12"/>
  <c r="M12"/>
  <c r="N12" s="1"/>
  <c r="K13"/>
  <c r="M13"/>
  <c r="N13" s="1"/>
  <c r="K14"/>
  <c r="M14"/>
  <c r="K15"/>
  <c r="M15"/>
  <c r="K16"/>
  <c r="M16"/>
  <c r="K17"/>
  <c r="M17"/>
  <c r="K18"/>
  <c r="M18"/>
  <c r="K19"/>
  <c r="M19"/>
  <c r="K20"/>
  <c r="M20"/>
  <c r="K21"/>
  <c r="N21" s="1"/>
  <c r="M21"/>
  <c r="K22"/>
  <c r="M22"/>
  <c r="K23"/>
  <c r="M23"/>
  <c r="K24"/>
  <c r="M24"/>
  <c r="F25"/>
  <c r="K25"/>
  <c r="M25"/>
  <c r="F26"/>
  <c r="K26"/>
  <c r="M26"/>
  <c r="K27"/>
  <c r="M27"/>
  <c r="K28"/>
  <c r="M28"/>
  <c r="K29"/>
  <c r="M29"/>
  <c r="H30"/>
  <c r="K30" s="1"/>
  <c r="K31"/>
  <c r="M31"/>
  <c r="K32"/>
  <c r="M32"/>
  <c r="N32" s="1"/>
  <c r="K33"/>
  <c r="M33"/>
  <c r="K34"/>
  <c r="M34"/>
  <c r="K35"/>
  <c r="M35"/>
  <c r="K36"/>
  <c r="M36"/>
  <c r="N36" s="1"/>
  <c r="K37"/>
  <c r="M37"/>
  <c r="K38"/>
  <c r="M38"/>
  <c r="K39"/>
  <c r="M39"/>
  <c r="K40"/>
  <c r="M40"/>
  <c r="K41"/>
  <c r="M41"/>
  <c r="K42"/>
  <c r="M42"/>
  <c r="K43"/>
  <c r="M43"/>
  <c r="K44"/>
  <c r="M44"/>
  <c r="N44" s="1"/>
  <c r="K45"/>
  <c r="M45"/>
  <c r="N45" s="1"/>
  <c r="K46"/>
  <c r="M46"/>
  <c r="K47"/>
  <c r="M47"/>
  <c r="K48"/>
  <c r="M48"/>
  <c r="K49"/>
  <c r="M49"/>
  <c r="K50"/>
  <c r="M50"/>
  <c r="N50" s="1"/>
  <c r="K51"/>
  <c r="M51"/>
  <c r="H52"/>
  <c r="K52" s="1"/>
  <c r="K53"/>
  <c r="M53"/>
  <c r="K54"/>
  <c r="M54"/>
  <c r="K55"/>
  <c r="M55"/>
  <c r="K56"/>
  <c r="M56"/>
  <c r="K57"/>
  <c r="M57"/>
  <c r="N57"/>
  <c r="K58"/>
  <c r="M58"/>
  <c r="K59"/>
  <c r="M59"/>
  <c r="K60"/>
  <c r="M60"/>
  <c r="K61"/>
  <c r="M61"/>
  <c r="N61" s="1"/>
  <c r="H62"/>
  <c r="M62" s="1"/>
  <c r="K63"/>
  <c r="M63"/>
  <c r="K64"/>
  <c r="M64"/>
  <c r="K66"/>
  <c r="M66"/>
  <c r="N66" s="1"/>
  <c r="K67"/>
  <c r="M67"/>
  <c r="N67" s="1"/>
  <c r="K68"/>
  <c r="M68"/>
  <c r="K69"/>
  <c r="N69" s="1"/>
  <c r="M69"/>
  <c r="K70"/>
  <c r="M70"/>
  <c r="K71"/>
  <c r="M71"/>
  <c r="K72"/>
  <c r="M72"/>
  <c r="M287" i="22"/>
  <c r="K287"/>
  <c r="M286"/>
  <c r="K286"/>
  <c r="N285"/>
  <c r="M285"/>
  <c r="K285"/>
  <c r="M284"/>
  <c r="N284" s="1"/>
  <c r="K284"/>
  <c r="M283"/>
  <c r="K283"/>
  <c r="M282"/>
  <c r="K282"/>
  <c r="N282" s="1"/>
  <c r="N280"/>
  <c r="M280"/>
  <c r="K280"/>
  <c r="M278"/>
  <c r="N278" s="1"/>
  <c r="K278"/>
  <c r="M277"/>
  <c r="N277" s="1"/>
  <c r="K277"/>
  <c r="M275"/>
  <c r="K275"/>
  <c r="M274"/>
  <c r="K274"/>
  <c r="H273"/>
  <c r="H279" s="1"/>
  <c r="M272"/>
  <c r="N272" s="1"/>
  <c r="K272"/>
  <c r="M271"/>
  <c r="N271" s="1"/>
  <c r="K271"/>
  <c r="M270"/>
  <c r="K270"/>
  <c r="M269"/>
  <c r="K269"/>
  <c r="M268"/>
  <c r="N268" s="1"/>
  <c r="K268"/>
  <c r="M267"/>
  <c r="N267" s="1"/>
  <c r="K267"/>
  <c r="M266"/>
  <c r="K266"/>
  <c r="N266" s="1"/>
  <c r="M265"/>
  <c r="K265"/>
  <c r="N265" s="1"/>
  <c r="M264"/>
  <c r="N264" s="1"/>
  <c r="K264"/>
  <c r="M263"/>
  <c r="K263"/>
  <c r="M262"/>
  <c r="K262"/>
  <c r="M261"/>
  <c r="N261" s="1"/>
  <c r="K261"/>
  <c r="M260"/>
  <c r="K260"/>
  <c r="M259"/>
  <c r="N259" s="1"/>
  <c r="K259"/>
  <c r="M258"/>
  <c r="K258"/>
  <c r="N257"/>
  <c r="M257"/>
  <c r="K257"/>
  <c r="M256"/>
  <c r="N256" s="1"/>
  <c r="K256"/>
  <c r="M255"/>
  <c r="K255"/>
  <c r="M254"/>
  <c r="K254"/>
  <c r="M253"/>
  <c r="N253" s="1"/>
  <c r="K253"/>
  <c r="M252"/>
  <c r="N252" s="1"/>
  <c r="K252"/>
  <c r="M251"/>
  <c r="K251"/>
  <c r="M250"/>
  <c r="K250"/>
  <c r="N250" s="1"/>
  <c r="M249"/>
  <c r="K249"/>
  <c r="M248"/>
  <c r="N248" s="1"/>
  <c r="K248"/>
  <c r="M247"/>
  <c r="K247"/>
  <c r="M246"/>
  <c r="K246"/>
  <c r="N245"/>
  <c r="M245"/>
  <c r="K245"/>
  <c r="M244"/>
  <c r="K244"/>
  <c r="M243"/>
  <c r="N243" s="1"/>
  <c r="K243"/>
  <c r="M242"/>
  <c r="K242"/>
  <c r="N241"/>
  <c r="M241"/>
  <c r="K241"/>
  <c r="M240"/>
  <c r="K240"/>
  <c r="M239"/>
  <c r="K239"/>
  <c r="M238"/>
  <c r="K238"/>
  <c r="M237"/>
  <c r="N237" s="1"/>
  <c r="K237"/>
  <c r="M236"/>
  <c r="K236"/>
  <c r="M235"/>
  <c r="K235"/>
  <c r="M234"/>
  <c r="K234"/>
  <c r="M233"/>
  <c r="K233"/>
  <c r="M232"/>
  <c r="K232"/>
  <c r="M231"/>
  <c r="K231"/>
  <c r="M230"/>
  <c r="K230"/>
  <c r="N229"/>
  <c r="M229"/>
  <c r="K229"/>
  <c r="M227"/>
  <c r="K227"/>
  <c r="M226"/>
  <c r="N226" s="1"/>
  <c r="K226"/>
  <c r="K225"/>
  <c r="H225"/>
  <c r="M225" s="1"/>
  <c r="M224"/>
  <c r="K224"/>
  <c r="M223"/>
  <c r="N223" s="1"/>
  <c r="K223"/>
  <c r="M221"/>
  <c r="N221" s="1"/>
  <c r="K221"/>
  <c r="M220"/>
  <c r="N220" s="1"/>
  <c r="K220"/>
  <c r="M219"/>
  <c r="K219"/>
  <c r="M218"/>
  <c r="K218"/>
  <c r="M217"/>
  <c r="N217" s="1"/>
  <c r="K217"/>
  <c r="M216"/>
  <c r="K216"/>
  <c r="M215"/>
  <c r="K215"/>
  <c r="M214"/>
  <c r="K214"/>
  <c r="N214" s="1"/>
  <c r="M213"/>
  <c r="K213"/>
  <c r="H212"/>
  <c r="K212" s="1"/>
  <c r="M211"/>
  <c r="K211"/>
  <c r="M210"/>
  <c r="K210"/>
  <c r="M209"/>
  <c r="N209" s="1"/>
  <c r="K209"/>
  <c r="N208"/>
  <c r="M208"/>
  <c r="K208"/>
  <c r="M207"/>
  <c r="K207"/>
  <c r="M206"/>
  <c r="K206"/>
  <c r="N206" s="1"/>
  <c r="M205"/>
  <c r="N205" s="1"/>
  <c r="K205"/>
  <c r="N204"/>
  <c r="M204"/>
  <c r="K204"/>
  <c r="M203"/>
  <c r="K203"/>
  <c r="M202"/>
  <c r="K202"/>
  <c r="M201"/>
  <c r="N201" s="1"/>
  <c r="K201"/>
  <c r="M200"/>
  <c r="N200" s="1"/>
  <c r="K200"/>
  <c r="M199"/>
  <c r="K199"/>
  <c r="M198"/>
  <c r="K198"/>
  <c r="M197"/>
  <c r="K197"/>
  <c r="M196"/>
  <c r="K196"/>
  <c r="M195"/>
  <c r="K195"/>
  <c r="M194"/>
  <c r="K194"/>
  <c r="M193"/>
  <c r="N193" s="1"/>
  <c r="K193"/>
  <c r="M192"/>
  <c r="K192"/>
  <c r="N192" s="1"/>
  <c r="M191"/>
  <c r="K191"/>
  <c r="M190"/>
  <c r="K190"/>
  <c r="M189"/>
  <c r="N189" s="1"/>
  <c r="K189"/>
  <c r="M188"/>
  <c r="N188" s="1"/>
  <c r="K188"/>
  <c r="M187"/>
  <c r="K187"/>
  <c r="M186"/>
  <c r="K186"/>
  <c r="M185"/>
  <c r="N185" s="1"/>
  <c r="K185"/>
  <c r="K184"/>
  <c r="H184"/>
  <c r="M184" s="1"/>
  <c r="K183"/>
  <c r="H183"/>
  <c r="M183" s="1"/>
  <c r="K182"/>
  <c r="H182"/>
  <c r="M182" s="1"/>
  <c r="K181"/>
  <c r="H181"/>
  <c r="M181" s="1"/>
  <c r="K180"/>
  <c r="H180"/>
  <c r="M180" s="1"/>
  <c r="K179"/>
  <c r="H179"/>
  <c r="M179" s="1"/>
  <c r="M178"/>
  <c r="N178" s="1"/>
  <c r="K178"/>
  <c r="H177"/>
  <c r="K177" s="1"/>
  <c r="K176"/>
  <c r="H176"/>
  <c r="M176" s="1"/>
  <c r="N176" s="1"/>
  <c r="K175"/>
  <c r="H175"/>
  <c r="M175" s="1"/>
  <c r="M174"/>
  <c r="N174" s="1"/>
  <c r="K174"/>
  <c r="M173"/>
  <c r="K173"/>
  <c r="M172"/>
  <c r="N172" s="1"/>
  <c r="K172"/>
  <c r="M171"/>
  <c r="N171" s="1"/>
  <c r="K171"/>
  <c r="M170"/>
  <c r="N170" s="1"/>
  <c r="K170"/>
  <c r="M169"/>
  <c r="K169"/>
  <c r="H168"/>
  <c r="K168" s="1"/>
  <c r="M167"/>
  <c r="N167" s="1"/>
  <c r="K167"/>
  <c r="N166"/>
  <c r="M166"/>
  <c r="K166"/>
  <c r="K165"/>
  <c r="H165"/>
  <c r="M165" s="1"/>
  <c r="M164"/>
  <c r="N164" s="1"/>
  <c r="K164"/>
  <c r="M163"/>
  <c r="K163"/>
  <c r="M162"/>
  <c r="N162" s="1"/>
  <c r="K162"/>
  <c r="M161"/>
  <c r="N161" s="1"/>
  <c r="K161"/>
  <c r="M160"/>
  <c r="N160" s="1"/>
  <c r="K160"/>
  <c r="M159"/>
  <c r="K159"/>
  <c r="M158"/>
  <c r="K158"/>
  <c r="M157"/>
  <c r="N157" s="1"/>
  <c r="K157"/>
  <c r="M156"/>
  <c r="K156"/>
  <c r="M155"/>
  <c r="K155"/>
  <c r="M154"/>
  <c r="K154"/>
  <c r="N154" s="1"/>
  <c r="M153"/>
  <c r="K153"/>
  <c r="N153" s="1"/>
  <c r="M152"/>
  <c r="N152" s="1"/>
  <c r="K152"/>
  <c r="M151"/>
  <c r="K151"/>
  <c r="M150"/>
  <c r="N150" s="1"/>
  <c r="K150"/>
  <c r="M149"/>
  <c r="N149" s="1"/>
  <c r="K149"/>
  <c r="M148"/>
  <c r="N148" s="1"/>
  <c r="K148"/>
  <c r="M147"/>
  <c r="K147"/>
  <c r="M146"/>
  <c r="N146" s="1"/>
  <c r="K146"/>
  <c r="M145"/>
  <c r="N145" s="1"/>
  <c r="K145"/>
  <c r="M144"/>
  <c r="N144" s="1"/>
  <c r="K144"/>
  <c r="M143"/>
  <c r="K143"/>
  <c r="M142"/>
  <c r="K142"/>
  <c r="M141"/>
  <c r="N141" s="1"/>
  <c r="K141"/>
  <c r="M140"/>
  <c r="K140"/>
  <c r="M139"/>
  <c r="K139"/>
  <c r="M138"/>
  <c r="K138"/>
  <c r="N138" s="1"/>
  <c r="M137"/>
  <c r="K137"/>
  <c r="M136"/>
  <c r="N136" s="1"/>
  <c r="K136"/>
  <c r="M135"/>
  <c r="K135"/>
  <c r="M134"/>
  <c r="N134" s="1"/>
  <c r="K134"/>
  <c r="M133"/>
  <c r="N133" s="1"/>
  <c r="K133"/>
  <c r="M132"/>
  <c r="N132" s="1"/>
  <c r="K132"/>
  <c r="M131"/>
  <c r="K131"/>
  <c r="M130"/>
  <c r="N130" s="1"/>
  <c r="K130"/>
  <c r="M129"/>
  <c r="N129" s="1"/>
  <c r="K129"/>
  <c r="M128"/>
  <c r="N128" s="1"/>
  <c r="K128"/>
  <c r="M127"/>
  <c r="K127"/>
  <c r="M126"/>
  <c r="K126"/>
  <c r="M125"/>
  <c r="N125" s="1"/>
  <c r="K125"/>
  <c r="M124"/>
  <c r="K124"/>
  <c r="M123"/>
  <c r="K123"/>
  <c r="N122"/>
  <c r="M122"/>
  <c r="K122"/>
  <c r="M121"/>
  <c r="K121"/>
  <c r="M120"/>
  <c r="K120"/>
  <c r="M119"/>
  <c r="K119"/>
  <c r="N118"/>
  <c r="M118"/>
  <c r="K118"/>
  <c r="M117"/>
  <c r="N117" s="1"/>
  <c r="K117"/>
  <c r="M116"/>
  <c r="N116" s="1"/>
  <c r="K116"/>
  <c r="M115"/>
  <c r="K115"/>
  <c r="M114"/>
  <c r="N114" s="1"/>
  <c r="K114"/>
  <c r="M113"/>
  <c r="N113" s="1"/>
  <c r="K113"/>
  <c r="M112"/>
  <c r="N112" s="1"/>
  <c r="K112"/>
  <c r="M111"/>
  <c r="K111"/>
  <c r="M110"/>
  <c r="K110"/>
  <c r="M109"/>
  <c r="N109" s="1"/>
  <c r="K109"/>
  <c r="M108"/>
  <c r="K108"/>
  <c r="M107"/>
  <c r="K107"/>
  <c r="N106"/>
  <c r="M106"/>
  <c r="K106"/>
  <c r="M105"/>
  <c r="K105"/>
  <c r="N105" s="1"/>
  <c r="M104"/>
  <c r="K104"/>
  <c r="M103"/>
  <c r="K103"/>
  <c r="N102"/>
  <c r="M102"/>
  <c r="K102"/>
  <c r="H101"/>
  <c r="K101" s="1"/>
  <c r="M100"/>
  <c r="K100"/>
  <c r="H99"/>
  <c r="K99" s="1"/>
  <c r="M98"/>
  <c r="K98"/>
  <c r="M97"/>
  <c r="K97"/>
  <c r="H96"/>
  <c r="K96" s="1"/>
  <c r="M95"/>
  <c r="K95"/>
  <c r="M94"/>
  <c r="N94" s="1"/>
  <c r="K94"/>
  <c r="M93"/>
  <c r="N93" s="1"/>
  <c r="K93"/>
  <c r="M92"/>
  <c r="K92"/>
  <c r="N92" s="1"/>
  <c r="H91"/>
  <c r="K91" s="1"/>
  <c r="M90"/>
  <c r="N90" s="1"/>
  <c r="K90"/>
  <c r="N89"/>
  <c r="M89"/>
  <c r="K89"/>
  <c r="M88"/>
  <c r="K88"/>
  <c r="M87"/>
  <c r="K87"/>
  <c r="N87" s="1"/>
  <c r="M86"/>
  <c r="N86" s="1"/>
  <c r="K86"/>
  <c r="M85"/>
  <c r="N85" s="1"/>
  <c r="K85"/>
  <c r="M84"/>
  <c r="K84"/>
  <c r="M83"/>
  <c r="K83"/>
  <c r="N83" s="1"/>
  <c r="H82"/>
  <c r="K82" s="1"/>
  <c r="M81"/>
  <c r="N81" s="1"/>
  <c r="K81"/>
  <c r="M80"/>
  <c r="N80" s="1"/>
  <c r="K80"/>
  <c r="M79"/>
  <c r="N79" s="1"/>
  <c r="K79"/>
  <c r="M78"/>
  <c r="K78"/>
  <c r="M77"/>
  <c r="K77"/>
  <c r="M76"/>
  <c r="N76" s="1"/>
  <c r="K76"/>
  <c r="M75"/>
  <c r="K75"/>
  <c r="M74"/>
  <c r="K74"/>
  <c r="N73"/>
  <c r="M73"/>
  <c r="K73"/>
  <c r="M72"/>
  <c r="K72"/>
  <c r="N72" s="1"/>
  <c r="M71"/>
  <c r="K71"/>
  <c r="M70"/>
  <c r="K70"/>
  <c r="N69"/>
  <c r="M69"/>
  <c r="K69"/>
  <c r="M68"/>
  <c r="N68" s="1"/>
  <c r="K68"/>
  <c r="M67"/>
  <c r="N67" s="1"/>
  <c r="K67"/>
  <c r="M66"/>
  <c r="K66"/>
  <c r="M65"/>
  <c r="N65" s="1"/>
  <c r="K65"/>
  <c r="M64"/>
  <c r="N64" s="1"/>
  <c r="K64"/>
  <c r="M63"/>
  <c r="N63" s="1"/>
  <c r="K63"/>
  <c r="M62"/>
  <c r="K62"/>
  <c r="M61"/>
  <c r="K61"/>
  <c r="M60"/>
  <c r="N60" s="1"/>
  <c r="K60"/>
  <c r="M59"/>
  <c r="K59"/>
  <c r="M58"/>
  <c r="K58"/>
  <c r="M57"/>
  <c r="K57"/>
  <c r="N57" s="1"/>
  <c r="M56"/>
  <c r="K56"/>
  <c r="N56" s="1"/>
  <c r="M55"/>
  <c r="N55" s="1"/>
  <c r="K55"/>
  <c r="M54"/>
  <c r="K54"/>
  <c r="M53"/>
  <c r="N53" s="1"/>
  <c r="K53"/>
  <c r="M52"/>
  <c r="N52" s="1"/>
  <c r="K52"/>
  <c r="M51"/>
  <c r="H51"/>
  <c r="H228" s="1"/>
  <c r="M50"/>
  <c r="N50" s="1"/>
  <c r="K50"/>
  <c r="M49"/>
  <c r="K49"/>
  <c r="H48"/>
  <c r="K48" s="1"/>
  <c r="N47"/>
  <c r="M47"/>
  <c r="K47"/>
  <c r="M46"/>
  <c r="K46"/>
  <c r="H45"/>
  <c r="K45" s="1"/>
  <c r="M44"/>
  <c r="K44"/>
  <c r="M43"/>
  <c r="K43"/>
  <c r="H42"/>
  <c r="M41"/>
  <c r="K41"/>
  <c r="M40"/>
  <c r="N40" s="1"/>
  <c r="K40"/>
  <c r="M39"/>
  <c r="K39"/>
  <c r="M38"/>
  <c r="K38"/>
  <c r="M37"/>
  <c r="K37"/>
  <c r="N37" s="1"/>
  <c r="M36"/>
  <c r="K36"/>
  <c r="N36" s="1"/>
  <c r="M35"/>
  <c r="N35" s="1"/>
  <c r="K35"/>
  <c r="M34"/>
  <c r="K34"/>
  <c r="M33"/>
  <c r="N33" s="1"/>
  <c r="K33"/>
  <c r="M32"/>
  <c r="N32" s="1"/>
  <c r="K32"/>
  <c r="M31"/>
  <c r="N31" s="1"/>
  <c r="K31"/>
  <c r="M30"/>
  <c r="K30"/>
  <c r="M29"/>
  <c r="N29" s="1"/>
  <c r="K29"/>
  <c r="M28"/>
  <c r="N28" s="1"/>
  <c r="K28"/>
  <c r="M27"/>
  <c r="N27" s="1"/>
  <c r="K27"/>
  <c r="H27"/>
  <c r="M25"/>
  <c r="K25"/>
  <c r="M24"/>
  <c r="K24"/>
  <c r="N24" s="1"/>
  <c r="M23"/>
  <c r="N23" s="1"/>
  <c r="K23"/>
  <c r="M22"/>
  <c r="N22" s="1"/>
  <c r="K22"/>
  <c r="K21"/>
  <c r="H21"/>
  <c r="M21" s="1"/>
  <c r="M20"/>
  <c r="N20" s="1"/>
  <c r="K20"/>
  <c r="M19"/>
  <c r="K19"/>
  <c r="H18"/>
  <c r="K18" s="1"/>
  <c r="M17"/>
  <c r="K17"/>
  <c r="M16"/>
  <c r="N16" s="1"/>
  <c r="K16"/>
  <c r="M15"/>
  <c r="K15"/>
  <c r="M14"/>
  <c r="K14"/>
  <c r="M13"/>
  <c r="N13" s="1"/>
  <c r="K13"/>
  <c r="M12"/>
  <c r="N12" s="1"/>
  <c r="K12"/>
  <c r="M11"/>
  <c r="K11"/>
  <c r="M10"/>
  <c r="K10"/>
  <c r="M9"/>
  <c r="K9"/>
  <c r="M8"/>
  <c r="K8"/>
  <c r="K7"/>
  <c r="H7"/>
  <c r="H26" s="1"/>
  <c r="M6"/>
  <c r="K6"/>
  <c r="P75" i="21"/>
  <c r="O75"/>
  <c r="P74"/>
  <c r="O74"/>
  <c r="P73"/>
  <c r="O73"/>
  <c r="O72"/>
  <c r="P72" s="1"/>
  <c r="M72"/>
  <c r="O71"/>
  <c r="P71" s="1"/>
  <c r="O70"/>
  <c r="P70" s="1"/>
  <c r="O69"/>
  <c r="P69" s="1"/>
  <c r="O68"/>
  <c r="P68" s="1"/>
  <c r="M68"/>
  <c r="O67"/>
  <c r="P67" s="1"/>
  <c r="P66"/>
  <c r="O66"/>
  <c r="P65"/>
  <c r="O65"/>
  <c r="P64"/>
  <c r="O64"/>
  <c r="O63"/>
  <c r="P63" s="1"/>
  <c r="P62"/>
  <c r="O62"/>
  <c r="O61"/>
  <c r="P61" s="1"/>
  <c r="O60"/>
  <c r="P60" s="1"/>
  <c r="O59"/>
  <c r="P59" s="1"/>
  <c r="P58"/>
  <c r="O58"/>
  <c r="M58"/>
  <c r="O57"/>
  <c r="P57" s="1"/>
  <c r="O56"/>
  <c r="P56" s="1"/>
  <c r="O55"/>
  <c r="P55" s="1"/>
  <c r="O54"/>
  <c r="P54" s="1"/>
  <c r="O53"/>
  <c r="P53" s="1"/>
  <c r="O52"/>
  <c r="P52" s="1"/>
  <c r="O51"/>
  <c r="P51" s="1"/>
  <c r="O50"/>
  <c r="P50" s="1"/>
  <c r="O49"/>
  <c r="P49" s="1"/>
  <c r="O48"/>
  <c r="P48" s="1"/>
  <c r="O47"/>
  <c r="P47" s="1"/>
  <c r="O46"/>
  <c r="P46" s="1"/>
  <c r="O45"/>
  <c r="P45" s="1"/>
  <c r="O44"/>
  <c r="P44" s="1"/>
  <c r="O43"/>
  <c r="P43" s="1"/>
  <c r="O42"/>
  <c r="P42" s="1"/>
  <c r="O41"/>
  <c r="P41" s="1"/>
  <c r="O40"/>
  <c r="P40" s="1"/>
  <c r="O39"/>
  <c r="P39" s="1"/>
  <c r="O38"/>
  <c r="P38" s="1"/>
  <c r="O37"/>
  <c r="P37" s="1"/>
  <c r="O36"/>
  <c r="P36" s="1"/>
  <c r="O35"/>
  <c r="P35" s="1"/>
  <c r="O34"/>
  <c r="P34" s="1"/>
  <c r="O33"/>
  <c r="P33" s="1"/>
  <c r="O32"/>
  <c r="P32" s="1"/>
  <c r="O31"/>
  <c r="P31" s="1"/>
  <c r="O30"/>
  <c r="P30" s="1"/>
  <c r="O29"/>
  <c r="P29" s="1"/>
  <c r="O28"/>
  <c r="P28" s="1"/>
  <c r="O27"/>
  <c r="P27" s="1"/>
  <c r="O26"/>
  <c r="P26" s="1"/>
  <c r="M26"/>
  <c r="P25"/>
  <c r="O25"/>
  <c r="M25"/>
  <c r="O24"/>
  <c r="P24" s="1"/>
  <c r="M24"/>
  <c r="O23"/>
  <c r="P23" s="1"/>
  <c r="O22"/>
  <c r="P22" s="1"/>
  <c r="M22"/>
  <c r="O21"/>
  <c r="P21" s="1"/>
  <c r="O20"/>
  <c r="P20" s="1"/>
  <c r="O19"/>
  <c r="P19" s="1"/>
  <c r="O18"/>
  <c r="P18" s="1"/>
  <c r="M18"/>
  <c r="O17"/>
  <c r="P17" s="1"/>
  <c r="P16"/>
  <c r="O16"/>
  <c r="O15"/>
  <c r="P15" s="1"/>
  <c r="O14"/>
  <c r="P14" s="1"/>
  <c r="O13"/>
  <c r="P13" s="1"/>
  <c r="P12"/>
  <c r="O12"/>
  <c r="O11"/>
  <c r="P11" s="1"/>
  <c r="O10"/>
  <c r="P10" s="1"/>
  <c r="O9"/>
  <c r="P9" s="1"/>
  <c r="AY71" i="1"/>
  <c r="AX71"/>
  <c r="BI97" i="19"/>
  <c r="BH97"/>
  <c r="BG97"/>
  <c r="BF97"/>
  <c r="T97"/>
  <c r="T96" s="1"/>
  <c r="R97"/>
  <c r="R96" s="1"/>
  <c r="P97"/>
  <c r="P96" s="1"/>
  <c r="BK97"/>
  <c r="BK96"/>
  <c r="J96" s="1"/>
  <c r="J61" s="1"/>
  <c r="J97"/>
  <c r="BE97" s="1"/>
  <c r="BI95"/>
  <c r="BH95"/>
  <c r="BG95"/>
  <c r="BF95"/>
  <c r="T95"/>
  <c r="R95"/>
  <c r="P95"/>
  <c r="BK95"/>
  <c r="J95"/>
  <c r="BE95" s="1"/>
  <c r="BI94"/>
  <c r="BH94"/>
  <c r="BG94"/>
  <c r="BF94"/>
  <c r="T94"/>
  <c r="R94"/>
  <c r="P94"/>
  <c r="BK94"/>
  <c r="J94"/>
  <c r="BE94" s="1"/>
  <c r="BI93"/>
  <c r="BH93"/>
  <c r="BG93"/>
  <c r="BF93"/>
  <c r="T93"/>
  <c r="R93"/>
  <c r="P93"/>
  <c r="BK93"/>
  <c r="J93"/>
  <c r="BE93" s="1"/>
  <c r="BI91"/>
  <c r="BH91"/>
  <c r="BG91"/>
  <c r="BF91"/>
  <c r="T91"/>
  <c r="R91"/>
  <c r="P91"/>
  <c r="BK91"/>
  <c r="J91"/>
  <c r="BE91" s="1"/>
  <c r="BI90"/>
  <c r="BH90"/>
  <c r="BG90"/>
  <c r="BF90"/>
  <c r="T90"/>
  <c r="R90"/>
  <c r="P90"/>
  <c r="BK90"/>
  <c r="J90"/>
  <c r="BE90" s="1"/>
  <c r="BI89"/>
  <c r="BH89"/>
  <c r="BG89"/>
  <c r="BF89"/>
  <c r="T89"/>
  <c r="R89"/>
  <c r="P89"/>
  <c r="BK89"/>
  <c r="J89"/>
  <c r="BE89" s="1"/>
  <c r="BI88"/>
  <c r="BH88"/>
  <c r="BG88"/>
  <c r="BF88"/>
  <c r="T88"/>
  <c r="R88"/>
  <c r="P88"/>
  <c r="BK88"/>
  <c r="J88"/>
  <c r="BE88" s="1"/>
  <c r="BI87"/>
  <c r="BH87"/>
  <c r="BG87"/>
  <c r="BF87"/>
  <c r="T87"/>
  <c r="R87"/>
  <c r="P87"/>
  <c r="BK87"/>
  <c r="J87"/>
  <c r="BE87"/>
  <c r="BI85"/>
  <c r="BH85"/>
  <c r="BG85"/>
  <c r="BF85"/>
  <c r="T85"/>
  <c r="R85"/>
  <c r="P85"/>
  <c r="BK85"/>
  <c r="J85"/>
  <c r="BE85" s="1"/>
  <c r="BI84"/>
  <c r="BH84"/>
  <c r="BG84"/>
  <c r="BF84"/>
  <c r="T84"/>
  <c r="R84"/>
  <c r="P84"/>
  <c r="P83" s="1"/>
  <c r="BK84"/>
  <c r="BK83" s="1"/>
  <c r="J84"/>
  <c r="BE84" s="1"/>
  <c r="J77"/>
  <c r="F77"/>
  <c r="F75"/>
  <c r="E73"/>
  <c r="J51"/>
  <c r="F51"/>
  <c r="F49"/>
  <c r="E47"/>
  <c r="J18"/>
  <c r="E18"/>
  <c r="F52" s="1"/>
  <c r="J17"/>
  <c r="J12"/>
  <c r="J49" s="1"/>
  <c r="E7"/>
  <c r="E71" s="1"/>
  <c r="AY70" i="1"/>
  <c r="AX70"/>
  <c r="BI81" i="18"/>
  <c r="F34" s="1"/>
  <c r="BD70" i="1" s="1"/>
  <c r="BH81" i="18"/>
  <c r="F33" s="1"/>
  <c r="BC70" i="1" s="1"/>
  <c r="BG81" i="18"/>
  <c r="F32" s="1"/>
  <c r="BB70" i="1" s="1"/>
  <c r="BF81" i="18"/>
  <c r="F31" s="1"/>
  <c r="BA70" i="1" s="1"/>
  <c r="T81" i="18"/>
  <c r="T80" s="1"/>
  <c r="T79" s="1"/>
  <c r="T78" s="1"/>
  <c r="R81"/>
  <c r="R80" s="1"/>
  <c r="R79" s="1"/>
  <c r="R78" s="1"/>
  <c r="P81"/>
  <c r="P80" s="1"/>
  <c r="P79" s="1"/>
  <c r="P78" s="1"/>
  <c r="AU70" i="1" s="1"/>
  <c r="BK81" i="18"/>
  <c r="BK80" s="1"/>
  <c r="J81"/>
  <c r="BE81" s="1"/>
  <c r="J74"/>
  <c r="F74"/>
  <c r="F72"/>
  <c r="E70"/>
  <c r="J51"/>
  <c r="F51"/>
  <c r="F49"/>
  <c r="E47"/>
  <c r="J18"/>
  <c r="E18"/>
  <c r="F75" s="1"/>
  <c r="J17"/>
  <c r="J12"/>
  <c r="J72" s="1"/>
  <c r="E7"/>
  <c r="E45" s="1"/>
  <c r="AY69" i="1"/>
  <c r="AX69"/>
  <c r="BI223" i="17"/>
  <c r="BH223"/>
  <c r="BG223"/>
  <c r="BF223"/>
  <c r="T223"/>
  <c r="R223"/>
  <c r="P223"/>
  <c r="BK223"/>
  <c r="J223"/>
  <c r="BE223" s="1"/>
  <c r="BI219"/>
  <c r="BH219"/>
  <c r="BG219"/>
  <c r="BF219"/>
  <c r="T219"/>
  <c r="R219"/>
  <c r="P219"/>
  <c r="P218" s="1"/>
  <c r="BK219"/>
  <c r="J219"/>
  <c r="BE219" s="1"/>
  <c r="BI216"/>
  <c r="BH216"/>
  <c r="BG216"/>
  <c r="BF216"/>
  <c r="T216"/>
  <c r="T215" s="1"/>
  <c r="R216"/>
  <c r="R215" s="1"/>
  <c r="P216"/>
  <c r="P215" s="1"/>
  <c r="BK216"/>
  <c r="BK215" s="1"/>
  <c r="J215" s="1"/>
  <c r="J61" s="1"/>
  <c r="J216"/>
  <c r="BE216" s="1"/>
  <c r="BI213"/>
  <c r="BH213"/>
  <c r="BG213"/>
  <c r="BF213"/>
  <c r="T213"/>
  <c r="R213"/>
  <c r="P213"/>
  <c r="BK213"/>
  <c r="J213"/>
  <c r="BE213" s="1"/>
  <c r="BI212"/>
  <c r="BH212"/>
  <c r="BG212"/>
  <c r="BF212"/>
  <c r="T212"/>
  <c r="R212"/>
  <c r="P212"/>
  <c r="BK212"/>
  <c r="J212"/>
  <c r="BE212" s="1"/>
  <c r="BI211"/>
  <c r="BH211"/>
  <c r="BG211"/>
  <c r="BF211"/>
  <c r="T211"/>
  <c r="R211"/>
  <c r="P211"/>
  <c r="BK211"/>
  <c r="J211"/>
  <c r="BE211" s="1"/>
  <c r="BI209"/>
  <c r="BH209"/>
  <c r="BG209"/>
  <c r="BF209"/>
  <c r="T209"/>
  <c r="R209"/>
  <c r="P209"/>
  <c r="BK209"/>
  <c r="J209"/>
  <c r="BE209" s="1"/>
  <c r="BI208"/>
  <c r="BH208"/>
  <c r="BG208"/>
  <c r="BF208"/>
  <c r="T208"/>
  <c r="R208"/>
  <c r="P208"/>
  <c r="BK208"/>
  <c r="J208"/>
  <c r="BE208" s="1"/>
  <c r="BI206"/>
  <c r="BH206"/>
  <c r="BG206"/>
  <c r="BF206"/>
  <c r="T206"/>
  <c r="R206"/>
  <c r="P206"/>
  <c r="BK206"/>
  <c r="J206"/>
  <c r="BE206" s="1"/>
  <c r="BI204"/>
  <c r="BH204"/>
  <c r="BG204"/>
  <c r="BF204"/>
  <c r="T204"/>
  <c r="R204"/>
  <c r="P204"/>
  <c r="BK204"/>
  <c r="J204"/>
  <c r="BE204" s="1"/>
  <c r="BI202"/>
  <c r="BH202"/>
  <c r="BG202"/>
  <c r="BF202"/>
  <c r="T202"/>
  <c r="R202"/>
  <c r="P202"/>
  <c r="BK202"/>
  <c r="J202"/>
  <c r="BE202" s="1"/>
  <c r="BI200"/>
  <c r="BH200"/>
  <c r="BG200"/>
  <c r="BF200"/>
  <c r="T200"/>
  <c r="R200"/>
  <c r="P200"/>
  <c r="BK200"/>
  <c r="J200"/>
  <c r="BE200" s="1"/>
  <c r="BI198"/>
  <c r="BH198"/>
  <c r="BG198"/>
  <c r="BF198"/>
  <c r="T198"/>
  <c r="R198"/>
  <c r="P198"/>
  <c r="BK198"/>
  <c r="J198"/>
  <c r="BE198" s="1"/>
  <c r="BI196"/>
  <c r="BH196"/>
  <c r="BG196"/>
  <c r="BF196"/>
  <c r="T196"/>
  <c r="R196"/>
  <c r="P196"/>
  <c r="BK196"/>
  <c r="J196"/>
  <c r="BE196" s="1"/>
  <c r="BI195"/>
  <c r="BH195"/>
  <c r="BG195"/>
  <c r="BF195"/>
  <c r="T195"/>
  <c r="R195"/>
  <c r="P195"/>
  <c r="BK195"/>
  <c r="J195"/>
  <c r="BE195" s="1"/>
  <c r="BI193"/>
  <c r="BH193"/>
  <c r="BG193"/>
  <c r="BF193"/>
  <c r="T193"/>
  <c r="R193"/>
  <c r="P193"/>
  <c r="BK193"/>
  <c r="J193"/>
  <c r="BE193" s="1"/>
  <c r="BI191"/>
  <c r="BH191"/>
  <c r="BG191"/>
  <c r="BF191"/>
  <c r="T191"/>
  <c r="R191"/>
  <c r="P191"/>
  <c r="BK191"/>
  <c r="J191"/>
  <c r="BE191" s="1"/>
  <c r="BI189"/>
  <c r="BH189"/>
  <c r="BG189"/>
  <c r="BF189"/>
  <c r="T189"/>
  <c r="R189"/>
  <c r="P189"/>
  <c r="BK189"/>
  <c r="J189"/>
  <c r="BE189" s="1"/>
  <c r="BI188"/>
  <c r="BH188"/>
  <c r="BG188"/>
  <c r="BF188"/>
  <c r="T188"/>
  <c r="R188"/>
  <c r="P188"/>
  <c r="BK188"/>
  <c r="J188"/>
  <c r="BE188" s="1"/>
  <c r="BI186"/>
  <c r="BH186"/>
  <c r="BG186"/>
  <c r="BF186"/>
  <c r="T186"/>
  <c r="R186"/>
  <c r="P186"/>
  <c r="BK186"/>
  <c r="J186"/>
  <c r="BE186" s="1"/>
  <c r="BI185"/>
  <c r="BH185"/>
  <c r="BG185"/>
  <c r="BF185"/>
  <c r="T185"/>
  <c r="R185"/>
  <c r="P185"/>
  <c r="BK185"/>
  <c r="J185"/>
  <c r="BE185" s="1"/>
  <c r="BI183"/>
  <c r="BH183"/>
  <c r="BG183"/>
  <c r="BF183"/>
  <c r="T183"/>
  <c r="R183"/>
  <c r="P183"/>
  <c r="BK183"/>
  <c r="J183"/>
  <c r="BE183" s="1"/>
  <c r="BI181"/>
  <c r="BH181"/>
  <c r="BG181"/>
  <c r="BF181"/>
  <c r="T181"/>
  <c r="R181"/>
  <c r="P181"/>
  <c r="BK181"/>
  <c r="J181"/>
  <c r="BE181" s="1"/>
  <c r="BI179"/>
  <c r="BH179"/>
  <c r="BG179"/>
  <c r="BF179"/>
  <c r="T179"/>
  <c r="R179"/>
  <c r="P179"/>
  <c r="BK179"/>
  <c r="J179"/>
  <c r="BE179" s="1"/>
  <c r="BI174"/>
  <c r="BH174"/>
  <c r="BG174"/>
  <c r="BF174"/>
  <c r="T174"/>
  <c r="R174"/>
  <c r="P174"/>
  <c r="BK174"/>
  <c r="J174"/>
  <c r="BE174" s="1"/>
  <c r="BI173"/>
  <c r="BH173"/>
  <c r="BG173"/>
  <c r="BF173"/>
  <c r="T173"/>
  <c r="R173"/>
  <c r="P173"/>
  <c r="BK173"/>
  <c r="J173"/>
  <c r="BE173" s="1"/>
  <c r="BI167"/>
  <c r="BH167"/>
  <c r="BG167"/>
  <c r="BF167"/>
  <c r="T167"/>
  <c r="R167"/>
  <c r="P167"/>
  <c r="BK167"/>
  <c r="J167"/>
  <c r="BE167" s="1"/>
  <c r="BI161"/>
  <c r="BH161"/>
  <c r="BG161"/>
  <c r="BF161"/>
  <c r="T161"/>
  <c r="R161"/>
  <c r="P161"/>
  <c r="BK161"/>
  <c r="J161"/>
  <c r="BE161" s="1"/>
  <c r="BI156"/>
  <c r="BH156"/>
  <c r="BG156"/>
  <c r="BF156"/>
  <c r="T156"/>
  <c r="R156"/>
  <c r="P156"/>
  <c r="BK156"/>
  <c r="J156"/>
  <c r="BE156" s="1"/>
  <c r="BI153"/>
  <c r="BH153"/>
  <c r="BG153"/>
  <c r="BF153"/>
  <c r="T153"/>
  <c r="R153"/>
  <c r="P153"/>
  <c r="BK153"/>
  <c r="J153"/>
  <c r="BE153" s="1"/>
  <c r="BI146"/>
  <c r="BH146"/>
  <c r="BG146"/>
  <c r="BF146"/>
  <c r="T146"/>
  <c r="R146"/>
  <c r="P146"/>
  <c r="BK146"/>
  <c r="J146"/>
  <c r="BE146" s="1"/>
  <c r="BI129"/>
  <c r="BH129"/>
  <c r="BG129"/>
  <c r="BF129"/>
  <c r="T129"/>
  <c r="R129"/>
  <c r="P129"/>
  <c r="BK129"/>
  <c r="J129"/>
  <c r="BE129" s="1"/>
  <c r="BI123"/>
  <c r="BH123"/>
  <c r="BG123"/>
  <c r="BF123"/>
  <c r="T123"/>
  <c r="R123"/>
  <c r="P123"/>
  <c r="BK123"/>
  <c r="J123"/>
  <c r="BE123" s="1"/>
  <c r="BI118"/>
  <c r="BH118"/>
  <c r="BG118"/>
  <c r="BF118"/>
  <c r="T118"/>
  <c r="R118"/>
  <c r="P118"/>
  <c r="BK118"/>
  <c r="J118"/>
  <c r="BE118" s="1"/>
  <c r="BI113"/>
  <c r="BH113"/>
  <c r="BG113"/>
  <c r="BF113"/>
  <c r="T113"/>
  <c r="R113"/>
  <c r="P113"/>
  <c r="BK113"/>
  <c r="J113"/>
  <c r="BE113" s="1"/>
  <c r="BI109"/>
  <c r="BH109"/>
  <c r="BG109"/>
  <c r="BF109"/>
  <c r="T109"/>
  <c r="R109"/>
  <c r="P109"/>
  <c r="BK109"/>
  <c r="J109"/>
  <c r="BE109" s="1"/>
  <c r="BI108"/>
  <c r="BH108"/>
  <c r="BG108"/>
  <c r="BF108"/>
  <c r="T108"/>
  <c r="R108"/>
  <c r="P108"/>
  <c r="BK108"/>
  <c r="J108"/>
  <c r="BE108" s="1"/>
  <c r="BI100"/>
  <c r="BH100"/>
  <c r="BG100"/>
  <c r="BF100"/>
  <c r="T100"/>
  <c r="R100"/>
  <c r="P100"/>
  <c r="BK100"/>
  <c r="J100"/>
  <c r="BE100" s="1"/>
  <c r="BI98"/>
  <c r="BH98"/>
  <c r="BG98"/>
  <c r="BF98"/>
  <c r="T98"/>
  <c r="R98"/>
  <c r="P98"/>
  <c r="BK98"/>
  <c r="J98"/>
  <c r="BE98" s="1"/>
  <c r="BI92"/>
  <c r="BH92"/>
  <c r="BG92"/>
  <c r="BF92"/>
  <c r="T92"/>
  <c r="R92"/>
  <c r="P92"/>
  <c r="BK92"/>
  <c r="J92"/>
  <c r="BE92" s="1"/>
  <c r="BI90"/>
  <c r="BH90"/>
  <c r="BG90"/>
  <c r="BF90"/>
  <c r="T90"/>
  <c r="R90"/>
  <c r="P90"/>
  <c r="BK90"/>
  <c r="J90"/>
  <c r="BE90" s="1"/>
  <c r="BI85"/>
  <c r="BH85"/>
  <c r="BG85"/>
  <c r="BF85"/>
  <c r="T85"/>
  <c r="R85"/>
  <c r="P85"/>
  <c r="BK85"/>
  <c r="BK84" s="1"/>
  <c r="J84" s="1"/>
  <c r="J58" s="1"/>
  <c r="J85"/>
  <c r="BE85" s="1"/>
  <c r="J78"/>
  <c r="F78"/>
  <c r="F76"/>
  <c r="E74"/>
  <c r="J51"/>
  <c r="F51"/>
  <c r="F49"/>
  <c r="E47"/>
  <c r="J18"/>
  <c r="E18"/>
  <c r="F79" s="1"/>
  <c r="F52"/>
  <c r="J17"/>
  <c r="J12"/>
  <c r="J49" s="1"/>
  <c r="E7"/>
  <c r="AY68" i="1"/>
  <c r="AX68"/>
  <c r="BI289" i="16"/>
  <c r="BH289"/>
  <c r="BG289"/>
  <c r="BF289"/>
  <c r="T289"/>
  <c r="T288" s="1"/>
  <c r="R289"/>
  <c r="R288" s="1"/>
  <c r="P289"/>
  <c r="P288"/>
  <c r="BK289"/>
  <c r="BK288" s="1"/>
  <c r="J288" s="1"/>
  <c r="J59" s="1"/>
  <c r="J289"/>
  <c r="BE289" s="1"/>
  <c r="BI287"/>
  <c r="BH287"/>
  <c r="BG287"/>
  <c r="BF287"/>
  <c r="T287"/>
  <c r="R287"/>
  <c r="P287"/>
  <c r="BK287"/>
  <c r="J287"/>
  <c r="BE287" s="1"/>
  <c r="BI284"/>
  <c r="BH284"/>
  <c r="BG284"/>
  <c r="BF284"/>
  <c r="T284"/>
  <c r="R284"/>
  <c r="P284"/>
  <c r="BK284"/>
  <c r="J284"/>
  <c r="BE284" s="1"/>
  <c r="BI278"/>
  <c r="BH278"/>
  <c r="BG278"/>
  <c r="BF278"/>
  <c r="T278"/>
  <c r="R278"/>
  <c r="P278"/>
  <c r="BK278"/>
  <c r="J278"/>
  <c r="BE278"/>
  <c r="BI268"/>
  <c r="BH268"/>
  <c r="BG268"/>
  <c r="BF268"/>
  <c r="T268"/>
  <c r="R268"/>
  <c r="P268"/>
  <c r="BK268"/>
  <c r="J268"/>
  <c r="BE268" s="1"/>
  <c r="BI266"/>
  <c r="BH266"/>
  <c r="BG266"/>
  <c r="BF266"/>
  <c r="T266"/>
  <c r="R266"/>
  <c r="P266"/>
  <c r="BK266"/>
  <c r="J266"/>
  <c r="BE266"/>
  <c r="BI264"/>
  <c r="BH264"/>
  <c r="BG264"/>
  <c r="BF264"/>
  <c r="T264"/>
  <c r="R264"/>
  <c r="P264"/>
  <c r="BK264"/>
  <c r="J264"/>
  <c r="BE264" s="1"/>
  <c r="BI259"/>
  <c r="BH259"/>
  <c r="BG259"/>
  <c r="BF259"/>
  <c r="T259"/>
  <c r="R259"/>
  <c r="P259"/>
  <c r="BK259"/>
  <c r="J259"/>
  <c r="BE259" s="1"/>
  <c r="BI257"/>
  <c r="BH257"/>
  <c r="BG257"/>
  <c r="BF257"/>
  <c r="T257"/>
  <c r="R257"/>
  <c r="P257"/>
  <c r="BK257"/>
  <c r="J257"/>
  <c r="BE257" s="1"/>
  <c r="BI247"/>
  <c r="BH247"/>
  <c r="BG247"/>
  <c r="BF247"/>
  <c r="T247"/>
  <c r="R247"/>
  <c r="P247"/>
  <c r="BK247"/>
  <c r="J247"/>
  <c r="BE247"/>
  <c r="BI245"/>
  <c r="BH245"/>
  <c r="BG245"/>
  <c r="BF245"/>
  <c r="T245"/>
  <c r="R245"/>
  <c r="P245"/>
  <c r="BK245"/>
  <c r="J245"/>
  <c r="BE245" s="1"/>
  <c r="BI243"/>
  <c r="BH243"/>
  <c r="BG243"/>
  <c r="BF243"/>
  <c r="T243"/>
  <c r="R243"/>
  <c r="P243"/>
  <c r="BK243"/>
  <c r="J243"/>
  <c r="BE243" s="1"/>
  <c r="BI237"/>
  <c r="BH237"/>
  <c r="BG237"/>
  <c r="BF237"/>
  <c r="T237"/>
  <c r="R237"/>
  <c r="P237"/>
  <c r="BK237"/>
  <c r="J237"/>
  <c r="BE237" s="1"/>
  <c r="BI235"/>
  <c r="BH235"/>
  <c r="BG235"/>
  <c r="BF235"/>
  <c r="T235"/>
  <c r="R235"/>
  <c r="P235"/>
  <c r="BK235"/>
  <c r="J235"/>
  <c r="BE235"/>
  <c r="BI232"/>
  <c r="BH232"/>
  <c r="BG232"/>
  <c r="BF232"/>
  <c r="T232"/>
  <c r="R232"/>
  <c r="P232"/>
  <c r="BK232"/>
  <c r="J232"/>
  <c r="BE232"/>
  <c r="BI230"/>
  <c r="BH230"/>
  <c r="BG230"/>
  <c r="BF230"/>
  <c r="T230"/>
  <c r="R230"/>
  <c r="P230"/>
  <c r="BK230"/>
  <c r="J230"/>
  <c r="BE230" s="1"/>
  <c r="BI229"/>
  <c r="BH229"/>
  <c r="BG229"/>
  <c r="BF229"/>
  <c r="T229"/>
  <c r="R229"/>
  <c r="P229"/>
  <c r="BK229"/>
  <c r="J229"/>
  <c r="BE229" s="1"/>
  <c r="BI223"/>
  <c r="BH223"/>
  <c r="BG223"/>
  <c r="BF223"/>
  <c r="T223"/>
  <c r="R223"/>
  <c r="P223"/>
  <c r="BK223"/>
  <c r="J223"/>
  <c r="BE223" s="1"/>
  <c r="BI222"/>
  <c r="BH222"/>
  <c r="BG222"/>
  <c r="BF222"/>
  <c r="T222"/>
  <c r="R222"/>
  <c r="P222"/>
  <c r="BK222"/>
  <c r="J222"/>
  <c r="BE222"/>
  <c r="BI221"/>
  <c r="BH221"/>
  <c r="BG221"/>
  <c r="BF221"/>
  <c r="T221"/>
  <c r="R221"/>
  <c r="P221"/>
  <c r="BK221"/>
  <c r="J221"/>
  <c r="BE221" s="1"/>
  <c r="BI220"/>
  <c r="BH220"/>
  <c r="BG220"/>
  <c r="BF220"/>
  <c r="T220"/>
  <c r="R220"/>
  <c r="P220"/>
  <c r="BK220"/>
  <c r="J220"/>
  <c r="BE220" s="1"/>
  <c r="BI214"/>
  <c r="BH214"/>
  <c r="BG214"/>
  <c r="BF214"/>
  <c r="T214"/>
  <c r="R214"/>
  <c r="P214"/>
  <c r="BK214"/>
  <c r="J214"/>
  <c r="BE214" s="1"/>
  <c r="BI213"/>
  <c r="BH213"/>
  <c r="BG213"/>
  <c r="BF213"/>
  <c r="T213"/>
  <c r="R213"/>
  <c r="P213"/>
  <c r="BK213"/>
  <c r="J213"/>
  <c r="BE213" s="1"/>
  <c r="BI206"/>
  <c r="BH206"/>
  <c r="BG206"/>
  <c r="BF206"/>
  <c r="T206"/>
  <c r="R206"/>
  <c r="P206"/>
  <c r="BK206"/>
  <c r="J206"/>
  <c r="BE206" s="1"/>
  <c r="BI204"/>
  <c r="BH204"/>
  <c r="BG204"/>
  <c r="BF204"/>
  <c r="T204"/>
  <c r="R204"/>
  <c r="P204"/>
  <c r="BK204"/>
  <c r="J204"/>
  <c r="BE204" s="1"/>
  <c r="BI202"/>
  <c r="BH202"/>
  <c r="BG202"/>
  <c r="BF202"/>
  <c r="T202"/>
  <c r="R202"/>
  <c r="P202"/>
  <c r="BK202"/>
  <c r="J202"/>
  <c r="BE202"/>
  <c r="BI201"/>
  <c r="BH201"/>
  <c r="BG201"/>
  <c r="BF201"/>
  <c r="T201"/>
  <c r="R201"/>
  <c r="P201"/>
  <c r="BK201"/>
  <c r="J201"/>
  <c r="BE201" s="1"/>
  <c r="BI200"/>
  <c r="BH200"/>
  <c r="BG200"/>
  <c r="BF200"/>
  <c r="T200"/>
  <c r="R200"/>
  <c r="P200"/>
  <c r="BK200"/>
  <c r="J200"/>
  <c r="BE200" s="1"/>
  <c r="BI193"/>
  <c r="BH193"/>
  <c r="BG193"/>
  <c r="BF193"/>
  <c r="T193"/>
  <c r="R193"/>
  <c r="P193"/>
  <c r="BK193"/>
  <c r="J193"/>
  <c r="BE193" s="1"/>
  <c r="BI183"/>
  <c r="BH183"/>
  <c r="BG183"/>
  <c r="BF183"/>
  <c r="T183"/>
  <c r="R183"/>
  <c r="P183"/>
  <c r="BK183"/>
  <c r="J183"/>
  <c r="BE183"/>
  <c r="BI177"/>
  <c r="BH177"/>
  <c r="BG177"/>
  <c r="BF177"/>
  <c r="T177"/>
  <c r="R177"/>
  <c r="P177"/>
  <c r="BK177"/>
  <c r="J177"/>
  <c r="BE177"/>
  <c r="BI170"/>
  <c r="BH170"/>
  <c r="BG170"/>
  <c r="BF170"/>
  <c r="T170"/>
  <c r="R170"/>
  <c r="P170"/>
  <c r="BK170"/>
  <c r="J170"/>
  <c r="BE170" s="1"/>
  <c r="BI164"/>
  <c r="BH164"/>
  <c r="BG164"/>
  <c r="BF164"/>
  <c r="T164"/>
  <c r="R164"/>
  <c r="P164"/>
  <c r="BK164"/>
  <c r="J164"/>
  <c r="BE164" s="1"/>
  <c r="BI151"/>
  <c r="BH151"/>
  <c r="BG151"/>
  <c r="BF151"/>
  <c r="T151"/>
  <c r="R151"/>
  <c r="P151"/>
  <c r="BK151"/>
  <c r="J151"/>
  <c r="BE151" s="1"/>
  <c r="BI138"/>
  <c r="BH138"/>
  <c r="BG138"/>
  <c r="BF138"/>
  <c r="T138"/>
  <c r="R138"/>
  <c r="P138"/>
  <c r="BK138"/>
  <c r="J138"/>
  <c r="BE138"/>
  <c r="BI136"/>
  <c r="BH136"/>
  <c r="BG136"/>
  <c r="BF136"/>
  <c r="T136"/>
  <c r="R136"/>
  <c r="P136"/>
  <c r="BK136"/>
  <c r="J136"/>
  <c r="BE136"/>
  <c r="BI123"/>
  <c r="BH123"/>
  <c r="BG123"/>
  <c r="BF123"/>
  <c r="T123"/>
  <c r="R123"/>
  <c r="P123"/>
  <c r="BK123"/>
  <c r="J123"/>
  <c r="BE123" s="1"/>
  <c r="BI121"/>
  <c r="BH121"/>
  <c r="BG121"/>
  <c r="BF121"/>
  <c r="T121"/>
  <c r="R121"/>
  <c r="P121"/>
  <c r="BK121"/>
  <c r="J121"/>
  <c r="BE121" s="1"/>
  <c r="BI115"/>
  <c r="BH115"/>
  <c r="BG115"/>
  <c r="BF115"/>
  <c r="T115"/>
  <c r="R115"/>
  <c r="P115"/>
  <c r="BK115"/>
  <c r="J115"/>
  <c r="BE115" s="1"/>
  <c r="BI110"/>
  <c r="BH110"/>
  <c r="BG110"/>
  <c r="BF110"/>
  <c r="T110"/>
  <c r="R110"/>
  <c r="P110"/>
  <c r="BK110"/>
  <c r="J110"/>
  <c r="BE110" s="1"/>
  <c r="BI108"/>
  <c r="BH108"/>
  <c r="BG108"/>
  <c r="BF108"/>
  <c r="T108"/>
  <c r="R108"/>
  <c r="P108"/>
  <c r="BK108"/>
  <c r="J108"/>
  <c r="BE108" s="1"/>
  <c r="BI102"/>
  <c r="BH102"/>
  <c r="BG102"/>
  <c r="BF102"/>
  <c r="T102"/>
  <c r="R102"/>
  <c r="P102"/>
  <c r="BK102"/>
  <c r="J102"/>
  <c r="BE102" s="1"/>
  <c r="BI100"/>
  <c r="BH100"/>
  <c r="BG100"/>
  <c r="BF100"/>
  <c r="T100"/>
  <c r="R100"/>
  <c r="P100"/>
  <c r="BK100"/>
  <c r="J100"/>
  <c r="BE100" s="1"/>
  <c r="BI98"/>
  <c r="BH98"/>
  <c r="BG98"/>
  <c r="BF98"/>
  <c r="T98"/>
  <c r="R98"/>
  <c r="P98"/>
  <c r="BK98"/>
  <c r="J98"/>
  <c r="BE98"/>
  <c r="BI93"/>
  <c r="BH93"/>
  <c r="BG93"/>
  <c r="BF93"/>
  <c r="T93"/>
  <c r="R93"/>
  <c r="P93"/>
  <c r="BK93"/>
  <c r="J93"/>
  <c r="BE93" s="1"/>
  <c r="BI87"/>
  <c r="BH87"/>
  <c r="BG87"/>
  <c r="BF87"/>
  <c r="T87"/>
  <c r="R87"/>
  <c r="P87"/>
  <c r="BK87"/>
  <c r="J87"/>
  <c r="BE87" s="1"/>
  <c r="BI82"/>
  <c r="BH82"/>
  <c r="BG82"/>
  <c r="BF82"/>
  <c r="T82"/>
  <c r="R82"/>
  <c r="P82"/>
  <c r="P81" s="1"/>
  <c r="P80" s="1"/>
  <c r="P79" s="1"/>
  <c r="AU68" i="1" s="1"/>
  <c r="BK82" i="16"/>
  <c r="J82"/>
  <c r="BE82" s="1"/>
  <c r="J75"/>
  <c r="F75"/>
  <c r="F73"/>
  <c r="E71"/>
  <c r="J51"/>
  <c r="F51"/>
  <c r="F49"/>
  <c r="E47"/>
  <c r="J18"/>
  <c r="E18"/>
  <c r="F76" s="1"/>
  <c r="J17"/>
  <c r="J12"/>
  <c r="J73" s="1"/>
  <c r="E7"/>
  <c r="E45" s="1"/>
  <c r="AY67" i="1"/>
  <c r="AX67"/>
  <c r="BI255" i="15"/>
  <c r="BH255"/>
  <c r="BG255"/>
  <c r="BF255"/>
  <c r="T255"/>
  <c r="T254" s="1"/>
  <c r="R255"/>
  <c r="R254" s="1"/>
  <c r="P255"/>
  <c r="P254" s="1"/>
  <c r="BK255"/>
  <c r="BK254" s="1"/>
  <c r="J254" s="1"/>
  <c r="J64" s="1"/>
  <c r="J255"/>
  <c r="BE255" s="1"/>
  <c r="BI253"/>
  <c r="BH253"/>
  <c r="BG253"/>
  <c r="BF253"/>
  <c r="T253"/>
  <c r="T252" s="1"/>
  <c r="R253"/>
  <c r="R252" s="1"/>
  <c r="P253"/>
  <c r="P252" s="1"/>
  <c r="BK253"/>
  <c r="BK252" s="1"/>
  <c r="J252" s="1"/>
  <c r="J63" s="1"/>
  <c r="J253"/>
  <c r="BE253" s="1"/>
  <c r="BI249"/>
  <c r="BH249"/>
  <c r="BG249"/>
  <c r="BF249"/>
  <c r="T249"/>
  <c r="R249"/>
  <c r="P249"/>
  <c r="BK249"/>
  <c r="J249"/>
  <c r="BE249" s="1"/>
  <c r="BI246"/>
  <c r="BH246"/>
  <c r="BG246"/>
  <c r="BF246"/>
  <c r="T246"/>
  <c r="R246"/>
  <c r="P246"/>
  <c r="BK246"/>
  <c r="J246"/>
  <c r="BE246" s="1"/>
  <c r="BI243"/>
  <c r="BH243"/>
  <c r="BG243"/>
  <c r="BF243"/>
  <c r="T243"/>
  <c r="R243"/>
  <c r="P243"/>
  <c r="BK243"/>
  <c r="J243"/>
  <c r="BE243" s="1"/>
  <c r="BI241"/>
  <c r="BH241"/>
  <c r="BG241"/>
  <c r="BF241"/>
  <c r="T241"/>
  <c r="R241"/>
  <c r="P241"/>
  <c r="BK241"/>
  <c r="J241"/>
  <c r="BE241" s="1"/>
  <c r="BI239"/>
  <c r="BH239"/>
  <c r="BG239"/>
  <c r="BF239"/>
  <c r="T239"/>
  <c r="R239"/>
  <c r="P239"/>
  <c r="BK239"/>
  <c r="J239"/>
  <c r="BE239" s="1"/>
  <c r="BI237"/>
  <c r="BH237"/>
  <c r="BG237"/>
  <c r="BF237"/>
  <c r="T237"/>
  <c r="R237"/>
  <c r="P237"/>
  <c r="BK237"/>
  <c r="J237"/>
  <c r="BE237" s="1"/>
  <c r="BI234"/>
  <c r="BH234"/>
  <c r="BG234"/>
  <c r="BF234"/>
  <c r="T234"/>
  <c r="R234"/>
  <c r="P234"/>
  <c r="BK234"/>
  <c r="J234"/>
  <c r="BE234" s="1"/>
  <c r="BI232"/>
  <c r="BH232"/>
  <c r="BG232"/>
  <c r="BF232"/>
  <c r="T232"/>
  <c r="R232"/>
  <c r="P232"/>
  <c r="BK232"/>
  <c r="J232"/>
  <c r="BE232" s="1"/>
  <c r="BI229"/>
  <c r="BH229"/>
  <c r="BG229"/>
  <c r="BF229"/>
  <c r="T229"/>
  <c r="R229"/>
  <c r="P229"/>
  <c r="BK229"/>
  <c r="J229"/>
  <c r="BE229" s="1"/>
  <c r="BI228"/>
  <c r="BH228"/>
  <c r="BG228"/>
  <c r="BF228"/>
  <c r="T228"/>
  <c r="R228"/>
  <c r="P228"/>
  <c r="BK228"/>
  <c r="J228"/>
  <c r="BE228" s="1"/>
  <c r="BI227"/>
  <c r="BH227"/>
  <c r="BG227"/>
  <c r="BF227"/>
  <c r="T227"/>
  <c r="R227"/>
  <c r="P227"/>
  <c r="BK227"/>
  <c r="J227"/>
  <c r="BE227" s="1"/>
  <c r="BI223"/>
  <c r="BH223"/>
  <c r="BG223"/>
  <c r="BF223"/>
  <c r="T223"/>
  <c r="R223"/>
  <c r="P223"/>
  <c r="BK223"/>
  <c r="J223"/>
  <c r="BE223" s="1"/>
  <c r="BI221"/>
  <c r="BH221"/>
  <c r="BG221"/>
  <c r="BF221"/>
  <c r="T221"/>
  <c r="R221"/>
  <c r="P221"/>
  <c r="BK221"/>
  <c r="J221"/>
  <c r="BE221" s="1"/>
  <c r="BI219"/>
  <c r="BH219"/>
  <c r="BG219"/>
  <c r="BF219"/>
  <c r="T219"/>
  <c r="R219"/>
  <c r="P219"/>
  <c r="BK219"/>
  <c r="J219"/>
  <c r="BE219" s="1"/>
  <c r="BI217"/>
  <c r="BH217"/>
  <c r="BG217"/>
  <c r="BF217"/>
  <c r="T217"/>
  <c r="R217"/>
  <c r="P217"/>
  <c r="BK217"/>
  <c r="J217"/>
  <c r="BE217" s="1"/>
  <c r="BI216"/>
  <c r="BH216"/>
  <c r="BG216"/>
  <c r="BF216"/>
  <c r="T216"/>
  <c r="R216"/>
  <c r="P216"/>
  <c r="BK216"/>
  <c r="J216"/>
  <c r="BE216" s="1"/>
  <c r="BI215"/>
  <c r="BH215"/>
  <c r="BG215"/>
  <c r="BF215"/>
  <c r="T215"/>
  <c r="R215"/>
  <c r="P215"/>
  <c r="BK215"/>
  <c r="J215"/>
  <c r="BE215" s="1"/>
  <c r="BI213"/>
  <c r="BH213"/>
  <c r="BG213"/>
  <c r="BF213"/>
  <c r="T213"/>
  <c r="R213"/>
  <c r="P213"/>
  <c r="BK213"/>
  <c r="J213"/>
  <c r="BE213" s="1"/>
  <c r="BI212"/>
  <c r="BH212"/>
  <c r="BG212"/>
  <c r="BF212"/>
  <c r="T212"/>
  <c r="R212"/>
  <c r="P212"/>
  <c r="BK212"/>
  <c r="J212"/>
  <c r="BE212" s="1"/>
  <c r="BI210"/>
  <c r="BH210"/>
  <c r="BG210"/>
  <c r="BF210"/>
  <c r="T210"/>
  <c r="R210"/>
  <c r="P210"/>
  <c r="BK210"/>
  <c r="J210"/>
  <c r="BE210" s="1"/>
  <c r="BI207"/>
  <c r="BH207"/>
  <c r="BG207"/>
  <c r="BF207"/>
  <c r="T207"/>
  <c r="R207"/>
  <c r="P207"/>
  <c r="BK207"/>
  <c r="J207"/>
  <c r="BE207" s="1"/>
  <c r="BI204"/>
  <c r="BH204"/>
  <c r="BG204"/>
  <c r="BF204"/>
  <c r="T204"/>
  <c r="R204"/>
  <c r="P204"/>
  <c r="BK204"/>
  <c r="J204"/>
  <c r="BE204" s="1"/>
  <c r="BI202"/>
  <c r="BH202"/>
  <c r="BG202"/>
  <c r="BF202"/>
  <c r="T202"/>
  <c r="R202"/>
  <c r="P202"/>
  <c r="BK202"/>
  <c r="J202"/>
  <c r="BE202" s="1"/>
  <c r="BI200"/>
  <c r="BH200"/>
  <c r="BG200"/>
  <c r="BF200"/>
  <c r="T200"/>
  <c r="R200"/>
  <c r="P200"/>
  <c r="BK200"/>
  <c r="J200"/>
  <c r="BE200" s="1"/>
  <c r="BI198"/>
  <c r="BH198"/>
  <c r="BG198"/>
  <c r="BF198"/>
  <c r="T198"/>
  <c r="R198"/>
  <c r="P198"/>
  <c r="BK198"/>
  <c r="J198"/>
  <c r="BE198" s="1"/>
  <c r="BI196"/>
  <c r="BH196"/>
  <c r="BG196"/>
  <c r="BF196"/>
  <c r="T196"/>
  <c r="R196"/>
  <c r="P196"/>
  <c r="BK196"/>
  <c r="J196"/>
  <c r="BE196" s="1"/>
  <c r="BI195"/>
  <c r="BH195"/>
  <c r="BG195"/>
  <c r="BF195"/>
  <c r="T195"/>
  <c r="R195"/>
  <c r="P195"/>
  <c r="BK195"/>
  <c r="J195"/>
  <c r="BE195" s="1"/>
  <c r="BI193"/>
  <c r="BH193"/>
  <c r="BG193"/>
  <c r="BF193"/>
  <c r="T193"/>
  <c r="R193"/>
  <c r="P193"/>
  <c r="BK193"/>
  <c r="J193"/>
  <c r="BE193" s="1"/>
  <c r="BI191"/>
  <c r="BH191"/>
  <c r="BG191"/>
  <c r="BF191"/>
  <c r="T191"/>
  <c r="R191"/>
  <c r="P191"/>
  <c r="BK191"/>
  <c r="J191"/>
  <c r="BE191" s="1"/>
  <c r="BI189"/>
  <c r="BH189"/>
  <c r="BG189"/>
  <c r="BF189"/>
  <c r="T189"/>
  <c r="R189"/>
  <c r="P189"/>
  <c r="BK189"/>
  <c r="J189"/>
  <c r="BE189" s="1"/>
  <c r="BI188"/>
  <c r="BH188"/>
  <c r="BG188"/>
  <c r="BF188"/>
  <c r="T188"/>
  <c r="R188"/>
  <c r="P188"/>
  <c r="BK188"/>
  <c r="J188"/>
  <c r="BE188" s="1"/>
  <c r="BI187"/>
  <c r="BH187"/>
  <c r="BG187"/>
  <c r="BF187"/>
  <c r="T187"/>
  <c r="R187"/>
  <c r="P187"/>
  <c r="BK187"/>
  <c r="J187"/>
  <c r="BE187" s="1"/>
  <c r="BI184"/>
  <c r="BH184"/>
  <c r="BG184"/>
  <c r="BF184"/>
  <c r="T184"/>
  <c r="R184"/>
  <c r="P184"/>
  <c r="BK184"/>
  <c r="J184"/>
  <c r="BE184" s="1"/>
  <c r="BI181"/>
  <c r="BH181"/>
  <c r="BG181"/>
  <c r="BF181"/>
  <c r="T181"/>
  <c r="R181"/>
  <c r="P181"/>
  <c r="BK181"/>
  <c r="J181"/>
  <c r="BE181" s="1"/>
  <c r="BI180"/>
  <c r="BH180"/>
  <c r="BG180"/>
  <c r="BF180"/>
  <c r="T180"/>
  <c r="R180"/>
  <c r="P180"/>
  <c r="BK180"/>
  <c r="J180"/>
  <c r="BE180" s="1"/>
  <c r="BI179"/>
  <c r="BH179"/>
  <c r="BG179"/>
  <c r="BF179"/>
  <c r="T179"/>
  <c r="R179"/>
  <c r="P179"/>
  <c r="BK179"/>
  <c r="J179"/>
  <c r="BE179" s="1"/>
  <c r="BI176"/>
  <c r="BH176"/>
  <c r="BG176"/>
  <c r="BF176"/>
  <c r="T176"/>
  <c r="R176"/>
  <c r="P176"/>
  <c r="BK176"/>
  <c r="J176"/>
  <c r="BE176" s="1"/>
  <c r="BI173"/>
  <c r="BH173"/>
  <c r="BG173"/>
  <c r="BF173"/>
  <c r="T173"/>
  <c r="R173"/>
  <c r="P173"/>
  <c r="BK173"/>
  <c r="J173"/>
  <c r="BE173" s="1"/>
  <c r="BI171"/>
  <c r="BH171"/>
  <c r="BG171"/>
  <c r="BF171"/>
  <c r="T171"/>
  <c r="R171"/>
  <c r="P171"/>
  <c r="BK171"/>
  <c r="J171"/>
  <c r="BE171" s="1"/>
  <c r="BI168"/>
  <c r="BH168"/>
  <c r="BG168"/>
  <c r="BF168"/>
  <c r="T168"/>
  <c r="R168"/>
  <c r="P168"/>
  <c r="BK168"/>
  <c r="J168"/>
  <c r="BE168" s="1"/>
  <c r="BI166"/>
  <c r="BH166"/>
  <c r="BG166"/>
  <c r="BF166"/>
  <c r="T166"/>
  <c r="R166"/>
  <c r="P166"/>
  <c r="BK166"/>
  <c r="J166"/>
  <c r="BE166" s="1"/>
  <c r="BI164"/>
  <c r="BH164"/>
  <c r="BG164"/>
  <c r="BF164"/>
  <c r="T164"/>
  <c r="R164"/>
  <c r="P164"/>
  <c r="BK164"/>
  <c r="J164"/>
  <c r="BE164" s="1"/>
  <c r="BI162"/>
  <c r="BH162"/>
  <c r="BG162"/>
  <c r="BF162"/>
  <c r="T162"/>
  <c r="R162"/>
  <c r="P162"/>
  <c r="BK162"/>
  <c r="J162"/>
  <c r="BE162" s="1"/>
  <c r="BI160"/>
  <c r="BH160"/>
  <c r="BG160"/>
  <c r="BF160"/>
  <c r="T160"/>
  <c r="R160"/>
  <c r="P160"/>
  <c r="BK160"/>
  <c r="J160"/>
  <c r="BE160" s="1"/>
  <c r="BI156"/>
  <c r="BH156"/>
  <c r="BG156"/>
  <c r="BF156"/>
  <c r="T156"/>
  <c r="R156"/>
  <c r="P156"/>
  <c r="BK156"/>
  <c r="J156"/>
  <c r="BE156" s="1"/>
  <c r="BI153"/>
  <c r="BH153"/>
  <c r="BG153"/>
  <c r="BF153"/>
  <c r="T153"/>
  <c r="R153"/>
  <c r="P153"/>
  <c r="BK153"/>
  <c r="J153"/>
  <c r="BE153" s="1"/>
  <c r="BI152"/>
  <c r="BH152"/>
  <c r="BG152"/>
  <c r="BF152"/>
  <c r="T152"/>
  <c r="R152"/>
  <c r="P152"/>
  <c r="BK152"/>
  <c r="J152"/>
  <c r="BE152" s="1"/>
  <c r="BI149"/>
  <c r="BH149"/>
  <c r="BG149"/>
  <c r="BF149"/>
  <c r="T149"/>
  <c r="R149"/>
  <c r="P149"/>
  <c r="BK149"/>
  <c r="J149"/>
  <c r="BE149" s="1"/>
  <c r="BI147"/>
  <c r="BH147"/>
  <c r="BG147"/>
  <c r="BF147"/>
  <c r="T147"/>
  <c r="R147"/>
  <c r="P147"/>
  <c r="BK147"/>
  <c r="J147"/>
  <c r="BE147" s="1"/>
  <c r="BI144"/>
  <c r="BH144"/>
  <c r="BG144"/>
  <c r="BF144"/>
  <c r="T144"/>
  <c r="R144"/>
  <c r="P144"/>
  <c r="BK144"/>
  <c r="J144"/>
  <c r="BE144" s="1"/>
  <c r="BI141"/>
  <c r="BH141"/>
  <c r="BG141"/>
  <c r="BF141"/>
  <c r="T141"/>
  <c r="R141"/>
  <c r="P141"/>
  <c r="BK141"/>
  <c r="J141"/>
  <c r="BE141" s="1"/>
  <c r="BI140"/>
  <c r="BH140"/>
  <c r="BG140"/>
  <c r="BF140"/>
  <c r="T140"/>
  <c r="R140"/>
  <c r="P140"/>
  <c r="BK140"/>
  <c r="J140"/>
  <c r="BE140" s="1"/>
  <c r="BI137"/>
  <c r="BH137"/>
  <c r="BG137"/>
  <c r="BF137"/>
  <c r="T137"/>
  <c r="R137"/>
  <c r="P137"/>
  <c r="BK137"/>
  <c r="J137"/>
  <c r="BE137" s="1"/>
  <c r="BI135"/>
  <c r="BH135"/>
  <c r="BG135"/>
  <c r="BF135"/>
  <c r="T135"/>
  <c r="R135"/>
  <c r="P135"/>
  <c r="BK135"/>
  <c r="J135"/>
  <c r="BE135" s="1"/>
  <c r="BI133"/>
  <c r="BH133"/>
  <c r="BG133"/>
  <c r="BF133"/>
  <c r="T133"/>
  <c r="R133"/>
  <c r="P133"/>
  <c r="BK133"/>
  <c r="J133"/>
  <c r="BE133" s="1"/>
  <c r="BI130"/>
  <c r="BH130"/>
  <c r="BG130"/>
  <c r="BF130"/>
  <c r="T130"/>
  <c r="R130"/>
  <c r="P130"/>
  <c r="BK130"/>
  <c r="J130"/>
  <c r="BE130" s="1"/>
  <c r="BI128"/>
  <c r="BH128"/>
  <c r="BG128"/>
  <c r="BF128"/>
  <c r="T128"/>
  <c r="R128"/>
  <c r="P128"/>
  <c r="BK128"/>
  <c r="J128"/>
  <c r="BE128" s="1"/>
  <c r="BI126"/>
  <c r="BH126"/>
  <c r="BG126"/>
  <c r="BF126"/>
  <c r="T126"/>
  <c r="R126"/>
  <c r="P126"/>
  <c r="BK126"/>
  <c r="J126"/>
  <c r="BE126" s="1"/>
  <c r="BI124"/>
  <c r="BH124"/>
  <c r="BG124"/>
  <c r="BF124"/>
  <c r="T124"/>
  <c r="R124"/>
  <c r="P124"/>
  <c r="BK124"/>
  <c r="J124"/>
  <c r="BE124" s="1"/>
  <c r="BI122"/>
  <c r="BH122"/>
  <c r="BG122"/>
  <c r="BF122"/>
  <c r="T122"/>
  <c r="R122"/>
  <c r="P122"/>
  <c r="BK122"/>
  <c r="J122"/>
  <c r="BE122" s="1"/>
  <c r="BI120"/>
  <c r="BH120"/>
  <c r="BG120"/>
  <c r="BF120"/>
  <c r="T120"/>
  <c r="R120"/>
  <c r="P120"/>
  <c r="BK120"/>
  <c r="J120"/>
  <c r="BE120" s="1"/>
  <c r="BI118"/>
  <c r="BH118"/>
  <c r="BG118"/>
  <c r="BF118"/>
  <c r="T118"/>
  <c r="R118"/>
  <c r="P118"/>
  <c r="BK118"/>
  <c r="J118"/>
  <c r="BE118" s="1"/>
  <c r="BI115"/>
  <c r="BH115"/>
  <c r="BG115"/>
  <c r="BF115"/>
  <c r="T115"/>
  <c r="R115"/>
  <c r="P115"/>
  <c r="BK115"/>
  <c r="J115"/>
  <c r="BE115" s="1"/>
  <c r="BI112"/>
  <c r="BH112"/>
  <c r="BG112"/>
  <c r="BF112"/>
  <c r="T112"/>
  <c r="R112"/>
  <c r="P112"/>
  <c r="BK112"/>
  <c r="J112"/>
  <c r="BE112" s="1"/>
  <c r="BI109"/>
  <c r="BH109"/>
  <c r="BG109"/>
  <c r="BF109"/>
  <c r="T109"/>
  <c r="R109"/>
  <c r="P109"/>
  <c r="BK109"/>
  <c r="J109"/>
  <c r="BE109" s="1"/>
  <c r="BI106"/>
  <c r="BH106"/>
  <c r="BG106"/>
  <c r="BF106"/>
  <c r="T106"/>
  <c r="R106"/>
  <c r="P106"/>
  <c r="BK106"/>
  <c r="J106"/>
  <c r="BE106" s="1"/>
  <c r="BI104"/>
  <c r="BH104"/>
  <c r="BG104"/>
  <c r="BF104"/>
  <c r="T104"/>
  <c r="R104"/>
  <c r="P104"/>
  <c r="BK104"/>
  <c r="J104"/>
  <c r="BE104" s="1"/>
  <c r="BI102"/>
  <c r="BH102"/>
  <c r="BG102"/>
  <c r="BF102"/>
  <c r="T102"/>
  <c r="R102"/>
  <c r="P102"/>
  <c r="BK102"/>
  <c r="J102"/>
  <c r="BE102" s="1"/>
  <c r="BI100"/>
  <c r="BH100"/>
  <c r="BG100"/>
  <c r="BF100"/>
  <c r="T100"/>
  <c r="R100"/>
  <c r="P100"/>
  <c r="BK100"/>
  <c r="J100"/>
  <c r="BE100" s="1"/>
  <c r="BI97"/>
  <c r="BH97"/>
  <c r="BG97"/>
  <c r="BF97"/>
  <c r="T97"/>
  <c r="R97"/>
  <c r="P97"/>
  <c r="BK97"/>
  <c r="J97"/>
  <c r="BE97" s="1"/>
  <c r="BI95"/>
  <c r="BH95"/>
  <c r="BG95"/>
  <c r="BF95"/>
  <c r="T95"/>
  <c r="R95"/>
  <c r="P95"/>
  <c r="BK95"/>
  <c r="J95"/>
  <c r="BE95" s="1"/>
  <c r="BI93"/>
  <c r="BH93"/>
  <c r="BG93"/>
  <c r="BF93"/>
  <c r="T93"/>
  <c r="R93"/>
  <c r="P93"/>
  <c r="BK93"/>
  <c r="J93"/>
  <c r="BE93" s="1"/>
  <c r="BI91"/>
  <c r="BH91"/>
  <c r="BG91"/>
  <c r="BF91"/>
  <c r="T91"/>
  <c r="R91"/>
  <c r="P91"/>
  <c r="BK91"/>
  <c r="J91"/>
  <c r="BE91" s="1"/>
  <c r="BI89"/>
  <c r="BH89"/>
  <c r="BG89"/>
  <c r="BF89"/>
  <c r="J31" s="1"/>
  <c r="AW67" i="1" s="1"/>
  <c r="T89" i="15"/>
  <c r="R89"/>
  <c r="P89"/>
  <c r="BK89"/>
  <c r="J89"/>
  <c r="BE89" s="1"/>
  <c r="BI87"/>
  <c r="BH87"/>
  <c r="BG87"/>
  <c r="BF87"/>
  <c r="T87"/>
  <c r="R87"/>
  <c r="P87"/>
  <c r="BK87"/>
  <c r="J87"/>
  <c r="BE87" s="1"/>
  <c r="J80"/>
  <c r="F80"/>
  <c r="F78"/>
  <c r="E76"/>
  <c r="J51"/>
  <c r="F51"/>
  <c r="F49"/>
  <c r="E47"/>
  <c r="J18"/>
  <c r="E18"/>
  <c r="F52" s="1"/>
  <c r="J17"/>
  <c r="J12"/>
  <c r="J78" s="1"/>
  <c r="J49"/>
  <c r="E7"/>
  <c r="AY66" i="1"/>
  <c r="AX66"/>
  <c r="BI245" i="14"/>
  <c r="BH245"/>
  <c r="BG245"/>
  <c r="BF245"/>
  <c r="T245"/>
  <c r="T244" s="1"/>
  <c r="R245"/>
  <c r="R244" s="1"/>
  <c r="P245"/>
  <c r="P244" s="1"/>
  <c r="BK245"/>
  <c r="BK244" s="1"/>
  <c r="J244" s="1"/>
  <c r="J67" s="1"/>
  <c r="J245"/>
  <c r="BE245" s="1"/>
  <c r="BI242"/>
  <c r="BH242"/>
  <c r="BG242"/>
  <c r="BF242"/>
  <c r="T242"/>
  <c r="R242"/>
  <c r="P242"/>
  <c r="BK242"/>
  <c r="BK236" s="1"/>
  <c r="BK235" s="1"/>
  <c r="J235" s="1"/>
  <c r="J65" s="1"/>
  <c r="J242"/>
  <c r="BE242" s="1"/>
  <c r="BI240"/>
  <c r="BH240"/>
  <c r="BG240"/>
  <c r="BF240"/>
  <c r="T240"/>
  <c r="R240"/>
  <c r="P240"/>
  <c r="BK240"/>
  <c r="J240"/>
  <c r="BE240" s="1"/>
  <c r="BI237"/>
  <c r="BH237"/>
  <c r="BG237"/>
  <c r="BF237"/>
  <c r="T237"/>
  <c r="R237"/>
  <c r="P237"/>
  <c r="BK237"/>
  <c r="J237"/>
  <c r="BE237" s="1"/>
  <c r="BI234"/>
  <c r="BH234"/>
  <c r="BG234"/>
  <c r="BF234"/>
  <c r="T234"/>
  <c r="T233" s="1"/>
  <c r="R234"/>
  <c r="R233" s="1"/>
  <c r="P234"/>
  <c r="P233"/>
  <c r="BK234"/>
  <c r="BK233" s="1"/>
  <c r="J233" s="1"/>
  <c r="J64" s="1"/>
  <c r="J234"/>
  <c r="BE234" s="1"/>
  <c r="BI232"/>
  <c r="BH232"/>
  <c r="BG232"/>
  <c r="BF232"/>
  <c r="T232"/>
  <c r="R232"/>
  <c r="P232"/>
  <c r="BK232"/>
  <c r="J232"/>
  <c r="BE232" s="1"/>
  <c r="BI229"/>
  <c r="BH229"/>
  <c r="BG229"/>
  <c r="BF229"/>
  <c r="T229"/>
  <c r="R229"/>
  <c r="P229"/>
  <c r="BK229"/>
  <c r="J229"/>
  <c r="BE229" s="1"/>
  <c r="BI227"/>
  <c r="BH227"/>
  <c r="BG227"/>
  <c r="BF227"/>
  <c r="T227"/>
  <c r="R227"/>
  <c r="P227"/>
  <c r="BK227"/>
  <c r="J227"/>
  <c r="BE227" s="1"/>
  <c r="BI226"/>
  <c r="BH226"/>
  <c r="BG226"/>
  <c r="BF226"/>
  <c r="T226"/>
  <c r="R226"/>
  <c r="P226"/>
  <c r="BK226"/>
  <c r="J226"/>
  <c r="BE226"/>
  <c r="BI223"/>
  <c r="BH223"/>
  <c r="BG223"/>
  <c r="BF223"/>
  <c r="T223"/>
  <c r="R223"/>
  <c r="P223"/>
  <c r="BK223"/>
  <c r="J223"/>
  <c r="BE223"/>
  <c r="BI222"/>
  <c r="BH222"/>
  <c r="BG222"/>
  <c r="BF222"/>
  <c r="T222"/>
  <c r="R222"/>
  <c r="P222"/>
  <c r="BK222"/>
  <c r="J222"/>
  <c r="BE222" s="1"/>
  <c r="BI219"/>
  <c r="BH219"/>
  <c r="BG219"/>
  <c r="BF219"/>
  <c r="T219"/>
  <c r="R219"/>
  <c r="P219"/>
  <c r="BK219"/>
  <c r="J219"/>
  <c r="BE219" s="1"/>
  <c r="BI218"/>
  <c r="BH218"/>
  <c r="BG218"/>
  <c r="BF218"/>
  <c r="T218"/>
  <c r="R218"/>
  <c r="P218"/>
  <c r="BK218"/>
  <c r="J218"/>
  <c r="BE218" s="1"/>
  <c r="BI216"/>
  <c r="BH216"/>
  <c r="BG216"/>
  <c r="BF216"/>
  <c r="T216"/>
  <c r="R216"/>
  <c r="P216"/>
  <c r="BK216"/>
  <c r="J216"/>
  <c r="BE216"/>
  <c r="BI214"/>
  <c r="BH214"/>
  <c r="BG214"/>
  <c r="BF214"/>
  <c r="T214"/>
  <c r="R214"/>
  <c r="P214"/>
  <c r="BK214"/>
  <c r="J214"/>
  <c r="BE214" s="1"/>
  <c r="BI213"/>
  <c r="BH213"/>
  <c r="BG213"/>
  <c r="BF213"/>
  <c r="T213"/>
  <c r="R213"/>
  <c r="P213"/>
  <c r="BK213"/>
  <c r="J213"/>
  <c r="BE213" s="1"/>
  <c r="BI212"/>
  <c r="BH212"/>
  <c r="BG212"/>
  <c r="BF212"/>
  <c r="T212"/>
  <c r="R212"/>
  <c r="P212"/>
  <c r="BK212"/>
  <c r="J212"/>
  <c r="BE212" s="1"/>
  <c r="BI210"/>
  <c r="BH210"/>
  <c r="BG210"/>
  <c r="BF210"/>
  <c r="T210"/>
  <c r="R210"/>
  <c r="P210"/>
  <c r="BK210"/>
  <c r="J210"/>
  <c r="BE210" s="1"/>
  <c r="BI209"/>
  <c r="BH209"/>
  <c r="BG209"/>
  <c r="BF209"/>
  <c r="T209"/>
  <c r="R209"/>
  <c r="P209"/>
  <c r="BK209"/>
  <c r="J209"/>
  <c r="BE209"/>
  <c r="BI208"/>
  <c r="BH208"/>
  <c r="BG208"/>
  <c r="BF208"/>
  <c r="T208"/>
  <c r="R208"/>
  <c r="P208"/>
  <c r="BK208"/>
  <c r="J208"/>
  <c r="BE208" s="1"/>
  <c r="BI206"/>
  <c r="BH206"/>
  <c r="BG206"/>
  <c r="BF206"/>
  <c r="T206"/>
  <c r="R206"/>
  <c r="P206"/>
  <c r="BK206"/>
  <c r="J206"/>
  <c r="BE206" s="1"/>
  <c r="BI204"/>
  <c r="BH204"/>
  <c r="BG204"/>
  <c r="BF204"/>
  <c r="T204"/>
  <c r="R204"/>
  <c r="P204"/>
  <c r="BK204"/>
  <c r="J204"/>
  <c r="BE204" s="1"/>
  <c r="BI200"/>
  <c r="BH200"/>
  <c r="BG200"/>
  <c r="BF200"/>
  <c r="T200"/>
  <c r="R200"/>
  <c r="P200"/>
  <c r="BK200"/>
  <c r="J200"/>
  <c r="BE200" s="1"/>
  <c r="BI198"/>
  <c r="BH198"/>
  <c r="BG198"/>
  <c r="BF198"/>
  <c r="T198"/>
  <c r="R198"/>
  <c r="P198"/>
  <c r="BK198"/>
  <c r="J198"/>
  <c r="BE198" s="1"/>
  <c r="BI196"/>
  <c r="BH196"/>
  <c r="BG196"/>
  <c r="BF196"/>
  <c r="T196"/>
  <c r="R196"/>
  <c r="P196"/>
  <c r="BK196"/>
  <c r="J196"/>
  <c r="BE196" s="1"/>
  <c r="BI194"/>
  <c r="BH194"/>
  <c r="BG194"/>
  <c r="BF194"/>
  <c r="T194"/>
  <c r="R194"/>
  <c r="P194"/>
  <c r="BK194"/>
  <c r="J194"/>
  <c r="BE194" s="1"/>
  <c r="BI192"/>
  <c r="BH192"/>
  <c r="BG192"/>
  <c r="BF192"/>
  <c r="T192"/>
  <c r="R192"/>
  <c r="P192"/>
  <c r="BK192"/>
  <c r="J192"/>
  <c r="BE192" s="1"/>
  <c r="BI191"/>
  <c r="BH191"/>
  <c r="BG191"/>
  <c r="BF191"/>
  <c r="T191"/>
  <c r="R191"/>
  <c r="P191"/>
  <c r="BK191"/>
  <c r="J191"/>
  <c r="BE191" s="1"/>
  <c r="BI189"/>
  <c r="BH189"/>
  <c r="BG189"/>
  <c r="BF189"/>
  <c r="T189"/>
  <c r="R189"/>
  <c r="P189"/>
  <c r="BK189"/>
  <c r="J189"/>
  <c r="BE189" s="1"/>
  <c r="BI187"/>
  <c r="BH187"/>
  <c r="BG187"/>
  <c r="BF187"/>
  <c r="T187"/>
  <c r="R187"/>
  <c r="P187"/>
  <c r="BK187"/>
  <c r="J187"/>
  <c r="BE187" s="1"/>
  <c r="BI185"/>
  <c r="BH185"/>
  <c r="BG185"/>
  <c r="BF185"/>
  <c r="T185"/>
  <c r="R185"/>
  <c r="P185"/>
  <c r="BK185"/>
  <c r="J185"/>
  <c r="BE185" s="1"/>
  <c r="BI183"/>
  <c r="BH183"/>
  <c r="BG183"/>
  <c r="BF183"/>
  <c r="T183"/>
  <c r="R183"/>
  <c r="P183"/>
  <c r="BK183"/>
  <c r="J183"/>
  <c r="BE183" s="1"/>
  <c r="BI180"/>
  <c r="BH180"/>
  <c r="BG180"/>
  <c r="BF180"/>
  <c r="T180"/>
  <c r="R180"/>
  <c r="P180"/>
  <c r="BK180"/>
  <c r="J180"/>
  <c r="BE180" s="1"/>
  <c r="BI177"/>
  <c r="BH177"/>
  <c r="BG177"/>
  <c r="BF177"/>
  <c r="T177"/>
  <c r="T176" s="1"/>
  <c r="R177"/>
  <c r="R176"/>
  <c r="P177"/>
  <c r="P176" s="1"/>
  <c r="BK177"/>
  <c r="BK176" s="1"/>
  <c r="J176" s="1"/>
  <c r="J61" s="1"/>
  <c r="J177"/>
  <c r="BE177" s="1"/>
  <c r="BI173"/>
  <c r="BH173"/>
  <c r="BG173"/>
  <c r="BF173"/>
  <c r="T173"/>
  <c r="R173"/>
  <c r="P173"/>
  <c r="BK173"/>
  <c r="J173"/>
  <c r="BE173" s="1"/>
  <c r="BI172"/>
  <c r="BH172"/>
  <c r="BG172"/>
  <c r="BF172"/>
  <c r="T172"/>
  <c r="R172"/>
  <c r="P172"/>
  <c r="BK172"/>
  <c r="J172"/>
  <c r="BE172" s="1"/>
  <c r="BI171"/>
  <c r="BH171"/>
  <c r="BG171"/>
  <c r="BF171"/>
  <c r="T171"/>
  <c r="R171"/>
  <c r="P171"/>
  <c r="BK171"/>
  <c r="J171"/>
  <c r="BE171" s="1"/>
  <c r="BI166"/>
  <c r="BH166"/>
  <c r="BG166"/>
  <c r="BF166"/>
  <c r="T166"/>
  <c r="R166"/>
  <c r="P166"/>
  <c r="BK166"/>
  <c r="J166"/>
  <c r="BE166" s="1"/>
  <c r="BI163"/>
  <c r="BH163"/>
  <c r="BG163"/>
  <c r="BF163"/>
  <c r="T163"/>
  <c r="R163"/>
  <c r="P163"/>
  <c r="BK163"/>
  <c r="J163"/>
  <c r="BE163" s="1"/>
  <c r="BI161"/>
  <c r="BH161"/>
  <c r="BG161"/>
  <c r="BF161"/>
  <c r="T161"/>
  <c r="R161"/>
  <c r="P161"/>
  <c r="BK161"/>
  <c r="J161"/>
  <c r="BE161" s="1"/>
  <c r="BI158"/>
  <c r="BH158"/>
  <c r="BG158"/>
  <c r="BF158"/>
  <c r="T158"/>
  <c r="R158"/>
  <c r="P158"/>
  <c r="BK158"/>
  <c r="J158"/>
  <c r="BE158" s="1"/>
  <c r="BI156"/>
  <c r="BH156"/>
  <c r="BG156"/>
  <c r="BF156"/>
  <c r="T156"/>
  <c r="R156"/>
  <c r="P156"/>
  <c r="BK156"/>
  <c r="J156"/>
  <c r="BE156"/>
  <c r="BI154"/>
  <c r="BH154"/>
  <c r="BG154"/>
  <c r="BF154"/>
  <c r="T154"/>
  <c r="R154"/>
  <c r="P154"/>
  <c r="BK154"/>
  <c r="J154"/>
  <c r="BE154" s="1"/>
  <c r="BI152"/>
  <c r="BH152"/>
  <c r="BG152"/>
  <c r="BF152"/>
  <c r="T152"/>
  <c r="R152"/>
  <c r="P152"/>
  <c r="BK152"/>
  <c r="J152"/>
  <c r="BE152" s="1"/>
  <c r="BI150"/>
  <c r="BH150"/>
  <c r="BG150"/>
  <c r="BF150"/>
  <c r="T150"/>
  <c r="R150"/>
  <c r="R149"/>
  <c r="P150"/>
  <c r="BK150"/>
  <c r="J150"/>
  <c r="BE150" s="1"/>
  <c r="BI146"/>
  <c r="BH146"/>
  <c r="BG146"/>
  <c r="BF146"/>
  <c r="T146"/>
  <c r="R146"/>
  <c r="P146"/>
  <c r="BK146"/>
  <c r="J146"/>
  <c r="BE146" s="1"/>
  <c r="BI145"/>
  <c r="BH145"/>
  <c r="BG145"/>
  <c r="BF145"/>
  <c r="T145"/>
  <c r="R145"/>
  <c r="P145"/>
  <c r="BK145"/>
  <c r="J145"/>
  <c r="BE145" s="1"/>
  <c r="BI142"/>
  <c r="BH142"/>
  <c r="BG142"/>
  <c r="BF142"/>
  <c r="T142"/>
  <c r="R142"/>
  <c r="P142"/>
  <c r="BK142"/>
  <c r="J142"/>
  <c r="BE142"/>
  <c r="BI140"/>
  <c r="BH140"/>
  <c r="BG140"/>
  <c r="BF140"/>
  <c r="T140"/>
  <c r="R140"/>
  <c r="P140"/>
  <c r="BK140"/>
  <c r="J140"/>
  <c r="BE140" s="1"/>
  <c r="BI137"/>
  <c r="BH137"/>
  <c r="BG137"/>
  <c r="BF137"/>
  <c r="T137"/>
  <c r="R137"/>
  <c r="P137"/>
  <c r="BK137"/>
  <c r="J137"/>
  <c r="BE137" s="1"/>
  <c r="BI134"/>
  <c r="BH134"/>
  <c r="BG134"/>
  <c r="BF134"/>
  <c r="T134"/>
  <c r="R134"/>
  <c r="P134"/>
  <c r="BK134"/>
  <c r="J134"/>
  <c r="BE134" s="1"/>
  <c r="BI133"/>
  <c r="BH133"/>
  <c r="BG133"/>
  <c r="BF133"/>
  <c r="T133"/>
  <c r="R133"/>
  <c r="P133"/>
  <c r="BK133"/>
  <c r="J133"/>
  <c r="BE133"/>
  <c r="BI130"/>
  <c r="BH130"/>
  <c r="BG130"/>
  <c r="BF130"/>
  <c r="T130"/>
  <c r="R130"/>
  <c r="P130"/>
  <c r="BK130"/>
  <c r="J130"/>
  <c r="BE130"/>
  <c r="BI128"/>
  <c r="BH128"/>
  <c r="BG128"/>
  <c r="BF128"/>
  <c r="T128"/>
  <c r="R128"/>
  <c r="P128"/>
  <c r="BK128"/>
  <c r="J128"/>
  <c r="BE128" s="1"/>
  <c r="BI125"/>
  <c r="BH125"/>
  <c r="BG125"/>
  <c r="BF125"/>
  <c r="T125"/>
  <c r="R125"/>
  <c r="P125"/>
  <c r="BK125"/>
  <c r="J125"/>
  <c r="BE125" s="1"/>
  <c r="BI123"/>
  <c r="BH123"/>
  <c r="BG123"/>
  <c r="BF123"/>
  <c r="T123"/>
  <c r="R123"/>
  <c r="P123"/>
  <c r="BK123"/>
  <c r="J123"/>
  <c r="BE123" s="1"/>
  <c r="BI120"/>
  <c r="BH120"/>
  <c r="BG120"/>
  <c r="BF120"/>
  <c r="T120"/>
  <c r="R120"/>
  <c r="P120"/>
  <c r="BK120"/>
  <c r="J120"/>
  <c r="BE120"/>
  <c r="BI118"/>
  <c r="BH118"/>
  <c r="BG118"/>
  <c r="BF118"/>
  <c r="T118"/>
  <c r="R118"/>
  <c r="P118"/>
  <c r="BK118"/>
  <c r="J118"/>
  <c r="BE118"/>
  <c r="BI116"/>
  <c r="BH116"/>
  <c r="BG116"/>
  <c r="BF116"/>
  <c r="T116"/>
  <c r="R116"/>
  <c r="P116"/>
  <c r="BK116"/>
  <c r="J116"/>
  <c r="BE116" s="1"/>
  <c r="BI114"/>
  <c r="BH114"/>
  <c r="BG114"/>
  <c r="BF114"/>
  <c r="T114"/>
  <c r="R114"/>
  <c r="P114"/>
  <c r="BK114"/>
  <c r="J114"/>
  <c r="BE114" s="1"/>
  <c r="BI112"/>
  <c r="BH112"/>
  <c r="BG112"/>
  <c r="BF112"/>
  <c r="T112"/>
  <c r="R112"/>
  <c r="P112"/>
  <c r="BK112"/>
  <c r="J112"/>
  <c r="BE112" s="1"/>
  <c r="BI110"/>
  <c r="BH110"/>
  <c r="BG110"/>
  <c r="BF110"/>
  <c r="T110"/>
  <c r="R110"/>
  <c r="P110"/>
  <c r="BK110"/>
  <c r="J110"/>
  <c r="BE110" s="1"/>
  <c r="BI108"/>
  <c r="BH108"/>
  <c r="BG108"/>
  <c r="BF108"/>
  <c r="T108"/>
  <c r="R108"/>
  <c r="P108"/>
  <c r="BK108"/>
  <c r="J108"/>
  <c r="BE108" s="1"/>
  <c r="BI105"/>
  <c r="BH105"/>
  <c r="BG105"/>
  <c r="BF105"/>
  <c r="T105"/>
  <c r="R105"/>
  <c r="P105"/>
  <c r="BK105"/>
  <c r="J105"/>
  <c r="BE105"/>
  <c r="BI102"/>
  <c r="BH102"/>
  <c r="BG102"/>
  <c r="BF102"/>
  <c r="T102"/>
  <c r="R102"/>
  <c r="P102"/>
  <c r="BK102"/>
  <c r="J102"/>
  <c r="BE102" s="1"/>
  <c r="BI99"/>
  <c r="BH99"/>
  <c r="BG99"/>
  <c r="BF99"/>
  <c r="T99"/>
  <c r="R99"/>
  <c r="P99"/>
  <c r="BK99"/>
  <c r="J99"/>
  <c r="BE99" s="1"/>
  <c r="BI94"/>
  <c r="BH94"/>
  <c r="BG94"/>
  <c r="BF94"/>
  <c r="T94"/>
  <c r="T89" s="1"/>
  <c r="R94"/>
  <c r="P94"/>
  <c r="BK94"/>
  <c r="J94"/>
  <c r="BE94" s="1"/>
  <c r="BI92"/>
  <c r="BH92"/>
  <c r="BG92"/>
  <c r="BF92"/>
  <c r="F31" s="1"/>
  <c r="BA66" i="1" s="1"/>
  <c r="T92" i="14"/>
  <c r="R92"/>
  <c r="P92"/>
  <c r="BK92"/>
  <c r="J92"/>
  <c r="BE92"/>
  <c r="BI90"/>
  <c r="BH90"/>
  <c r="BG90"/>
  <c r="BF90"/>
  <c r="T90"/>
  <c r="R90"/>
  <c r="P90"/>
  <c r="BK90"/>
  <c r="J90"/>
  <c r="BE90" s="1"/>
  <c r="J83"/>
  <c r="F83"/>
  <c r="F81"/>
  <c r="E79"/>
  <c r="J51"/>
  <c r="F51"/>
  <c r="F49"/>
  <c r="E47"/>
  <c r="J18"/>
  <c r="E18"/>
  <c r="F52" s="1"/>
  <c r="J17"/>
  <c r="J12"/>
  <c r="E7"/>
  <c r="E77" s="1"/>
  <c r="AY65" i="1"/>
  <c r="AX65"/>
  <c r="BI212" i="13"/>
  <c r="BH212"/>
  <c r="BG212"/>
  <c r="BF212"/>
  <c r="T212"/>
  <c r="R212"/>
  <c r="P212"/>
  <c r="BK212"/>
  <c r="J212"/>
  <c r="BE212" s="1"/>
  <c r="BI208"/>
  <c r="BH208"/>
  <c r="BG208"/>
  <c r="BF208"/>
  <c r="T208"/>
  <c r="R208"/>
  <c r="P208"/>
  <c r="BK208"/>
  <c r="J208"/>
  <c r="BE208" s="1"/>
  <c r="BI205"/>
  <c r="BH205"/>
  <c r="BG205"/>
  <c r="BF205"/>
  <c r="T205"/>
  <c r="R205"/>
  <c r="P205"/>
  <c r="BK205"/>
  <c r="J205"/>
  <c r="BE205" s="1"/>
  <c r="BI203"/>
  <c r="BH203"/>
  <c r="BG203"/>
  <c r="BF203"/>
  <c r="T203"/>
  <c r="T202" s="1"/>
  <c r="R203"/>
  <c r="P203"/>
  <c r="P202" s="1"/>
  <c r="BK203"/>
  <c r="J203"/>
  <c r="BE203" s="1"/>
  <c r="BI201"/>
  <c r="BH201"/>
  <c r="BG201"/>
  <c r="BF201"/>
  <c r="T201"/>
  <c r="R201"/>
  <c r="P201"/>
  <c r="BK201"/>
  <c r="J201"/>
  <c r="BE201" s="1"/>
  <c r="BI200"/>
  <c r="BH200"/>
  <c r="BG200"/>
  <c r="BF200"/>
  <c r="T200"/>
  <c r="R200"/>
  <c r="P200"/>
  <c r="BK200"/>
  <c r="J200"/>
  <c r="BE200" s="1"/>
  <c r="BI195"/>
  <c r="BH195"/>
  <c r="BG195"/>
  <c r="BF195"/>
  <c r="T195"/>
  <c r="R195"/>
  <c r="P195"/>
  <c r="BK195"/>
  <c r="J195"/>
  <c r="BE195" s="1"/>
  <c r="BI193"/>
  <c r="BH193"/>
  <c r="BG193"/>
  <c r="BF193"/>
  <c r="T193"/>
  <c r="R193"/>
  <c r="P193"/>
  <c r="BK193"/>
  <c r="J193"/>
  <c r="BE193" s="1"/>
  <c r="BI188"/>
  <c r="BH188"/>
  <c r="BG188"/>
  <c r="BF188"/>
  <c r="T188"/>
  <c r="R188"/>
  <c r="P188"/>
  <c r="BK188"/>
  <c r="J188"/>
  <c r="BE188" s="1"/>
  <c r="BI187"/>
  <c r="BH187"/>
  <c r="BG187"/>
  <c r="BF187"/>
  <c r="T187"/>
  <c r="R187"/>
  <c r="P187"/>
  <c r="BK187"/>
  <c r="J187"/>
  <c r="BE187" s="1"/>
  <c r="BI181"/>
  <c r="BH181"/>
  <c r="BG181"/>
  <c r="BF181"/>
  <c r="T181"/>
  <c r="R181"/>
  <c r="P181"/>
  <c r="BK181"/>
  <c r="J181"/>
  <c r="BE181"/>
  <c r="BI180"/>
  <c r="BH180"/>
  <c r="BG180"/>
  <c r="BF180"/>
  <c r="T180"/>
  <c r="R180"/>
  <c r="P180"/>
  <c r="BK180"/>
  <c r="J180"/>
  <c r="BE180" s="1"/>
  <c r="BI179"/>
  <c r="BH179"/>
  <c r="BG179"/>
  <c r="BF179"/>
  <c r="T179"/>
  <c r="R179"/>
  <c r="P179"/>
  <c r="BK179"/>
  <c r="J179"/>
  <c r="BE179" s="1"/>
  <c r="BI178"/>
  <c r="BH178"/>
  <c r="BG178"/>
  <c r="BF178"/>
  <c r="T178"/>
  <c r="R178"/>
  <c r="P178"/>
  <c r="BK178"/>
  <c r="J178"/>
  <c r="BE178" s="1"/>
  <c r="BI168"/>
  <c r="BH168"/>
  <c r="BG168"/>
  <c r="BF168"/>
  <c r="T168"/>
  <c r="R168"/>
  <c r="P168"/>
  <c r="BK168"/>
  <c r="J168"/>
  <c r="BE168" s="1"/>
  <c r="BI156"/>
  <c r="BH156"/>
  <c r="BG156"/>
  <c r="BF156"/>
  <c r="T156"/>
  <c r="R156"/>
  <c r="P156"/>
  <c r="BK156"/>
  <c r="J156"/>
  <c r="BE156" s="1"/>
  <c r="BI143"/>
  <c r="BH143"/>
  <c r="BG143"/>
  <c r="BF143"/>
  <c r="T143"/>
  <c r="R143"/>
  <c r="P143"/>
  <c r="BK143"/>
  <c r="J143"/>
  <c r="BE143" s="1"/>
  <c r="BI132"/>
  <c r="BH132"/>
  <c r="BG132"/>
  <c r="BF132"/>
  <c r="T132"/>
  <c r="R132"/>
  <c r="P132"/>
  <c r="P131" s="1"/>
  <c r="BK132"/>
  <c r="J132"/>
  <c r="BE132" s="1"/>
  <c r="BI129"/>
  <c r="BH129"/>
  <c r="BG129"/>
  <c r="BF129"/>
  <c r="T129"/>
  <c r="R129"/>
  <c r="P129"/>
  <c r="BK129"/>
  <c r="J129"/>
  <c r="BE129" s="1"/>
  <c r="BI123"/>
  <c r="BH123"/>
  <c r="BG123"/>
  <c r="BF123"/>
  <c r="T123"/>
  <c r="R123"/>
  <c r="P123"/>
  <c r="BK123"/>
  <c r="J123"/>
  <c r="BE123" s="1"/>
  <c r="BI117"/>
  <c r="BH117"/>
  <c r="BG117"/>
  <c r="BF117"/>
  <c r="T117"/>
  <c r="R117"/>
  <c r="P117"/>
  <c r="BK117"/>
  <c r="J117"/>
  <c r="BE117" s="1"/>
  <c r="BI112"/>
  <c r="BH112"/>
  <c r="BG112"/>
  <c r="BF112"/>
  <c r="T112"/>
  <c r="R112"/>
  <c r="P112"/>
  <c r="BK112"/>
  <c r="J112"/>
  <c r="BE112" s="1"/>
  <c r="BI110"/>
  <c r="BH110"/>
  <c r="BG110"/>
  <c r="BF110"/>
  <c r="T110"/>
  <c r="R110"/>
  <c r="P110"/>
  <c r="BK110"/>
  <c r="J110"/>
  <c r="BE110" s="1"/>
  <c r="BI106"/>
  <c r="BH106"/>
  <c r="BG106"/>
  <c r="BF106"/>
  <c r="T106"/>
  <c r="R106"/>
  <c r="P106"/>
  <c r="BK106"/>
  <c r="J106"/>
  <c r="BE106" s="1"/>
  <c r="BI104"/>
  <c r="BH104"/>
  <c r="BG104"/>
  <c r="BF104"/>
  <c r="T104"/>
  <c r="R104"/>
  <c r="P104"/>
  <c r="BK104"/>
  <c r="J104"/>
  <c r="BE104" s="1"/>
  <c r="BI98"/>
  <c r="BH98"/>
  <c r="BG98"/>
  <c r="BF98"/>
  <c r="T98"/>
  <c r="R98"/>
  <c r="P98"/>
  <c r="BK98"/>
  <c r="J98"/>
  <c r="BE98" s="1"/>
  <c r="BI96"/>
  <c r="BH96"/>
  <c r="BG96"/>
  <c r="BF96"/>
  <c r="T96"/>
  <c r="R96"/>
  <c r="P96"/>
  <c r="BK96"/>
  <c r="J96"/>
  <c r="BE96" s="1"/>
  <c r="BI85"/>
  <c r="BH85"/>
  <c r="BG85"/>
  <c r="BF85"/>
  <c r="T85"/>
  <c r="R85"/>
  <c r="P85"/>
  <c r="BK85"/>
  <c r="J85"/>
  <c r="BE85" s="1"/>
  <c r="J78"/>
  <c r="F78"/>
  <c r="F76"/>
  <c r="E74"/>
  <c r="J51"/>
  <c r="F51"/>
  <c r="F49"/>
  <c r="E47"/>
  <c r="J18"/>
  <c r="E18"/>
  <c r="F52" s="1"/>
  <c r="J17"/>
  <c r="J12"/>
  <c r="J49" s="1"/>
  <c r="E7"/>
  <c r="AY64" i="1"/>
  <c r="AX64"/>
  <c r="BI103" i="12"/>
  <c r="BH103"/>
  <c r="BG103"/>
  <c r="BF103"/>
  <c r="T103"/>
  <c r="R103"/>
  <c r="P103"/>
  <c r="BK103"/>
  <c r="J103"/>
  <c r="BE103" s="1"/>
  <c r="BI102"/>
  <c r="BH102"/>
  <c r="BG102"/>
  <c r="BF102"/>
  <c r="T102"/>
  <c r="R102"/>
  <c r="P102"/>
  <c r="BK102"/>
  <c r="J102"/>
  <c r="BE102" s="1"/>
  <c r="BI101"/>
  <c r="BH101"/>
  <c r="BG101"/>
  <c r="BF101"/>
  <c r="T101"/>
  <c r="R101"/>
  <c r="P101"/>
  <c r="BK101"/>
  <c r="J101"/>
  <c r="BE101" s="1"/>
  <c r="BI100"/>
  <c r="BH100"/>
  <c r="BG100"/>
  <c r="BF100"/>
  <c r="T100"/>
  <c r="R100"/>
  <c r="P100"/>
  <c r="BK100"/>
  <c r="J100"/>
  <c r="BE100" s="1"/>
  <c r="BI99"/>
  <c r="BH99"/>
  <c r="BG99"/>
  <c r="BF99"/>
  <c r="T99"/>
  <c r="R99"/>
  <c r="P99"/>
  <c r="BK99"/>
  <c r="J99"/>
  <c r="BE99" s="1"/>
  <c r="BI98"/>
  <c r="BH98"/>
  <c r="BG98"/>
  <c r="BF98"/>
  <c r="T98"/>
  <c r="R98"/>
  <c r="P98"/>
  <c r="BK98"/>
  <c r="J98"/>
  <c r="BE98" s="1"/>
  <c r="BI97"/>
  <c r="BH97"/>
  <c r="BG97"/>
  <c r="BF97"/>
  <c r="T97"/>
  <c r="R97"/>
  <c r="P97"/>
  <c r="BK97"/>
  <c r="J97"/>
  <c r="BE97" s="1"/>
  <c r="BI96"/>
  <c r="BH96"/>
  <c r="BG96"/>
  <c r="BF96"/>
  <c r="T96"/>
  <c r="R96"/>
  <c r="P96"/>
  <c r="BK96"/>
  <c r="J96"/>
  <c r="BE96" s="1"/>
  <c r="BI95"/>
  <c r="BH95"/>
  <c r="BG95"/>
  <c r="BF95"/>
  <c r="T95"/>
  <c r="R95"/>
  <c r="P95"/>
  <c r="BK95"/>
  <c r="J95"/>
  <c r="BE95" s="1"/>
  <c r="BI94"/>
  <c r="BH94"/>
  <c r="BG94"/>
  <c r="BF94"/>
  <c r="T94"/>
  <c r="R94"/>
  <c r="P94"/>
  <c r="BK94"/>
  <c r="J94"/>
  <c r="BE94" s="1"/>
  <c r="BI93"/>
  <c r="BH93"/>
  <c r="BG93"/>
  <c r="BF93"/>
  <c r="T93"/>
  <c r="R93"/>
  <c r="P93"/>
  <c r="BK93"/>
  <c r="J93"/>
  <c r="BE93" s="1"/>
  <c r="J86"/>
  <c r="F86"/>
  <c r="F84"/>
  <c r="E82"/>
  <c r="J59"/>
  <c r="F59"/>
  <c r="F57"/>
  <c r="E55"/>
  <c r="J22"/>
  <c r="E22"/>
  <c r="J21"/>
  <c r="J16"/>
  <c r="J84" s="1"/>
  <c r="E7"/>
  <c r="E49" s="1"/>
  <c r="AY63" i="1"/>
  <c r="AX63"/>
  <c r="BI240" i="11"/>
  <c r="BH240"/>
  <c r="BG240"/>
  <c r="BF240"/>
  <c r="T240"/>
  <c r="R240"/>
  <c r="P240"/>
  <c r="BK240"/>
  <c r="J240"/>
  <c r="BE240" s="1"/>
  <c r="BI236"/>
  <c r="BH236"/>
  <c r="BG236"/>
  <c r="BF236"/>
  <c r="T236"/>
  <c r="R236"/>
  <c r="P236"/>
  <c r="BK236"/>
  <c r="J236"/>
  <c r="BE236" s="1"/>
  <c r="BI233"/>
  <c r="BH233"/>
  <c r="BG233"/>
  <c r="BF233"/>
  <c r="T233"/>
  <c r="T230" s="1"/>
  <c r="R233"/>
  <c r="P233"/>
  <c r="P230" s="1"/>
  <c r="BK233"/>
  <c r="J233"/>
  <c r="BE233" s="1"/>
  <c r="BI231"/>
  <c r="BH231"/>
  <c r="BG231"/>
  <c r="BF231"/>
  <c r="T231"/>
  <c r="R231"/>
  <c r="P231"/>
  <c r="BK231"/>
  <c r="BK230" s="1"/>
  <c r="J230" s="1"/>
  <c r="J70" s="1"/>
  <c r="J231"/>
  <c r="BE231" s="1"/>
  <c r="BI229"/>
  <c r="BH229"/>
  <c r="BG229"/>
  <c r="BF229"/>
  <c r="T229"/>
  <c r="R229"/>
  <c r="P229"/>
  <c r="BK229"/>
  <c r="J229"/>
  <c r="BE229" s="1"/>
  <c r="BI228"/>
  <c r="BH228"/>
  <c r="BG228"/>
  <c r="BF228"/>
  <c r="T228"/>
  <c r="R228"/>
  <c r="P228"/>
  <c r="BK228"/>
  <c r="J228"/>
  <c r="BE228" s="1"/>
  <c r="BI227"/>
  <c r="BH227"/>
  <c r="BG227"/>
  <c r="BF227"/>
  <c r="T227"/>
  <c r="R227"/>
  <c r="P227"/>
  <c r="BK227"/>
  <c r="J227"/>
  <c r="BE227" s="1"/>
  <c r="BI222"/>
  <c r="BH222"/>
  <c r="BG222"/>
  <c r="BF222"/>
  <c r="T222"/>
  <c r="R222"/>
  <c r="P222"/>
  <c r="BK222"/>
  <c r="J222"/>
  <c r="BE222"/>
  <c r="BI220"/>
  <c r="BH220"/>
  <c r="BG220"/>
  <c r="BF220"/>
  <c r="T220"/>
  <c r="R220"/>
  <c r="P220"/>
  <c r="BK220"/>
  <c r="J220"/>
  <c r="BE220" s="1"/>
  <c r="BI219"/>
  <c r="BH219"/>
  <c r="BG219"/>
  <c r="BF219"/>
  <c r="T219"/>
  <c r="R219"/>
  <c r="P219"/>
  <c r="BK219"/>
  <c r="J219"/>
  <c r="BE219" s="1"/>
  <c r="BI217"/>
  <c r="BH217"/>
  <c r="BG217"/>
  <c r="BF217"/>
  <c r="T217"/>
  <c r="R217"/>
  <c r="P217"/>
  <c r="BK217"/>
  <c r="J217"/>
  <c r="BE217" s="1"/>
  <c r="BI215"/>
  <c r="BH215"/>
  <c r="BG215"/>
  <c r="BF215"/>
  <c r="T215"/>
  <c r="R215"/>
  <c r="P215"/>
  <c r="BK215"/>
  <c r="J215"/>
  <c r="BE215" s="1"/>
  <c r="BI213"/>
  <c r="BH213"/>
  <c r="BG213"/>
  <c r="BF213"/>
  <c r="T213"/>
  <c r="R213"/>
  <c r="P213"/>
  <c r="BK213"/>
  <c r="J213"/>
  <c r="BE213" s="1"/>
  <c r="BI208"/>
  <c r="BH208"/>
  <c r="BG208"/>
  <c r="BF208"/>
  <c r="T208"/>
  <c r="R208"/>
  <c r="P208"/>
  <c r="BK208"/>
  <c r="J208"/>
  <c r="BE208"/>
  <c r="BI206"/>
  <c r="BH206"/>
  <c r="BG206"/>
  <c r="BF206"/>
  <c r="T206"/>
  <c r="R206"/>
  <c r="P206"/>
  <c r="BK206"/>
  <c r="J206"/>
  <c r="BE206" s="1"/>
  <c r="BI201"/>
  <c r="BH201"/>
  <c r="BG201"/>
  <c r="BF201"/>
  <c r="T201"/>
  <c r="R201"/>
  <c r="P201"/>
  <c r="BK201"/>
  <c r="J201"/>
  <c r="BE201" s="1"/>
  <c r="BI200"/>
  <c r="BH200"/>
  <c r="BG200"/>
  <c r="BF200"/>
  <c r="T200"/>
  <c r="R200"/>
  <c r="P200"/>
  <c r="BK200"/>
  <c r="J200"/>
  <c r="BE200" s="1"/>
  <c r="BI198"/>
  <c r="BH198"/>
  <c r="BG198"/>
  <c r="BF198"/>
  <c r="T198"/>
  <c r="R198"/>
  <c r="P198"/>
  <c r="BK198"/>
  <c r="J198"/>
  <c r="BE198" s="1"/>
  <c r="BI197"/>
  <c r="BH197"/>
  <c r="BG197"/>
  <c r="BF197"/>
  <c r="T197"/>
  <c r="R197"/>
  <c r="P197"/>
  <c r="BK197"/>
  <c r="J197"/>
  <c r="BE197" s="1"/>
  <c r="BI195"/>
  <c r="BH195"/>
  <c r="BG195"/>
  <c r="BF195"/>
  <c r="T195"/>
  <c r="R195"/>
  <c r="P195"/>
  <c r="BK195"/>
  <c r="J195"/>
  <c r="BE195"/>
  <c r="BI192"/>
  <c r="BH192"/>
  <c r="BG192"/>
  <c r="BF192"/>
  <c r="T192"/>
  <c r="R192"/>
  <c r="P192"/>
  <c r="BK192"/>
  <c r="J192"/>
  <c r="BE192" s="1"/>
  <c r="BI187"/>
  <c r="BH187"/>
  <c r="BG187"/>
  <c r="BF187"/>
  <c r="T187"/>
  <c r="R187"/>
  <c r="P187"/>
  <c r="BK187"/>
  <c r="J187"/>
  <c r="BE187" s="1"/>
  <c r="BI181"/>
  <c r="BH181"/>
  <c r="BG181"/>
  <c r="BF181"/>
  <c r="T181"/>
  <c r="R181"/>
  <c r="P181"/>
  <c r="BK181"/>
  <c r="J181"/>
  <c r="BE181" s="1"/>
  <c r="BI175"/>
  <c r="BH175"/>
  <c r="BG175"/>
  <c r="BF175"/>
  <c r="T175"/>
  <c r="R175"/>
  <c r="P175"/>
  <c r="BK175"/>
  <c r="J175"/>
  <c r="BE175" s="1"/>
  <c r="BI170"/>
  <c r="BH170"/>
  <c r="BG170"/>
  <c r="BF170"/>
  <c r="T170"/>
  <c r="R170"/>
  <c r="P170"/>
  <c r="BK170"/>
  <c r="J170"/>
  <c r="BE170" s="1"/>
  <c r="BI167"/>
  <c r="BH167"/>
  <c r="BG167"/>
  <c r="BF167"/>
  <c r="T167"/>
  <c r="R167"/>
  <c r="P167"/>
  <c r="BK167"/>
  <c r="J167"/>
  <c r="BE167"/>
  <c r="BI160"/>
  <c r="BH160"/>
  <c r="BG160"/>
  <c r="BF160"/>
  <c r="T160"/>
  <c r="R160"/>
  <c r="P160"/>
  <c r="BK160"/>
  <c r="J160"/>
  <c r="BE160" s="1"/>
  <c r="BI150"/>
  <c r="BH150"/>
  <c r="BG150"/>
  <c r="BF150"/>
  <c r="T150"/>
  <c r="R150"/>
  <c r="P150"/>
  <c r="BK150"/>
  <c r="J150"/>
  <c r="BE150" s="1"/>
  <c r="BI144"/>
  <c r="BH144"/>
  <c r="BG144"/>
  <c r="BF144"/>
  <c r="T144"/>
  <c r="R144"/>
  <c r="P144"/>
  <c r="BK144"/>
  <c r="J144"/>
  <c r="BE144" s="1"/>
  <c r="BI139"/>
  <c r="BH139"/>
  <c r="BG139"/>
  <c r="BF139"/>
  <c r="T139"/>
  <c r="R139"/>
  <c r="P139"/>
  <c r="BK139"/>
  <c r="J139"/>
  <c r="BE139" s="1"/>
  <c r="BI134"/>
  <c r="BH134"/>
  <c r="BG134"/>
  <c r="BF134"/>
  <c r="T134"/>
  <c r="R134"/>
  <c r="P134"/>
  <c r="BK134"/>
  <c r="J134"/>
  <c r="BE134" s="1"/>
  <c r="BI130"/>
  <c r="BH130"/>
  <c r="BG130"/>
  <c r="BF130"/>
  <c r="T130"/>
  <c r="R130"/>
  <c r="P130"/>
  <c r="BK130"/>
  <c r="J130"/>
  <c r="BE130" s="1"/>
  <c r="BI129"/>
  <c r="BH129"/>
  <c r="BG129"/>
  <c r="BF129"/>
  <c r="T129"/>
  <c r="R129"/>
  <c r="P129"/>
  <c r="BK129"/>
  <c r="J129"/>
  <c r="BE129" s="1"/>
  <c r="BI124"/>
  <c r="BH124"/>
  <c r="BG124"/>
  <c r="BF124"/>
  <c r="T124"/>
  <c r="R124"/>
  <c r="P124"/>
  <c r="BK124"/>
  <c r="J124"/>
  <c r="BE124" s="1"/>
  <c r="BI122"/>
  <c r="BH122"/>
  <c r="BG122"/>
  <c r="BF122"/>
  <c r="T122"/>
  <c r="R122"/>
  <c r="P122"/>
  <c r="BK122"/>
  <c r="J122"/>
  <c r="BE122" s="1"/>
  <c r="BI116"/>
  <c r="BH116"/>
  <c r="BG116"/>
  <c r="BF116"/>
  <c r="T116"/>
  <c r="R116"/>
  <c r="P116"/>
  <c r="BK116"/>
  <c r="J116"/>
  <c r="BE116" s="1"/>
  <c r="BI114"/>
  <c r="BH114"/>
  <c r="BG114"/>
  <c r="BF114"/>
  <c r="T114"/>
  <c r="R114"/>
  <c r="P114"/>
  <c r="BK114"/>
  <c r="J114"/>
  <c r="BE114" s="1"/>
  <c r="BI109"/>
  <c r="BH109"/>
  <c r="BG109"/>
  <c r="BF109"/>
  <c r="T109"/>
  <c r="R109"/>
  <c r="P109"/>
  <c r="BK109"/>
  <c r="J109"/>
  <c r="BE109" s="1"/>
  <c r="BI107"/>
  <c r="BH107"/>
  <c r="BG107"/>
  <c r="BF107"/>
  <c r="T107"/>
  <c r="R107"/>
  <c r="P107"/>
  <c r="BK107"/>
  <c r="J107"/>
  <c r="BE107" s="1"/>
  <c r="BI105"/>
  <c r="BH105"/>
  <c r="BG105"/>
  <c r="BF105"/>
  <c r="T105"/>
  <c r="R105"/>
  <c r="P105"/>
  <c r="BK105"/>
  <c r="J105"/>
  <c r="BE105" s="1"/>
  <c r="BI103"/>
  <c r="BH103"/>
  <c r="BG103"/>
  <c r="BF103"/>
  <c r="T103"/>
  <c r="R103"/>
  <c r="P103"/>
  <c r="BK103"/>
  <c r="J103"/>
  <c r="BE103" s="1"/>
  <c r="BI98"/>
  <c r="F38" s="1"/>
  <c r="BD63" i="1" s="1"/>
  <c r="BH98" i="11"/>
  <c r="BG98"/>
  <c r="BF98"/>
  <c r="T98"/>
  <c r="R98"/>
  <c r="P98"/>
  <c r="BK98"/>
  <c r="J98"/>
  <c r="BE98" s="1"/>
  <c r="J91"/>
  <c r="F91"/>
  <c r="F89"/>
  <c r="E87"/>
  <c r="J59"/>
  <c r="F59"/>
  <c r="F57"/>
  <c r="E55"/>
  <c r="J22"/>
  <c r="E22"/>
  <c r="F60" s="1"/>
  <c r="J21"/>
  <c r="J16"/>
  <c r="E7"/>
  <c r="E81" s="1"/>
  <c r="AY62" i="1"/>
  <c r="AX62"/>
  <c r="BI443" i="10"/>
  <c r="BH443"/>
  <c r="BG443"/>
  <c r="BF443"/>
  <c r="T443"/>
  <c r="R443"/>
  <c r="P443"/>
  <c r="BK443"/>
  <c r="J443"/>
  <c r="BE443" s="1"/>
  <c r="BI439"/>
  <c r="BH439"/>
  <c r="BG439"/>
  <c r="BF439"/>
  <c r="T439"/>
  <c r="R439"/>
  <c r="P439"/>
  <c r="BK439"/>
  <c r="J439"/>
  <c r="BE439" s="1"/>
  <c r="BI435"/>
  <c r="BH435"/>
  <c r="BG435"/>
  <c r="BF435"/>
  <c r="T435"/>
  <c r="R435"/>
  <c r="P435"/>
  <c r="BK435"/>
  <c r="J435"/>
  <c r="BE435" s="1"/>
  <c r="BI432"/>
  <c r="BH432"/>
  <c r="BG432"/>
  <c r="BF432"/>
  <c r="T432"/>
  <c r="R432"/>
  <c r="P432"/>
  <c r="P429" s="1"/>
  <c r="BK432"/>
  <c r="J432"/>
  <c r="BE432"/>
  <c r="BI430"/>
  <c r="BH430"/>
  <c r="BG430"/>
  <c r="BF430"/>
  <c r="T430"/>
  <c r="R430"/>
  <c r="P430"/>
  <c r="BK430"/>
  <c r="BK429" s="1"/>
  <c r="J429" s="1"/>
  <c r="J73" s="1"/>
  <c r="J430"/>
  <c r="BE430" s="1"/>
  <c r="BI427"/>
  <c r="BH427"/>
  <c r="BG427"/>
  <c r="BF427"/>
  <c r="T427"/>
  <c r="R427"/>
  <c r="P427"/>
  <c r="BK427"/>
  <c r="J427"/>
  <c r="BE427" s="1"/>
  <c r="BI425"/>
  <c r="BH425"/>
  <c r="BG425"/>
  <c r="BF425"/>
  <c r="T425"/>
  <c r="R425"/>
  <c r="P425"/>
  <c r="BK425"/>
  <c r="J425"/>
  <c r="BE425"/>
  <c r="BI420"/>
  <c r="BH420"/>
  <c r="BG420"/>
  <c r="BF420"/>
  <c r="T420"/>
  <c r="R420"/>
  <c r="P420"/>
  <c r="BK420"/>
  <c r="J420"/>
  <c r="BE420" s="1"/>
  <c r="BI417"/>
  <c r="BH417"/>
  <c r="BG417"/>
  <c r="BF417"/>
  <c r="T417"/>
  <c r="R417"/>
  <c r="P417"/>
  <c r="BK417"/>
  <c r="J417"/>
  <c r="BE417"/>
  <c r="BI414"/>
  <c r="BH414"/>
  <c r="BG414"/>
  <c r="BF414"/>
  <c r="T414"/>
  <c r="R414"/>
  <c r="P414"/>
  <c r="BK414"/>
  <c r="J414"/>
  <c r="BE414" s="1"/>
  <c r="BI411"/>
  <c r="BH411"/>
  <c r="BG411"/>
  <c r="BF411"/>
  <c r="T411"/>
  <c r="R411"/>
  <c r="P411"/>
  <c r="BK411"/>
  <c r="J411"/>
  <c r="BE411" s="1"/>
  <c r="BI408"/>
  <c r="BH408"/>
  <c r="BG408"/>
  <c r="BF408"/>
  <c r="T408"/>
  <c r="R408"/>
  <c r="P408"/>
  <c r="BK408"/>
  <c r="J408"/>
  <c r="BE408" s="1"/>
  <c r="BI405"/>
  <c r="BH405"/>
  <c r="BG405"/>
  <c r="BF405"/>
  <c r="T405"/>
  <c r="R405"/>
  <c r="P405"/>
  <c r="BK405"/>
  <c r="J405"/>
  <c r="BE405"/>
  <c r="BI399"/>
  <c r="BH399"/>
  <c r="BG399"/>
  <c r="BF399"/>
  <c r="T399"/>
  <c r="R399"/>
  <c r="P399"/>
  <c r="BK399"/>
  <c r="J399"/>
  <c r="BE399" s="1"/>
  <c r="BI397"/>
  <c r="BH397"/>
  <c r="BG397"/>
  <c r="BF397"/>
  <c r="T397"/>
  <c r="R397"/>
  <c r="P397"/>
  <c r="BK397"/>
  <c r="J397"/>
  <c r="BE397"/>
  <c r="BI392"/>
  <c r="BH392"/>
  <c r="BG392"/>
  <c r="BF392"/>
  <c r="T392"/>
  <c r="R392"/>
  <c r="P392"/>
  <c r="BK392"/>
  <c r="J392"/>
  <c r="BE392" s="1"/>
  <c r="BI390"/>
  <c r="BH390"/>
  <c r="BG390"/>
  <c r="BF390"/>
  <c r="T390"/>
  <c r="R390"/>
  <c r="P390"/>
  <c r="BK390"/>
  <c r="J390"/>
  <c r="BE390" s="1"/>
  <c r="BI384"/>
  <c r="BH384"/>
  <c r="BG384"/>
  <c r="BF384"/>
  <c r="T384"/>
  <c r="R384"/>
  <c r="P384"/>
  <c r="BK384"/>
  <c r="J384"/>
  <c r="BE384" s="1"/>
  <c r="BI378"/>
  <c r="BH378"/>
  <c r="BG378"/>
  <c r="BF378"/>
  <c r="T378"/>
  <c r="R378"/>
  <c r="P378"/>
  <c r="BK378"/>
  <c r="J378"/>
  <c r="BE378" s="1"/>
  <c r="BI372"/>
  <c r="BH372"/>
  <c r="BG372"/>
  <c r="BF372"/>
  <c r="T372"/>
  <c r="R372"/>
  <c r="P372"/>
  <c r="BK372"/>
  <c r="J372"/>
  <c r="BE372" s="1"/>
  <c r="BI366"/>
  <c r="BH366"/>
  <c r="BG366"/>
  <c r="BF366"/>
  <c r="T366"/>
  <c r="R366"/>
  <c r="P366"/>
  <c r="BK366"/>
  <c r="J366"/>
  <c r="BE366" s="1"/>
  <c r="BI360"/>
  <c r="BH360"/>
  <c r="BG360"/>
  <c r="BF360"/>
  <c r="T360"/>
  <c r="R360"/>
  <c r="P360"/>
  <c r="BK360"/>
  <c r="J360"/>
  <c r="BE360"/>
  <c r="BI357"/>
  <c r="BH357"/>
  <c r="BG357"/>
  <c r="BF357"/>
  <c r="T357"/>
  <c r="R357"/>
  <c r="P357"/>
  <c r="BK357"/>
  <c r="J357"/>
  <c r="BE357"/>
  <c r="BI355"/>
  <c r="BH355"/>
  <c r="BG355"/>
  <c r="BF355"/>
  <c r="T355"/>
  <c r="R355"/>
  <c r="P355"/>
  <c r="BK355"/>
  <c r="J355"/>
  <c r="BE355" s="1"/>
  <c r="BI349"/>
  <c r="BH349"/>
  <c r="BG349"/>
  <c r="BF349"/>
  <c r="T349"/>
  <c r="R349"/>
  <c r="P349"/>
  <c r="BK349"/>
  <c r="J349"/>
  <c r="BE349" s="1"/>
  <c r="BI343"/>
  <c r="BH343"/>
  <c r="BG343"/>
  <c r="BF343"/>
  <c r="T343"/>
  <c r="R343"/>
  <c r="P343"/>
  <c r="BK343"/>
  <c r="J343"/>
  <c r="BE343" s="1"/>
  <c r="BI337"/>
  <c r="BH337"/>
  <c r="BG337"/>
  <c r="BF337"/>
  <c r="T337"/>
  <c r="R337"/>
  <c r="P337"/>
  <c r="BK337"/>
  <c r="J337"/>
  <c r="BE337" s="1"/>
  <c r="BI335"/>
  <c r="BH335"/>
  <c r="BG335"/>
  <c r="BF335"/>
  <c r="T335"/>
  <c r="R335"/>
  <c r="P335"/>
  <c r="BK335"/>
  <c r="J335"/>
  <c r="BE335" s="1"/>
  <c r="BI327"/>
  <c r="BH327"/>
  <c r="BG327"/>
  <c r="BF327"/>
  <c r="T327"/>
  <c r="R327"/>
  <c r="P327"/>
  <c r="BK327"/>
  <c r="J327"/>
  <c r="BE327"/>
  <c r="BI324"/>
  <c r="BH324"/>
  <c r="BG324"/>
  <c r="BF324"/>
  <c r="T324"/>
  <c r="R324"/>
  <c r="P324"/>
  <c r="BK324"/>
  <c r="J324"/>
  <c r="BE324" s="1"/>
  <c r="BI322"/>
  <c r="BH322"/>
  <c r="BG322"/>
  <c r="BF322"/>
  <c r="T322"/>
  <c r="R322"/>
  <c r="P322"/>
  <c r="BK322"/>
  <c r="J322"/>
  <c r="BE322" s="1"/>
  <c r="BI320"/>
  <c r="BH320"/>
  <c r="BG320"/>
  <c r="BF320"/>
  <c r="T320"/>
  <c r="R320"/>
  <c r="P320"/>
  <c r="BK320"/>
  <c r="J320"/>
  <c r="BE320" s="1"/>
  <c r="BI318"/>
  <c r="BH318"/>
  <c r="BG318"/>
  <c r="BF318"/>
  <c r="T318"/>
  <c r="R318"/>
  <c r="P318"/>
  <c r="BK318"/>
  <c r="J318"/>
  <c r="BE318" s="1"/>
  <c r="BI316"/>
  <c r="BH316"/>
  <c r="BG316"/>
  <c r="BF316"/>
  <c r="T316"/>
  <c r="R316"/>
  <c r="P316"/>
  <c r="BK316"/>
  <c r="J316"/>
  <c r="BE316" s="1"/>
  <c r="BI314"/>
  <c r="BH314"/>
  <c r="BG314"/>
  <c r="BF314"/>
  <c r="T314"/>
  <c r="R314"/>
  <c r="P314"/>
  <c r="BK314"/>
  <c r="J314"/>
  <c r="BE314" s="1"/>
  <c r="BI312"/>
  <c r="BH312"/>
  <c r="BG312"/>
  <c r="BF312"/>
  <c r="T312"/>
  <c r="R312"/>
  <c r="P312"/>
  <c r="BK312"/>
  <c r="J312"/>
  <c r="BE312" s="1"/>
  <c r="BI310"/>
  <c r="BH310"/>
  <c r="BG310"/>
  <c r="BF310"/>
  <c r="T310"/>
  <c r="R310"/>
  <c r="P310"/>
  <c r="BK310"/>
  <c r="J310"/>
  <c r="BE310" s="1"/>
  <c r="BI302"/>
  <c r="BH302"/>
  <c r="BG302"/>
  <c r="BF302"/>
  <c r="T302"/>
  <c r="R302"/>
  <c r="P302"/>
  <c r="BK302"/>
  <c r="J302"/>
  <c r="BE302" s="1"/>
  <c r="BI295"/>
  <c r="BH295"/>
  <c r="BG295"/>
  <c r="BF295"/>
  <c r="T295"/>
  <c r="R295"/>
  <c r="P295"/>
  <c r="BK295"/>
  <c r="J295"/>
  <c r="BE295" s="1"/>
  <c r="BI289"/>
  <c r="BH289"/>
  <c r="BG289"/>
  <c r="BF289"/>
  <c r="T289"/>
  <c r="R289"/>
  <c r="P289"/>
  <c r="BK289"/>
  <c r="J289"/>
  <c r="BE289" s="1"/>
  <c r="BI287"/>
  <c r="BH287"/>
  <c r="BG287"/>
  <c r="BF287"/>
  <c r="T287"/>
  <c r="T281" s="1"/>
  <c r="R287"/>
  <c r="P287"/>
  <c r="BK287"/>
  <c r="J287"/>
  <c r="BE287" s="1"/>
  <c r="BI282"/>
  <c r="BH282"/>
  <c r="BG282"/>
  <c r="BF282"/>
  <c r="T282"/>
  <c r="R282"/>
  <c r="P282"/>
  <c r="BK282"/>
  <c r="J282"/>
  <c r="BE282"/>
  <c r="BI276"/>
  <c r="BH276"/>
  <c r="BG276"/>
  <c r="BF276"/>
  <c r="T276"/>
  <c r="R276"/>
  <c r="P276"/>
  <c r="BK276"/>
  <c r="J276"/>
  <c r="BE276" s="1"/>
  <c r="BI270"/>
  <c r="BH270"/>
  <c r="BG270"/>
  <c r="BF270"/>
  <c r="T270"/>
  <c r="R270"/>
  <c r="P270"/>
  <c r="BK270"/>
  <c r="J270"/>
  <c r="BE270" s="1"/>
  <c r="BI261"/>
  <c r="BH261"/>
  <c r="BG261"/>
  <c r="BF261"/>
  <c r="T261"/>
  <c r="R261"/>
  <c r="P261"/>
  <c r="BK261"/>
  <c r="J261"/>
  <c r="BE261" s="1"/>
  <c r="BI252"/>
  <c r="BH252"/>
  <c r="BG252"/>
  <c r="BF252"/>
  <c r="T252"/>
  <c r="T251" s="1"/>
  <c r="R252"/>
  <c r="R251" s="1"/>
  <c r="P252"/>
  <c r="P251" s="1"/>
  <c r="BK252"/>
  <c r="BK251"/>
  <c r="J251" s="1"/>
  <c r="J67" s="1"/>
  <c r="J252"/>
  <c r="BE252" s="1"/>
  <c r="BI249"/>
  <c r="BH249"/>
  <c r="BG249"/>
  <c r="BF249"/>
  <c r="T249"/>
  <c r="R249"/>
  <c r="P249"/>
  <c r="BK249"/>
  <c r="J249"/>
  <c r="BE249" s="1"/>
  <c r="BI236"/>
  <c r="BH236"/>
  <c r="BG236"/>
  <c r="BF236"/>
  <c r="T236"/>
  <c r="R236"/>
  <c r="P236"/>
  <c r="BK236"/>
  <c r="J236"/>
  <c r="BE236" s="1"/>
  <c r="BI234"/>
  <c r="BH234"/>
  <c r="BG234"/>
  <c r="BF234"/>
  <c r="T234"/>
  <c r="R234"/>
  <c r="P234"/>
  <c r="BK234"/>
  <c r="J234"/>
  <c r="BE234" s="1"/>
  <c r="BI206"/>
  <c r="BH206"/>
  <c r="BG206"/>
  <c r="BF206"/>
  <c r="T206"/>
  <c r="R206"/>
  <c r="P206"/>
  <c r="BK206"/>
  <c r="J206"/>
  <c r="BE206" s="1"/>
  <c r="BI200"/>
  <c r="BH200"/>
  <c r="BG200"/>
  <c r="BF200"/>
  <c r="T200"/>
  <c r="R200"/>
  <c r="P200"/>
  <c r="BK200"/>
  <c r="J200"/>
  <c r="BE200" s="1"/>
  <c r="BI195"/>
  <c r="BH195"/>
  <c r="BG195"/>
  <c r="BF195"/>
  <c r="T195"/>
  <c r="R195"/>
  <c r="P195"/>
  <c r="BK195"/>
  <c r="J195"/>
  <c r="BE195" s="1"/>
  <c r="BI190"/>
  <c r="BH190"/>
  <c r="BG190"/>
  <c r="BF190"/>
  <c r="T190"/>
  <c r="R190"/>
  <c r="P190"/>
  <c r="BK190"/>
  <c r="J190"/>
  <c r="BE190" s="1"/>
  <c r="BI188"/>
  <c r="BH188"/>
  <c r="BG188"/>
  <c r="BF188"/>
  <c r="T188"/>
  <c r="R188"/>
  <c r="P188"/>
  <c r="BK188"/>
  <c r="J188"/>
  <c r="BE188" s="1"/>
  <c r="BI187"/>
  <c r="BH187"/>
  <c r="BG187"/>
  <c r="BF187"/>
  <c r="T187"/>
  <c r="R187"/>
  <c r="P187"/>
  <c r="BK187"/>
  <c r="J187"/>
  <c r="BE187"/>
  <c r="BI179"/>
  <c r="BH179"/>
  <c r="BG179"/>
  <c r="BF179"/>
  <c r="T179"/>
  <c r="R179"/>
  <c r="P179"/>
  <c r="BK179"/>
  <c r="J179"/>
  <c r="BE179" s="1"/>
  <c r="BI177"/>
  <c r="BH177"/>
  <c r="BG177"/>
  <c r="BF177"/>
  <c r="T177"/>
  <c r="R177"/>
  <c r="P177"/>
  <c r="BK177"/>
  <c r="J177"/>
  <c r="BE177" s="1"/>
  <c r="BI167"/>
  <c r="BH167"/>
  <c r="BG167"/>
  <c r="BF167"/>
  <c r="T167"/>
  <c r="R167"/>
  <c r="P167"/>
  <c r="BK167"/>
  <c r="J167"/>
  <c r="BE167" s="1"/>
  <c r="BI161"/>
  <c r="BH161"/>
  <c r="BG161"/>
  <c r="BF161"/>
  <c r="T161"/>
  <c r="R161"/>
  <c r="P161"/>
  <c r="BK161"/>
  <c r="J161"/>
  <c r="BE161"/>
  <c r="BI159"/>
  <c r="BH159"/>
  <c r="BG159"/>
  <c r="BF159"/>
  <c r="T159"/>
  <c r="R159"/>
  <c r="P159"/>
  <c r="BK159"/>
  <c r="J159"/>
  <c r="BE159" s="1"/>
  <c r="BI157"/>
  <c r="BH157"/>
  <c r="BG157"/>
  <c r="BF157"/>
  <c r="T157"/>
  <c r="R157"/>
  <c r="P157"/>
  <c r="BK157"/>
  <c r="J157"/>
  <c r="BE157" s="1"/>
  <c r="BI155"/>
  <c r="BH155"/>
  <c r="BG155"/>
  <c r="BF155"/>
  <c r="T155"/>
  <c r="R155"/>
  <c r="P155"/>
  <c r="BK155"/>
  <c r="J155"/>
  <c r="BE155" s="1"/>
  <c r="BI147"/>
  <c r="BH147"/>
  <c r="BG147"/>
  <c r="BF147"/>
  <c r="T147"/>
  <c r="R147"/>
  <c r="P147"/>
  <c r="BK147"/>
  <c r="J147"/>
  <c r="BE147" s="1"/>
  <c r="BI141"/>
  <c r="BH141"/>
  <c r="BG141"/>
  <c r="BF141"/>
  <c r="T141"/>
  <c r="R141"/>
  <c r="P141"/>
  <c r="BK141"/>
  <c r="J141"/>
  <c r="BE141" s="1"/>
  <c r="BI135"/>
  <c r="BH135"/>
  <c r="BG135"/>
  <c r="BF135"/>
  <c r="T135"/>
  <c r="R135"/>
  <c r="P135"/>
  <c r="BK135"/>
  <c r="J135"/>
  <c r="BE135"/>
  <c r="BI129"/>
  <c r="BH129"/>
  <c r="BG129"/>
  <c r="BF129"/>
  <c r="T129"/>
  <c r="R129"/>
  <c r="P129"/>
  <c r="BK129"/>
  <c r="J129"/>
  <c r="BE129" s="1"/>
  <c r="BI120"/>
  <c r="BH120"/>
  <c r="BG120"/>
  <c r="BF120"/>
  <c r="T120"/>
  <c r="R120"/>
  <c r="P120"/>
  <c r="BK120"/>
  <c r="J120"/>
  <c r="BE120"/>
  <c r="BI118"/>
  <c r="BH118"/>
  <c r="BG118"/>
  <c r="BF118"/>
  <c r="T118"/>
  <c r="R118"/>
  <c r="P118"/>
  <c r="BK118"/>
  <c r="J118"/>
  <c r="BE118" s="1"/>
  <c r="BI112"/>
  <c r="BH112"/>
  <c r="BG112"/>
  <c r="BF112"/>
  <c r="T112"/>
  <c r="R112"/>
  <c r="P112"/>
  <c r="BK112"/>
  <c r="J112"/>
  <c r="BE112" s="1"/>
  <c r="BI106"/>
  <c r="BH106"/>
  <c r="BG106"/>
  <c r="BF106"/>
  <c r="T106"/>
  <c r="R106"/>
  <c r="P106"/>
  <c r="BK106"/>
  <c r="J106"/>
  <c r="BE106" s="1"/>
  <c r="BI101"/>
  <c r="BH101"/>
  <c r="BG101"/>
  <c r="BF101"/>
  <c r="T101"/>
  <c r="R101"/>
  <c r="P101"/>
  <c r="BK101"/>
  <c r="J101"/>
  <c r="BE101"/>
  <c r="J94"/>
  <c r="F94"/>
  <c r="F92"/>
  <c r="E90"/>
  <c r="J59"/>
  <c r="F59"/>
  <c r="F57"/>
  <c r="E55"/>
  <c r="J22"/>
  <c r="E22"/>
  <c r="F60" s="1"/>
  <c r="J21"/>
  <c r="J16"/>
  <c r="J57" s="1"/>
  <c r="E7"/>
  <c r="E84" s="1"/>
  <c r="AY61" i="1"/>
  <c r="AX61"/>
  <c r="BI343" i="9"/>
  <c r="BH343"/>
  <c r="BG343"/>
  <c r="BF343"/>
  <c r="T343"/>
  <c r="R343"/>
  <c r="P343"/>
  <c r="BK343"/>
  <c r="J343"/>
  <c r="BE343" s="1"/>
  <c r="BI339"/>
  <c r="BH339"/>
  <c r="BG339"/>
  <c r="BF339"/>
  <c r="T339"/>
  <c r="R339"/>
  <c r="R338"/>
  <c r="P339"/>
  <c r="P338" s="1"/>
  <c r="BK339"/>
  <c r="J339"/>
  <c r="BE339" s="1"/>
  <c r="BI336"/>
  <c r="BH336"/>
  <c r="BG336"/>
  <c r="BF336"/>
  <c r="T336"/>
  <c r="R336"/>
  <c r="R333" s="1"/>
  <c r="P336"/>
  <c r="P333" s="1"/>
  <c r="BK336"/>
  <c r="J336"/>
  <c r="BE336"/>
  <c r="BI334"/>
  <c r="BH334"/>
  <c r="BG334"/>
  <c r="BF334"/>
  <c r="T334"/>
  <c r="R334"/>
  <c r="P334"/>
  <c r="BK334"/>
  <c r="J334"/>
  <c r="BE334" s="1"/>
  <c r="BI328"/>
  <c r="BH328"/>
  <c r="BG328"/>
  <c r="BF328"/>
  <c r="T328"/>
  <c r="R328"/>
  <c r="P328"/>
  <c r="BK328"/>
  <c r="J328"/>
  <c r="BE328" s="1"/>
  <c r="BI323"/>
  <c r="BH323"/>
  <c r="BG323"/>
  <c r="BF323"/>
  <c r="T323"/>
  <c r="R323"/>
  <c r="P323"/>
  <c r="BK323"/>
  <c r="J323"/>
  <c r="BE323" s="1"/>
  <c r="BI318"/>
  <c r="BH318"/>
  <c r="BG318"/>
  <c r="BF318"/>
  <c r="T318"/>
  <c r="R318"/>
  <c r="P318"/>
  <c r="BK318"/>
  <c r="J318"/>
  <c r="BE318" s="1"/>
  <c r="BI311"/>
  <c r="BH311"/>
  <c r="BG311"/>
  <c r="BF311"/>
  <c r="T311"/>
  <c r="R311"/>
  <c r="P311"/>
  <c r="BK311"/>
  <c r="J311"/>
  <c r="BE311" s="1"/>
  <c r="BI303"/>
  <c r="BH303"/>
  <c r="BG303"/>
  <c r="BF303"/>
  <c r="T303"/>
  <c r="R303"/>
  <c r="P303"/>
  <c r="BK303"/>
  <c r="J303"/>
  <c r="BE303"/>
  <c r="BI296"/>
  <c r="BH296"/>
  <c r="BG296"/>
  <c r="BF296"/>
  <c r="T296"/>
  <c r="R296"/>
  <c r="P296"/>
  <c r="BK296"/>
  <c r="J296"/>
  <c r="BE296" s="1"/>
  <c r="BI294"/>
  <c r="BH294"/>
  <c r="BG294"/>
  <c r="BF294"/>
  <c r="T294"/>
  <c r="R294"/>
  <c r="P294"/>
  <c r="BK294"/>
  <c r="J294"/>
  <c r="BE294" s="1"/>
  <c r="BI292"/>
  <c r="BH292"/>
  <c r="BG292"/>
  <c r="BF292"/>
  <c r="T292"/>
  <c r="R292"/>
  <c r="P292"/>
  <c r="BK292"/>
  <c r="J292"/>
  <c r="BE292" s="1"/>
  <c r="BI286"/>
  <c r="BH286"/>
  <c r="BG286"/>
  <c r="BF286"/>
  <c r="T286"/>
  <c r="R286"/>
  <c r="P286"/>
  <c r="BK286"/>
  <c r="J286"/>
  <c r="BE286"/>
  <c r="BI280"/>
  <c r="BH280"/>
  <c r="BG280"/>
  <c r="BF280"/>
  <c r="T280"/>
  <c r="R280"/>
  <c r="P280"/>
  <c r="BK280"/>
  <c r="J280"/>
  <c r="BE280"/>
  <c r="BI274"/>
  <c r="BH274"/>
  <c r="BG274"/>
  <c r="BF274"/>
  <c r="T274"/>
  <c r="R274"/>
  <c r="P274"/>
  <c r="BK274"/>
  <c r="J274"/>
  <c r="BE274" s="1"/>
  <c r="BI272"/>
  <c r="BH272"/>
  <c r="BG272"/>
  <c r="BF272"/>
  <c r="T272"/>
  <c r="R272"/>
  <c r="P272"/>
  <c r="BK272"/>
  <c r="J272"/>
  <c r="BE272" s="1"/>
  <c r="BI270"/>
  <c r="BH270"/>
  <c r="BG270"/>
  <c r="BF270"/>
  <c r="T270"/>
  <c r="R270"/>
  <c r="P270"/>
  <c r="BK270"/>
  <c r="J270"/>
  <c r="BE270"/>
  <c r="BI268"/>
  <c r="BH268"/>
  <c r="BG268"/>
  <c r="BF268"/>
  <c r="T268"/>
  <c r="R268"/>
  <c r="P268"/>
  <c r="BK268"/>
  <c r="J268"/>
  <c r="BE268"/>
  <c r="BI265"/>
  <c r="BH265"/>
  <c r="BG265"/>
  <c r="BF265"/>
  <c r="T265"/>
  <c r="R265"/>
  <c r="P265"/>
  <c r="BK265"/>
  <c r="BK264"/>
  <c r="J264" s="1"/>
  <c r="J69" s="1"/>
  <c r="J265"/>
  <c r="BE265" s="1"/>
  <c r="BI255"/>
  <c r="BH255"/>
  <c r="BG255"/>
  <c r="BF255"/>
  <c r="T255"/>
  <c r="R255"/>
  <c r="P255"/>
  <c r="P236" s="1"/>
  <c r="BK255"/>
  <c r="J255"/>
  <c r="BE255" s="1"/>
  <c r="BI245"/>
  <c r="BH245"/>
  <c r="BG245"/>
  <c r="BF245"/>
  <c r="T245"/>
  <c r="R245"/>
  <c r="P245"/>
  <c r="BK245"/>
  <c r="J245"/>
  <c r="BE245" s="1"/>
  <c r="BI237"/>
  <c r="BH237"/>
  <c r="BG237"/>
  <c r="BF237"/>
  <c r="T237"/>
  <c r="T236" s="1"/>
  <c r="R237"/>
  <c r="R236" s="1"/>
  <c r="P237"/>
  <c r="BK237"/>
  <c r="J237"/>
  <c r="BE237" s="1"/>
  <c r="BI234"/>
  <c r="BH234"/>
  <c r="BG234"/>
  <c r="BF234"/>
  <c r="T234"/>
  <c r="R234"/>
  <c r="P234"/>
  <c r="BK234"/>
  <c r="J234"/>
  <c r="BE234"/>
  <c r="BI229"/>
  <c r="BH229"/>
  <c r="BG229"/>
  <c r="BF229"/>
  <c r="T229"/>
  <c r="R229"/>
  <c r="P229"/>
  <c r="BK229"/>
  <c r="J229"/>
  <c r="BE229" s="1"/>
  <c r="BI228"/>
  <c r="BH228"/>
  <c r="BG228"/>
  <c r="BF228"/>
  <c r="T228"/>
  <c r="R228"/>
  <c r="P228"/>
  <c r="BK228"/>
  <c r="J228"/>
  <c r="BE228" s="1"/>
  <c r="BI222"/>
  <c r="BH222"/>
  <c r="BG222"/>
  <c r="BF222"/>
  <c r="T222"/>
  <c r="T215" s="1"/>
  <c r="R222"/>
  <c r="R215" s="1"/>
  <c r="P222"/>
  <c r="BK222"/>
  <c r="J222"/>
  <c r="BE222"/>
  <c r="BI216"/>
  <c r="BH216"/>
  <c r="BG216"/>
  <c r="BF216"/>
  <c r="T216"/>
  <c r="R216"/>
  <c r="P216"/>
  <c r="BK216"/>
  <c r="J216"/>
  <c r="BE216" s="1"/>
  <c r="BI213"/>
  <c r="BH213"/>
  <c r="BG213"/>
  <c r="BF213"/>
  <c r="T213"/>
  <c r="R213"/>
  <c r="P213"/>
  <c r="BK213"/>
  <c r="J213"/>
  <c r="BE213" s="1"/>
  <c r="BI205"/>
  <c r="BH205"/>
  <c r="BG205"/>
  <c r="BF205"/>
  <c r="T205"/>
  <c r="R205"/>
  <c r="P205"/>
  <c r="BK205"/>
  <c r="J205"/>
  <c r="BE205" s="1"/>
  <c r="BI181"/>
  <c r="BH181"/>
  <c r="BG181"/>
  <c r="BF181"/>
  <c r="T181"/>
  <c r="R181"/>
  <c r="P181"/>
  <c r="BK181"/>
  <c r="J181"/>
  <c r="BE181" s="1"/>
  <c r="BI175"/>
  <c r="BH175"/>
  <c r="BG175"/>
  <c r="BF175"/>
  <c r="T175"/>
  <c r="R175"/>
  <c r="P175"/>
  <c r="BK175"/>
  <c r="J175"/>
  <c r="BE175" s="1"/>
  <c r="BI170"/>
  <c r="BH170"/>
  <c r="BG170"/>
  <c r="BF170"/>
  <c r="T170"/>
  <c r="R170"/>
  <c r="P170"/>
  <c r="BK170"/>
  <c r="J170"/>
  <c r="BE170" s="1"/>
  <c r="BI165"/>
  <c r="BH165"/>
  <c r="BG165"/>
  <c r="BF165"/>
  <c r="T165"/>
  <c r="R165"/>
  <c r="P165"/>
  <c r="BK165"/>
  <c r="J165"/>
  <c r="BE165"/>
  <c r="BI161"/>
  <c r="BH161"/>
  <c r="BG161"/>
  <c r="BF161"/>
  <c r="T161"/>
  <c r="R161"/>
  <c r="P161"/>
  <c r="BK161"/>
  <c r="J161"/>
  <c r="BE161" s="1"/>
  <c r="BI160"/>
  <c r="BH160"/>
  <c r="BG160"/>
  <c r="BF160"/>
  <c r="T160"/>
  <c r="R160"/>
  <c r="P160"/>
  <c r="BK160"/>
  <c r="J160"/>
  <c r="BE160" s="1"/>
  <c r="BI153"/>
  <c r="BH153"/>
  <c r="BG153"/>
  <c r="BF153"/>
  <c r="T153"/>
  <c r="R153"/>
  <c r="P153"/>
  <c r="BK153"/>
  <c r="J153"/>
  <c r="BE153" s="1"/>
  <c r="BI151"/>
  <c r="BH151"/>
  <c r="BG151"/>
  <c r="BF151"/>
  <c r="T151"/>
  <c r="R151"/>
  <c r="P151"/>
  <c r="BK151"/>
  <c r="J151"/>
  <c r="BE151"/>
  <c r="BI145"/>
  <c r="BH145"/>
  <c r="BG145"/>
  <c r="BF145"/>
  <c r="T145"/>
  <c r="R145"/>
  <c r="P145"/>
  <c r="BK145"/>
  <c r="J145"/>
  <c r="BE145"/>
  <c r="BI143"/>
  <c r="BH143"/>
  <c r="BG143"/>
  <c r="BF143"/>
  <c r="T143"/>
  <c r="R143"/>
  <c r="P143"/>
  <c r="BK143"/>
  <c r="J143"/>
  <c r="BE143" s="1"/>
  <c r="BI136"/>
  <c r="BH136"/>
  <c r="BG136"/>
  <c r="BF136"/>
  <c r="T136"/>
  <c r="R136"/>
  <c r="P136"/>
  <c r="BK136"/>
  <c r="J136"/>
  <c r="BE136" s="1"/>
  <c r="BI130"/>
  <c r="BH130"/>
  <c r="BG130"/>
  <c r="BF130"/>
  <c r="T130"/>
  <c r="R130"/>
  <c r="P130"/>
  <c r="BK130"/>
  <c r="J130"/>
  <c r="BE130" s="1"/>
  <c r="BI128"/>
  <c r="BH128"/>
  <c r="BG128"/>
  <c r="BF128"/>
  <c r="T128"/>
  <c r="R128"/>
  <c r="P128"/>
  <c r="BK128"/>
  <c r="J128"/>
  <c r="BE128" s="1"/>
  <c r="BI126"/>
  <c r="BH126"/>
  <c r="BG126"/>
  <c r="BF126"/>
  <c r="T126"/>
  <c r="R126"/>
  <c r="P126"/>
  <c r="BK126"/>
  <c r="J126"/>
  <c r="BE126"/>
  <c r="BI124"/>
  <c r="BH124"/>
  <c r="BG124"/>
  <c r="BF124"/>
  <c r="T124"/>
  <c r="R124"/>
  <c r="P124"/>
  <c r="BK124"/>
  <c r="J124"/>
  <c r="BE124" s="1"/>
  <c r="BI120"/>
  <c r="BH120"/>
  <c r="BG120"/>
  <c r="BF120"/>
  <c r="T120"/>
  <c r="R120"/>
  <c r="P120"/>
  <c r="BK120"/>
  <c r="J120"/>
  <c r="BE120" s="1"/>
  <c r="BI112"/>
  <c r="BH112"/>
  <c r="BG112"/>
  <c r="BF112"/>
  <c r="T112"/>
  <c r="R112"/>
  <c r="P112"/>
  <c r="BK112"/>
  <c r="J112"/>
  <c r="BE112"/>
  <c r="BI104"/>
  <c r="BH104"/>
  <c r="BG104"/>
  <c r="BF104"/>
  <c r="T104"/>
  <c r="R104"/>
  <c r="P104"/>
  <c r="BK104"/>
  <c r="J104"/>
  <c r="BE104" s="1"/>
  <c r="BI98"/>
  <c r="BH98"/>
  <c r="BG98"/>
  <c r="BF98"/>
  <c r="T98"/>
  <c r="R98"/>
  <c r="P98"/>
  <c r="BK98"/>
  <c r="J98"/>
  <c r="BE98" s="1"/>
  <c r="J91"/>
  <c r="F91"/>
  <c r="F89"/>
  <c r="E87"/>
  <c r="J59"/>
  <c r="F59"/>
  <c r="F57"/>
  <c r="E55"/>
  <c r="J22"/>
  <c r="E22"/>
  <c r="F92" s="1"/>
  <c r="J21"/>
  <c r="J16"/>
  <c r="J89" s="1"/>
  <c r="E7"/>
  <c r="E49" s="1"/>
  <c r="E81"/>
  <c r="AY60" i="1"/>
  <c r="AX60"/>
  <c r="BI211" i="8"/>
  <c r="BH211"/>
  <c r="BG211"/>
  <c r="BF211"/>
  <c r="T211"/>
  <c r="T210" s="1"/>
  <c r="R211"/>
  <c r="R210" s="1"/>
  <c r="P211"/>
  <c r="P210" s="1"/>
  <c r="BK211"/>
  <c r="BK210" s="1"/>
  <c r="J210" s="1"/>
  <c r="J72" s="1"/>
  <c r="J211"/>
  <c r="BE211" s="1"/>
  <c r="BI208"/>
  <c r="BH208"/>
  <c r="BG208"/>
  <c r="BF208"/>
  <c r="T208"/>
  <c r="R208"/>
  <c r="P208"/>
  <c r="BK208"/>
  <c r="J208"/>
  <c r="BE208" s="1"/>
  <c r="BI206"/>
  <c r="BH206"/>
  <c r="BG206"/>
  <c r="BF206"/>
  <c r="T206"/>
  <c r="R206"/>
  <c r="P206"/>
  <c r="BK206"/>
  <c r="J206"/>
  <c r="BE206" s="1"/>
  <c r="BI204"/>
  <c r="BH204"/>
  <c r="BG204"/>
  <c r="BF204"/>
  <c r="T204"/>
  <c r="R204"/>
  <c r="P204"/>
  <c r="BK204"/>
  <c r="J204"/>
  <c r="BE204"/>
  <c r="BI198"/>
  <c r="BH198"/>
  <c r="BG198"/>
  <c r="BF198"/>
  <c r="T198"/>
  <c r="R198"/>
  <c r="P198"/>
  <c r="BK198"/>
  <c r="J198"/>
  <c r="BE198" s="1"/>
  <c r="BI193"/>
  <c r="BH193"/>
  <c r="BG193"/>
  <c r="BF193"/>
  <c r="T193"/>
  <c r="R193"/>
  <c r="P193"/>
  <c r="BK193"/>
  <c r="J193"/>
  <c r="BE193" s="1"/>
  <c r="BI187"/>
  <c r="BH187"/>
  <c r="BG187"/>
  <c r="BF187"/>
  <c r="T187"/>
  <c r="R187"/>
  <c r="P187"/>
  <c r="BK187"/>
  <c r="BK186" s="1"/>
  <c r="J186" s="1"/>
  <c r="J70" s="1"/>
  <c r="J187"/>
  <c r="BE187" s="1"/>
  <c r="BI179"/>
  <c r="BH179"/>
  <c r="BG179"/>
  <c r="BF179"/>
  <c r="T179"/>
  <c r="R179"/>
  <c r="P179"/>
  <c r="BK179"/>
  <c r="J179"/>
  <c r="BE179" s="1"/>
  <c r="BI174"/>
  <c r="BH174"/>
  <c r="BG174"/>
  <c r="BF174"/>
  <c r="T174"/>
  <c r="R174"/>
  <c r="P174"/>
  <c r="BK174"/>
  <c r="J174"/>
  <c r="BE174" s="1"/>
  <c r="BI168"/>
  <c r="BH168"/>
  <c r="BG168"/>
  <c r="BF168"/>
  <c r="T168"/>
  <c r="R168"/>
  <c r="P168"/>
  <c r="BK168"/>
  <c r="J168"/>
  <c r="BE168" s="1"/>
  <c r="BI162"/>
  <c r="BH162"/>
  <c r="BG162"/>
  <c r="BF162"/>
  <c r="T162"/>
  <c r="R162"/>
  <c r="P162"/>
  <c r="BK162"/>
  <c r="J162"/>
  <c r="BE162" s="1"/>
  <c r="BI160"/>
  <c r="BH160"/>
  <c r="BG160"/>
  <c r="BF160"/>
  <c r="T160"/>
  <c r="R160"/>
  <c r="P160"/>
  <c r="BK160"/>
  <c r="J160"/>
  <c r="BE160" s="1"/>
  <c r="BI159"/>
  <c r="BH159"/>
  <c r="BG159"/>
  <c r="BF159"/>
  <c r="T159"/>
  <c r="R159"/>
  <c r="P159"/>
  <c r="BK159"/>
  <c r="BK158" s="1"/>
  <c r="J158" s="1"/>
  <c r="J68" s="1"/>
  <c r="J159"/>
  <c r="BE159" s="1"/>
  <c r="BI153"/>
  <c r="BH153"/>
  <c r="BG153"/>
  <c r="BF153"/>
  <c r="T153"/>
  <c r="T152" s="1"/>
  <c r="R153"/>
  <c r="R152" s="1"/>
  <c r="P153"/>
  <c r="P152" s="1"/>
  <c r="BK153"/>
  <c r="BK152" s="1"/>
  <c r="J153"/>
  <c r="BE153" s="1"/>
  <c r="BI138"/>
  <c r="BH138"/>
  <c r="BG138"/>
  <c r="BF138"/>
  <c r="T138"/>
  <c r="R138"/>
  <c r="P138"/>
  <c r="BK138"/>
  <c r="J138"/>
  <c r="BE138" s="1"/>
  <c r="BI132"/>
  <c r="BH132"/>
  <c r="BG132"/>
  <c r="BF132"/>
  <c r="T132"/>
  <c r="R132"/>
  <c r="P132"/>
  <c r="BK132"/>
  <c r="J132"/>
  <c r="BE132" s="1"/>
  <c r="BI127"/>
  <c r="BH127"/>
  <c r="BG127"/>
  <c r="BF127"/>
  <c r="T127"/>
  <c r="R127"/>
  <c r="P127"/>
  <c r="BK127"/>
  <c r="J127"/>
  <c r="BE127" s="1"/>
  <c r="BI122"/>
  <c r="BH122"/>
  <c r="BG122"/>
  <c r="BF122"/>
  <c r="T122"/>
  <c r="R122"/>
  <c r="P122"/>
  <c r="BK122"/>
  <c r="J122"/>
  <c r="BE122" s="1"/>
  <c r="BI120"/>
  <c r="BH120"/>
  <c r="BG120"/>
  <c r="BF120"/>
  <c r="T120"/>
  <c r="R120"/>
  <c r="P120"/>
  <c r="BK120"/>
  <c r="J120"/>
  <c r="BE120" s="1"/>
  <c r="BI118"/>
  <c r="BH118"/>
  <c r="BG118"/>
  <c r="BF118"/>
  <c r="T118"/>
  <c r="R118"/>
  <c r="P118"/>
  <c r="BK118"/>
  <c r="J118"/>
  <c r="BE118" s="1"/>
  <c r="BI117"/>
  <c r="BH117"/>
  <c r="BG117"/>
  <c r="BF117"/>
  <c r="T117"/>
  <c r="R117"/>
  <c r="P117"/>
  <c r="BK117"/>
  <c r="J117"/>
  <c r="BE117" s="1"/>
  <c r="BI112"/>
  <c r="BH112"/>
  <c r="BG112"/>
  <c r="BF112"/>
  <c r="T112"/>
  <c r="R112"/>
  <c r="P112"/>
  <c r="BK112"/>
  <c r="J112"/>
  <c r="BE112" s="1"/>
  <c r="BI111"/>
  <c r="BH111"/>
  <c r="BG111"/>
  <c r="BF111"/>
  <c r="T111"/>
  <c r="R111"/>
  <c r="P111"/>
  <c r="BK111"/>
  <c r="J111"/>
  <c r="BE111" s="1"/>
  <c r="BI106"/>
  <c r="BH106"/>
  <c r="BG106"/>
  <c r="BF106"/>
  <c r="T106"/>
  <c r="R106"/>
  <c r="P106"/>
  <c r="BK106"/>
  <c r="J106"/>
  <c r="BE106" s="1"/>
  <c r="BI104"/>
  <c r="BH104"/>
  <c r="BG104"/>
  <c r="BF104"/>
  <c r="T104"/>
  <c r="R104"/>
  <c r="P104"/>
  <c r="BK104"/>
  <c r="J104"/>
  <c r="BE104" s="1"/>
  <c r="BI99"/>
  <c r="BH99"/>
  <c r="BG99"/>
  <c r="BF99"/>
  <c r="T99"/>
  <c r="R99"/>
  <c r="P99"/>
  <c r="BK99"/>
  <c r="J99"/>
  <c r="BE99"/>
  <c r="J92"/>
  <c r="F92"/>
  <c r="F90"/>
  <c r="E88"/>
  <c r="J59"/>
  <c r="F59"/>
  <c r="F57"/>
  <c r="E55"/>
  <c r="J22"/>
  <c r="E22"/>
  <c r="F60" s="1"/>
  <c r="F93"/>
  <c r="J21"/>
  <c r="J16"/>
  <c r="J57" s="1"/>
  <c r="E7"/>
  <c r="E82" s="1"/>
  <c r="AY58" i="1"/>
  <c r="AX58"/>
  <c r="BI93" i="7"/>
  <c r="BH93"/>
  <c r="BG93"/>
  <c r="F34" s="1"/>
  <c r="BB58" i="1" s="1"/>
  <c r="BF93" i="7"/>
  <c r="T93"/>
  <c r="T92" s="1"/>
  <c r="R93"/>
  <c r="R92" s="1"/>
  <c r="P93"/>
  <c r="P92"/>
  <c r="BK93"/>
  <c r="BK92" s="1"/>
  <c r="J92" s="1"/>
  <c r="J64" s="1"/>
  <c r="J93"/>
  <c r="BE93" s="1"/>
  <c r="BI91"/>
  <c r="BH91"/>
  <c r="BG91"/>
  <c r="BF91"/>
  <c r="T91"/>
  <c r="T90" s="1"/>
  <c r="R91"/>
  <c r="R90" s="1"/>
  <c r="P91"/>
  <c r="P90"/>
  <c r="BK91"/>
  <c r="BK90" s="1"/>
  <c r="J90" s="1"/>
  <c r="J63" s="1"/>
  <c r="J91"/>
  <c r="BE91" s="1"/>
  <c r="BI89"/>
  <c r="BH89"/>
  <c r="BG89"/>
  <c r="BF89"/>
  <c r="T89"/>
  <c r="T88"/>
  <c r="R89"/>
  <c r="R88" s="1"/>
  <c r="P89"/>
  <c r="P88" s="1"/>
  <c r="BK89"/>
  <c r="BK88" s="1"/>
  <c r="J89"/>
  <c r="BE89" s="1"/>
  <c r="J82"/>
  <c r="F82"/>
  <c r="F80"/>
  <c r="E78"/>
  <c r="J55"/>
  <c r="F55"/>
  <c r="F53"/>
  <c r="E51"/>
  <c r="J20"/>
  <c r="E20"/>
  <c r="F83" s="1"/>
  <c r="J19"/>
  <c r="J14"/>
  <c r="J80" s="1"/>
  <c r="E7"/>
  <c r="AY57" i="1"/>
  <c r="AX57"/>
  <c r="BI87" i="6"/>
  <c r="F36" s="1"/>
  <c r="BD57" i="1" s="1"/>
  <c r="BH87" i="6"/>
  <c r="F35"/>
  <c r="BC57" i="1" s="1"/>
  <c r="BG87" i="6"/>
  <c r="F34" s="1"/>
  <c r="BB57" i="1" s="1"/>
  <c r="BF87" i="6"/>
  <c r="T87"/>
  <c r="T86" s="1"/>
  <c r="T85" s="1"/>
  <c r="T84" s="1"/>
  <c r="R87"/>
  <c r="R86" s="1"/>
  <c r="R85" s="1"/>
  <c r="R84" s="1"/>
  <c r="P87"/>
  <c r="P86" s="1"/>
  <c r="P85" s="1"/>
  <c r="P84" s="1"/>
  <c r="AU57" i="1" s="1"/>
  <c r="BK87" i="6"/>
  <c r="BK86" s="1"/>
  <c r="J86" s="1"/>
  <c r="J62" s="1"/>
  <c r="J87"/>
  <c r="BE87" s="1"/>
  <c r="F32" s="1"/>
  <c r="AZ57" i="1" s="1"/>
  <c r="J80" i="6"/>
  <c r="F80"/>
  <c r="F78"/>
  <c r="E76"/>
  <c r="J55"/>
  <c r="F55"/>
  <c r="F53"/>
  <c r="E51"/>
  <c r="J20"/>
  <c r="E20"/>
  <c r="F56" s="1"/>
  <c r="J19"/>
  <c r="J14"/>
  <c r="J53" s="1"/>
  <c r="E7"/>
  <c r="AY56" i="1"/>
  <c r="AX56"/>
  <c r="BI87" i="5"/>
  <c r="F36" s="1"/>
  <c r="BD56" i="1" s="1"/>
  <c r="BH87" i="5"/>
  <c r="F35" s="1"/>
  <c r="BC56" i="1" s="1"/>
  <c r="BG87" i="5"/>
  <c r="F34" s="1"/>
  <c r="BB56" i="1" s="1"/>
  <c r="BF87" i="5"/>
  <c r="J33" s="1"/>
  <c r="AW56" i="1" s="1"/>
  <c r="T87" i="5"/>
  <c r="T86" s="1"/>
  <c r="T85" s="1"/>
  <c r="T84" s="1"/>
  <c r="R87"/>
  <c r="R86"/>
  <c r="R85" s="1"/>
  <c r="R84" s="1"/>
  <c r="P87"/>
  <c r="P86" s="1"/>
  <c r="P85" s="1"/>
  <c r="P84" s="1"/>
  <c r="AU56" i="1" s="1"/>
  <c r="BK87" i="5"/>
  <c r="BK86" s="1"/>
  <c r="J87"/>
  <c r="BE87" s="1"/>
  <c r="J80"/>
  <c r="F80"/>
  <c r="F78"/>
  <c r="E76"/>
  <c r="J55"/>
  <c r="F55"/>
  <c r="F53"/>
  <c r="E51"/>
  <c r="J20"/>
  <c r="E20"/>
  <c r="F81" s="1"/>
  <c r="J19"/>
  <c r="J14"/>
  <c r="J78" s="1"/>
  <c r="J53"/>
  <c r="E7"/>
  <c r="AY55" i="1"/>
  <c r="AX55"/>
  <c r="BI90" i="4"/>
  <c r="BH90"/>
  <c r="BG90"/>
  <c r="BF90"/>
  <c r="T90"/>
  <c r="T89" s="1"/>
  <c r="R90"/>
  <c r="R89" s="1"/>
  <c r="P90"/>
  <c r="P89" s="1"/>
  <c r="BK90"/>
  <c r="BK89" s="1"/>
  <c r="J90"/>
  <c r="BE90" s="1"/>
  <c r="BI88"/>
  <c r="BH88"/>
  <c r="F35" s="1"/>
  <c r="BC55" i="1" s="1"/>
  <c r="BG88" i="4"/>
  <c r="BF88"/>
  <c r="F33" s="1"/>
  <c r="BA55" i="1" s="1"/>
  <c r="T88" i="4"/>
  <c r="T87" s="1"/>
  <c r="R88"/>
  <c r="R87" s="1"/>
  <c r="R86" s="1"/>
  <c r="R85" s="1"/>
  <c r="P88"/>
  <c r="P87" s="1"/>
  <c r="BK88"/>
  <c r="BK87" s="1"/>
  <c r="J87" s="1"/>
  <c r="J62" s="1"/>
  <c r="J88"/>
  <c r="BE88"/>
  <c r="J81"/>
  <c r="F81"/>
  <c r="F79"/>
  <c r="E77"/>
  <c r="J55"/>
  <c r="F55"/>
  <c r="F53"/>
  <c r="E51"/>
  <c r="J20"/>
  <c r="E20"/>
  <c r="F56" s="1"/>
  <c r="J19"/>
  <c r="J14"/>
  <c r="E7"/>
  <c r="E73" s="1"/>
  <c r="AY54" i="1"/>
  <c r="AX54"/>
  <c r="BI4838" i="3"/>
  <c r="BH4838"/>
  <c r="BG4838"/>
  <c r="BF4838"/>
  <c r="T4838"/>
  <c r="T4837" s="1"/>
  <c r="R4838"/>
  <c r="R4837" s="1"/>
  <c r="P4838"/>
  <c r="P4837" s="1"/>
  <c r="BK4838"/>
  <c r="BK4837" s="1"/>
  <c r="J4837" s="1"/>
  <c r="J91" s="1"/>
  <c r="J4838"/>
  <c r="BE4838" s="1"/>
  <c r="BI4836"/>
  <c r="BH4836"/>
  <c r="BG4836"/>
  <c r="BF4836"/>
  <c r="T4836"/>
  <c r="T4835" s="1"/>
  <c r="R4836"/>
  <c r="R4835" s="1"/>
  <c r="P4836"/>
  <c r="P4835"/>
  <c r="BK4836"/>
  <c r="BK4835" s="1"/>
  <c r="J4835" s="1"/>
  <c r="J90" s="1"/>
  <c r="J4836"/>
  <c r="BE4836" s="1"/>
  <c r="BI4833"/>
  <c r="BH4833"/>
  <c r="BG4833"/>
  <c r="BF4833"/>
  <c r="T4833"/>
  <c r="R4833"/>
  <c r="P4833"/>
  <c r="BK4833"/>
  <c r="J4833"/>
  <c r="BE4833" s="1"/>
  <c r="BI4832"/>
  <c r="BH4832"/>
  <c r="BG4832"/>
  <c r="BF4832"/>
  <c r="T4832"/>
  <c r="R4832"/>
  <c r="P4832"/>
  <c r="BK4832"/>
  <c r="J4832"/>
  <c r="BE4832"/>
  <c r="BI4831"/>
  <c r="BH4831"/>
  <c r="BG4831"/>
  <c r="BF4831"/>
  <c r="T4831"/>
  <c r="R4831"/>
  <c r="P4831"/>
  <c r="BK4831"/>
  <c r="J4831"/>
  <c r="BE4831" s="1"/>
  <c r="BI4830"/>
  <c r="BH4830"/>
  <c r="BG4830"/>
  <c r="BF4830"/>
  <c r="T4830"/>
  <c r="R4830"/>
  <c r="P4830"/>
  <c r="BK4830"/>
  <c r="J4830"/>
  <c r="BE4830"/>
  <c r="BI4827"/>
  <c r="BH4827"/>
  <c r="BG4827"/>
  <c r="BF4827"/>
  <c r="T4827"/>
  <c r="R4827"/>
  <c r="P4827"/>
  <c r="BK4827"/>
  <c r="BK4798" s="1"/>
  <c r="J4798" s="1"/>
  <c r="J87" s="1"/>
  <c r="J4827"/>
  <c r="BE4827" s="1"/>
  <c r="BI4825"/>
  <c r="BH4825"/>
  <c r="BG4825"/>
  <c r="BF4825"/>
  <c r="T4825"/>
  <c r="R4825"/>
  <c r="P4825"/>
  <c r="BK4825"/>
  <c r="J4825"/>
  <c r="BE4825" s="1"/>
  <c r="BI4799"/>
  <c r="BH4799"/>
  <c r="BG4799"/>
  <c r="BF4799"/>
  <c r="T4799"/>
  <c r="R4799"/>
  <c r="P4799"/>
  <c r="BK4799"/>
  <c r="J4799"/>
  <c r="BE4799" s="1"/>
  <c r="BI4797"/>
  <c r="BH4797"/>
  <c r="BG4797"/>
  <c r="BF4797"/>
  <c r="T4797"/>
  <c r="R4797"/>
  <c r="P4797"/>
  <c r="BK4797"/>
  <c r="J4797"/>
  <c r="BE4797"/>
  <c r="BI4796"/>
  <c r="BH4796"/>
  <c r="BG4796"/>
  <c r="BF4796"/>
  <c r="T4796"/>
  <c r="R4796"/>
  <c r="P4796"/>
  <c r="BK4796"/>
  <c r="J4796"/>
  <c r="BE4796"/>
  <c r="BI4795"/>
  <c r="BH4795"/>
  <c r="BG4795"/>
  <c r="BF4795"/>
  <c r="T4795"/>
  <c r="R4795"/>
  <c r="P4795"/>
  <c r="BK4795"/>
  <c r="J4795"/>
  <c r="BE4795" s="1"/>
  <c r="BI4794"/>
  <c r="BH4794"/>
  <c r="BG4794"/>
  <c r="BF4794"/>
  <c r="T4794"/>
  <c r="R4794"/>
  <c r="P4794"/>
  <c r="BK4794"/>
  <c r="J4794"/>
  <c r="BE4794" s="1"/>
  <c r="BI4792"/>
  <c r="BH4792"/>
  <c r="BG4792"/>
  <c r="BF4792"/>
  <c r="T4792"/>
  <c r="R4792"/>
  <c r="P4792"/>
  <c r="BK4792"/>
  <c r="J4792"/>
  <c r="BE4792" s="1"/>
  <c r="BI4766"/>
  <c r="BH4766"/>
  <c r="BG4766"/>
  <c r="BF4766"/>
  <c r="T4766"/>
  <c r="R4766"/>
  <c r="P4766"/>
  <c r="BK4766"/>
  <c r="J4766"/>
  <c r="BE4766"/>
  <c r="BI4764"/>
  <c r="BH4764"/>
  <c r="BG4764"/>
  <c r="BF4764"/>
  <c r="T4764"/>
  <c r="R4764"/>
  <c r="P4764"/>
  <c r="BK4764"/>
  <c r="J4764"/>
  <c r="BE4764" s="1"/>
  <c r="BI4736"/>
  <c r="BH4736"/>
  <c r="BG4736"/>
  <c r="BF4736"/>
  <c r="T4736"/>
  <c r="R4736"/>
  <c r="P4736"/>
  <c r="BK4736"/>
  <c r="J4736"/>
  <c r="BE4736" s="1"/>
  <c r="BI4641"/>
  <c r="BH4641"/>
  <c r="BG4641"/>
  <c r="BF4641"/>
  <c r="T4641"/>
  <c r="R4641"/>
  <c r="P4641"/>
  <c r="BK4641"/>
  <c r="J4641"/>
  <c r="BE4641" s="1"/>
  <c r="BI4634"/>
  <c r="BH4634"/>
  <c r="BG4634"/>
  <c r="BF4634"/>
  <c r="T4634"/>
  <c r="R4634"/>
  <c r="P4634"/>
  <c r="BK4634"/>
  <c r="J4634"/>
  <c r="BE4634" s="1"/>
  <c r="BI4633"/>
  <c r="BH4633"/>
  <c r="BG4633"/>
  <c r="BF4633"/>
  <c r="T4633"/>
  <c r="R4633"/>
  <c r="P4633"/>
  <c r="BK4633"/>
  <c r="J4633"/>
  <c r="BE4633" s="1"/>
  <c r="BI4632"/>
  <c r="BH4632"/>
  <c r="BG4632"/>
  <c r="BF4632"/>
  <c r="T4632"/>
  <c r="R4632"/>
  <c r="P4632"/>
  <c r="BK4632"/>
  <c r="J4632"/>
  <c r="BE4632" s="1"/>
  <c r="BI4496"/>
  <c r="BH4496"/>
  <c r="BG4496"/>
  <c r="BF4496"/>
  <c r="T4496"/>
  <c r="R4496"/>
  <c r="P4496"/>
  <c r="BK4496"/>
  <c r="J4496"/>
  <c r="BE4496"/>
  <c r="BI4495"/>
  <c r="BH4495"/>
  <c r="BG4495"/>
  <c r="BF4495"/>
  <c r="T4495"/>
  <c r="R4495"/>
  <c r="P4495"/>
  <c r="BK4495"/>
  <c r="J4495"/>
  <c r="BE4495" s="1"/>
  <c r="BI4359"/>
  <c r="BH4359"/>
  <c r="BG4359"/>
  <c r="BF4359"/>
  <c r="T4359"/>
  <c r="R4359"/>
  <c r="P4359"/>
  <c r="BK4359"/>
  <c r="J4359"/>
  <c r="BE4359" s="1"/>
  <c r="BI4222"/>
  <c r="BH4222"/>
  <c r="BG4222"/>
  <c r="BF4222"/>
  <c r="T4222"/>
  <c r="R4222"/>
  <c r="P4222"/>
  <c r="BK4222"/>
  <c r="J4222"/>
  <c r="BE4222" s="1"/>
  <c r="BI4094"/>
  <c r="BH4094"/>
  <c r="BG4094"/>
  <c r="BF4094"/>
  <c r="T4094"/>
  <c r="R4094"/>
  <c r="P4094"/>
  <c r="BK4094"/>
  <c r="J4094"/>
  <c r="BE4094" s="1"/>
  <c r="BI4093"/>
  <c r="BH4093"/>
  <c r="BG4093"/>
  <c r="BF4093"/>
  <c r="T4093"/>
  <c r="R4093"/>
  <c r="P4093"/>
  <c r="BK4093"/>
  <c r="J4093"/>
  <c r="BE4093" s="1"/>
  <c r="BI4092"/>
  <c r="BH4092"/>
  <c r="BG4092"/>
  <c r="BF4092"/>
  <c r="T4092"/>
  <c r="R4092"/>
  <c r="P4092"/>
  <c r="BK4092"/>
  <c r="J4092"/>
  <c r="BE4092" s="1"/>
  <c r="BI4091"/>
  <c r="BH4091"/>
  <c r="BG4091"/>
  <c r="BF4091"/>
  <c r="T4091"/>
  <c r="R4091"/>
  <c r="P4091"/>
  <c r="BK4091"/>
  <c r="J4091"/>
  <c r="BE4091" s="1"/>
  <c r="BI4083"/>
  <c r="BH4083"/>
  <c r="BG4083"/>
  <c r="BF4083"/>
  <c r="T4083"/>
  <c r="R4083"/>
  <c r="P4083"/>
  <c r="BK4083"/>
  <c r="J4083"/>
  <c r="BE4083" s="1"/>
  <c r="BI4081"/>
  <c r="BH4081"/>
  <c r="BG4081"/>
  <c r="BF4081"/>
  <c r="T4081"/>
  <c r="R4081"/>
  <c r="P4081"/>
  <c r="BK4081"/>
  <c r="J4081"/>
  <c r="BE4081"/>
  <c r="BI4068"/>
  <c r="BH4068"/>
  <c r="BG4068"/>
  <c r="BF4068"/>
  <c r="T4068"/>
  <c r="R4068"/>
  <c r="P4068"/>
  <c r="BK4068"/>
  <c r="J4068"/>
  <c r="BE4068"/>
  <c r="BI4066"/>
  <c r="BH4066"/>
  <c r="BG4066"/>
  <c r="BF4066"/>
  <c r="T4066"/>
  <c r="R4066"/>
  <c r="P4066"/>
  <c r="BK4066"/>
  <c r="J4066"/>
  <c r="BE4066" s="1"/>
  <c r="BI4032"/>
  <c r="BH4032"/>
  <c r="BG4032"/>
  <c r="BF4032"/>
  <c r="T4032"/>
  <c r="R4032"/>
  <c r="P4032"/>
  <c r="P4031" s="1"/>
  <c r="BK4032"/>
  <c r="BK4031" s="1"/>
  <c r="J4031" s="1"/>
  <c r="J85" s="1"/>
  <c r="J4032"/>
  <c r="BE4032" s="1"/>
  <c r="BI4030"/>
  <c r="BH4030"/>
  <c r="BG4030"/>
  <c r="BF4030"/>
  <c r="T4030"/>
  <c r="R4030"/>
  <c r="P4030"/>
  <c r="BK4030"/>
  <c r="J4030"/>
  <c r="BE4030" s="1"/>
  <c r="BI4029"/>
  <c r="BH4029"/>
  <c r="BG4029"/>
  <c r="BF4029"/>
  <c r="T4029"/>
  <c r="R4029"/>
  <c r="P4029"/>
  <c r="BK4029"/>
  <c r="J4029"/>
  <c r="BE4029"/>
  <c r="BI3922"/>
  <c r="BH3922"/>
  <c r="BG3922"/>
  <c r="BF3922"/>
  <c r="T3922"/>
  <c r="R3922"/>
  <c r="P3922"/>
  <c r="BK3922"/>
  <c r="J3922"/>
  <c r="BE3922" s="1"/>
  <c r="BI3921"/>
  <c r="BH3921"/>
  <c r="BG3921"/>
  <c r="BF3921"/>
  <c r="T3921"/>
  <c r="R3921"/>
  <c r="P3921"/>
  <c r="BK3921"/>
  <c r="J3921"/>
  <c r="BE3921" s="1"/>
  <c r="BI3920"/>
  <c r="BH3920"/>
  <c r="BG3920"/>
  <c r="BF3920"/>
  <c r="T3920"/>
  <c r="R3920"/>
  <c r="P3920"/>
  <c r="BK3920"/>
  <c r="J3920"/>
  <c r="BE3920" s="1"/>
  <c r="BI3919"/>
  <c r="BH3919"/>
  <c r="BG3919"/>
  <c r="BF3919"/>
  <c r="T3919"/>
  <c r="R3919"/>
  <c r="P3919"/>
  <c r="BK3919"/>
  <c r="J3919"/>
  <c r="BE3919" s="1"/>
  <c r="BI3893"/>
  <c r="BH3893"/>
  <c r="BG3893"/>
  <c r="BF3893"/>
  <c r="T3893"/>
  <c r="R3893"/>
  <c r="P3893"/>
  <c r="BK3893"/>
  <c r="J3893"/>
  <c r="BE3893" s="1"/>
  <c r="BI3891"/>
  <c r="BH3891"/>
  <c r="BG3891"/>
  <c r="BF3891"/>
  <c r="T3891"/>
  <c r="R3891"/>
  <c r="P3891"/>
  <c r="BK3891"/>
  <c r="J3891"/>
  <c r="BE3891" s="1"/>
  <c r="BI3782"/>
  <c r="BH3782"/>
  <c r="BG3782"/>
  <c r="BF3782"/>
  <c r="T3782"/>
  <c r="T3781" s="1"/>
  <c r="R3782"/>
  <c r="P3782"/>
  <c r="BK3782"/>
  <c r="J3782"/>
  <c r="BE3782" s="1"/>
  <c r="BI3780"/>
  <c r="BH3780"/>
  <c r="BG3780"/>
  <c r="BF3780"/>
  <c r="T3780"/>
  <c r="R3780"/>
  <c r="P3780"/>
  <c r="BK3780"/>
  <c r="J3780"/>
  <c r="BE3780" s="1"/>
  <c r="BI3768"/>
  <c r="BH3768"/>
  <c r="BG3768"/>
  <c r="BF3768"/>
  <c r="T3768"/>
  <c r="R3768"/>
  <c r="P3768"/>
  <c r="BK3768"/>
  <c r="J3768"/>
  <c r="BE3768" s="1"/>
  <c r="BI3767"/>
  <c r="BH3767"/>
  <c r="BG3767"/>
  <c r="BF3767"/>
  <c r="T3767"/>
  <c r="R3767"/>
  <c r="P3767"/>
  <c r="BK3767"/>
  <c r="J3767"/>
  <c r="BE3767" s="1"/>
  <c r="BI3766"/>
  <c r="BH3766"/>
  <c r="BG3766"/>
  <c r="BF3766"/>
  <c r="T3766"/>
  <c r="R3766"/>
  <c r="P3766"/>
  <c r="BK3766"/>
  <c r="J3766"/>
  <c r="BE3766"/>
  <c r="BI3765"/>
  <c r="BH3765"/>
  <c r="BG3765"/>
  <c r="BF3765"/>
  <c r="T3765"/>
  <c r="R3765"/>
  <c r="P3765"/>
  <c r="BK3765"/>
  <c r="J3765"/>
  <c r="BE3765" s="1"/>
  <c r="BI3764"/>
  <c r="BH3764"/>
  <c r="BG3764"/>
  <c r="BF3764"/>
  <c r="T3764"/>
  <c r="R3764"/>
  <c r="P3764"/>
  <c r="BK3764"/>
  <c r="J3764"/>
  <c r="BE3764" s="1"/>
  <c r="BI3752"/>
  <c r="BH3752"/>
  <c r="BG3752"/>
  <c r="BF3752"/>
  <c r="T3752"/>
  <c r="R3752"/>
  <c r="P3752"/>
  <c r="BK3752"/>
  <c r="J3752"/>
  <c r="BE3752" s="1"/>
  <c r="BI3751"/>
  <c r="BH3751"/>
  <c r="BG3751"/>
  <c r="BF3751"/>
  <c r="T3751"/>
  <c r="R3751"/>
  <c r="P3751"/>
  <c r="P3748" s="1"/>
  <c r="BK3751"/>
  <c r="J3751"/>
  <c r="BE3751"/>
  <c r="BI3749"/>
  <c r="BH3749"/>
  <c r="BG3749"/>
  <c r="BF3749"/>
  <c r="T3749"/>
  <c r="R3749"/>
  <c r="P3749"/>
  <c r="BK3749"/>
  <c r="J3749"/>
  <c r="BE3749" s="1"/>
  <c r="BI3747"/>
  <c r="BH3747"/>
  <c r="BG3747"/>
  <c r="BF3747"/>
  <c r="T3747"/>
  <c r="R3747"/>
  <c r="P3747"/>
  <c r="BK3747"/>
  <c r="J3747"/>
  <c r="BE3747" s="1"/>
  <c r="BI3746"/>
  <c r="BH3746"/>
  <c r="BG3746"/>
  <c r="BF3746"/>
  <c r="T3746"/>
  <c r="R3746"/>
  <c r="P3746"/>
  <c r="BK3746"/>
  <c r="J3746"/>
  <c r="BE3746" s="1"/>
  <c r="BI3745"/>
  <c r="BH3745"/>
  <c r="BG3745"/>
  <c r="BF3745"/>
  <c r="T3745"/>
  <c r="R3745"/>
  <c r="P3745"/>
  <c r="BK3745"/>
  <c r="J3745"/>
  <c r="BE3745" s="1"/>
  <c r="BI3744"/>
  <c r="BH3744"/>
  <c r="BG3744"/>
  <c r="BF3744"/>
  <c r="T3744"/>
  <c r="R3744"/>
  <c r="P3744"/>
  <c r="BK3744"/>
  <c r="J3744"/>
  <c r="BE3744"/>
  <c r="BI3739"/>
  <c r="BH3739"/>
  <c r="BG3739"/>
  <c r="BF3739"/>
  <c r="T3739"/>
  <c r="R3739"/>
  <c r="P3739"/>
  <c r="BK3739"/>
  <c r="J3739"/>
  <c r="BE3739" s="1"/>
  <c r="BI3737"/>
  <c r="BH3737"/>
  <c r="BG3737"/>
  <c r="BF3737"/>
  <c r="T3737"/>
  <c r="R3737"/>
  <c r="P3737"/>
  <c r="BK3737"/>
  <c r="J3737"/>
  <c r="BE3737"/>
  <c r="BI3735"/>
  <c r="BH3735"/>
  <c r="BG3735"/>
  <c r="BF3735"/>
  <c r="T3735"/>
  <c r="R3735"/>
  <c r="P3735"/>
  <c r="BK3735"/>
  <c r="J3735"/>
  <c r="BE3735" s="1"/>
  <c r="BI3727"/>
  <c r="BH3727"/>
  <c r="BG3727"/>
  <c r="BF3727"/>
  <c r="T3727"/>
  <c r="R3727"/>
  <c r="P3727"/>
  <c r="BK3727"/>
  <c r="J3727"/>
  <c r="BE3727" s="1"/>
  <c r="BI3721"/>
  <c r="BH3721"/>
  <c r="BG3721"/>
  <c r="BF3721"/>
  <c r="T3721"/>
  <c r="R3721"/>
  <c r="P3721"/>
  <c r="BK3721"/>
  <c r="J3721"/>
  <c r="BE3721" s="1"/>
  <c r="BI3717"/>
  <c r="BH3717"/>
  <c r="BG3717"/>
  <c r="BF3717"/>
  <c r="T3717"/>
  <c r="R3717"/>
  <c r="P3717"/>
  <c r="BK3717"/>
  <c r="J3717"/>
  <c r="BE3717"/>
  <c r="BI3716"/>
  <c r="BH3716"/>
  <c r="BG3716"/>
  <c r="BF3716"/>
  <c r="T3716"/>
  <c r="R3716"/>
  <c r="P3716"/>
  <c r="BK3716"/>
  <c r="J3716"/>
  <c r="BE3716" s="1"/>
  <c r="BI3711"/>
  <c r="BH3711"/>
  <c r="BG3711"/>
  <c r="BF3711"/>
  <c r="T3711"/>
  <c r="R3711"/>
  <c r="P3711"/>
  <c r="BK3711"/>
  <c r="J3711"/>
  <c r="BE3711" s="1"/>
  <c r="BI3691"/>
  <c r="BH3691"/>
  <c r="BG3691"/>
  <c r="BF3691"/>
  <c r="T3691"/>
  <c r="R3691"/>
  <c r="P3691"/>
  <c r="BK3691"/>
  <c r="J3691"/>
  <c r="BE3691" s="1"/>
  <c r="BI3689"/>
  <c r="BH3689"/>
  <c r="BG3689"/>
  <c r="BF3689"/>
  <c r="T3689"/>
  <c r="R3689"/>
  <c r="P3689"/>
  <c r="BK3689"/>
  <c r="J3689"/>
  <c r="BE3689" s="1"/>
  <c r="BI3686"/>
  <c r="BH3686"/>
  <c r="BG3686"/>
  <c r="BF3686"/>
  <c r="T3686"/>
  <c r="R3686"/>
  <c r="P3686"/>
  <c r="BK3686"/>
  <c r="J3686"/>
  <c r="BE3686"/>
  <c r="BI3685"/>
  <c r="BH3685"/>
  <c r="BG3685"/>
  <c r="BF3685"/>
  <c r="T3685"/>
  <c r="R3685"/>
  <c r="P3685"/>
  <c r="BK3685"/>
  <c r="J3685"/>
  <c r="BE3685" s="1"/>
  <c r="BI3680"/>
  <c r="BH3680"/>
  <c r="BG3680"/>
  <c r="BF3680"/>
  <c r="T3680"/>
  <c r="R3680"/>
  <c r="P3680"/>
  <c r="BK3680"/>
  <c r="J3680"/>
  <c r="BE3680" s="1"/>
  <c r="BI3679"/>
  <c r="BH3679"/>
  <c r="BG3679"/>
  <c r="BF3679"/>
  <c r="T3679"/>
  <c r="R3679"/>
  <c r="P3679"/>
  <c r="BK3679"/>
  <c r="J3679"/>
  <c r="BE3679"/>
  <c r="BI3678"/>
  <c r="BH3678"/>
  <c r="BG3678"/>
  <c r="BF3678"/>
  <c r="T3678"/>
  <c r="R3678"/>
  <c r="P3678"/>
  <c r="BK3678"/>
  <c r="J3678"/>
  <c r="BE3678"/>
  <c r="BI3676"/>
  <c r="BH3676"/>
  <c r="BG3676"/>
  <c r="BF3676"/>
  <c r="T3676"/>
  <c r="R3676"/>
  <c r="P3676"/>
  <c r="BK3676"/>
  <c r="J3676"/>
  <c r="BE3676" s="1"/>
  <c r="BI3655"/>
  <c r="BH3655"/>
  <c r="BG3655"/>
  <c r="BF3655"/>
  <c r="T3655"/>
  <c r="R3655"/>
  <c r="P3655"/>
  <c r="BK3655"/>
  <c r="J3655"/>
  <c r="BE3655" s="1"/>
  <c r="BI3654"/>
  <c r="BH3654"/>
  <c r="BG3654"/>
  <c r="BF3654"/>
  <c r="T3654"/>
  <c r="R3654"/>
  <c r="P3654"/>
  <c r="BK3654"/>
  <c r="J3654"/>
  <c r="BE3654" s="1"/>
  <c r="BI3633"/>
  <c r="BH3633"/>
  <c r="BG3633"/>
  <c r="BF3633"/>
  <c r="T3633"/>
  <c r="R3633"/>
  <c r="P3633"/>
  <c r="BK3633"/>
  <c r="J3633"/>
  <c r="BE3633" s="1"/>
  <c r="BI3631"/>
  <c r="BH3631"/>
  <c r="BG3631"/>
  <c r="BF3631"/>
  <c r="T3631"/>
  <c r="R3631"/>
  <c r="P3631"/>
  <c r="BK3631"/>
  <c r="J3631"/>
  <c r="BE3631" s="1"/>
  <c r="BI3630"/>
  <c r="BH3630"/>
  <c r="BG3630"/>
  <c r="BF3630"/>
  <c r="T3630"/>
  <c r="R3630"/>
  <c r="P3630"/>
  <c r="BK3630"/>
  <c r="J3630"/>
  <c r="BE3630" s="1"/>
  <c r="BI3624"/>
  <c r="BH3624"/>
  <c r="BG3624"/>
  <c r="BF3624"/>
  <c r="T3624"/>
  <c r="R3624"/>
  <c r="P3624"/>
  <c r="BK3624"/>
  <c r="J3624"/>
  <c r="BE3624" s="1"/>
  <c r="BI3623"/>
  <c r="BH3623"/>
  <c r="BG3623"/>
  <c r="BF3623"/>
  <c r="T3623"/>
  <c r="R3623"/>
  <c r="P3623"/>
  <c r="BK3623"/>
  <c r="J3623"/>
  <c r="BE3623" s="1"/>
  <c r="BI3622"/>
  <c r="BH3622"/>
  <c r="BG3622"/>
  <c r="BF3622"/>
  <c r="T3622"/>
  <c r="R3622"/>
  <c r="P3622"/>
  <c r="BK3622"/>
  <c r="J3622"/>
  <c r="BE3622" s="1"/>
  <c r="BI3621"/>
  <c r="BH3621"/>
  <c r="BG3621"/>
  <c r="BF3621"/>
  <c r="T3621"/>
  <c r="R3621"/>
  <c r="P3621"/>
  <c r="BK3621"/>
  <c r="J3621"/>
  <c r="BE3621" s="1"/>
  <c r="BI3613"/>
  <c r="BH3613"/>
  <c r="BG3613"/>
  <c r="BF3613"/>
  <c r="T3613"/>
  <c r="R3613"/>
  <c r="P3613"/>
  <c r="BK3613"/>
  <c r="J3613"/>
  <c r="BE3613"/>
  <c r="BI3612"/>
  <c r="BH3612"/>
  <c r="BG3612"/>
  <c r="BF3612"/>
  <c r="T3612"/>
  <c r="R3612"/>
  <c r="P3612"/>
  <c r="BK3612"/>
  <c r="J3612"/>
  <c r="BE3612" s="1"/>
  <c r="BI3607"/>
  <c r="BH3607"/>
  <c r="BG3607"/>
  <c r="BF3607"/>
  <c r="T3607"/>
  <c r="R3607"/>
  <c r="P3607"/>
  <c r="BK3607"/>
  <c r="J3607"/>
  <c r="BE3607" s="1"/>
  <c r="BI3606"/>
  <c r="BH3606"/>
  <c r="BG3606"/>
  <c r="BF3606"/>
  <c r="T3606"/>
  <c r="R3606"/>
  <c r="P3606"/>
  <c r="BK3606"/>
  <c r="J3606"/>
  <c r="BE3606" s="1"/>
  <c r="BI3605"/>
  <c r="BH3605"/>
  <c r="BG3605"/>
  <c r="BF3605"/>
  <c r="T3605"/>
  <c r="R3605"/>
  <c r="P3605"/>
  <c r="BK3605"/>
  <c r="J3605"/>
  <c r="BE3605" s="1"/>
  <c r="BI3604"/>
  <c r="BH3604"/>
  <c r="BG3604"/>
  <c r="BF3604"/>
  <c r="T3604"/>
  <c r="R3604"/>
  <c r="P3604"/>
  <c r="BK3604"/>
  <c r="J3604"/>
  <c r="BE3604" s="1"/>
  <c r="BI3598"/>
  <c r="BH3598"/>
  <c r="BG3598"/>
  <c r="BF3598"/>
  <c r="T3598"/>
  <c r="R3598"/>
  <c r="P3598"/>
  <c r="BK3598"/>
  <c r="J3598"/>
  <c r="BE3598" s="1"/>
  <c r="BI3597"/>
  <c r="BH3597"/>
  <c r="BG3597"/>
  <c r="BF3597"/>
  <c r="T3597"/>
  <c r="R3597"/>
  <c r="P3597"/>
  <c r="BK3597"/>
  <c r="J3597"/>
  <c r="BE3597"/>
  <c r="BI3596"/>
  <c r="BH3596"/>
  <c r="BG3596"/>
  <c r="BF3596"/>
  <c r="T3596"/>
  <c r="R3596"/>
  <c r="P3596"/>
  <c r="BK3596"/>
  <c r="J3596"/>
  <c r="BE3596" s="1"/>
  <c r="BI3591"/>
  <c r="BH3591"/>
  <c r="BG3591"/>
  <c r="BF3591"/>
  <c r="T3591"/>
  <c r="R3591"/>
  <c r="P3591"/>
  <c r="BK3591"/>
  <c r="J3591"/>
  <c r="BE3591" s="1"/>
  <c r="BI3590"/>
  <c r="BH3590"/>
  <c r="BG3590"/>
  <c r="BF3590"/>
  <c r="T3590"/>
  <c r="R3590"/>
  <c r="P3590"/>
  <c r="BK3590"/>
  <c r="J3590"/>
  <c r="BE3590" s="1"/>
  <c r="BI3589"/>
  <c r="BH3589"/>
  <c r="BG3589"/>
  <c r="BF3589"/>
  <c r="T3589"/>
  <c r="R3589"/>
  <c r="P3589"/>
  <c r="BK3589"/>
  <c r="J3589"/>
  <c r="BE3589"/>
  <c r="BI3588"/>
  <c r="BH3588"/>
  <c r="BG3588"/>
  <c r="BF3588"/>
  <c r="T3588"/>
  <c r="R3588"/>
  <c r="P3588"/>
  <c r="BK3588"/>
  <c r="J3588"/>
  <c r="BE3588" s="1"/>
  <c r="BI3582"/>
  <c r="BH3582"/>
  <c r="BG3582"/>
  <c r="BF3582"/>
  <c r="T3582"/>
  <c r="R3582"/>
  <c r="P3582"/>
  <c r="BK3582"/>
  <c r="J3582"/>
  <c r="BE3582" s="1"/>
  <c r="BI3581"/>
  <c r="BH3581"/>
  <c r="BG3581"/>
  <c r="BF3581"/>
  <c r="T3581"/>
  <c r="R3581"/>
  <c r="P3581"/>
  <c r="BK3581"/>
  <c r="J3581"/>
  <c r="BE3581" s="1"/>
  <c r="BI3580"/>
  <c r="BH3580"/>
  <c r="BG3580"/>
  <c r="BF3580"/>
  <c r="T3580"/>
  <c r="R3580"/>
  <c r="P3580"/>
  <c r="BK3580"/>
  <c r="J3580"/>
  <c r="BE3580"/>
  <c r="BI3575"/>
  <c r="BH3575"/>
  <c r="BG3575"/>
  <c r="BF3575"/>
  <c r="T3575"/>
  <c r="R3575"/>
  <c r="P3575"/>
  <c r="BK3575"/>
  <c r="J3575"/>
  <c r="BE3575"/>
  <c r="BI3573"/>
  <c r="BH3573"/>
  <c r="BG3573"/>
  <c r="BF3573"/>
  <c r="T3573"/>
  <c r="R3573"/>
  <c r="P3573"/>
  <c r="BK3573"/>
  <c r="J3573"/>
  <c r="BE3573" s="1"/>
  <c r="BI3566"/>
  <c r="BH3566"/>
  <c r="BG3566"/>
  <c r="BF3566"/>
  <c r="T3566"/>
  <c r="R3566"/>
  <c r="P3566"/>
  <c r="BK3566"/>
  <c r="J3566"/>
  <c r="BE3566" s="1"/>
  <c r="BI3565"/>
  <c r="BH3565"/>
  <c r="BG3565"/>
  <c r="BF3565"/>
  <c r="T3565"/>
  <c r="R3565"/>
  <c r="P3565"/>
  <c r="BK3565"/>
  <c r="J3565"/>
  <c r="BE3565" s="1"/>
  <c r="BI3564"/>
  <c r="BH3564"/>
  <c r="BG3564"/>
  <c r="BF3564"/>
  <c r="T3564"/>
  <c r="R3564"/>
  <c r="P3564"/>
  <c r="BK3564"/>
  <c r="J3564"/>
  <c r="BE3564" s="1"/>
  <c r="BI3558"/>
  <c r="BH3558"/>
  <c r="BG3558"/>
  <c r="BF3558"/>
  <c r="T3558"/>
  <c r="R3558"/>
  <c r="P3558"/>
  <c r="BK3558"/>
  <c r="J3558"/>
  <c r="BE3558"/>
  <c r="BI3557"/>
  <c r="BH3557"/>
  <c r="BG3557"/>
  <c r="BF3557"/>
  <c r="T3557"/>
  <c r="R3557"/>
  <c r="P3557"/>
  <c r="BK3557"/>
  <c r="J3557"/>
  <c r="BE3557" s="1"/>
  <c r="BI3556"/>
  <c r="BH3556"/>
  <c r="BG3556"/>
  <c r="BF3556"/>
  <c r="T3556"/>
  <c r="R3556"/>
  <c r="P3556"/>
  <c r="BK3556"/>
  <c r="J3556"/>
  <c r="BE3556" s="1"/>
  <c r="BI3545"/>
  <c r="BH3545"/>
  <c r="BG3545"/>
  <c r="BF3545"/>
  <c r="T3545"/>
  <c r="R3545"/>
  <c r="P3545"/>
  <c r="BK3545"/>
  <c r="J3545"/>
  <c r="BE3545"/>
  <c r="BI3544"/>
  <c r="BH3544"/>
  <c r="BG3544"/>
  <c r="BF3544"/>
  <c r="T3544"/>
  <c r="R3544"/>
  <c r="P3544"/>
  <c r="BK3544"/>
  <c r="J3544"/>
  <c r="BE3544" s="1"/>
  <c r="BI3538"/>
  <c r="BH3538"/>
  <c r="BG3538"/>
  <c r="BF3538"/>
  <c r="T3538"/>
  <c r="R3538"/>
  <c r="P3538"/>
  <c r="BK3538"/>
  <c r="J3538"/>
  <c r="BE3538" s="1"/>
  <c r="BI3537"/>
  <c r="BH3537"/>
  <c r="BG3537"/>
  <c r="BF3537"/>
  <c r="T3537"/>
  <c r="R3537"/>
  <c r="P3537"/>
  <c r="BK3537"/>
  <c r="J3537"/>
  <c r="BE3537" s="1"/>
  <c r="BI3533"/>
  <c r="BH3533"/>
  <c r="BG3533"/>
  <c r="BF3533"/>
  <c r="T3533"/>
  <c r="R3533"/>
  <c r="P3533"/>
  <c r="BK3533"/>
  <c r="J3533"/>
  <c r="BE3533" s="1"/>
  <c r="BI3529"/>
  <c r="BH3529"/>
  <c r="BG3529"/>
  <c r="BF3529"/>
  <c r="T3529"/>
  <c r="R3529"/>
  <c r="P3529"/>
  <c r="BK3529"/>
  <c r="J3529"/>
  <c r="BE3529" s="1"/>
  <c r="BI3522"/>
  <c r="BH3522"/>
  <c r="BG3522"/>
  <c r="BF3522"/>
  <c r="T3522"/>
  <c r="R3522"/>
  <c r="P3522"/>
  <c r="BK3522"/>
  <c r="J3522"/>
  <c r="BE3522" s="1"/>
  <c r="BI3521"/>
  <c r="BH3521"/>
  <c r="BG3521"/>
  <c r="BF3521"/>
  <c r="T3521"/>
  <c r="R3521"/>
  <c r="P3521"/>
  <c r="BK3521"/>
  <c r="J3521"/>
  <c r="BE3521"/>
  <c r="BI3515"/>
  <c r="BH3515"/>
  <c r="BG3515"/>
  <c r="BF3515"/>
  <c r="T3515"/>
  <c r="R3515"/>
  <c r="P3515"/>
  <c r="BK3515"/>
  <c r="J3515"/>
  <c r="BE3515" s="1"/>
  <c r="BI3509"/>
  <c r="BH3509"/>
  <c r="BG3509"/>
  <c r="BF3509"/>
  <c r="T3509"/>
  <c r="R3509"/>
  <c r="P3509"/>
  <c r="BK3509"/>
  <c r="J3509"/>
  <c r="BE3509" s="1"/>
  <c r="BI3508"/>
  <c r="BH3508"/>
  <c r="BG3508"/>
  <c r="BF3508"/>
  <c r="T3508"/>
  <c r="R3508"/>
  <c r="P3508"/>
  <c r="BK3508"/>
  <c r="J3508"/>
  <c r="BE3508" s="1"/>
  <c r="BI3504"/>
  <c r="BH3504"/>
  <c r="BG3504"/>
  <c r="BF3504"/>
  <c r="T3504"/>
  <c r="R3504"/>
  <c r="P3504"/>
  <c r="BK3504"/>
  <c r="J3504"/>
  <c r="BE3504"/>
  <c r="BI3503"/>
  <c r="BH3503"/>
  <c r="BG3503"/>
  <c r="BF3503"/>
  <c r="T3503"/>
  <c r="R3503"/>
  <c r="P3503"/>
  <c r="BK3503"/>
  <c r="J3503"/>
  <c r="BE3503"/>
  <c r="BI3502"/>
  <c r="BH3502"/>
  <c r="BG3502"/>
  <c r="BF3502"/>
  <c r="T3502"/>
  <c r="R3502"/>
  <c r="P3502"/>
  <c r="BK3502"/>
  <c r="J3502"/>
  <c r="BE3502" s="1"/>
  <c r="BI3497"/>
  <c r="BH3497"/>
  <c r="BG3497"/>
  <c r="BF3497"/>
  <c r="T3497"/>
  <c r="R3497"/>
  <c r="P3497"/>
  <c r="BK3497"/>
  <c r="J3497"/>
  <c r="BE3497" s="1"/>
  <c r="BI3496"/>
  <c r="BH3496"/>
  <c r="BG3496"/>
  <c r="BF3496"/>
  <c r="T3496"/>
  <c r="R3496"/>
  <c r="P3496"/>
  <c r="BK3496"/>
  <c r="J3496"/>
  <c r="BE3496" s="1"/>
  <c r="BI3495"/>
  <c r="BH3495"/>
  <c r="BG3495"/>
  <c r="BF3495"/>
  <c r="T3495"/>
  <c r="T3486" s="1"/>
  <c r="R3495"/>
  <c r="P3495"/>
  <c r="BK3495"/>
  <c r="J3495"/>
  <c r="BE3495"/>
  <c r="BI3494"/>
  <c r="BH3494"/>
  <c r="BG3494"/>
  <c r="BF3494"/>
  <c r="T3494"/>
  <c r="R3494"/>
  <c r="P3494"/>
  <c r="BK3494"/>
  <c r="J3494"/>
  <c r="BE3494"/>
  <c r="BI3487"/>
  <c r="BH3487"/>
  <c r="BG3487"/>
  <c r="BF3487"/>
  <c r="T3487"/>
  <c r="R3487"/>
  <c r="R3486" s="1"/>
  <c r="P3487"/>
  <c r="BK3487"/>
  <c r="J3487"/>
  <c r="BE3487" s="1"/>
  <c r="BI3485"/>
  <c r="BH3485"/>
  <c r="BG3485"/>
  <c r="BF3485"/>
  <c r="T3485"/>
  <c r="R3485"/>
  <c r="P3485"/>
  <c r="BK3485"/>
  <c r="J3485"/>
  <c r="BE3485" s="1"/>
  <c r="BI3470"/>
  <c r="BH3470"/>
  <c r="BG3470"/>
  <c r="BF3470"/>
  <c r="T3470"/>
  <c r="R3470"/>
  <c r="P3470"/>
  <c r="BK3470"/>
  <c r="J3470"/>
  <c r="BE3470" s="1"/>
  <c r="BI3466"/>
  <c r="BH3466"/>
  <c r="BG3466"/>
  <c r="BF3466"/>
  <c r="T3466"/>
  <c r="R3466"/>
  <c r="P3466"/>
  <c r="BK3466"/>
  <c r="J3466"/>
  <c r="BE3466" s="1"/>
  <c r="BI3462"/>
  <c r="BH3462"/>
  <c r="BG3462"/>
  <c r="BF3462"/>
  <c r="T3462"/>
  <c r="R3462"/>
  <c r="P3462"/>
  <c r="BK3462"/>
  <c r="J3462"/>
  <c r="BE3462" s="1"/>
  <c r="BI3457"/>
  <c r="BH3457"/>
  <c r="BG3457"/>
  <c r="BF3457"/>
  <c r="T3457"/>
  <c r="R3457"/>
  <c r="P3457"/>
  <c r="BK3457"/>
  <c r="J3457"/>
  <c r="BE3457" s="1"/>
  <c r="BI3449"/>
  <c r="BH3449"/>
  <c r="BG3449"/>
  <c r="BF3449"/>
  <c r="T3449"/>
  <c r="R3449"/>
  <c r="P3449"/>
  <c r="BK3449"/>
  <c r="J3449"/>
  <c r="BE3449" s="1"/>
  <c r="BI3444"/>
  <c r="BH3444"/>
  <c r="BG3444"/>
  <c r="BF3444"/>
  <c r="T3444"/>
  <c r="R3444"/>
  <c r="P3444"/>
  <c r="BK3444"/>
  <c r="J3444"/>
  <c r="BE3444" s="1"/>
  <c r="BI3439"/>
  <c r="BH3439"/>
  <c r="BG3439"/>
  <c r="BF3439"/>
  <c r="T3439"/>
  <c r="R3439"/>
  <c r="P3439"/>
  <c r="BK3439"/>
  <c r="J3439"/>
  <c r="BE3439" s="1"/>
  <c r="BI3438"/>
  <c r="BH3438"/>
  <c r="BG3438"/>
  <c r="BF3438"/>
  <c r="T3438"/>
  <c r="R3438"/>
  <c r="P3438"/>
  <c r="BK3438"/>
  <c r="J3438"/>
  <c r="BE3438" s="1"/>
  <c r="BI3437"/>
  <c r="BH3437"/>
  <c r="BG3437"/>
  <c r="BF3437"/>
  <c r="T3437"/>
  <c r="R3437"/>
  <c r="P3437"/>
  <c r="BK3437"/>
  <c r="J3437"/>
  <c r="BE3437"/>
  <c r="BI3412"/>
  <c r="BH3412"/>
  <c r="BG3412"/>
  <c r="BF3412"/>
  <c r="T3412"/>
  <c r="R3412"/>
  <c r="P3412"/>
  <c r="BK3412"/>
  <c r="J3412"/>
  <c r="BE3412" s="1"/>
  <c r="BI3411"/>
  <c r="BH3411"/>
  <c r="BG3411"/>
  <c r="BF3411"/>
  <c r="T3411"/>
  <c r="R3411"/>
  <c r="P3411"/>
  <c r="BK3411"/>
  <c r="J3411"/>
  <c r="BE3411" s="1"/>
  <c r="BI3407"/>
  <c r="BH3407"/>
  <c r="BG3407"/>
  <c r="BF3407"/>
  <c r="T3407"/>
  <c r="R3407"/>
  <c r="P3407"/>
  <c r="BK3407"/>
  <c r="J3407"/>
  <c r="BE3407" s="1"/>
  <c r="BI3406"/>
  <c r="BH3406"/>
  <c r="BG3406"/>
  <c r="BF3406"/>
  <c r="T3406"/>
  <c r="R3406"/>
  <c r="P3406"/>
  <c r="BK3406"/>
  <c r="J3406"/>
  <c r="BE3406" s="1"/>
  <c r="BI3396"/>
  <c r="BH3396"/>
  <c r="BG3396"/>
  <c r="BF3396"/>
  <c r="T3396"/>
  <c r="R3396"/>
  <c r="P3396"/>
  <c r="BK3396"/>
  <c r="J3396"/>
  <c r="BE3396"/>
  <c r="BI3395"/>
  <c r="BH3395"/>
  <c r="BG3395"/>
  <c r="BF3395"/>
  <c r="T3395"/>
  <c r="R3395"/>
  <c r="P3395"/>
  <c r="BK3395"/>
  <c r="J3395"/>
  <c r="BE3395" s="1"/>
  <c r="BI3391"/>
  <c r="BH3391"/>
  <c r="BG3391"/>
  <c r="BF3391"/>
  <c r="T3391"/>
  <c r="R3391"/>
  <c r="P3391"/>
  <c r="BK3391"/>
  <c r="J3391"/>
  <c r="BE3391" s="1"/>
  <c r="BI3390"/>
  <c r="BH3390"/>
  <c r="BG3390"/>
  <c r="BF3390"/>
  <c r="T3390"/>
  <c r="R3390"/>
  <c r="P3390"/>
  <c r="BK3390"/>
  <c r="J3390"/>
  <c r="BE3390" s="1"/>
  <c r="BI3386"/>
  <c r="BH3386"/>
  <c r="BG3386"/>
  <c r="BF3386"/>
  <c r="T3386"/>
  <c r="R3386"/>
  <c r="P3386"/>
  <c r="BK3386"/>
  <c r="J3386"/>
  <c r="BE3386"/>
  <c r="BI3385"/>
  <c r="BH3385"/>
  <c r="BG3385"/>
  <c r="BF3385"/>
  <c r="T3385"/>
  <c r="R3385"/>
  <c r="P3385"/>
  <c r="BK3385"/>
  <c r="J3385"/>
  <c r="BE3385"/>
  <c r="BI3384"/>
  <c r="BH3384"/>
  <c r="BG3384"/>
  <c r="BF3384"/>
  <c r="T3384"/>
  <c r="R3384"/>
  <c r="P3384"/>
  <c r="BK3384"/>
  <c r="J3384"/>
  <c r="BE3384" s="1"/>
  <c r="BI3383"/>
  <c r="BH3383"/>
  <c r="BG3383"/>
  <c r="BF3383"/>
  <c r="T3383"/>
  <c r="R3383"/>
  <c r="P3383"/>
  <c r="BK3383"/>
  <c r="J3383"/>
  <c r="BE3383" s="1"/>
  <c r="BI3382"/>
  <c r="BH3382"/>
  <c r="BG3382"/>
  <c r="BF3382"/>
  <c r="T3382"/>
  <c r="R3382"/>
  <c r="P3382"/>
  <c r="BK3382"/>
  <c r="J3382"/>
  <c r="BE3382" s="1"/>
  <c r="BI3375"/>
  <c r="BH3375"/>
  <c r="BG3375"/>
  <c r="BF3375"/>
  <c r="T3375"/>
  <c r="R3375"/>
  <c r="P3375"/>
  <c r="BK3375"/>
  <c r="J3375"/>
  <c r="BE3375"/>
  <c r="BI3374"/>
  <c r="BH3374"/>
  <c r="BG3374"/>
  <c r="BF3374"/>
  <c r="T3374"/>
  <c r="R3374"/>
  <c r="P3374"/>
  <c r="BK3374"/>
  <c r="J3374"/>
  <c r="BE3374" s="1"/>
  <c r="BI3373"/>
  <c r="BH3373"/>
  <c r="BG3373"/>
  <c r="BF3373"/>
  <c r="T3373"/>
  <c r="R3373"/>
  <c r="P3373"/>
  <c r="BK3373"/>
  <c r="J3373"/>
  <c r="BE3373" s="1"/>
  <c r="BI3372"/>
  <c r="BH3372"/>
  <c r="BG3372"/>
  <c r="BF3372"/>
  <c r="T3372"/>
  <c r="R3372"/>
  <c r="P3372"/>
  <c r="BK3372"/>
  <c r="J3372"/>
  <c r="BE3372" s="1"/>
  <c r="BI3371"/>
  <c r="BH3371"/>
  <c r="BG3371"/>
  <c r="BF3371"/>
  <c r="T3371"/>
  <c r="R3371"/>
  <c r="P3371"/>
  <c r="BK3371"/>
  <c r="J3371"/>
  <c r="BE3371" s="1"/>
  <c r="BI3370"/>
  <c r="BH3370"/>
  <c r="BG3370"/>
  <c r="BF3370"/>
  <c r="T3370"/>
  <c r="R3370"/>
  <c r="P3370"/>
  <c r="BK3370"/>
  <c r="J3370"/>
  <c r="BE3370" s="1"/>
  <c r="BI3362"/>
  <c r="BH3362"/>
  <c r="BG3362"/>
  <c r="BF3362"/>
  <c r="T3362"/>
  <c r="R3362"/>
  <c r="P3362"/>
  <c r="BK3362"/>
  <c r="J3362"/>
  <c r="BE3362" s="1"/>
  <c r="BI3361"/>
  <c r="BH3361"/>
  <c r="BG3361"/>
  <c r="BF3361"/>
  <c r="T3361"/>
  <c r="R3361"/>
  <c r="P3361"/>
  <c r="BK3361"/>
  <c r="J3361"/>
  <c r="BE3361"/>
  <c r="BI3357"/>
  <c r="BH3357"/>
  <c r="BG3357"/>
  <c r="BF3357"/>
  <c r="T3357"/>
  <c r="R3357"/>
  <c r="P3357"/>
  <c r="BK3357"/>
  <c r="J3357"/>
  <c r="BE3357" s="1"/>
  <c r="BI3356"/>
  <c r="BH3356"/>
  <c r="BG3356"/>
  <c r="BF3356"/>
  <c r="T3356"/>
  <c r="R3356"/>
  <c r="P3356"/>
  <c r="BK3356"/>
  <c r="J3356"/>
  <c r="BE3356" s="1"/>
  <c r="BI3355"/>
  <c r="BH3355"/>
  <c r="BG3355"/>
  <c r="BF3355"/>
  <c r="T3355"/>
  <c r="R3355"/>
  <c r="P3355"/>
  <c r="BK3355"/>
  <c r="J3355"/>
  <c r="BE3355" s="1"/>
  <c r="BI3354"/>
  <c r="BH3354"/>
  <c r="BG3354"/>
  <c r="BF3354"/>
  <c r="T3354"/>
  <c r="R3354"/>
  <c r="P3354"/>
  <c r="BK3354"/>
  <c r="J3354"/>
  <c r="BE3354"/>
  <c r="BI3348"/>
  <c r="BH3348"/>
  <c r="BG3348"/>
  <c r="BF3348"/>
  <c r="T3348"/>
  <c r="R3348"/>
  <c r="P3348"/>
  <c r="BK3348"/>
  <c r="J3348"/>
  <c r="BE3348"/>
  <c r="BI3347"/>
  <c r="BH3347"/>
  <c r="BG3347"/>
  <c r="BF3347"/>
  <c r="T3347"/>
  <c r="R3347"/>
  <c r="P3347"/>
  <c r="BK3347"/>
  <c r="J3347"/>
  <c r="BE3347" s="1"/>
  <c r="BI3346"/>
  <c r="BH3346"/>
  <c r="BG3346"/>
  <c r="BF3346"/>
  <c r="T3346"/>
  <c r="R3346"/>
  <c r="P3346"/>
  <c r="BK3346"/>
  <c r="J3346"/>
  <c r="BE3346" s="1"/>
  <c r="BI3341"/>
  <c r="BH3341"/>
  <c r="BG3341"/>
  <c r="BF3341"/>
  <c r="T3341"/>
  <c r="R3341"/>
  <c r="P3341"/>
  <c r="BK3341"/>
  <c r="J3341"/>
  <c r="BE3341" s="1"/>
  <c r="BI3317"/>
  <c r="BH3317"/>
  <c r="BG3317"/>
  <c r="BF3317"/>
  <c r="T3317"/>
  <c r="R3317"/>
  <c r="P3317"/>
  <c r="BK3317"/>
  <c r="J3317"/>
  <c r="BE3317"/>
  <c r="BI3309"/>
  <c r="BH3309"/>
  <c r="BG3309"/>
  <c r="BF3309"/>
  <c r="T3309"/>
  <c r="R3309"/>
  <c r="P3309"/>
  <c r="BK3309"/>
  <c r="J3309"/>
  <c r="BE3309" s="1"/>
  <c r="BI3290"/>
  <c r="BH3290"/>
  <c r="BG3290"/>
  <c r="BF3290"/>
  <c r="T3290"/>
  <c r="R3290"/>
  <c r="P3290"/>
  <c r="BK3290"/>
  <c r="J3290"/>
  <c r="BE3290" s="1"/>
  <c r="BI3285"/>
  <c r="BH3285"/>
  <c r="BG3285"/>
  <c r="BF3285"/>
  <c r="T3285"/>
  <c r="R3285"/>
  <c r="P3285"/>
  <c r="BK3285"/>
  <c r="J3285"/>
  <c r="BE3285" s="1"/>
  <c r="BI3283"/>
  <c r="BH3283"/>
  <c r="BG3283"/>
  <c r="BF3283"/>
  <c r="T3283"/>
  <c r="R3283"/>
  <c r="P3283"/>
  <c r="BK3283"/>
  <c r="J3283"/>
  <c r="BE3283" s="1"/>
  <c r="BI3279"/>
  <c r="BH3279"/>
  <c r="BG3279"/>
  <c r="BF3279"/>
  <c r="T3279"/>
  <c r="R3279"/>
  <c r="P3279"/>
  <c r="BK3279"/>
  <c r="J3279"/>
  <c r="BE3279" s="1"/>
  <c r="BI3278"/>
  <c r="BH3278"/>
  <c r="BG3278"/>
  <c r="BF3278"/>
  <c r="T3278"/>
  <c r="R3278"/>
  <c r="P3278"/>
  <c r="BK3278"/>
  <c r="J3278"/>
  <c r="BE3278" s="1"/>
  <c r="BI3274"/>
  <c r="BH3274"/>
  <c r="BG3274"/>
  <c r="BF3274"/>
  <c r="T3274"/>
  <c r="T3236" s="1"/>
  <c r="R3274"/>
  <c r="P3274"/>
  <c r="BK3274"/>
  <c r="J3274"/>
  <c r="BE3274"/>
  <c r="BI3270"/>
  <c r="BH3270"/>
  <c r="BG3270"/>
  <c r="BF3270"/>
  <c r="T3270"/>
  <c r="R3270"/>
  <c r="P3270"/>
  <c r="BK3270"/>
  <c r="J3270"/>
  <c r="BE3270" s="1"/>
  <c r="BI3266"/>
  <c r="BH3266"/>
  <c r="BG3266"/>
  <c r="BF3266"/>
  <c r="T3266"/>
  <c r="R3266"/>
  <c r="P3266"/>
  <c r="BK3266"/>
  <c r="J3266"/>
  <c r="BE3266" s="1"/>
  <c r="BI3262"/>
  <c r="BH3262"/>
  <c r="BG3262"/>
  <c r="BF3262"/>
  <c r="T3262"/>
  <c r="R3262"/>
  <c r="P3262"/>
  <c r="BK3262"/>
  <c r="J3262"/>
  <c r="BE3262" s="1"/>
  <c r="BI3261"/>
  <c r="BH3261"/>
  <c r="BG3261"/>
  <c r="BF3261"/>
  <c r="T3261"/>
  <c r="R3261"/>
  <c r="P3261"/>
  <c r="BK3261"/>
  <c r="J3261"/>
  <c r="BE3261" s="1"/>
  <c r="BI3257"/>
  <c r="BH3257"/>
  <c r="BG3257"/>
  <c r="BF3257"/>
  <c r="T3257"/>
  <c r="R3257"/>
  <c r="P3257"/>
  <c r="BK3257"/>
  <c r="J3257"/>
  <c r="BE3257" s="1"/>
  <c r="BI3253"/>
  <c r="BH3253"/>
  <c r="BG3253"/>
  <c r="BF3253"/>
  <c r="T3253"/>
  <c r="R3253"/>
  <c r="P3253"/>
  <c r="BK3253"/>
  <c r="J3253"/>
  <c r="BE3253" s="1"/>
  <c r="BI3249"/>
  <c r="BH3249"/>
  <c r="BG3249"/>
  <c r="BF3249"/>
  <c r="T3249"/>
  <c r="R3249"/>
  <c r="P3249"/>
  <c r="BK3249"/>
  <c r="J3249"/>
  <c r="BE3249" s="1"/>
  <c r="BI3245"/>
  <c r="BH3245"/>
  <c r="BG3245"/>
  <c r="BF3245"/>
  <c r="T3245"/>
  <c r="R3245"/>
  <c r="P3245"/>
  <c r="BK3245"/>
  <c r="J3245"/>
  <c r="BE3245"/>
  <c r="BI3241"/>
  <c r="BH3241"/>
  <c r="BG3241"/>
  <c r="BF3241"/>
  <c r="T3241"/>
  <c r="R3241"/>
  <c r="P3241"/>
  <c r="BK3241"/>
  <c r="BK3236" s="1"/>
  <c r="J3236" s="1"/>
  <c r="J78" s="1"/>
  <c r="J3241"/>
  <c r="BE3241" s="1"/>
  <c r="BI3237"/>
  <c r="BH3237"/>
  <c r="BG3237"/>
  <c r="BF3237"/>
  <c r="T3237"/>
  <c r="R3237"/>
  <c r="P3237"/>
  <c r="P3236" s="1"/>
  <c r="BK3237"/>
  <c r="J3237"/>
  <c r="BE3237" s="1"/>
  <c r="BI3235"/>
  <c r="BH3235"/>
  <c r="BG3235"/>
  <c r="BF3235"/>
  <c r="T3235"/>
  <c r="R3235"/>
  <c r="P3235"/>
  <c r="BK3235"/>
  <c r="J3235"/>
  <c r="BE3235" s="1"/>
  <c r="BI3229"/>
  <c r="BH3229"/>
  <c r="BG3229"/>
  <c r="BF3229"/>
  <c r="T3229"/>
  <c r="R3229"/>
  <c r="P3229"/>
  <c r="BK3229"/>
  <c r="J3229"/>
  <c r="BE3229" s="1"/>
  <c r="BI3228"/>
  <c r="BH3228"/>
  <c r="BG3228"/>
  <c r="BF3228"/>
  <c r="T3228"/>
  <c r="R3228"/>
  <c r="P3228"/>
  <c r="BK3228"/>
  <c r="J3228"/>
  <c r="BE3228" s="1"/>
  <c r="BI3226"/>
  <c r="BH3226"/>
  <c r="BG3226"/>
  <c r="BF3226"/>
  <c r="T3226"/>
  <c r="R3226"/>
  <c r="P3226"/>
  <c r="BK3226"/>
  <c r="J3226"/>
  <c r="BE3226"/>
  <c r="BI3220"/>
  <c r="BH3220"/>
  <c r="BG3220"/>
  <c r="BF3220"/>
  <c r="T3220"/>
  <c r="R3220"/>
  <c r="P3220"/>
  <c r="BK3220"/>
  <c r="J3220"/>
  <c r="BE3220" s="1"/>
  <c r="BI3219"/>
  <c r="BH3219"/>
  <c r="BG3219"/>
  <c r="BF3219"/>
  <c r="T3219"/>
  <c r="R3219"/>
  <c r="P3219"/>
  <c r="BK3219"/>
  <c r="J3219"/>
  <c r="BE3219" s="1"/>
  <c r="BI3215"/>
  <c r="BH3215"/>
  <c r="BG3215"/>
  <c r="BF3215"/>
  <c r="T3215"/>
  <c r="R3215"/>
  <c r="P3215"/>
  <c r="BK3215"/>
  <c r="J3215"/>
  <c r="BE3215" s="1"/>
  <c r="BI3214"/>
  <c r="BH3214"/>
  <c r="BG3214"/>
  <c r="BF3214"/>
  <c r="T3214"/>
  <c r="R3214"/>
  <c r="P3214"/>
  <c r="BK3214"/>
  <c r="J3214"/>
  <c r="BE3214"/>
  <c r="BI3210"/>
  <c r="BH3210"/>
  <c r="BG3210"/>
  <c r="BF3210"/>
  <c r="T3210"/>
  <c r="R3210"/>
  <c r="P3210"/>
  <c r="BK3210"/>
  <c r="J3210"/>
  <c r="BE3210"/>
  <c r="BI3209"/>
  <c r="BH3209"/>
  <c r="BG3209"/>
  <c r="BF3209"/>
  <c r="T3209"/>
  <c r="R3209"/>
  <c r="P3209"/>
  <c r="BK3209"/>
  <c r="J3209"/>
  <c r="BE3209" s="1"/>
  <c r="BI3204"/>
  <c r="BH3204"/>
  <c r="BG3204"/>
  <c r="BF3204"/>
  <c r="T3204"/>
  <c r="R3204"/>
  <c r="P3204"/>
  <c r="BK3204"/>
  <c r="J3204"/>
  <c r="BE3204" s="1"/>
  <c r="BI3203"/>
  <c r="BH3203"/>
  <c r="BG3203"/>
  <c r="BF3203"/>
  <c r="T3203"/>
  <c r="R3203"/>
  <c r="P3203"/>
  <c r="BK3203"/>
  <c r="J3203"/>
  <c r="BE3203" s="1"/>
  <c r="BI3151"/>
  <c r="BH3151"/>
  <c r="BG3151"/>
  <c r="BF3151"/>
  <c r="T3151"/>
  <c r="R3151"/>
  <c r="P3151"/>
  <c r="BK3151"/>
  <c r="J3151"/>
  <c r="BE3151"/>
  <c r="BI3148"/>
  <c r="BH3148"/>
  <c r="BG3148"/>
  <c r="BF3148"/>
  <c r="T3148"/>
  <c r="R3148"/>
  <c r="P3148"/>
  <c r="BK3148"/>
  <c r="J3148"/>
  <c r="BE3148" s="1"/>
  <c r="BI3147"/>
  <c r="BH3147"/>
  <c r="BG3147"/>
  <c r="BF3147"/>
  <c r="T3147"/>
  <c r="R3147"/>
  <c r="P3147"/>
  <c r="BK3147"/>
  <c r="J3147"/>
  <c r="BE3147" s="1"/>
  <c r="BI3141"/>
  <c r="BH3141"/>
  <c r="BG3141"/>
  <c r="BF3141"/>
  <c r="T3141"/>
  <c r="R3141"/>
  <c r="P3141"/>
  <c r="BK3141"/>
  <c r="J3141"/>
  <c r="BE3141" s="1"/>
  <c r="BI3123"/>
  <c r="BH3123"/>
  <c r="BG3123"/>
  <c r="BF3123"/>
  <c r="T3123"/>
  <c r="R3123"/>
  <c r="P3123"/>
  <c r="BK3123"/>
  <c r="J3123"/>
  <c r="BE3123" s="1"/>
  <c r="BI3050"/>
  <c r="BH3050"/>
  <c r="BG3050"/>
  <c r="BF3050"/>
  <c r="T3050"/>
  <c r="R3050"/>
  <c r="P3050"/>
  <c r="BK3050"/>
  <c r="J3050"/>
  <c r="BE3050" s="1"/>
  <c r="BI3030"/>
  <c r="BH3030"/>
  <c r="BG3030"/>
  <c r="BF3030"/>
  <c r="T3030"/>
  <c r="R3030"/>
  <c r="P3030"/>
  <c r="BK3030"/>
  <c r="J3030"/>
  <c r="BE3030" s="1"/>
  <c r="BI3019"/>
  <c r="BH3019"/>
  <c r="BG3019"/>
  <c r="BF3019"/>
  <c r="T3019"/>
  <c r="R3019"/>
  <c r="P3019"/>
  <c r="BK3019"/>
  <c r="J3019"/>
  <c r="BE3019"/>
  <c r="BI3018"/>
  <c r="BH3018"/>
  <c r="BG3018"/>
  <c r="BF3018"/>
  <c r="T3018"/>
  <c r="R3018"/>
  <c r="P3018"/>
  <c r="BK3018"/>
  <c r="J3018"/>
  <c r="BE3018" s="1"/>
  <c r="BI3015"/>
  <c r="BH3015"/>
  <c r="BG3015"/>
  <c r="BF3015"/>
  <c r="T3015"/>
  <c r="R3015"/>
  <c r="P3015"/>
  <c r="BK3015"/>
  <c r="J3015"/>
  <c r="BE3015" s="1"/>
  <c r="BI3012"/>
  <c r="BH3012"/>
  <c r="BG3012"/>
  <c r="BF3012"/>
  <c r="T3012"/>
  <c r="R3012"/>
  <c r="P3012"/>
  <c r="BK3012"/>
  <c r="J3012"/>
  <c r="BE3012" s="1"/>
  <c r="BI3007"/>
  <c r="BH3007"/>
  <c r="BG3007"/>
  <c r="BF3007"/>
  <c r="T3007"/>
  <c r="R3007"/>
  <c r="P3007"/>
  <c r="BK3007"/>
  <c r="J3007"/>
  <c r="BE3007"/>
  <c r="BI3006"/>
  <c r="BH3006"/>
  <c r="BG3006"/>
  <c r="BF3006"/>
  <c r="T3006"/>
  <c r="R3006"/>
  <c r="P3006"/>
  <c r="BK3006"/>
  <c r="J3006"/>
  <c r="BE3006"/>
  <c r="BI3003"/>
  <c r="BH3003"/>
  <c r="BG3003"/>
  <c r="BF3003"/>
  <c r="T3003"/>
  <c r="R3003"/>
  <c r="P3003"/>
  <c r="BK3003"/>
  <c r="J3003"/>
  <c r="BE3003" s="1"/>
  <c r="BI2970"/>
  <c r="BH2970"/>
  <c r="BG2970"/>
  <c r="BF2970"/>
  <c r="T2970"/>
  <c r="R2970"/>
  <c r="P2970"/>
  <c r="BK2970"/>
  <c r="J2970"/>
  <c r="BE2970" s="1"/>
  <c r="BI2956"/>
  <c r="BH2956"/>
  <c r="BG2956"/>
  <c r="BF2956"/>
  <c r="T2956"/>
  <c r="R2956"/>
  <c r="P2956"/>
  <c r="BK2956"/>
  <c r="J2956"/>
  <c r="BE2956" s="1"/>
  <c r="BI2919"/>
  <c r="BH2919"/>
  <c r="BG2919"/>
  <c r="BF2919"/>
  <c r="T2919"/>
  <c r="R2919"/>
  <c r="P2919"/>
  <c r="P2899" s="1"/>
  <c r="BK2919"/>
  <c r="J2919"/>
  <c r="BE2919"/>
  <c r="BI2900"/>
  <c r="BH2900"/>
  <c r="BG2900"/>
  <c r="BF2900"/>
  <c r="T2900"/>
  <c r="R2900"/>
  <c r="P2900"/>
  <c r="BK2900"/>
  <c r="J2900"/>
  <c r="BE2900" s="1"/>
  <c r="BI2897"/>
  <c r="BH2897"/>
  <c r="BG2897"/>
  <c r="BF2897"/>
  <c r="T2897"/>
  <c r="R2897"/>
  <c r="P2897"/>
  <c r="BK2897"/>
  <c r="J2897"/>
  <c r="BE2897" s="1"/>
  <c r="BI2889"/>
  <c r="BH2889"/>
  <c r="BG2889"/>
  <c r="BF2889"/>
  <c r="T2889"/>
  <c r="R2889"/>
  <c r="P2889"/>
  <c r="BK2889"/>
  <c r="J2889"/>
  <c r="BE2889" s="1"/>
  <c r="BI2883"/>
  <c r="BH2883"/>
  <c r="BG2883"/>
  <c r="BF2883"/>
  <c r="T2883"/>
  <c r="R2883"/>
  <c r="P2883"/>
  <c r="BK2883"/>
  <c r="J2883"/>
  <c r="BE2883" s="1"/>
  <c r="BI2882"/>
  <c r="BH2882"/>
  <c r="BG2882"/>
  <c r="BF2882"/>
  <c r="T2882"/>
  <c r="R2882"/>
  <c r="P2882"/>
  <c r="BK2882"/>
  <c r="J2882"/>
  <c r="BE2882" s="1"/>
  <c r="BI2881"/>
  <c r="BH2881"/>
  <c r="BG2881"/>
  <c r="BF2881"/>
  <c r="T2881"/>
  <c r="R2881"/>
  <c r="P2881"/>
  <c r="BK2881"/>
  <c r="J2881"/>
  <c r="BE2881" s="1"/>
  <c r="BI2861"/>
  <c r="BH2861"/>
  <c r="BG2861"/>
  <c r="BF2861"/>
  <c r="T2861"/>
  <c r="R2861"/>
  <c r="P2861"/>
  <c r="BK2861"/>
  <c r="J2861"/>
  <c r="BE2861" s="1"/>
  <c r="BI2841"/>
  <c r="BH2841"/>
  <c r="BG2841"/>
  <c r="BF2841"/>
  <c r="T2841"/>
  <c r="R2841"/>
  <c r="P2841"/>
  <c r="BK2841"/>
  <c r="J2841"/>
  <c r="BE2841" s="1"/>
  <c r="BI2834"/>
  <c r="BH2834"/>
  <c r="BG2834"/>
  <c r="BF2834"/>
  <c r="T2834"/>
  <c r="R2834"/>
  <c r="P2834"/>
  <c r="BK2834"/>
  <c r="J2834"/>
  <c r="BE2834" s="1"/>
  <c r="BI2824"/>
  <c r="BH2824"/>
  <c r="BG2824"/>
  <c r="BF2824"/>
  <c r="T2824"/>
  <c r="R2824"/>
  <c r="P2824"/>
  <c r="BK2824"/>
  <c r="J2824"/>
  <c r="BE2824" s="1"/>
  <c r="BI2820"/>
  <c r="BH2820"/>
  <c r="BG2820"/>
  <c r="BF2820"/>
  <c r="T2820"/>
  <c r="R2820"/>
  <c r="P2820"/>
  <c r="P2819" s="1"/>
  <c r="BK2820"/>
  <c r="J2820"/>
  <c r="BE2820" s="1"/>
  <c r="BI2818"/>
  <c r="BH2818"/>
  <c r="BG2818"/>
  <c r="BF2818"/>
  <c r="T2818"/>
  <c r="R2818"/>
  <c r="P2818"/>
  <c r="BK2818"/>
  <c r="J2818"/>
  <c r="BE2818" s="1"/>
  <c r="BI2817"/>
  <c r="BH2817"/>
  <c r="BG2817"/>
  <c r="BF2817"/>
  <c r="T2817"/>
  <c r="R2817"/>
  <c r="P2817"/>
  <c r="BK2817"/>
  <c r="J2817"/>
  <c r="BE2817" s="1"/>
  <c r="BI2816"/>
  <c r="BH2816"/>
  <c r="BG2816"/>
  <c r="BF2816"/>
  <c r="T2816"/>
  <c r="R2816"/>
  <c r="P2816"/>
  <c r="BK2816"/>
  <c r="J2816"/>
  <c r="BE2816" s="1"/>
  <c r="BI2815"/>
  <c r="BH2815"/>
  <c r="BG2815"/>
  <c r="BF2815"/>
  <c r="T2815"/>
  <c r="R2815"/>
  <c r="P2815"/>
  <c r="BK2815"/>
  <c r="J2815"/>
  <c r="BE2815" s="1"/>
  <c r="BI2814"/>
  <c r="BH2814"/>
  <c r="BG2814"/>
  <c r="BF2814"/>
  <c r="T2814"/>
  <c r="R2814"/>
  <c r="P2814"/>
  <c r="BK2814"/>
  <c r="J2814"/>
  <c r="BE2814"/>
  <c r="BI2813"/>
  <c r="BH2813"/>
  <c r="BG2813"/>
  <c r="BF2813"/>
  <c r="T2813"/>
  <c r="R2813"/>
  <c r="P2813"/>
  <c r="BK2813"/>
  <c r="J2813"/>
  <c r="BE2813" s="1"/>
  <c r="BI2812"/>
  <c r="BH2812"/>
  <c r="BG2812"/>
  <c r="BF2812"/>
  <c r="T2812"/>
  <c r="R2812"/>
  <c r="P2812"/>
  <c r="BK2812"/>
  <c r="J2812"/>
  <c r="BE2812" s="1"/>
  <c r="BI2808"/>
  <c r="BH2808"/>
  <c r="BG2808"/>
  <c r="BF2808"/>
  <c r="T2808"/>
  <c r="R2808"/>
  <c r="R2807" s="1"/>
  <c r="P2808"/>
  <c r="BK2808"/>
  <c r="J2808"/>
  <c r="BE2808" s="1"/>
  <c r="BI2806"/>
  <c r="BH2806"/>
  <c r="BG2806"/>
  <c r="BF2806"/>
  <c r="T2806"/>
  <c r="T2800" s="1"/>
  <c r="R2806"/>
  <c r="P2806"/>
  <c r="BK2806"/>
  <c r="J2806"/>
  <c r="BE2806" s="1"/>
  <c r="BI2804"/>
  <c r="BH2804"/>
  <c r="BG2804"/>
  <c r="BF2804"/>
  <c r="T2804"/>
  <c r="R2804"/>
  <c r="R2800" s="1"/>
  <c r="P2804"/>
  <c r="BK2804"/>
  <c r="J2804"/>
  <c r="BE2804"/>
  <c r="BI2801"/>
  <c r="BH2801"/>
  <c r="BG2801"/>
  <c r="BF2801"/>
  <c r="T2801"/>
  <c r="R2801"/>
  <c r="P2801"/>
  <c r="P2800" s="1"/>
  <c r="BK2801"/>
  <c r="J2801"/>
  <c r="BE2801" s="1"/>
  <c r="BI2799"/>
  <c r="BH2799"/>
  <c r="BG2799"/>
  <c r="BF2799"/>
  <c r="T2799"/>
  <c r="R2799"/>
  <c r="P2799"/>
  <c r="BK2799"/>
  <c r="J2799"/>
  <c r="BE2799" s="1"/>
  <c r="BI2798"/>
  <c r="BH2798"/>
  <c r="BG2798"/>
  <c r="BF2798"/>
  <c r="T2798"/>
  <c r="R2798"/>
  <c r="P2798"/>
  <c r="BK2798"/>
  <c r="J2798"/>
  <c r="BE2798" s="1"/>
  <c r="BI2794"/>
  <c r="BH2794"/>
  <c r="BG2794"/>
  <c r="BF2794"/>
  <c r="T2794"/>
  <c r="R2794"/>
  <c r="P2794"/>
  <c r="BK2794"/>
  <c r="J2794"/>
  <c r="BE2794" s="1"/>
  <c r="BI2791"/>
  <c r="BH2791"/>
  <c r="BG2791"/>
  <c r="BF2791"/>
  <c r="T2791"/>
  <c r="R2791"/>
  <c r="P2791"/>
  <c r="BK2791"/>
  <c r="J2791"/>
  <c r="BE2791" s="1"/>
  <c r="BI2784"/>
  <c r="BH2784"/>
  <c r="BG2784"/>
  <c r="BF2784"/>
  <c r="T2784"/>
  <c r="R2784"/>
  <c r="P2784"/>
  <c r="BK2784"/>
  <c r="J2784"/>
  <c r="BE2784" s="1"/>
  <c r="BI2780"/>
  <c r="BH2780"/>
  <c r="BG2780"/>
  <c r="BF2780"/>
  <c r="T2780"/>
  <c r="R2780"/>
  <c r="P2780"/>
  <c r="BK2780"/>
  <c r="J2780"/>
  <c r="BE2780" s="1"/>
  <c r="BI2773"/>
  <c r="BH2773"/>
  <c r="BG2773"/>
  <c r="BF2773"/>
  <c r="T2773"/>
  <c r="R2773"/>
  <c r="P2773"/>
  <c r="BK2773"/>
  <c r="J2773"/>
  <c r="BE2773" s="1"/>
  <c r="BI2771"/>
  <c r="BH2771"/>
  <c r="BG2771"/>
  <c r="BF2771"/>
  <c r="T2771"/>
  <c r="R2771"/>
  <c r="P2771"/>
  <c r="BK2771"/>
  <c r="J2771"/>
  <c r="BE2771" s="1"/>
  <c r="BI2766"/>
  <c r="BH2766"/>
  <c r="BG2766"/>
  <c r="BF2766"/>
  <c r="T2766"/>
  <c r="R2766"/>
  <c r="P2766"/>
  <c r="BK2766"/>
  <c r="J2766"/>
  <c r="BE2766"/>
  <c r="BI2764"/>
  <c r="BH2764"/>
  <c r="BG2764"/>
  <c r="BF2764"/>
  <c r="T2764"/>
  <c r="R2764"/>
  <c r="P2764"/>
  <c r="BK2764"/>
  <c r="J2764"/>
  <c r="BE2764" s="1"/>
  <c r="BI2746"/>
  <c r="BH2746"/>
  <c r="BG2746"/>
  <c r="BF2746"/>
  <c r="T2746"/>
  <c r="R2746"/>
  <c r="P2746"/>
  <c r="BK2746"/>
  <c r="J2746"/>
  <c r="BE2746" s="1"/>
  <c r="BI2743"/>
  <c r="BH2743"/>
  <c r="BG2743"/>
  <c r="BF2743"/>
  <c r="T2743"/>
  <c r="R2743"/>
  <c r="P2743"/>
  <c r="BK2743"/>
  <c r="J2743"/>
  <c r="BE2743" s="1"/>
  <c r="BI2740"/>
  <c r="BH2740"/>
  <c r="BG2740"/>
  <c r="BF2740"/>
  <c r="T2740"/>
  <c r="R2740"/>
  <c r="P2740"/>
  <c r="BK2740"/>
  <c r="J2740"/>
  <c r="BE2740" s="1"/>
  <c r="BI2738"/>
  <c r="BH2738"/>
  <c r="BG2738"/>
  <c r="BF2738"/>
  <c r="T2738"/>
  <c r="R2738"/>
  <c r="P2738"/>
  <c r="BK2738"/>
  <c r="J2738"/>
  <c r="BE2738" s="1"/>
  <c r="BI2736"/>
  <c r="BH2736"/>
  <c r="BG2736"/>
  <c r="BF2736"/>
  <c r="T2736"/>
  <c r="R2736"/>
  <c r="P2736"/>
  <c r="BK2736"/>
  <c r="J2736"/>
  <c r="BE2736" s="1"/>
  <c r="BI2728"/>
  <c r="BH2728"/>
  <c r="BG2728"/>
  <c r="BF2728"/>
  <c r="T2728"/>
  <c r="T2727" s="1"/>
  <c r="R2728"/>
  <c r="P2728"/>
  <c r="BK2728"/>
  <c r="J2728"/>
  <c r="BE2728" s="1"/>
  <c r="BI2726"/>
  <c r="BH2726"/>
  <c r="BG2726"/>
  <c r="BF2726"/>
  <c r="T2726"/>
  <c r="R2726"/>
  <c r="P2726"/>
  <c r="BK2726"/>
  <c r="J2726"/>
  <c r="BE2726" s="1"/>
  <c r="BI2725"/>
  <c r="BH2725"/>
  <c r="BG2725"/>
  <c r="BF2725"/>
  <c r="T2725"/>
  <c r="R2725"/>
  <c r="P2725"/>
  <c r="BK2725"/>
  <c r="J2725"/>
  <c r="BE2725" s="1"/>
  <c r="BI2721"/>
  <c r="BH2721"/>
  <c r="BG2721"/>
  <c r="BF2721"/>
  <c r="T2721"/>
  <c r="R2721"/>
  <c r="P2721"/>
  <c r="BK2721"/>
  <c r="J2721"/>
  <c r="BE2721" s="1"/>
  <c r="BI2720"/>
  <c r="BH2720"/>
  <c r="BG2720"/>
  <c r="BF2720"/>
  <c r="T2720"/>
  <c r="R2720"/>
  <c r="P2720"/>
  <c r="BK2720"/>
  <c r="J2720"/>
  <c r="BE2720" s="1"/>
  <c r="BI2706"/>
  <c r="BH2706"/>
  <c r="BG2706"/>
  <c r="BF2706"/>
  <c r="T2706"/>
  <c r="R2706"/>
  <c r="P2706"/>
  <c r="BK2706"/>
  <c r="J2706"/>
  <c r="BE2706" s="1"/>
  <c r="BI2705"/>
  <c r="BH2705"/>
  <c r="BG2705"/>
  <c r="BF2705"/>
  <c r="T2705"/>
  <c r="R2705"/>
  <c r="P2705"/>
  <c r="BK2705"/>
  <c r="J2705"/>
  <c r="BE2705"/>
  <c r="BI2701"/>
  <c r="BH2701"/>
  <c r="BG2701"/>
  <c r="BF2701"/>
  <c r="T2701"/>
  <c r="R2701"/>
  <c r="P2701"/>
  <c r="BK2701"/>
  <c r="J2701"/>
  <c r="BE2701" s="1"/>
  <c r="BI2699"/>
  <c r="BH2699"/>
  <c r="BG2699"/>
  <c r="BF2699"/>
  <c r="T2699"/>
  <c r="R2699"/>
  <c r="P2699"/>
  <c r="BK2699"/>
  <c r="J2699"/>
  <c r="BE2699" s="1"/>
  <c r="BI2694"/>
  <c r="BH2694"/>
  <c r="BG2694"/>
  <c r="BF2694"/>
  <c r="T2694"/>
  <c r="R2694"/>
  <c r="P2694"/>
  <c r="BK2694"/>
  <c r="J2694"/>
  <c r="BE2694" s="1"/>
  <c r="BI2692"/>
  <c r="BH2692"/>
  <c r="BG2692"/>
  <c r="BF2692"/>
  <c r="T2692"/>
  <c r="R2692"/>
  <c r="P2692"/>
  <c r="BK2692"/>
  <c r="J2692"/>
  <c r="BE2692"/>
  <c r="BI2687"/>
  <c r="BH2687"/>
  <c r="BG2687"/>
  <c r="BF2687"/>
  <c r="T2687"/>
  <c r="R2687"/>
  <c r="P2687"/>
  <c r="BK2687"/>
  <c r="J2687"/>
  <c r="BE2687"/>
  <c r="BI2685"/>
  <c r="BH2685"/>
  <c r="BG2685"/>
  <c r="BF2685"/>
  <c r="T2685"/>
  <c r="R2685"/>
  <c r="P2685"/>
  <c r="BK2685"/>
  <c r="J2685"/>
  <c r="BE2685" s="1"/>
  <c r="BI2677"/>
  <c r="BH2677"/>
  <c r="BG2677"/>
  <c r="BF2677"/>
  <c r="T2677"/>
  <c r="R2677"/>
  <c r="P2677"/>
  <c r="BK2677"/>
  <c r="J2677"/>
  <c r="BE2677" s="1"/>
  <c r="BI2675"/>
  <c r="BH2675"/>
  <c r="BG2675"/>
  <c r="BF2675"/>
  <c r="T2675"/>
  <c r="R2675"/>
  <c r="P2675"/>
  <c r="BK2675"/>
  <c r="J2675"/>
  <c r="BE2675" s="1"/>
  <c r="BI2667"/>
  <c r="BH2667"/>
  <c r="BG2667"/>
  <c r="BF2667"/>
  <c r="T2667"/>
  <c r="R2667"/>
  <c r="P2667"/>
  <c r="BK2667"/>
  <c r="J2667"/>
  <c r="BE2667" s="1"/>
  <c r="BI2665"/>
  <c r="BH2665"/>
  <c r="BG2665"/>
  <c r="BF2665"/>
  <c r="T2665"/>
  <c r="R2665"/>
  <c r="P2665"/>
  <c r="BK2665"/>
  <c r="J2665"/>
  <c r="BE2665" s="1"/>
  <c r="BI2663"/>
  <c r="BH2663"/>
  <c r="BG2663"/>
  <c r="BF2663"/>
  <c r="T2663"/>
  <c r="R2663"/>
  <c r="P2663"/>
  <c r="BK2663"/>
  <c r="J2663"/>
  <c r="BE2663" s="1"/>
  <c r="BI2661"/>
  <c r="BH2661"/>
  <c r="BG2661"/>
  <c r="BF2661"/>
  <c r="T2661"/>
  <c r="R2661"/>
  <c r="P2661"/>
  <c r="BK2661"/>
  <c r="J2661"/>
  <c r="BE2661" s="1"/>
  <c r="BI2656"/>
  <c r="BH2656"/>
  <c r="BG2656"/>
  <c r="BF2656"/>
  <c r="T2656"/>
  <c r="R2656"/>
  <c r="P2656"/>
  <c r="BK2656"/>
  <c r="J2656"/>
  <c r="BE2656" s="1"/>
  <c r="BI2654"/>
  <c r="BH2654"/>
  <c r="BG2654"/>
  <c r="BF2654"/>
  <c r="T2654"/>
  <c r="R2654"/>
  <c r="P2654"/>
  <c r="BK2654"/>
  <c r="J2654"/>
  <c r="BE2654" s="1"/>
  <c r="BI2652"/>
  <c r="BH2652"/>
  <c r="BG2652"/>
  <c r="BF2652"/>
  <c r="T2652"/>
  <c r="R2652"/>
  <c r="P2652"/>
  <c r="BK2652"/>
  <c r="J2652"/>
  <c r="BE2652" s="1"/>
  <c r="BI2639"/>
  <c r="BH2639"/>
  <c r="BG2639"/>
  <c r="BF2639"/>
  <c r="T2639"/>
  <c r="R2639"/>
  <c r="P2639"/>
  <c r="BK2639"/>
  <c r="J2639"/>
  <c r="BE2639"/>
  <c r="BI2636"/>
  <c r="BH2636"/>
  <c r="BG2636"/>
  <c r="BF2636"/>
  <c r="T2636"/>
  <c r="R2636"/>
  <c r="P2636"/>
  <c r="BK2636"/>
  <c r="J2636"/>
  <c r="BE2636"/>
  <c r="BI2632"/>
  <c r="BH2632"/>
  <c r="BG2632"/>
  <c r="BF2632"/>
  <c r="T2632"/>
  <c r="R2632"/>
  <c r="P2632"/>
  <c r="BK2632"/>
  <c r="J2632"/>
  <c r="BE2632" s="1"/>
  <c r="BI2629"/>
  <c r="BH2629"/>
  <c r="BG2629"/>
  <c r="BF2629"/>
  <c r="T2629"/>
  <c r="R2629"/>
  <c r="P2629"/>
  <c r="BK2629"/>
  <c r="J2629"/>
  <c r="BE2629" s="1"/>
  <c r="BI2624"/>
  <c r="BH2624"/>
  <c r="BG2624"/>
  <c r="BF2624"/>
  <c r="T2624"/>
  <c r="R2624"/>
  <c r="P2624"/>
  <c r="BK2624"/>
  <c r="J2624"/>
  <c r="BE2624" s="1"/>
  <c r="BI2621"/>
  <c r="BH2621"/>
  <c r="BG2621"/>
  <c r="BF2621"/>
  <c r="T2621"/>
  <c r="R2621"/>
  <c r="P2621"/>
  <c r="BK2621"/>
  <c r="J2621"/>
  <c r="BE2621"/>
  <c r="BI2608"/>
  <c r="BH2608"/>
  <c r="BG2608"/>
  <c r="BF2608"/>
  <c r="T2608"/>
  <c r="R2608"/>
  <c r="P2608"/>
  <c r="BK2608"/>
  <c r="J2608"/>
  <c r="BE2608" s="1"/>
  <c r="BI2604"/>
  <c r="BH2604"/>
  <c r="BG2604"/>
  <c r="BF2604"/>
  <c r="T2604"/>
  <c r="T2603" s="1"/>
  <c r="R2604"/>
  <c r="R2603" s="1"/>
  <c r="P2604"/>
  <c r="P2603"/>
  <c r="BK2604"/>
  <c r="BK2603" s="1"/>
  <c r="J2603" s="1"/>
  <c r="J69" s="1"/>
  <c r="J2604"/>
  <c r="BE2604" s="1"/>
  <c r="BI2602"/>
  <c r="BH2602"/>
  <c r="BG2602"/>
  <c r="BF2602"/>
  <c r="T2602"/>
  <c r="R2602"/>
  <c r="P2602"/>
  <c r="BK2602"/>
  <c r="J2602"/>
  <c r="BE2602" s="1"/>
  <c r="BI2600"/>
  <c r="BH2600"/>
  <c r="BG2600"/>
  <c r="BF2600"/>
  <c r="T2600"/>
  <c r="R2600"/>
  <c r="P2600"/>
  <c r="BK2600"/>
  <c r="J2600"/>
  <c r="BE2600" s="1"/>
  <c r="BI2599"/>
  <c r="BH2599"/>
  <c r="BG2599"/>
  <c r="BF2599"/>
  <c r="T2599"/>
  <c r="R2599"/>
  <c r="P2599"/>
  <c r="BK2599"/>
  <c r="J2599"/>
  <c r="BE2599" s="1"/>
  <c r="BI2598"/>
  <c r="BH2598"/>
  <c r="BG2598"/>
  <c r="BF2598"/>
  <c r="T2598"/>
  <c r="R2598"/>
  <c r="P2598"/>
  <c r="BK2598"/>
  <c r="J2598"/>
  <c r="BE2598" s="1"/>
  <c r="BI2590"/>
  <c r="BH2590"/>
  <c r="BG2590"/>
  <c r="BF2590"/>
  <c r="T2590"/>
  <c r="R2590"/>
  <c r="P2590"/>
  <c r="BK2590"/>
  <c r="J2590"/>
  <c r="BE2590"/>
  <c r="BI2584"/>
  <c r="BH2584"/>
  <c r="BG2584"/>
  <c r="BF2584"/>
  <c r="T2584"/>
  <c r="R2584"/>
  <c r="P2584"/>
  <c r="BK2584"/>
  <c r="J2584"/>
  <c r="BE2584" s="1"/>
  <c r="BI2578"/>
  <c r="BH2578"/>
  <c r="BG2578"/>
  <c r="BF2578"/>
  <c r="T2578"/>
  <c r="R2578"/>
  <c r="P2578"/>
  <c r="BK2578"/>
  <c r="J2578"/>
  <c r="BE2578" s="1"/>
  <c r="BI2441"/>
  <c r="BH2441"/>
  <c r="BG2441"/>
  <c r="BF2441"/>
  <c r="T2441"/>
  <c r="R2441"/>
  <c r="P2441"/>
  <c r="BK2441"/>
  <c r="J2441"/>
  <c r="BE2441" s="1"/>
  <c r="BI2439"/>
  <c r="BH2439"/>
  <c r="BG2439"/>
  <c r="BF2439"/>
  <c r="T2439"/>
  <c r="R2439"/>
  <c r="P2439"/>
  <c r="BK2439"/>
  <c r="J2439"/>
  <c r="BE2439"/>
  <c r="BI2410"/>
  <c r="BH2410"/>
  <c r="BG2410"/>
  <c r="BF2410"/>
  <c r="T2410"/>
  <c r="R2410"/>
  <c r="P2410"/>
  <c r="BK2410"/>
  <c r="J2410"/>
  <c r="BE2410" s="1"/>
  <c r="BI2403"/>
  <c r="BH2403"/>
  <c r="BG2403"/>
  <c r="BF2403"/>
  <c r="T2403"/>
  <c r="R2403"/>
  <c r="P2403"/>
  <c r="BK2403"/>
  <c r="J2403"/>
  <c r="BE2403" s="1"/>
  <c r="BI2396"/>
  <c r="BH2396"/>
  <c r="BG2396"/>
  <c r="BF2396"/>
  <c r="T2396"/>
  <c r="R2396"/>
  <c r="P2396"/>
  <c r="BK2396"/>
  <c r="J2396"/>
  <c r="BE2396" s="1"/>
  <c r="BI2389"/>
  <c r="BH2389"/>
  <c r="BG2389"/>
  <c r="BF2389"/>
  <c r="T2389"/>
  <c r="R2389"/>
  <c r="P2389"/>
  <c r="BK2389"/>
  <c r="J2389"/>
  <c r="BE2389"/>
  <c r="BI2383"/>
  <c r="BH2383"/>
  <c r="BG2383"/>
  <c r="BF2383"/>
  <c r="T2383"/>
  <c r="R2383"/>
  <c r="P2383"/>
  <c r="BK2383"/>
  <c r="J2383"/>
  <c r="BE2383"/>
  <c r="BI2379"/>
  <c r="BH2379"/>
  <c r="BG2379"/>
  <c r="BF2379"/>
  <c r="T2379"/>
  <c r="R2379"/>
  <c r="P2379"/>
  <c r="BK2379"/>
  <c r="J2379"/>
  <c r="BE2379" s="1"/>
  <c r="BI2373"/>
  <c r="BH2373"/>
  <c r="BG2373"/>
  <c r="BF2373"/>
  <c r="T2373"/>
  <c r="R2373"/>
  <c r="P2373"/>
  <c r="BK2373"/>
  <c r="J2373"/>
  <c r="BE2373" s="1"/>
  <c r="BI2369"/>
  <c r="BH2369"/>
  <c r="BG2369"/>
  <c r="BF2369"/>
  <c r="T2369"/>
  <c r="R2369"/>
  <c r="P2369"/>
  <c r="BK2369"/>
  <c r="J2369"/>
  <c r="BE2369" s="1"/>
  <c r="BI2366"/>
  <c r="BH2366"/>
  <c r="BG2366"/>
  <c r="BF2366"/>
  <c r="T2366"/>
  <c r="R2366"/>
  <c r="P2366"/>
  <c r="BK2366"/>
  <c r="J2366"/>
  <c r="BE2366"/>
  <c r="BI2361"/>
  <c r="BH2361"/>
  <c r="BG2361"/>
  <c r="BF2361"/>
  <c r="T2361"/>
  <c r="R2361"/>
  <c r="P2361"/>
  <c r="BK2361"/>
  <c r="J2361"/>
  <c r="BE2361" s="1"/>
  <c r="BI2360"/>
  <c r="BH2360"/>
  <c r="BG2360"/>
  <c r="BF2360"/>
  <c r="T2360"/>
  <c r="R2360"/>
  <c r="P2360"/>
  <c r="BK2360"/>
  <c r="J2360"/>
  <c r="BE2360" s="1"/>
  <c r="BI2355"/>
  <c r="BH2355"/>
  <c r="BG2355"/>
  <c r="BF2355"/>
  <c r="T2355"/>
  <c r="R2355"/>
  <c r="P2355"/>
  <c r="BK2355"/>
  <c r="J2355"/>
  <c r="BE2355" s="1"/>
  <c r="BI2350"/>
  <c r="BH2350"/>
  <c r="BG2350"/>
  <c r="BF2350"/>
  <c r="T2350"/>
  <c r="R2350"/>
  <c r="P2350"/>
  <c r="BK2350"/>
  <c r="J2350"/>
  <c r="BE2350"/>
  <c r="BI2315"/>
  <c r="BH2315"/>
  <c r="BG2315"/>
  <c r="BF2315"/>
  <c r="T2315"/>
  <c r="R2315"/>
  <c r="P2315"/>
  <c r="BK2315"/>
  <c r="J2315"/>
  <c r="BE2315" s="1"/>
  <c r="BI2313"/>
  <c r="BH2313"/>
  <c r="BG2313"/>
  <c r="BF2313"/>
  <c r="T2313"/>
  <c r="R2313"/>
  <c r="P2313"/>
  <c r="BK2313"/>
  <c r="J2313"/>
  <c r="BE2313" s="1"/>
  <c r="BI2310"/>
  <c r="BH2310"/>
  <c r="BG2310"/>
  <c r="BF2310"/>
  <c r="T2310"/>
  <c r="R2310"/>
  <c r="P2310"/>
  <c r="BK2310"/>
  <c r="J2310"/>
  <c r="BE2310" s="1"/>
  <c r="BI2299"/>
  <c r="BH2299"/>
  <c r="BG2299"/>
  <c r="BF2299"/>
  <c r="T2299"/>
  <c r="R2299"/>
  <c r="P2299"/>
  <c r="BK2299"/>
  <c r="J2299"/>
  <c r="BE2299" s="1"/>
  <c r="BI2264"/>
  <c r="BH2264"/>
  <c r="BG2264"/>
  <c r="BF2264"/>
  <c r="T2264"/>
  <c r="R2264"/>
  <c r="P2264"/>
  <c r="BK2264"/>
  <c r="J2264"/>
  <c r="BE2264" s="1"/>
  <c r="BI2263"/>
  <c r="BH2263"/>
  <c r="BG2263"/>
  <c r="BF2263"/>
  <c r="T2263"/>
  <c r="R2263"/>
  <c r="P2263"/>
  <c r="BK2263"/>
  <c r="J2263"/>
  <c r="BE2263"/>
  <c r="BI2260"/>
  <c r="BH2260"/>
  <c r="BG2260"/>
  <c r="BF2260"/>
  <c r="T2260"/>
  <c r="R2260"/>
  <c r="P2260"/>
  <c r="BK2260"/>
  <c r="J2260"/>
  <c r="BE2260" s="1"/>
  <c r="BI2254"/>
  <c r="BH2254"/>
  <c r="BG2254"/>
  <c r="BF2254"/>
  <c r="T2254"/>
  <c r="R2254"/>
  <c r="P2254"/>
  <c r="BK2254"/>
  <c r="J2254"/>
  <c r="BE2254" s="1"/>
  <c r="BI2252"/>
  <c r="BH2252"/>
  <c r="BG2252"/>
  <c r="BF2252"/>
  <c r="T2252"/>
  <c r="R2252"/>
  <c r="P2252"/>
  <c r="BK2252"/>
  <c r="J2252"/>
  <c r="BE2252" s="1"/>
  <c r="BI2249"/>
  <c r="BH2249"/>
  <c r="BG2249"/>
  <c r="BF2249"/>
  <c r="T2249"/>
  <c r="R2249"/>
  <c r="P2249"/>
  <c r="BK2249"/>
  <c r="J2249"/>
  <c r="BE2249"/>
  <c r="BI2244"/>
  <c r="BH2244"/>
  <c r="BG2244"/>
  <c r="BF2244"/>
  <c r="T2244"/>
  <c r="R2244"/>
  <c r="P2244"/>
  <c r="BK2244"/>
  <c r="J2244"/>
  <c r="BE2244" s="1"/>
  <c r="BI2242"/>
  <c r="BH2242"/>
  <c r="BG2242"/>
  <c r="BF2242"/>
  <c r="T2242"/>
  <c r="R2242"/>
  <c r="P2242"/>
  <c r="BK2242"/>
  <c r="J2242"/>
  <c r="BE2242" s="1"/>
  <c r="BI2239"/>
  <c r="BH2239"/>
  <c r="BG2239"/>
  <c r="BF2239"/>
  <c r="T2239"/>
  <c r="R2239"/>
  <c r="P2239"/>
  <c r="BK2239"/>
  <c r="J2239"/>
  <c r="BE2239" s="1"/>
  <c r="BI2231"/>
  <c r="BH2231"/>
  <c r="BG2231"/>
  <c r="BF2231"/>
  <c r="T2231"/>
  <c r="R2231"/>
  <c r="P2231"/>
  <c r="BK2231"/>
  <c r="J2231"/>
  <c r="BE2231"/>
  <c r="BI2229"/>
  <c r="BH2229"/>
  <c r="BG2229"/>
  <c r="BF2229"/>
  <c r="T2229"/>
  <c r="R2229"/>
  <c r="P2229"/>
  <c r="BK2229"/>
  <c r="J2229"/>
  <c r="BE2229"/>
  <c r="BI2226"/>
  <c r="BH2226"/>
  <c r="BG2226"/>
  <c r="BF2226"/>
  <c r="T2226"/>
  <c r="R2226"/>
  <c r="P2226"/>
  <c r="BK2226"/>
  <c r="J2226"/>
  <c r="BE2226" s="1"/>
  <c r="BI2220"/>
  <c r="BH2220"/>
  <c r="BG2220"/>
  <c r="BF2220"/>
  <c r="T2220"/>
  <c r="R2220"/>
  <c r="P2220"/>
  <c r="BK2220"/>
  <c r="J2220"/>
  <c r="BE2220" s="1"/>
  <c r="BI2208"/>
  <c r="BH2208"/>
  <c r="BG2208"/>
  <c r="BF2208"/>
  <c r="T2208"/>
  <c r="T2207" s="1"/>
  <c r="R2208"/>
  <c r="P2208"/>
  <c r="BK2208"/>
  <c r="J2208"/>
  <c r="BE2208" s="1"/>
  <c r="BI2206"/>
  <c r="BH2206"/>
  <c r="BG2206"/>
  <c r="BF2206"/>
  <c r="T2206"/>
  <c r="R2206"/>
  <c r="P2206"/>
  <c r="BK2206"/>
  <c r="J2206"/>
  <c r="BE2206"/>
  <c r="BI2205"/>
  <c r="BH2205"/>
  <c r="BG2205"/>
  <c r="BF2205"/>
  <c r="T2205"/>
  <c r="R2205"/>
  <c r="P2205"/>
  <c r="BK2205"/>
  <c r="J2205"/>
  <c r="BE2205" s="1"/>
  <c r="BI2204"/>
  <c r="BH2204"/>
  <c r="BG2204"/>
  <c r="BF2204"/>
  <c r="T2204"/>
  <c r="R2204"/>
  <c r="P2204"/>
  <c r="BK2204"/>
  <c r="J2204"/>
  <c r="BE2204" s="1"/>
  <c r="BI2199"/>
  <c r="BH2199"/>
  <c r="BG2199"/>
  <c r="BF2199"/>
  <c r="T2199"/>
  <c r="R2199"/>
  <c r="P2199"/>
  <c r="BK2199"/>
  <c r="J2199"/>
  <c r="BE2199" s="1"/>
  <c r="BI2198"/>
  <c r="BH2198"/>
  <c r="BG2198"/>
  <c r="BF2198"/>
  <c r="T2198"/>
  <c r="R2198"/>
  <c r="P2198"/>
  <c r="BK2198"/>
  <c r="J2198"/>
  <c r="BE2198" s="1"/>
  <c r="BI2195"/>
  <c r="BH2195"/>
  <c r="BG2195"/>
  <c r="BF2195"/>
  <c r="T2195"/>
  <c r="R2195"/>
  <c r="P2195"/>
  <c r="BK2195"/>
  <c r="J2195"/>
  <c r="BE2195" s="1"/>
  <c r="BI2194"/>
  <c r="BH2194"/>
  <c r="BG2194"/>
  <c r="BF2194"/>
  <c r="T2194"/>
  <c r="R2194"/>
  <c r="P2194"/>
  <c r="BK2194"/>
  <c r="J2194"/>
  <c r="BE2194" s="1"/>
  <c r="BI2193"/>
  <c r="BH2193"/>
  <c r="BG2193"/>
  <c r="BF2193"/>
  <c r="T2193"/>
  <c r="R2193"/>
  <c r="P2193"/>
  <c r="BK2193"/>
  <c r="J2193"/>
  <c r="BE2193"/>
  <c r="BI2192"/>
  <c r="BH2192"/>
  <c r="BG2192"/>
  <c r="BF2192"/>
  <c r="T2192"/>
  <c r="R2192"/>
  <c r="P2192"/>
  <c r="BK2192"/>
  <c r="J2192"/>
  <c r="BE2192" s="1"/>
  <c r="BI2191"/>
  <c r="BH2191"/>
  <c r="BG2191"/>
  <c r="BF2191"/>
  <c r="T2191"/>
  <c r="R2191"/>
  <c r="P2191"/>
  <c r="BK2191"/>
  <c r="J2191"/>
  <c r="BE2191" s="1"/>
  <c r="BI2185"/>
  <c r="BH2185"/>
  <c r="BG2185"/>
  <c r="BF2185"/>
  <c r="T2185"/>
  <c r="R2185"/>
  <c r="P2185"/>
  <c r="BK2185"/>
  <c r="J2185"/>
  <c r="BE2185" s="1"/>
  <c r="BI2184"/>
  <c r="BH2184"/>
  <c r="BG2184"/>
  <c r="BF2184"/>
  <c r="T2184"/>
  <c r="R2184"/>
  <c r="P2184"/>
  <c r="BK2184"/>
  <c r="J2184"/>
  <c r="BE2184"/>
  <c r="BI2174"/>
  <c r="BH2174"/>
  <c r="BG2174"/>
  <c r="BF2174"/>
  <c r="T2174"/>
  <c r="R2174"/>
  <c r="P2174"/>
  <c r="BK2174"/>
  <c r="J2174"/>
  <c r="BE2174" s="1"/>
  <c r="BI2170"/>
  <c r="BH2170"/>
  <c r="BG2170"/>
  <c r="BF2170"/>
  <c r="T2170"/>
  <c r="R2170"/>
  <c r="P2170"/>
  <c r="BK2170"/>
  <c r="J2170"/>
  <c r="BE2170" s="1"/>
  <c r="BI2167"/>
  <c r="BH2167"/>
  <c r="BG2167"/>
  <c r="BF2167"/>
  <c r="T2167"/>
  <c r="R2167"/>
  <c r="P2167"/>
  <c r="BK2167"/>
  <c r="J2167"/>
  <c r="BE2167" s="1"/>
  <c r="BI2159"/>
  <c r="BH2159"/>
  <c r="BG2159"/>
  <c r="BF2159"/>
  <c r="T2159"/>
  <c r="R2159"/>
  <c r="P2159"/>
  <c r="BK2159"/>
  <c r="J2159"/>
  <c r="BE2159" s="1"/>
  <c r="BI2156"/>
  <c r="BH2156"/>
  <c r="BG2156"/>
  <c r="BF2156"/>
  <c r="T2156"/>
  <c r="R2156"/>
  <c r="P2156"/>
  <c r="BK2156"/>
  <c r="J2156"/>
  <c r="BE2156" s="1"/>
  <c r="BI2153"/>
  <c r="BH2153"/>
  <c r="BG2153"/>
  <c r="BF2153"/>
  <c r="T2153"/>
  <c r="R2153"/>
  <c r="P2153"/>
  <c r="BK2153"/>
  <c r="J2153"/>
  <c r="BE2153" s="1"/>
  <c r="BI2149"/>
  <c r="BH2149"/>
  <c r="BG2149"/>
  <c r="BF2149"/>
  <c r="T2149"/>
  <c r="R2149"/>
  <c r="P2149"/>
  <c r="BK2149"/>
  <c r="J2149"/>
  <c r="BE2149" s="1"/>
  <c r="BI2145"/>
  <c r="BH2145"/>
  <c r="BG2145"/>
  <c r="BF2145"/>
  <c r="T2145"/>
  <c r="R2145"/>
  <c r="P2145"/>
  <c r="BK2145"/>
  <c r="J2145"/>
  <c r="BE2145"/>
  <c r="BI2139"/>
  <c r="BH2139"/>
  <c r="BG2139"/>
  <c r="BF2139"/>
  <c r="T2139"/>
  <c r="R2139"/>
  <c r="P2139"/>
  <c r="BK2139"/>
  <c r="J2139"/>
  <c r="BE2139" s="1"/>
  <c r="BI2138"/>
  <c r="BH2138"/>
  <c r="BG2138"/>
  <c r="BF2138"/>
  <c r="T2138"/>
  <c r="R2138"/>
  <c r="P2138"/>
  <c r="BK2138"/>
  <c r="J2138"/>
  <c r="BE2138" s="1"/>
  <c r="BI2137"/>
  <c r="BH2137"/>
  <c r="BG2137"/>
  <c r="BF2137"/>
  <c r="T2137"/>
  <c r="R2137"/>
  <c r="P2137"/>
  <c r="BK2137"/>
  <c r="J2137"/>
  <c r="BE2137" s="1"/>
  <c r="BI2136"/>
  <c r="BH2136"/>
  <c r="BG2136"/>
  <c r="BF2136"/>
  <c r="T2136"/>
  <c r="R2136"/>
  <c r="P2136"/>
  <c r="BK2136"/>
  <c r="J2136"/>
  <c r="BE2136"/>
  <c r="BI2135"/>
  <c r="BH2135"/>
  <c r="BG2135"/>
  <c r="BF2135"/>
  <c r="T2135"/>
  <c r="R2135"/>
  <c r="P2135"/>
  <c r="BK2135"/>
  <c r="J2135"/>
  <c r="BE2135" s="1"/>
  <c r="BI2121"/>
  <c r="BH2121"/>
  <c r="BG2121"/>
  <c r="BF2121"/>
  <c r="T2121"/>
  <c r="R2121"/>
  <c r="P2121"/>
  <c r="BK2121"/>
  <c r="J2121"/>
  <c r="BE2121" s="1"/>
  <c r="BI2117"/>
  <c r="BH2117"/>
  <c r="BG2117"/>
  <c r="BF2117"/>
  <c r="T2117"/>
  <c r="R2117"/>
  <c r="P2117"/>
  <c r="BK2117"/>
  <c r="J2117"/>
  <c r="BE2117" s="1"/>
  <c r="BI2113"/>
  <c r="BH2113"/>
  <c r="BG2113"/>
  <c r="BF2113"/>
  <c r="T2113"/>
  <c r="R2113"/>
  <c r="P2113"/>
  <c r="BK2113"/>
  <c r="J2113"/>
  <c r="BE2113" s="1"/>
  <c r="BI2087"/>
  <c r="BH2087"/>
  <c r="BG2087"/>
  <c r="BF2087"/>
  <c r="T2087"/>
  <c r="R2087"/>
  <c r="P2087"/>
  <c r="BK2087"/>
  <c r="J2087"/>
  <c r="BE2087" s="1"/>
  <c r="BI2081"/>
  <c r="BH2081"/>
  <c r="BG2081"/>
  <c r="BF2081"/>
  <c r="T2081"/>
  <c r="R2081"/>
  <c r="P2081"/>
  <c r="BK2081"/>
  <c r="J2081"/>
  <c r="BE2081" s="1"/>
  <c r="BI2077"/>
  <c r="BH2077"/>
  <c r="BG2077"/>
  <c r="BF2077"/>
  <c r="T2077"/>
  <c r="R2077"/>
  <c r="P2077"/>
  <c r="BK2077"/>
  <c r="J2077"/>
  <c r="BE2077" s="1"/>
  <c r="BI2054"/>
  <c r="BH2054"/>
  <c r="BG2054"/>
  <c r="BF2054"/>
  <c r="T2054"/>
  <c r="R2054"/>
  <c r="P2054"/>
  <c r="BK2054"/>
  <c r="J2054"/>
  <c r="BE2054"/>
  <c r="BI2050"/>
  <c r="BH2050"/>
  <c r="BG2050"/>
  <c r="BF2050"/>
  <c r="T2050"/>
  <c r="R2050"/>
  <c r="P2050"/>
  <c r="BK2050"/>
  <c r="J2050"/>
  <c r="BE2050" s="1"/>
  <c r="BI2016"/>
  <c r="BH2016"/>
  <c r="BG2016"/>
  <c r="BF2016"/>
  <c r="T2016"/>
  <c r="R2016"/>
  <c r="P2016"/>
  <c r="BK2016"/>
  <c r="J2016"/>
  <c r="BE2016" s="1"/>
  <c r="BI2013"/>
  <c r="BH2013"/>
  <c r="BG2013"/>
  <c r="BF2013"/>
  <c r="T2013"/>
  <c r="R2013"/>
  <c r="P2013"/>
  <c r="BK2013"/>
  <c r="J2013"/>
  <c r="BE2013" s="1"/>
  <c r="BI1998"/>
  <c r="BH1998"/>
  <c r="BG1998"/>
  <c r="BF1998"/>
  <c r="T1998"/>
  <c r="R1998"/>
  <c r="P1998"/>
  <c r="BK1998"/>
  <c r="J1998"/>
  <c r="BE1998"/>
  <c r="BI1996"/>
  <c r="BH1996"/>
  <c r="BG1996"/>
  <c r="BF1996"/>
  <c r="T1996"/>
  <c r="R1996"/>
  <c r="P1996"/>
  <c r="BK1996"/>
  <c r="J1996"/>
  <c r="BE1996" s="1"/>
  <c r="BI1972"/>
  <c r="BH1972"/>
  <c r="BG1972"/>
  <c r="BF1972"/>
  <c r="T1972"/>
  <c r="R1972"/>
  <c r="P1972"/>
  <c r="BK1972"/>
  <c r="J1972"/>
  <c r="BE1972" s="1"/>
  <c r="BI1970"/>
  <c r="BH1970"/>
  <c r="BG1970"/>
  <c r="BF1970"/>
  <c r="T1970"/>
  <c r="R1970"/>
  <c r="P1970"/>
  <c r="BK1970"/>
  <c r="J1970"/>
  <c r="BE1970" s="1"/>
  <c r="BI1968"/>
  <c r="BH1968"/>
  <c r="BG1968"/>
  <c r="BF1968"/>
  <c r="T1968"/>
  <c r="R1968"/>
  <c r="P1968"/>
  <c r="BK1968"/>
  <c r="J1968"/>
  <c r="BE1968" s="1"/>
  <c r="BI1966"/>
  <c r="BH1966"/>
  <c r="BG1966"/>
  <c r="BF1966"/>
  <c r="T1966"/>
  <c r="R1966"/>
  <c r="P1966"/>
  <c r="BK1966"/>
  <c r="J1966"/>
  <c r="BE1966" s="1"/>
  <c r="BI1964"/>
  <c r="BH1964"/>
  <c r="BG1964"/>
  <c r="BF1964"/>
  <c r="T1964"/>
  <c r="R1964"/>
  <c r="P1964"/>
  <c r="BK1964"/>
  <c r="J1964"/>
  <c r="BE1964" s="1"/>
  <c r="BI1953"/>
  <c r="BH1953"/>
  <c r="BG1953"/>
  <c r="BF1953"/>
  <c r="T1953"/>
  <c r="R1953"/>
  <c r="P1953"/>
  <c r="BK1953"/>
  <c r="J1953"/>
  <c r="BE1953" s="1"/>
  <c r="BI1951"/>
  <c r="BH1951"/>
  <c r="BG1951"/>
  <c r="BF1951"/>
  <c r="T1951"/>
  <c r="R1951"/>
  <c r="P1951"/>
  <c r="BK1951"/>
  <c r="J1951"/>
  <c r="BE1951"/>
  <c r="BI1949"/>
  <c r="BH1949"/>
  <c r="BG1949"/>
  <c r="BF1949"/>
  <c r="T1949"/>
  <c r="R1949"/>
  <c r="P1949"/>
  <c r="BK1949"/>
  <c r="J1949"/>
  <c r="BE1949" s="1"/>
  <c r="BI1948"/>
  <c r="BH1948"/>
  <c r="BG1948"/>
  <c r="BF1948"/>
  <c r="T1948"/>
  <c r="R1948"/>
  <c r="P1948"/>
  <c r="BK1948"/>
  <c r="J1948"/>
  <c r="BE1948" s="1"/>
  <c r="BI1945"/>
  <c r="BH1945"/>
  <c r="BG1945"/>
  <c r="BF1945"/>
  <c r="T1945"/>
  <c r="R1945"/>
  <c r="P1945"/>
  <c r="BK1945"/>
  <c r="J1945"/>
  <c r="BE1945" s="1"/>
  <c r="BI1924"/>
  <c r="BH1924"/>
  <c r="BG1924"/>
  <c r="BF1924"/>
  <c r="T1924"/>
  <c r="R1924"/>
  <c r="P1924"/>
  <c r="BK1924"/>
  <c r="J1924"/>
  <c r="BE1924" s="1"/>
  <c r="BI1922"/>
  <c r="BH1922"/>
  <c r="BG1922"/>
  <c r="BF1922"/>
  <c r="T1922"/>
  <c r="R1922"/>
  <c r="P1922"/>
  <c r="BK1922"/>
  <c r="J1922"/>
  <c r="BE1922" s="1"/>
  <c r="BI1899"/>
  <c r="BH1899"/>
  <c r="BG1899"/>
  <c r="BF1899"/>
  <c r="T1899"/>
  <c r="R1899"/>
  <c r="P1899"/>
  <c r="BK1899"/>
  <c r="J1899"/>
  <c r="BE1899" s="1"/>
  <c r="BI1896"/>
  <c r="BH1896"/>
  <c r="BG1896"/>
  <c r="BF1896"/>
  <c r="T1896"/>
  <c r="R1896"/>
  <c r="P1896"/>
  <c r="BK1896"/>
  <c r="J1896"/>
  <c r="BE1896" s="1"/>
  <c r="BI1893"/>
  <c r="BH1893"/>
  <c r="BG1893"/>
  <c r="BF1893"/>
  <c r="T1893"/>
  <c r="R1893"/>
  <c r="P1893"/>
  <c r="BK1893"/>
  <c r="J1893"/>
  <c r="BE1893" s="1"/>
  <c r="BI1888"/>
  <c r="BH1888"/>
  <c r="BG1888"/>
  <c r="BF1888"/>
  <c r="T1888"/>
  <c r="R1888"/>
  <c r="P1888"/>
  <c r="BK1888"/>
  <c r="J1888"/>
  <c r="BE1888" s="1"/>
  <c r="BI1854"/>
  <c r="BH1854"/>
  <c r="BG1854"/>
  <c r="BF1854"/>
  <c r="T1854"/>
  <c r="R1854"/>
  <c r="P1854"/>
  <c r="BK1854"/>
  <c r="J1854"/>
  <c r="BE1854" s="1"/>
  <c r="BI1847"/>
  <c r="BH1847"/>
  <c r="BG1847"/>
  <c r="BF1847"/>
  <c r="T1847"/>
  <c r="R1847"/>
  <c r="P1847"/>
  <c r="BK1847"/>
  <c r="J1847"/>
  <c r="BE1847" s="1"/>
  <c r="BI1821"/>
  <c r="BH1821"/>
  <c r="BG1821"/>
  <c r="BF1821"/>
  <c r="T1821"/>
  <c r="R1821"/>
  <c r="P1821"/>
  <c r="BK1821"/>
  <c r="J1821"/>
  <c r="BE1821"/>
  <c r="BI1787"/>
  <c r="BH1787"/>
  <c r="BG1787"/>
  <c r="BF1787"/>
  <c r="T1787"/>
  <c r="R1787"/>
  <c r="P1787"/>
  <c r="BK1787"/>
  <c r="J1787"/>
  <c r="BE1787" s="1"/>
  <c r="BI1784"/>
  <c r="BH1784"/>
  <c r="BG1784"/>
  <c r="BF1784"/>
  <c r="T1784"/>
  <c r="R1784"/>
  <c r="P1784"/>
  <c r="BK1784"/>
  <c r="J1784"/>
  <c r="BE1784" s="1"/>
  <c r="BI1782"/>
  <c r="BH1782"/>
  <c r="BG1782"/>
  <c r="BF1782"/>
  <c r="T1782"/>
  <c r="R1782"/>
  <c r="P1782"/>
  <c r="BK1782"/>
  <c r="J1782"/>
  <c r="BE1782" s="1"/>
  <c r="BI1757"/>
  <c r="BH1757"/>
  <c r="BG1757"/>
  <c r="BF1757"/>
  <c r="T1757"/>
  <c r="R1757"/>
  <c r="P1757"/>
  <c r="BK1757"/>
  <c r="J1757"/>
  <c r="BE1757" s="1"/>
  <c r="BI1668"/>
  <c r="BH1668"/>
  <c r="BG1668"/>
  <c r="BF1668"/>
  <c r="T1668"/>
  <c r="R1668"/>
  <c r="P1668"/>
  <c r="BK1668"/>
  <c r="J1668"/>
  <c r="BE1668" s="1"/>
  <c r="BI1577"/>
  <c r="BH1577"/>
  <c r="BG1577"/>
  <c r="BF1577"/>
  <c r="T1577"/>
  <c r="R1577"/>
  <c r="P1577"/>
  <c r="BK1577"/>
  <c r="J1577"/>
  <c r="BE1577" s="1"/>
  <c r="BI1576"/>
  <c r="BH1576"/>
  <c r="BG1576"/>
  <c r="BF1576"/>
  <c r="T1576"/>
  <c r="R1576"/>
  <c r="P1576"/>
  <c r="BK1576"/>
  <c r="J1576"/>
  <c r="BE1576" s="1"/>
  <c r="BI1487"/>
  <c r="BH1487"/>
  <c r="BG1487"/>
  <c r="BF1487"/>
  <c r="T1487"/>
  <c r="R1487"/>
  <c r="P1487"/>
  <c r="BK1487"/>
  <c r="J1487"/>
  <c r="BE1487" s="1"/>
  <c r="BI1463"/>
  <c r="BH1463"/>
  <c r="BG1463"/>
  <c r="BF1463"/>
  <c r="T1463"/>
  <c r="R1463"/>
  <c r="P1463"/>
  <c r="BK1463"/>
  <c r="J1463"/>
  <c r="BE1463" s="1"/>
  <c r="BI1462"/>
  <c r="BH1462"/>
  <c r="BG1462"/>
  <c r="BF1462"/>
  <c r="T1462"/>
  <c r="R1462"/>
  <c r="P1462"/>
  <c r="BK1462"/>
  <c r="J1462"/>
  <c r="BE1462" s="1"/>
  <c r="BI1351"/>
  <c r="BH1351"/>
  <c r="BG1351"/>
  <c r="BF1351"/>
  <c r="T1351"/>
  <c r="R1351"/>
  <c r="P1351"/>
  <c r="BK1351"/>
  <c r="J1351"/>
  <c r="BE1351" s="1"/>
  <c r="BI1350"/>
  <c r="BH1350"/>
  <c r="BG1350"/>
  <c r="BF1350"/>
  <c r="T1350"/>
  <c r="R1350"/>
  <c r="P1350"/>
  <c r="BK1350"/>
  <c r="J1350"/>
  <c r="BE1350"/>
  <c r="BI1345"/>
  <c r="BH1345"/>
  <c r="BG1345"/>
  <c r="BF1345"/>
  <c r="T1345"/>
  <c r="R1345"/>
  <c r="P1345"/>
  <c r="BK1345"/>
  <c r="J1345"/>
  <c r="BE1345" s="1"/>
  <c r="BI1312"/>
  <c r="BH1312"/>
  <c r="BG1312"/>
  <c r="BF1312"/>
  <c r="T1312"/>
  <c r="R1312"/>
  <c r="P1312"/>
  <c r="BK1312"/>
  <c r="J1312"/>
  <c r="BE1312" s="1"/>
  <c r="BI1311"/>
  <c r="BH1311"/>
  <c r="BG1311"/>
  <c r="BF1311"/>
  <c r="T1311"/>
  <c r="R1311"/>
  <c r="P1311"/>
  <c r="BK1311"/>
  <c r="J1311"/>
  <c r="BE1311" s="1"/>
  <c r="BI1275"/>
  <c r="BH1275"/>
  <c r="BG1275"/>
  <c r="BF1275"/>
  <c r="T1275"/>
  <c r="R1275"/>
  <c r="P1275"/>
  <c r="BK1275"/>
  <c r="J1275"/>
  <c r="BE1275" s="1"/>
  <c r="BI1236"/>
  <c r="BH1236"/>
  <c r="BG1236"/>
  <c r="BF1236"/>
  <c r="T1236"/>
  <c r="R1236"/>
  <c r="P1236"/>
  <c r="BK1236"/>
  <c r="J1236"/>
  <c r="BE1236" s="1"/>
  <c r="BI1235"/>
  <c r="BH1235"/>
  <c r="BG1235"/>
  <c r="BF1235"/>
  <c r="T1235"/>
  <c r="R1235"/>
  <c r="P1235"/>
  <c r="BK1235"/>
  <c r="J1235"/>
  <c r="BE1235" s="1"/>
  <c r="BI1227"/>
  <c r="BH1227"/>
  <c r="BG1227"/>
  <c r="BF1227"/>
  <c r="T1227"/>
  <c r="R1227"/>
  <c r="P1227"/>
  <c r="BK1227"/>
  <c r="J1227"/>
  <c r="BE1227" s="1"/>
  <c r="BI1223"/>
  <c r="BH1223"/>
  <c r="BG1223"/>
  <c r="BF1223"/>
  <c r="T1223"/>
  <c r="R1223"/>
  <c r="P1223"/>
  <c r="BK1223"/>
  <c r="J1223"/>
  <c r="BE1223" s="1"/>
  <c r="BI1192"/>
  <c r="BH1192"/>
  <c r="BG1192"/>
  <c r="BF1192"/>
  <c r="T1192"/>
  <c r="R1192"/>
  <c r="P1192"/>
  <c r="BK1192"/>
  <c r="J1192"/>
  <c r="BE1192" s="1"/>
  <c r="BI1160"/>
  <c r="BH1160"/>
  <c r="BG1160"/>
  <c r="BF1160"/>
  <c r="T1160"/>
  <c r="R1160"/>
  <c r="R1159" s="1"/>
  <c r="P1160"/>
  <c r="BK1160"/>
  <c r="J1160"/>
  <c r="BE1160" s="1"/>
  <c r="BI1158"/>
  <c r="BH1158"/>
  <c r="BG1158"/>
  <c r="BF1158"/>
  <c r="T1158"/>
  <c r="R1158"/>
  <c r="P1158"/>
  <c r="BK1158"/>
  <c r="J1158"/>
  <c r="BE1158"/>
  <c r="BI1146"/>
  <c r="BH1146"/>
  <c r="BG1146"/>
  <c r="BF1146"/>
  <c r="T1146"/>
  <c r="R1146"/>
  <c r="P1146"/>
  <c r="BK1146"/>
  <c r="J1146"/>
  <c r="BE1146" s="1"/>
  <c r="BI1134"/>
  <c r="BH1134"/>
  <c r="BG1134"/>
  <c r="BF1134"/>
  <c r="T1134"/>
  <c r="R1134"/>
  <c r="P1134"/>
  <c r="BK1134"/>
  <c r="J1134"/>
  <c r="BE1134" s="1"/>
  <c r="BI1133"/>
  <c r="BH1133"/>
  <c r="BG1133"/>
  <c r="BF1133"/>
  <c r="T1133"/>
  <c r="R1133"/>
  <c r="P1133"/>
  <c r="BK1133"/>
  <c r="J1133"/>
  <c r="BE1133" s="1"/>
  <c r="BI1121"/>
  <c r="BH1121"/>
  <c r="BG1121"/>
  <c r="BF1121"/>
  <c r="T1121"/>
  <c r="R1121"/>
  <c r="P1121"/>
  <c r="BK1121"/>
  <c r="J1121"/>
  <c r="BE1121" s="1"/>
  <c r="BI1117"/>
  <c r="BH1117"/>
  <c r="BG1117"/>
  <c r="BF1117"/>
  <c r="T1117"/>
  <c r="R1117"/>
  <c r="P1117"/>
  <c r="BK1117"/>
  <c r="J1117"/>
  <c r="BE1117" s="1"/>
  <c r="BI1103"/>
  <c r="BH1103"/>
  <c r="BG1103"/>
  <c r="BF1103"/>
  <c r="T1103"/>
  <c r="R1103"/>
  <c r="P1103"/>
  <c r="BK1103"/>
  <c r="J1103"/>
  <c r="BE1103" s="1"/>
  <c r="BI1099"/>
  <c r="BH1099"/>
  <c r="BG1099"/>
  <c r="BF1099"/>
  <c r="T1099"/>
  <c r="R1099"/>
  <c r="P1099"/>
  <c r="BK1099"/>
  <c r="J1099"/>
  <c r="BE1099"/>
  <c r="BI1098"/>
  <c r="BH1098"/>
  <c r="BG1098"/>
  <c r="BF1098"/>
  <c r="T1098"/>
  <c r="R1098"/>
  <c r="P1098"/>
  <c r="BK1098"/>
  <c r="J1098"/>
  <c r="BE1098" s="1"/>
  <c r="BI1078"/>
  <c r="BH1078"/>
  <c r="BG1078"/>
  <c r="BF1078"/>
  <c r="T1078"/>
  <c r="R1078"/>
  <c r="P1078"/>
  <c r="BK1078"/>
  <c r="J1078"/>
  <c r="BE1078" s="1"/>
  <c r="BI1058"/>
  <c r="BH1058"/>
  <c r="BG1058"/>
  <c r="BF1058"/>
  <c r="T1058"/>
  <c r="R1058"/>
  <c r="P1058"/>
  <c r="BK1058"/>
  <c r="J1058"/>
  <c r="BE1058" s="1"/>
  <c r="BI1055"/>
  <c r="BH1055"/>
  <c r="BG1055"/>
  <c r="BF1055"/>
  <c r="T1055"/>
  <c r="R1055"/>
  <c r="P1055"/>
  <c r="BK1055"/>
  <c r="J1055"/>
  <c r="BE1055" s="1"/>
  <c r="BI1052"/>
  <c r="BH1052"/>
  <c r="BG1052"/>
  <c r="BF1052"/>
  <c r="T1052"/>
  <c r="R1052"/>
  <c r="P1052"/>
  <c r="BK1052"/>
  <c r="J1052"/>
  <c r="BE1052" s="1"/>
  <c r="BI1049"/>
  <c r="BH1049"/>
  <c r="BG1049"/>
  <c r="BF1049"/>
  <c r="T1049"/>
  <c r="R1049"/>
  <c r="P1049"/>
  <c r="BK1049"/>
  <c r="J1049"/>
  <c r="BE1049" s="1"/>
  <c r="BI1021"/>
  <c r="BH1021"/>
  <c r="BG1021"/>
  <c r="BF1021"/>
  <c r="T1021"/>
  <c r="R1021"/>
  <c r="P1021"/>
  <c r="BK1021"/>
  <c r="J1021"/>
  <c r="BE1021" s="1"/>
  <c r="BI992"/>
  <c r="BH992"/>
  <c r="BG992"/>
  <c r="BF992"/>
  <c r="T992"/>
  <c r="R992"/>
  <c r="P992"/>
  <c r="BK992"/>
  <c r="J992"/>
  <c r="BE992"/>
  <c r="BI986"/>
  <c r="BH986"/>
  <c r="BG986"/>
  <c r="BF986"/>
  <c r="T986"/>
  <c r="R986"/>
  <c r="P986"/>
  <c r="BK986"/>
  <c r="J986"/>
  <c r="BE986" s="1"/>
  <c r="BI973"/>
  <c r="BH973"/>
  <c r="BG973"/>
  <c r="BF973"/>
  <c r="T973"/>
  <c r="R973"/>
  <c r="P973"/>
  <c r="BK973"/>
  <c r="J973"/>
  <c r="BE973" s="1"/>
  <c r="BI972"/>
  <c r="BH972"/>
  <c r="BG972"/>
  <c r="BF972"/>
  <c r="T972"/>
  <c r="R972"/>
  <c r="P972"/>
  <c r="BK972"/>
  <c r="J972"/>
  <c r="BE972" s="1"/>
  <c r="BI948"/>
  <c r="BH948"/>
  <c r="BG948"/>
  <c r="BF948"/>
  <c r="T948"/>
  <c r="R948"/>
  <c r="P948"/>
  <c r="BK948"/>
  <c r="J948"/>
  <c r="BE948"/>
  <c r="BI946"/>
  <c r="BH946"/>
  <c r="BG946"/>
  <c r="BF946"/>
  <c r="T946"/>
  <c r="R946"/>
  <c r="P946"/>
  <c r="BK946"/>
  <c r="J946"/>
  <c r="BE946" s="1"/>
  <c r="BI913"/>
  <c r="BH913"/>
  <c r="BG913"/>
  <c r="BF913"/>
  <c r="T913"/>
  <c r="R913"/>
  <c r="P913"/>
  <c r="BK913"/>
  <c r="J913"/>
  <c r="BE913" s="1"/>
  <c r="BI888"/>
  <c r="BH888"/>
  <c r="BG888"/>
  <c r="BF888"/>
  <c r="T888"/>
  <c r="R888"/>
  <c r="P888"/>
  <c r="BK888"/>
  <c r="J888"/>
  <c r="BE888" s="1"/>
  <c r="BI886"/>
  <c r="BH886"/>
  <c r="BG886"/>
  <c r="BF886"/>
  <c r="T886"/>
  <c r="R886"/>
  <c r="P886"/>
  <c r="BK886"/>
  <c r="J886"/>
  <c r="BE886" s="1"/>
  <c r="BI884"/>
  <c r="BH884"/>
  <c r="BG884"/>
  <c r="BF884"/>
  <c r="T884"/>
  <c r="R884"/>
  <c r="P884"/>
  <c r="BK884"/>
  <c r="J884"/>
  <c r="BE884" s="1"/>
  <c r="BI876"/>
  <c r="BH876"/>
  <c r="BG876"/>
  <c r="BF876"/>
  <c r="T876"/>
  <c r="R876"/>
  <c r="P876"/>
  <c r="BK876"/>
  <c r="J876"/>
  <c r="BE876" s="1"/>
  <c r="BI871"/>
  <c r="BH871"/>
  <c r="BG871"/>
  <c r="BF871"/>
  <c r="T871"/>
  <c r="R871"/>
  <c r="P871"/>
  <c r="BK871"/>
  <c r="J871"/>
  <c r="BE871"/>
  <c r="BI856"/>
  <c r="BH856"/>
  <c r="BG856"/>
  <c r="BF856"/>
  <c r="T856"/>
  <c r="R856"/>
  <c r="P856"/>
  <c r="BK856"/>
  <c r="J856"/>
  <c r="BE856" s="1"/>
  <c r="BI840"/>
  <c r="BH840"/>
  <c r="BG840"/>
  <c r="BF840"/>
  <c r="T840"/>
  <c r="R840"/>
  <c r="P840"/>
  <c r="BK840"/>
  <c r="J840"/>
  <c r="BE840" s="1"/>
  <c r="BI829"/>
  <c r="BH829"/>
  <c r="BG829"/>
  <c r="BF829"/>
  <c r="T829"/>
  <c r="R829"/>
  <c r="P829"/>
  <c r="BK829"/>
  <c r="J829"/>
  <c r="BE829" s="1"/>
  <c r="BI817"/>
  <c r="BH817"/>
  <c r="BG817"/>
  <c r="BF817"/>
  <c r="T817"/>
  <c r="R817"/>
  <c r="P817"/>
  <c r="BK817"/>
  <c r="J817"/>
  <c r="BE817"/>
  <c r="BI786"/>
  <c r="BH786"/>
  <c r="BG786"/>
  <c r="BF786"/>
  <c r="T786"/>
  <c r="R786"/>
  <c r="P786"/>
  <c r="BK786"/>
  <c r="J786"/>
  <c r="BE786" s="1"/>
  <c r="BI774"/>
  <c r="BH774"/>
  <c r="BG774"/>
  <c r="BF774"/>
  <c r="T774"/>
  <c r="R774"/>
  <c r="P774"/>
  <c r="BK774"/>
  <c r="J774"/>
  <c r="BE774" s="1"/>
  <c r="BI747"/>
  <c r="BH747"/>
  <c r="BG747"/>
  <c r="BF747"/>
  <c r="T747"/>
  <c r="R747"/>
  <c r="P747"/>
  <c r="BK747"/>
  <c r="J747"/>
  <c r="BE747" s="1"/>
  <c r="BI728"/>
  <c r="BH728"/>
  <c r="BG728"/>
  <c r="BF728"/>
  <c r="T728"/>
  <c r="R728"/>
  <c r="P728"/>
  <c r="BK728"/>
  <c r="J728"/>
  <c r="BE728" s="1"/>
  <c r="BI721"/>
  <c r="BH721"/>
  <c r="BG721"/>
  <c r="BF721"/>
  <c r="T721"/>
  <c r="R721"/>
  <c r="P721"/>
  <c r="BK721"/>
  <c r="J721"/>
  <c r="BE721" s="1"/>
  <c r="BI705"/>
  <c r="BH705"/>
  <c r="BG705"/>
  <c r="BF705"/>
  <c r="T705"/>
  <c r="R705"/>
  <c r="P705"/>
  <c r="BK705"/>
  <c r="J705"/>
  <c r="BE705" s="1"/>
  <c r="BI701"/>
  <c r="BH701"/>
  <c r="BG701"/>
  <c r="BF701"/>
  <c r="T701"/>
  <c r="R701"/>
  <c r="P701"/>
  <c r="BK701"/>
  <c r="J701"/>
  <c r="BE701"/>
  <c r="BI700"/>
  <c r="BH700"/>
  <c r="BG700"/>
  <c r="BF700"/>
  <c r="T700"/>
  <c r="R700"/>
  <c r="P700"/>
  <c r="BK700"/>
  <c r="J700"/>
  <c r="BE700" s="1"/>
  <c r="BI681"/>
  <c r="BH681"/>
  <c r="BG681"/>
  <c r="BF681"/>
  <c r="T681"/>
  <c r="R681"/>
  <c r="P681"/>
  <c r="BK681"/>
  <c r="J681"/>
  <c r="BE681" s="1"/>
  <c r="BI675"/>
  <c r="BH675"/>
  <c r="BG675"/>
  <c r="BF675"/>
  <c r="T675"/>
  <c r="R675"/>
  <c r="P675"/>
  <c r="BK675"/>
  <c r="J675"/>
  <c r="BE675" s="1"/>
  <c r="BI656"/>
  <c r="BH656"/>
  <c r="BG656"/>
  <c r="BF656"/>
  <c r="T656"/>
  <c r="R656"/>
  <c r="P656"/>
  <c r="BK656"/>
  <c r="J656"/>
  <c r="BE656"/>
  <c r="BI649"/>
  <c r="BH649"/>
  <c r="BG649"/>
  <c r="BF649"/>
  <c r="T649"/>
  <c r="R649"/>
  <c r="P649"/>
  <c r="BK649"/>
  <c r="J649"/>
  <c r="BE649"/>
  <c r="BI638"/>
  <c r="BH638"/>
  <c r="BG638"/>
  <c r="BF638"/>
  <c r="T638"/>
  <c r="R638"/>
  <c r="P638"/>
  <c r="BK638"/>
  <c r="J638"/>
  <c r="BE638" s="1"/>
  <c r="BI627"/>
  <c r="BH627"/>
  <c r="BG627"/>
  <c r="BF627"/>
  <c r="T627"/>
  <c r="R627"/>
  <c r="P627"/>
  <c r="BK627"/>
  <c r="J627"/>
  <c r="BE627" s="1"/>
  <c r="BI618"/>
  <c r="BH618"/>
  <c r="BG618"/>
  <c r="BF618"/>
  <c r="T618"/>
  <c r="R618"/>
  <c r="P618"/>
  <c r="BK618"/>
  <c r="J618"/>
  <c r="BE618" s="1"/>
  <c r="BI615"/>
  <c r="BH615"/>
  <c r="BG615"/>
  <c r="BF615"/>
  <c r="T615"/>
  <c r="R615"/>
  <c r="P615"/>
  <c r="BK615"/>
  <c r="J615"/>
  <c r="BE615"/>
  <c r="BI608"/>
  <c r="BH608"/>
  <c r="BG608"/>
  <c r="BF608"/>
  <c r="T608"/>
  <c r="R608"/>
  <c r="P608"/>
  <c r="BK608"/>
  <c r="J608"/>
  <c r="BE608" s="1"/>
  <c r="BI606"/>
  <c r="BH606"/>
  <c r="BG606"/>
  <c r="BF606"/>
  <c r="T606"/>
  <c r="R606"/>
  <c r="P606"/>
  <c r="BK606"/>
  <c r="J606"/>
  <c r="BE606" s="1"/>
  <c r="BI602"/>
  <c r="BH602"/>
  <c r="BG602"/>
  <c r="BF602"/>
  <c r="T602"/>
  <c r="R602"/>
  <c r="P602"/>
  <c r="BK602"/>
  <c r="J602"/>
  <c r="BE602" s="1"/>
  <c r="BI589"/>
  <c r="BH589"/>
  <c r="BG589"/>
  <c r="BF589"/>
  <c r="T589"/>
  <c r="R589"/>
  <c r="P589"/>
  <c r="BK589"/>
  <c r="J589"/>
  <c r="BE589" s="1"/>
  <c r="BI587"/>
  <c r="BH587"/>
  <c r="BG587"/>
  <c r="BF587"/>
  <c r="T587"/>
  <c r="R587"/>
  <c r="P587"/>
  <c r="BK587"/>
  <c r="J587"/>
  <c r="BE587" s="1"/>
  <c r="BI551"/>
  <c r="BH551"/>
  <c r="BG551"/>
  <c r="BF551"/>
  <c r="T551"/>
  <c r="R551"/>
  <c r="P551"/>
  <c r="BK551"/>
  <c r="J551"/>
  <c r="BE551" s="1"/>
  <c r="BI549"/>
  <c r="BH549"/>
  <c r="BG549"/>
  <c r="BF549"/>
  <c r="T549"/>
  <c r="R549"/>
  <c r="P549"/>
  <c r="BK549"/>
  <c r="J549"/>
  <c r="BE549"/>
  <c r="BI514"/>
  <c r="BH514"/>
  <c r="BG514"/>
  <c r="BF514"/>
  <c r="T514"/>
  <c r="R514"/>
  <c r="P514"/>
  <c r="BK514"/>
  <c r="J514"/>
  <c r="BE514" s="1"/>
  <c r="BI467"/>
  <c r="BH467"/>
  <c r="BG467"/>
  <c r="BF467"/>
  <c r="T467"/>
  <c r="R467"/>
  <c r="P467"/>
  <c r="BK467"/>
  <c r="J467"/>
  <c r="BE467" s="1"/>
  <c r="BI445"/>
  <c r="BH445"/>
  <c r="BG445"/>
  <c r="BF445"/>
  <c r="T445"/>
  <c r="R445"/>
  <c r="P445"/>
  <c r="BK445"/>
  <c r="J445"/>
  <c r="BE445" s="1"/>
  <c r="BI424"/>
  <c r="BH424"/>
  <c r="BG424"/>
  <c r="BF424"/>
  <c r="T424"/>
  <c r="R424"/>
  <c r="P424"/>
  <c r="BK424"/>
  <c r="J424"/>
  <c r="BE424"/>
  <c r="BI407"/>
  <c r="BH407"/>
  <c r="BG407"/>
  <c r="BF407"/>
  <c r="T407"/>
  <c r="R407"/>
  <c r="P407"/>
  <c r="BK407"/>
  <c r="J407"/>
  <c r="BE407"/>
  <c r="BI390"/>
  <c r="BH390"/>
  <c r="BG390"/>
  <c r="BF390"/>
  <c r="T390"/>
  <c r="R390"/>
  <c r="P390"/>
  <c r="BK390"/>
  <c r="J390"/>
  <c r="BE390" s="1"/>
  <c r="BI381"/>
  <c r="BH381"/>
  <c r="BG381"/>
  <c r="BF381"/>
  <c r="T381"/>
  <c r="R381"/>
  <c r="P381"/>
  <c r="BK381"/>
  <c r="BK371" s="1"/>
  <c r="J371" s="1"/>
  <c r="J64" s="1"/>
  <c r="J381"/>
  <c r="BE381" s="1"/>
  <c r="BI372"/>
  <c r="BH372"/>
  <c r="BG372"/>
  <c r="BF372"/>
  <c r="T372"/>
  <c r="R372"/>
  <c r="P372"/>
  <c r="BK372"/>
  <c r="J372"/>
  <c r="BE372" s="1"/>
  <c r="BI366"/>
  <c r="BH366"/>
  <c r="BG366"/>
  <c r="BF366"/>
  <c r="T366"/>
  <c r="R366"/>
  <c r="P366"/>
  <c r="BK366"/>
  <c r="J366"/>
  <c r="BE366" s="1"/>
  <c r="BI365"/>
  <c r="BH365"/>
  <c r="BG365"/>
  <c r="BF365"/>
  <c r="T365"/>
  <c r="R365"/>
  <c r="P365"/>
  <c r="BK365"/>
  <c r="J365"/>
  <c r="BE365" s="1"/>
  <c r="BI324"/>
  <c r="BH324"/>
  <c r="BG324"/>
  <c r="BF324"/>
  <c r="T324"/>
  <c r="R324"/>
  <c r="P324"/>
  <c r="BK324"/>
  <c r="J324"/>
  <c r="BE324" s="1"/>
  <c r="BI288"/>
  <c r="BH288"/>
  <c r="BG288"/>
  <c r="BF288"/>
  <c r="T288"/>
  <c r="R288"/>
  <c r="P288"/>
  <c r="BK288"/>
  <c r="J288"/>
  <c r="BE288" s="1"/>
  <c r="BI281"/>
  <c r="BH281"/>
  <c r="BG281"/>
  <c r="BF281"/>
  <c r="T281"/>
  <c r="R281"/>
  <c r="P281"/>
  <c r="BK281"/>
  <c r="J281"/>
  <c r="BE281" s="1"/>
  <c r="BI280"/>
  <c r="BH280"/>
  <c r="BG280"/>
  <c r="BF280"/>
  <c r="T280"/>
  <c r="R280"/>
  <c r="P280"/>
  <c r="BK280"/>
  <c r="J280"/>
  <c r="BE280" s="1"/>
  <c r="BI273"/>
  <c r="BH273"/>
  <c r="BG273"/>
  <c r="BF273"/>
  <c r="T273"/>
  <c r="R273"/>
  <c r="P273"/>
  <c r="BK273"/>
  <c r="J273"/>
  <c r="BE273" s="1"/>
  <c r="BI266"/>
  <c r="BH266"/>
  <c r="BG266"/>
  <c r="BF266"/>
  <c r="T266"/>
  <c r="R266"/>
  <c r="P266"/>
  <c r="BK266"/>
  <c r="J266"/>
  <c r="BE266" s="1"/>
  <c r="BI261"/>
  <c r="BH261"/>
  <c r="BG261"/>
  <c r="BF261"/>
  <c r="T261"/>
  <c r="R261"/>
  <c r="P261"/>
  <c r="BK261"/>
  <c r="J261"/>
  <c r="BE261"/>
  <c r="BI260"/>
  <c r="BH260"/>
  <c r="BG260"/>
  <c r="BF260"/>
  <c r="T260"/>
  <c r="R260"/>
  <c r="P260"/>
  <c r="BK260"/>
  <c r="J260"/>
  <c r="BE260" s="1"/>
  <c r="BI250"/>
  <c r="BH250"/>
  <c r="BG250"/>
  <c r="BF250"/>
  <c r="T250"/>
  <c r="R250"/>
  <c r="P250"/>
  <c r="BK250"/>
  <c r="J250"/>
  <c r="BE250" s="1"/>
  <c r="BI240"/>
  <c r="BH240"/>
  <c r="BG240"/>
  <c r="BF240"/>
  <c r="T240"/>
  <c r="R240"/>
  <c r="P240"/>
  <c r="BK240"/>
  <c r="J240"/>
  <c r="BE240" s="1"/>
  <c r="BI236"/>
  <c r="BH236"/>
  <c r="BG236"/>
  <c r="BF236"/>
  <c r="T236"/>
  <c r="R236"/>
  <c r="P236"/>
  <c r="BK236"/>
  <c r="J236"/>
  <c r="BE236"/>
  <c r="BI216"/>
  <c r="BH216"/>
  <c r="BG216"/>
  <c r="BF216"/>
  <c r="T216"/>
  <c r="R216"/>
  <c r="P216"/>
  <c r="BK216"/>
  <c r="J216"/>
  <c r="BE216" s="1"/>
  <c r="BI215"/>
  <c r="BH215"/>
  <c r="BG215"/>
  <c r="BF215"/>
  <c r="T215"/>
  <c r="R215"/>
  <c r="P215"/>
  <c r="BK215"/>
  <c r="J215"/>
  <c r="BE215" s="1"/>
  <c r="BI209"/>
  <c r="BH209"/>
  <c r="BG209"/>
  <c r="BF209"/>
  <c r="T209"/>
  <c r="R209"/>
  <c r="P209"/>
  <c r="BK209"/>
  <c r="J209"/>
  <c r="BE209" s="1"/>
  <c r="BI206"/>
  <c r="BH206"/>
  <c r="BG206"/>
  <c r="BF206"/>
  <c r="T206"/>
  <c r="R206"/>
  <c r="P206"/>
  <c r="BK206"/>
  <c r="J206"/>
  <c r="BE206" s="1"/>
  <c r="BI198"/>
  <c r="BH198"/>
  <c r="BG198"/>
  <c r="BF198"/>
  <c r="T198"/>
  <c r="R198"/>
  <c r="P198"/>
  <c r="BK198"/>
  <c r="J198"/>
  <c r="BE198" s="1"/>
  <c r="BI196"/>
  <c r="BH196"/>
  <c r="BG196"/>
  <c r="BF196"/>
  <c r="T196"/>
  <c r="R196"/>
  <c r="P196"/>
  <c r="BK196"/>
  <c r="J196"/>
  <c r="BE196" s="1"/>
  <c r="BI187"/>
  <c r="BH187"/>
  <c r="BG187"/>
  <c r="BF187"/>
  <c r="T187"/>
  <c r="R187"/>
  <c r="P187"/>
  <c r="BK187"/>
  <c r="J187"/>
  <c r="BE187"/>
  <c r="BI184"/>
  <c r="BH184"/>
  <c r="BG184"/>
  <c r="BF184"/>
  <c r="T184"/>
  <c r="R184"/>
  <c r="P184"/>
  <c r="BK184"/>
  <c r="J184"/>
  <c r="BE184" s="1"/>
  <c r="BI181"/>
  <c r="BH181"/>
  <c r="BG181"/>
  <c r="BF181"/>
  <c r="T181"/>
  <c r="R181"/>
  <c r="P181"/>
  <c r="BK181"/>
  <c r="J181"/>
  <c r="BE181" s="1"/>
  <c r="BI177"/>
  <c r="BH177"/>
  <c r="BG177"/>
  <c r="BF177"/>
  <c r="T177"/>
  <c r="R177"/>
  <c r="P177"/>
  <c r="BK177"/>
  <c r="J177"/>
  <c r="BE177" s="1"/>
  <c r="BI171"/>
  <c r="BH171"/>
  <c r="BG171"/>
  <c r="BF171"/>
  <c r="T171"/>
  <c r="R171"/>
  <c r="P171"/>
  <c r="BK171"/>
  <c r="J171"/>
  <c r="BE171" s="1"/>
  <c r="BI165"/>
  <c r="BH165"/>
  <c r="BG165"/>
  <c r="BF165"/>
  <c r="T165"/>
  <c r="R165"/>
  <c r="P165"/>
  <c r="BK165"/>
  <c r="J165"/>
  <c r="BE165" s="1"/>
  <c r="BI164"/>
  <c r="BH164"/>
  <c r="BG164"/>
  <c r="BF164"/>
  <c r="T164"/>
  <c r="R164"/>
  <c r="P164"/>
  <c r="BK164"/>
  <c r="J164"/>
  <c r="BE164" s="1"/>
  <c r="BI157"/>
  <c r="BH157"/>
  <c r="BG157"/>
  <c r="BF157"/>
  <c r="T157"/>
  <c r="R157"/>
  <c r="P157"/>
  <c r="BK157"/>
  <c r="J157"/>
  <c r="BE157"/>
  <c r="BI152"/>
  <c r="BH152"/>
  <c r="BG152"/>
  <c r="BF152"/>
  <c r="T152"/>
  <c r="R152"/>
  <c r="P152"/>
  <c r="BK152"/>
  <c r="J152"/>
  <c r="BE152" s="1"/>
  <c r="BI151"/>
  <c r="BH151"/>
  <c r="BG151"/>
  <c r="BF151"/>
  <c r="T151"/>
  <c r="R151"/>
  <c r="P151"/>
  <c r="BK151"/>
  <c r="J151"/>
  <c r="BE151" s="1"/>
  <c r="BI147"/>
  <c r="BH147"/>
  <c r="BG147"/>
  <c r="BF147"/>
  <c r="T147"/>
  <c r="R147"/>
  <c r="P147"/>
  <c r="BK147"/>
  <c r="J147"/>
  <c r="BE147" s="1"/>
  <c r="BI145"/>
  <c r="BH145"/>
  <c r="BG145"/>
  <c r="BF145"/>
  <c r="T145"/>
  <c r="R145"/>
  <c r="P145"/>
  <c r="BK145"/>
  <c r="J145"/>
  <c r="BE145"/>
  <c r="BI118"/>
  <c r="BH118"/>
  <c r="BG118"/>
  <c r="BF118"/>
  <c r="T118"/>
  <c r="R118"/>
  <c r="P118"/>
  <c r="BK118"/>
  <c r="J118"/>
  <c r="BE118"/>
  <c r="BI116"/>
  <c r="BH116"/>
  <c r="BG116"/>
  <c r="BF116"/>
  <c r="T116"/>
  <c r="R116"/>
  <c r="P116"/>
  <c r="BK116"/>
  <c r="J116"/>
  <c r="BE116" s="1"/>
  <c r="J109"/>
  <c r="F109"/>
  <c r="F107"/>
  <c r="E105"/>
  <c r="J55"/>
  <c r="F55"/>
  <c r="F53"/>
  <c r="E51"/>
  <c r="J20"/>
  <c r="E20"/>
  <c r="F110" s="1"/>
  <c r="J19"/>
  <c r="J14"/>
  <c r="J107" s="1"/>
  <c r="J53"/>
  <c r="E7"/>
  <c r="E47" s="1"/>
  <c r="E101"/>
  <c r="AY53" i="1"/>
  <c r="AX53"/>
  <c r="BI2984" i="2"/>
  <c r="BH2984"/>
  <c r="BG2984"/>
  <c r="BF2984"/>
  <c r="T2984"/>
  <c r="R2984"/>
  <c r="P2984"/>
  <c r="BK2984"/>
  <c r="J2984"/>
  <c r="BE2984" s="1"/>
  <c r="BI2980"/>
  <c r="BH2980"/>
  <c r="BG2980"/>
  <c r="BF2980"/>
  <c r="T2980"/>
  <c r="T2979" s="1"/>
  <c r="R2980"/>
  <c r="P2980"/>
  <c r="BK2980"/>
  <c r="J2980"/>
  <c r="BE2980"/>
  <c r="BI2978"/>
  <c r="BH2978"/>
  <c r="BG2978"/>
  <c r="BF2978"/>
  <c r="T2978"/>
  <c r="T2977" s="1"/>
  <c r="T2976" s="1"/>
  <c r="R2978"/>
  <c r="R2977"/>
  <c r="R2976" s="1"/>
  <c r="P2978"/>
  <c r="P2977" s="1"/>
  <c r="P2976"/>
  <c r="BK2978"/>
  <c r="BK2977" s="1"/>
  <c r="J2977" s="1"/>
  <c r="J80" s="1"/>
  <c r="J2978"/>
  <c r="BE2978" s="1"/>
  <c r="BI2954"/>
  <c r="BH2954"/>
  <c r="BG2954"/>
  <c r="BF2954"/>
  <c r="T2954"/>
  <c r="R2954"/>
  <c r="P2954"/>
  <c r="BK2954"/>
  <c r="J2954"/>
  <c r="BE2954" s="1"/>
  <c r="BI2936"/>
  <c r="BH2936"/>
  <c r="BG2936"/>
  <c r="BF2936"/>
  <c r="T2936"/>
  <c r="R2936"/>
  <c r="P2936"/>
  <c r="BK2936"/>
  <c r="J2936"/>
  <c r="BE2936"/>
  <c r="BI2631"/>
  <c r="BH2631"/>
  <c r="BG2631"/>
  <c r="BF2631"/>
  <c r="T2631"/>
  <c r="T2630" s="1"/>
  <c r="R2631"/>
  <c r="R2630" s="1"/>
  <c r="P2631"/>
  <c r="P2630" s="1"/>
  <c r="BK2631"/>
  <c r="BK2630" s="1"/>
  <c r="J2630" s="1"/>
  <c r="J77" s="1"/>
  <c r="J2631"/>
  <c r="BE2631" s="1"/>
  <c r="BI2523"/>
  <c r="BH2523"/>
  <c r="BG2523"/>
  <c r="BF2523"/>
  <c r="T2523"/>
  <c r="R2523"/>
  <c r="P2523"/>
  <c r="BK2523"/>
  <c r="J2523"/>
  <c r="BE2523" s="1"/>
  <c r="BI2416"/>
  <c r="BH2416"/>
  <c r="BG2416"/>
  <c r="BF2416"/>
  <c r="T2416"/>
  <c r="R2416"/>
  <c r="R2415" s="1"/>
  <c r="P2416"/>
  <c r="BK2416"/>
  <c r="BK2415" s="1"/>
  <c r="J2415" s="1"/>
  <c r="J76" s="1"/>
  <c r="J2416"/>
  <c r="BE2416" s="1"/>
  <c r="BI2312"/>
  <c r="BH2312"/>
  <c r="BG2312"/>
  <c r="BF2312"/>
  <c r="T2312"/>
  <c r="T2311" s="1"/>
  <c r="R2312"/>
  <c r="R2311" s="1"/>
  <c r="P2312"/>
  <c r="P2311" s="1"/>
  <c r="BK2312"/>
  <c r="BK2311" s="1"/>
  <c r="J2311" s="1"/>
  <c r="J75" s="1"/>
  <c r="J2312"/>
  <c r="BE2312" s="1"/>
  <c r="BI2191"/>
  <c r="BH2191"/>
  <c r="BG2191"/>
  <c r="BF2191"/>
  <c r="T2191"/>
  <c r="R2191"/>
  <c r="P2191"/>
  <c r="BK2191"/>
  <c r="J2191"/>
  <c r="BE2191" s="1"/>
  <c r="BI2173"/>
  <c r="BH2173"/>
  <c r="BG2173"/>
  <c r="BF2173"/>
  <c r="T2173"/>
  <c r="R2173"/>
  <c r="P2173"/>
  <c r="BK2173"/>
  <c r="J2173"/>
  <c r="BE2173" s="1"/>
  <c r="BI2103"/>
  <c r="BH2103"/>
  <c r="BG2103"/>
  <c r="BF2103"/>
  <c r="T2103"/>
  <c r="R2103"/>
  <c r="P2103"/>
  <c r="BK2103"/>
  <c r="J2103"/>
  <c r="BE2103" s="1"/>
  <c r="BI2102"/>
  <c r="BH2102"/>
  <c r="BG2102"/>
  <c r="BF2102"/>
  <c r="T2102"/>
  <c r="R2102"/>
  <c r="P2102"/>
  <c r="BK2102"/>
  <c r="J2102"/>
  <c r="BE2102" s="1"/>
  <c r="BI2084"/>
  <c r="BH2084"/>
  <c r="BG2084"/>
  <c r="BF2084"/>
  <c r="T2084"/>
  <c r="R2084"/>
  <c r="P2084"/>
  <c r="BK2084"/>
  <c r="J2084"/>
  <c r="BE2084" s="1"/>
  <c r="BI2075"/>
  <c r="BH2075"/>
  <c r="BG2075"/>
  <c r="BF2075"/>
  <c r="T2075"/>
  <c r="R2075"/>
  <c r="P2075"/>
  <c r="BK2075"/>
  <c r="J2075"/>
  <c r="BE2075" s="1"/>
  <c r="BI2068"/>
  <c r="BH2068"/>
  <c r="BG2068"/>
  <c r="BF2068"/>
  <c r="T2068"/>
  <c r="R2068"/>
  <c r="P2068"/>
  <c r="BK2068"/>
  <c r="J2068"/>
  <c r="BE2068" s="1"/>
  <c r="BI2061"/>
  <c r="BH2061"/>
  <c r="BG2061"/>
  <c r="BF2061"/>
  <c r="T2061"/>
  <c r="R2061"/>
  <c r="P2061"/>
  <c r="BK2061"/>
  <c r="J2061"/>
  <c r="BE2061" s="1"/>
  <c r="BI2051"/>
  <c r="BH2051"/>
  <c r="BG2051"/>
  <c r="BF2051"/>
  <c r="T2051"/>
  <c r="R2051"/>
  <c r="P2051"/>
  <c r="BK2051"/>
  <c r="J2051"/>
  <c r="BE2051" s="1"/>
  <c r="BI2041"/>
  <c r="BH2041"/>
  <c r="BG2041"/>
  <c r="BF2041"/>
  <c r="T2041"/>
  <c r="R2041"/>
  <c r="P2041"/>
  <c r="BK2041"/>
  <c r="J2041"/>
  <c r="BE2041" s="1"/>
  <c r="BI2027"/>
  <c r="BH2027"/>
  <c r="BG2027"/>
  <c r="BF2027"/>
  <c r="T2027"/>
  <c r="R2027"/>
  <c r="P2027"/>
  <c r="BK2027"/>
  <c r="J2027"/>
  <c r="BE2027" s="1"/>
  <c r="BI2021"/>
  <c r="BH2021"/>
  <c r="BG2021"/>
  <c r="BF2021"/>
  <c r="T2021"/>
  <c r="R2021"/>
  <c r="P2021"/>
  <c r="BK2021"/>
  <c r="J2021"/>
  <c r="BE2021" s="1"/>
  <c r="BI2015"/>
  <c r="BH2015"/>
  <c r="BG2015"/>
  <c r="BF2015"/>
  <c r="T2015"/>
  <c r="R2015"/>
  <c r="P2015"/>
  <c r="BK2015"/>
  <c r="J2015"/>
  <c r="BE2015" s="1"/>
  <c r="BI2009"/>
  <c r="BH2009"/>
  <c r="BG2009"/>
  <c r="BF2009"/>
  <c r="T2009"/>
  <c r="R2009"/>
  <c r="P2009"/>
  <c r="BK2009"/>
  <c r="J2009"/>
  <c r="BE2009" s="1"/>
  <c r="BI2004"/>
  <c r="BH2004"/>
  <c r="BG2004"/>
  <c r="BF2004"/>
  <c r="T2004"/>
  <c r="R2004"/>
  <c r="P2004"/>
  <c r="BK2004"/>
  <c r="J2004"/>
  <c r="BE2004" s="1"/>
  <c r="BI2000"/>
  <c r="BH2000"/>
  <c r="BG2000"/>
  <c r="BF2000"/>
  <c r="T2000"/>
  <c r="R2000"/>
  <c r="P2000"/>
  <c r="BK2000"/>
  <c r="J2000"/>
  <c r="BE2000" s="1"/>
  <c r="BI1993"/>
  <c r="BH1993"/>
  <c r="BG1993"/>
  <c r="BF1993"/>
  <c r="T1993"/>
  <c r="R1993"/>
  <c r="P1993"/>
  <c r="BK1993"/>
  <c r="J1993"/>
  <c r="BE1993" s="1"/>
  <c r="BI1988"/>
  <c r="BH1988"/>
  <c r="BG1988"/>
  <c r="BF1988"/>
  <c r="T1988"/>
  <c r="R1988"/>
  <c r="P1988"/>
  <c r="BK1988"/>
  <c r="J1988"/>
  <c r="BE1988" s="1"/>
  <c r="BI1983"/>
  <c r="BH1983"/>
  <c r="BG1983"/>
  <c r="BF1983"/>
  <c r="T1983"/>
  <c r="R1983"/>
  <c r="P1983"/>
  <c r="BK1983"/>
  <c r="J1983"/>
  <c r="BE1983" s="1"/>
  <c r="BI1966"/>
  <c r="BH1966"/>
  <c r="BG1966"/>
  <c r="BF1966"/>
  <c r="T1966"/>
  <c r="R1966"/>
  <c r="P1966"/>
  <c r="BK1966"/>
  <c r="J1966"/>
  <c r="BE1966" s="1"/>
  <c r="BI1962"/>
  <c r="BH1962"/>
  <c r="BG1962"/>
  <c r="BF1962"/>
  <c r="T1962"/>
  <c r="R1962"/>
  <c r="P1962"/>
  <c r="BK1962"/>
  <c r="J1962"/>
  <c r="BE1962" s="1"/>
  <c r="BI1958"/>
  <c r="BH1958"/>
  <c r="BG1958"/>
  <c r="BF1958"/>
  <c r="T1958"/>
  <c r="R1958"/>
  <c r="P1958"/>
  <c r="BK1958"/>
  <c r="J1958"/>
  <c r="BE1958" s="1"/>
  <c r="BI1953"/>
  <c r="BH1953"/>
  <c r="BG1953"/>
  <c r="BF1953"/>
  <c r="T1953"/>
  <c r="T1952" s="1"/>
  <c r="R1953"/>
  <c r="P1953"/>
  <c r="BK1953"/>
  <c r="J1953"/>
  <c r="BE1953" s="1"/>
  <c r="BI1947"/>
  <c r="BH1947"/>
  <c r="BG1947"/>
  <c r="BF1947"/>
  <c r="T1947"/>
  <c r="R1947"/>
  <c r="P1947"/>
  <c r="BK1947"/>
  <c r="J1947"/>
  <c r="BE1947"/>
  <c r="BI1942"/>
  <c r="BH1942"/>
  <c r="BG1942"/>
  <c r="BF1942"/>
  <c r="T1942"/>
  <c r="R1942"/>
  <c r="P1942"/>
  <c r="BK1942"/>
  <c r="J1942"/>
  <c r="BE1942" s="1"/>
  <c r="BI1936"/>
  <c r="BH1936"/>
  <c r="BG1936"/>
  <c r="BF1936"/>
  <c r="T1936"/>
  <c r="R1936"/>
  <c r="P1936"/>
  <c r="BK1936"/>
  <c r="J1936"/>
  <c r="BE1936" s="1"/>
  <c r="BI1925"/>
  <c r="BH1925"/>
  <c r="BG1925"/>
  <c r="BF1925"/>
  <c r="T1925"/>
  <c r="R1925"/>
  <c r="P1925"/>
  <c r="BK1925"/>
  <c r="J1925"/>
  <c r="BE1925" s="1"/>
  <c r="BI1902"/>
  <c r="BH1902"/>
  <c r="BG1902"/>
  <c r="BF1902"/>
  <c r="T1902"/>
  <c r="R1902"/>
  <c r="P1902"/>
  <c r="BK1902"/>
  <c r="J1902"/>
  <c r="BE1902"/>
  <c r="BI1895"/>
  <c r="BH1895"/>
  <c r="BG1895"/>
  <c r="BF1895"/>
  <c r="T1895"/>
  <c r="R1895"/>
  <c r="P1895"/>
  <c r="BK1895"/>
  <c r="J1895"/>
  <c r="BE1895" s="1"/>
  <c r="BI1891"/>
  <c r="BH1891"/>
  <c r="BG1891"/>
  <c r="BF1891"/>
  <c r="T1891"/>
  <c r="R1891"/>
  <c r="P1891"/>
  <c r="BK1891"/>
  <c r="J1891"/>
  <c r="BE1891" s="1"/>
  <c r="BI1889"/>
  <c r="BH1889"/>
  <c r="BG1889"/>
  <c r="BF1889"/>
  <c r="T1889"/>
  <c r="R1889"/>
  <c r="P1889"/>
  <c r="BK1889"/>
  <c r="J1889"/>
  <c r="BE1889" s="1"/>
  <c r="BI1878"/>
  <c r="BH1878"/>
  <c r="BG1878"/>
  <c r="BF1878"/>
  <c r="T1878"/>
  <c r="R1878"/>
  <c r="P1878"/>
  <c r="BK1878"/>
  <c r="J1878"/>
  <c r="BE1878" s="1"/>
  <c r="BI1845"/>
  <c r="BH1845"/>
  <c r="BG1845"/>
  <c r="BF1845"/>
  <c r="T1845"/>
  <c r="R1845"/>
  <c r="P1845"/>
  <c r="BK1845"/>
  <c r="J1845"/>
  <c r="BE1845" s="1"/>
  <c r="BI1783"/>
  <c r="BH1783"/>
  <c r="BG1783"/>
  <c r="BF1783"/>
  <c r="T1783"/>
  <c r="R1783"/>
  <c r="P1783"/>
  <c r="BK1783"/>
  <c r="J1783"/>
  <c r="BE1783" s="1"/>
  <c r="BI1722"/>
  <c r="BH1722"/>
  <c r="BG1722"/>
  <c r="BF1722"/>
  <c r="T1722"/>
  <c r="R1722"/>
  <c r="P1722"/>
  <c r="BK1722"/>
  <c r="J1722"/>
  <c r="BE1722" s="1"/>
  <c r="BI1716"/>
  <c r="BH1716"/>
  <c r="BG1716"/>
  <c r="BF1716"/>
  <c r="T1716"/>
  <c r="T1715" s="1"/>
  <c r="R1716"/>
  <c r="R1715" s="1"/>
  <c r="P1716"/>
  <c r="P1715" s="1"/>
  <c r="BK1716"/>
  <c r="BK1715" s="1"/>
  <c r="J1716"/>
  <c r="BE1716" s="1"/>
  <c r="BI1712"/>
  <c r="BH1712"/>
  <c r="BG1712"/>
  <c r="BF1712"/>
  <c r="T1712"/>
  <c r="T1711" s="1"/>
  <c r="R1712"/>
  <c r="R1711"/>
  <c r="P1712"/>
  <c r="P1711" s="1"/>
  <c r="BK1712"/>
  <c r="BK1711" s="1"/>
  <c r="J1711" s="1"/>
  <c r="J66" s="1"/>
  <c r="J1712"/>
  <c r="BE1712" s="1"/>
  <c r="BI1707"/>
  <c r="BH1707"/>
  <c r="BG1707"/>
  <c r="BF1707"/>
  <c r="T1707"/>
  <c r="R1707"/>
  <c r="P1707"/>
  <c r="BK1707"/>
  <c r="J1707"/>
  <c r="BE1707" s="1"/>
  <c r="BI1704"/>
  <c r="BH1704"/>
  <c r="BG1704"/>
  <c r="BF1704"/>
  <c r="T1704"/>
  <c r="R1704"/>
  <c r="P1704"/>
  <c r="BK1704"/>
  <c r="J1704"/>
  <c r="BE1704" s="1"/>
  <c r="BI1701"/>
  <c r="BH1701"/>
  <c r="BG1701"/>
  <c r="BF1701"/>
  <c r="T1701"/>
  <c r="R1701"/>
  <c r="P1701"/>
  <c r="BK1701"/>
  <c r="J1701"/>
  <c r="BE1701"/>
  <c r="BI1696"/>
  <c r="BH1696"/>
  <c r="BG1696"/>
  <c r="BF1696"/>
  <c r="T1696"/>
  <c r="R1696"/>
  <c r="P1696"/>
  <c r="BK1696"/>
  <c r="J1696"/>
  <c r="BE1696" s="1"/>
  <c r="BI1690"/>
  <c r="BH1690"/>
  <c r="BG1690"/>
  <c r="BF1690"/>
  <c r="T1690"/>
  <c r="R1690"/>
  <c r="P1690"/>
  <c r="BK1690"/>
  <c r="J1690"/>
  <c r="BE1690" s="1"/>
  <c r="BI1688"/>
  <c r="BH1688"/>
  <c r="BG1688"/>
  <c r="BF1688"/>
  <c r="T1688"/>
  <c r="R1688"/>
  <c r="P1688"/>
  <c r="BK1688"/>
  <c r="J1688"/>
  <c r="BE1688" s="1"/>
  <c r="BI1686"/>
  <c r="BH1686"/>
  <c r="BG1686"/>
  <c r="BF1686"/>
  <c r="T1686"/>
  <c r="R1686"/>
  <c r="P1686"/>
  <c r="BK1686"/>
  <c r="J1686"/>
  <c r="BE1686"/>
  <c r="BI1681"/>
  <c r="BH1681"/>
  <c r="BG1681"/>
  <c r="BF1681"/>
  <c r="T1681"/>
  <c r="R1681"/>
  <c r="P1681"/>
  <c r="BK1681"/>
  <c r="J1681"/>
  <c r="BE1681" s="1"/>
  <c r="BI1678"/>
  <c r="BH1678"/>
  <c r="BG1678"/>
  <c r="BF1678"/>
  <c r="T1678"/>
  <c r="R1678"/>
  <c r="P1678"/>
  <c r="BK1678"/>
  <c r="J1678"/>
  <c r="BE1678" s="1"/>
  <c r="BI1675"/>
  <c r="BH1675"/>
  <c r="BG1675"/>
  <c r="BF1675"/>
  <c r="T1675"/>
  <c r="R1675"/>
  <c r="P1675"/>
  <c r="BK1675"/>
  <c r="J1675"/>
  <c r="BE1675" s="1"/>
  <c r="BI1673"/>
  <c r="BH1673"/>
  <c r="BG1673"/>
  <c r="BF1673"/>
  <c r="T1673"/>
  <c r="R1673"/>
  <c r="P1673"/>
  <c r="BK1673"/>
  <c r="J1673"/>
  <c r="BE1673" s="1"/>
  <c r="BI1670"/>
  <c r="BH1670"/>
  <c r="BG1670"/>
  <c r="BF1670"/>
  <c r="T1670"/>
  <c r="R1670"/>
  <c r="P1670"/>
  <c r="BK1670"/>
  <c r="J1670"/>
  <c r="BE1670" s="1"/>
  <c r="BI1667"/>
  <c r="BH1667"/>
  <c r="BG1667"/>
  <c r="BF1667"/>
  <c r="T1667"/>
  <c r="R1667"/>
  <c r="P1667"/>
  <c r="BK1667"/>
  <c r="J1667"/>
  <c r="BE1667" s="1"/>
  <c r="BI1665"/>
  <c r="BH1665"/>
  <c r="BG1665"/>
  <c r="BF1665"/>
  <c r="T1665"/>
  <c r="R1665"/>
  <c r="P1665"/>
  <c r="BK1665"/>
  <c r="J1665"/>
  <c r="BE1665" s="1"/>
  <c r="BI1663"/>
  <c r="BH1663"/>
  <c r="BG1663"/>
  <c r="BF1663"/>
  <c r="T1663"/>
  <c r="R1663"/>
  <c r="P1663"/>
  <c r="BK1663"/>
  <c r="J1663"/>
  <c r="BE1663" s="1"/>
  <c r="BI1357"/>
  <c r="BH1357"/>
  <c r="BG1357"/>
  <c r="BF1357"/>
  <c r="T1357"/>
  <c r="R1357"/>
  <c r="P1357"/>
  <c r="BK1357"/>
  <c r="J1357"/>
  <c r="BE1357" s="1"/>
  <c r="BI1242"/>
  <c r="BH1242"/>
  <c r="BG1242"/>
  <c r="BF1242"/>
  <c r="T1242"/>
  <c r="R1242"/>
  <c r="P1242"/>
  <c r="BK1242"/>
  <c r="J1242"/>
  <c r="BE1242" s="1"/>
  <c r="BI1211"/>
  <c r="BH1211"/>
  <c r="BG1211"/>
  <c r="BF1211"/>
  <c r="T1211"/>
  <c r="R1211"/>
  <c r="P1211"/>
  <c r="BK1211"/>
  <c r="J1211"/>
  <c r="BE1211"/>
  <c r="BI1197"/>
  <c r="BH1197"/>
  <c r="BG1197"/>
  <c r="BF1197"/>
  <c r="T1197"/>
  <c r="R1197"/>
  <c r="P1197"/>
  <c r="BK1197"/>
  <c r="J1197"/>
  <c r="BE1197" s="1"/>
  <c r="BI1183"/>
  <c r="BH1183"/>
  <c r="BG1183"/>
  <c r="BF1183"/>
  <c r="T1183"/>
  <c r="R1183"/>
  <c r="P1183"/>
  <c r="BK1183"/>
  <c r="J1183"/>
  <c r="BE1183"/>
  <c r="BI1171"/>
  <c r="BH1171"/>
  <c r="BG1171"/>
  <c r="BF1171"/>
  <c r="T1171"/>
  <c r="R1171"/>
  <c r="P1171"/>
  <c r="BK1171"/>
  <c r="J1171"/>
  <c r="BE1171" s="1"/>
  <c r="BI1163"/>
  <c r="BH1163"/>
  <c r="BG1163"/>
  <c r="BF1163"/>
  <c r="T1163"/>
  <c r="R1163"/>
  <c r="P1163"/>
  <c r="BK1163"/>
  <c r="J1163"/>
  <c r="BE1163" s="1"/>
  <c r="BI1162"/>
  <c r="BH1162"/>
  <c r="BG1162"/>
  <c r="BF1162"/>
  <c r="T1162"/>
  <c r="R1162"/>
  <c r="P1162"/>
  <c r="BK1162"/>
  <c r="J1162"/>
  <c r="BE1162" s="1"/>
  <c r="BI1156"/>
  <c r="BH1156"/>
  <c r="BG1156"/>
  <c r="BF1156"/>
  <c r="T1156"/>
  <c r="R1156"/>
  <c r="P1156"/>
  <c r="BK1156"/>
  <c r="J1156"/>
  <c r="BE1156"/>
  <c r="BI1134"/>
  <c r="BH1134"/>
  <c r="BG1134"/>
  <c r="BF1134"/>
  <c r="T1134"/>
  <c r="R1134"/>
  <c r="P1134"/>
  <c r="BK1134"/>
  <c r="J1134"/>
  <c r="BE1134" s="1"/>
  <c r="BI1127"/>
  <c r="BH1127"/>
  <c r="BG1127"/>
  <c r="BF1127"/>
  <c r="T1127"/>
  <c r="R1127"/>
  <c r="P1127"/>
  <c r="BK1127"/>
  <c r="J1127"/>
  <c r="BE1127" s="1"/>
  <c r="BI1120"/>
  <c r="BH1120"/>
  <c r="BG1120"/>
  <c r="BF1120"/>
  <c r="T1120"/>
  <c r="R1120"/>
  <c r="P1120"/>
  <c r="BK1120"/>
  <c r="J1120"/>
  <c r="BE1120" s="1"/>
  <c r="BI1100"/>
  <c r="BH1100"/>
  <c r="BG1100"/>
  <c r="BF1100"/>
  <c r="T1100"/>
  <c r="R1100"/>
  <c r="P1100"/>
  <c r="BK1100"/>
  <c r="J1100"/>
  <c r="BE1100"/>
  <c r="BI1084"/>
  <c r="BH1084"/>
  <c r="BG1084"/>
  <c r="BF1084"/>
  <c r="T1084"/>
  <c r="R1084"/>
  <c r="P1084"/>
  <c r="BK1084"/>
  <c r="J1084"/>
  <c r="BE1084"/>
  <c r="BI1044"/>
  <c r="BH1044"/>
  <c r="BG1044"/>
  <c r="BF1044"/>
  <c r="T1044"/>
  <c r="R1044"/>
  <c r="P1044"/>
  <c r="BK1044"/>
  <c r="J1044"/>
  <c r="BE1044" s="1"/>
  <c r="BI1013"/>
  <c r="BH1013"/>
  <c r="BG1013"/>
  <c r="BF1013"/>
  <c r="T1013"/>
  <c r="R1013"/>
  <c r="P1013"/>
  <c r="BK1013"/>
  <c r="J1013"/>
  <c r="BE1013" s="1"/>
  <c r="BI998"/>
  <c r="BH998"/>
  <c r="BG998"/>
  <c r="BF998"/>
  <c r="T998"/>
  <c r="R998"/>
  <c r="P998"/>
  <c r="BK998"/>
  <c r="J998"/>
  <c r="BE998"/>
  <c r="BI992"/>
  <c r="BH992"/>
  <c r="BG992"/>
  <c r="BF992"/>
  <c r="T992"/>
  <c r="R992"/>
  <c r="P992"/>
  <c r="BK992"/>
  <c r="J992"/>
  <c r="BE992"/>
  <c r="BI987"/>
  <c r="BH987"/>
  <c r="BG987"/>
  <c r="BF987"/>
  <c r="T987"/>
  <c r="R987"/>
  <c r="P987"/>
  <c r="BK987"/>
  <c r="J987"/>
  <c r="BE987" s="1"/>
  <c r="BI980"/>
  <c r="BH980"/>
  <c r="BG980"/>
  <c r="BF980"/>
  <c r="T980"/>
  <c r="R980"/>
  <c r="P980"/>
  <c r="BK980"/>
  <c r="J980"/>
  <c r="BE980" s="1"/>
  <c r="BI943"/>
  <c r="BH943"/>
  <c r="BG943"/>
  <c r="BF943"/>
  <c r="T943"/>
  <c r="R943"/>
  <c r="P943"/>
  <c r="BK943"/>
  <c r="J943"/>
  <c r="BE943" s="1"/>
  <c r="BI912"/>
  <c r="BH912"/>
  <c r="BG912"/>
  <c r="BF912"/>
  <c r="T912"/>
  <c r="R912"/>
  <c r="P912"/>
  <c r="BK912"/>
  <c r="J912"/>
  <c r="BE912"/>
  <c r="BI893"/>
  <c r="BH893"/>
  <c r="BG893"/>
  <c r="BF893"/>
  <c r="T893"/>
  <c r="R893"/>
  <c r="P893"/>
  <c r="BK893"/>
  <c r="J893"/>
  <c r="BE893"/>
  <c r="BI874"/>
  <c r="BH874"/>
  <c r="BG874"/>
  <c r="BF874"/>
  <c r="T874"/>
  <c r="R874"/>
  <c r="P874"/>
  <c r="BK874"/>
  <c r="J874"/>
  <c r="BE874" s="1"/>
  <c r="BI860"/>
  <c r="BH860"/>
  <c r="BG860"/>
  <c r="BF860"/>
  <c r="T860"/>
  <c r="R860"/>
  <c r="P860"/>
  <c r="BK860"/>
  <c r="J860"/>
  <c r="BE860" s="1"/>
  <c r="BI843"/>
  <c r="BH843"/>
  <c r="BG843"/>
  <c r="BF843"/>
  <c r="T843"/>
  <c r="R843"/>
  <c r="P843"/>
  <c r="BK843"/>
  <c r="J843"/>
  <c r="BE843"/>
  <c r="BI773"/>
  <c r="BH773"/>
  <c r="BG773"/>
  <c r="BF773"/>
  <c r="T773"/>
  <c r="R773"/>
  <c r="P773"/>
  <c r="BK773"/>
  <c r="J773"/>
  <c r="BE773"/>
  <c r="BI669"/>
  <c r="BH669"/>
  <c r="BG669"/>
  <c r="BF669"/>
  <c r="T669"/>
  <c r="R669"/>
  <c r="P669"/>
  <c r="BK669"/>
  <c r="J669"/>
  <c r="BE669" s="1"/>
  <c r="BI668"/>
  <c r="BH668"/>
  <c r="BG668"/>
  <c r="BF668"/>
  <c r="T668"/>
  <c r="R668"/>
  <c r="P668"/>
  <c r="BK668"/>
  <c r="J668"/>
  <c r="BE668" s="1"/>
  <c r="BI522"/>
  <c r="BH522"/>
  <c r="BG522"/>
  <c r="BF522"/>
  <c r="T522"/>
  <c r="R522"/>
  <c r="P522"/>
  <c r="BK522"/>
  <c r="J522"/>
  <c r="BE522" s="1"/>
  <c r="BI503"/>
  <c r="BH503"/>
  <c r="BG503"/>
  <c r="BF503"/>
  <c r="T503"/>
  <c r="R503"/>
  <c r="P503"/>
  <c r="BK503"/>
  <c r="J503"/>
  <c r="BE503"/>
  <c r="BI493"/>
  <c r="BH493"/>
  <c r="BG493"/>
  <c r="BF493"/>
  <c r="T493"/>
  <c r="R493"/>
  <c r="P493"/>
  <c r="BK493"/>
  <c r="J493"/>
  <c r="BE493" s="1"/>
  <c r="BI486"/>
  <c r="BH486"/>
  <c r="BG486"/>
  <c r="BF486"/>
  <c r="T486"/>
  <c r="R486"/>
  <c r="P486"/>
  <c r="BK486"/>
  <c r="J486"/>
  <c r="BE486" s="1"/>
  <c r="BI464"/>
  <c r="BH464"/>
  <c r="BG464"/>
  <c r="BF464"/>
  <c r="T464"/>
  <c r="R464"/>
  <c r="P464"/>
  <c r="BK464"/>
  <c r="J464"/>
  <c r="BE464" s="1"/>
  <c r="BI444"/>
  <c r="BH444"/>
  <c r="BG444"/>
  <c r="BF444"/>
  <c r="T444"/>
  <c r="R444"/>
  <c r="P444"/>
  <c r="BK444"/>
  <c r="J444"/>
  <c r="BE444"/>
  <c r="BI421"/>
  <c r="BH421"/>
  <c r="BG421"/>
  <c r="BF421"/>
  <c r="T421"/>
  <c r="R421"/>
  <c r="P421"/>
  <c r="BK421"/>
  <c r="J421"/>
  <c r="BE421" s="1"/>
  <c r="BI383"/>
  <c r="BH383"/>
  <c r="BG383"/>
  <c r="BF383"/>
  <c r="T383"/>
  <c r="R383"/>
  <c r="P383"/>
  <c r="BK383"/>
  <c r="J383"/>
  <c r="BE383"/>
  <c r="BI376"/>
  <c r="BH376"/>
  <c r="BG376"/>
  <c r="BF376"/>
  <c r="T376"/>
  <c r="R376"/>
  <c r="P376"/>
  <c r="BK376"/>
  <c r="J376"/>
  <c r="BE376" s="1"/>
  <c r="BI344"/>
  <c r="BH344"/>
  <c r="BG344"/>
  <c r="BF344"/>
  <c r="T344"/>
  <c r="R344"/>
  <c r="P344"/>
  <c r="BK344"/>
  <c r="J344"/>
  <c r="BE344" s="1"/>
  <c r="BI312"/>
  <c r="BH312"/>
  <c r="BG312"/>
  <c r="BF312"/>
  <c r="T312"/>
  <c r="R312"/>
  <c r="P312"/>
  <c r="BK312"/>
  <c r="J312"/>
  <c r="BE312" s="1"/>
  <c r="BI310"/>
  <c r="BH310"/>
  <c r="BG310"/>
  <c r="BF310"/>
  <c r="T310"/>
  <c r="R310"/>
  <c r="P310"/>
  <c r="BK310"/>
  <c r="J310"/>
  <c r="BE310"/>
  <c r="BI307"/>
  <c r="BH307"/>
  <c r="BG307"/>
  <c r="BF307"/>
  <c r="T307"/>
  <c r="R307"/>
  <c r="P307"/>
  <c r="BK307"/>
  <c r="J307"/>
  <c r="BE307" s="1"/>
  <c r="BI301"/>
  <c r="BH301"/>
  <c r="BG301"/>
  <c r="BF301"/>
  <c r="T301"/>
  <c r="R301"/>
  <c r="P301"/>
  <c r="BK301"/>
  <c r="BK300" s="1"/>
  <c r="J300" s="1"/>
  <c r="J64" s="1"/>
  <c r="J301"/>
  <c r="BE301" s="1"/>
  <c r="BI298"/>
  <c r="BH298"/>
  <c r="BG298"/>
  <c r="BF298"/>
  <c r="T298"/>
  <c r="R298"/>
  <c r="P298"/>
  <c r="P290" s="1"/>
  <c r="BK298"/>
  <c r="J298"/>
  <c r="BE298" s="1"/>
  <c r="BI291"/>
  <c r="BH291"/>
  <c r="BG291"/>
  <c r="BF291"/>
  <c r="T291"/>
  <c r="R291"/>
  <c r="P291"/>
  <c r="BK291"/>
  <c r="J291"/>
  <c r="BE291" s="1"/>
  <c r="BI257"/>
  <c r="BH257"/>
  <c r="BG257"/>
  <c r="BF257"/>
  <c r="T257"/>
  <c r="R257"/>
  <c r="P257"/>
  <c r="BK257"/>
  <c r="J257"/>
  <c r="BE257" s="1"/>
  <c r="BI245"/>
  <c r="BH245"/>
  <c r="BG245"/>
  <c r="BF245"/>
  <c r="T245"/>
  <c r="R245"/>
  <c r="P245"/>
  <c r="BK245"/>
  <c r="J245"/>
  <c r="BE245" s="1"/>
  <c r="BI224"/>
  <c r="BH224"/>
  <c r="BG224"/>
  <c r="BF224"/>
  <c r="T224"/>
  <c r="R224"/>
  <c r="P224"/>
  <c r="BK224"/>
  <c r="J224"/>
  <c r="BE224" s="1"/>
  <c r="BI212"/>
  <c r="BH212"/>
  <c r="BG212"/>
  <c r="BF212"/>
  <c r="T212"/>
  <c r="R212"/>
  <c r="P212"/>
  <c r="BK212"/>
  <c r="J212"/>
  <c r="BE212" s="1"/>
  <c r="BI190"/>
  <c r="BH190"/>
  <c r="BG190"/>
  <c r="BF190"/>
  <c r="T190"/>
  <c r="R190"/>
  <c r="P190"/>
  <c r="BK190"/>
  <c r="J190"/>
  <c r="BE190" s="1"/>
  <c r="BI165"/>
  <c r="BH165"/>
  <c r="BG165"/>
  <c r="BF165"/>
  <c r="T165"/>
  <c r="R165"/>
  <c r="P165"/>
  <c r="BK165"/>
  <c r="J165"/>
  <c r="BE165" s="1"/>
  <c r="BI112"/>
  <c r="BH112"/>
  <c r="BG112"/>
  <c r="BF112"/>
  <c r="T112"/>
  <c r="R112"/>
  <c r="P112"/>
  <c r="BK112"/>
  <c r="J112"/>
  <c r="BE112"/>
  <c r="BI106"/>
  <c r="F36"/>
  <c r="BD53" i="1" s="1"/>
  <c r="BH106" i="2"/>
  <c r="BG106"/>
  <c r="BF106"/>
  <c r="T106"/>
  <c r="R106"/>
  <c r="P106"/>
  <c r="BK106"/>
  <c r="J106"/>
  <c r="BE106" s="1"/>
  <c r="J99"/>
  <c r="F99"/>
  <c r="F97"/>
  <c r="E95"/>
  <c r="J55"/>
  <c r="F55"/>
  <c r="F53"/>
  <c r="E51"/>
  <c r="J20"/>
  <c r="E20"/>
  <c r="F56" s="1"/>
  <c r="J19"/>
  <c r="J14"/>
  <c r="J53" s="1"/>
  <c r="E7"/>
  <c r="AS59" i="1"/>
  <c r="AS52" s="1"/>
  <c r="AS51" s="1"/>
  <c r="L47"/>
  <c r="AM46"/>
  <c r="L46"/>
  <c r="AM44"/>
  <c r="L44"/>
  <c r="L42"/>
  <c r="L41"/>
  <c r="R105" i="2" l="1"/>
  <c r="P2666" i="3"/>
  <c r="P3632"/>
  <c r="T161" i="8"/>
  <c r="P236" i="14"/>
  <c r="P235" s="1"/>
  <c r="T155" i="17"/>
  <c r="N111" i="22"/>
  <c r="N126"/>
  <c r="N202"/>
  <c r="N55" i="23"/>
  <c r="N17"/>
  <c r="N29" i="24"/>
  <c r="O475" i="25"/>
  <c r="O551"/>
  <c r="R2207" i="3"/>
  <c r="BK3632"/>
  <c r="J3632" s="1"/>
  <c r="J81" s="1"/>
  <c r="T4829"/>
  <c r="T4828" s="1"/>
  <c r="P264" i="9"/>
  <c r="N6" i="23"/>
  <c r="N101" i="24"/>
  <c r="N139"/>
  <c r="O275" i="25"/>
  <c r="O451"/>
  <c r="O517"/>
  <c r="I292" i="27"/>
  <c r="BK2979" i="2"/>
  <c r="J2979" s="1"/>
  <c r="J81" s="1"/>
  <c r="P875" i="3"/>
  <c r="T153" i="14"/>
  <c r="R92" i="19"/>
  <c r="N19" i="22"/>
  <c r="N159"/>
  <c r="N68" i="23"/>
  <c r="N14"/>
  <c r="N13" i="24"/>
  <c r="N51"/>
  <c r="N151"/>
  <c r="N186"/>
  <c r="O45" i="25"/>
  <c r="O206"/>
  <c r="O286"/>
  <c r="O403"/>
  <c r="O493"/>
  <c r="G292" i="27"/>
  <c r="F15" s="1"/>
  <c r="G15" s="1"/>
  <c r="BK2083" i="2"/>
  <c r="J2083" s="1"/>
  <c r="J74" s="1"/>
  <c r="P115" i="3"/>
  <c r="T2597"/>
  <c r="T2607"/>
  <c r="BK2899"/>
  <c r="J2899" s="1"/>
  <c r="J77" s="1"/>
  <c r="BK3748"/>
  <c r="J3748" s="1"/>
  <c r="J83" s="1"/>
  <c r="BK4640"/>
  <c r="J4640" s="1"/>
  <c r="J86" s="1"/>
  <c r="T4798"/>
  <c r="BK98" i="8"/>
  <c r="J98" s="1"/>
  <c r="J66" s="1"/>
  <c r="BK100" i="10"/>
  <c r="J100" s="1"/>
  <c r="J66" s="1"/>
  <c r="P260"/>
  <c r="R359"/>
  <c r="J57" i="12"/>
  <c r="F79" i="13"/>
  <c r="T207"/>
  <c r="R207"/>
  <c r="E45" i="14"/>
  <c r="BK149"/>
  <c r="J149" s="1"/>
  <c r="J59" s="1"/>
  <c r="J30" i="19"/>
  <c r="AV71" i="1" s="1"/>
  <c r="F34" i="19"/>
  <c r="BD71" i="1" s="1"/>
  <c r="F31" i="19"/>
  <c r="BA71" i="1" s="1"/>
  <c r="N9" i="22"/>
  <c r="N49"/>
  <c r="N71"/>
  <c r="N95"/>
  <c r="N100"/>
  <c r="N104"/>
  <c r="N127"/>
  <c r="N142"/>
  <c r="N165"/>
  <c r="N169"/>
  <c r="N180"/>
  <c r="N184"/>
  <c r="N191"/>
  <c r="N218"/>
  <c r="N227"/>
  <c r="N235"/>
  <c r="N239"/>
  <c r="N269"/>
  <c r="K273"/>
  <c r="N70" i="23"/>
  <c r="N54"/>
  <c r="N38"/>
  <c r="N31"/>
  <c r="N27"/>
  <c r="N24"/>
  <c r="N16"/>
  <c r="N22" i="24"/>
  <c r="N45"/>
  <c r="N68"/>
  <c r="N83"/>
  <c r="N106"/>
  <c r="N121"/>
  <c r="N125"/>
  <c r="N130"/>
  <c r="N134"/>
  <c r="N144"/>
  <c r="N165"/>
  <c r="N172"/>
  <c r="N180"/>
  <c r="N195"/>
  <c r="N206"/>
  <c r="N210"/>
  <c r="N214"/>
  <c r="N218"/>
  <c r="N225"/>
  <c r="N229"/>
  <c r="O18" i="25"/>
  <c r="O26"/>
  <c r="O47"/>
  <c r="O70"/>
  <c r="O87"/>
  <c r="O115"/>
  <c r="O128"/>
  <c r="O132"/>
  <c r="O140"/>
  <c r="O168"/>
  <c r="O177"/>
  <c r="O189"/>
  <c r="O200"/>
  <c r="O227"/>
  <c r="O247"/>
  <c r="O250"/>
  <c r="O258"/>
  <c r="O265"/>
  <c r="O272"/>
  <c r="O280"/>
  <c r="O295"/>
  <c r="O306"/>
  <c r="O310"/>
  <c r="O314"/>
  <c r="O318"/>
  <c r="O325"/>
  <c r="O329"/>
  <c r="O333"/>
  <c r="O341"/>
  <c r="O357"/>
  <c r="O360"/>
  <c r="O364"/>
  <c r="O372"/>
  <c r="O376"/>
  <c r="O393"/>
  <c r="O401"/>
  <c r="O440"/>
  <c r="O444"/>
  <c r="O452"/>
  <c r="O464"/>
  <c r="L491"/>
  <c r="O514"/>
  <c r="G26" i="26"/>
  <c r="G227" i="27"/>
  <c r="F11" s="1"/>
  <c r="G11" s="1"/>
  <c r="F16" i="26"/>
  <c r="H118" i="29"/>
  <c r="G21" i="33"/>
  <c r="F26" i="26"/>
  <c r="T290" i="2"/>
  <c r="R98" i="8"/>
  <c r="F95" i="10"/>
  <c r="P281"/>
  <c r="R169" i="11"/>
  <c r="F34" i="16"/>
  <c r="BD68" i="1" s="1"/>
  <c r="N8" i="22"/>
  <c r="N78"/>
  <c r="N71" i="23"/>
  <c r="N202" i="24"/>
  <c r="O467" i="25"/>
  <c r="P2979" i="2"/>
  <c r="BK2207" i="3"/>
  <c r="J2207" s="1"/>
  <c r="J67" s="1"/>
  <c r="P4798"/>
  <c r="F84" i="14"/>
  <c r="N249" i="22"/>
  <c r="N155" i="24"/>
  <c r="N175"/>
  <c r="O127" i="25"/>
  <c r="O435"/>
  <c r="O525"/>
  <c r="BK875" i="3"/>
  <c r="J875" s="1"/>
  <c r="J65" s="1"/>
  <c r="N175" i="22"/>
  <c r="N186"/>
  <c r="N40" i="23"/>
  <c r="N74" i="24"/>
  <c r="O423" i="25"/>
  <c r="O486"/>
  <c r="O505"/>
  <c r="G90" i="27"/>
  <c r="F12" i="26" s="1"/>
  <c r="E14" s="1"/>
  <c r="F14" s="1"/>
  <c r="G247" i="27"/>
  <c r="F12" s="1"/>
  <c r="G12" s="1"/>
  <c r="T300" i="2"/>
  <c r="P300"/>
  <c r="BK2935"/>
  <c r="J2935" s="1"/>
  <c r="J78" s="1"/>
  <c r="R115" i="3"/>
  <c r="T208"/>
  <c r="T1159"/>
  <c r="P2597"/>
  <c r="BK2597"/>
  <c r="J2597" s="1"/>
  <c r="J68" s="1"/>
  <c r="BK2666"/>
  <c r="J2666" s="1"/>
  <c r="J72" s="1"/>
  <c r="R2727"/>
  <c r="BK2727"/>
  <c r="J2727" s="1"/>
  <c r="J73" s="1"/>
  <c r="T3284"/>
  <c r="BK3781"/>
  <c r="J3781" s="1"/>
  <c r="J84" s="1"/>
  <c r="F36" i="4"/>
  <c r="BD55" i="1" s="1"/>
  <c r="F35" i="7"/>
  <c r="BC58" i="1" s="1"/>
  <c r="R158" i="8"/>
  <c r="T338" i="9"/>
  <c r="J92" i="10"/>
  <c r="R429"/>
  <c r="F92" i="11"/>
  <c r="T186"/>
  <c r="P186"/>
  <c r="BK235"/>
  <c r="J235" s="1"/>
  <c r="J71" s="1"/>
  <c r="F34" i="13"/>
  <c r="BD65" i="1" s="1"/>
  <c r="J31" i="13"/>
  <c r="AW65" i="1" s="1"/>
  <c r="R83" i="19"/>
  <c r="N121" i="22"/>
  <c r="M177"/>
  <c r="N177" s="1"/>
  <c r="N233"/>
  <c r="N48" i="23"/>
  <c r="N7"/>
  <c r="N24" i="24"/>
  <c r="N85"/>
  <c r="N119"/>
  <c r="N223"/>
  <c r="N231"/>
  <c r="O24" i="25"/>
  <c r="O39"/>
  <c r="O80"/>
  <c r="N88"/>
  <c r="O130"/>
  <c r="O142"/>
  <c r="O198"/>
  <c r="O323"/>
  <c r="O391"/>
  <c r="O399"/>
  <c r="O454"/>
  <c r="F36" i="3"/>
  <c r="BD54" i="1" s="1"/>
  <c r="T2666" i="3"/>
  <c r="T3632"/>
  <c r="P3738"/>
  <c r="BK407" i="10"/>
  <c r="J407" s="1"/>
  <c r="J72" s="1"/>
  <c r="N179" i="22"/>
  <c r="N198"/>
  <c r="N90" i="24"/>
  <c r="O151" i="25"/>
  <c r="O487"/>
  <c r="R290" i="2"/>
  <c r="R2935"/>
  <c r="P2807" i="3"/>
  <c r="P4829"/>
  <c r="P4828" s="1"/>
  <c r="P98" i="8"/>
  <c r="P97" s="1"/>
  <c r="P96" s="1"/>
  <c r="AU60" i="1" s="1"/>
  <c r="BK221" i="11"/>
  <c r="J221" s="1"/>
  <c r="J69" s="1"/>
  <c r="N190" i="22"/>
  <c r="N213"/>
  <c r="N234"/>
  <c r="N47" i="23"/>
  <c r="O143" i="25"/>
  <c r="O253"/>
  <c r="O455"/>
  <c r="O509"/>
  <c r="I90" i="27"/>
  <c r="I208"/>
  <c r="R3748" i="3"/>
  <c r="F36" i="7"/>
  <c r="BD58" i="1" s="1"/>
  <c r="J90" i="8"/>
  <c r="T97" i="9"/>
  <c r="R202" i="13"/>
  <c r="T183" i="15"/>
  <c r="N62" i="22"/>
  <c r="N110"/>
  <c r="N260"/>
  <c r="N275"/>
  <c r="N56" i="23"/>
  <c r="O59" i="25"/>
  <c r="O222"/>
  <c r="O411"/>
  <c r="BK2026" i="2"/>
  <c r="J2026" s="1"/>
  <c r="J73" s="1"/>
  <c r="P2607" i="3"/>
  <c r="P2606" s="1"/>
  <c r="R3284"/>
  <c r="P3284"/>
  <c r="BK3738"/>
  <c r="J3738" s="1"/>
  <c r="J82" s="1"/>
  <c r="T4640"/>
  <c r="J33" i="4"/>
  <c r="AW55" i="1" s="1"/>
  <c r="R186" i="8"/>
  <c r="BK215" i="9"/>
  <c r="J215" s="1"/>
  <c r="J67" s="1"/>
  <c r="BK236"/>
  <c r="J236" s="1"/>
  <c r="J68" s="1"/>
  <c r="T301" i="10"/>
  <c r="T429"/>
  <c r="T167" i="13"/>
  <c r="F31" i="17"/>
  <c r="BA69" i="1" s="1"/>
  <c r="BK92" i="19"/>
  <c r="J92" s="1"/>
  <c r="J60" s="1"/>
  <c r="N10" i="22"/>
  <c r="N14"/>
  <c r="N17"/>
  <c r="N41"/>
  <c r="N46"/>
  <c r="N61"/>
  <c r="N97"/>
  <c r="N120"/>
  <c r="N143"/>
  <c r="N158"/>
  <c r="N181"/>
  <c r="N196"/>
  <c r="N207"/>
  <c r="N219"/>
  <c r="N232"/>
  <c r="N236"/>
  <c r="N240"/>
  <c r="N244"/>
  <c r="N251"/>
  <c r="N255"/>
  <c r="N274"/>
  <c r="N53" i="23"/>
  <c r="N37"/>
  <c r="M30"/>
  <c r="N26"/>
  <c r="N23"/>
  <c r="N19"/>
  <c r="N23" i="24"/>
  <c r="N38"/>
  <c r="N84"/>
  <c r="N99"/>
  <c r="N118"/>
  <c r="N122"/>
  <c r="N132"/>
  <c r="N141"/>
  <c r="N145"/>
  <c r="N153"/>
  <c r="M158"/>
  <c r="M238" s="1"/>
  <c r="N166"/>
  <c r="N170"/>
  <c r="N177"/>
  <c r="N181"/>
  <c r="N188"/>
  <c r="N196"/>
  <c r="N211"/>
  <c r="N222"/>
  <c r="N226"/>
  <c r="N230"/>
  <c r="O23" i="25"/>
  <c r="O38"/>
  <c r="N53"/>
  <c r="O71"/>
  <c r="O92"/>
  <c r="O95"/>
  <c r="O112"/>
  <c r="O116"/>
  <c r="O125"/>
  <c r="O133"/>
  <c r="O141"/>
  <c r="O160"/>
  <c r="O174"/>
  <c r="O178"/>
  <c r="O190"/>
  <c r="O197"/>
  <c r="O209"/>
  <c r="O221"/>
  <c r="O232"/>
  <c r="O243"/>
  <c r="O251"/>
  <c r="O266"/>
  <c r="O270"/>
  <c r="O277"/>
  <c r="O281"/>
  <c r="O288"/>
  <c r="O296"/>
  <c r="O311"/>
  <c r="O322"/>
  <c r="O326"/>
  <c r="O330"/>
  <c r="O338"/>
  <c r="O350"/>
  <c r="O354"/>
  <c r="O361"/>
  <c r="O365"/>
  <c r="O373"/>
  <c r="O394"/>
  <c r="O398"/>
  <c r="O422"/>
  <c r="O437"/>
  <c r="O445"/>
  <c r="O457"/>
  <c r="O465"/>
  <c r="O496"/>
  <c r="O519"/>
  <c r="I31" i="27"/>
  <c r="G208"/>
  <c r="F10" s="1"/>
  <c r="G10" s="1"/>
  <c r="G31" s="1"/>
  <c r="F9" i="26" s="1"/>
  <c r="E11" s="1"/>
  <c r="F11" s="1"/>
  <c r="G262" i="27"/>
  <c r="F13" s="1"/>
  <c r="G13" s="1"/>
  <c r="G45" i="33"/>
  <c r="T105" i="2"/>
  <c r="P1662"/>
  <c r="P1952"/>
  <c r="F37" i="8"/>
  <c r="BC60" i="1" s="1"/>
  <c r="R203" i="8"/>
  <c r="P407" i="10"/>
  <c r="N183" i="22"/>
  <c r="H276"/>
  <c r="N43" i="23"/>
  <c r="N52" i="24"/>
  <c r="O46" i="25"/>
  <c r="O302"/>
  <c r="O483"/>
  <c r="F35" i="9"/>
  <c r="BA61" i="1" s="1"/>
  <c r="P359" i="10"/>
  <c r="P169" i="11"/>
  <c r="T221"/>
  <c r="R235"/>
  <c r="N137" i="22"/>
  <c r="N40" i="24"/>
  <c r="O86" i="25"/>
  <c r="O131"/>
  <c r="O162"/>
  <c r="O230"/>
  <c r="O443"/>
  <c r="O463"/>
  <c r="P1721" i="2"/>
  <c r="T875" i="3"/>
  <c r="T158" i="8"/>
  <c r="BK359" i="10"/>
  <c r="J359" s="1"/>
  <c r="J71" s="1"/>
  <c r="BK84" i="13"/>
  <c r="J84" s="1"/>
  <c r="J58" s="1"/>
  <c r="T83" i="19"/>
  <c r="N77" i="22"/>
  <c r="N182"/>
  <c r="N197"/>
  <c r="N29" i="23"/>
  <c r="O122" i="25"/>
  <c r="O210"/>
  <c r="O431"/>
  <c r="O497"/>
  <c r="P105" i="2"/>
  <c r="BK1662"/>
  <c r="J1662" s="1"/>
  <c r="J65" s="1"/>
  <c r="T1890"/>
  <c r="T371" i="3"/>
  <c r="T114" s="1"/>
  <c r="BK2800"/>
  <c r="J2800" s="1"/>
  <c r="J74" s="1"/>
  <c r="BK2819"/>
  <c r="J2819" s="1"/>
  <c r="J76" s="1"/>
  <c r="BK3284"/>
  <c r="J3284" s="1"/>
  <c r="J79" s="1"/>
  <c r="T3748"/>
  <c r="P4640"/>
  <c r="BK333" i="9"/>
  <c r="J333" s="1"/>
  <c r="J70" s="1"/>
  <c r="R301" i="10"/>
  <c r="P84" i="13"/>
  <c r="BK89" i="14"/>
  <c r="J89" s="1"/>
  <c r="J58" s="1"/>
  <c r="T203"/>
  <c r="M273" i="22"/>
  <c r="O389" i="25"/>
  <c r="O405"/>
  <c r="O413"/>
  <c r="O433"/>
  <c r="O472"/>
  <c r="O484"/>
  <c r="O499"/>
  <c r="O507"/>
  <c r="P83" i="13"/>
  <c r="P82" s="1"/>
  <c r="AU65" i="1" s="1"/>
  <c r="J57" i="11"/>
  <c r="J89"/>
  <c r="E47" i="2"/>
  <c r="E91"/>
  <c r="F33" i="6"/>
  <c r="BA57" i="1" s="1"/>
  <c r="J33" i="6"/>
  <c r="AW57" i="1" s="1"/>
  <c r="E45" i="13"/>
  <c r="E72"/>
  <c r="F35" i="10"/>
  <c r="BA62" i="1" s="1"/>
  <c r="F35" i="2"/>
  <c r="BC53" i="1" s="1"/>
  <c r="P1890" i="2"/>
  <c r="R161" i="8"/>
  <c r="R84" i="13"/>
  <c r="N157" i="24"/>
  <c r="R300" i="2"/>
  <c r="BK1952"/>
  <c r="J1952" s="1"/>
  <c r="J71" s="1"/>
  <c r="P1159" i="3"/>
  <c r="P2727"/>
  <c r="R264" i="9"/>
  <c r="J34" i="12"/>
  <c r="AV64" i="1" s="1"/>
  <c r="F34" i="2"/>
  <c r="BB53" i="1" s="1"/>
  <c r="BK1890" i="2"/>
  <c r="J1890" s="1"/>
  <c r="J70" s="1"/>
  <c r="P2207" i="3"/>
  <c r="F36" i="8"/>
  <c r="BB60" i="1" s="1"/>
  <c r="T203" i="8"/>
  <c r="F36" i="9"/>
  <c r="BB61" i="1" s="1"/>
  <c r="T260" i="10"/>
  <c r="R281"/>
  <c r="R434"/>
  <c r="BK92" i="12"/>
  <c r="J92" s="1"/>
  <c r="J66" s="1"/>
  <c r="BK167" i="13"/>
  <c r="J167" s="1"/>
  <c r="J60" s="1"/>
  <c r="F34" i="14"/>
  <c r="BD66" i="1" s="1"/>
  <c r="F32" i="14"/>
  <c r="BB66" i="1" s="1"/>
  <c r="F33" i="17"/>
  <c r="BC69" i="1" s="1"/>
  <c r="BK172" i="17"/>
  <c r="J172" s="1"/>
  <c r="J60" s="1"/>
  <c r="E47" i="7"/>
  <c r="E74"/>
  <c r="P104" i="2"/>
  <c r="R3632" i="3"/>
  <c r="R87" i="7"/>
  <c r="R86" s="1"/>
  <c r="R4798" i="3"/>
  <c r="P87" i="7"/>
  <c r="P86" s="1"/>
  <c r="AU58" i="1" s="1"/>
  <c r="T264" i="9"/>
  <c r="BK434" i="10"/>
  <c r="J434" s="1"/>
  <c r="J74" s="1"/>
  <c r="F31" i="13"/>
  <c r="BA65" i="1" s="1"/>
  <c r="P3781" i="3"/>
  <c r="F37" i="11"/>
  <c r="BC63" i="1" s="1"/>
  <c r="BK97" i="11"/>
  <c r="P207" i="13"/>
  <c r="F34" i="3"/>
  <c r="BB54" i="1" s="1"/>
  <c r="BK1159" i="3"/>
  <c r="J1159" s="1"/>
  <c r="J66" s="1"/>
  <c r="T2899"/>
  <c r="BK208"/>
  <c r="J208" s="1"/>
  <c r="J63" s="1"/>
  <c r="P371"/>
  <c r="R2899"/>
  <c r="T3738"/>
  <c r="F38" i="8"/>
  <c r="BD60" i="1" s="1"/>
  <c r="P215" i="9"/>
  <c r="P100" i="10"/>
  <c r="T407"/>
  <c r="J35" i="11"/>
  <c r="AW63" i="1" s="1"/>
  <c r="E76" i="12"/>
  <c r="F34"/>
  <c r="AZ64" i="1" s="1"/>
  <c r="J30" i="13"/>
  <c r="AV65" i="1" s="1"/>
  <c r="AT65" s="1"/>
  <c r="R86" i="15"/>
  <c r="BK86"/>
  <c r="F33"/>
  <c r="BC67" i="1" s="1"/>
  <c r="P159" i="15"/>
  <c r="T81" i="16"/>
  <c r="T80" s="1"/>
  <c r="T79" s="1"/>
  <c r="R81"/>
  <c r="R80" s="1"/>
  <c r="R79" s="1"/>
  <c r="J31" i="17"/>
  <c r="AW69" i="1" s="1"/>
  <c r="J31" i="19"/>
  <c r="AW71" i="1" s="1"/>
  <c r="AT71" s="1"/>
  <c r="J53" i="4"/>
  <c r="J79"/>
  <c r="R3781" i="3"/>
  <c r="P203" i="8"/>
  <c r="F34" i="11"/>
  <c r="AZ63" i="1" s="1"/>
  <c r="R221" i="11"/>
  <c r="P203" i="14"/>
  <c r="F81" i="15"/>
  <c r="J49" i="16"/>
  <c r="F33" i="19"/>
  <c r="BC71" i="1" s="1"/>
  <c r="R97" i="9"/>
  <c r="F35" i="11"/>
  <c r="BA63" i="1" s="1"/>
  <c r="T1662" i="2"/>
  <c r="T104" s="1"/>
  <c r="R1662"/>
  <c r="R1721"/>
  <c r="R1714" s="1"/>
  <c r="R2008"/>
  <c r="R2666" i="3"/>
  <c r="T2819"/>
  <c r="T4031"/>
  <c r="F38" i="9"/>
  <c r="BD61" i="1" s="1"/>
  <c r="P97" i="9"/>
  <c r="P96" s="1"/>
  <c r="P95" s="1"/>
  <c r="AU61" i="1" s="1"/>
  <c r="T333" i="9"/>
  <c r="F38" i="10"/>
  <c r="BD62" i="1" s="1"/>
  <c r="BK301" i="10"/>
  <c r="J301" s="1"/>
  <c r="J70" s="1"/>
  <c r="T359"/>
  <c r="J35" i="12"/>
  <c r="AW64" i="1" s="1"/>
  <c r="F33" i="14"/>
  <c r="BC66" i="1" s="1"/>
  <c r="T179" i="14"/>
  <c r="T236"/>
  <c r="T235" s="1"/>
  <c r="F34" i="15"/>
  <c r="BD67" i="1" s="1"/>
  <c r="BK159" i="15"/>
  <c r="J159" s="1"/>
  <c r="J59" s="1"/>
  <c r="F32" i="16"/>
  <c r="BB68" i="1" s="1"/>
  <c r="F78" i="19"/>
  <c r="E47" i="5"/>
  <c r="E72"/>
  <c r="E72" i="6"/>
  <c r="E47"/>
  <c r="F35" i="8"/>
  <c r="BA60" i="1" s="1"/>
  <c r="J35" i="8"/>
  <c r="AW60" i="1" s="1"/>
  <c r="F60" i="12"/>
  <c r="F87"/>
  <c r="J49" i="14"/>
  <c r="J81"/>
  <c r="P3486" i="3"/>
  <c r="T115"/>
  <c r="T2807"/>
  <c r="J78" i="6"/>
  <c r="F38" i="12"/>
  <c r="BD64" i="1" s="1"/>
  <c r="F32" i="13"/>
  <c r="BB65" i="1" s="1"/>
  <c r="T84" i="13"/>
  <c r="P153" i="14"/>
  <c r="P208" i="3"/>
  <c r="P114" s="1"/>
  <c r="P113" s="1"/>
  <c r="AU54" i="1" s="1"/>
  <c r="BK2807" i="3"/>
  <c r="J2807" s="1"/>
  <c r="J75" s="1"/>
  <c r="R3738"/>
  <c r="R4640"/>
  <c r="F82" i="4"/>
  <c r="R100" i="10"/>
  <c r="F37" i="12"/>
  <c r="BC64" i="1" s="1"/>
  <c r="BK207" i="13"/>
  <c r="J207" s="1"/>
  <c r="J62" s="1"/>
  <c r="J76" i="17"/>
  <c r="BK83"/>
  <c r="J83" s="1"/>
  <c r="J57" s="1"/>
  <c r="T1721" i="2"/>
  <c r="R2819" i="3"/>
  <c r="BK3486"/>
  <c r="J3486" s="1"/>
  <c r="J80" s="1"/>
  <c r="R4031"/>
  <c r="BK4829"/>
  <c r="T87" i="7"/>
  <c r="T86" s="1"/>
  <c r="J35" i="10"/>
  <c r="AW62" i="1" s="1"/>
  <c r="F36" i="10"/>
  <c r="BB62" i="1" s="1"/>
  <c r="P92" i="12"/>
  <c r="P91" s="1"/>
  <c r="P90" s="1"/>
  <c r="AU64" i="1" s="1"/>
  <c r="P149" i="14"/>
  <c r="R153"/>
  <c r="P179"/>
  <c r="R203"/>
  <c r="P172" i="17"/>
  <c r="N6" i="22"/>
  <c r="N39"/>
  <c r="N43"/>
  <c r="N59"/>
  <c r="N75"/>
  <c r="M99"/>
  <c r="N99" s="1"/>
  <c r="N108"/>
  <c r="N124"/>
  <c r="N140"/>
  <c r="N156"/>
  <c r="N194"/>
  <c r="N210"/>
  <c r="N216"/>
  <c r="N231"/>
  <c r="N247"/>
  <c r="N263"/>
  <c r="N287"/>
  <c r="N46" i="23"/>
  <c r="N39"/>
  <c r="N22"/>
  <c r="N15"/>
  <c r="N8"/>
  <c r="N11" i="24"/>
  <c r="N14"/>
  <c r="N27"/>
  <c r="N30"/>
  <c r="N43"/>
  <c r="N46"/>
  <c r="N72"/>
  <c r="N75"/>
  <c r="N88"/>
  <c r="N91"/>
  <c r="N104"/>
  <c r="N107"/>
  <c r="N114"/>
  <c r="N117"/>
  <c r="N120"/>
  <c r="N128"/>
  <c r="N136"/>
  <c r="N140"/>
  <c r="N154"/>
  <c r="K157"/>
  <c r="K238" s="1"/>
  <c r="K163"/>
  <c r="N173"/>
  <c r="N176"/>
  <c r="N189"/>
  <c r="N192"/>
  <c r="N205"/>
  <c r="N208"/>
  <c r="N221"/>
  <c r="N224"/>
  <c r="O11" i="25"/>
  <c r="O22"/>
  <c r="O29"/>
  <c r="N44"/>
  <c r="O44" s="1"/>
  <c r="L52"/>
  <c r="O52" s="1"/>
  <c r="O55"/>
  <c r="O75"/>
  <c r="N82"/>
  <c r="O82" s="1"/>
  <c r="O109"/>
  <c r="N120"/>
  <c r="O120" s="1"/>
  <c r="O124"/>
  <c r="O135"/>
  <c r="O149"/>
  <c r="O156"/>
  <c r="N167"/>
  <c r="O167" s="1"/>
  <c r="O171"/>
  <c r="O182"/>
  <c r="O196"/>
  <c r="O203"/>
  <c r="O214"/>
  <c r="O228"/>
  <c r="O235"/>
  <c r="L245"/>
  <c r="O245" s="1"/>
  <c r="O273"/>
  <c r="O276"/>
  <c r="O289"/>
  <c r="O292"/>
  <c r="O305"/>
  <c r="O308"/>
  <c r="O321"/>
  <c r="O324"/>
  <c r="O375"/>
  <c r="O382"/>
  <c r="O386"/>
  <c r="O397"/>
  <c r="O404"/>
  <c r="O415"/>
  <c r="O429"/>
  <c r="O436"/>
  <c r="O447"/>
  <c r="O461"/>
  <c r="O468"/>
  <c r="O479"/>
  <c r="O503"/>
  <c r="O510"/>
  <c r="O521"/>
  <c r="O533"/>
  <c r="O544"/>
  <c r="F43" i="29"/>
  <c r="F63"/>
  <c r="E78"/>
  <c r="F78" s="1"/>
  <c r="E96"/>
  <c r="F96" s="1"/>
  <c r="G26" i="33"/>
  <c r="N15" i="22"/>
  <c r="N25"/>
  <c r="H222"/>
  <c r="K222" s="1"/>
  <c r="N88"/>
  <c r="N187"/>
  <c r="N203"/>
  <c r="N283"/>
  <c r="N55" i="24"/>
  <c r="N163"/>
  <c r="N234"/>
  <c r="O25" i="25"/>
  <c r="O36"/>
  <c r="O63"/>
  <c r="O89"/>
  <c r="O93"/>
  <c r="O101"/>
  <c r="O105"/>
  <c r="O145"/>
  <c r="O152"/>
  <c r="O192"/>
  <c r="O199"/>
  <c r="O224"/>
  <c r="O231"/>
  <c r="O260"/>
  <c r="O263"/>
  <c r="O337"/>
  <c r="O344"/>
  <c r="O347"/>
  <c r="O371"/>
  <c r="O378"/>
  <c r="O425"/>
  <c r="O489"/>
  <c r="O528"/>
  <c r="I151" i="27"/>
  <c r="I177"/>
  <c r="I247"/>
  <c r="I278"/>
  <c r="H27" i="31"/>
  <c r="BK290" i="2"/>
  <c r="J290" s="1"/>
  <c r="J63" s="1"/>
  <c r="BK1721"/>
  <c r="J1721" s="1"/>
  <c r="J69" s="1"/>
  <c r="T2415"/>
  <c r="R875" i="3"/>
  <c r="R2597"/>
  <c r="R3236"/>
  <c r="F34" i="4"/>
  <c r="BB55" i="1" s="1"/>
  <c r="P161" i="8"/>
  <c r="BK203"/>
  <c r="J203" s="1"/>
  <c r="J71" s="1"/>
  <c r="R260" i="10"/>
  <c r="P301"/>
  <c r="R230" i="11"/>
  <c r="F36" i="12"/>
  <c r="BB64" i="1" s="1"/>
  <c r="T92" i="12"/>
  <c r="T91" s="1"/>
  <c r="T90" s="1"/>
  <c r="T131" i="13"/>
  <c r="R89" i="14"/>
  <c r="BK153"/>
  <c r="J153" s="1"/>
  <c r="J60" s="1"/>
  <c r="BK203"/>
  <c r="J203" s="1"/>
  <c r="J63" s="1"/>
  <c r="P183" i="15"/>
  <c r="T209"/>
  <c r="T238"/>
  <c r="E69" i="16"/>
  <c r="R84" i="17"/>
  <c r="P155"/>
  <c r="T218"/>
  <c r="E68" i="18"/>
  <c r="R86" i="19"/>
  <c r="R82" s="1"/>
  <c r="R81" s="1"/>
  <c r="M45" i="22"/>
  <c r="N45" s="1"/>
  <c r="M101"/>
  <c r="N101" s="1"/>
  <c r="M212"/>
  <c r="N212" s="1"/>
  <c r="M156" i="24"/>
  <c r="N156" s="1"/>
  <c r="O374" i="25"/>
  <c r="O381"/>
  <c r="O396"/>
  <c r="O407"/>
  <c r="O421"/>
  <c r="O428"/>
  <c r="O439"/>
  <c r="O453"/>
  <c r="O460"/>
  <c r="O471"/>
  <c r="O485"/>
  <c r="O495"/>
  <c r="O502"/>
  <c r="O513"/>
  <c r="O550"/>
  <c r="G177" i="27"/>
  <c r="F20" i="26" s="1"/>
  <c r="F27" i="31"/>
  <c r="I14" i="33"/>
  <c r="I21"/>
  <c r="R1890" i="2"/>
  <c r="BK2008"/>
  <c r="J2008" s="1"/>
  <c r="J72" s="1"/>
  <c r="J32" i="3"/>
  <c r="AV54" i="1" s="1"/>
  <c r="R371" i="3"/>
  <c r="J34" i="8"/>
  <c r="AV60" i="1" s="1"/>
  <c r="BK161" i="8"/>
  <c r="J161" s="1"/>
  <c r="J69" s="1"/>
  <c r="T186"/>
  <c r="F37" i="9"/>
  <c r="BC61" i="1" s="1"/>
  <c r="J34" i="10"/>
  <c r="AV62" i="1" s="1"/>
  <c r="BK281" i="10"/>
  <c r="J281" s="1"/>
  <c r="J69" s="1"/>
  <c r="BK186" i="11"/>
  <c r="J186" s="1"/>
  <c r="J68" s="1"/>
  <c r="T235"/>
  <c r="R92" i="12"/>
  <c r="R91" s="1"/>
  <c r="R90" s="1"/>
  <c r="F33" i="13"/>
  <c r="BC65" i="1" s="1"/>
  <c r="BK183" i="15"/>
  <c r="J183" s="1"/>
  <c r="J60" s="1"/>
  <c r="R209"/>
  <c r="R238"/>
  <c r="P84" i="17"/>
  <c r="BK155"/>
  <c r="J155" s="1"/>
  <c r="J59" s="1"/>
  <c r="R218"/>
  <c r="J75" i="19"/>
  <c r="F32"/>
  <c r="BB71" i="1" s="1"/>
  <c r="P86" i="19"/>
  <c r="T92"/>
  <c r="N11" i="22"/>
  <c r="N21"/>
  <c r="N38"/>
  <c r="N58"/>
  <c r="N74"/>
  <c r="N84"/>
  <c r="N98"/>
  <c r="N107"/>
  <c r="N123"/>
  <c r="N139"/>
  <c r="N155"/>
  <c r="N199"/>
  <c r="N215"/>
  <c r="N230"/>
  <c r="N246"/>
  <c r="N262"/>
  <c r="N286"/>
  <c r="N58" i="23"/>
  <c r="N51"/>
  <c r="N33"/>
  <c r="N20"/>
  <c r="N54" i="24"/>
  <c r="N58"/>
  <c r="N162"/>
  <c r="N233"/>
  <c r="O13" i="25"/>
  <c r="O28"/>
  <c r="O31"/>
  <c r="O35"/>
  <c r="O43"/>
  <c r="O66"/>
  <c r="O77"/>
  <c r="O81"/>
  <c r="O88"/>
  <c r="O100"/>
  <c r="O108"/>
  <c r="O119"/>
  <c r="O137"/>
  <c r="O144"/>
  <c r="O155"/>
  <c r="O166"/>
  <c r="O184"/>
  <c r="O191"/>
  <c r="O202"/>
  <c r="O216"/>
  <c r="O223"/>
  <c r="O234"/>
  <c r="O256"/>
  <c r="O259"/>
  <c r="O343"/>
  <c r="O353"/>
  <c r="O363"/>
  <c r="O370"/>
  <c r="O377"/>
  <c r="O388"/>
  <c r="O392"/>
  <c r="O417"/>
  <c r="O424"/>
  <c r="O449"/>
  <c r="O456"/>
  <c r="O481"/>
  <c r="O488"/>
  <c r="O491"/>
  <c r="O498"/>
  <c r="O523"/>
  <c r="O527"/>
  <c r="O546"/>
  <c r="G13" i="32"/>
  <c r="G14" i="33"/>
  <c r="BK179" i="14"/>
  <c r="J179" s="1"/>
  <c r="J62" s="1"/>
  <c r="R183" i="15"/>
  <c r="R155" i="17"/>
  <c r="BK105" i="2"/>
  <c r="J33"/>
  <c r="AW53" i="1" s="1"/>
  <c r="R1952" i="2"/>
  <c r="R2026"/>
  <c r="R2083"/>
  <c r="P2415"/>
  <c r="R2979"/>
  <c r="F32" i="3"/>
  <c r="AZ54" i="1" s="1"/>
  <c r="R208" i="3"/>
  <c r="R4829"/>
  <c r="R4828" s="1"/>
  <c r="J32" i="4"/>
  <c r="AV55" i="1" s="1"/>
  <c r="F33" i="7"/>
  <c r="BA58" i="1" s="1"/>
  <c r="BK338" i="9"/>
  <c r="J338" s="1"/>
  <c r="J71" s="1"/>
  <c r="BK260" i="10"/>
  <c r="R131" i="13"/>
  <c r="P167"/>
  <c r="P89" i="14"/>
  <c r="T149"/>
  <c r="T88" s="1"/>
  <c r="T87" s="1"/>
  <c r="T159" i="15"/>
  <c r="T172" i="17"/>
  <c r="BK86" i="19"/>
  <c r="J86" s="1"/>
  <c r="J59" s="1"/>
  <c r="N30" i="23"/>
  <c r="O53" i="25"/>
  <c r="O246"/>
  <c r="O339"/>
  <c r="H38" i="31"/>
  <c r="G40" i="33"/>
  <c r="T86" i="19"/>
  <c r="P2026" i="2"/>
  <c r="P2083"/>
  <c r="F56" i="5"/>
  <c r="F81" i="6"/>
  <c r="T98" i="8"/>
  <c r="P158"/>
  <c r="P186"/>
  <c r="BK97" i="9"/>
  <c r="J97" s="1"/>
  <c r="J66" s="1"/>
  <c r="T100" i="10"/>
  <c r="R407"/>
  <c r="T434"/>
  <c r="P434"/>
  <c r="T169" i="11"/>
  <c r="R179" i="14"/>
  <c r="F31" i="15"/>
  <c r="BA67" i="1" s="1"/>
  <c r="R159" i="15"/>
  <c r="BK209"/>
  <c r="J209" s="1"/>
  <c r="J61" s="1"/>
  <c r="BK238"/>
  <c r="J238" s="1"/>
  <c r="J62" s="1"/>
  <c r="F52" i="16"/>
  <c r="F32" i="17"/>
  <c r="BB69" i="1" s="1"/>
  <c r="R172" i="17"/>
  <c r="BK218"/>
  <c r="J218" s="1"/>
  <c r="J62" s="1"/>
  <c r="P92" i="19"/>
  <c r="M7" i="22"/>
  <c r="N7" s="1"/>
  <c r="N34"/>
  <c r="N44"/>
  <c r="K51"/>
  <c r="N51" s="1"/>
  <c r="N54"/>
  <c r="N70"/>
  <c r="N103"/>
  <c r="N119"/>
  <c r="N135"/>
  <c r="N151"/>
  <c r="N195"/>
  <c r="N211"/>
  <c r="N225"/>
  <c r="N242"/>
  <c r="N258"/>
  <c r="H281"/>
  <c r="K281" s="1"/>
  <c r="N63" i="23"/>
  <c r="N59"/>
  <c r="M52"/>
  <c r="N52" s="1"/>
  <c r="N41"/>
  <c r="N34"/>
  <c r="N10"/>
  <c r="N3"/>
  <c r="N53" i="24"/>
  <c r="N57"/>
  <c r="N232"/>
  <c r="O12" i="25"/>
  <c r="O20"/>
  <c r="O42"/>
  <c r="O61"/>
  <c r="O69"/>
  <c r="O76"/>
  <c r="O103"/>
  <c r="O114"/>
  <c r="O118"/>
  <c r="O129"/>
  <c r="O136"/>
  <c r="O147"/>
  <c r="O161"/>
  <c r="O165"/>
  <c r="O176"/>
  <c r="O183"/>
  <c r="O194"/>
  <c r="O208"/>
  <c r="O215"/>
  <c r="O226"/>
  <c r="O249"/>
  <c r="O252"/>
  <c r="O255"/>
  <c r="O352"/>
  <c r="O362"/>
  <c r="O369"/>
  <c r="O380"/>
  <c r="N387"/>
  <c r="O387" s="1"/>
  <c r="O395"/>
  <c r="O409"/>
  <c r="O416"/>
  <c r="O427"/>
  <c r="O441"/>
  <c r="O448"/>
  <c r="O459"/>
  <c r="O473"/>
  <c r="O480"/>
  <c r="O501"/>
  <c r="O515"/>
  <c r="O522"/>
  <c r="O538"/>
  <c r="O545"/>
  <c r="I262" i="27"/>
  <c r="F50" i="29"/>
  <c r="H97"/>
  <c r="F38" i="31"/>
  <c r="O76" i="21"/>
  <c r="F62" i="24"/>
  <c r="O328" i="25"/>
  <c r="O469"/>
  <c r="O476"/>
  <c r="O490"/>
  <c r="O511"/>
  <c r="O518"/>
  <c r="O534"/>
  <c r="O541"/>
  <c r="N30" i="22"/>
  <c r="N66"/>
  <c r="N115"/>
  <c r="N131"/>
  <c r="N147"/>
  <c r="N163"/>
  <c r="N173"/>
  <c r="N224"/>
  <c r="N238"/>
  <c r="N254"/>
  <c r="N270"/>
  <c r="N72" i="23"/>
  <c r="N64"/>
  <c r="N60"/>
  <c r="N49"/>
  <c r="N42"/>
  <c r="N35"/>
  <c r="N28"/>
  <c r="N25"/>
  <c r="N18"/>
  <c r="N11"/>
  <c r="N4"/>
  <c r="N60" i="24"/>
  <c r="N164"/>
  <c r="O15" i="25"/>
  <c r="O33"/>
  <c r="O98"/>
  <c r="O139"/>
  <c r="O186"/>
  <c r="O218"/>
  <c r="O419"/>
  <c r="I227" i="27"/>
  <c r="H43" i="29"/>
  <c r="H120" s="1"/>
  <c r="H63"/>
  <c r="H79"/>
  <c r="E17" i="32"/>
  <c r="F17" s="1"/>
  <c r="E16"/>
  <c r="F16" s="1"/>
  <c r="A15" i="31"/>
  <c r="A16" s="1"/>
  <c r="A14"/>
  <c r="A9"/>
  <c r="A68" i="29"/>
  <c r="A69" s="1"/>
  <c r="A70" s="1"/>
  <c r="A71" s="1"/>
  <c r="A72" s="1"/>
  <c r="A73" s="1"/>
  <c r="A74" s="1"/>
  <c r="A75" s="1"/>
  <c r="A76" s="1"/>
  <c r="A77" s="1"/>
  <c r="A78" s="1"/>
  <c r="A67"/>
  <c r="F97"/>
  <c r="F79"/>
  <c r="E117"/>
  <c r="F117" s="1"/>
  <c r="F118" s="1"/>
  <c r="N19" i="25"/>
  <c r="O19" s="1"/>
  <c r="N60"/>
  <c r="O60" s="1"/>
  <c r="N79"/>
  <c r="O79" s="1"/>
  <c r="N85"/>
  <c r="O85" s="1"/>
  <c r="N91"/>
  <c r="O91" s="1"/>
  <c r="N97"/>
  <c r="O97" s="1"/>
  <c r="N384"/>
  <c r="O384" s="1"/>
  <c r="N390"/>
  <c r="O390" s="1"/>
  <c r="N530"/>
  <c r="O530" s="1"/>
  <c r="N531"/>
  <c r="O531" s="1"/>
  <c r="N34"/>
  <c r="O34" s="1"/>
  <c r="N40"/>
  <c r="O40" s="1"/>
  <c r="N41"/>
  <c r="O41" s="1"/>
  <c r="N48"/>
  <c r="O48" s="1"/>
  <c r="N49"/>
  <c r="O49" s="1"/>
  <c r="N56"/>
  <c r="O56" s="1"/>
  <c r="N62"/>
  <c r="O62" s="1"/>
  <c r="N67"/>
  <c r="O67" s="1"/>
  <c r="N99"/>
  <c r="O99" s="1"/>
  <c r="N104"/>
  <c r="O104" s="1"/>
  <c r="N117"/>
  <c r="O117" s="1"/>
  <c r="N123"/>
  <c r="O123" s="1"/>
  <c r="N164"/>
  <c r="O164" s="1"/>
  <c r="N170"/>
  <c r="O170" s="1"/>
  <c r="N336"/>
  <c r="O336" s="1"/>
  <c r="N342"/>
  <c r="O342" s="1"/>
  <c r="N526"/>
  <c r="O526" s="1"/>
  <c r="K62" i="23"/>
  <c r="N62" s="1"/>
  <c r="H65"/>
  <c r="K279" i="22"/>
  <c r="M279"/>
  <c r="M222"/>
  <c r="K228"/>
  <c r="M228"/>
  <c r="K26"/>
  <c r="M26"/>
  <c r="M18"/>
  <c r="N18" s="1"/>
  <c r="M42"/>
  <c r="M48"/>
  <c r="N48" s="1"/>
  <c r="M82"/>
  <c r="N82" s="1"/>
  <c r="M91"/>
  <c r="N91" s="1"/>
  <c r="M96"/>
  <c r="N96" s="1"/>
  <c r="M168"/>
  <c r="N168" s="1"/>
  <c r="M281"/>
  <c r="N281" s="1"/>
  <c r="K42"/>
  <c r="P76" i="21"/>
  <c r="J1715" i="2"/>
  <c r="J68" s="1"/>
  <c r="BK104"/>
  <c r="J105"/>
  <c r="J62" s="1"/>
  <c r="F32"/>
  <c r="AZ53" i="1" s="1"/>
  <c r="J32" i="2"/>
  <c r="AV53" i="1" s="1"/>
  <c r="BK4828" i="3"/>
  <c r="J4828" s="1"/>
  <c r="J88" s="1"/>
  <c r="J4829"/>
  <c r="J89" s="1"/>
  <c r="BK87" i="7"/>
  <c r="J88"/>
  <c r="J62" s="1"/>
  <c r="J97" i="11"/>
  <c r="J66" s="1"/>
  <c r="F33" i="3"/>
  <c r="BA54" i="1" s="1"/>
  <c r="J33" i="3"/>
  <c r="AW54" i="1" s="1"/>
  <c r="AT54" s="1"/>
  <c r="BK86" i="4"/>
  <c r="J89"/>
  <c r="J63" s="1"/>
  <c r="J32" i="7"/>
  <c r="AV58" i="1" s="1"/>
  <c r="F32" i="7"/>
  <c r="AZ58" i="1" s="1"/>
  <c r="J152" i="8"/>
  <c r="J67" s="1"/>
  <c r="J97" i="2"/>
  <c r="F100"/>
  <c r="F33"/>
  <c r="BA53" i="1" s="1"/>
  <c r="P2008" i="2"/>
  <c r="T2935"/>
  <c r="BK2976"/>
  <c r="J2976" s="1"/>
  <c r="J79" s="1"/>
  <c r="F56" i="3"/>
  <c r="BK115"/>
  <c r="F35"/>
  <c r="BC54" i="1" s="1"/>
  <c r="P86" i="4"/>
  <c r="P85" s="1"/>
  <c r="AU55" i="1" s="1"/>
  <c r="BK85" i="5"/>
  <c r="J86"/>
  <c r="J62" s="1"/>
  <c r="T2026" i="2"/>
  <c r="F32" i="5"/>
  <c r="AZ56" i="1" s="1"/>
  <c r="J32" i="5"/>
  <c r="AV56" i="1" s="1"/>
  <c r="AT56" s="1"/>
  <c r="J34" i="9"/>
  <c r="AV61" i="1" s="1"/>
  <c r="F34" i="9"/>
  <c r="AZ61" i="1" s="1"/>
  <c r="T2083" i="2"/>
  <c r="T2008"/>
  <c r="P2935"/>
  <c r="BK2607" i="3"/>
  <c r="R2607"/>
  <c r="T86" i="4"/>
  <c r="T85" s="1"/>
  <c r="F30" i="14"/>
  <c r="AZ66" i="1" s="1"/>
  <c r="J30" i="17"/>
  <c r="AV69" i="1" s="1"/>
  <c r="F30" i="17"/>
  <c r="AZ69" i="1" s="1"/>
  <c r="BK79" i="18"/>
  <c r="J80"/>
  <c r="J58" s="1"/>
  <c r="E47" i="4"/>
  <c r="BK85" i="6"/>
  <c r="J53" i="7"/>
  <c r="F56"/>
  <c r="E49" i="8"/>
  <c r="J57" i="9"/>
  <c r="F60"/>
  <c r="E49" i="10"/>
  <c r="J34" i="11"/>
  <c r="AV63" i="1" s="1"/>
  <c r="R97" i="11"/>
  <c r="J236" i="14"/>
  <c r="J66" s="1"/>
  <c r="R236"/>
  <c r="R235" s="1"/>
  <c r="F32" i="15"/>
  <c r="BB67" i="1" s="1"/>
  <c r="P209" i="15"/>
  <c r="P238"/>
  <c r="J30" i="16"/>
  <c r="AV68" i="1" s="1"/>
  <c r="T82" i="19"/>
  <c r="T81" s="1"/>
  <c r="E74" i="15"/>
  <c r="E45"/>
  <c r="J30" i="18"/>
  <c r="AV70" i="1" s="1"/>
  <c r="F30" i="18"/>
  <c r="AZ70" i="1" s="1"/>
  <c r="F32" i="4"/>
  <c r="AZ55" i="1" s="1"/>
  <c r="F33" i="5"/>
  <c r="BA56" i="1" s="1"/>
  <c r="J32" i="6"/>
  <c r="AV57" i="1" s="1"/>
  <c r="AT57" s="1"/>
  <c r="J33" i="7"/>
  <c r="AW58" i="1" s="1"/>
  <c r="F34" i="8"/>
  <c r="AZ60" i="1" s="1"/>
  <c r="J35" i="9"/>
  <c r="AW61" i="1" s="1"/>
  <c r="F34" i="10"/>
  <c r="AZ62" i="1" s="1"/>
  <c r="F37" i="10"/>
  <c r="BC62" i="1" s="1"/>
  <c r="T97" i="11"/>
  <c r="BK169"/>
  <c r="J169" s="1"/>
  <c r="J67" s="1"/>
  <c r="J76" i="13"/>
  <c r="BK131"/>
  <c r="J131" s="1"/>
  <c r="J59" s="1"/>
  <c r="J31" i="14"/>
  <c r="AW66" i="1" s="1"/>
  <c r="P86" i="15"/>
  <c r="F30" i="16"/>
  <c r="AZ68" i="1" s="1"/>
  <c r="BK81" i="16"/>
  <c r="E72" i="17"/>
  <c r="E45"/>
  <c r="J30" i="15"/>
  <c r="AV67" i="1" s="1"/>
  <c r="AT67" s="1"/>
  <c r="F30" i="15"/>
  <c r="AZ67" i="1" s="1"/>
  <c r="J31" i="16"/>
  <c r="AW68" i="1" s="1"/>
  <c r="F31" i="16"/>
  <c r="BA68" i="1" s="1"/>
  <c r="E49" i="11"/>
  <c r="P97"/>
  <c r="F36"/>
  <c r="BB63" i="1" s="1"/>
  <c r="R186" i="11"/>
  <c r="P221"/>
  <c r="P235"/>
  <c r="F35" i="12"/>
  <c r="BA64" i="1" s="1"/>
  <c r="F30" i="13"/>
  <c r="AZ65" i="1" s="1"/>
  <c r="R167" i="13"/>
  <c r="BK202"/>
  <c r="J202" s="1"/>
  <c r="J61" s="1"/>
  <c r="J30" i="14"/>
  <c r="AV66" i="1" s="1"/>
  <c r="T86" i="15"/>
  <c r="F33" i="16"/>
  <c r="BC68" i="1" s="1"/>
  <c r="T84" i="17"/>
  <c r="T83" s="1"/>
  <c r="F34"/>
  <c r="BD69" i="1" s="1"/>
  <c r="J49" i="18"/>
  <c r="F52"/>
  <c r="E45" i="19"/>
  <c r="J31" i="18"/>
  <c r="AW70" i="1" s="1"/>
  <c r="F30" i="19"/>
  <c r="AZ71" i="1" s="1"/>
  <c r="J83" i="19"/>
  <c r="J58" s="1"/>
  <c r="M276" i="22" l="1"/>
  <c r="N276" s="1"/>
  <c r="K276"/>
  <c r="K289" s="1"/>
  <c r="N158" i="24"/>
  <c r="N238" s="1"/>
  <c r="BK82" i="17"/>
  <c r="J82" s="1"/>
  <c r="J27" s="1"/>
  <c r="R83"/>
  <c r="R82" s="1"/>
  <c r="E13" i="26"/>
  <c r="F13" s="1"/>
  <c r="F19" s="1"/>
  <c r="P83" i="17"/>
  <c r="P82" s="1"/>
  <c r="AU69" i="1" s="1"/>
  <c r="T2606" i="3"/>
  <c r="BD59" i="1"/>
  <c r="BD52" s="1"/>
  <c r="BD51" s="1"/>
  <c r="W30" s="1"/>
  <c r="T97" i="8"/>
  <c r="T96" s="1"/>
  <c r="AT60" i="1"/>
  <c r="R88" i="14"/>
  <c r="R87" s="1"/>
  <c r="T96" i="9"/>
  <c r="T95" s="1"/>
  <c r="R114" i="3"/>
  <c r="N279" i="22"/>
  <c r="F120" i="29"/>
  <c r="F18" i="32"/>
  <c r="F20" s="1"/>
  <c r="G20" s="1"/>
  <c r="F26" s="1"/>
  <c r="F39" i="31"/>
  <c r="R99" i="10"/>
  <c r="R98" s="1"/>
  <c r="T83" i="13"/>
  <c r="T82" s="1"/>
  <c r="R97" i="8"/>
  <c r="R96" s="1"/>
  <c r="R104" i="2"/>
  <c r="N273" i="22"/>
  <c r="AT69" i="1"/>
  <c r="AT55"/>
  <c r="BK99" i="10"/>
  <c r="P82" i="19"/>
  <c r="P81" s="1"/>
  <c r="AU71" i="1" s="1"/>
  <c r="G15" i="26"/>
  <c r="F17" s="1"/>
  <c r="E10"/>
  <c r="F10" s="1"/>
  <c r="F18" s="1"/>
  <c r="F21" s="1"/>
  <c r="F28" s="1"/>
  <c r="T85" i="15"/>
  <c r="T84" s="1"/>
  <c r="R2606" i="3"/>
  <c r="R113" s="1"/>
  <c r="BK91" i="12"/>
  <c r="J91" s="1"/>
  <c r="J65" s="1"/>
  <c r="H39" i="31"/>
  <c r="R96" i="9"/>
  <c r="R95" s="1"/>
  <c r="BK88" i="14"/>
  <c r="T113" i="3"/>
  <c r="T99" i="10"/>
  <c r="T98" s="1"/>
  <c r="AT62" i="1"/>
  <c r="T82" i="17"/>
  <c r="BA59" i="1"/>
  <c r="AW59" s="1"/>
  <c r="P1714" i="2"/>
  <c r="P103" s="1"/>
  <c r="AU53" i="1" s="1"/>
  <c r="AT53"/>
  <c r="N26" i="22"/>
  <c r="L553" i="25"/>
  <c r="P88" i="14"/>
  <c r="P87" s="1"/>
  <c r="AU66" i="1" s="1"/>
  <c r="J86" i="15"/>
  <c r="J58" s="1"/>
  <c r="BK85"/>
  <c r="P85"/>
  <c r="P84" s="1"/>
  <c r="AU67" i="1" s="1"/>
  <c r="O553" i="25"/>
  <c r="BK97" i="8"/>
  <c r="N42" i="22"/>
  <c r="R85" i="15"/>
  <c r="R84" s="1"/>
  <c r="AT63" i="1"/>
  <c r="BK1714" i="2"/>
  <c r="J1714" s="1"/>
  <c r="J67" s="1"/>
  <c r="N222" i="22"/>
  <c r="AT64" i="1"/>
  <c r="R103" i="2"/>
  <c r="R83" i="13"/>
  <c r="R82" s="1"/>
  <c r="BK96" i="9"/>
  <c r="BK95" s="1"/>
  <c r="J95" s="1"/>
  <c r="O77" i="21"/>
  <c r="BC59" i="1"/>
  <c r="AY59" s="1"/>
  <c r="AT68"/>
  <c r="T1714" i="2"/>
  <c r="T103" s="1"/>
  <c r="J260" i="10"/>
  <c r="J68" s="1"/>
  <c r="AT66" i="1"/>
  <c r="BB59"/>
  <c r="AX59" s="1"/>
  <c r="T96" i="11"/>
  <c r="T95" s="1"/>
  <c r="P99" i="10"/>
  <c r="P98" s="1"/>
  <c r="AU62" i="1" s="1"/>
  <c r="BK82" i="19"/>
  <c r="E27" i="32"/>
  <c r="F27" s="1"/>
  <c r="F28" s="1"/>
  <c r="A19" i="31"/>
  <c r="A20" s="1"/>
  <c r="A21" s="1"/>
  <c r="A17"/>
  <c r="A18" s="1"/>
  <c r="N553" i="25"/>
  <c r="M65" i="23"/>
  <c r="K65"/>
  <c r="K74" s="1"/>
  <c r="N228" i="22"/>
  <c r="BK2606" i="3"/>
  <c r="J2606" s="1"/>
  <c r="J70" s="1"/>
  <c r="J2607"/>
  <c r="J71" s="1"/>
  <c r="BK80" i="16"/>
  <c r="J81"/>
  <c r="J58" s="1"/>
  <c r="BK78" i="18"/>
  <c r="J78" s="1"/>
  <c r="J79"/>
  <c r="J57" s="1"/>
  <c r="BK114" i="3"/>
  <c r="J115"/>
  <c r="J62" s="1"/>
  <c r="J99" i="10"/>
  <c r="J65" s="1"/>
  <c r="BK98"/>
  <c r="J98" s="1"/>
  <c r="BK96" i="11"/>
  <c r="BK84" i="5"/>
  <c r="J84" s="1"/>
  <c r="J85"/>
  <c r="J61" s="1"/>
  <c r="BK84" i="6"/>
  <c r="J84" s="1"/>
  <c r="J85"/>
  <c r="J61" s="1"/>
  <c r="J86" i="4"/>
  <c r="J61" s="1"/>
  <c r="BK85"/>
  <c r="J85" s="1"/>
  <c r="P96" i="11"/>
  <c r="P95" s="1"/>
  <c r="AU63" i="1" s="1"/>
  <c r="AZ59"/>
  <c r="AV59" s="1"/>
  <c r="R96" i="11"/>
  <c r="R95" s="1"/>
  <c r="AT61" i="1"/>
  <c r="BK83" i="13"/>
  <c r="J96" i="9"/>
  <c r="J65" s="1"/>
  <c r="J97" i="8"/>
  <c r="J65" s="1"/>
  <c r="BK96"/>
  <c r="J96" s="1"/>
  <c r="BK86" i="7"/>
  <c r="J86" s="1"/>
  <c r="J87"/>
  <c r="J61" s="1"/>
  <c r="J56" i="17"/>
  <c r="J104" i="2"/>
  <c r="J61" s="1"/>
  <c r="AT70" i="1"/>
  <c r="AT58"/>
  <c r="BB52"/>
  <c r="BK90" i="12" l="1"/>
  <c r="J90" s="1"/>
  <c r="J31" s="1"/>
  <c r="BK103" i="2"/>
  <c r="J103" s="1"/>
  <c r="J29" s="1"/>
  <c r="M289" i="22"/>
  <c r="N289"/>
  <c r="G21" i="26"/>
  <c r="E29" s="1"/>
  <c r="F29" s="1"/>
  <c r="F30" s="1"/>
  <c r="J82" i="19"/>
  <c r="J57" s="1"/>
  <c r="BK81"/>
  <c r="J81" s="1"/>
  <c r="BK84" i="15"/>
  <c r="J84" s="1"/>
  <c r="J85"/>
  <c r="J57" s="1"/>
  <c r="BA52" i="1"/>
  <c r="AW52" s="1"/>
  <c r="AZ52"/>
  <c r="AV52" s="1"/>
  <c r="J88" i="14"/>
  <c r="J57" s="1"/>
  <c r="BK87"/>
  <c r="J87" s="1"/>
  <c r="AU59" i="1"/>
  <c r="AU52" s="1"/>
  <c r="AU51" s="1"/>
  <c r="AT59"/>
  <c r="BC52"/>
  <c r="A23" i="31"/>
  <c r="A24" s="1"/>
  <c r="A25" s="1"/>
  <c r="A26" s="1"/>
  <c r="A22"/>
  <c r="N65" i="23"/>
  <c r="N74" s="1"/>
  <c r="M74"/>
  <c r="AX52" i="1"/>
  <c r="BB51"/>
  <c r="J64" i="12"/>
  <c r="J29" i="4"/>
  <c r="J60"/>
  <c r="J31" i="10"/>
  <c r="J64"/>
  <c r="J36" i="17"/>
  <c r="AG69" i="1"/>
  <c r="AN69" s="1"/>
  <c r="J31" i="9"/>
  <c r="J64"/>
  <c r="J29" i="6"/>
  <c r="J60"/>
  <c r="J29" i="7"/>
  <c r="J60"/>
  <c r="BK82" i="13"/>
  <c r="J82" s="1"/>
  <c r="J83"/>
  <c r="J57" s="1"/>
  <c r="J60" i="5"/>
  <c r="J29"/>
  <c r="BK113" i="3"/>
  <c r="J113" s="1"/>
  <c r="J114"/>
  <c r="J61" s="1"/>
  <c r="BK79" i="16"/>
  <c r="J79" s="1"/>
  <c r="J80"/>
  <c r="J57" s="1"/>
  <c r="J27" i="18"/>
  <c r="J56"/>
  <c r="BA51" i="1"/>
  <c r="J31" i="8"/>
  <c r="J64"/>
  <c r="J96" i="11"/>
  <c r="J65" s="1"/>
  <c r="BK95"/>
  <c r="J95" s="1"/>
  <c r="AZ51" i="1" l="1"/>
  <c r="AV51" s="1"/>
  <c r="J60" i="2"/>
  <c r="AY52" i="1"/>
  <c r="BC51"/>
  <c r="J56" i="15"/>
  <c r="J27"/>
  <c r="J56" i="19"/>
  <c r="J27"/>
  <c r="J56" i="14"/>
  <c r="J27"/>
  <c r="AT52" i="1"/>
  <c r="J56" i="16"/>
  <c r="J27"/>
  <c r="J56" i="13"/>
  <c r="J27"/>
  <c r="AG61" i="1"/>
  <c r="AN61" s="1"/>
  <c r="J40" i="9"/>
  <c r="W27" i="1"/>
  <c r="AW51"/>
  <c r="AK27" s="1"/>
  <c r="J38" i="5"/>
  <c r="AG56" i="1"/>
  <c r="AN56" s="1"/>
  <c r="AG64"/>
  <c r="AN64" s="1"/>
  <c r="J40" i="12"/>
  <c r="AX51" i="1"/>
  <c r="W28"/>
  <c r="J40" i="8"/>
  <c r="AG60" i="1"/>
  <c r="AG70"/>
  <c r="AN70" s="1"/>
  <c r="J36" i="18"/>
  <c r="J60" i="3"/>
  <c r="J29"/>
  <c r="AG58" i="1"/>
  <c r="AN58" s="1"/>
  <c r="J38" i="7"/>
  <c r="J38" i="6"/>
  <c r="AG57" i="1"/>
  <c r="AN57" s="1"/>
  <c r="J40" i="10"/>
  <c r="AG62" i="1"/>
  <c r="AN62" s="1"/>
  <c r="J38" i="4"/>
  <c r="AG55" i="1"/>
  <c r="AN55" s="1"/>
  <c r="J31" i="11"/>
  <c r="J64"/>
  <c r="J38" i="2"/>
  <c r="AG53" i="1"/>
  <c r="W26" l="1"/>
  <c r="AY51"/>
  <c r="W29"/>
  <c r="AG71"/>
  <c r="AN71" s="1"/>
  <c r="J36" i="19"/>
  <c r="AG67" i="1"/>
  <c r="AN67" s="1"/>
  <c r="J36" i="15"/>
  <c r="J36" i="14"/>
  <c r="AG66" i="1"/>
  <c r="AN66" s="1"/>
  <c r="AN60"/>
  <c r="AG68"/>
  <c r="AN68" s="1"/>
  <c r="J36" i="16"/>
  <c r="AN53" i="1"/>
  <c r="AK26"/>
  <c r="AT51"/>
  <c r="AG54"/>
  <c r="AN54" s="1"/>
  <c r="J38" i="3"/>
  <c r="AG63" i="1"/>
  <c r="AN63" s="1"/>
  <c r="J40" i="11"/>
  <c r="J36" i="13"/>
  <c r="AG65" i="1"/>
  <c r="AN65" s="1"/>
  <c r="AG59" l="1"/>
  <c r="AN59" s="1"/>
  <c r="AG52" l="1"/>
  <c r="AG51" l="1"/>
  <c r="AN52"/>
  <c r="AN51" l="1"/>
  <c r="AK23"/>
  <c r="AK32" s="1"/>
</calcChain>
</file>

<file path=xl/comments1.xml><?xml version="1.0" encoding="utf-8"?>
<comments xmlns="http://schemas.openxmlformats.org/spreadsheetml/2006/main">
  <authors>
    <author>Vlastik</author>
  </authors>
  <commentList>
    <comment ref="F1" authorId="0">
      <text>
        <r>
          <rPr>
            <sz val="8"/>
            <color indexed="81"/>
            <rFont val="Tahoma"/>
            <family val="2"/>
            <charset val="238"/>
          </rPr>
          <t xml:space="preserve">
</t>
        </r>
      </text>
    </comment>
  </commentList>
</comments>
</file>

<file path=xl/comments2.xml><?xml version="1.0" encoding="utf-8"?>
<comments xmlns="http://schemas.openxmlformats.org/spreadsheetml/2006/main">
  <authors>
    <author>Vlastik</author>
  </authors>
  <commentList>
    <comment ref="F1" authorId="0">
      <text>
        <r>
          <rPr>
            <sz val="8"/>
            <color indexed="81"/>
            <rFont val="Tahoma"/>
            <family val="2"/>
            <charset val="238"/>
          </rPr>
          <t xml:space="preserve">
</t>
        </r>
      </text>
    </comment>
  </commentList>
</comments>
</file>

<file path=xl/sharedStrings.xml><?xml version="1.0" encoding="utf-8"?>
<sst xmlns="http://schemas.openxmlformats.org/spreadsheetml/2006/main" count="96566" uniqueCount="8334">
  <si>
    <t>Export VZ</t>
  </si>
  <si>
    <t>List obsahuje:</t>
  </si>
  <si>
    <t>1) Rekapitulace stavby</t>
  </si>
  <si>
    <t>2) Rekapitulace objektů stavby a soupisů prací</t>
  </si>
  <si>
    <t>3.0</t>
  </si>
  <si>
    <t/>
  </si>
  <si>
    <t>False</t>
  </si>
  <si>
    <t>{0715ae6e-3b20-4b0d-ad0e-ff29ac07d1cd}</t>
  </si>
  <si>
    <t>&gt;&gt;  skryté sloupce  &lt;&lt;</t>
  </si>
  <si>
    <t>0,01</t>
  </si>
  <si>
    <t>21</t>
  </si>
  <si>
    <t>1</t>
  </si>
  <si>
    <t>15</t>
  </si>
  <si>
    <t>REKAPITULACE STAVBY</t>
  </si>
  <si>
    <t>v ---  níže se nacházejí doplnkové a pomocné údaje k sestavám  --- v</t>
  </si>
  <si>
    <t>Návod na vyplnění</t>
  </si>
  <si>
    <t>0,001</t>
  </si>
  <si>
    <t>Kód:</t>
  </si>
  <si>
    <t>R17-031</t>
  </si>
  <si>
    <t>Měnit lze pouze buňky se žlutým podbarvením!_x000D_
_x000D_
1) v Rekapitulaci stavby vyplňte údaje o Uchazeči (přenesou se do ostatních sestav i v jiných listech)_x000D_
_x000D_
2) na vybraných listech vyplňte v sestavě Soupis prací ceny u položek_x000D_
_x000D_
Podrobnosti k vyplnění naleznete na poslední záložce s Pokyny pro vyplnění</t>
  </si>
  <si>
    <t>Stavba:</t>
  </si>
  <si>
    <t>Rekonstrukce domu blok 60, č.p. 2180, ul. Táboritů v mostě, domov se zvláštním režimem</t>
  </si>
  <si>
    <t>KSO:</t>
  </si>
  <si>
    <t>801 1</t>
  </si>
  <si>
    <t>CC-CZ:</t>
  </si>
  <si>
    <t>126</t>
  </si>
  <si>
    <t>Místo:</t>
  </si>
  <si>
    <t>Most</t>
  </si>
  <si>
    <t>Datum:</t>
  </si>
  <si>
    <t>13. 12. 2017</t>
  </si>
  <si>
    <t>CZ-CPV:</t>
  </si>
  <si>
    <t>45000000-7</t>
  </si>
  <si>
    <t>CZ-CPA:</t>
  </si>
  <si>
    <t>41.00.2</t>
  </si>
  <si>
    <t>Zadavatel:</t>
  </si>
  <si>
    <t>IČ:</t>
  </si>
  <si>
    <t>25438832</t>
  </si>
  <si>
    <t>Mostecká bytová a.s.</t>
  </si>
  <si>
    <t>DIČ:</t>
  </si>
  <si>
    <t>Uchazeč:</t>
  </si>
  <si>
    <t>Vyplň údaj</t>
  </si>
  <si>
    <t>Projektant:</t>
  </si>
  <si>
    <t>19021305</t>
  </si>
  <si>
    <t>True</t>
  </si>
  <si>
    <t>Ct. Žežulka - ZEFRAPROJEKT</t>
  </si>
  <si>
    <t>Poznámka:</t>
  </si>
  <si>
    <t>0,1</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</si>
  <si>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podmínky._x000D_
Soupis položek je zpracován na základě projektu pro územní souhlas a stavební povolení.</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</si>
  <si>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</si>
  <si>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</si>
  <si>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</si>
  <si>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</si>
  <si>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</si>
  <si>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</si>
  <si>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</si>
  <si>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</si>
  <si>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</si>
  <si>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</si>
  <si>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</si>
  <si>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</si>
  <si>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</si>
  <si>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</si>
  <si>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</si>
  <si>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</si>
  <si>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Objekt, Soupis prací</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</si>
  <si>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</si>
  <si>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</si>
  <si>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</si>
  <si>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</si>
  <si>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</si>
  <si>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</si>
  <si>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</si>
  <si>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</si>
  <si>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</si>
  <si>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</si>
  <si>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</si>
  <si>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</si>
  <si>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</si>
  <si>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</si>
  <si>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</si>
  <si>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</si>
  <si>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</si>
  <si>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</si>
  <si>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</si>
  <si>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</si>
  <si>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</si>
  <si>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SO 01 - Vlastní objekt</t>
  </si>
  <si>
    <t>STA</t>
  </si>
  <si>
    <t>{576c2122-25ef-401b-9875-7cb34e00ee2b}</t>
  </si>
  <si>
    <t>2</t>
  </si>
  <si>
    <t>/</t>
  </si>
  <si>
    <t>01</t>
  </si>
  <si>
    <t>SO 01.1 - Bourání</t>
  </si>
  <si>
    <t>Soupis</t>
  </si>
  <si>
    <t>{381378b7-109e-47f0-89b3-0ae1375d3e90}</t>
  </si>
  <si>
    <t>02</t>
  </si>
  <si>
    <t>SO 01.2 - Stavební část</t>
  </si>
  <si>
    <t>{6fad11f5-60d3-409c-bc1d-1349e5f5c042}</t>
  </si>
  <si>
    <t>03</t>
  </si>
  <si>
    <t>SO 01.3 - Vnitřní zdravotechnika a plyn</t>
  </si>
  <si>
    <t>{7a535ffd-1072-438f-baa9-6cd7df8404a6}</t>
  </si>
  <si>
    <t>04</t>
  </si>
  <si>
    <t>SO 01.4 - Ústřední vytápění</t>
  </si>
  <si>
    <t>{653568af-992d-4763-85f9-eb9a77d00580}</t>
  </si>
  <si>
    <t>05</t>
  </si>
  <si>
    <t>SO 01.5 - Vzduchotechnika</t>
  </si>
  <si>
    <t>{db8a05f3-0dee-49c3-ac2f-cf8ba04f17a1}</t>
  </si>
  <si>
    <t>06</t>
  </si>
  <si>
    <t>SO 01.6 - Elektroinstalace + EPS</t>
  </si>
  <si>
    <t>{1203de2b-9a77-48b2-af55-9041b2879f0d}</t>
  </si>
  <si>
    <t>07</t>
  </si>
  <si>
    <t>SO 01.7 - Hospodaření s dešťovou vodou</t>
  </si>
  <si>
    <t>{e7d0b192-7ade-46c9-921e-d9b68db30d45}</t>
  </si>
  <si>
    <t>SO 01.7.1 - Akumulační nádrž</t>
  </si>
  <si>
    <t>3</t>
  </si>
  <si>
    <t>{a6341ae9-af51-4c85-8c86-b768864d5f7f}</t>
  </si>
  <si>
    <t>SO 01.7.2 - Odvodnění parkoviště (po retenční nádrž)</t>
  </si>
  <si>
    <t>{70b37b41-ba11-494f-bf3e-3af088a4fae2}</t>
  </si>
  <si>
    <t>SO 01.7.3 - Kanalizační přípojka (od AN po ŠN)</t>
  </si>
  <si>
    <t>{38332e23-873d-4489-af5b-1ce72597f1d0}</t>
  </si>
  <si>
    <t>SO 01.7.4 - Výtlak od čerpadla do Š4</t>
  </si>
  <si>
    <t>{247e7291-7e6b-4dd0-80a0-ec851e0c4044}</t>
  </si>
  <si>
    <t>SO 01.7.5 - Technologie</t>
  </si>
  <si>
    <t>{b754803d-327e-4c6b-bb5e-bf18d115701a}</t>
  </si>
  <si>
    <t>SO 02 - Oplocení</t>
  </si>
  <si>
    <t>{937768b9-5ee2-4838-ade5-a20ae1d32099}</t>
  </si>
  <si>
    <t>IO 01 - Zpevněné plochy</t>
  </si>
  <si>
    <t>ING</t>
  </si>
  <si>
    <t>{a977ba03-2b38-4216-8386-6df8aec3d88f}</t>
  </si>
  <si>
    <t>4</t>
  </si>
  <si>
    <t>IO 02 - Parkoviště</t>
  </si>
  <si>
    <t>{c9174677-8944-4179-9c32-5447a00715fd}</t>
  </si>
  <si>
    <t>5</t>
  </si>
  <si>
    <t>IO 03 - Zeleň</t>
  </si>
  <si>
    <t>{0b9649ac-7a20-4ca3-afc8-2b71c9e9e9a2}</t>
  </si>
  <si>
    <t>6</t>
  </si>
  <si>
    <t>IO 05 - Přípojka vody</t>
  </si>
  <si>
    <t>{47ce53be-c53b-429e-bf66-36e56a381ebd}</t>
  </si>
  <si>
    <t>7</t>
  </si>
  <si>
    <t>IO 06 - Přeložka lampy VO</t>
  </si>
  <si>
    <t>{abb09ae0-4cb3-4227-b9bd-52393319aaf7}</t>
  </si>
  <si>
    <t>VRN</t>
  </si>
  <si>
    <t>VON</t>
  </si>
  <si>
    <t>{94af0f76-2e19-4506-ae9f-6d9f9d438fde}</t>
  </si>
  <si>
    <t>1) Krycí list soupisu</t>
  </si>
  <si>
    <t>2) Rekapitulace</t>
  </si>
  <si>
    <t>3) Soupis prací</t>
  </si>
  <si>
    <t>Zpět na list:</t>
  </si>
  <si>
    <t>Rekapitulace stavby</t>
  </si>
  <si>
    <t>KRYCÍ LIST SOUPISU</t>
  </si>
  <si>
    <t>Objekt:</t>
  </si>
  <si>
    <t>1 - SO 01 - Vlastní objekt</t>
  </si>
  <si>
    <t>Soupis:</t>
  </si>
  <si>
    <t>01 - SO 01.1 - Bourání</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</si>
  <si>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Soupis položek je zpracován na základě projektu pro územní souhlas a stavební povolení.</t>
  </si>
  <si>
    <t>REKAPITULACE ČLENĚNÍ SOUPISU PRACÍ</t>
  </si>
  <si>
    <t>Kód dílu - Popis</t>
  </si>
  <si>
    <t>Cena celkem [CZK]</t>
  </si>
  <si>
    <t>Náklady soupisu celkem</t>
  </si>
  <si>
    <t>-1</t>
  </si>
  <si>
    <t>HSV - Práce a dodávky HSV</t>
  </si>
  <si>
    <t xml:space="preserve">    3 - Svislé a kompletní konstrukce</t>
  </si>
  <si>
    <t xml:space="preserve">    4 - Vodorovné konstrukce</t>
  </si>
  <si>
    <t xml:space="preserve">    9 - Ostatní konstrukce a práce, bourání</t>
  </si>
  <si>
    <t xml:space="preserve">    997 - Přesun sutě</t>
  </si>
  <si>
    <t xml:space="preserve">    998 - Přesun hmot</t>
  </si>
  <si>
    <t>PSV - Práce a dodávky PSV</t>
  </si>
  <si>
    <t xml:space="preserve">    713 - Izolace tepelné</t>
  </si>
  <si>
    <t xml:space="preserve">    725 - Zdravotechnika - zařizovací předměty</t>
  </si>
  <si>
    <t xml:space="preserve">    762 - Konstrukce tesařské</t>
  </si>
  <si>
    <t xml:space="preserve">    764 - Konstrukce klempířské</t>
  </si>
  <si>
    <t xml:space="preserve">    765 - Krytina skládaná</t>
  </si>
  <si>
    <t xml:space="preserve">    767 - Konstrukce zámečnické</t>
  </si>
  <si>
    <t xml:space="preserve">    771 - Podlahy z dlaždic</t>
  </si>
  <si>
    <t xml:space="preserve">    775 - Podlahy skládané</t>
  </si>
  <si>
    <t xml:space="preserve">    776 - Podlahy povlakové</t>
  </si>
  <si>
    <t xml:space="preserve">    781 - Dokončovací práce - obklady</t>
  </si>
  <si>
    <t xml:space="preserve">    787 - Dokončovací práce - zasklívání</t>
  </si>
  <si>
    <t>M - Práce a dodávky M</t>
  </si>
  <si>
    <t xml:space="preserve">    33-M - Montáže dopr.zaříz.,sklad. zař. a váh</t>
  </si>
  <si>
    <t>HZS - Hodinové zúčtovací sazby</t>
  </si>
  <si>
    <t>SOUPIS PRACÍ</t>
  </si>
  <si>
    <t>PČ</t>
  </si>
  <si>
    <t>Popis</t>
  </si>
  <si>
    <t>MJ</t>
  </si>
  <si>
    <t>Množství</t>
  </si>
  <si>
    <t>J.cena [CZK]</t>
  </si>
  <si>
    <t>Cenová soustava</t>
  </si>
  <si>
    <t>Poznámka</t>
  </si>
  <si>
    <t>J. Nh [h]</t>
  </si>
  <si>
    <t>Nh celkem [h]</t>
  </si>
  <si>
    <t>J. hmotnost_x000D_
[t]</t>
  </si>
  <si>
    <t>Hmotnost_x000D_
celkem [t]</t>
  </si>
  <si>
    <t>J. suť [t]</t>
  </si>
  <si>
    <t>Suť Celkem [t]</t>
  </si>
  <si>
    <t>HSV</t>
  </si>
  <si>
    <t>Práce a dodávky HSV</t>
  </si>
  <si>
    <t>ROZPOCET</t>
  </si>
  <si>
    <t>Svislé a kompletní konstrukce</t>
  </si>
  <si>
    <t>K</t>
  </si>
  <si>
    <t>310237241</t>
  </si>
  <si>
    <t>Zazdívka otvorů ve zdivu nadzákladovém cihlami pálenými plochy přes 0,09 m2 do 0,25 m2, ve zdi tl. do 300 mm</t>
  </si>
  <si>
    <t>kus</t>
  </si>
  <si>
    <t>CS ÚRS 2017 01</t>
  </si>
  <si>
    <t>-538069665</t>
  </si>
  <si>
    <t>VV</t>
  </si>
  <si>
    <t>"elektrorozvodná dvířka 400/550 mm u vstupních dveří do b.j."</t>
  </si>
  <si>
    <t>"1.NP - 4.NP"</t>
  </si>
  <si>
    <t>12,000*4</t>
  </si>
  <si>
    <t>Mezisoučet - 1.NP - 4.NP</t>
  </si>
  <si>
    <t>Součet</t>
  </si>
  <si>
    <t>310239211</t>
  </si>
  <si>
    <t>Zazdívka otvorů ve zdivu nadzákladovém cihlami pálenými plochy přes 1 m2 do 4 m2 na maltu vápenocementovou</t>
  </si>
  <si>
    <t>m3</t>
  </si>
  <si>
    <t>108365346</t>
  </si>
  <si>
    <t>"1.PP"</t>
  </si>
  <si>
    <t>"původní niky 1300/1000 mm"</t>
  </si>
  <si>
    <t>((1,300*1,000)*0,300)*3</t>
  </si>
  <si>
    <t>"původní niky 1120/520 mm"</t>
  </si>
  <si>
    <t>((1,120*0,520)*0,300)*2</t>
  </si>
  <si>
    <t>"původní nika 650/1000 mm"</t>
  </si>
  <si>
    <t>((0,650*1,000)*0,300)*1</t>
  </si>
  <si>
    <t>Mezisoučet - 1.PP</t>
  </si>
  <si>
    <t>"1.NP"</t>
  </si>
  <si>
    <t>"původní okno 600/400 mm"</t>
  </si>
  <si>
    <t>((0,600*0,400)*0,250)*7</t>
  </si>
  <si>
    <t>((0,825*0,800)*0,490)*2</t>
  </si>
  <si>
    <t>((0,825*0,800)*0,650)*5</t>
  </si>
  <si>
    <t>"původní dveře ve středové zdi"</t>
  </si>
  <si>
    <t>((0,930*2,090)*0,640)*2</t>
  </si>
  <si>
    <t>((0,920*2,100)*0,300)*1</t>
  </si>
  <si>
    <t>"původní dveře/otvor v příčné zdi"</t>
  </si>
  <si>
    <t>((0,900*2,100)*0,300)*1</t>
  </si>
  <si>
    <t>"původní okno na nový rozměr 750/1800 mm"</t>
  </si>
  <si>
    <t>((1,500*1,800-0,750*1,800)*0,500)*4</t>
  </si>
  <si>
    <t>"původní dveřní otvor ve středové zdi"</t>
  </si>
  <si>
    <t>((0,950*2,090)*0,510)*8</t>
  </si>
  <si>
    <t>Mezisoučet - 1.NP</t>
  </si>
  <si>
    <t>"2.NP"</t>
  </si>
  <si>
    <t>((1,500*1,800-0,750*1,800)*0,500)*7</t>
  </si>
  <si>
    <t>"původní okno 1500/1300 mm"</t>
  </si>
  <si>
    <t>(1,500*1,300)*0,500</t>
  </si>
  <si>
    <t>((0,950*2,090)*0,510)*9</t>
  </si>
  <si>
    <t>Mezisoučet - 2.NP</t>
  </si>
  <si>
    <t>"3.NP"</t>
  </si>
  <si>
    <t>((1,500*1,800-0,750*1,800)*0,500)*6</t>
  </si>
  <si>
    <t>((0,950*2,090)*0,510)*6</t>
  </si>
  <si>
    <t>((0,650*2,090)*0,510)*3</t>
  </si>
  <si>
    <t>Mezisoučet - 3.NP</t>
  </si>
  <si>
    <t>"4.NP"</t>
  </si>
  <si>
    <t>((1,500*1,800-0,750*1,800)*0,500)*8</t>
  </si>
  <si>
    <t>((0,950*2,090)*0,510)*7</t>
  </si>
  <si>
    <t>((0,650*2,090)*0,510)*2</t>
  </si>
  <si>
    <t>Mezisoučet - 4.NP</t>
  </si>
  <si>
    <t>317234410</t>
  </si>
  <si>
    <t>Vyzdívka mezi nosníky cihlami pálenými na maltu cementovou</t>
  </si>
  <si>
    <t>-922974465</t>
  </si>
  <si>
    <t>PSC</t>
  </si>
  <si>
    <t xml:space="preserve">Poznámka k souboru cen:_x000D_
1. Cenu lze použít i pro nadezdívku nad nosníky pro jejich osazení (uklínování zdiva). 2. Množství jednotek se určuje v m3 objemu vyzdívky jako součin světlosti neomítnutého otvoru; šířky (rovné tloušťce neomítnuté zdi zmenšené o tloušťku svislého plentování přírub) a výšky nosníku. 3. Plentování ocelových válcovaných nosníků jednostranné cihlami se oceňuje cenami 346 24-4381 až -4384, katalogu 801-1 Budovy a haly-zděné a monolitické. </t>
  </si>
  <si>
    <t>"D.1.2.04"</t>
  </si>
  <si>
    <t>1,850*(0,900*0,260)</t>
  </si>
  <si>
    <t>(1,500*13)*(0,640*0,120)</t>
  </si>
  <si>
    <t>(2,400*3)*(0,640*0,120)</t>
  </si>
  <si>
    <t>"D.1.2.03"</t>
  </si>
  <si>
    <t>(2,600+2,500+2,800+2,900)*(0,500*0,240)</t>
  </si>
  <si>
    <t>(1,500*11)*(0,500*0,120)</t>
  </si>
  <si>
    <t>(2,400*4)*(0,500*0,120)</t>
  </si>
  <si>
    <t>(1,500*17)*(0,500*0,120)</t>
  </si>
  <si>
    <t>(2,400*2)*(0,500*0,120)</t>
  </si>
  <si>
    <t>317944321</t>
  </si>
  <si>
    <t>Válcované nosníky dodatečně osazované do připravených otvorů bez zazdění hlav do č. 12</t>
  </si>
  <si>
    <t>t</t>
  </si>
  <si>
    <t>-660620896</t>
  </si>
  <si>
    <t xml:space="preserve">Poznámka k souboru cen:_x000D_
1. V cenách jsou zahrnuty náklady na dodávku a montáž válcovaných nosníků. 2. Ceny jsou určeny pouze pro ocenění konstrukce překladů nad otvory. </t>
  </si>
  <si>
    <t>"překlady nad otvory - Ič. 120 mm"</t>
  </si>
  <si>
    <t>(1,500*4)*13*11,100*0,001</t>
  </si>
  <si>
    <t>(2,400*4)*3*11,100*0,001</t>
  </si>
  <si>
    <t>(1,500*4)*11*11,100*0,001</t>
  </si>
  <si>
    <t>(2,400*4)*4*11,100*0,001</t>
  </si>
  <si>
    <t>(1,500*4)*17*11,100*0,001</t>
  </si>
  <si>
    <t>(2,400*4)*2*11,100*0,001</t>
  </si>
  <si>
    <t>317944325</t>
  </si>
  <si>
    <t>Válcované nosníky dodatečně osazované do připravených otvorů bez zazdění hlav č. 24 a vyšší</t>
  </si>
  <si>
    <t>-2060164985</t>
  </si>
  <si>
    <t>"4x IPN 260 mm"</t>
  </si>
  <si>
    <t>(1,850*4)*41,900*0,001</t>
  </si>
  <si>
    <t>"4x IPN 240 mm"</t>
  </si>
  <si>
    <t>(2,600+2,500+2,800+2,900)*4*36,200*0,001</t>
  </si>
  <si>
    <t>346244381</t>
  </si>
  <si>
    <t>Plentování ocelových válcovaných nosníků jednostranné cihlami na maltu, výška stojiny do 200 mm</t>
  </si>
  <si>
    <t>m2</t>
  </si>
  <si>
    <t>345045092</t>
  </si>
  <si>
    <t>(1,500*2)*13*0,120</t>
  </si>
  <si>
    <t>(2,400*2)*3*0,120</t>
  </si>
  <si>
    <t>(1,500*2)*11*0,120</t>
  </si>
  <si>
    <t>(2,400*2)*4*0,120</t>
  </si>
  <si>
    <t>(1,500*2)*17*0,120</t>
  </si>
  <si>
    <t>(2,400*2)*2*0,120</t>
  </si>
  <si>
    <t>346244382</t>
  </si>
  <si>
    <t>Plentování ocelových válcovaných nosníků jednostranné cihlami na maltu, výška stojiny přes 200 do 300 mm</t>
  </si>
  <si>
    <t>-1682711321</t>
  </si>
  <si>
    <t>(1,850*2)*0,260</t>
  </si>
  <si>
    <t>(2,600+2,500+2,800+2,900)*2*0,240</t>
  </si>
  <si>
    <t>8</t>
  </si>
  <si>
    <t>346481112</t>
  </si>
  <si>
    <t>Zaplentování rýh, potrubí, válcovaných nosníků, výklenků nebo nik jakéhokoliv tvaru, na maltu ve stěnách nebo před stěnami keramickým a funkčně podobným pletivem</t>
  </si>
  <si>
    <t>-1102566600</t>
  </si>
  <si>
    <t xml:space="preserve">Poznámka k souboru cen:_x000D_
1. Ceny jsou určeny pro uchycení pletiva na sousední konstrukci (zdivo apod.), kde není nutné tvarování ocelové podkladní kostry. 2. V cenách jsou započteny i náklady na potřebné vypnutí pletiva přetažením a zakotvením drátů a provedení postřiku maltou. 3. V cenách nejsou započteny náklady na omítku. </t>
  </si>
  <si>
    <t>(0,120*2+0,640)*1,500*13</t>
  </si>
  <si>
    <t>(0,120*2+0,640)*2,400*3</t>
  </si>
  <si>
    <t>(0,260*2+0,900)*1,850</t>
  </si>
  <si>
    <t>(0,120*2+0,500)*1,500*11</t>
  </si>
  <si>
    <t>(0,120*2+0,500)*2,400*4</t>
  </si>
  <si>
    <t>(0,240*2+0,500)*2,600</t>
  </si>
  <si>
    <t>(0,240*2+0,500)*2,500</t>
  </si>
  <si>
    <t>(0,240*2+0,500)*2,800</t>
  </si>
  <si>
    <t>(0,240*2+0,500)*2,900</t>
  </si>
  <si>
    <t>(0,120*2+0,500)*1,500*17</t>
  </si>
  <si>
    <t>(0,120*2+0,500)*2,400*2</t>
  </si>
  <si>
    <t>Vodorovné konstrukce</t>
  </si>
  <si>
    <t>9</t>
  </si>
  <si>
    <t>411351101</t>
  </si>
  <si>
    <t>Bednění stropů, kleneb nebo skořepin bez podpěrné konstrukce stropů deskových, balkonových nebo plošných konzol plné, rovné, popř. s náběhy zřízení</t>
  </si>
  <si>
    <t>775727303</t>
  </si>
  <si>
    <t xml:space="preserve">Poznámka k souboru cen:_x000D_
1. Při poloměru klenby do 1 m oceňuje se Bednění fabionů na přechodu stěn do stropů, monolitických kleneb, vnějších říms cenami souboru cen 416 35-11. </t>
  </si>
  <si>
    <t>"bouraný strop ve schodišti pro prodloužení schodiště do 5.NP"</t>
  </si>
  <si>
    <t>2,350*4,050</t>
  </si>
  <si>
    <t>10</t>
  </si>
  <si>
    <t>411351102</t>
  </si>
  <si>
    <t>Bednění stropů, kleneb nebo skořepin bez podpěrné konstrukce stropů deskových, balkonových nebo plošných konzol plné, rovné, popř. s náběhy odstranění</t>
  </si>
  <si>
    <t>-244267861</t>
  </si>
  <si>
    <t>Ostatní konstrukce a práce, bourání</t>
  </si>
  <si>
    <t>11</t>
  </si>
  <si>
    <t>943211111</t>
  </si>
  <si>
    <t>Montáž lešení prostorového rámového lehkého pracovního s podlahami s provozním zatížením tř. 3 do 200 kg/m2, výšky do 10 m</t>
  </si>
  <si>
    <t>-431056163</t>
  </si>
  <si>
    <t xml:space="preserve">Poznámka k souboru cen:_x000D_
1. Montáž lešení prostorového rámového lehkého výšky přes 25 m se oceňuje individuálně. </t>
  </si>
  <si>
    <t>"krov"</t>
  </si>
  <si>
    <t>"pro demontáž krovu a komínových těles"</t>
  </si>
  <si>
    <t>2,000*(5,000*32,000)</t>
  </si>
  <si>
    <t>12</t>
  </si>
  <si>
    <t>943211211</t>
  </si>
  <si>
    <t>Montáž lešení prostorového rámového lehkého pracovního s podlahami Příplatek za první a každý další den použití lešení k ceně -1111</t>
  </si>
  <si>
    <t>894726485</t>
  </si>
  <si>
    <t>320*30 'Přepočtené koeficientem množství</t>
  </si>
  <si>
    <t>13</t>
  </si>
  <si>
    <t>943211811</t>
  </si>
  <si>
    <t>Demontáž lešení prostorového rámového lehkého pracovního s podlahami s provozním zatížením tř. 3 do 200 kg/m2, výšky do 10 m</t>
  </si>
  <si>
    <t>2060974749</t>
  </si>
  <si>
    <t xml:space="preserve">Poznámka k souboru cen:_x000D_
1. Demontáž lešení prostorového rámového lehkého výšky přes 25 m se oceňuje individuálně. </t>
  </si>
  <si>
    <t>14</t>
  </si>
  <si>
    <t>949101111</t>
  </si>
  <si>
    <t>Lešení pomocné pracovní pro objekty pozemních staveb pro zatížení do 150 kg/m2, o výšce lešeňové podlahy do 1,9 m</t>
  </si>
  <si>
    <t>-783474280</t>
  </si>
  <si>
    <t xml:space="preserve">Poznámka k souboru cen:_x000D_
1. V ceně jsou započteny i náklady na montáž, opotřebení a demontáž lešení. 2. V ceně nejsou započteny náklady na manipulaci s lešením; tyto jsou již zahrnuty v cenách příslušných stavebních prací. 3. Množství měrných jednotek se určuje m2 podlahové plochy, na které se práce provádí. </t>
  </si>
  <si>
    <t>"pro bourací práce"</t>
  </si>
  <si>
    <t>"m.č. 0.01 - 0.23"</t>
  </si>
  <si>
    <t>11,240+72,210+5,770+1,900+2,590+14,680+5,500+78,460+23,280+28,38+2,150+16,050+23,540+15,360+13,760+15,570+24,480+25,660+6,600+2,520+3,210+22,820+1,870</t>
  </si>
  <si>
    <t>"m.č. 1.01 - 1.50"</t>
  </si>
  <si>
    <t>10,060+84,560+3,820+3,140+13,700+8,810+2,480+3,140+13,700+8,810+2,480+3,140+13,700+8,810+2,480+3,140+13,700+8,810+2,480+3,140+13,700+8,810+2,480+3,140</t>
  </si>
  <si>
    <t>13,700+8,810+2,480+3,140+13,700+8,810+2,480+3,140+13,700+8,810+2,480+3,140+13,700+8,810+2,480+3,140+13,700+8,810+2,480+3,140+22,800+2,480+3,140+14,070</t>
  </si>
  <si>
    <t>13,700+2,480</t>
  </si>
  <si>
    <t>"m.č. 2.01 - 2.51"</t>
  </si>
  <si>
    <t>13,700+8,810+2,480+3,140+13,700+8,810+2,480+3,140+13,700+8,810+2,480+3,140+13,700+8,810+2,480+3,140+13,70+8,810+2,480+3,140+13,700+8,810+2,480+3,140</t>
  </si>
  <si>
    <t>13,700+8,810+2,480</t>
  </si>
  <si>
    <t>"m.č. 3.01 - 3.51"</t>
  </si>
  <si>
    <t>13,700+8,810+2,480+3,140+13,700+8,810+2,480+3,140+13,700+8,810+2,480+3,140+13,700+8,810+2,480+3,140+13,700+8,810+2,480+3,140+13,700+8,810+2,480+3,140</t>
  </si>
  <si>
    <t>13,700+8,810+2,480+3,140+13,700+8,810+2,480</t>
  </si>
  <si>
    <t>"m.č. 4.01 - 4.51"</t>
  </si>
  <si>
    <t>952902121</t>
  </si>
  <si>
    <t>Čištění budov při provádění oprav a udržovacích prací podlah drsných nebo chodníků zametením</t>
  </si>
  <si>
    <t>232787357</t>
  </si>
  <si>
    <t xml:space="preserve">Poznámka k souboru cen:_x000D_
1. Ceny jsou určeny pro oceňování konečného čištění po ukončení oprav a udržovacích prací před předáním do užívání. Do výměry ploch se započítávají i plochy místností, schodišť a chodeb, kterými se přepravuje materiál pro stavební práce. 2. Čištění vnějších ploch tlakovou vodou a tryskáním:pískem se oceňuje cenami souboru cen 629 99 -51 tohoto katalogu. 3. Množství jednotek čištěných ploch: a) se určuje v m2 ploch místností a chodeb nebo jejich částí, kterými se dopravuje materiál nebo jsou používány pro stavební práce b) schodiště se určuje v m2 rozvinuté plochy schodišťových stupňů, c) podest se určuje v m2 půdorysné plochy, d) oken, dveří a vrat v m2 plochy, e) konstrukcí a prvků se určuje v m2 pohledové plochy. 4. Povrch hladký je rovný, nezdrsněný, nezvrásněný (např. linoleum, teraco, hladké dlažby, parkety apod. ). Povrch drsný je nerovný, zdrsněný, zvrásněný (např. betonový potěr, mozaiková dlažba, palubky apod.). 5. V cenách očištění schodišť jsou započteny náklady na očištění schodišťových stupňů a schodišťového zábradlí. Plocha podest se započítává do plochy podlah. 6. V cenách čištění oken a balkonových dveří jsou započteny náklady na očištění rámu, parapetu, prahu a kování a očištění a vyleštění skleněné výplně. 7. V cenách čištění dveří a vrat jsou započteny náklady na očištění rámu, výplně, prahu a kování. 8. Čištění říms (odstraňování smetí, prachu, náletů apod.) se oceňuje individuálně. 9. Odvoz odpadu se ocení položkami odvozu suti ceníku 801-3, hmotnost se stanoví individuálně. </t>
  </si>
  <si>
    <t>"po odstranění původních skladeb podlah na nosnou konstrukci"</t>
  </si>
  <si>
    <t>16</t>
  </si>
  <si>
    <t>952905232.1</t>
  </si>
  <si>
    <t>Čištění objektů prostor- dezinfekce stěn a stropů</t>
  </si>
  <si>
    <t>1202972327</t>
  </si>
  <si>
    <t>"před zahájením prací"</t>
  </si>
  <si>
    <t>2195,28</t>
  </si>
  <si>
    <t>Mezisoučet - strop 1.PP až 4.NP</t>
  </si>
  <si>
    <t>3573,507</t>
  </si>
  <si>
    <t>Mezisoučet - stěny 1.PP až 4.NP</t>
  </si>
  <si>
    <t>17</t>
  </si>
  <si>
    <t>962031132</t>
  </si>
  <si>
    <t>Bourání příček z cihel, tvárnic nebo příčkovek z cihel pálených, plných nebo dutých na maltu vápennou nebo vápenocementovou, tl. do 100 mm</t>
  </si>
  <si>
    <t>-2103580536</t>
  </si>
  <si>
    <t>2,540*(8,170+2,500+1,250+0,300+2,340+1,610+1,650)</t>
  </si>
  <si>
    <t>"odpočet otvorů"</t>
  </si>
  <si>
    <t>-2*(0,600*1,970)</t>
  </si>
  <si>
    <t>-2*(0,800*1,970)</t>
  </si>
  <si>
    <t>-1*(0,900*1,970)</t>
  </si>
  <si>
    <t>2,550*(4,170+1,620*4+4,170+4,170+7,450+1,620*4+4,170+1,620*4+4,170)</t>
  </si>
  <si>
    <t>2,550*(4,170+1,670*4+7,450+4,170+4,170+1,670*4+4,170+7,450+7,450+1,670*5+4,170)</t>
  </si>
  <si>
    <t>-12*(0,600*1,970)</t>
  </si>
  <si>
    <t>-21*(0,800*1,970)</t>
  </si>
  <si>
    <t>-2*(0,850*2,000)</t>
  </si>
  <si>
    <t>2,550*(4,170+7,360+1,650*4+4,170+4,170+7,450+1,650*4+0,800+4,170+4,170+7,400+1,650*4+4,170)</t>
  </si>
  <si>
    <t>2,550*(4,170+7,450+1,670*4+4,170+4,170+7,450+1,670*4+4,170+4,170+7,450+1,670*4+4,170)</t>
  </si>
  <si>
    <t>-24*(0,800*1,970)</t>
  </si>
  <si>
    <t>2,550*(4,170+7,360+1,650*4+4,170+4,170+7,455+1,650*4+4,170+0,800+4,170+7,400+1,650*4+4,170)</t>
  </si>
  <si>
    <t>2,550*(4,170+7,360+1,650*4+4,170+4,170+7,455+1,650*4+0,800+4,170+4,170+7,400+1,650*4+4,170)</t>
  </si>
  <si>
    <t>18</t>
  </si>
  <si>
    <t>962031133</t>
  </si>
  <si>
    <t>Bourání příček z cihel, tvárnic nebo příčkovek z cihel pálených, plných nebo dutých na maltu vápennou nebo vápenocementovou, tl. do 150 mm</t>
  </si>
  <si>
    <t>-308980466</t>
  </si>
  <si>
    <t>2,540*(0,650+3,850+2,240+1,000+3,840+1,500+0,400+3,600+3,870)</t>
  </si>
  <si>
    <t>-1*(0,800*1,970)</t>
  </si>
  <si>
    <t>2,550*(7,450+2,400+4,170+7,450+2,400+4,170+7,350+2,400)</t>
  </si>
  <si>
    <t>2,550*(7,350+2,400+4,170+7,450+2,400+4,170+7,450+2,400)</t>
  </si>
  <si>
    <t>2,550*(2,410+4,170+2,410+4,170+2,420+2,400+4,170+2,400+4,170+2,400)</t>
  </si>
  <si>
    <t>2,550*(2,42+4,170+2,410+4,170+2,420+2,400+4,170+2,400+4,170+2,400)</t>
  </si>
  <si>
    <t>2,550*(2,420+4,170+2,410+4,170+2,420+2,400+4,170+2,400+4,170+2,400)</t>
  </si>
  <si>
    <t>19</t>
  </si>
  <si>
    <t>962032231</t>
  </si>
  <si>
    <t>Bourání zdiva nadzákladového z cihel nebo tvárnic z cihel pálených nebo vápenopískových, na maltu vápennou nebo vápenocementovou, objemu přes 1 m3</t>
  </si>
  <si>
    <t>1860930794</t>
  </si>
  <si>
    <t xml:space="preserve">Poznámka k souboru cen:_x000D_
1. Bourání pilířů o průřezu přes 0,36 m2 se oceňuje příslušnými cenami -2230, -2231, -2240, -2241,-2253 a -2254 jako bourání zdiva nadzákladového cihelného. </t>
  </si>
  <si>
    <t>"půda"</t>
  </si>
  <si>
    <t>"půdní nadezdívka výšky 150 mm v tl. 500 mm"</t>
  </si>
  <si>
    <t>(0,500*0,150)*(44,100*2+11,710*2)</t>
  </si>
  <si>
    <t>Mezisoučet - půdní nadezdívka</t>
  </si>
  <si>
    <t>"komínová tělesa"</t>
  </si>
  <si>
    <t>18*((1,300*0,510)*3,300)</t>
  </si>
  <si>
    <t>4*(((0,850+1,500)*1,300/2)*0,510)</t>
  </si>
  <si>
    <t>2*((2,400*0,660)*3,500)</t>
  </si>
  <si>
    <t>Mezisoučet - komínová tělesa</t>
  </si>
  <si>
    <t>"pro nové m.č. 1.19 + 1.21"</t>
  </si>
  <si>
    <t>(2,200*0,500)*(4,250+5,300)</t>
  </si>
  <si>
    <t>-1*(1,000*2,200)*0,500</t>
  </si>
  <si>
    <t>-2*(1,500*1,300)*0,500</t>
  </si>
  <si>
    <t>Mezisoučet - nové otvory v obvodovém zdivu</t>
  </si>
  <si>
    <t>20</t>
  </si>
  <si>
    <t>962081131</t>
  </si>
  <si>
    <t>Bourání zdiva příček nebo vybourání otvorů ze skleněných tvárnic, tl. do 100 mm</t>
  </si>
  <si>
    <t>-716635640</t>
  </si>
  <si>
    <t>"okno 600/400 mm"</t>
  </si>
  <si>
    <t>28*(0,600*0,400)</t>
  </si>
  <si>
    <t>"m.č. 0.01/0.02"</t>
  </si>
  <si>
    <t>2,550*2,340</t>
  </si>
  <si>
    <t>"okno 800/800 mm"</t>
  </si>
  <si>
    <t>2*(0,800*0,800)</t>
  </si>
  <si>
    <t>963051113</t>
  </si>
  <si>
    <t>Bourání železobetonových stropů deskových, tl. přes 80 mm</t>
  </si>
  <si>
    <t>-2050430245</t>
  </si>
  <si>
    <t xml:space="preserve">Poznámka k souboru cen:_x000D_
1. Cenu -1313 lze použít i pro bourání bedničkových stropů. Množství jednotek se určuje v m3 včetně dutin. </t>
  </si>
  <si>
    <t>"5.NP"</t>
  </si>
  <si>
    <t>"pro prodloužení schodiště do 5.NP"</t>
  </si>
  <si>
    <t>0,200*(2,350*4,050)</t>
  </si>
  <si>
    <t>Mezisoučet - 5.NP</t>
  </si>
  <si>
    <t>22</t>
  </si>
  <si>
    <t>964011211</t>
  </si>
  <si>
    <t>Vybourání železobetonových prefabrikovaných překladů uložených ve zdivu, délky do 3 m, hmotnosti do 50 kg/m</t>
  </si>
  <si>
    <t>1868782417</t>
  </si>
  <si>
    <t xml:space="preserve">Poznámka k souboru cen:_x000D_
1. Hmotnost železobetonových překladů se určuje z objemu překladu a objemové hmotnosti 2,4 t/m3. </t>
  </si>
  <si>
    <t>"předpoklad RZP 1/10 (119/14/14 cm)"</t>
  </si>
  <si>
    <t>3*(0,140*0,140)*1,190</t>
  </si>
  <si>
    <t>1*(0,140*0,140)*1,190</t>
  </si>
  <si>
    <t>23</t>
  </si>
  <si>
    <t>964011221</t>
  </si>
  <si>
    <t>Vybourání železobetonových prefabrikovaných překladů uložených ve zdivu, délky do 3 m, hmotnosti do 75 kg/m</t>
  </si>
  <si>
    <t>1711469534</t>
  </si>
  <si>
    <t>"předpoklad RZP 7/10 (119/11,5/19 cm)"</t>
  </si>
  <si>
    <t>5*(0,115*0,190)*1,190</t>
  </si>
  <si>
    <t>35*(0,115*0,190)*1,190</t>
  </si>
  <si>
    <t>36*(0,115*0,190)*1,190</t>
  </si>
  <si>
    <t>24</t>
  </si>
  <si>
    <t>965043341</t>
  </si>
  <si>
    <t>Bourání mazanin betonových s potěrem nebo teracem tl. do 100 mm, plochy přes 4 m2</t>
  </si>
  <si>
    <t>556690697</t>
  </si>
  <si>
    <t>"viz. legenda místností"</t>
  </si>
  <si>
    <t>"m.č. 0.01" 11,240*0,100</t>
  </si>
  <si>
    <t>"m.č. 0.02" 72,210*0,100</t>
  </si>
  <si>
    <t>"m.č. 0.03" 5,770*0,100</t>
  </si>
  <si>
    <t>"m.č. 0.04" 1,900*0,100</t>
  </si>
  <si>
    <t>"m.č. 0.05" 2,590*0,100</t>
  </si>
  <si>
    <t>"m.č. 0.06" 14,680*0,100</t>
  </si>
  <si>
    <t>"m.č. 0.07" 5,500*0,100</t>
  </si>
  <si>
    <t>"m.č. 0.08" 78,460*0,100</t>
  </si>
  <si>
    <t>"m.č. 0.09" 23,280*0,100</t>
  </si>
  <si>
    <t>"m.č. 0.10" 28,380*0,100</t>
  </si>
  <si>
    <t>"m.č. 0.11" 2,150*0,100</t>
  </si>
  <si>
    <t>"m.č. 0.12" 16,050*0,100</t>
  </si>
  <si>
    <t>"m.č. 0.13" 23,540*0,100</t>
  </si>
  <si>
    <t>"m.č. 0.14" 15,360*0,100</t>
  </si>
  <si>
    <t>"m.č. 0.15" 13,760*0,100</t>
  </si>
  <si>
    <t>"m.č. 0.16" 15,570*0,100</t>
  </si>
  <si>
    <t>"m.č. 0.17" 24,480*0,100</t>
  </si>
  <si>
    <t>"m.č. 0.18" 25,660*0,100</t>
  </si>
  <si>
    <t>"m.č. 0.19" 6,600*0,100</t>
  </si>
  <si>
    <t>"m.č. 0.20" 2,520*0,100</t>
  </si>
  <si>
    <t>"m.č. 0.21" 3,210*0,100</t>
  </si>
  <si>
    <t>"m.č. 0.22" 22,820*0,100</t>
  </si>
  <si>
    <t>"m.č. 0.23" 1,870*0,100</t>
  </si>
  <si>
    <t>"m.č. 1.01" 10,060*0,100</t>
  </si>
  <si>
    <t>"m.č. 1.02" 84,560*0,100</t>
  </si>
  <si>
    <t>"m.č. 1.03" 3,820*0,100</t>
  </si>
  <si>
    <t>"m.č. 1.04" 3,140*0,100</t>
  </si>
  <si>
    <t>"m.č. 1.07" 2,480*0,100</t>
  </si>
  <si>
    <t>"m.č. 1.08" 3,140*0,100</t>
  </si>
  <si>
    <t>"m.č. 1.11" 2,480*0,100</t>
  </si>
  <si>
    <t>"m.č. 1.12" 3,140*0,100</t>
  </si>
  <si>
    <t>"m.č. 1.15" 2,480*0,100</t>
  </si>
  <si>
    <t>"m.č. 1.16" 3,140*0,100</t>
  </si>
  <si>
    <t>"m.č. 1.19" 2,480*0,100</t>
  </si>
  <si>
    <t>"m.č. 1.20" 3,140*0,100</t>
  </si>
  <si>
    <t>"m.č. 1.23" 2,480*0,100</t>
  </si>
  <si>
    <t>"m.č. 1.24" 3,140*0,100</t>
  </si>
  <si>
    <t>"m.č. 1.27" 2,480*0,100</t>
  </si>
  <si>
    <t>"m.č. 1.28" 3,140*0,100</t>
  </si>
  <si>
    <t>"m.č. 1.31" 2,480*0,100</t>
  </si>
  <si>
    <t>"m.č. 1.32" 3,140*0,100</t>
  </si>
  <si>
    <t>"m.č. 1.35" 2,480*0,100</t>
  </si>
  <si>
    <t>"m.č. 1.36" 3,140*0,100</t>
  </si>
  <si>
    <t>"m.č. 1.39" 2,480*0,100</t>
  </si>
  <si>
    <t>"m.č. 1.40" 3,140*0,100</t>
  </si>
  <si>
    <t>"m.č. 1.43" 2,480*0,100</t>
  </si>
  <si>
    <t>"m.č. 1.44" 3,140*0,100</t>
  </si>
  <si>
    <t>"m.č. 1.47" 3,140*0,100</t>
  </si>
  <si>
    <t>"m.č. 1.50" 2,480*0,100</t>
  </si>
  <si>
    <t>"m.č. 2.01" 10,060*0,100</t>
  </si>
  <si>
    <t>"m.č. 2.02" 84,560*0,100</t>
  </si>
  <si>
    <t>"m.č. 2.03" 3,820*0,100</t>
  </si>
  <si>
    <t>"m.č. 2.04" 3,140*0,100</t>
  </si>
  <si>
    <t>"m.č. 2.05" 13,700*0,100</t>
  </si>
  <si>
    <t>"m.č. 2.07" 2,480*0,100</t>
  </si>
  <si>
    <t>"m.č. 2.08" 3,140*0,100</t>
  </si>
  <si>
    <t>"m.č. 2.11" 2,480*0,100</t>
  </si>
  <si>
    <t>"m.č. 2.12" 3,140*0,100</t>
  </si>
  <si>
    <t>"m.č. 2.15" 2,480*0,100</t>
  </si>
  <si>
    <t>"m.č. 2.16" 3,140*0,100</t>
  </si>
  <si>
    <t>"m.č. 2.19" 2,480*0,100</t>
  </si>
  <si>
    <t>"m.č. 2.20" 3,140*0,100</t>
  </si>
  <si>
    <t>"m.č. 2.23" 2,480*0,100</t>
  </si>
  <si>
    <t>"m.č. 2.24" 3,140*0,100</t>
  </si>
  <si>
    <t>"m.č. 2.27" 2,480*0,100</t>
  </si>
  <si>
    <t>"m.č. 2.28" 3,140*0,100</t>
  </si>
  <si>
    <t>"m.č. 2.31" 2,480*0,100</t>
  </si>
  <si>
    <t>"m.č. 2.32" 3,140*0,100</t>
  </si>
  <si>
    <t>"m.č. 2.35" 2,480*0,100</t>
  </si>
  <si>
    <t>"m.č. 2.36" 3,140*0,100</t>
  </si>
  <si>
    <t>"m.č. 2.39" 2,480*0,100</t>
  </si>
  <si>
    <t>"m.č. 2.40" 3,140*0,100</t>
  </si>
  <si>
    <t>"m.č. 2.43" 2,480*0,100</t>
  </si>
  <si>
    <t>"m.č. 2.44" 3,140*0,100</t>
  </si>
  <si>
    <t>"m.č. 2.47" 2,480*0,100</t>
  </si>
  <si>
    <t>"m.č. 2.48" 3,140*0,100</t>
  </si>
  <si>
    <t>"m.č. 2.51" 2,480*0,100</t>
  </si>
  <si>
    <t>"m.č. 3.01" 10,060*0,100</t>
  </si>
  <si>
    <t>"m.č. 3.02" 84,560*0,100</t>
  </si>
  <si>
    <t>"m.č. 3.03" 3,820*0,100</t>
  </si>
  <si>
    <t>"m.č. 3.04" 3,140*0,100</t>
  </si>
  <si>
    <t>"m.č. 3.05" 13,700*0,100</t>
  </si>
  <si>
    <t>"m.č. 3.07" 2,480*0,100</t>
  </si>
  <si>
    <t>"m.č. 3.08" 3,140*0,100</t>
  </si>
  <si>
    <t>"m.č. 3.11" 2,480*0,100</t>
  </si>
  <si>
    <t>"m.č. 3.12" 3,140*0,100</t>
  </si>
  <si>
    <t>"m.č. 3.15" 2,480*0,100</t>
  </si>
  <si>
    <t>"m.č. 3.16" 3,140*0,100</t>
  </si>
  <si>
    <t>"m.č. 3.19" 2,480*0,100</t>
  </si>
  <si>
    <t>"m.č. 3.20" 3,140*0,100</t>
  </si>
  <si>
    <t>"m.č. 3.23" 2,480*0,100</t>
  </si>
  <si>
    <t>"m.č. 3.24" 3,140*0,100</t>
  </si>
  <si>
    <t>"m.č. 3.27" 2,480*0,100</t>
  </si>
  <si>
    <t>"m.č. 3.28" 3,140*0,100</t>
  </si>
  <si>
    <t>"m.č. 3.31" 2,480*0,100</t>
  </si>
  <si>
    <t>"m.č. 3.32" 3,140*0,100</t>
  </si>
  <si>
    <t>"m.č. 3.35" 2,480*0,100</t>
  </si>
  <si>
    <t>"m.č. 3.36" 3,140*0,100</t>
  </si>
  <si>
    <t>"m.č. 3.39" 2,480*0,100</t>
  </si>
  <si>
    <t>"m.č. 3.40" 3,140*0,100</t>
  </si>
  <si>
    <t>"m.č. 3.43" 2,480*0,100</t>
  </si>
  <si>
    <t>"m.č. 3.44" 3,140*0,100</t>
  </si>
  <si>
    <t>"m.č. 3.47" 2,480*0,100</t>
  </si>
  <si>
    <t>"m.č. 3.48" 3,140*0,100</t>
  </si>
  <si>
    <t>"m.č. 3.51" 2,480*0,100</t>
  </si>
  <si>
    <t>"m.č. 4.01" 10,060*0,100</t>
  </si>
  <si>
    <t>"m.č. 4.02" 84,560*0,100</t>
  </si>
  <si>
    <t>"m.č. 4.03" 3,820*0,100</t>
  </si>
  <si>
    <t>"m.č. 4.04" 3,140*0,100</t>
  </si>
  <si>
    <t>"m.č. 4.05" 13,700*0,100</t>
  </si>
  <si>
    <t>"m.č. 4.07" 2,480*0,100</t>
  </si>
  <si>
    <t>"m.č. 4.08" 3,140*0,100</t>
  </si>
  <si>
    <t>"m.č. 4.11" 2,480*0,100</t>
  </si>
  <si>
    <t>"m.č. 4.12" 3,140*0,100</t>
  </si>
  <si>
    <t>"m.č. 4.15" 2,480*0,100</t>
  </si>
  <si>
    <t>"m.č. 4.16" 3,140*0,100</t>
  </si>
  <si>
    <t>"m.č. 4.19" 2,480*0,100</t>
  </si>
  <si>
    <t>"m.č. 4.20" 3,140*0,100</t>
  </si>
  <si>
    <t>"m.č. 4.23" 2,480*0,100</t>
  </si>
  <si>
    <t>"m.č. 4.24" 3,140*0,100</t>
  </si>
  <si>
    <t>"m.č. 4.27" 2,480*0,100</t>
  </si>
  <si>
    <t>"m.č. 4.28" 3,140*0,100</t>
  </si>
  <si>
    <t>"m.č. 4.31" 2,480*0,100</t>
  </si>
  <si>
    <t>"m.č. 4.32" 3,140*0,100</t>
  </si>
  <si>
    <t>"m.č. 4.35" 2,480*0,100</t>
  </si>
  <si>
    <t>"m.č. 4.36" 3,140*0,100</t>
  </si>
  <si>
    <t>"m.č. 4.39" 2,480*0,100</t>
  </si>
  <si>
    <t>"m.č. 4.40" 3,140*0,100</t>
  </si>
  <si>
    <t>"m.č. 4.43" 2,480*0,100</t>
  </si>
  <si>
    <t>"m.č. 4.44" 3,140*0,100</t>
  </si>
  <si>
    <t>"m.č. 4.47" 2,480*0,100</t>
  </si>
  <si>
    <t>"m.č. 4.48" 3,140*0,100</t>
  </si>
  <si>
    <t>"m.č. 4.51" 2,480*0,100</t>
  </si>
  <si>
    <t>25</t>
  </si>
  <si>
    <t>965049111</t>
  </si>
  <si>
    <t>Bourání mazanin Příplatek k cenám za bourání mazanin betonových se svařovanou sítí, tl. do 100 mm</t>
  </si>
  <si>
    <t>-717239223</t>
  </si>
  <si>
    <t>26</t>
  </si>
  <si>
    <t>965082923</t>
  </si>
  <si>
    <t>Odstranění násypu pod podlahami nebo ochranného násypu na střechách tl. do 100 mm, plochy přes 2 m2</t>
  </si>
  <si>
    <t>950581800</t>
  </si>
  <si>
    <t>"švárový násyp tl. 90 mm pod vlysovou podlahou"</t>
  </si>
  <si>
    <t>"m.č. 1.05" 13,700*0,090</t>
  </si>
  <si>
    <t>"m.č. 1.06" 8,810*0,090</t>
  </si>
  <si>
    <t>"m.č. 1.09" 13,700*0,090</t>
  </si>
  <si>
    <t>"m.č. 1.10" 8,810*0,090</t>
  </si>
  <si>
    <t>"m.č. 1.13" 13,700*0,090</t>
  </si>
  <si>
    <t>"m.č. 1.14" 8,810*0,090</t>
  </si>
  <si>
    <t>"m.č. 1.17" 13,700*0,090</t>
  </si>
  <si>
    <t>"m.č. 1.18" 8,810*0,090</t>
  </si>
  <si>
    <t>"m.č. 1.21" 13,700*0,090</t>
  </si>
  <si>
    <t>"m.č. 1.22" 8,810*0,090</t>
  </si>
  <si>
    <t>"m.č. 1.25" 13,700*0,090</t>
  </si>
  <si>
    <t>"m.č. 1.26" 8,810*0,090</t>
  </si>
  <si>
    <t>"m.č. 1.29" 13,700*0,090</t>
  </si>
  <si>
    <t>"m.č. 1.30" 8,810*0,090</t>
  </si>
  <si>
    <t>"m.č. 1.33" 13,700*0,090</t>
  </si>
  <si>
    <t>"m.č. 1.34" 8,810*0,090</t>
  </si>
  <si>
    <t>"m.č. 1.37" 13,700*0,090</t>
  </si>
  <si>
    <t>"m.č. 1.38" 8,810*0,090</t>
  </si>
  <si>
    <t>"m.č. 1.41" 13,700*0,090</t>
  </si>
  <si>
    <t>"m.č. 1.42" 8,810*0,090</t>
  </si>
  <si>
    <t>"m.č. 1.45" 22,800*0,090</t>
  </si>
  <si>
    <t>"m.č. 1.48" 14,070*0,090</t>
  </si>
  <si>
    <t>"m.č. 1.49" 13,700*0,090</t>
  </si>
  <si>
    <t>"m.č. 2.06" 8,810*0,090</t>
  </si>
  <si>
    <t>"m.č. 2.09" 13,700*0,090</t>
  </si>
  <si>
    <t>"m.č. 2.10" 8,810*0,090</t>
  </si>
  <si>
    <t>"m.č. 2.13" 13,700*0,090</t>
  </si>
  <si>
    <t>"m.č. 2.14" 8,810*0,090</t>
  </si>
  <si>
    <t>"m.č. 2.17" 13,700*0,090</t>
  </si>
  <si>
    <t>"m.č. 2.18" 8,810*0,090</t>
  </si>
  <si>
    <t>"m.č. 2.21" 13,700*0,090</t>
  </si>
  <si>
    <t>"m.č. 2.22" 8,810*0,090</t>
  </si>
  <si>
    <t>"m.č. 2.25" 13,700*0,090</t>
  </si>
  <si>
    <t>"m.č. 2.26" 8,810*0,090</t>
  </si>
  <si>
    <t>"m.č. 2.29" 13,700*0,090</t>
  </si>
  <si>
    <t>"m.č. 2.30" 8,810*0,090</t>
  </si>
  <si>
    <t>"m.č. 2.33" 13,700*0,090</t>
  </si>
  <si>
    <t>"m.č. 2.34" 8,810*0,090</t>
  </si>
  <si>
    <t>"m.č. 2.37" 13,700*0,090</t>
  </si>
  <si>
    <t>"m.č. 2.38" 8,810*0,090</t>
  </si>
  <si>
    <t>"m.č. 2.41" 13,700*0,090</t>
  </si>
  <si>
    <t>"m.č. 2.42" 8,810*0,090</t>
  </si>
  <si>
    <t>"m.č. 2.45" 13,700*0,090</t>
  </si>
  <si>
    <t>"m.č. 2.46" 8,810*0,090</t>
  </si>
  <si>
    <t>"m.č. 2.49" 13,700*0,090</t>
  </si>
  <si>
    <t>"m.č. 2.50" 8,810*0,090</t>
  </si>
  <si>
    <t>"m.č. 3.06" 8,810*0,090</t>
  </si>
  <si>
    <t>"m.č. 3.09" 13,700*0,090</t>
  </si>
  <si>
    <t>"m.č. 3.10" 8,810*0,090</t>
  </si>
  <si>
    <t>"m.č. 3.13" 13,700*0,090</t>
  </si>
  <si>
    <t>"m.č. 3.14" 8,810*0,090</t>
  </si>
  <si>
    <t>"m.č. 3.17" 13,700*0,090</t>
  </si>
  <si>
    <t>"m.č. 3.18" 8,810*0,090</t>
  </si>
  <si>
    <t>"m.č. 3.21" 13,700*0,090</t>
  </si>
  <si>
    <t>"m.č. 3.22" 8,810*0,090</t>
  </si>
  <si>
    <t>"m.č. 3.25" 13,700*0,090</t>
  </si>
  <si>
    <t>"m.č. 3.26" 8,810*0,090</t>
  </si>
  <si>
    <t>"m.č. 3.29" 13,700*0,090</t>
  </si>
  <si>
    <t>"m.č. 3.30" 8,810*0,090</t>
  </si>
  <si>
    <t>"m.č. 3.33" 13,700*0,090</t>
  </si>
  <si>
    <t>"m.č. 3.34" 8,810*0,090</t>
  </si>
  <si>
    <t>"m.č. 3.37" 13,700*0,090</t>
  </si>
  <si>
    <t>"m.č. 3.38" 8,810*0,090</t>
  </si>
  <si>
    <t>"m.č. 3.41" 13,700*0,090</t>
  </si>
  <si>
    <t>"m.č. 3.42" 8,810*0,090</t>
  </si>
  <si>
    <t>"m.č. 3.45" 13,700*0,090</t>
  </si>
  <si>
    <t>"m.č. 3.46" 8,810*0,090</t>
  </si>
  <si>
    <t>"m.č. 3.49" 13,700*0,090</t>
  </si>
  <si>
    <t>"m.č. 3.50" 8,810*0,090</t>
  </si>
  <si>
    <t>"m.č. 4.06" 8,810*0,090</t>
  </si>
  <si>
    <t>"m.č. 4.09" 13,700*0,090</t>
  </si>
  <si>
    <t>"m.č. 4.10" 8,810*0,090</t>
  </si>
  <si>
    <t>"m.č. 4.13" 13,700*0,090</t>
  </si>
  <si>
    <t>"m.č. 4.14" 8,810*0,090</t>
  </si>
  <si>
    <t>"m.č. 4.17" 13,700*0,090</t>
  </si>
  <si>
    <t>"m.č. 4.18" 8,810*0,090</t>
  </si>
  <si>
    <t>"m.č. 4.21" 13,700*0,090</t>
  </si>
  <si>
    <t>"m.č. 4.22" 8,810*0,090</t>
  </si>
  <si>
    <t>"m.č. 4.25" 13,700*0,090</t>
  </si>
  <si>
    <t>"m.č. 4.26" 8,810*0,090</t>
  </si>
  <si>
    <t>"m.č. 4.29" 13,700*0,090</t>
  </si>
  <si>
    <t>"m.č. 4.30" 8,810*0,090</t>
  </si>
  <si>
    <t>"m.č. 4.33" 13,700*0,090</t>
  </si>
  <si>
    <t>"m.č. 4.34" 8,810*0,090</t>
  </si>
  <si>
    <t>"m.č. 4.37" 13,700*0,090</t>
  </si>
  <si>
    <t>"m.č. 4.38" 8,810*0,090</t>
  </si>
  <si>
    <t>"m.č. 4.41" 13,700*0,090</t>
  </si>
  <si>
    <t>"m.č. 4.42" 8,810*0,090</t>
  </si>
  <si>
    <t>"m.č. 4.45" 13,700*0,090</t>
  </si>
  <si>
    <t>"m.č. 4.46" 8,810*0,090</t>
  </si>
  <si>
    <t>"m.č. 4.49" 13,700*0,090</t>
  </si>
  <si>
    <t>"m.č. 4.50" 8,810*0,090</t>
  </si>
  <si>
    <t>27</t>
  </si>
  <si>
    <t>967031132</t>
  </si>
  <si>
    <t>Přisekání (špicování) plošné nebo rovných ostění zdiva z cihel pálených rovných ostění, bez odstupu, po hrubém vybourání otvorů, na maltu vápennou nebo vápenocementovou</t>
  </si>
  <si>
    <t>2002893242</t>
  </si>
  <si>
    <t>"zvětšení okenního otvoru na rozměr 920/870 mm"</t>
  </si>
  <si>
    <t>4*((0,920+0,870*2)*0,500)</t>
  </si>
  <si>
    <t>4*((0,920+0,870*2)*0,660)</t>
  </si>
  <si>
    <t>9*((0,920+0,870*2)*0,740)</t>
  </si>
  <si>
    <t>2*((0,920+0,870*2)*0,900)</t>
  </si>
  <si>
    <t>Mezisoučet - okna 1.PP</t>
  </si>
  <si>
    <t>"zvětšení okenního otvoru na 1500/1800 mm"</t>
  </si>
  <si>
    <t>21*((1,500+1,800*2)*0,500)</t>
  </si>
  <si>
    <t>24*((1,500+1,800*2)*0,500)</t>
  </si>
  <si>
    <t>"4.nP"</t>
  </si>
  <si>
    <t>Mezisoučet - okna 1.NP - 4.NP</t>
  </si>
  <si>
    <t>"pro nové otvory m.č. 1.19 + 1.21"</t>
  </si>
  <si>
    <t>(4,250+2,200*2)*0,500</t>
  </si>
  <si>
    <t>(5,300+2,200*2)*0,500</t>
  </si>
  <si>
    <t>"nové otvory ve střední zdi"</t>
  </si>
  <si>
    <t>0,640*(0,952+2,150*2)</t>
  </si>
  <si>
    <t>(0,640*(1,050+2,150*2))*8</t>
  </si>
  <si>
    <t>0,640*(0,675+2,150*2)</t>
  </si>
  <si>
    <t>0,640*(2,000+2,150*2)</t>
  </si>
  <si>
    <t>0,640*(0,850+2,150*2)</t>
  </si>
  <si>
    <t>(0,510*(1,100+2,150*2))*2</t>
  </si>
  <si>
    <t>(0,510*(0,950+2,150*2))*2</t>
  </si>
  <si>
    <t>0,510*(1,250+2,150*2)</t>
  </si>
  <si>
    <t>(0,510*(1,200+2,150*2))*3</t>
  </si>
  <si>
    <t>0,510*(0,900+2,150*2)</t>
  </si>
  <si>
    <t>0,510*(1,550+2,150*2)</t>
  </si>
  <si>
    <t>(0,510*(1,300+2,150*2))*4</t>
  </si>
  <si>
    <t>0,510*(0,750+2,150*2)</t>
  </si>
  <si>
    <t>(0,510*(1,300+2,150*2))*10</t>
  </si>
  <si>
    <t>(0,510*(0,950+2,150*2))*3</t>
  </si>
  <si>
    <t>0,510*(0,700+2,150*2)</t>
  </si>
  <si>
    <t>0,700*(0,950+2,150*2)</t>
  </si>
  <si>
    <t>(0,510*(2,000+2,150*2))*2</t>
  </si>
  <si>
    <t>"3.NP</t>
  </si>
  <si>
    <t>(0,510*(1,300+2,150*2))*11</t>
  </si>
  <si>
    <t>0,510*(1,100+2,150*2)</t>
  </si>
  <si>
    <t>0,510*(0,650+2,150*2)</t>
  </si>
  <si>
    <t>"4.NP</t>
  </si>
  <si>
    <t>Mezisoučet - nové otvory ve střední zdi</t>
  </si>
  <si>
    <t>"nové otvory po ubourání parapetu"</t>
  </si>
  <si>
    <t>3*((1,500+2,300*2)*0,500)</t>
  </si>
  <si>
    <t>1*((1,500+2,300*2)*0,500)</t>
  </si>
  <si>
    <t>Mezisoučet - nové otvory po ubourání parapetu</t>
  </si>
  <si>
    <t>28</t>
  </si>
  <si>
    <t>967031733</t>
  </si>
  <si>
    <t>Přisekání (špicování) plošné nebo rovných ostění zdiva z cihel pálených plošné, na maltu vápennou nebo vápenocementovou, tl. na maltu vápennou nebo vápenocementovou, tl. do 150 mm</t>
  </si>
  <si>
    <t>-1503434969</t>
  </si>
  <si>
    <t>(0,640*2,150)*2</t>
  </si>
  <si>
    <t>(0,510*2,150)*3</t>
  </si>
  <si>
    <t>29</t>
  </si>
  <si>
    <t>967031734</t>
  </si>
  <si>
    <t>Přisekání (špicování) plošné nebo rovných ostění zdiva z cihel pálených plošné, na maltu vápennou nebo vápenocementovou, tl. na maltu vápennou nebo vápenocementovou, tl. do 300 mm</t>
  </si>
  <si>
    <t>-554027145</t>
  </si>
  <si>
    <t>(0,510*2,150)*2</t>
  </si>
  <si>
    <t>30</t>
  </si>
  <si>
    <t>968062375</t>
  </si>
  <si>
    <t>Vybourání dřevěných rámů oken s křídly, dveřních zárubní, vrat, stěn, ostění nebo obkladů rámů oken s křídly zdvojených, plochy do 2 m2</t>
  </si>
  <si>
    <t>-906749764</t>
  </si>
  <si>
    <t xml:space="preserve">Poznámka k souboru cen:_x000D_
1. V cenách -2244 až -2747 jsou započteny i náklady na vyvěšení křídel. </t>
  </si>
  <si>
    <t>"okno 1500/1300 mm"</t>
  </si>
  <si>
    <t>24*(1,500*1,300)</t>
  </si>
  <si>
    <t>31</t>
  </si>
  <si>
    <t>968062455</t>
  </si>
  <si>
    <t>Vybourání dřevěných rámů oken s křídly, dveřních zárubní, vrat, stěn, ostění nebo obkladů dveřních zárubní, plochy do 2 m2</t>
  </si>
  <si>
    <t>642488278</t>
  </si>
  <si>
    <t>"m.č. 1.02/1.03"</t>
  </si>
  <si>
    <t>1*(0,800*1,970)</t>
  </si>
  <si>
    <t>"m.č. 2.02/2.03"</t>
  </si>
  <si>
    <t>"m.č. 3.02/3.03"</t>
  </si>
  <si>
    <t>"m.č. 4.02/4.03"</t>
  </si>
  <si>
    <t>32</t>
  </si>
  <si>
    <t>968062747</t>
  </si>
  <si>
    <t>Vybourání dřevěných rámů oken s křídly, dveřních zárubní, vrat, stěn, ostění nebo obkladů stěn plných, zasklených nebo výkladních pevných nebo otevíratelných, plochy přes 4 m2</t>
  </si>
  <si>
    <t>-1010191679</t>
  </si>
  <si>
    <t>2,500*2,350</t>
  </si>
  <si>
    <t>"odpočet otvoru"</t>
  </si>
  <si>
    <t>"odpoet otvoru"</t>
  </si>
  <si>
    <t>"schodiště"</t>
  </si>
  <si>
    <t>"okno 2350/2150 mm"</t>
  </si>
  <si>
    <t>2*(2,350*2,150)</t>
  </si>
  <si>
    <t>Mezisoučet - schodiště</t>
  </si>
  <si>
    <t>33</t>
  </si>
  <si>
    <t>968072455</t>
  </si>
  <si>
    <t>Vybourání kovových rámů oken s křídly, dveřních zárubní, vrat, stěn, ostění nebo obkladů dveřních zárubní, plochy do 2 m2</t>
  </si>
  <si>
    <t>-2130126948</t>
  </si>
  <si>
    <t xml:space="preserve">Poznámka k souboru cen:_x000D_
1. V cenách -2244 až -2559 jsou započteny i náklady na vyvěšení křídel. 2. Cenou -2641 se oceňuje i vybourání nosné ocelové konstrukce pro sádrokartonové příčky. </t>
  </si>
  <si>
    <t>"600/1970 mm"</t>
  </si>
  <si>
    <t>5*(0,600*1,970)</t>
  </si>
  <si>
    <t>"800/1970 mm"</t>
  </si>
  <si>
    <t>14*(0,800*1,970)</t>
  </si>
  <si>
    <t>"900/1970 mm"</t>
  </si>
  <si>
    <t>1*(0,900*1,970)</t>
  </si>
  <si>
    <t>12*(0,600*1,970)</t>
  </si>
  <si>
    <t>35*(0,800*1,970)</t>
  </si>
  <si>
    <t>36*(0,800*1,970)</t>
  </si>
  <si>
    <t>34</t>
  </si>
  <si>
    <t>968072456</t>
  </si>
  <si>
    <t>Vybourání kovových rámů oken s křídly, dveřních zárubní, vrat, stěn, ostění nebo obkladů dveřních zárubní, plochy přes 2 m2</t>
  </si>
  <si>
    <t>-164939564</t>
  </si>
  <si>
    <t>"dveře 1600/1970 mm"</t>
  </si>
  <si>
    <t>1*(1,600*1,970)</t>
  </si>
  <si>
    <t>35</t>
  </si>
  <si>
    <t>971033431</t>
  </si>
  <si>
    <t>Vybourání otvorů ve zdivu základovém nebo nadzákladovém z cihel, tvárnic, příčkovek z cihel pálených na maltu vápennou nebo vápenocementovou plochy do 0,25 m2, tl. do 150 mm</t>
  </si>
  <si>
    <t>-721243259</t>
  </si>
  <si>
    <t>"zazdění okna 600/400 mm"</t>
  </si>
  <si>
    <t>28,000</t>
  </si>
  <si>
    <t>36</t>
  </si>
  <si>
    <t>971033541</t>
  </si>
  <si>
    <t>Vybourání otvorů ve zdivu základovém nebo nadzákladovém z cihel, tvárnic, příčkovek z cihel pálených na maltu vápennou nebo vápenocementovou plochy do 1 m2, tl. do 300 mm</t>
  </si>
  <si>
    <t>1495248111</t>
  </si>
  <si>
    <t>19*(((0,920*0,870)-(0,600*0,400))*0,300)</t>
  </si>
  <si>
    <t>37</t>
  </si>
  <si>
    <t>971035561</t>
  </si>
  <si>
    <t>Vybourání otvorů ve zdivu základovém nebo nadzákladovém z cihel, tvárnic, příčkovek z cihel pálených na maltu cementovou plochy do 1 m2, tl. do 600 mm</t>
  </si>
  <si>
    <t>-2069668682</t>
  </si>
  <si>
    <t>"snížení původního parapetu oken o 500 mm"</t>
  </si>
  <si>
    <t>16*((0,500*0,500)*1,500)</t>
  </si>
  <si>
    <t>19*((0,500*0,500)*1,500)</t>
  </si>
  <si>
    <t>22*((0,500*0,500)*1,500)</t>
  </si>
  <si>
    <t>38</t>
  </si>
  <si>
    <t>971035641</t>
  </si>
  <si>
    <t>Vybourání otvorů ve zdivu základovém nebo nadzákladovém z cihel, tvárnic, příčkovek z cihel pálených na maltu cementovou plochy do 4 m2, tl. do 300 mm</t>
  </si>
  <si>
    <t>-257938648</t>
  </si>
  <si>
    <t>"zazděné původní výplně otvorů porobetonem tl. 150 mm"</t>
  </si>
  <si>
    <t>24*(1,500*1,300)*0,150</t>
  </si>
  <si>
    <t>1*(1,600*2,150)*0,150</t>
  </si>
  <si>
    <t>"dveře 900/1970 mm"</t>
  </si>
  <si>
    <t>1*(1,000*2,200)*0,150</t>
  </si>
  <si>
    <t>"stěna 2350/2550 mm"</t>
  </si>
  <si>
    <t>1*(2,350*2,550)*0,150</t>
  </si>
  <si>
    <t>39</t>
  </si>
  <si>
    <t>971035661</t>
  </si>
  <si>
    <t>Vybourání otvorů ve zdivu základovém nebo nadzákladovém z cihel, tvárnic, příčkovek z cihel pálených na maltu cementovou plochy do 4 m2, tl. do 600 mm</t>
  </si>
  <si>
    <t>-2097310700</t>
  </si>
  <si>
    <t>"ubourání 100% parapetu oken výšky 900 mm včetně výšky podlahy 100 mm = výšky 1000 mm"</t>
  </si>
  <si>
    <t>3*((1,000*0,500)*1,500)</t>
  </si>
  <si>
    <t>1*((1,000*0,500)*1,500)</t>
  </si>
  <si>
    <t>Mezisoučet - parapety původních oken</t>
  </si>
  <si>
    <t>(0,510*(1,100*2,150))*2</t>
  </si>
  <si>
    <t>(0,510*(0,950*2,150))*2</t>
  </si>
  <si>
    <t>0,510*(1,250*2,150)</t>
  </si>
  <si>
    <t>(0,510*(1,200*2,150))*3</t>
  </si>
  <si>
    <t>0,510*(0,900*2,150)</t>
  </si>
  <si>
    <t>0,510*(1,550*2,150)</t>
  </si>
  <si>
    <t>(0,510*(1,300*2,150))*4</t>
  </si>
  <si>
    <t>0,510*(0,750*2,150)</t>
  </si>
  <si>
    <t>(0,510*(1,300*2,150))*10</t>
  </si>
  <si>
    <t>(0,510*(0,950*2,150))*3</t>
  </si>
  <si>
    <t>0,510*(0,700*2,150)</t>
  </si>
  <si>
    <t>(0,510*(2,000*2,150))*2</t>
  </si>
  <si>
    <t>(0,510*(1,300*2,150))*11</t>
  </si>
  <si>
    <t>0,510*(1,100*2,150)</t>
  </si>
  <si>
    <t>0,510*(0,650*2,150)</t>
  </si>
  <si>
    <t>40</t>
  </si>
  <si>
    <t>971035681</t>
  </si>
  <si>
    <t>Vybourání otvorů ve zdivu základovém nebo nadzákladovém z cihel, tvárnic, příčkovek z cihel pálených na maltu cementovou plochy do 4 m2, tl. do 900 mm</t>
  </si>
  <si>
    <t>640930266</t>
  </si>
  <si>
    <t>0,640*(0,952*2,150)</t>
  </si>
  <si>
    <t>(0,640*(1,050*2,150))*8</t>
  </si>
  <si>
    <t>0,640*(0,675*2,150)</t>
  </si>
  <si>
    <t>0,640*(2,000*2,150)</t>
  </si>
  <si>
    <t>0,640*(0,850*2,150)</t>
  </si>
  <si>
    <t>0,700*(0,950*2,150)</t>
  </si>
  <si>
    <t>41</t>
  </si>
  <si>
    <t>974031664</t>
  </si>
  <si>
    <t>Vysekání rýh ve zdivu cihelném na maltu vápennou nebo vápenocementovou pro vtahování nosníků do zdí, před vybouráním otvoru do hl. 150 mm, při v. nosníku do 150 mm</t>
  </si>
  <si>
    <t>m</t>
  </si>
  <si>
    <t>670874290</t>
  </si>
  <si>
    <t>(1,500*4)*13</t>
  </si>
  <si>
    <t>(2,400*4)*3</t>
  </si>
  <si>
    <t>(1,500*4)*11</t>
  </si>
  <si>
    <t>(2,400*4)*4</t>
  </si>
  <si>
    <t>(1,500*4)*17</t>
  </si>
  <si>
    <t>(2,400*4)*2</t>
  </si>
  <si>
    <t>42</t>
  </si>
  <si>
    <t>974031666</t>
  </si>
  <si>
    <t>Vysekání rýh ve zdivu cihelném na maltu vápennou nebo vápenocementovou pro vtahování nosníků do zdí, před vybouráním otvoru do hl. 150 mm, při v. nosníku do 250 mm</t>
  </si>
  <si>
    <t>882188389</t>
  </si>
  <si>
    <t>"IPN č. 240 mm"</t>
  </si>
  <si>
    <t>(2,600+2,500+2,800+2,900)*4</t>
  </si>
  <si>
    <t>43</t>
  </si>
  <si>
    <t>974031668</t>
  </si>
  <si>
    <t>Vysekání rýh ve zdivu cihelném na maltu vápennou nebo vápenocementovou pro vtahování nosníků do zdí, před vybouráním otvoru do hl. 150 mm, při v. nosníku do 350 mm</t>
  </si>
  <si>
    <t>568791785</t>
  </si>
  <si>
    <t>"4x IPN 260 dl. 1850 mm"</t>
  </si>
  <si>
    <t>1,850*4</t>
  </si>
  <si>
    <t>44</t>
  </si>
  <si>
    <t>975021311</t>
  </si>
  <si>
    <t>Podchycení nadzákladového zdiva pod stropem dřevěnou výztuhou nad vybouraným otvorem, pro jakoukoliv délku podchycení, při tl. zdiva přes 450 do 600 mm</t>
  </si>
  <si>
    <t>-978139948</t>
  </si>
  <si>
    <t xml:space="preserve">Poznámka k souboru cen:_x000D_
1. Ceny lze použít tehdy, provádí-li se přechodné vynesení hmotnosti zdiva nad otvorem v témž podlaží, v němž se zřizuje otvor a při výšce podchycení do 4 m. U otvorů s podchycením vyšším než 4 m a u otvorů, v nichž se nosníky tvořící překlad ukládají těsně pod strop a přechodné vynesení hmotnosti zdiva nad otvorem se proto provádí v besprostředně vyšším podlaží, jsou určeny ceny souboru cen 975 02-2 . Podchycení nadzákladového zdiva dřevěnou výztuhou 2. V cenách jsou započteny i náklady na: a) vybourání otvorů pro provléknutí vynášecích trámů pro podchycení zdí, b) vynesení podchycené konstrukce. 3. Množství jednotek podchycování při vybourávání otvorů se určuje v m světlosti otvoru. </t>
  </si>
  <si>
    <t>"pro nové otvory v obvodovém zdivu"</t>
  </si>
  <si>
    <t>2,000*2</t>
  </si>
  <si>
    <t>"nové m.č. 1.19 + 1.21"</t>
  </si>
  <si>
    <t>11,000</t>
  </si>
  <si>
    <t>Mezisoučet - obvodové zdivo</t>
  </si>
  <si>
    <t>"pro nové otvory ve vnitřním zdivu"</t>
  </si>
  <si>
    <t>1,500*22+3,000*2</t>
  </si>
  <si>
    <t>1,500*24+3,000*2</t>
  </si>
  <si>
    <t>1,500*30+3,000*4</t>
  </si>
  <si>
    <t>1,500*36+3,000*4</t>
  </si>
  <si>
    <t>Mezisoučet - vnitřní zdivo</t>
  </si>
  <si>
    <t>45</t>
  </si>
  <si>
    <t>975043111</t>
  </si>
  <si>
    <t>Jednořadové podchycení stropů pro osazení nosníků dřevěnou výztuhou v. podchycení do 3,5 m, a při zatížení hmotností do 750 kg/m</t>
  </si>
  <si>
    <t>219171067</t>
  </si>
  <si>
    <t>4,050*4+2,350*3</t>
  </si>
  <si>
    <t>46</t>
  </si>
  <si>
    <t>975048111</t>
  </si>
  <si>
    <t>Jednořadové podchycení stropů pro osazení nosníků dřevěnou výztuhou Příplatek k cenám za každý další 1 m výšky přes 3,50 m a při zatížení hmotností do 750 kg/m</t>
  </si>
  <si>
    <t>-1627158481</t>
  </si>
  <si>
    <t>47</t>
  </si>
  <si>
    <t>976072221</t>
  </si>
  <si>
    <t>Vybourání kovových madel, zábradlí, dvířek, zděří, kotevních želez komínových a topných dvířek, ventilací apod., plochy do 0,30 m2, ze zdiva cihelného nebo kamenného</t>
  </si>
  <si>
    <t>-1748326438</t>
  </si>
  <si>
    <t>48,000</t>
  </si>
  <si>
    <t>48</t>
  </si>
  <si>
    <t>976072321</t>
  </si>
  <si>
    <t>Vybourání kovových madel, zábradlí, dvířek, zděří, kotevních želez komínových a topných dvířek, ventilací apod., plochy přes 0,30 m2, ze zdiva cihelného nebo kamenného</t>
  </si>
  <si>
    <t>-479329553</t>
  </si>
  <si>
    <t>"komínová dvířka"</t>
  </si>
  <si>
    <t>3,000</t>
  </si>
  <si>
    <t>Mezisoučet - komín. dvířka 1.PP + 4.NP</t>
  </si>
  <si>
    <t>49</t>
  </si>
  <si>
    <t>976073111</t>
  </si>
  <si>
    <t>Vybourání kovových madel, zábradlí, dvířek, zděří, kotevních želez komínových zděří profilu do 150 mm, ze zdiva cihelného nebo betonového</t>
  </si>
  <si>
    <t>666281800</t>
  </si>
  <si>
    <t>12,000</t>
  </si>
  <si>
    <t>50</t>
  </si>
  <si>
    <t>976082131</t>
  </si>
  <si>
    <t>Vybourání drobných zámečnických a jiných konstrukcí objímek, držáků, věšáků, záclonových konzol, lustrových skob apod., ze zdiva cihelného</t>
  </si>
  <si>
    <t>1262469890</t>
  </si>
  <si>
    <t>"předpoklad 10ks/b.j."</t>
  </si>
  <si>
    <t>12*10,000</t>
  </si>
  <si>
    <t>51</t>
  </si>
  <si>
    <t>978011191</t>
  </si>
  <si>
    <t>Otlučení vápenných nebo vápenocementových omítek vnitřních ploch stropů, v rozsahu přes 50 do 100 %</t>
  </si>
  <si>
    <t>25229593</t>
  </si>
  <si>
    <t xml:space="preserve">Poznámka k souboru cen:_x000D_
1. Položky lze použít i pro ocenění otlučení sádrových, hliněných apod. vnitřních omítek. </t>
  </si>
  <si>
    <t>52</t>
  </si>
  <si>
    <t>978013191</t>
  </si>
  <si>
    <t>Otlučení vápenných nebo vápenocementových omítek vnitřních ploch stěn s vyškrabáním spar, s očištěním zdiva, v rozsahu přes 50 do 100 %</t>
  </si>
  <si>
    <t>-1162192912</t>
  </si>
  <si>
    <t>"m.č. 0.01 + 0.02 + 0.12"</t>
  </si>
  <si>
    <t>2,540*(2,340+1,900*2+30,414*2+6,960*2)</t>
  </si>
  <si>
    <t>"m.č. 0.03 - 0.07"</t>
  </si>
  <si>
    <t>2,540*(3,850*2+8,170*2)</t>
  </si>
  <si>
    <t>"m.č. 0.08 + 0.09"</t>
  </si>
  <si>
    <t>2,540*(26,340*2+3,850*2)</t>
  </si>
  <si>
    <t>"m.č. 0.10"</t>
  </si>
  <si>
    <t>2,540*(8,040*2+3,850*2)</t>
  </si>
  <si>
    <t>"m.č. 0.13"</t>
  </si>
  <si>
    <t>2,540*(6,000*2+3,840*2)</t>
  </si>
  <si>
    <t>"m.č. 0.14 + 0.15"</t>
  </si>
  <si>
    <t>2,540*(7,450*2+3,840*2)</t>
  </si>
  <si>
    <t>"m.č. 0.16"</t>
  </si>
  <si>
    <t>2,540*(3,870*2+3,840*2)</t>
  </si>
  <si>
    <t>"m.č. 0.17"</t>
  </si>
  <si>
    <t>2,540*(6,840*2+3,600*2)</t>
  </si>
  <si>
    <t>"m.č. 0.18 - 0.21"</t>
  </si>
  <si>
    <t>2,540*(10,920*2+3,600*2)</t>
  </si>
  <si>
    <t>"m.č. 0.22"</t>
  </si>
  <si>
    <t>2,540*(6,340*2+3,600*2)</t>
  </si>
  <si>
    <t>-20*(0,900*0,600)</t>
  </si>
  <si>
    <t>-12*(0,950*2,100)</t>
  </si>
  <si>
    <t>-6*(0,930*2,100)</t>
  </si>
  <si>
    <t>-8*(1,050*2,100)</t>
  </si>
  <si>
    <t>-2*(1,650*2,100)</t>
  </si>
  <si>
    <t>-2*(1,550*2,100)</t>
  </si>
  <si>
    <t>-4*(1,000*2,100)</t>
  </si>
  <si>
    <t>-2*(0,900*1,970)</t>
  </si>
  <si>
    <t>-2*(1,750*2,100)</t>
  </si>
  <si>
    <t>"přípočet ostění"</t>
  </si>
  <si>
    <t>10*(0,900+0,600*2)*0,440</t>
  </si>
  <si>
    <t>4*(0,900+0,600*2)*0,250</t>
  </si>
  <si>
    <t>4*(0,900+0,600*2)*0,360</t>
  </si>
  <si>
    <t>2*(0,900+0,600*2)*0,600</t>
  </si>
  <si>
    <t>6*(0,950+2,100*2)*0,540</t>
  </si>
  <si>
    <t>3*(0,930+2,100*2)*0,540</t>
  </si>
  <si>
    <t>4*(1,050+2,100*2)*0,540</t>
  </si>
  <si>
    <t>1*(1,650+2,100*2)*0,540</t>
  </si>
  <si>
    <t>2*(1,000+2,100*2)*0,540</t>
  </si>
  <si>
    <t>1*(1,550+2,100*2)*0,540</t>
  </si>
  <si>
    <t>1*(1,750+2,100*2)*0,320</t>
  </si>
  <si>
    <t>"m.č. 1.02 + 1.03"</t>
  </si>
  <si>
    <t>2,550*(39,020*2)</t>
  </si>
  <si>
    <t>"m.č. 1.04 - 1.27"</t>
  </si>
  <si>
    <t>2,540*(43,100*2+4,170*2)</t>
  </si>
  <si>
    <t>"m.č. 1.28 - 1.50"</t>
  </si>
  <si>
    <t>2,550*(43,100*2+4,170*2)</t>
  </si>
  <si>
    <t>-24*(1,500*1,300)</t>
  </si>
  <si>
    <t>-12*(0,950*2,090)</t>
  </si>
  <si>
    <t>24*(1,500+1,300*2)*0,300</t>
  </si>
  <si>
    <t>12*(0,950+2,090*2)*0,410</t>
  </si>
  <si>
    <t>"m.č. 2.02 + 2.03"</t>
  </si>
  <si>
    <t>"m.č. 2.04 - 2.27"</t>
  </si>
  <si>
    <t>"m.č. 2.26 - 2.51"</t>
  </si>
  <si>
    <t>"m.č. 3.03 + 3.03"</t>
  </si>
  <si>
    <t>"m.č. 3.04 - 3.27"</t>
  </si>
  <si>
    <t>"m.č. 3.28 - 3.51"</t>
  </si>
  <si>
    <t>"m.č. 4.03 + 4.03"</t>
  </si>
  <si>
    <t>"m.č. 4.04 - 4.27"</t>
  </si>
  <si>
    <t>"m.č. 4.28 - 4.51"</t>
  </si>
  <si>
    <t>"schodiště 1.PP - 4.NP"</t>
  </si>
  <si>
    <t>14,570*(4,050*2+2,350)</t>
  </si>
  <si>
    <t>-1*(1,600*1,970)</t>
  </si>
  <si>
    <t>-1*(2,350*2,550)</t>
  </si>
  <si>
    <t>-2*(2,350*2,150)</t>
  </si>
  <si>
    <t>1*(1,600+2,150*2)*0,150</t>
  </si>
  <si>
    <t>1*(2,350+2,550*2)*0,300</t>
  </si>
  <si>
    <t>2*(2,350*2,150*2)*0,300</t>
  </si>
  <si>
    <t>Mezisoučet - schodiště 1.PP - 4.NP</t>
  </si>
  <si>
    <t>53</t>
  </si>
  <si>
    <t>978021291</t>
  </si>
  <si>
    <t>Otlučení vnitřních cementových omítek stěn, stropů stropů, v rozsahu do 100 %</t>
  </si>
  <si>
    <t>901846215</t>
  </si>
  <si>
    <t>"podklad keramických obkladů"</t>
  </si>
  <si>
    <t>"m.č. 0.04 + 0.05"</t>
  </si>
  <si>
    <t>2,000*(1,250*2+3,768*2+0,650*2+0,300*2)</t>
  </si>
  <si>
    <t>-1*(0,600*1,970)</t>
  </si>
  <si>
    <t>"koupelna v.o. 2000 mm, kuchyně v.o. 1500 mm"</t>
  </si>
  <si>
    <t>"m.č. 1.06"</t>
  </si>
  <si>
    <t>1,500*(1,650+0,600)</t>
  </si>
  <si>
    <t>"m.č. 1.07"</t>
  </si>
  <si>
    <t>2,000*(1,500*2+1,650*2)</t>
  </si>
  <si>
    <t>"m.č. 1.10"</t>
  </si>
  <si>
    <t>"m.č. 1.11"</t>
  </si>
  <si>
    <t>"m.č. 1.14"</t>
  </si>
  <si>
    <t>"m.č. 1.15"</t>
  </si>
  <si>
    <t>"m.č. 1.18"</t>
  </si>
  <si>
    <t>"m.č. 1.19"</t>
  </si>
  <si>
    <t>"m.č. 1.22"</t>
  </si>
  <si>
    <t>"m.č. 1.23"</t>
  </si>
  <si>
    <t>"m.č. 1.26"</t>
  </si>
  <si>
    <t>"m.č. 1.27"</t>
  </si>
  <si>
    <t>"m.č. 1.30"</t>
  </si>
  <si>
    <t>"m.č. 1.31"</t>
  </si>
  <si>
    <t>2,000*(1,500*2+1,670*2)</t>
  </si>
  <si>
    <t>"m.č. 1.34"</t>
  </si>
  <si>
    <t>"m.č. 1.35"</t>
  </si>
  <si>
    <t>"m.č. 1.38"</t>
  </si>
  <si>
    <t>"m.č. 1.39"</t>
  </si>
  <si>
    <t>"m.č. 1.42"</t>
  </si>
  <si>
    <t>"m.č. 1.43"</t>
  </si>
  <si>
    <t>"m.č. 1.46"</t>
  </si>
  <si>
    <t>"m.č. 1.50"</t>
  </si>
  <si>
    <t>"m.č. 2.06"</t>
  </si>
  <si>
    <t>"m.č. 2.07"</t>
  </si>
  <si>
    <t>"m.č. 2.10"</t>
  </si>
  <si>
    <t>"m.č. 2.11"</t>
  </si>
  <si>
    <t>"m.č. 2.14"</t>
  </si>
  <si>
    <t>"m.č. 2.15"</t>
  </si>
  <si>
    <t>"m.č. 2.18"</t>
  </si>
  <si>
    <t>"m.č. 2.19"</t>
  </si>
  <si>
    <t>"m.č. 2.22"</t>
  </si>
  <si>
    <t>"m.č. 2.23"</t>
  </si>
  <si>
    <t>"m.č. 2.26"</t>
  </si>
  <si>
    <t>"m.č. 2.27"</t>
  </si>
  <si>
    <t>"m.č. 2.30"</t>
  </si>
  <si>
    <t>"m.č. 2.31"</t>
  </si>
  <si>
    <t>"m.č. 2.34"</t>
  </si>
  <si>
    <t>"m.č. 2.35"</t>
  </si>
  <si>
    <t>"m.č. 2.38"</t>
  </si>
  <si>
    <t>"m.č. 2.39"</t>
  </si>
  <si>
    <t>"m.č. 2.42"</t>
  </si>
  <si>
    <t>"m.č. 2.43"</t>
  </si>
  <si>
    <t>"m.č. 2.46"</t>
  </si>
  <si>
    <t>"m.č. 2.47"</t>
  </si>
  <si>
    <t>"m.č. 2.50"</t>
  </si>
  <si>
    <t>"m.č. 2.51"</t>
  </si>
  <si>
    <t>"m.č. 3.06"</t>
  </si>
  <si>
    <t>"m.č. 3.07"</t>
  </si>
  <si>
    <t>"m.č. 3.10"</t>
  </si>
  <si>
    <t>"m.č. 3.11"</t>
  </si>
  <si>
    <t>"m.č. 3.14"</t>
  </si>
  <si>
    <t>"m.č. 3.15"</t>
  </si>
  <si>
    <t>"m.č. 3.18"</t>
  </si>
  <si>
    <t>"m.č. 3.19"</t>
  </si>
  <si>
    <t>"m.č. 3.22"</t>
  </si>
  <si>
    <t>"m.č. 3.23"</t>
  </si>
  <si>
    <t>"m.č. 3.26"</t>
  </si>
  <si>
    <t>"m.č. 3.27"</t>
  </si>
  <si>
    <t>"m.č. 3.30"</t>
  </si>
  <si>
    <t>"m.č. 3.31"</t>
  </si>
  <si>
    <t>"m.č. 3.34"</t>
  </si>
  <si>
    <t>"m.č. 3.35"</t>
  </si>
  <si>
    <t>"m.č. 3.38"</t>
  </si>
  <si>
    <t>"m.č. 3.39"</t>
  </si>
  <si>
    <t>"m.č. 3.42"</t>
  </si>
  <si>
    <t>"m.č. 3.43"</t>
  </si>
  <si>
    <t>"m.č. 3.46"</t>
  </si>
  <si>
    <t>"m.č. 3.47"</t>
  </si>
  <si>
    <t>"m.č. 3.50"</t>
  </si>
  <si>
    <t>"m.č. 3.51"</t>
  </si>
  <si>
    <t>"m.č. 4.06"</t>
  </si>
  <si>
    <t>"m.č. 4.07"</t>
  </si>
  <si>
    <t>"m.č. 4.10"</t>
  </si>
  <si>
    <t>"m.č. 4.11"</t>
  </si>
  <si>
    <t>"m.č. 4.14"</t>
  </si>
  <si>
    <t>"m.č. 4.15"</t>
  </si>
  <si>
    <t>"m.č. 4.18"</t>
  </si>
  <si>
    <t>"m.č. 4.19"</t>
  </si>
  <si>
    <t>"m.č. 4.22"</t>
  </si>
  <si>
    <t>"m.č. 4.23"</t>
  </si>
  <si>
    <t>"m.č. 4.26"</t>
  </si>
  <si>
    <t>"m.č. 4.27"</t>
  </si>
  <si>
    <t>"m.č. 4.30"</t>
  </si>
  <si>
    <t>"m.č. 4.31"</t>
  </si>
  <si>
    <t>"m.č. 4.34"</t>
  </si>
  <si>
    <t>"m.č. 4.35"</t>
  </si>
  <si>
    <t>"m.č. 4.38"</t>
  </si>
  <si>
    <t>"m.č. 4.39"</t>
  </si>
  <si>
    <t>"m.č. 4.42"</t>
  </si>
  <si>
    <t>"m.č. 4.43"</t>
  </si>
  <si>
    <t>"m.č. 4.46"</t>
  </si>
  <si>
    <t>"m.č. 4.47"</t>
  </si>
  <si>
    <t>"m.č. 4.50"</t>
  </si>
  <si>
    <t>"m.č. 4.51"</t>
  </si>
  <si>
    <t>997</t>
  </si>
  <si>
    <t>Přesun sutě</t>
  </si>
  <si>
    <t>54</t>
  </si>
  <si>
    <t>997013011.1</t>
  </si>
  <si>
    <t>Vyklizení komunálního odpadu ze všech podlaží objektu včetně naložení, odvozu a likvidace (poplatku za uložení)</t>
  </si>
  <si>
    <t>-248175710</t>
  </si>
  <si>
    <t>2195,28*0,250</t>
  </si>
  <si>
    <t>55</t>
  </si>
  <si>
    <t>997013151</t>
  </si>
  <si>
    <t>Vnitrostaveništní doprava suti a vybouraných hmot vodorovně do 50 m svisle s omezením mechanizace pro budovy a haly výšky do 6 m</t>
  </si>
  <si>
    <t>-127350226</t>
  </si>
  <si>
    <t xml:space="preserve">Poznámka k souboru cen:_x000D_
1. V cenách -3111 až -3217 jsou započteny i náklady na: a) vodorovnou dopravu na uvedenou vzdálenost, b) svislou dopravu pro uvedenou výšku budovy, c) naložení na vodorovný dopravní prostředek pro odvoz na skládku nebo meziskládku, d) náklady na rozhrnutí a urovnání suti na dopravním prostředku. 2. Jestliže se pro svislý přesun použije shoz nebo zařízení investora (např. výtah v budově), užije se pro ocenění dopravy suti cena -3111 (pro nejmenší výšku, tj. 6 m). 3. Montáž, demontáž a pronájem shozu se ocení cenami souboru cen 997 01-33 Shoz suti. 4. Ceny -3151 až -3162 lze použít v případě, kdy dochází ke ztížení dopravy suti např. tím, že není možné instalovat jeřáb. </t>
  </si>
  <si>
    <t>56</t>
  </si>
  <si>
    <t>997013312</t>
  </si>
  <si>
    <t>Shoz suti montáž a demontáž shozu výšky přes 10 do 20 m</t>
  </si>
  <si>
    <t>-361576968</t>
  </si>
  <si>
    <t xml:space="preserve">Poznámka k souboru cen:_x000D_
1. Shozy vyšší než 75 m se oceňují individuálně. 2. Výškou se rozumí vzdálenost od vyústění shozu do úrovně plnícího trychtýře. </t>
  </si>
  <si>
    <t>2*15,000</t>
  </si>
  <si>
    <t>57</t>
  </si>
  <si>
    <t>997013322</t>
  </si>
  <si>
    <t>Shoz suti montáž a demontáž shozu výšky Příplatek za první a každý další den použití shozu k ceně -3312</t>
  </si>
  <si>
    <t>75809091</t>
  </si>
  <si>
    <t>30*180 'Přepočtené koeficientem množství</t>
  </si>
  <si>
    <t>58</t>
  </si>
  <si>
    <t>997013501</t>
  </si>
  <si>
    <t>Odvoz suti a vybouraných hmot na skládku nebo meziskládku se složením, na vzdálenost do 1 km</t>
  </si>
  <si>
    <t>627024824</t>
  </si>
  <si>
    <t xml:space="preserve">Poznámka k souboru cen:_x000D_
1. Délka odvozu suti je vzdálenost od místa naložení suti na dopravní prostředek až po místo složení na určené skládce nebo meziskládce. 2. V ceně -3501 jsou započteny i náklady na složení suti na skládku nebo meziskládku. 3. Ceny jsou určeny pro odvoz suti na skládku nebo meziskládku jakýmkoliv způsobem silniční dopravy (i prostřednictvím kontejnerů). 4. Odvoz suti z meziskládky se oceňuje cenou 997 01-3511. </t>
  </si>
  <si>
    <t>59</t>
  </si>
  <si>
    <t>997013509</t>
  </si>
  <si>
    <t>Odvoz suti a vybouraných hmot na skládku nebo meziskládku se složením, na vzdálenost Příplatek k ceně za každý další i započatý 1 km přes 1 km</t>
  </si>
  <si>
    <t>-480933639</t>
  </si>
  <si>
    <t>1806,806*24 'Přepočtené koeficientem množství</t>
  </si>
  <si>
    <t>60</t>
  </si>
  <si>
    <t>997013801</t>
  </si>
  <si>
    <t>Poplatek za uložení stavebního odpadu na skládce (skládkovné) betonového</t>
  </si>
  <si>
    <t>-314673826</t>
  </si>
  <si>
    <t xml:space="preserve">Poznámka k souboru cen:_x000D_
1. Ceny uvedené v souboru lze po dohodě upravit podle místních podmínek. 2. Uložení odpadů neuvedených v souboru cen se oceňuje individuálně. 3. V cenách je započítán poplatek za ukládaní odpadu dle zákona 185/2001 Sb. 4. Případné drcení stavebního odpadu lze ocenit souborem cen 997 00-60 Drcení stavebního odpadu z katalogu 800-6 Demolice objektů. </t>
  </si>
  <si>
    <t>246,343+4,927</t>
  </si>
  <si>
    <t>61</t>
  </si>
  <si>
    <t>997013802</t>
  </si>
  <si>
    <t>Poplatek za uložení stavebního odpadu na skládce (skládkovné) železobetonového</t>
  </si>
  <si>
    <t>1787174175</t>
  </si>
  <si>
    <t>"stropní kce." 4,570</t>
  </si>
  <si>
    <t>"překlady" 0,223+9,235</t>
  </si>
  <si>
    <t>62</t>
  </si>
  <si>
    <t>997013803</t>
  </si>
  <si>
    <t>Poplatek za uložení stavebního odpadu na skládce (skládkovné) z keramických materiálů</t>
  </si>
  <si>
    <t>1443309895</t>
  </si>
  <si>
    <t>63</t>
  </si>
  <si>
    <t>997013804</t>
  </si>
  <si>
    <t>Poplatek za uložení stavebního odpadu na skládce (skládkovné) ze skla</t>
  </si>
  <si>
    <t>1400078551</t>
  </si>
  <si>
    <t>64</t>
  </si>
  <si>
    <t>997013811</t>
  </si>
  <si>
    <t>Poplatek za uložení stavebního odpadu na skládce (skládkovné) dřevěného</t>
  </si>
  <si>
    <t>-1177961991</t>
  </si>
  <si>
    <t>"krov" 37,013</t>
  </si>
  <si>
    <t>"vlysy" 15,674</t>
  </si>
  <si>
    <t>"okna, dveře, stěny" 4,988</t>
  </si>
  <si>
    <t>65</t>
  </si>
  <si>
    <t>997013813</t>
  </si>
  <si>
    <t>Poplatek za uložení stavebního odpadu na skládce (skládkovné) z plastických hmot</t>
  </si>
  <si>
    <t>491218531</t>
  </si>
  <si>
    <t>"fólie" 0,056</t>
  </si>
  <si>
    <t>"PVC" 3,541</t>
  </si>
  <si>
    <t>66</t>
  </si>
  <si>
    <t>997013814</t>
  </si>
  <si>
    <t>Poplatek za uložení stavebního odpadu na skládce (skládkovné) z izolačních materiálů</t>
  </si>
  <si>
    <t>-2004171611</t>
  </si>
  <si>
    <t>"TI" 7,722</t>
  </si>
  <si>
    <t>67</t>
  </si>
  <si>
    <t>997013831</t>
  </si>
  <si>
    <t>Poplatek za uložení stavebního odpadu na skládce (skládkovné) směsného</t>
  </si>
  <si>
    <t>364036970</t>
  </si>
  <si>
    <t>"komunální odpad - odhad" 20,000</t>
  </si>
  <si>
    <t>68</t>
  </si>
  <si>
    <t>997013845</t>
  </si>
  <si>
    <t>Výzisk z prodeje kovového šrotu (příjmová položka rozpočtu) - bude poukázána na příjmový učet objednatele</t>
  </si>
  <si>
    <t>2119541130</t>
  </si>
  <si>
    <t>"zárubně, zábradlí, oplechování, drobné kovové prvky apod."</t>
  </si>
  <si>
    <t>1,845+2,646+0,864+1,026+0,048+0,480+23,835+0,199</t>
  </si>
  <si>
    <t>998</t>
  </si>
  <si>
    <t>Přesun hmot</t>
  </si>
  <si>
    <t>69</t>
  </si>
  <si>
    <t>998017003</t>
  </si>
  <si>
    <t>Přesun hmot pro budovy občanské výstavby, bydlení, výrobu a služby s omezením mechanizace vodorovná dopravní vzdálenost do 100 m pro budovy s jakoukoliv nosnou konstrukcí výšky přes 12 do 24 m</t>
  </si>
  <si>
    <t>-696725258</t>
  </si>
  <si>
    <t xml:space="preserve">Poznámka k souboru cen:_x000D_
1. Ceny -7001 až -7006 lze použít v případě, kdy dochází ke ztížení přesunu např. tím, že není možné instalovat jeřáb. 2. K cenám -7001 až -7006 lze použít příplatky za zvětšený přesun -1014 až -1019, -2034 až -2039 nebo -2114 až 2119. 3. Jestliže pro svislý přesun používá zařízení investora (např. výtah v budově), užijí se pro ocenění přesunu hmot ceny stanovené pro nejmenší výšku, tj. 6 m. </t>
  </si>
  <si>
    <t>PSV</t>
  </si>
  <si>
    <t>Práce a dodávky PSV</t>
  </si>
  <si>
    <t>713</t>
  </si>
  <si>
    <t>Izolace tepelné</t>
  </si>
  <si>
    <t>70</t>
  </si>
  <si>
    <t>713120813</t>
  </si>
  <si>
    <t>Odstranění tepelné izolace běžných stavebních konstrukcí z rohoží, pásů, dílců, desek, bloků podlah volně kladených nebo mezi trámy z vláknitých materiálů, tloušťka izolace přes 100 mm</t>
  </si>
  <si>
    <t>56156861</t>
  </si>
  <si>
    <t xml:space="preserve">Poznámka k souboru cen:_x000D_
1. Ceny se používají pro odstraňování jednovrstvé a dvouvrstvé izolace, další vrstvy se oceňují individuálně. 2. U cen odstraňování polystyrenu připevněného lepením nerozlišujeme způsob nalepení. 3. V ceně nejsou započteny náklady na odstranění separačních vrstev. Tyto práce lze oceňovat příslušnými cenami katalogu 800–711 Izolace proti vodě, vlhkosti a plynům. </t>
  </si>
  <si>
    <t>"půda nad 4.NP"</t>
  </si>
  <si>
    <t>11,000*39,000</t>
  </si>
  <si>
    <t>725</t>
  </si>
  <si>
    <t>Zdravotechnika - zařizovací předměty</t>
  </si>
  <si>
    <t>71</t>
  </si>
  <si>
    <t>725110814</t>
  </si>
  <si>
    <t>Demontáž klozetů odsávacích nebo kombinačních</t>
  </si>
  <si>
    <t>soubor</t>
  </si>
  <si>
    <t>519835788</t>
  </si>
  <si>
    <t>"m.č. 0.04" 1,000</t>
  </si>
  <si>
    <t>"m.č. 1.07" 1,000</t>
  </si>
  <si>
    <t>"m.č. 1.11" 1,000</t>
  </si>
  <si>
    <t>"m.č. 1.15" 1,000</t>
  </si>
  <si>
    <t>"m.č. 1.19" 1,000</t>
  </si>
  <si>
    <t>"m.č. 1.23" 1,000</t>
  </si>
  <si>
    <t>"m.č. 1.27" 1,000</t>
  </si>
  <si>
    <t>"m.č. 1.31" 1,000</t>
  </si>
  <si>
    <t>"m.č. 1.35" 1,000</t>
  </si>
  <si>
    <t>"m.č. 1.39" 1,000</t>
  </si>
  <si>
    <t>"m.č. 1.43" 1,000</t>
  </si>
  <si>
    <t>"m.č. 1.46" 1,000</t>
  </si>
  <si>
    <t>"m.č. 1.50" 1,000</t>
  </si>
  <si>
    <t>"m.č. 2.07" 1,000</t>
  </si>
  <si>
    <t>"m.č. 2.11" 1,000</t>
  </si>
  <si>
    <t>"m.č. 2.15" 1,000</t>
  </si>
  <si>
    <t>"m.č. 2.19" 1,000</t>
  </si>
  <si>
    <t>"m.č. 2.23" 1,000</t>
  </si>
  <si>
    <t>"m.č. 2.27" 1,000</t>
  </si>
  <si>
    <t>"m.č. 2.31" 1,000</t>
  </si>
  <si>
    <t>"m.č. 2.35" 1,000</t>
  </si>
  <si>
    <t>"m.č. 2.39" 1,000</t>
  </si>
  <si>
    <t>"m.č. 2.43" 1,000</t>
  </si>
  <si>
    <t>"m.č. 2.47" 1,000</t>
  </si>
  <si>
    <t>"m.č. 2.51" 1,000</t>
  </si>
  <si>
    <t>"m.č. 3.07" 1,000</t>
  </si>
  <si>
    <t>"m.č. 3.11" 1,000</t>
  </si>
  <si>
    <t>"m.č. 3.15" 1,000</t>
  </si>
  <si>
    <t>"m.č. 3.19" 1,000</t>
  </si>
  <si>
    <t>"m.č. 3.23" 1,000</t>
  </si>
  <si>
    <t>"m.č. 3.27" 1,000</t>
  </si>
  <si>
    <t>"m.č. 3.31" 1,000</t>
  </si>
  <si>
    <t>"m.č. 3.35" 1,000</t>
  </si>
  <si>
    <t>"m.č. 3.39" 1,000</t>
  </si>
  <si>
    <t>"m.č. 3.43" 1,000</t>
  </si>
  <si>
    <t>"m.č. 3.47" 1,000</t>
  </si>
  <si>
    <t>"m.č. 3.51" 1,000</t>
  </si>
  <si>
    <t>"m.č. 4.07" 1,000</t>
  </si>
  <si>
    <t>"m.č. 4.11" 1,000</t>
  </si>
  <si>
    <t>"m.č. 4.15" 1,000</t>
  </si>
  <si>
    <t>"m.č. 4.19" 1,000</t>
  </si>
  <si>
    <t>"m.č. 4.23" 1,000</t>
  </si>
  <si>
    <t>"m.č. 4.27" 1,000</t>
  </si>
  <si>
    <t>"m.č. 4.31" 1,000</t>
  </si>
  <si>
    <t>"m.č. 4.35" 1,000</t>
  </si>
  <si>
    <t>"m.č. 4.39" 1,000</t>
  </si>
  <si>
    <t>"m.č. 4.43" 1,000</t>
  </si>
  <si>
    <t>"m.č. 4.47" 1,000</t>
  </si>
  <si>
    <t>"m.č. 4.51" 1,000</t>
  </si>
  <si>
    <t>72</t>
  </si>
  <si>
    <t>725210821</t>
  </si>
  <si>
    <t>Demontáž umyvadel bez výtokových armatur umyvadel</t>
  </si>
  <si>
    <t>1993117863</t>
  </si>
  <si>
    <t>"m.č. 0.20" 1,000</t>
  </si>
  <si>
    <t>73</t>
  </si>
  <si>
    <t>725220841</t>
  </si>
  <si>
    <t>Demontáž van ocelových rohových</t>
  </si>
  <si>
    <t>-218322436</t>
  </si>
  <si>
    <t>74</t>
  </si>
  <si>
    <t>725240812</t>
  </si>
  <si>
    <t>Demontáž sprchových kabin a vaniček bez výtokových armatur vaniček</t>
  </si>
  <si>
    <t>-910869034</t>
  </si>
  <si>
    <t>75</t>
  </si>
  <si>
    <t>725590813</t>
  </si>
  <si>
    <t>Vnitrostaveništní přemístění vybouraných (demontovaných) hmot zařizovacích předmětů vodorovně do 100 m v objektech výšky přes 12 do 24 m</t>
  </si>
  <si>
    <t>-1690944335</t>
  </si>
  <si>
    <t>762</t>
  </si>
  <si>
    <t>Konstrukce tesařské</t>
  </si>
  <si>
    <t>76</t>
  </si>
  <si>
    <t>762085811</t>
  </si>
  <si>
    <t>Demontáž kotevních želez hmotnosti do 5 kg</t>
  </si>
  <si>
    <t>-948381750</t>
  </si>
  <si>
    <t>"odhad" 150,000</t>
  </si>
  <si>
    <t>77</t>
  </si>
  <si>
    <t>762331811</t>
  </si>
  <si>
    <t>Demontáž vázaných konstrukcí krovů sklonu do 60 st. z hranolů, hranolků, fošen, průřezové plochy do 120 cm2</t>
  </si>
  <si>
    <t>904373053</t>
  </si>
  <si>
    <t>"PÁ 100/120 mm"</t>
  </si>
  <si>
    <t>1,400*40</t>
  </si>
  <si>
    <t>"rezerva 10%"</t>
  </si>
  <si>
    <t>56,000*10/100</t>
  </si>
  <si>
    <t>78</t>
  </si>
  <si>
    <t>762331812</t>
  </si>
  <si>
    <t>Demontáž vázaných konstrukcí krovů sklonu do 60 st. z hranolů, hranolků, fošen, průřezové plochy přes 120 do 224 cm2</t>
  </si>
  <si>
    <t>-175587696</t>
  </si>
  <si>
    <t>"Š.SL 140/160 mm"</t>
  </si>
  <si>
    <t>2,000*22</t>
  </si>
  <si>
    <t>"rezerva 10%</t>
  </si>
  <si>
    <t>44,000*10/100</t>
  </si>
  <si>
    <t>"KV 100/140 mm"</t>
  </si>
  <si>
    <t>7,862*70+6,500*8+5,500*8+4,500*8+3,500*8+2,500*8+1,400*8</t>
  </si>
  <si>
    <t>741,540*10/100</t>
  </si>
  <si>
    <t>"KL 100/140 mm"</t>
  </si>
  <si>
    <t>5,350*22</t>
  </si>
  <si>
    <t>117,700*10/100</t>
  </si>
  <si>
    <t>"PZ 160/140 mm"</t>
  </si>
  <si>
    <t>11,000*2+39,000*2</t>
  </si>
  <si>
    <t>100,000*10/100</t>
  </si>
  <si>
    <t>"N.KV 120/160 mm"</t>
  </si>
  <si>
    <t>10,200*4</t>
  </si>
  <si>
    <t>40,800*10/100</t>
  </si>
  <si>
    <t>79</t>
  </si>
  <si>
    <t>762331813</t>
  </si>
  <si>
    <t>Demontáž vázaných konstrukcí krovů sklonu do 60 st. z hranolů, hranolků, fošen, průřezové plochy přes 224 do 288 cm2</t>
  </si>
  <si>
    <t>-55330674</t>
  </si>
  <si>
    <t>"PRÁ 160/180 mm"</t>
  </si>
  <si>
    <t>3,200*11</t>
  </si>
  <si>
    <t>35,200*10/100</t>
  </si>
  <si>
    <t>"VA 140/200 mm"</t>
  </si>
  <si>
    <t>32,500*2+4,000*2</t>
  </si>
  <si>
    <t>73,000*10/100</t>
  </si>
  <si>
    <t>80</t>
  </si>
  <si>
    <t>762342811</t>
  </si>
  <si>
    <t>Demontáž bednění a laťování laťování střech sklonu do 60 st. se všemi nadstřešními konstrukcemi, z latí průřezové plochy do 25 cm2 při osové vzdálenosti do 0,22 m</t>
  </si>
  <si>
    <t>-828986039</t>
  </si>
  <si>
    <t>"střecha"</t>
  </si>
  <si>
    <t>2*((12,300*7,862)/2)</t>
  </si>
  <si>
    <t>4*((6,200*7,862)/2)</t>
  </si>
  <si>
    <t>2*(28,020*7,862)</t>
  </si>
  <si>
    <t>81</t>
  </si>
  <si>
    <t>762711820</t>
  </si>
  <si>
    <t>Demontáž prostorových vázaných konstrukcí z řeziva hraněného nebo polohraněného průřezové plochy přes 120 do 224 cm2</t>
  </si>
  <si>
    <t>206001170</t>
  </si>
  <si>
    <t>"rošt tepelné izolace"</t>
  </si>
  <si>
    <t>11,710*67+43,100*6</t>
  </si>
  <si>
    <t>82</t>
  </si>
  <si>
    <t>762841812</t>
  </si>
  <si>
    <t>Demontáž podbíjení obkladů stropů a střech sklonu do 60 st. z hrubých prken tl. do 35 mm s omítkou</t>
  </si>
  <si>
    <t>-81059391</t>
  </si>
  <si>
    <t>"přesah krovu š. 465 mm</t>
  </si>
  <si>
    <t>0,465*(40,409*2+12,300*2)</t>
  </si>
  <si>
    <t>764</t>
  </si>
  <si>
    <t>Konstrukce klempířské</t>
  </si>
  <si>
    <t>83</t>
  </si>
  <si>
    <t>764001801</t>
  </si>
  <si>
    <t>Demontáž klempířských konstrukcí podkladního plechu do suti</t>
  </si>
  <si>
    <t>-158176463</t>
  </si>
  <si>
    <t>"pod okapnicí"</t>
  </si>
  <si>
    <t>40,090*2+12,300*2</t>
  </si>
  <si>
    <t>84</t>
  </si>
  <si>
    <t>764002812</t>
  </si>
  <si>
    <t>Demontáž klempířských konstrukcí okapového plechu do suti, v krytině skládané</t>
  </si>
  <si>
    <t>2124367890</t>
  </si>
  <si>
    <t>85</t>
  </si>
  <si>
    <t>764002821</t>
  </si>
  <si>
    <t>Demontáž klempířských konstrukcí střešního výlezu do suti</t>
  </si>
  <si>
    <t>1351579657</t>
  </si>
  <si>
    <t>22,000</t>
  </si>
  <si>
    <t>86</t>
  </si>
  <si>
    <t>764002851</t>
  </si>
  <si>
    <t>Demontáž klempířských konstrukcí oplechování parapetů do suti</t>
  </si>
  <si>
    <t>859536607</t>
  </si>
  <si>
    <t>0,600*28</t>
  </si>
  <si>
    <t>1,500*24</t>
  </si>
  <si>
    <t>1,500*24+2,350</t>
  </si>
  <si>
    <t>87</t>
  </si>
  <si>
    <t>764002881</t>
  </si>
  <si>
    <t>Demontáž klempířských konstrukcí lemování střešních prostupů do suti</t>
  </si>
  <si>
    <t>780799230</t>
  </si>
  <si>
    <t>22*(0,500*(1,250*2+0,600*2))</t>
  </si>
  <si>
    <t>88</t>
  </si>
  <si>
    <t>764002891</t>
  </si>
  <si>
    <t>Demontáž klempířských konstrukcí lemování sloupků komínových lávek do suti</t>
  </si>
  <si>
    <t>-1683470259</t>
  </si>
  <si>
    <t>22*6,000</t>
  </si>
  <si>
    <t>89</t>
  </si>
  <si>
    <t>764003801</t>
  </si>
  <si>
    <t>Demontáž klempířských konstrukcí lemování trub, konzol, držáků, ventilačních nástavců a ostatních kusových prvků do suti</t>
  </si>
  <si>
    <t>-1165499981</t>
  </si>
  <si>
    <t>"odvětrání kanalizace"</t>
  </si>
  <si>
    <t>12*1,000</t>
  </si>
  <si>
    <t>"odvětrání kuchyně"</t>
  </si>
  <si>
    <t>90</t>
  </si>
  <si>
    <t>764004801</t>
  </si>
  <si>
    <t>Demontáž klempířských konstrukcí žlabu podokapního do suti</t>
  </si>
  <si>
    <t>-2099635373</t>
  </si>
  <si>
    <t>91</t>
  </si>
  <si>
    <t>764004861</t>
  </si>
  <si>
    <t>Demontáž klempířských konstrukcí svodu do suti</t>
  </si>
  <si>
    <t>1603981114</t>
  </si>
  <si>
    <t>8*(12,400+0,650)</t>
  </si>
  <si>
    <t>765</t>
  </si>
  <si>
    <t>Krytina skládaná</t>
  </si>
  <si>
    <t>92</t>
  </si>
  <si>
    <t>765111825</t>
  </si>
  <si>
    <t>Demontáž krytiny keramické hladké (bobrovky), sklonu do 30 st. se zvětralou maltou do suti</t>
  </si>
  <si>
    <t>-1895181392</t>
  </si>
  <si>
    <t>93</t>
  </si>
  <si>
    <t>765111869</t>
  </si>
  <si>
    <t>Demontáž krytiny keramické hřebenů a nároží, sklonu do 30 st. z hřebenáčů s tvrdou maltou do suti</t>
  </si>
  <si>
    <t>-2142685070</t>
  </si>
  <si>
    <t>"hřeben"</t>
  </si>
  <si>
    <t>28,020</t>
  </si>
  <si>
    <t>"nároží"</t>
  </si>
  <si>
    <t>4*(8,800/Cos(30))</t>
  </si>
  <si>
    <t>94</t>
  </si>
  <si>
    <t>765191901</t>
  </si>
  <si>
    <t>Demontáž pojistné hydroizolační fólie kladené ve sklonu do 30 st.</t>
  </si>
  <si>
    <t>-1878666235</t>
  </si>
  <si>
    <t>"zakrytí TI"</t>
  </si>
  <si>
    <t>767</t>
  </si>
  <si>
    <t>Konstrukce zámečnické</t>
  </si>
  <si>
    <t>95</t>
  </si>
  <si>
    <t>767161813</t>
  </si>
  <si>
    <t>Demontáž zábradlí rovného nerozebíratelný spoj hmotnosti 1 m zábradlí do 20 kg</t>
  </si>
  <si>
    <t>-1108881371</t>
  </si>
  <si>
    <t>"m.č. 1.03"</t>
  </si>
  <si>
    <t>2,350</t>
  </si>
  <si>
    <t>"m.č. 2.03"</t>
  </si>
  <si>
    <t>"m.č. 3.03"</t>
  </si>
  <si>
    <t>"m.č. 4.03"</t>
  </si>
  <si>
    <t>96</t>
  </si>
  <si>
    <t>767161824</t>
  </si>
  <si>
    <t>Demontáž zábradlí schodišťového nerozebíratelný spoj hmotnosti 1 m zábradlí přes 20 kg</t>
  </si>
  <si>
    <t>-539905857</t>
  </si>
  <si>
    <t>"1.PP/1.NP"</t>
  </si>
  <si>
    <t>2,700*2+0,270</t>
  </si>
  <si>
    <t>"1.NP/2.NP"</t>
  </si>
  <si>
    <t>2,700*2+0,225*2</t>
  </si>
  <si>
    <t>"2.NP/3.NP"</t>
  </si>
  <si>
    <t>"3.NP/4.NP"</t>
  </si>
  <si>
    <t>97</t>
  </si>
  <si>
    <t>767161851</t>
  </si>
  <si>
    <t>Demontáž zábradlí madel schodišťových</t>
  </si>
  <si>
    <t>320648664</t>
  </si>
  <si>
    <t>2,700*2</t>
  </si>
  <si>
    <t>98</t>
  </si>
  <si>
    <t>767996701</t>
  </si>
  <si>
    <t>Demontáž ostatních zámečnických konstrukcí o hmotnosti jednotlivých dílů řezáním do 50 kg</t>
  </si>
  <si>
    <t>kg</t>
  </si>
  <si>
    <t>-776110392</t>
  </si>
  <si>
    <t xml:space="preserve">Poznámka k souboru cen:_x000D_
1. Cenami nelze oceňovat demontáž jmenovité konstrukce, pro kterou jsou ceny v katalogu již stanoveny. 2. Ceny lze užít pro sortiment zámečnických konstrukcí, nikoliv pro sloupy, kolejnice, vazníky apod. 3. Volba cen se řídí hmotností jednotlivě demontovaného dílu konstrukce. </t>
  </si>
  <si>
    <t>"okenní mříže 1500/1300 mm - předpoklad 23,50 kg/m2"</t>
  </si>
  <si>
    <t>(1,500*1,300)*23,50*24</t>
  </si>
  <si>
    <t>99</t>
  </si>
  <si>
    <t>767996803</t>
  </si>
  <si>
    <t>Demontáž ostatních zámečnických konstrukcí o hmotnosti jednotlivých dílů rozebráním přes 100 do 250 kg</t>
  </si>
  <si>
    <t>-1520808378</t>
  </si>
  <si>
    <t>"předložené schodiště do m.č. 1.49"</t>
  </si>
  <si>
    <t>250,000</t>
  </si>
  <si>
    <t>100</t>
  </si>
  <si>
    <t>767996804</t>
  </si>
  <si>
    <t>Demontáž ostatních zámečnických konstrukcí o hmotnosti jednotlivých dílů rozebráním přes 250 do 500 kg</t>
  </si>
  <si>
    <t>-1247550049</t>
  </si>
  <si>
    <t>"m.č. 0.09"</t>
  </si>
  <si>
    <t>"vyrovnávací schodiště, podesta a zábradlí"</t>
  </si>
  <si>
    <t>500,000</t>
  </si>
  <si>
    <t>771</t>
  </si>
  <si>
    <t>Podlahy z dlaždic</t>
  </si>
  <si>
    <t>101</t>
  </si>
  <si>
    <t>771271812</t>
  </si>
  <si>
    <t>Demontáž obkladů schodišť z dlaždic keramických kladených do malty stupnic přes 250 do 350 mm</t>
  </si>
  <si>
    <t>-672060198</t>
  </si>
  <si>
    <t>1,010*7+1,000*8</t>
  </si>
  <si>
    <t>Mezisoučet - 1.PP/1.NP</t>
  </si>
  <si>
    <t>1,010*7+1,010*8</t>
  </si>
  <si>
    <t>Mezisoučet - 1.NP/2.NP</t>
  </si>
  <si>
    <t>1,010*8+1,010*8</t>
  </si>
  <si>
    <t>Mezisoučet - 2.NP/3.NP</t>
  </si>
  <si>
    <t>Mezisoučet - 3.NP/4.NP</t>
  </si>
  <si>
    <t>"4.NP/půda"</t>
  </si>
  <si>
    <t>Mezisoučet - 4.NP/půda</t>
  </si>
  <si>
    <t>102</t>
  </si>
  <si>
    <t>771271832</t>
  </si>
  <si>
    <t>Demontáž obkladů schodišť z dlaždic keramických kladených do malty podstupnic do 250 mm</t>
  </si>
  <si>
    <t>38418915</t>
  </si>
  <si>
    <t>103</t>
  </si>
  <si>
    <t>771471810</t>
  </si>
  <si>
    <t>Demontáž soklíků z dlaždic keramických kladených do malty rovných</t>
  </si>
  <si>
    <t>1632515413</t>
  </si>
  <si>
    <t>"m.č. 0.01" 2,350+1,270+1,353+1,365+1,825*2+2,280-0,800*2</t>
  </si>
  <si>
    <t>"m.č. 0.19" 3,870*2+2,550*2-0,600*2+0,930-0,887+0,300*2+0,540</t>
  </si>
  <si>
    <t>"m.č. 0.22" 6,340*2+3,600*2-0,887</t>
  </si>
  <si>
    <t>"m.č. 1.01" 2,000*2+2,350-1,600+0,150*2</t>
  </si>
  <si>
    <t>"m.č. 1.02" 38,028*2+2,350-0,800-0,950*12</t>
  </si>
  <si>
    <t>"m.č. 1.04" 1,900*2+1,670*2-0,600-0,800*3+0,410*2</t>
  </si>
  <si>
    <t>"m.č. 1.08" 1,900*2+1,670*2-0,600-0,800*3+0,410*2</t>
  </si>
  <si>
    <t>"m.č. 1.12" 1,900*2+1,670*2-0,600-0,800*3+0,410*2</t>
  </si>
  <si>
    <t>"m.č. 1.16" 1,900*2+1,670*2-0,600-0,800*3+0,410*2</t>
  </si>
  <si>
    <t>"m.č. 1.20" 1,850*2+1,670*2-0,600-0,800*3+0,410*2</t>
  </si>
  <si>
    <t>"m.č. 1.24" 1,850*2+1,670*2-0,600-0,800*3+0,410*2</t>
  </si>
  <si>
    <t>"m.č. 1.28" 1,850*2+1,670*2-0,600-0,800*3+0,410*2</t>
  </si>
  <si>
    <t>"m.č. 1.32" 1,850*2+1,670*2-0,600-0,800*3+0,410*2</t>
  </si>
  <si>
    <t>"m.č. 1.36" 1,900*2+1,670*2-0,600-0,800*3+0,410*2</t>
  </si>
  <si>
    <t>"m.č. 1.40" 1,900*2+1,670*2-0,600-0,800*3+0,410*2</t>
  </si>
  <si>
    <t>"m.č. 1.44" 2,000*2+1,670*2-0,600-0,800*3+0,410*2</t>
  </si>
  <si>
    <t>"m.č. 1.47" 1,900*2+1,670*2-0,600-0,800*2-0,850+0,410*2</t>
  </si>
  <si>
    <t>"m.č. 2.01" 2,230*2+2,350</t>
  </si>
  <si>
    <t>"m.č. 2.02" 38,025*2+2,350-0,800-0,950*12</t>
  </si>
  <si>
    <t>"m.č. 2.04" 1,855*2+1,650*2-0,600-0,800*3+0,410*2</t>
  </si>
  <si>
    <t>"m.č. 2.08" 1,855*2+1,650*2-0,600-0,800*3+0,410*2</t>
  </si>
  <si>
    <t>"m.č. 2.12" 1,900*2+1,650*2-0,600-0,800*3+0,410*2</t>
  </si>
  <si>
    <t>"m.č. 2.16" 1,905*2+1,650*2-0,600-0,800*3+0,410*2</t>
  </si>
  <si>
    <t>"m.č. 2.20" 1,850*2+1,650*2-0,600-0,800*3+0,410*2</t>
  </si>
  <si>
    <t>"m.č. 2.24" 1,900*2+1,650*2-0,600-0,800*3+0,410*2</t>
  </si>
  <si>
    <t>"m.č. 2.28" 1,900*2+1,670*2-0,600-0,800*3+0,410*2</t>
  </si>
  <si>
    <t>"m.č. 2.32" 1,900*2+1,670*2-0,600-0,800*3+0,410*2</t>
  </si>
  <si>
    <t>"m.č. 2.36" 1,900*2+1,670*2-0,600-0,800*3+0,410*2</t>
  </si>
  <si>
    <t>"m.č. 2.40" 1,900*2+1,670*2-0,600-0,800*3+0,410*2</t>
  </si>
  <si>
    <t>"m.č. 2.44" 2,000*2+1,670*2-0,600-0,800*3+0,410*2</t>
  </si>
  <si>
    <t>"m.č. 2.48" 1,900*2+1,670*2-0,600-0,800*3+0,410*2</t>
  </si>
  <si>
    <t>"m.č. 3.01" 2,230*2+2,350</t>
  </si>
  <si>
    <t>"m.č. 3.02" 38,025*2+2,350-0,800-0,950*12</t>
  </si>
  <si>
    <t>"m.č. 3.04" 1,855*2+1,650*2-0,600-0,800*3+0,410*2</t>
  </si>
  <si>
    <t>"m.č. 3.08" 1,855*2+1,650*2-0,600-0,800*3+0,410*2</t>
  </si>
  <si>
    <t>"m.č. 3.12" 1,900*2+1,650*2-0,600-0,800*3+0,410*2</t>
  </si>
  <si>
    <t>"m.č. 3.16" 1,905*2+1,650*2-0,600-0,800*3+0,410*2</t>
  </si>
  <si>
    <t>"m.č. 3.20" 1,850*2+1,650*2-0,600-0,800*3+0,410*2</t>
  </si>
  <si>
    <t>"m.č. 3.24" 1,900*2+1,650*2-0,600-0,800*3+0,410*2</t>
  </si>
  <si>
    <t>"m.č. 3.28" 1,900*2+1,670*2-0,600-0,800*3+0,410*2</t>
  </si>
  <si>
    <t>"m.č. 3.32" 1,900*2+1,670*2-0,600-0,800*3+0,410*2</t>
  </si>
  <si>
    <t>"m.č. 3.36" 1,900*2+1,670*2-0,600-0,800*3+0,410*2</t>
  </si>
  <si>
    <t>"m.č. 3.40" 1,900*2+1,670*2-0,600-0,800*3+0,410*2</t>
  </si>
  <si>
    <t>"m.č. 3.44" 2,000*2+1,670*2-0,600-0,800*3+0,410*2</t>
  </si>
  <si>
    <t>"m.č. 3.48" 1,900*2+1,670*2-0,600-0,800*3+0,410*2</t>
  </si>
  <si>
    <t>"m.č. 4.01" 2,230*2+2,350</t>
  </si>
  <si>
    <t>"m.č. 4.02" 38,025*2+2,350-0,800-0,950*12</t>
  </si>
  <si>
    <t>"m.č. 4.04" 1,855*2+1,650*2-0,600-0,800*3+0,410*2</t>
  </si>
  <si>
    <t>"m.č. 4.08" 1,855*2+1,650*2-0,600-0,800*3+0,410*2</t>
  </si>
  <si>
    <t>"m.č. 4.12" 1,900*2+1,650*2-0,600-0,800*3+0,410*2</t>
  </si>
  <si>
    <t>"m.č. 4.16" 1,905*2+1,650*2-0,600-0,800*3+0,410*2</t>
  </si>
  <si>
    <t>"m.č. 4.20" 1,850*2+1,650*2-0,600-0,800*3+0,410*2</t>
  </si>
  <si>
    <t>"m.č. 4.24" 1,900*2+1,650*2-0,600-0,800*3+0,410*2</t>
  </si>
  <si>
    <t>"m.č. 4.28" 1,900*2+1,670*2-0,600-0,800*3+0,410*2</t>
  </si>
  <si>
    <t>"m.č. 4.32" 1,900*2+1,670*2-0,600-0,800*3+0,410*2</t>
  </si>
  <si>
    <t>"m.č. 4.36" 1,900*2+1,670*2-0,600-0,800*3+0,410*2</t>
  </si>
  <si>
    <t>"m.č. 4.40" 1,900*2+1,670*2-0,600-0,800*3+0,410*2</t>
  </si>
  <si>
    <t>"m.č. 4.44" 2,000*2+1,670*2-0,600-0,800*3+0,410*2</t>
  </si>
  <si>
    <t>"m.č. 4.48" 1,900*2+1,670*2-0,600-0,800*3+0,410*2</t>
  </si>
  <si>
    <t>104</t>
  </si>
  <si>
    <t>771471830</t>
  </si>
  <si>
    <t>Demontáž soklíků z dlaždic keramických kladených do malty schodišťových</t>
  </si>
  <si>
    <t>-1919889076</t>
  </si>
  <si>
    <t>(0,260+0,185)*2*15</t>
  </si>
  <si>
    <t>(0,260+0,178)*2*16</t>
  </si>
  <si>
    <t>105</t>
  </si>
  <si>
    <t>771571810</t>
  </si>
  <si>
    <t>Demontáž podlah z dlaždic keramických kladených do malty</t>
  </si>
  <si>
    <t>-2083660945</t>
  </si>
  <si>
    <t>"m.č. 0.01" 11,240</t>
  </si>
  <si>
    <t>"m.č. 0.04" 1,900</t>
  </si>
  <si>
    <t>"m.č. 0.05" 2,590</t>
  </si>
  <si>
    <t>"m.č. 0.19" 6,600</t>
  </si>
  <si>
    <t>"m.č. 0.20" 2,520</t>
  </si>
  <si>
    <t>"m.č. 0.22" 22,820</t>
  </si>
  <si>
    <t>"m.č. 1.01" 10,060</t>
  </si>
  <si>
    <t>"m.č. 1.02" 84,560</t>
  </si>
  <si>
    <t>"m.č. 1.04" 3,140</t>
  </si>
  <si>
    <t>"m.č. 1.07" 2,480</t>
  </si>
  <si>
    <t>"m.č. 1.08" 3,140</t>
  </si>
  <si>
    <t>"m.č. 1.11" 2,480</t>
  </si>
  <si>
    <t>"m.č. 1.12" 3,140</t>
  </si>
  <si>
    <t>"m.č. 1.15" 2,480</t>
  </si>
  <si>
    <t>"m.č. 1.16" 3,140</t>
  </si>
  <si>
    <t>"m.č. 1.19" 2,480</t>
  </si>
  <si>
    <t>"m.č. 1.20" 3,140</t>
  </si>
  <si>
    <t>"m.č. 1.23" 2,480</t>
  </si>
  <si>
    <t>"m.č. 1.24" 3,140</t>
  </si>
  <si>
    <t>"m.č. 1.27" 2,480</t>
  </si>
  <si>
    <t>"m.č. 1.28" 3,140</t>
  </si>
  <si>
    <t>"m.č. 1.31" 2,480</t>
  </si>
  <si>
    <t>"m.č. 1.32" 3,140</t>
  </si>
  <si>
    <t>"m.č. 1.35" 2,480</t>
  </si>
  <si>
    <t>"m.č. 1.36" 3,140</t>
  </si>
  <si>
    <t>"m.č. 1.39" 2,480</t>
  </si>
  <si>
    <t>"m.č. 1.40" 3,140</t>
  </si>
  <si>
    <t>"m.č. 1.43" 2,480</t>
  </si>
  <si>
    <t>"m.č. 1.44" 3,140</t>
  </si>
  <si>
    <t>"m.č. 1.47" 3,140</t>
  </si>
  <si>
    <t>"m.č. 1.50" 2,480</t>
  </si>
  <si>
    <t>"m.č. 2.01" 10,060</t>
  </si>
  <si>
    <t>"m.č. 2.02" 84,560</t>
  </si>
  <si>
    <t>"m.č. 2.04" 3,140</t>
  </si>
  <si>
    <t>"m.č. 2.07" 2,480</t>
  </si>
  <si>
    <t>"m.č. 2.08" 3,140</t>
  </si>
  <si>
    <t>"m.č. 2.11" 2,480</t>
  </si>
  <si>
    <t>"m.č. 2.12" 3,140</t>
  </si>
  <si>
    <t>"m.č. 2.15" 2,480</t>
  </si>
  <si>
    <t>"m.č. 2.16" 3,140</t>
  </si>
  <si>
    <t>"m.č. 2.19" 2,480</t>
  </si>
  <si>
    <t>"m.č. 2.20" 3,140</t>
  </si>
  <si>
    <t>"m.č. 2.23" 2,480</t>
  </si>
  <si>
    <t>"m.č. 2.24" 3,140</t>
  </si>
  <si>
    <t>"m.č. 2.27" 2,480</t>
  </si>
  <si>
    <t>"m.č. 2.28" 3,140</t>
  </si>
  <si>
    <t>"m.č. 2.31" 2,480</t>
  </si>
  <si>
    <t>"m.č. 2.32" 3,140</t>
  </si>
  <si>
    <t>"m.č. 2.35" 2,480</t>
  </si>
  <si>
    <t>"m.č. 2.36" 3,140</t>
  </si>
  <si>
    <t>"m.č. 2.39" 2,480</t>
  </si>
  <si>
    <t>"m.č. 2.40" 3,140</t>
  </si>
  <si>
    <t>"m.č. 2.43" 2,480</t>
  </si>
  <si>
    <t>"m.č. 2.44" 3,140</t>
  </si>
  <si>
    <t>"m.č. 2.47" 2,480</t>
  </si>
  <si>
    <t>"m.č. 2.48" 3,140</t>
  </si>
  <si>
    <t>"m.č. 2.51" 2,480</t>
  </si>
  <si>
    <t>"m.č. 3.01" 10,060</t>
  </si>
  <si>
    <t>"m.č. 3.02" 84,560</t>
  </si>
  <si>
    <t>"m.č. 3.04" 3,140</t>
  </si>
  <si>
    <t>"m.č. 3.07" 2,480</t>
  </si>
  <si>
    <t>"m.č. 3.08" 3,140</t>
  </si>
  <si>
    <t>"m.č. 3.11" 2,480</t>
  </si>
  <si>
    <t>"m.č. 3.12" 3,140</t>
  </si>
  <si>
    <t>"m.č. 3.15" 2,480</t>
  </si>
  <si>
    <t>"m.č. 3.16" 3,140</t>
  </si>
  <si>
    <t>"m.č. 3.19" 2,480</t>
  </si>
  <si>
    <t>"m.č. 3.20" 3,140</t>
  </si>
  <si>
    <t>"m.č. 3.23" 2,480</t>
  </si>
  <si>
    <t>"m.č. 3.24" 3,140</t>
  </si>
  <si>
    <t>"m.č. 3.27" 2,480</t>
  </si>
  <si>
    <t>"m.č. 3.28" 3,140</t>
  </si>
  <si>
    <t>"m.č. 3.31" 2,480</t>
  </si>
  <si>
    <t>"m.č. 3.32" 3,140</t>
  </si>
  <si>
    <t>"m.č. 3.35" 2,480</t>
  </si>
  <si>
    <t>"m.č. 3.36" 3,140</t>
  </si>
  <si>
    <t>"m.č. 3.39" 2,480</t>
  </si>
  <si>
    <t>"m.č. 3.40" 3,140</t>
  </si>
  <si>
    <t>"m.č. 3.43" 2,480</t>
  </si>
  <si>
    <t>"m.č. 3.44" 3,140</t>
  </si>
  <si>
    <t>"m.č. 3.47" 2,480</t>
  </si>
  <si>
    <t>"m.č. 3.48" 3,140</t>
  </si>
  <si>
    <t>"m.č. 3.51" 2,480</t>
  </si>
  <si>
    <t>"m.č. 4.01" 10,060</t>
  </si>
  <si>
    <t>"m.č. 4.02" 84,560</t>
  </si>
  <si>
    <t>"m.č. 4.04" 3,140</t>
  </si>
  <si>
    <t>"m.č. 4.07" 2,480</t>
  </si>
  <si>
    <t>"m.č. 4.08" 3,140</t>
  </si>
  <si>
    <t>"m.č. 4.11" 2,480</t>
  </si>
  <si>
    <t>"m.č. 4.12" 3,140</t>
  </si>
  <si>
    <t>"m.č. 4.15" 2,480</t>
  </si>
  <si>
    <t>"m.č. 4.16" 3,140</t>
  </si>
  <si>
    <t>"m.č. 4.19" 2,480</t>
  </si>
  <si>
    <t>"m.č. 4.20" 3,140</t>
  </si>
  <si>
    <t>"m.č. 4.23" 2,480</t>
  </si>
  <si>
    <t>"m.č. 4.24" 3,140</t>
  </si>
  <si>
    <t>"m.č. 4.27" 2,480</t>
  </si>
  <si>
    <t>"m.č. 4.28" 3,140</t>
  </si>
  <si>
    <t>"m.č. 4.31" 2,480</t>
  </si>
  <si>
    <t>"m.č. 4.32" 3,140</t>
  </si>
  <si>
    <t>"m.č. 4.35" 2,480</t>
  </si>
  <si>
    <t>"m.č. 4.36" 3,140</t>
  </si>
  <si>
    <t>"m.č. 4.39" 2,480</t>
  </si>
  <si>
    <t>"m.č. 4.40" 3,140</t>
  </si>
  <si>
    <t>"m.č. 4.43" 2,480</t>
  </si>
  <si>
    <t>"m.č. 4.44" 3,140</t>
  </si>
  <si>
    <t>"m.č. 4.47" 2,480</t>
  </si>
  <si>
    <t>"m.č. 4.48" 3,140</t>
  </si>
  <si>
    <t>"m.č. 4.51" 2,480</t>
  </si>
  <si>
    <t>775</t>
  </si>
  <si>
    <t>Podlahy skládané</t>
  </si>
  <si>
    <t>106</t>
  </si>
  <si>
    <t>775511830</t>
  </si>
  <si>
    <t>Demontáž podlah vlysových bez lišt přibíjených</t>
  </si>
  <si>
    <t>-93257359</t>
  </si>
  <si>
    <t>"m.č. 1.05" 13,700</t>
  </si>
  <si>
    <t>"m.č. 1.06" 8,810</t>
  </si>
  <si>
    <t>"m.č. 1.09" 13,700</t>
  </si>
  <si>
    <t>"m.č. 1.10" 8,810</t>
  </si>
  <si>
    <t>"m.č. 1.13" 13,700</t>
  </si>
  <si>
    <t>"m.č. 1.14" 8,810</t>
  </si>
  <si>
    <t>"m.č. 1.17" 13,700</t>
  </si>
  <si>
    <t>"m.č. 1.18" 8,810</t>
  </si>
  <si>
    <t>"m.č. 1.21" 13,700</t>
  </si>
  <si>
    <t>"m.č. 1.22" 8,810</t>
  </si>
  <si>
    <t>"m.č. 1.25" 13,700</t>
  </si>
  <si>
    <t>"m.č. 1.26" 8,810</t>
  </si>
  <si>
    <t>"m.č. 1.29" 13,700</t>
  </si>
  <si>
    <t>"m.č. 1.30" 8,810</t>
  </si>
  <si>
    <t>"m.č. 1.33" 13,700</t>
  </si>
  <si>
    <t>"m.č. 1.34" 8,810</t>
  </si>
  <si>
    <t>"m.č. 1.37" 13,700</t>
  </si>
  <si>
    <t>"m.č. 1.38" 8,810</t>
  </si>
  <si>
    <t>"m.č. 1.41" 13,700</t>
  </si>
  <si>
    <t>"m.č. 1.42" 8,810</t>
  </si>
  <si>
    <t>"m.č. 1.45" 22,800</t>
  </si>
  <si>
    <t xml:space="preserve">"m.č. 1.48" 14,070 </t>
  </si>
  <si>
    <t>"m.č. 1.49" 13,700</t>
  </si>
  <si>
    <t>"m.č. 2.06" 8,810</t>
  </si>
  <si>
    <t>"m.č. 2.09" 13,700</t>
  </si>
  <si>
    <t>"m.č. 2.10" 8,810</t>
  </si>
  <si>
    <t>"m.č. 2.13" 13,700</t>
  </si>
  <si>
    <t>"m.č. 2.14" 8,810</t>
  </si>
  <si>
    <t>"m.č. 2.17" 13,700</t>
  </si>
  <si>
    <t>"m.č. 2.18" 8,810</t>
  </si>
  <si>
    <t>"m.č. 2.21" 13,700</t>
  </si>
  <si>
    <t>"m.č. 2.22" 8,810</t>
  </si>
  <si>
    <t>"m.č. 2.25" 13,700</t>
  </si>
  <si>
    <t>"m.č. 2.26" 8,810</t>
  </si>
  <si>
    <t>"m.č. 2.29" 13,700</t>
  </si>
  <si>
    <t>"m.č. 2.30" 8,810</t>
  </si>
  <si>
    <t>"m.č. 2.33" 13,700</t>
  </si>
  <si>
    <t>"m.č. 2.34" 8,810</t>
  </si>
  <si>
    <t>"m.č. 2.37" 13,700</t>
  </si>
  <si>
    <t>"m.č. 2.38" 8,810</t>
  </si>
  <si>
    <t>"m.č. 2.41" 13,700</t>
  </si>
  <si>
    <t>"m.č. 2.42" 8,810</t>
  </si>
  <si>
    <t>"m.č. 2.45" 13,700</t>
  </si>
  <si>
    <t>"m.č. 2.46" 8,810</t>
  </si>
  <si>
    <t>"m.č. 2.49" 13,700</t>
  </si>
  <si>
    <t>"m.č. 2.50" 8,810</t>
  </si>
  <si>
    <t>"m.č. 3.06" 8,810</t>
  </si>
  <si>
    <t>"m.č. 3.09" 13,700</t>
  </si>
  <si>
    <t>"m.č. 3.10" 8,810</t>
  </si>
  <si>
    <t>"m.č. 3.13" 13,700</t>
  </si>
  <si>
    <t>"m.č. 3.14" 8,810</t>
  </si>
  <si>
    <t>"m.č. 3.17" 13,700</t>
  </si>
  <si>
    <t>"m.č. 3.18" 8,810</t>
  </si>
  <si>
    <t>"m.č. 3.21" 13,700</t>
  </si>
  <si>
    <t>"m.č. 3.22" 8,810</t>
  </si>
  <si>
    <t>"m.č. 3.25" 13,700</t>
  </si>
  <si>
    <t>"m.č. 3.26" 8,810</t>
  </si>
  <si>
    <t>"m.č. 3.29" 13,700</t>
  </si>
  <si>
    <t>"m.č. 3.30" 8,810</t>
  </si>
  <si>
    <t>"m.č. 3.33" 13,700</t>
  </si>
  <si>
    <t>"m.č. 3.34" 8,810</t>
  </si>
  <si>
    <t>"m.č. 3.37" 13,700</t>
  </si>
  <si>
    <t>"m.č. 3.38" 8,810</t>
  </si>
  <si>
    <t>"m.č. 3.41" 13,700</t>
  </si>
  <si>
    <t>"m.č. 3.42" 8,810</t>
  </si>
  <si>
    <t>"m.č. 3.45" 13,700</t>
  </si>
  <si>
    <t>"m.č. 3.46" 8,810</t>
  </si>
  <si>
    <t xml:space="preserve">"m.č. 3.49" 13,700 </t>
  </si>
  <si>
    <t>"m.č. 3.50" 8,810</t>
  </si>
  <si>
    <t>"m.č. 4.06" 8,810</t>
  </si>
  <si>
    <t>"m.č. 4.09" 13,700</t>
  </si>
  <si>
    <t>"m.č. 4.10" 8,810</t>
  </si>
  <si>
    <t>"m.č. 4.13" 13,700</t>
  </si>
  <si>
    <t>"m.č. 4.14" 8,810</t>
  </si>
  <si>
    <t>"m.č. 4.17" 13,700</t>
  </si>
  <si>
    <t>"m.č. 4.18" 8,810</t>
  </si>
  <si>
    <t>"m.č. 4.21" 13,700</t>
  </si>
  <si>
    <t>"m.č. 4.22" 8,810</t>
  </si>
  <si>
    <t>"m.č. 4.25" 13,700</t>
  </si>
  <si>
    <t>"m.č. 4.26" 8,810</t>
  </si>
  <si>
    <t>"m.č. 4.29" 13,700</t>
  </si>
  <si>
    <t>"m.č. 4.30" 8,810</t>
  </si>
  <si>
    <t>"m.č. 4.33" 13,700</t>
  </si>
  <si>
    <t>"m.č. 4.34" 8,810</t>
  </si>
  <si>
    <t>"m.č. 4.37" 13,700</t>
  </si>
  <si>
    <t>"m.č. 4.38" 8,810</t>
  </si>
  <si>
    <t>"m.č. 4.41" 13,700</t>
  </si>
  <si>
    <t>"m.č. 4.42" 8,810</t>
  </si>
  <si>
    <t>"m.č. 4.45" 13,700</t>
  </si>
  <si>
    <t>"m.č. 4.46" 8,810</t>
  </si>
  <si>
    <t>"m.č. 4.49" 13,700</t>
  </si>
  <si>
    <t>"m.č. 4.50" 8,810</t>
  </si>
  <si>
    <t>776</t>
  </si>
  <si>
    <t>Podlahy povlakové</t>
  </si>
  <si>
    <t>107</t>
  </si>
  <si>
    <t>776201812</t>
  </si>
  <si>
    <t>Demontáž povlakových podlahovin lepených ručně s podložkou</t>
  </si>
  <si>
    <t>147280079</t>
  </si>
  <si>
    <t>"m.č. 1.03" 3,820</t>
  </si>
  <si>
    <t>"m.č. 2.03" 3,820</t>
  </si>
  <si>
    <t>"m.č. 3.03" 3,820</t>
  </si>
  <si>
    <t>"m.č. 4.03" 3,820</t>
  </si>
  <si>
    <t>108</t>
  </si>
  <si>
    <t>776410811</t>
  </si>
  <si>
    <t>Demontáž soklíků nebo lišt pryžových nebo plastových</t>
  </si>
  <si>
    <t>-901971762</t>
  </si>
  <si>
    <t>"m.č. 1.03" 1,625*2+2,350*2-0,800</t>
  </si>
  <si>
    <t>"m.č. 1.05" 3,375*2+4,170*2-0,800</t>
  </si>
  <si>
    <t>"m.č. 1.06" 3,650*2+2,400*2-0,800</t>
  </si>
  <si>
    <t>"m.č. 1.09" 3,300*2+4,170*2-0,800</t>
  </si>
  <si>
    <t>"m.č. 1.10" 3,650*2+2,400*2-0,800</t>
  </si>
  <si>
    <t>"m.č. 1.13" 3,300*2+4,170*2-0,800</t>
  </si>
  <si>
    <t>"m.č. 1.14" 3,650*2+2,400*2-0,800</t>
  </si>
  <si>
    <t>"m.č. 1.17" 3,300*2+4,170*2-0,800</t>
  </si>
  <si>
    <t>"m.č. 1.18" 3,650*2+2,400*2-0,800</t>
  </si>
  <si>
    <t>"m.č. 1.21" 3,300*2+4,170*2-0,800</t>
  </si>
  <si>
    <t>"m.č. 1.22" 3,600*2+2,400*2-0,800</t>
  </si>
  <si>
    <t>"m.č. 1.25" 3,275*2+4,170*2-0,800</t>
  </si>
  <si>
    <t>"m.č. 1.26" 3,600*2+2,400*2-0,800</t>
  </si>
  <si>
    <t>"m.č. 1.29" 3,375*2+4,170*2-0,800</t>
  </si>
  <si>
    <t>"m.č. 1.30" 3,600*2+2,400*2-0,800</t>
  </si>
  <si>
    <t>"m.č. 1.33" 3,300*2+4,170*2-0,800</t>
  </si>
  <si>
    <t>"m.č. 1.34" 3,600*2+2,400*2-0,800</t>
  </si>
  <si>
    <t>"m.č. 1.37" 3,300*2+4,170*2-0,800</t>
  </si>
  <si>
    <t>"m.č. 1.38" 3,650*2+2,400*2-0,800</t>
  </si>
  <si>
    <t>"m.č. 1.41" 3,300*2+4,170*2-0,800</t>
  </si>
  <si>
    <t>"m.č. 1.42" 3,650*2+2,400*2-0,800</t>
  </si>
  <si>
    <t>"m.č. 1.45" 7,050*2+4,170*2-0,800*2</t>
  </si>
  <si>
    <t>"m.č. 1.48" 3,375*2+4,170*2-0,850*2</t>
  </si>
  <si>
    <t>"m.č. 1.49" 3,650*2+2,400*2-0,800-0,850</t>
  </si>
  <si>
    <t>"m.č. 2.03" 1,625*2+2,350*2-0,800</t>
  </si>
  <si>
    <t>"m.č. 2.06" 3,540*2+2,410*2-0,800</t>
  </si>
  <si>
    <t>"m.č. 2.09" 3,300*2+4,170*2-0,800</t>
  </si>
  <si>
    <t>"m.č. 2.10" 3,670*2+2,410*2-0,800</t>
  </si>
  <si>
    <t>"m.č. 2.13" 3,345*2+4,170*2-0,800</t>
  </si>
  <si>
    <t>"m.č. 2.14" 3,650*2+2,410*2-0,800</t>
  </si>
  <si>
    <t>"m.č. 2.17" 3,180*2+4,170*2-0,800</t>
  </si>
  <si>
    <t>"m.č. 2.18" 3,655*2+2,410*2-0,800</t>
  </si>
  <si>
    <t>"m.č. 2.21" 3,465*2+4,170*2-0,800</t>
  </si>
  <si>
    <t>"m.č. 2.22" 3,620*2+2,410*2-0,800</t>
  </si>
  <si>
    <t>"m.č. 2.25" 3,275*2+4,170*2-0,800</t>
  </si>
  <si>
    <t>"m.č. 2.26" 3,630*2+2,410*2-0,800</t>
  </si>
  <si>
    <t>"m.č. 2.29" 3,275*2+4,170*2-0,800</t>
  </si>
  <si>
    <t>"m.č. 2.30" 3,650*2+2,400*2-0,800</t>
  </si>
  <si>
    <t>"m.č. 2.33" 3,300*2+4,170*2-0,800</t>
  </si>
  <si>
    <t>"m.č. 2.34" 3,650*2+2,400*2-0,800</t>
  </si>
  <si>
    <t>"m.č. 2.37" 3,300*2+4,170*2-0,800</t>
  </si>
  <si>
    <t>"m.č. 2.38" 3,650*2+2,400*2-0,800</t>
  </si>
  <si>
    <t>"m.č. 2.41" 3,300*2+4,170*2-0,800</t>
  </si>
  <si>
    <t>"m.č. 2.42" 3,650*2+2,400*2-0,800</t>
  </si>
  <si>
    <t xml:space="preserve">"m.č. 2.45" 3,300*2+4,170*2-0,800 </t>
  </si>
  <si>
    <t>"m.č. 2.46" 3,650*2+2,400*2-0,800</t>
  </si>
  <si>
    <t>"m.č. 2.49" 3,375*2+4,170*2-0,800</t>
  </si>
  <si>
    <t>"m.č. 2.50" 3,650*2+2,400*2-0,800</t>
  </si>
  <si>
    <t>"m.č. 3.03" 1,625*2+2,350*2-0,800</t>
  </si>
  <si>
    <t>"m.č. 3.06" 3,540*2+2,420*2-0,800</t>
  </si>
  <si>
    <t>"m.č. 3.09" 3,300*2+4,170*2-0,800</t>
  </si>
  <si>
    <t>"m.č. 3.10" 3,670*2+2,420*2-0,800</t>
  </si>
  <si>
    <t>"m.č. 3.13" 3,345*2+4,170*2-0,800</t>
  </si>
  <si>
    <t>"m.č. 3.14" 3,650*2+2,420*2-0,800</t>
  </si>
  <si>
    <t>"m.č. 3.17" 3,180*2+4,170*2-0,800</t>
  </si>
  <si>
    <t>"m.č. 3.18" 3,655*2+2,420*2-0,800</t>
  </si>
  <si>
    <t>"m.č. 3.21" 3,465*2+4,170*2-0,800</t>
  </si>
  <si>
    <t>"m.č. 3.22" 3,620*2+2,420*2-0,800</t>
  </si>
  <si>
    <t>"m.č. 3.25" 3,275*2+4,170*2-0,800</t>
  </si>
  <si>
    <t>"m.č. 3.26" 3,630*2+2,420*2-0,800</t>
  </si>
  <si>
    <t>"m.č. 3.29" 3,275*2+4,170*2-0,800</t>
  </si>
  <si>
    <t>"m.č. 3.30" 3,650*2+2,400*2-0,800</t>
  </si>
  <si>
    <t>"m.č. 3.33" 3,300*2+4,170*2-0,800</t>
  </si>
  <si>
    <t>"m.č. 3.34" 3,650*2+2,400*2-0,800</t>
  </si>
  <si>
    <t>"m.č. 3.37" 3,300*2+4,170*2-0,800</t>
  </si>
  <si>
    <t>"m.č. 3.38" 3,650*2+2,400*2-0,800</t>
  </si>
  <si>
    <t>"m.č. 3.41" 3,300*2+4,170*2-0,800</t>
  </si>
  <si>
    <t>"m.č. 3.42" 3,650*2+2,400*2-0,800</t>
  </si>
  <si>
    <t>"m.č. 3.45" 3,300*2+4,170*2-0,800</t>
  </si>
  <si>
    <t>"m.č. 3.46" 3,650*2+2,400*2-0,800</t>
  </si>
  <si>
    <t>"m.č. 3.49" 3,375*2+4,170*2-0,800</t>
  </si>
  <si>
    <t>"m.č. 3.50" 3,650*2+2,400*2-0,800</t>
  </si>
  <si>
    <t>"m.č. 4.03" 1,625*2+2,350*2-0,800</t>
  </si>
  <si>
    <t>"m.č. 4.06" 3,540*2+2,420*2-0,800</t>
  </si>
  <si>
    <t>"m.č. 4.09" 3,300*2+4,170*2-0,800</t>
  </si>
  <si>
    <t>"m.č. 4.10" 3,670*2+2,420*2-0,800</t>
  </si>
  <si>
    <t>"m.č. 4.13" 3,345*2+4,170*2-0,800</t>
  </si>
  <si>
    <t>"m.č. 4.14" 3,650*2+2,420*2-0,800</t>
  </si>
  <si>
    <t>"m.č. 4.17" 3,180*2+4,170*2-0,800</t>
  </si>
  <si>
    <t>"m.č. 4.18" 3,655*2+2,420*2-0,800</t>
  </si>
  <si>
    <t>"m.č. 4.21" 3,465*2+4,170*2-0,800</t>
  </si>
  <si>
    <t>"m.č. 4.22" 3,620*2+2,420*2-0,800</t>
  </si>
  <si>
    <t>"m.č. 4.25" 3,275*2+4,170*2-0,800</t>
  </si>
  <si>
    <t>"m.č. 4.26" 3,630*2+2,420*2-0,800</t>
  </si>
  <si>
    <t>"m.č. 4.29" 3,275*2+4,170*2-0,800</t>
  </si>
  <si>
    <t>"m.č. 4.30" 3,650*2+2,400*2-0,800</t>
  </si>
  <si>
    <t>"m.č. 4.33" 3,300*2+4,170*2-0,800</t>
  </si>
  <si>
    <t>"m.č. 4.34" 3,650*2+2,400*2-0,800</t>
  </si>
  <si>
    <t>"m.č. 4.37" 3,300*2+4,170*2-0,800</t>
  </si>
  <si>
    <t>"m.č. 4.38" 3,650*2+2,400*2-0,800</t>
  </si>
  <si>
    <t>"m.č. 4.41" 3,300*2+4,170*2-0,800</t>
  </si>
  <si>
    <t>"m.č. 4.42" 3,650*2+2,400*2-0,800</t>
  </si>
  <si>
    <t>"m.č. 4.45" 3,300*2+4,170*2-0,800</t>
  </si>
  <si>
    <t>"m.č. 4.46" 3,650*2+2,400*2-0,800</t>
  </si>
  <si>
    <t>"m.č. 4.49" 3,375*2+4,170*2-0,800</t>
  </si>
  <si>
    <t>"m.č. 4.50" 3,650*2+2,400*2-0,800</t>
  </si>
  <si>
    <t>781</t>
  </si>
  <si>
    <t>Dokončovací práce - obklady</t>
  </si>
  <si>
    <t>109</t>
  </si>
  <si>
    <t>781411810</t>
  </si>
  <si>
    <t>Demontáž obkladů z obkladaček pórovinových kladených do malty</t>
  </si>
  <si>
    <t>-1191788905</t>
  </si>
  <si>
    <t>787</t>
  </si>
  <si>
    <t>Dokončovací práce - zasklívání</t>
  </si>
  <si>
    <t>110</t>
  </si>
  <si>
    <t>787100802</t>
  </si>
  <si>
    <t>Vysklívání stěn a příček, balkónového zábradlí, výtahových šachet skla plochého, plochy přes 1 do 3 m2</t>
  </si>
  <si>
    <t>-1958458564</t>
  </si>
  <si>
    <t>111</t>
  </si>
  <si>
    <t>787600802</t>
  </si>
  <si>
    <t>Vysklívání oken a dveří skla plochého, plochy přes 1 do 3 m2</t>
  </si>
  <si>
    <t>-29465994</t>
  </si>
  <si>
    <t>M</t>
  </si>
  <si>
    <t>Práce a dodávky M</t>
  </si>
  <si>
    <t>33-M</t>
  </si>
  <si>
    <t>Montáže dopr.zaříz.,sklad. zař. a váh</t>
  </si>
  <si>
    <t>112</t>
  </si>
  <si>
    <t>331030400</t>
  </si>
  <si>
    <t>Montáž, provozování (pronájem) a demontáž stavebního výtahu</t>
  </si>
  <si>
    <t>den</t>
  </si>
  <si>
    <t>1266578640</t>
  </si>
  <si>
    <t>HZS</t>
  </si>
  <si>
    <t>Hodinové zúčtovací sazby</t>
  </si>
  <si>
    <t>113</t>
  </si>
  <si>
    <t>HZS1291</t>
  </si>
  <si>
    <t>Hodinové zúčtovací sazby profesí HSV zemní a pomocné práce pomocný stavební dělník</t>
  </si>
  <si>
    <t>hod</t>
  </si>
  <si>
    <t>512</t>
  </si>
  <si>
    <t>1748499808</t>
  </si>
  <si>
    <t>"nezměřitelné či nespecifikované, rezerva"</t>
  </si>
  <si>
    <t>160,000</t>
  </si>
  <si>
    <t>114</t>
  </si>
  <si>
    <t>HZS1292</t>
  </si>
  <si>
    <t>Hodinové zúčtovací sazby profesí HSV zemní a pomocné práce stavební dělník</t>
  </si>
  <si>
    <t>1948476532</t>
  </si>
  <si>
    <t>"nezměřitelné či nespecifikované bourací práce, rezerva"</t>
  </si>
  <si>
    <t>100,000</t>
  </si>
  <si>
    <t>S1</t>
  </si>
  <si>
    <t>Keramická dlažba</t>
  </si>
  <si>
    <t>1793,92</t>
  </si>
  <si>
    <t>S2</t>
  </si>
  <si>
    <t>555,91</t>
  </si>
  <si>
    <t>S3</t>
  </si>
  <si>
    <t>185,35</t>
  </si>
  <si>
    <t>S4</t>
  </si>
  <si>
    <t>44,2</t>
  </si>
  <si>
    <t>S5</t>
  </si>
  <si>
    <t>391,12</t>
  </si>
  <si>
    <t>S6</t>
  </si>
  <si>
    <t>312,72</t>
  </si>
  <si>
    <t>S7</t>
  </si>
  <si>
    <t>79,41</t>
  </si>
  <si>
    <t>S8</t>
  </si>
  <si>
    <t>Litá podlaha</t>
  </si>
  <si>
    <t>130,39</t>
  </si>
  <si>
    <t>S9</t>
  </si>
  <si>
    <t>Asfaltové pásy</t>
  </si>
  <si>
    <t>151,8</t>
  </si>
  <si>
    <t>02 - SO 01.2 - Stavební část</t>
  </si>
  <si>
    <t xml:space="preserve">    1 - Zemní práce</t>
  </si>
  <si>
    <t xml:space="preserve">    2 - Zakládání</t>
  </si>
  <si>
    <t xml:space="preserve">    6 - Úpravy povrchů, podlahy a osazování výplní</t>
  </si>
  <si>
    <t xml:space="preserve">    711 - Izolace proti vodě, vlhkosti a plynům</t>
  </si>
  <si>
    <t xml:space="preserve">    712 - Povlakové krytiny</t>
  </si>
  <si>
    <t xml:space="preserve">    714 - Akustická a protiotřesová opatření</t>
  </si>
  <si>
    <t xml:space="preserve">    763 - Konstrukce suché výstavby</t>
  </si>
  <si>
    <t xml:space="preserve">    766 - Konstrukce truhlářské</t>
  </si>
  <si>
    <t xml:space="preserve">    777 - Podlahy lité</t>
  </si>
  <si>
    <t xml:space="preserve">    783 - Dokončovací práce - nátěry</t>
  </si>
  <si>
    <t xml:space="preserve">    784 - Dokončovací práce - malby a tapety</t>
  </si>
  <si>
    <t xml:space="preserve">    786 - Dokončovací práce - čalounické úpravy</t>
  </si>
  <si>
    <t xml:space="preserve">    42-M - Montáž stroj.zař.prům.potr.a chlad.</t>
  </si>
  <si>
    <t>Zemní práce</t>
  </si>
  <si>
    <t>115201601</t>
  </si>
  <si>
    <t>Odsávání a čerpání vody sběrným potrubím při snižování hladiny podzemní vody soustavou čerpacích jehel potrubím jmenovité světlosti DN do 200</t>
  </si>
  <si>
    <t>1662738803</t>
  </si>
  <si>
    <t xml:space="preserve">Poznámka k souboru cen:_x000D_
1. Ceny jsou určeny pro odsávání a čerpání vody ve dne i v noci, v pracovní dny i ve dnech pracovního klidu. 2. V cenách jsou započteny i náklady na odsávací a čerpací zařízení sestávající ze dvou centrifugálních čerpadel, dvou centrifugálních vývěv a tlakového kotle. Jedno z těchto čerpadel a jedna z těchto vývěv jsou předpokládány v pohotovosti. 3. V cenách nejsou započteny náklady na zemní práce potřebné pro vytvoření prostoru pro všechna zařízení a snižování hladiny podzemní vody čerpacími jehlami; tyto práce se oceňují příslušnými cenami souborů cen této části. 4. Množství jednotek se určuje v hodinách doby, po kterou je odsávací a čerpací stanice v provozu. Doba, po kterou není stanice v provozu, se neoceňuje. Výjimku činí přerušení na dobu 15 minut jednotlivě; toto přerušení se od doby odsávání a čerpání neodečítá. </t>
  </si>
  <si>
    <t>131301101</t>
  </si>
  <si>
    <t>Hloubení nezapažených jam a zářezů s urovnáním dna do předepsaného profilu a spádu v hornině tř. 4 do 100 m3</t>
  </si>
  <si>
    <t>-216614856</t>
  </si>
  <si>
    <t xml:space="preserve">Poznámka k souboru cen:_x000D_
1. Hloubení jam ve stržích a jam pro základy pro příčná a podélná zpevnění dna a břehů pod obrysem výkopu pro koryta vodotečí při lesnicko-technických melioracích (LTM) zejména vykopávky pro konstrukce těles, stupňů, boků, předprahů, prahů, podháněk, výhonů a pro základy zdí, dlažeb, rovnanin, plůtků a hatí se oceňují cenami příslušnými pro objem výkopů do 100 m3, i když skutečný objem výkopu je větší. 2. Ceny lze použít i pro hloubení nezapažených jam a zářezů pro podzemní vedení, jsou-li tyto práce prováděny z povrchu území. 3. Předepisuje-li projekt hloubit jámy popsané v pozn. č. 1 v hornině 5 až 7 bez použití trhavin, oceňuje se toto hloubení a) v suchu nebo v mokru cenami 138 40-1101, 138 50-1101 a 138 60-1101 Dolamování zapažených nebo nezapažených hloubených vykopávek; b) v tekoucí vodě při jakékoliv její rychlosti individuálně. 4. Hloubení nezapažených jam hloubky přes 16 m se oceňuje individuálně. 5. V cenách jsou započteny i náklady na případné nutné přemístění výkopku ve výkopišti a na přehození výkopku na přilehlém terénu na vzdálenost do 3 m od okraje jámy nebo naložení na dopravní prostředek. 6. Náklady na svislé přemístění výkopku nad 1 m hloubky se určí dle ustanovení článku č. 3161 všeobecných podmínek katalogu. </t>
  </si>
  <si>
    <t>"D.1.2.10"</t>
  </si>
  <si>
    <t>"stavební jáma"</t>
  </si>
  <si>
    <t>"přístavba výtahu"</t>
  </si>
  <si>
    <t>(4,650*4,110)*3,950</t>
  </si>
  <si>
    <t>(7,050*3,400+3,240*4,650)*2,500</t>
  </si>
  <si>
    <t>"přípočet 10% na svahování výkopu"</t>
  </si>
  <si>
    <t>(75,490+97,590)*10/100</t>
  </si>
  <si>
    <t>Mezisoučet - výtah</t>
  </si>
  <si>
    <t>"přístavba kuchyně + zásobování"</t>
  </si>
  <si>
    <t>(13,650+12,397+13,650*6,150+3,853*2,450)*2,400</t>
  </si>
  <si>
    <t>286,642*10/100</t>
  </si>
  <si>
    <t>Mezisoučet - kuchyně + zásobování</t>
  </si>
  <si>
    <t>"OZ-4</t>
  </si>
  <si>
    <t>1,930*1,350</t>
  </si>
  <si>
    <t>"OZ-5"</t>
  </si>
  <si>
    <t>57,607*2,600</t>
  </si>
  <si>
    <t>"OZ-6"</t>
  </si>
  <si>
    <t>(7,453+8,963+5,467)*0,600</t>
  </si>
  <si>
    <t>"OZ-7"</t>
  </si>
  <si>
    <t>13,427*0,600</t>
  </si>
  <si>
    <t>"přípočet 25% na rozšíření a svahování výkopu"</t>
  </si>
  <si>
    <t>(2,606+149,778+13,130+8,056)*25/100</t>
  </si>
  <si>
    <t>Mezisoučet - OZ-3-7</t>
  </si>
  <si>
    <t>131301109</t>
  </si>
  <si>
    <t>Hloubení nezapažených jam a zářezů s urovnáním dna do předepsaného profilu a spádu Příplatek k cenám za lepivost horniny tř. 4</t>
  </si>
  <si>
    <t>-412922542</t>
  </si>
  <si>
    <t>132312101</t>
  </si>
  <si>
    <t>Hloubení zapažených i nezapažených rýh šířky do 600 mm ručním nebo pneumatickým nářadím s urovnáním dna do předepsaného profilu a spádu v horninách tř. 4 soudržných</t>
  </si>
  <si>
    <t>1545161113</t>
  </si>
  <si>
    <t>"okolo objektu pro drenáž"</t>
  </si>
  <si>
    <t>(22,830+14,000+3,550+28,700+14,000+15,000)*((0,600+1,200)*1,770/2)</t>
  </si>
  <si>
    <t>132312109</t>
  </si>
  <si>
    <t>Hloubení zapažených i nezapažených rýh šířky do 600 mm ručním nebo pneumatickým nářadím s urovnáním dna do předepsaného profilu a spádu v horninách tř. 4 Příplatek k cenám za lepivost horniny tř. 4</t>
  </si>
  <si>
    <t>1073659156</t>
  </si>
  <si>
    <t>161101101</t>
  </si>
  <si>
    <t>Svislé přemístění výkopku bez naložení do dopravní nádoby avšak s vyprázdněním dopravní nádoby na hromadu nebo do dopravního prostředku z horniny tř. 1 až 4, při hloubce výkopu přes 1 do 2,5 m</t>
  </si>
  <si>
    <t>-274742342</t>
  </si>
  <si>
    <t xml:space="preserve">Poznámka k souboru cen:_x000D_
1. Ceny -1151 až -1158 lze použít i pro svislé přemístění materiálu a stavební suti z konstrukcí ze zdiva cihelného nebo kamenného, z betonu prostého, prokládaného, železového i předpjatého, pokud tyto konstrukce byly vybourány ve výkopišti. 2. Ceny pro hloubku přes 1 do 2,5 m, přes 2,5 m do 4 m atd. jsou určeny pro svislé přemístění výkopku od 0 do 2,5 m, od 0 do 4 m atd. 3. Množství materiálu i stavební suti z rozbouraných konstrukcí pro přemístění se rovná objemu konstrukcí před rozbouráním. </t>
  </si>
  <si>
    <t>"jáma - podíl 8%" 722,657*8/100</t>
  </si>
  <si>
    <t>"rýha - podíl 50%" 156,241*50/100</t>
  </si>
  <si>
    <t>162201211</t>
  </si>
  <si>
    <t>Vodorovné přemístění výkopku nebo sypaniny stavebním kolečkem s naložením a vyprázdněním kolečka na hromady nebo do dopravního prostředku na vzdálenost do 10 m z horniny tř. 1 až 4</t>
  </si>
  <si>
    <t>-1117705495</t>
  </si>
  <si>
    <t>"od úrovně -4,400 m do -2,920 m"</t>
  </si>
  <si>
    <t>(5,940*3,850)*1,480</t>
  </si>
  <si>
    <t>162201219</t>
  </si>
  <si>
    <t>Vodorovné přemístění výkopku nebo sypaniny stavebním kolečkem s naložením a vyprázdněním kolečka na hromady nebo do dopravního prostředku na vzdálenost do 10 m z horniny Příplatek k ceně za každých dalších 10 m</t>
  </si>
  <si>
    <t>667004492</t>
  </si>
  <si>
    <t>162601102</t>
  </si>
  <si>
    <t>Vodorovné přemístění výkopku nebo sypaniny po suchu na obvyklém dopravním prostředku, bez naložení výkopku, avšak se složením bez rozhrnutí z horniny tř. 1 až 4 na vzdálenost přes 4 000 do 5 000 m</t>
  </si>
  <si>
    <t>-906132640</t>
  </si>
  <si>
    <t>"výkopek na deponii - předpoklad zpětného využití pro obsypy a zásypy 50% výkopku"</t>
  </si>
  <si>
    <t>722,657*50/100</t>
  </si>
  <si>
    <t>"výkopek z deponie - předpoklad zpětného využití 50%"</t>
  </si>
  <si>
    <t>162701105</t>
  </si>
  <si>
    <t>Vodorovné přemístění výkopku nebo sypaniny po suchu na obvyklém dopravním prostředku, bez naložení výkopku, avšak se složením bez rozhrnutí z horniny tř. 1 až 4 na vzdálenost přes 9 000 do 10 000 m</t>
  </si>
  <si>
    <t>-900568005</t>
  </si>
  <si>
    <t xml:space="preserve">Poznámka k souboru cen:_x000D_
1. Ceny nelze použít, předepisuje-li projekt přemístit výkopek na místo nepřístupné obvyklým dopravním prostředkům; toto přemístění se oceňuje individuálně. 2. V cenách jsou započteny i náhrady za jízdu loženého vozidla v terénu ve výkopišti nebo na násypišti. 3. V cenách nejsou započteny náklady na rozhrnutí výkopku na násypišti; toto rozhrnutí se oceňuje cenami souboru cen 171 . 0- . . Uložení sypaniny do násypů a 171 20-1201Uložení sypaniny na skládky. 4. Je-li na dopravní dráze pro vodorovné přemístění nějaká překážka, pro kterou je nutno překládat výkopek z jednoho obvyklého dopravního prostředku na jiný obvyklý dopravní prostředek, oceňuje se toto lomené vodorovné přemístění výkopku v každém úseku samostatně příslušnou cenou tohoto souboru cen a překládání výkopku cenami souboru cen 167 10-3 . Nakládání neulehlého výkopku z hromad s ohledem na ustanovení pozn. číslo 5. 5. Přemísťuje-li se výkopek z dočasných skládek vzdálených do 50 m, neoceňuje se nakládání výkopku, i když se provádí. Toto ustanovení neplatí, vylučuje-li projekt použití dozeru. 6. V cenách vodorovného přemístění sypaniny nejsou započteny náklady na dodávku materiálu, tyto se oceňují ve specifikaci. </t>
  </si>
  <si>
    <t>"přebytečný výkopek"</t>
  </si>
  <si>
    <t>"jáma - 50%" 722,657*50/100</t>
  </si>
  <si>
    <t>"rýha - 100%" 156,241</t>
  </si>
  <si>
    <t>167101102</t>
  </si>
  <si>
    <t>Nakládání, skládání a překládání neulehlého výkopku nebo sypaniny nakládání, množství přes 100 m3, z hornin tř. 1 až 4</t>
  </si>
  <si>
    <t>-726977538</t>
  </si>
  <si>
    <t>171201201</t>
  </si>
  <si>
    <t>Uložení sypaniny na skládky</t>
  </si>
  <si>
    <t>522431978</t>
  </si>
  <si>
    <t xml:space="preserve">Poznámka k souboru cen:_x000D_
1. Cena -1201 je určena i pro: a) uložení výkopku nebo ornice na dočasné skládky předepsané projektem tak, že na 1 m2 projektem určené plochy této skládky připadá přes 2 m3 výkopku nebo ornice; v opačném případě se uložení neoceňuje. Množství výkopku nebo ornice připadající na 1 m2 skládky se určí jako podíl množství výkopku nebo ornice, měřeného v rostlém stavu a projektem určené plochy dočasné skládky; b) zasypání koryt vodotečí a prohlubní v terénu bez předepsaného zhutnění sypaniny; c) uložení výkopku pod vodou do prohlubní ve dně vodotečí nebo nádrží. 2. Cenu -1201 nelze použít pro uložení výkopku nebo ornice: a) při vykopávkách pro podzemní vedení podél hrany výkopu, z něhož byl výkopek získán, a to ani tehdy, jestliže se výkopek po vyhození z výkopu na povrch území ještě dále přemisťuje na hromady podél výkopu; b) na dočasné skládky, které nejsou předepsány projektem; c) na dočasné skládky předepsané projektem tak, že na 1 m2 projektem určené plochy této skládky připadají nejvýše 2 m3 výkopku nebo ornice (viz. též poznámku č. 1 a); d) na dočasné skládky, oceňuje-li se cenou 121 10-1101 Sejmutí ornice nebo lesní půdy do 50 m, nebo oceňuje-li se vodorovné přemístění výkopku do 20 m a 50 m cenami 162 20-1101, 162 20-1102, 162 20-1151 a 162 20-1152. V těchto případech se uložení výkopku nebo ornice na dočasnou skládku neoceňuje. e) na trvalé skládky s předepsaným zhutněním; toto uložení výkopku se oceňuje cenami souboru cen 171 . 0- . . Uložení sypaniny do násypů. 3. V ceně -1201 jsou započteny i náklady na rozprostření sypaniny ve vrstvách s hrubým urovnáním na skládce. 4. V ceně -1201 nejsou započteny náklady na získání skládek ani na poplatky za skládku. 5. Množství jednotek uložení výkopku (sypaniny) se určí v m3 uloženého výkopku (sypaniny),v rostlém stavu zpravidla ve výkopišti. 6. Cenu -1211 lze po dohodě upravit podle místních podmínek. </t>
  </si>
  <si>
    <t>"deponie" 361,329</t>
  </si>
  <si>
    <t>171201211</t>
  </si>
  <si>
    <t>Uložení sypaniny poplatek za uložení sypaniny na skládce (skládkovné)</t>
  </si>
  <si>
    <t>-1630877648</t>
  </si>
  <si>
    <t>517,57*1,7 'Přepočtené koeficientem množství</t>
  </si>
  <si>
    <t>174101101</t>
  </si>
  <si>
    <t>Zásyp sypaninou z jakékoliv horniny s uložením výkopku ve vrstvách se zhutněním jam, šachet, rýh nebo kolem objektů v těchto vykopávkách</t>
  </si>
  <si>
    <t>755030717</t>
  </si>
  <si>
    <t xml:space="preserve">Poznámka k souboru cen:_x000D_
1. Ceny 174 10- . . jsou určeny pro zhutněné zásypy s mírou zhutnění: a) z hornin soudržných do 100 % PS, b) z hornin nesoudržných do I(d) 0,9, c) z hornin kamenitých pro jakoukoliv míru zhutnění. 2. Je-li projektem předepsáno vyšší zhutnění, podle bodu a) a b) poznámky č 1., ocení se zásyp individuálně. 3. Ceny nelze použít pro zásyp rýh pro drenážní trativody pro lesnicko-technické meliorace a zemědělské. Zásyp těchto rýh se oceňuje cenami souboru cen 174 20-3 . části A 03 Zemní práce pro objekty oborů 831 až 833. Nezhutněný zásyp odvodňovacích kanálů z betonových a železobetonových trub v polních a lučních tratích se oceňuje cenou -1101 Zásyp sypaninou rýh bez ohledu na šířku kanálu; cena obsahuje i náklady na ruční nezhutněný zásyp výšky do 200 mm nad vrchol potrubí. 4. V cenách 10-1101, 10-1103, 20-1101 a 20-1103 je započteno přemístění sypaniny ze vzdálenosti 10 m od kraje výkopu nebo zasypávaného prostoru, měřeno k těžišti skládky. 5. V ceně 10-1102 je započteno přemístění sypaniny ze vzdálenosti 15 m od hrany zasypávaného prostoru, měřeno k těžišti skládky. 6. Objem zásypu je rozdíl objemu výkopu a objemu do něho vestavěných konstrukcí nebo uložených vedení i s jejich obklady a podklady (tento objem se nazývá objemem horniny vytlačené konstrukcí). Objem potrubí do DN 180, příp. i s obalem, se od objemu zásypu neodečítá. Pro stanovení objemu zásypu se od objemu výkopu odečítá i objem obsypu potrubí oceňovaný cenami souboru cen 175 10-11 Obsyp potrubí, přichází-li v úvahu . 7. Odklizení zbylého výkopku po provedení zásypu zářezů se šikmými stěnami pro podzemní vedení nebo zásypu jam a rýh pro podzemní vedení se oceňuje, je-li objem zbylého výkopku: a) do 1 m3 na 1 m vedení a jedná se o výkopek neulehlý - cenami souboru cen 167 10-110 Nakládání výkopku nebo sypaniny a 162 . 0-1 . Vodorovné přemístění výkopku. V případě, že se jedná o výkopek ulehlý - rozpojení a naložení výkopku cenami souboru cen 122 . 0-1 . souboru cen 162 . 0-1 . Vodorovné přemístění výkopku; b) přes 1 m3 na 1 m vedení, jestliže projekt předepíše, že se zbylý výkopek bude odklízet zároveň s prováděním vykopávky, pouze přemístění výkopku cenami souboru cen 162 . 0-1 . Vodorovné přemístění výkopku. Při zmíněném objemu zbylého výkopku se neoceňuje ani naložení ani rozpojení výkopku. Jestliže se zbylý výkopek neodklízí, nýbrž rozprostírá podél výkopu a nad výkopem, platí poznámka č. 8. 8. Rozprostření zbylého výkopku podél výkopu a nad výkopem po provedení zásypů zářezů se šikmými stěnami pro podzemní vedení nebo zásypu jam a rýh pro podzemní vedení se oceňuje: a) cenou 171 20-1101 Uložení sypaniny do nezhutněných násypů, není-li projektem předepsáno zhutnění rozprostřeného zbylého výkopku, b) cenou 171 10-1111 Uložení sypaniny do násypů z hornin sypkých, je-li předepsáno zhutnění rozprostřeného zbylého výkopku, a to v objemu vypočteném podle poznámky č.6, příp. zmenšeném o objem výkopku, který byl již odklizen. 9. Míru zhutnění předepisuje projekt. </t>
  </si>
  <si>
    <t>"zpětné zásypy zeminou okolo OZ - předpoklad využití 50% výkopku stavební jámy"</t>
  </si>
  <si>
    <t>361,329</t>
  </si>
  <si>
    <t>Mezisoučet</t>
  </si>
  <si>
    <t>"zpětný zásyp drenáže nakupovaným materiálem"</t>
  </si>
  <si>
    <t>156,241</t>
  </si>
  <si>
    <t>583441700</t>
  </si>
  <si>
    <t>štěrkodrť frakce 0-32 amfibolit</t>
  </si>
  <si>
    <t>-1642173043</t>
  </si>
  <si>
    <t>156,241*2 'Přepočtené koeficientem množství</t>
  </si>
  <si>
    <t>174101102</t>
  </si>
  <si>
    <t>Zásyp sypaninou z jakékoliv horniny s uložením výkopku ve vrstvách se zhutněním v uzavřených prostorách s urovnáním povrchu zásypu</t>
  </si>
  <si>
    <t>1769390678</t>
  </si>
  <si>
    <t>589811220</t>
  </si>
  <si>
    <t>recyklát betonový frakce 0/32</t>
  </si>
  <si>
    <t>-1739418250</t>
  </si>
  <si>
    <t>33,846*2,2 'Přepočtené koeficientem množství</t>
  </si>
  <si>
    <t>Zakládání</t>
  </si>
  <si>
    <t>212752212</t>
  </si>
  <si>
    <t>Trativody z drenážních trubek se zřízením štěrkopískového lože pod trubky a s jejich obsypem v průměrném celkovém množství do 0,15 m3/m v otevřeném výkopu z trubek plastových flexibilních D přes 65 do 100 mm</t>
  </si>
  <si>
    <t>-1576129506</t>
  </si>
  <si>
    <t>"D.1.2.10_VÝKRES TVARU ZÁKLADOVÝCH KONSTRUKCÍ.pdf</t>
  </si>
  <si>
    <t>(22,478+8,301+7,125+8,227+14,544+12,855+28,354+1,836+6,023+9,917+6,170+1,910+12,451+13,590+3,306+12,855)</t>
  </si>
  <si>
    <t>(14,544+0,955+7,052+9,549)</t>
  </si>
  <si>
    <t>(10,431+2,020+1,616+12,377+7,052)</t>
  </si>
  <si>
    <t>212972112</t>
  </si>
  <si>
    <t>Opláštění drenážních trub filtrační textilií DN 100</t>
  </si>
  <si>
    <t>362910774</t>
  </si>
  <si>
    <t>271532212</t>
  </si>
  <si>
    <t>Podsyp pod základové konstrukce se zhutněním a urovnáním povrchu z kameniva hrubého, frakce 16 - 32 mm</t>
  </si>
  <si>
    <t>961484214</t>
  </si>
  <si>
    <t xml:space="preserve">Poznámka k souboru cen:_x000D_
1. Ceny slouží pro ocenění násypů pod základové konstrukce tloušťky vrstvy do 300 mm. 2. Násypy s tloušťkou vrstvy přesahující 300 mm se ocení cenami souboru cen 213 31-…. Polštáře zhutněné pod základy v katalogu 800-2 Zvláštní zakládání objektů. </t>
  </si>
  <si>
    <t>"tl. 200 mm"</t>
  </si>
  <si>
    <t>(S4+S7+S8)*0,200</t>
  </si>
  <si>
    <t>"přípočet 20% na rozšíření podsypu"</t>
  </si>
  <si>
    <t>50,800*20/100</t>
  </si>
  <si>
    <t>Mezisoučet - ŽB deska</t>
  </si>
  <si>
    <t>1,930*0,200</t>
  </si>
  <si>
    <t>57,607*0,200</t>
  </si>
  <si>
    <t>(7,453+8,963+5,467)*0,200</t>
  </si>
  <si>
    <t>13,427*0,200</t>
  </si>
  <si>
    <t>(0,386+11,521+4,377+2,685)*20/100</t>
  </si>
  <si>
    <t>Mezisoučet - pata OZ</t>
  </si>
  <si>
    <t>273313611</t>
  </si>
  <si>
    <t>Základy z betonu prostého desky z betonu kamenem neprokládaného tř. C 16/20</t>
  </si>
  <si>
    <t>560972188</t>
  </si>
  <si>
    <t>"podkladní beton tl. 50 mm"</t>
  </si>
  <si>
    <t>(S4+S7+S8)*0,050</t>
  </si>
  <si>
    <t>273322511</t>
  </si>
  <si>
    <t>Základy z betonu železového (bez výztuže) desky z betonu se zvýšenými nároky na prostředí tř. C 25/30</t>
  </si>
  <si>
    <t>-422370408</t>
  </si>
  <si>
    <t>"D.1.2.11"</t>
  </si>
  <si>
    <t>(3,710*4,650)*0,600</t>
  </si>
  <si>
    <t>(6,850*3,900+4,650*3,490)*0,600</t>
  </si>
  <si>
    <t>(13,650*12,397+11,600*6,150+3,853*2,450)*0,400</t>
  </si>
  <si>
    <t>Mezisoučet - kuchyně</t>
  </si>
  <si>
    <t>273351215</t>
  </si>
  <si>
    <t>Bednění základových stěn desek svislé nebo šikmé (odkloněné), půdorysně přímé nebo zalomené ve volných nebo zapažených jámách, rýhách, šachtách, včetně případných vzpěr zřízení</t>
  </si>
  <si>
    <t>-1414553997</t>
  </si>
  <si>
    <t>(3,710*2+4,650*2)*0,600</t>
  </si>
  <si>
    <t>(8,200+6,850+3,900+3,360+4,650)*0,600</t>
  </si>
  <si>
    <t>(13,650*12,397+0,100+10,003+2,450+4,050+9,150+6,150+1,950)*0,400</t>
  </si>
  <si>
    <t>273351216</t>
  </si>
  <si>
    <t>Bednění základových stěn desek svislé nebo šikmé (odkloněné), půdorysně přímé nebo zalomené ve volných nebo zapažených jámách, rýhách, šachtách, včetně případných vzpěr odstranění</t>
  </si>
  <si>
    <t>976214753</t>
  </si>
  <si>
    <t>273361821</t>
  </si>
  <si>
    <t>Výztuž základů desek z betonářské oceli 10 505 (R) nebo BSt 500</t>
  </si>
  <si>
    <t>1583982815</t>
  </si>
  <si>
    <t xml:space="preserve">Poznámka k souboru cen:_x000D_
1. Ceny platí pro desky rovné, s náběhy, hřibové nebo upnuté do žeber včetně výztuže těchto žeber. </t>
  </si>
  <si>
    <t>"PD neřeší - předpoklad max. 90 kg/m3"</t>
  </si>
  <si>
    <t>136,117*90,00*0,001</t>
  </si>
  <si>
    <t>275322511</t>
  </si>
  <si>
    <t>Základy z betonu železového (bez výztuže) patky z betonu se zvýšenými nároky na prostředí tř. C 25/30</t>
  </si>
  <si>
    <t>1484247710</t>
  </si>
  <si>
    <t>"SCH-1"</t>
  </si>
  <si>
    <t>(0,800*0,800)*1,300</t>
  </si>
  <si>
    <t>(0,500*1,400)*1,300</t>
  </si>
  <si>
    <t>Mezisoučet - SCH-1</t>
  </si>
  <si>
    <t>275351215</t>
  </si>
  <si>
    <t>Bednění základových stěn patek svislé nebo šikmé (odkloněné), půdorysně přímé nebo zalomené ve volných nebo zapažených jámách, rýhách, šachtách, včetně případných vzpěr zřízení</t>
  </si>
  <si>
    <t>2067172561</t>
  </si>
  <si>
    <t>(0,800*2+0,800*2)*1,300</t>
  </si>
  <si>
    <t>(0,500*2+1,400*2)*1,300</t>
  </si>
  <si>
    <t>275351216</t>
  </si>
  <si>
    <t>Bednění základových stěn patek svislé nebo šikmé (odkloněné), půdorysně přímé nebo zalomené ve volných nebo zapažených jámách, rýhách, šachtách, včetně případných vzpěr odstranění</t>
  </si>
  <si>
    <t>-525136616</t>
  </si>
  <si>
    <t>275361821</t>
  </si>
  <si>
    <t>Výztuž základů patek z betonářské oceli 10 505 (R)</t>
  </si>
  <si>
    <t>-2109353747</t>
  </si>
  <si>
    <t>1,742*90,00*0,001</t>
  </si>
  <si>
    <t>279322511</t>
  </si>
  <si>
    <t>Základové zdi z betonu železového (bez výztuže) odolný proti agresivnímu prostředí tř. C 25/30</t>
  </si>
  <si>
    <t>-1648821662</t>
  </si>
  <si>
    <t>1,930*0,400</t>
  </si>
  <si>
    <t>57,607*0,400</t>
  </si>
  <si>
    <t>(7,453+8,963+5,467)*0,400</t>
  </si>
  <si>
    <t>13,427*0,300</t>
  </si>
  <si>
    <t>Mezisoučet - pata</t>
  </si>
  <si>
    <t>"OZ-2"</t>
  </si>
  <si>
    <t>(10,003+4,250)*(0,250*3,000)</t>
  </si>
  <si>
    <t>9,500*(0,250*1,170)</t>
  </si>
  <si>
    <t>((1,170+3,000)*1,050/2)*0,250</t>
  </si>
  <si>
    <t>0,550*(0,250*3,000)</t>
  </si>
  <si>
    <t>"oz-3"</t>
  </si>
  <si>
    <t>((2,140+3,000)*2,218/2)*0,250*2</t>
  </si>
  <si>
    <t>"OZ-4"</t>
  </si>
  <si>
    <t>(1,782+0,200)*(0,250*2,140)</t>
  </si>
  <si>
    <t>(10,475+0,705)*(0,300*3,750)</t>
  </si>
  <si>
    <t>(7,100+1,200+0,200)*(0,300*3,350)</t>
  </si>
  <si>
    <t>2,500*(0,300*2,950)</t>
  </si>
  <si>
    <t>2,300*(0,300*2,550)</t>
  </si>
  <si>
    <t>2,300*(0,300*2,150)</t>
  </si>
  <si>
    <t>2,300*(0,300*1,750)</t>
  </si>
  <si>
    <t>2,300*(0,300*1,350)</t>
  </si>
  <si>
    <t>2,300*(0,300*0,950)</t>
  </si>
  <si>
    <t>((1,260+1,610)*8,950/2)*0,250</t>
  </si>
  <si>
    <t>1,600*(0,250*1,610)</t>
  </si>
  <si>
    <t>((1,000+1,060)*8,400/2)*0,250*2</t>
  </si>
  <si>
    <t>Mezisoučet - stěna</t>
  </si>
  <si>
    <t>279351105</t>
  </si>
  <si>
    <t>Bednění základových zdí svislé nebo šikmé (odkloněné), půdorysně přímé nebo zalomené ve volných nebo zapažených jámách, rýhách, šachtách, včetně případných vzpěr, oboustranné za každou stranu zřízení</t>
  </si>
  <si>
    <t>-878724271</t>
  </si>
  <si>
    <t>(0,900*2+2,125*2)*0,400</t>
  </si>
  <si>
    <t>(11,295*2+2,200*2)*0,400</t>
  </si>
  <si>
    <t>(7,300+6,150+0,895+1,164+2,895+2,000)*0,400</t>
  </si>
  <si>
    <t>(2,300*2+1,700*2)*0,400*2</t>
  </si>
  <si>
    <t>(2,300*2+1,200*2)*0,400*2</t>
  </si>
  <si>
    <t>(2,300*2+0,800*2)*0,400*2</t>
  </si>
  <si>
    <t>(9,500*2+0,750*2+1,050*2+0,750*2+0,550*2+0,750*2)*0,400</t>
  </si>
  <si>
    <t>(1,600+7,600+0,850+0,750+1,600+7,600+0,850)*0,400</t>
  </si>
  <si>
    <t>(8,400*2+1,600*2)*0,300</t>
  </si>
  <si>
    <t>(10,003+4,250)*(2*3,000)</t>
  </si>
  <si>
    <t>9,500*(2*1,170)</t>
  </si>
  <si>
    <t>((1,170+3,000)*1,050/2)*2</t>
  </si>
  <si>
    <t>0,550*(2*3,000)</t>
  </si>
  <si>
    <t>((2,140+3,000)*2,218/2)*2*2</t>
  </si>
  <si>
    <t>(1,782+0,200)*(2*2,140)</t>
  </si>
  <si>
    <t>(10,475+0,705)*(2*3,750)</t>
  </si>
  <si>
    <t>(7,100+1,200+0,200)*(2*3,350)</t>
  </si>
  <si>
    <t>2,500*(2*2,950)</t>
  </si>
  <si>
    <t>2,300*(2*2,550)</t>
  </si>
  <si>
    <t>2,300*(2*2,150)</t>
  </si>
  <si>
    <t>2,300*(2*1,750)</t>
  </si>
  <si>
    <t>2,300*(2*1,350)</t>
  </si>
  <si>
    <t>2,300*(2*0,950)</t>
  </si>
  <si>
    <t>((1,260+1,610)*8,950/2)*2</t>
  </si>
  <si>
    <t>1,600*(2*1,610)</t>
  </si>
  <si>
    <t>((1,000+1,060)*8,400/2)*2*2</t>
  </si>
  <si>
    <t>279351106</t>
  </si>
  <si>
    <t>Bednění základových zdí svislé nebo šikmé (odkloněné), půdorysně přímé nebo zalomené ve volných nebo zapažených jámách, rýhách, šachtách, včetně případných vzpěr, oboustranné za každou stranu odstranění</t>
  </si>
  <si>
    <t>-1091357034</t>
  </si>
  <si>
    <t>279361821</t>
  </si>
  <si>
    <t>Výztuž základových zdí nosných svislých nebo odkloněných od svislice, rovinných nebo oblých, deskových nebo žebrových, včetně výztuže jejich žeber z betonářské oceli 10 505 (R) nebo BSt 500</t>
  </si>
  <si>
    <t>552231394</t>
  </si>
  <si>
    <t>"PD neřeší - předpoklad max. 120 kg/m3"</t>
  </si>
  <si>
    <t>92,490*120,00*0,001</t>
  </si>
  <si>
    <t>Mezisoučet - OZ-2-7</t>
  </si>
  <si>
    <t>311113133.1</t>
  </si>
  <si>
    <t>Nadzákladové zdi z tvárnic ztraceného bednění hladkých, včetně výplně z betonu třídy C 25/30, tloušťky zdiva přes 200 do 250 mm</t>
  </si>
  <si>
    <t>816834671</t>
  </si>
  <si>
    <t>13,000*3,000</t>
  </si>
  <si>
    <t>-(0,800*1,970)*2</t>
  </si>
  <si>
    <t>-(2,700*2,700)*1</t>
  </si>
  <si>
    <t>-(1,000*2,300)*1</t>
  </si>
  <si>
    <t>311113135.1</t>
  </si>
  <si>
    <t>Nadzákladové zdi z tvárnic ztraceného bednění hladkých, včetně výplně z betonu třídy C 25/30, tloušťky zdiva přes 300 do 400 mm</t>
  </si>
  <si>
    <t>543994917</t>
  </si>
  <si>
    <t>(13,400+11,100+2,550+5,550+9,000)*3,000</t>
  </si>
  <si>
    <t>-(1,750*2,550)*1</t>
  </si>
  <si>
    <t>-(1,250*0,750)*5</t>
  </si>
  <si>
    <t>311238147</t>
  </si>
  <si>
    <t>Zdivo nosné jednovrstvé z cihel děrovaných vnitřní broušené, spojené na pero a drážku, lepené PUR pěnou, pevnost cihel P10, tl. zdiva 240 mm</t>
  </si>
  <si>
    <t>-1676971898</t>
  </si>
  <si>
    <t>(7,350+3,500)*3,250</t>
  </si>
  <si>
    <t>-(0,800*1,970)*3</t>
  </si>
  <si>
    <t>-(1,250*2,300)*1</t>
  </si>
  <si>
    <t>-(1,000*2,300)*2</t>
  </si>
  <si>
    <t>"atika přístavby - nad 1.NP"</t>
  </si>
  <si>
    <t>(13,450*2+11,500)*0,500</t>
  </si>
  <si>
    <t>Mezisoučet - atika nad 1.NP</t>
  </si>
  <si>
    <t>"přístavba výtahu - nad 5.NP"</t>
  </si>
  <si>
    <t>6,650*1,750</t>
  </si>
  <si>
    <t>6,650*1,000</t>
  </si>
  <si>
    <t>((1,000+1,750)*7,600/2)*2</t>
  </si>
  <si>
    <t>Mezisoučet - nad 5.NP</t>
  </si>
  <si>
    <t>311238247</t>
  </si>
  <si>
    <t>Zdivo nosné jednovrstvé z cihel děrovaných vnější broušené, spojené na pero a drážku, lepené PUR pěnou, pevnost cihel P8, P10, tl. zdiva 400 mm</t>
  </si>
  <si>
    <t>1728358794</t>
  </si>
  <si>
    <t>(44,100*2-6,650+12,710*2+43,300*2)*3,500</t>
  </si>
  <si>
    <t>(44,100*2-6,650+12,710*2+43,300*2)*0,250</t>
  </si>
  <si>
    <t>-(1,300*2,150)*12</t>
  </si>
  <si>
    <t>-(0,950*2,100)*3</t>
  </si>
  <si>
    <t>-(2,000*2,150)*2</t>
  </si>
  <si>
    <t>-(1,500*2,150)*1</t>
  </si>
  <si>
    <t>-(2,000*1,350)*4</t>
  </si>
  <si>
    <t>-(1,600*1,600)*3</t>
  </si>
  <si>
    <t>-(1,500*0,600)*4</t>
  </si>
  <si>
    <t>-(1,100*2,150)*5</t>
  </si>
  <si>
    <t>-(0,600*1,600)*4</t>
  </si>
  <si>
    <t>311238248</t>
  </si>
  <si>
    <t>Zdivo nosné jednovrstvé z cihel děrovaných vnější broušené, spojené na pero a drážku, lepené PUR pěnou, pevnost cihel P8, P10, tl. zdiva 440 mm</t>
  </si>
  <si>
    <t>1682969490</t>
  </si>
  <si>
    <t>(10,500+5,951)*3,000</t>
  </si>
  <si>
    <t>-(1,650*2,200)*1</t>
  </si>
  <si>
    <t>-(1,050*2,300)*1</t>
  </si>
  <si>
    <t>(13,450*2+11,100)*2,750</t>
  </si>
  <si>
    <t>-(3,750*2,700)*2</t>
  </si>
  <si>
    <t>-(2,500*1,250)*4</t>
  </si>
  <si>
    <t>-(1,500*0,750)*1</t>
  </si>
  <si>
    <t>-(0,625*1,750)*1</t>
  </si>
  <si>
    <t>6,650*3,500</t>
  </si>
  <si>
    <t>-(1,500*2,200)*1</t>
  </si>
  <si>
    <t>311271054</t>
  </si>
  <si>
    <t>Zdivo z cihel a tvárnic nepálených nosné z cihel vápenopískových na maltu cementovou MC10 se svislou spárou na pero a drážku plných tloušťka zdiva 175 mm, formát a rozměr tvárnic 248x175x238 mm</t>
  </si>
  <si>
    <t>1166896090</t>
  </si>
  <si>
    <t>3,850*(0,175*2,800)</t>
  </si>
  <si>
    <t>(4,170*3)*(0,175*2,600)</t>
  </si>
  <si>
    <t>(4,170*4)*(0,175*2,600)</t>
  </si>
  <si>
    <t>(4,280*5)*(0,175*3,500)</t>
  </si>
  <si>
    <t>-(0,800*1,970)*0,175*2</t>
  </si>
  <si>
    <t>311321411</t>
  </si>
  <si>
    <t>Nadzákladové zdi z betonu železového (bez výztuže) nosné bez zvláštních nároků na vliv prostředí tř. C 25/30</t>
  </si>
  <si>
    <t>1915555416</t>
  </si>
  <si>
    <t>(8,000*2+5,950*2+2,910*2+4,300)*(0,250*2,800)</t>
  </si>
  <si>
    <t>-(1,100*2,100)*0,250*2</t>
  </si>
  <si>
    <t>-(1,500*2,100)*0,250</t>
  </si>
  <si>
    <t>-(0,900*0,600)*0,250*2</t>
  </si>
  <si>
    <t>(2,910*3+4,300*2+3,040)*(0,250*2,650)</t>
  </si>
  <si>
    <t>"D.1.2.05"</t>
  </si>
  <si>
    <t>"D.1.2.06"</t>
  </si>
  <si>
    <t>"D.1.2.07"</t>
  </si>
  <si>
    <t>"D.1.2.08"</t>
  </si>
  <si>
    <t>(2,910*3+4,300*2+3,040)*(0,250*3,850)</t>
  </si>
  <si>
    <t>3,410*(0,250*0,250)</t>
  </si>
  <si>
    <t>311351101</t>
  </si>
  <si>
    <t>Bednění nadzákladových zdí nosných svislé nebo šikmé (odkloněné), půdorysně přímé nebo zalomené ve volném prostranství, ve volných nebo zapažených jamách, rýhách, šachtách, včetně případných vzpěr, jednostranné zřízení</t>
  </si>
  <si>
    <t>-501333588</t>
  </si>
  <si>
    <t xml:space="preserve">Poznámka k souboru cen:_x000D_
1. Položky -1101, -1102, -1105 a -1106 nelze použít pro bednění výšky přes 4 m při předepsané nepřetržité betonáži konstrukce. Toto bednění se oceňuje individuálně. 2. Položky -1111 a -1112 jsou určeny v nezapažených prostorách: a) pro masivní betonové konstrukce vyžadující podle statického posudku tuhost bednění a únosnost tlaku čerstvé betonové směsi přes 40 do 80 kN/m2, b) při požadované přesnosti povrchu betonových konstrukcí podle ČSN 73 0202, c) pro docílení požadovaného kvalitního hladkého povrchu zatmeleného bednění bez pracovních spár, vhodného i pro vzhled pohledového betonu (ceny 311 32-1812 až -1814) bez dalších zednických vnějších povrchových úprav, tj. omítek, nástřiků fasád apod. nebo zednických vnitřních povrchových úprav přímo pod malby, nátěry, tapety apod.. 3. Není-li v úvodním projektu odůvodněně předepsána nejméně jedna podmínka uvedená v poznámce 2, použijí se ceny -1105 a -1106. </t>
  </si>
  <si>
    <t>"D.1.2.03 - 08"</t>
  </si>
  <si>
    <t>(2,790+2,910)*2,800</t>
  </si>
  <si>
    <t>(1,500+2,100*2)*0,250</t>
  </si>
  <si>
    <t>(0,250+3,040+2,910)*2,650</t>
  </si>
  <si>
    <t>(1,500+2,200*2)*0,250</t>
  </si>
  <si>
    <t>(0,250+3,040)*2,650</t>
  </si>
  <si>
    <t>2,910*3,850</t>
  </si>
  <si>
    <t>311351102</t>
  </si>
  <si>
    <t>Bednění nadzákladových zdí nosných svislé nebo šikmé (odkloněné), půdorysně přímé nebo zalomené ve volném prostranství, ve volných nebo zapažených jamách, rýhách, šachtách, včetně případných vzpěr, jednostranné odstranění</t>
  </si>
  <si>
    <t>1776849473</t>
  </si>
  <si>
    <t>311351105</t>
  </si>
  <si>
    <t>Bednění nadzákladových zdí nosných svislé nebo šikmé (odkloněné), půdorysně přímé nebo zalomené ve volném prostranství, ve volných nebo zapažených jamách, rýhách, šachtách, včetně případných vzpěr, oboustranné za každou stranu zřízení</t>
  </si>
  <si>
    <t>185959250</t>
  </si>
  <si>
    <t>(8,000*2+6,450+8,000+5,950+7,500+3,200+3,160+4,300+1,900*4+2,910*3)*2,800</t>
  </si>
  <si>
    <t>(1,100+2,100*2)*0,250*2</t>
  </si>
  <si>
    <t>(0,900*2+0,600*2)*0,250*2</t>
  </si>
  <si>
    <t>(4,300+3,160+4,300+1,900*4+2,910*3)*2,650</t>
  </si>
  <si>
    <t>(4,300+3,160+4,300+1,900*4+2,910*3)*3,850</t>
  </si>
  <si>
    <t>(3,410*2+0,250*2)*0,250</t>
  </si>
  <si>
    <t>311351106</t>
  </si>
  <si>
    <t>Bednění nadzákladových zdí nosných svislé nebo šikmé (odkloněné), půdorysně přímé nebo zalomené ve volném prostranství, ve volných nebo zapažených jamách, rýhách, šachtách, včetně případných vzpěr, oboustranné za každou stranu odstranění</t>
  </si>
  <si>
    <t>1831976959</t>
  </si>
  <si>
    <t>311361821</t>
  </si>
  <si>
    <t>Výztuž nadzákladových zdí nosných svislých nebo odkloněných od svislice, rovných nebo oblých z betonářské oceli 10 505 (R) nebo BSt 500</t>
  </si>
  <si>
    <t>1288013912</t>
  </si>
  <si>
    <t>88,485*120,00*0,001</t>
  </si>
  <si>
    <t>"zdivo ZD - PD neřeší, předpoklad 60 kg/m3"</t>
  </si>
  <si>
    <t>"tl. 250 mm"</t>
  </si>
  <si>
    <t>26,258*0,250*60,00*0,001</t>
  </si>
  <si>
    <t>"tl. 400 mm"</t>
  </si>
  <si>
    <t>115,649*0,400*60,00*0,001</t>
  </si>
  <si>
    <t>314231129</t>
  </si>
  <si>
    <t>Zdivo komínů a ventilací volně stojících z cihel pálených plných dl. 290 mm P 20 až P 25, na maltu MC-15</t>
  </si>
  <si>
    <t>-855561082</t>
  </si>
  <si>
    <t>(1,500*0,600)*6,100</t>
  </si>
  <si>
    <t>316381116</t>
  </si>
  <si>
    <t>Komínové krycí desky z betonu tř. C 12/15 až C 16/20 s případnou konstrukční obvodovou výztuží včetně bednění, s potěrem nebo s povrchem vyhlazeným ve spádu k okrajům, s přesahem do 70 mm sešikmeným v podhledu proti zatékání, o tl. přes 80 do 100 mm</t>
  </si>
  <si>
    <t>-1531946008</t>
  </si>
  <si>
    <t>1,500*0,600</t>
  </si>
  <si>
    <t>317941125</t>
  </si>
  <si>
    <t>Osazování ocelových válcovaných nosníků na zdivu I nebo IE nebo U nebo UE nebo L č. 24 a výše nebo výšky přes 220 mm</t>
  </si>
  <si>
    <t>1581211642</t>
  </si>
  <si>
    <t>"2x Ič. 260 dl. 4700 mm"</t>
  </si>
  <si>
    <t>(2*4,700)*41,900*0,001</t>
  </si>
  <si>
    <t>130107280</t>
  </si>
  <si>
    <t>ocel profilová IPN, v jakosti 11 375, h=260 mm</t>
  </si>
  <si>
    <t>459664878</t>
  </si>
  <si>
    <t>P</t>
  </si>
  <si>
    <t>Poznámka k položce:
Hmotnost: 41,90 kg/m</t>
  </si>
  <si>
    <t>0,394*1,09 'Přepočtené koeficientem množství</t>
  </si>
  <si>
    <t>319201252</t>
  </si>
  <si>
    <t>Dodatečná izolace zdiva zarážením nerezových chrom-niklových plechů do zdiva s průběžnou spárou, tloušťky do 300 mm</t>
  </si>
  <si>
    <t>-281512321</t>
  </si>
  <si>
    <t xml:space="preserve">Poznámka k souboru cen:_x000D_
1. V cenách 319 2 . -11 Dodatečná izolace zdiva ručním podbouráním jsou započteny náklady na vybourání pásu zdiva, vyrovnání cementovým potěrem, polyetylenovou fólii a dodatečné vyzdění zdiva. 2. V cenách 319 23-12 Dodatečná izolace zdiva podřezáním řetězovou pilou jsou započteny i náklady na dodání polyetylenové fólie. 3. V cenách 319 20-12 Dodatečná izolace zdiva zarážením nerezových plechů jsou započteny i náklady na dodání nerezových chrom-niklových plechů. 4. Doprava suti se oceňuje cenami souborů cen 997 01-3 Vnitrostaveništní doprava suti a 997 01-35 Odvoz suti části B01 katalogu 801-3 Budovy a haly-bourání konstrukcí. </t>
  </si>
  <si>
    <t>"zdivo tl. 150 mm"</t>
  </si>
  <si>
    <t>(3,840+3,850*2-1,880-0,800-0,950)*0,150</t>
  </si>
  <si>
    <t>"zdivo tl. 300 mm"</t>
  </si>
  <si>
    <t>(3,600+3,840-0,800)*0,300</t>
  </si>
  <si>
    <t>319201253</t>
  </si>
  <si>
    <t>Dodatečná izolace zdiva zarážením nerezových chrom-niklových plechů do zdiva s průběžnou spárou, tloušťky přes 300 do 600 mm</t>
  </si>
  <si>
    <t>-113531134</t>
  </si>
  <si>
    <t>"zdivo tl. 320 mm"</t>
  </si>
  <si>
    <t>(3,600-1,260)*0,320</t>
  </si>
  <si>
    <t>"zdivo tl. 500 mm"</t>
  </si>
  <si>
    <t>11,310*0,500</t>
  </si>
  <si>
    <t>"zdivo tl. 510 mm"</t>
  </si>
  <si>
    <t>(3,840-1,371)*0,510</t>
  </si>
  <si>
    <t>319201254</t>
  </si>
  <si>
    <t>Dodatečná izolace zdiva zarážením nerezových chrom-niklových plechů do zdiva s průběžnou spárou, tloušťky přes 600 do 800 mm</t>
  </si>
  <si>
    <t>-1648186129</t>
  </si>
  <si>
    <t>"zdivo tl. 640 mm"</t>
  </si>
  <si>
    <t>(42,987*2)*0,640</t>
  </si>
  <si>
    <t>"zdivo tl. 660 mm"</t>
  </si>
  <si>
    <t>17,766*0,660</t>
  </si>
  <si>
    <t>"zdivo tl. 740 mm"</t>
  </si>
  <si>
    <t>(7,470+44,100)*0,740</t>
  </si>
  <si>
    <t>319201255</t>
  </si>
  <si>
    <t>Dodatečná izolace zdiva zarážením nerezových chrom-niklových plechů do zdiva s průběžnou spárou, tloušťky přes 800 do 1 000 mm</t>
  </si>
  <si>
    <t>2135075950</t>
  </si>
  <si>
    <t>"zdivo tl. 900 mm"</t>
  </si>
  <si>
    <t>(3,600+25,944)*0,900</t>
  </si>
  <si>
    <t>330321511</t>
  </si>
  <si>
    <t>Sloupy, pilíře, táhla, rámové stojky, vzpěry z betonu železového (bez výztuže) pohledového bez zvláštních nároků na vliv prostředí tř. C 25/30</t>
  </si>
  <si>
    <t>397082277</t>
  </si>
  <si>
    <t>(PI*0,150*0,150*2,650)*3</t>
  </si>
  <si>
    <t>"2.nP"</t>
  </si>
  <si>
    <t>Mezisoučet - 4.nP</t>
  </si>
  <si>
    <t>331271129</t>
  </si>
  <si>
    <t>Pilíře volně stojící z cihel nepálených čtyřhranné až osmihranné (průřezu čtverce, T nebo kříže) pravoúhlé pod omítku z cihel vápenopískových dl. 290 mm, na maltu MC-15</t>
  </si>
  <si>
    <t>-957312365</t>
  </si>
  <si>
    <t>(2,500*5)*(0,375*0,500)</t>
  </si>
  <si>
    <t>332352105</t>
  </si>
  <si>
    <t>Bednění z papírových trubic sloupů z pohledového betonu svislých nebo šikmých kruhového průřezu, výšky do 4 m zřízení, průměru přes 250 do 300 mm</t>
  </si>
  <si>
    <t>550533443</t>
  </si>
  <si>
    <t>2,650*3</t>
  </si>
  <si>
    <t>332352191</t>
  </si>
  <si>
    <t>Bednění z papírových trubic sloupů z pohledového betonu svislých nebo šikmých kruhového průřezu, výšky do 4 m odstranění, průměru do 600 mm</t>
  </si>
  <si>
    <t>-1361198714</t>
  </si>
  <si>
    <t>332361821</t>
  </si>
  <si>
    <t>Výztuž sloupů, pilířů, rámových stojek, táhel nebo vzpěr oblých svislých nebo šikmých (odkloněných) z betonářské oceli 10 505 (R) nebo BSt 500</t>
  </si>
  <si>
    <t>-135447441</t>
  </si>
  <si>
    <t>2,810*120,00*0,001</t>
  </si>
  <si>
    <t>341941001</t>
  </si>
  <si>
    <t>Nosné nebo spojovací svary ocelových doplňkových konstrukcí kromě betonářské oceli, tloušťky svaru do 10 mm</t>
  </si>
  <si>
    <t>253088664</t>
  </si>
  <si>
    <t>"D.1.2.09"</t>
  </si>
  <si>
    <t>"řez Y-Y´"</t>
  </si>
  <si>
    <t>"L 60/60/6 na 2X Uč. 200"</t>
  </si>
  <si>
    <t>11,600*2</t>
  </si>
  <si>
    <t>"D.1.2.03-08"</t>
  </si>
  <si>
    <t>"svaření 2x Uč. 140"</t>
  </si>
  <si>
    <t>(4,500*2)*26</t>
  </si>
  <si>
    <t>Mezisoučet - 1.NP - 5.NP</t>
  </si>
  <si>
    <t>"průvlak Ič. 260 mm u vstupu do jídelny"</t>
  </si>
  <si>
    <t>(2,600+2,500+2,800+2,900)*2*3</t>
  </si>
  <si>
    <t>(0,113*2+0,260*2+0,052*4)*3</t>
  </si>
  <si>
    <t>342248146</t>
  </si>
  <si>
    <t>Příčky jednoduché z cihel děrovaných spojených na pero a drážku broušených, lepených PUR pěnou, pevnost cihel P10, tl. příčky 115 mm</t>
  </si>
  <si>
    <t>819582680</t>
  </si>
  <si>
    <t>(2,200+2,700+2,000)*3,250</t>
  </si>
  <si>
    <t>-(0,800*1,970)*1</t>
  </si>
  <si>
    <t>342248147</t>
  </si>
  <si>
    <t>Příčky jednoduché z cihel děrovaných spojených na pero a drážku broušených, lepených PUR pěnou, pevnost cihel P8, P10, tl. příčky 140 mm</t>
  </si>
  <si>
    <t>1733303725</t>
  </si>
  <si>
    <t>(5,700+2,550+1,500+1,350+3,500++3,500+2,200+3,500+5,550+5,550+2,000+3,550+1,500)*3,250</t>
  </si>
  <si>
    <t>-(0,700*1,970)*3</t>
  </si>
  <si>
    <t>-(0,900*1,970)*1</t>
  </si>
  <si>
    <t>-(1,000*1,970)*1</t>
  </si>
  <si>
    <t>(5,650+1,650+0,900+2,350)*2,950</t>
  </si>
  <si>
    <t>(4,170+5,850+4,170+2,520)*2,500</t>
  </si>
  <si>
    <t>-(1,750*1,200)*1</t>
  </si>
  <si>
    <t>-(1,000*1,200)*1</t>
  </si>
  <si>
    <t>342271321</t>
  </si>
  <si>
    <t>Příčky jednoduché z cihel a tvárnic nepálených vápenopískových lepených se svislou spárou na pero a drážku tloušťka zdiva 70 mm, rozměr tvárnic 498x70x248 mm</t>
  </si>
  <si>
    <t>884539113</t>
  </si>
  <si>
    <t>(1,115+1,100)*2,600</t>
  </si>
  <si>
    <t>-(0,700*1,970)*2</t>
  </si>
  <si>
    <t>(0,950+1,880+1,260+2,175)*2,600</t>
  </si>
  <si>
    <t>(1,260+1,880+2,175)*2,600</t>
  </si>
  <si>
    <t>(1,260+1,880+2,285)*3,500</t>
  </si>
  <si>
    <t>342271322</t>
  </si>
  <si>
    <t>Příčky jednoduché z cihel a tvárnic nepálených vápenopískových lepených se svislou spárou na pero a drážku tloušťka zdiva 100 mm, rozměr tvárnic 498x100x248 mm</t>
  </si>
  <si>
    <t>1822215305</t>
  </si>
  <si>
    <t>(1,950+0,900+1,940+0,900*2+0,800*2+1,115+1,100)*2,800</t>
  </si>
  <si>
    <t>-(0,700*1,970)*4</t>
  </si>
  <si>
    <t>(1,280+1,650)*2,600</t>
  </si>
  <si>
    <t>342271324</t>
  </si>
  <si>
    <t>Příčky jednoduché z cihel a tvárnic nepálených vápenopískových lepených se svislou spárou na pero a drážku tloušťka zdiva 115 mm, rozměr tvárnic 498x115x248 mm</t>
  </si>
  <si>
    <t>911172515</t>
  </si>
  <si>
    <t>(3,600+3,850+3,850+3,850+3,850)*2,800</t>
  </si>
  <si>
    <t>(2,485+1,735+1,735+2,320+4,170+2,330+3,155)*2,600</t>
  </si>
  <si>
    <t>-(0,800*1,970)*5</t>
  </si>
  <si>
    <t>(3,070+0,950+3,070+4,170+2,330+4,170)*2,600</t>
  </si>
  <si>
    <t>-(0,700*1,970)*1</t>
  </si>
  <si>
    <t>(4,170+2,330+4,170)*2,600</t>
  </si>
  <si>
    <t>(3,070+0,945+3,070+4,170+2,330+4,170)*2,600</t>
  </si>
  <si>
    <t>(2,270+4,025)*3,500</t>
  </si>
  <si>
    <t>342271327</t>
  </si>
  <si>
    <t>Příčky jednoduché z cihel a tvárnic nepálených vápenopískových lepených se svislou spárou na pero a drážku tloušťka zdiva 150 mm, rozměr tvárnic 248x150x248 mm</t>
  </si>
  <si>
    <t>729032926</t>
  </si>
  <si>
    <t>(3,600*3+3,840+3,850*4+2,340*3)*2,800</t>
  </si>
  <si>
    <t>-(1,800*2,100)*3</t>
  </si>
  <si>
    <t>-(1,450*1,970)*1</t>
  </si>
  <si>
    <t>(4,170+4,170+3,680)*2,600</t>
  </si>
  <si>
    <t>342291111</t>
  </si>
  <si>
    <t>Ukotvení příček polyuretanovou pěnou, tl. příčky do 100 mm</t>
  </si>
  <si>
    <t>-1752263381</t>
  </si>
  <si>
    <t>(1,115+1,100)</t>
  </si>
  <si>
    <t>(0,950+1,880+1,260+2,175)</t>
  </si>
  <si>
    <t>(1,260+1,880+2,175)</t>
  </si>
  <si>
    <t>(1,260+1,880+2,285)</t>
  </si>
  <si>
    <t>Mezisoučet - příčky tl. 70 mm</t>
  </si>
  <si>
    <t>(1,950+0,900+1,940+0,900*2+0,800*2+1,115+1,100)</t>
  </si>
  <si>
    <t>(1,280+1,650)</t>
  </si>
  <si>
    <t>Mezisoučet - příčka tl. 100 mm</t>
  </si>
  <si>
    <t>342291112</t>
  </si>
  <si>
    <t>Ukotvení příček polyuretanovou pěnou, tl. příčky přes 100 mm</t>
  </si>
  <si>
    <t>515549564</t>
  </si>
  <si>
    <t>(2,200+2,700+2,000)</t>
  </si>
  <si>
    <t>(3,600+3,850+3,850+3,850+3,850)</t>
  </si>
  <si>
    <t>(2,485+1,735+1,735+2,320+4,170+2,330+3,155)</t>
  </si>
  <si>
    <t>(3,070+0,950+3,070+4,170+2,330+4,170)</t>
  </si>
  <si>
    <t>(4,170+2,330+4,170)</t>
  </si>
  <si>
    <t>(3,070+0,945+3,070+4,170+2,330+4,170)</t>
  </si>
  <si>
    <t>(2,270+4,025)</t>
  </si>
  <si>
    <t>Mezisoučet - příčka tl. 115 mm</t>
  </si>
  <si>
    <t>(5,700+2,550+1,500+1,350+3,500++3,500+2,200+3,500+5,550+5,550+2,000+3,550+1,500)</t>
  </si>
  <si>
    <t>(5,650+1,650+0,900+2,350)</t>
  </si>
  <si>
    <t>(4,170+5,850+4,170+2,520)</t>
  </si>
  <si>
    <t>(3,600*3+3,840+3,850*4+2,340*3)</t>
  </si>
  <si>
    <t>(4,170+4,170+3,680)</t>
  </si>
  <si>
    <t>Mezisoučet - příčka tl. 150 mm</t>
  </si>
  <si>
    <t>342291121</t>
  </si>
  <si>
    <t>Ukotvení příček plochými kotvami, do konstrukce cihelné</t>
  </si>
  <si>
    <t>-1677351551</t>
  </si>
  <si>
    <t>2,800*30</t>
  </si>
  <si>
    <t>2,650*22</t>
  </si>
  <si>
    <t>2,650*16</t>
  </si>
  <si>
    <t>2,650*14</t>
  </si>
  <si>
    <t>3,500*14</t>
  </si>
  <si>
    <t>346244342</t>
  </si>
  <si>
    <t>Obezdívka pozednice z pálených cihel dl. 290 mm, na maltu ze suché směsi 5 MPa tl. 65 mm včetně izolace tl. 40 mm</t>
  </si>
  <si>
    <t>85494561</t>
  </si>
  <si>
    <t>(44,670+13,680+15,035+7,675+6,650+7,675+22,965+13,680)*0,370</t>
  </si>
  <si>
    <t>411124331.1</t>
  </si>
  <si>
    <t>Montáž stropních panelů délky přes 6 do 12 m, hmotnosti přes 3,0 do 5,5 t, v budovách výšky do 12 m</t>
  </si>
  <si>
    <t>420780080</t>
  </si>
  <si>
    <t>"strop nad přístavbou 1.PP"</t>
  </si>
  <si>
    <t>10,000</t>
  </si>
  <si>
    <t>"střecha nad přístavbou 1.NP"</t>
  </si>
  <si>
    <t>593468630.1</t>
  </si>
  <si>
    <t>panel stropní předpjatý tl. 25 cm</t>
  </si>
  <si>
    <t>110424209</t>
  </si>
  <si>
    <t>11,400*10</t>
  </si>
  <si>
    <t>593468660.1</t>
  </si>
  <si>
    <t>panel stropní předpjatý tl. 32 cm</t>
  </si>
  <si>
    <t>772385917</t>
  </si>
  <si>
    <t>11,400*11</t>
  </si>
  <si>
    <t>411321414</t>
  </si>
  <si>
    <t>Stropy z betonu železového (bez výztuže) stropů deskových, plochých střech, desek balkonových, desek hřibových stropů včetně hlavic hřibových sloupů tř. C 25/30</t>
  </si>
  <si>
    <t>-216605199</t>
  </si>
  <si>
    <t>"přístavba výtahu - ŽB deska tl. 200 mm"</t>
  </si>
  <si>
    <t>"nad 1.PP"</t>
  </si>
  <si>
    <t>(6,450*8,000-((2,910*1,900)*2)-(3,200*2,480))*0,200</t>
  </si>
  <si>
    <t>"nad 1.NP"</t>
  </si>
  <si>
    <t>"nad 2.NP"</t>
  </si>
  <si>
    <t>"nad 3.NP"</t>
  </si>
  <si>
    <t>"nad 4.NP"</t>
  </si>
  <si>
    <t>"nad 5.NP"</t>
  </si>
  <si>
    <t>(6,450*8,000)*0,200</t>
  </si>
  <si>
    <t>"přístavba terasy - ŽB deska tl. 210 mm"</t>
  </si>
  <si>
    <t>(10,300*13,400)*0,210</t>
  </si>
  <si>
    <t>Mezisoučet - terasa</t>
  </si>
  <si>
    <t>"deska tl. 150 mm nad m.č. 5.05 a 5.06"</t>
  </si>
  <si>
    <t>(43,400*2,650)*0,150</t>
  </si>
  <si>
    <t>-211999906</t>
  </si>
  <si>
    <t>(6,450+8,000*2+2,910*4+1,900*4+3,200*2+2,480*2)*0,200</t>
  </si>
  <si>
    <t>Mezisoučet - nad 1.PP</t>
  </si>
  <si>
    <t>Mezisoučet - nad 1.NP</t>
  </si>
  <si>
    <t>Mezisoučet - nad 2.NP</t>
  </si>
  <si>
    <t>Mezisoučet - nad 3.NP</t>
  </si>
  <si>
    <t>Mezisoučet - nad 4.NP</t>
  </si>
  <si>
    <t>(6,450+8,000*2+4,300*2+3,160)*0,200</t>
  </si>
  <si>
    <t>"přístavba terasy"</t>
  </si>
  <si>
    <t>9,700*13,000</t>
  </si>
  <si>
    <t>(10,300+13,400*2)*0,210</t>
  </si>
  <si>
    <t>(43,400*2+2,650*2)*0,150</t>
  </si>
  <si>
    <t>43,100*2,350</t>
  </si>
  <si>
    <t>-472262194</t>
  </si>
  <si>
    <t>411354175</t>
  </si>
  <si>
    <t>Podpěrná konstrukce stropů výšky do 4 m se zesílením dna bednění na výměru m2 půdorysu pro zatížení betonovou směsí a výztuží přes 12 do 20 kPa zřízení</t>
  </si>
  <si>
    <t>-2000594064</t>
  </si>
  <si>
    <t>33,140</t>
  </si>
  <si>
    <t>37,070</t>
  </si>
  <si>
    <t>37,070+5,530+5,530</t>
  </si>
  <si>
    <t>411354176</t>
  </si>
  <si>
    <t>Podpěrná konstrukce stropů výšky do 4 m se zesílením dna bednění na výměru m2 půdorysu pro zatížení betonovou směsí a výztuží přes 12 do 20 kPa odstranění</t>
  </si>
  <si>
    <t>-1958235575</t>
  </si>
  <si>
    <t>411354213</t>
  </si>
  <si>
    <t>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lesklým, výšky vln 60 mm, tl. plechu 0,75 mm</t>
  </si>
  <si>
    <t>1343068939</t>
  </si>
  <si>
    <t>"doplnění po vybourání stropu"</t>
  </si>
  <si>
    <t>1,800*3,700</t>
  </si>
  <si>
    <t>-(0,700*0,800)</t>
  </si>
  <si>
    <t>"doplnění prefa stropu nad 1.PP"</t>
  </si>
  <si>
    <t>11,100*1,000</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</si>
  <si>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</si>
  <si>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</si>
  <si>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59377639</t>
  </si>
  <si>
    <t>"přístavba výtahu a terasy a chodby 5.NP"</t>
  </si>
  <si>
    <t>89,161*120,00*0,001</t>
  </si>
  <si>
    <t>Mezisoučet - výtah + terasa + chodba 5.NP</t>
  </si>
  <si>
    <t>413232221</t>
  </si>
  <si>
    <t>Zazdívka zhlaví stropních trámů nebo válcovaných nosníků pálenými cihlami válcovaných nosníků, výšky přes 150 do 300 mm</t>
  </si>
  <si>
    <t>-569093605</t>
  </si>
  <si>
    <t>"D.1.2.03 + D.1.2.04"</t>
  </si>
  <si>
    <t>"2x Uč.140 dl. 4500 mm"</t>
  </si>
  <si>
    <t>6*2,000</t>
  </si>
  <si>
    <t>"1x IPE č.200 dl. 4500 mm"</t>
  </si>
  <si>
    <t>4*2,000</t>
  </si>
  <si>
    <t>5*2,000</t>
  </si>
  <si>
    <t>"SCH-4"</t>
  </si>
  <si>
    <t>(1,000*2)*6</t>
  </si>
  <si>
    <t>Mezisoučet - SCH-4</t>
  </si>
  <si>
    <t>413941123</t>
  </si>
  <si>
    <t>Osazování ocelových válcovaných nosníků ve stropech I nebo IE nebo U nebo UE nebo L č. 14 až 22 nebo výšky do 220 mm</t>
  </si>
  <si>
    <t>1971276525</t>
  </si>
  <si>
    <t>"2x Uč.200 dl. 11600 mm"</t>
  </si>
  <si>
    <t>(2*11,600)*18,40*0,001</t>
  </si>
  <si>
    <t>(2*4,500)*6*12,30*0,001</t>
  </si>
  <si>
    <t>(1*4,500)*4*22,40*0,001</t>
  </si>
  <si>
    <t>(2*4,500)*5*12,30*0,001</t>
  </si>
  <si>
    <t>130108200</t>
  </si>
  <si>
    <t>ocel profilová UPN, v jakosti 11 375, h=140 mm</t>
  </si>
  <si>
    <t>30313602</t>
  </si>
  <si>
    <t>Poznámka k položce:
Hmotnost: 16,00 kg/m</t>
  </si>
  <si>
    <t>2,88*1,09 'Přepočtené koeficientem množství</t>
  </si>
  <si>
    <t>130108260</t>
  </si>
  <si>
    <t>ocel profilová UPN, v jakosti 11 375, h=200 mm</t>
  </si>
  <si>
    <t>-1495908930</t>
  </si>
  <si>
    <t>Poznámka k položce:
Hmotnost: 25,30 kg/m</t>
  </si>
  <si>
    <t>0,427*1,09 'Přepočtené koeficientem množství</t>
  </si>
  <si>
    <t>130107520</t>
  </si>
  <si>
    <t>ocel profilová IPE, v jakosti 11 375, h=200 mm</t>
  </si>
  <si>
    <t>-1495488919</t>
  </si>
  <si>
    <t>Poznámka k položce:
Hmotnost: 23,00 kg/m</t>
  </si>
  <si>
    <t>0,403*1,09 'Přepočtené koeficientem množství</t>
  </si>
  <si>
    <t>417321515</t>
  </si>
  <si>
    <t>Ztužující pásy a věnce z betonu železového (bez výztuže) tř. C 25/30</t>
  </si>
  <si>
    <t>-1904926643</t>
  </si>
  <si>
    <t>"ŽB věnec 400/250 mm"</t>
  </si>
  <si>
    <t>(13,400*4+11,100*2+5,950*2+8,600)*(0,400*0,250)</t>
  </si>
  <si>
    <t>(13,400*4+11,100*2)*(0,400*0,250)</t>
  </si>
  <si>
    <t>(44,100*3+12,710*2+43,300*2)*(0,400*0,250)</t>
  </si>
  <si>
    <t>"ŽB věnec 250/250 mm"</t>
  </si>
  <si>
    <t>(6,650+3,410)*(0,250*0,250)</t>
  </si>
  <si>
    <t>"ŽB věnec 400/100 mm"</t>
  </si>
  <si>
    <t>44,100*(0,400*0,100)</t>
  </si>
  <si>
    <t>"ŽB věnec 400/140 mm"</t>
  </si>
  <si>
    <t>44,100*(0,400*0,140)</t>
  </si>
  <si>
    <t>417351115</t>
  </si>
  <si>
    <t>Bednění bočnic ztužujících pásů a věnců včetně vzpěr zřízení</t>
  </si>
  <si>
    <t>-931445603</t>
  </si>
  <si>
    <t>(13,400*4+11,100*2+5,950*2+8,600)*(2*0,250)</t>
  </si>
  <si>
    <t>(13,400*4+11,100*2)*(2*0,250)</t>
  </si>
  <si>
    <t>(44,100*3+12,710*2+43,300*2)*(2*0,250)</t>
  </si>
  <si>
    <t>(6,650+3,410)*(2*0,250)</t>
  </si>
  <si>
    <t>44,100*(2*0,100)</t>
  </si>
  <si>
    <t>44,100*(2*0,140)</t>
  </si>
  <si>
    <t>417351116</t>
  </si>
  <si>
    <t>Bednění bočnic ztužujících pásů a věnců včetně vzpěr odstranění</t>
  </si>
  <si>
    <t>1809740871</t>
  </si>
  <si>
    <t>417361821</t>
  </si>
  <si>
    <t>Výztuž ztužujících pásů a věnců z betonářské oceli 10 505 (R) nebo BSt 500</t>
  </si>
  <si>
    <t>7750824</t>
  </si>
  <si>
    <t>"PD neřeší - předpoklad 90 kg/m3"</t>
  </si>
  <si>
    <t>46,505*90,00*0,001</t>
  </si>
  <si>
    <t>430321414</t>
  </si>
  <si>
    <t>Schodišťové konstrukce a rampy z betonu železového (bez výztuže) stupně, schodnice, ramena, podesty s nosníky tř. C 25/30</t>
  </si>
  <si>
    <t>1747805207</t>
  </si>
  <si>
    <t>"1.PP - 5.NP"</t>
  </si>
  <si>
    <t>(1,500*2,860)*0,200*2*5</t>
  </si>
  <si>
    <t>"SCH-4 m.č. 4.06/5.06"</t>
  </si>
  <si>
    <t>(1,010*2,665)*0,060*2</t>
  </si>
  <si>
    <t>(1,010*2,665)*0,050*2/2</t>
  </si>
  <si>
    <t>(2,350*2,230)*0,060</t>
  </si>
  <si>
    <t>(2,350*2,230)*0,050/2</t>
  </si>
  <si>
    <t>Mezisoučet - do 5.NP</t>
  </si>
  <si>
    <t>430361821</t>
  </si>
  <si>
    <t>Výztuž schodišťových konstrukcí a ramp stupňů, schodnic, ramen, podest s nosníky z betonářské oceli 10 505 (R) nebo BSt 500</t>
  </si>
  <si>
    <t>1584459072</t>
  </si>
  <si>
    <t>9,483*90,00*0,001</t>
  </si>
  <si>
    <t>431351121</t>
  </si>
  <si>
    <t>Bednění podest, podstupňových desek a ramp včetně podpěrné konstrukce výšky do 4 m půdorysně přímočarých zřízení</t>
  </si>
  <si>
    <t>-890922626</t>
  </si>
  <si>
    <t>(1,500*2,860)*2*5</t>
  </si>
  <si>
    <t>(1,500*2+2,860*2)*2*0,200*5</t>
  </si>
  <si>
    <t>"m.č. 4.06/5.06"</t>
  </si>
  <si>
    <t>(1,010*2+2,665*2)*0,110*2*2</t>
  </si>
  <si>
    <t>431351122</t>
  </si>
  <si>
    <t>Bednění podest, podstupňových desek a ramp včetně podpěrné konstrukce výšky do 4 m půdorysně přímočarých odstranění</t>
  </si>
  <si>
    <t>-1489522641</t>
  </si>
  <si>
    <t>434311115</t>
  </si>
  <si>
    <t>Stupně dusané z betonu prostého nebo prokládaného kamenem na terén nebo na desku bez potěru, se zahlazením povrchu tř. C 20/25</t>
  </si>
  <si>
    <t>-1251653578</t>
  </si>
  <si>
    <t>((1,500*9)*2)*5</t>
  </si>
  <si>
    <t>1,250*4</t>
  </si>
  <si>
    <t>(1,010*8)*2</t>
  </si>
  <si>
    <t>434351141</t>
  </si>
  <si>
    <t>Bednění stupňů betonovaných na podstupňové desce nebo na terénu půdorysně přímočarých zřízení</t>
  </si>
  <si>
    <t>-1073585098</t>
  </si>
  <si>
    <t>((1,500*9)*2)*5*0,158</t>
  </si>
  <si>
    <t>1,250*4*0,178</t>
  </si>
  <si>
    <t>(1,010*8)*2*0,178</t>
  </si>
  <si>
    <t>434351142</t>
  </si>
  <si>
    <t>Bednění stupňů betonovaných na podstupňové desce nebo na terénu půdorysně přímočarých odstranění</t>
  </si>
  <si>
    <t>1565152417</t>
  </si>
  <si>
    <t>Úpravy povrchů, podlahy a osazování výplní</t>
  </si>
  <si>
    <t>611111001</t>
  </si>
  <si>
    <t>Ubroušení výstupků betonu po odbednění neomítaných vnitřních ploch ze spár bednicích desek do roviny povrchu stropů</t>
  </si>
  <si>
    <t>-1963915726</t>
  </si>
  <si>
    <t>611111121</t>
  </si>
  <si>
    <t>Vyspravení povrchu neomítaných vnitřních ploch monolitických betonových nebo železobetonových konstrukcí rozetřením vysprávky do ztracena maltou cementovou lokálně v rozsahu vyspravované plochy do 30 % z celkové plochy stropů</t>
  </si>
  <si>
    <t>89169075</t>
  </si>
  <si>
    <t>"stávající stropní konstrukce - viz. výkresy bourání"</t>
  </si>
  <si>
    <t>611131111</t>
  </si>
  <si>
    <t>Podkladní a spojovací vrstva vnitřních omítaných ploch polymercementový spojovací můstek nanášený ručně stropů</t>
  </si>
  <si>
    <t>793095918</t>
  </si>
  <si>
    <t>"stávající stropy" 2195,280</t>
  </si>
  <si>
    <t>"nové stropy" 351,808</t>
  </si>
  <si>
    <t>611131115</t>
  </si>
  <si>
    <t>Podkladní a spojovací vrstva vnitřních omítaných ploch polymercementový spojovací můstek nanášený ručně schodišťových konstrukcí</t>
  </si>
  <si>
    <t>-871854348</t>
  </si>
  <si>
    <t>611131125</t>
  </si>
  <si>
    <t>Podkladní a spojovací vrstva vnitřních omítaných ploch penetrace akrylát-silikonová nanášená ručně schodišťových konstrukcí</t>
  </si>
  <si>
    <t>-1072191428</t>
  </si>
  <si>
    <t>611142001</t>
  </si>
  <si>
    <t>Potažení vnitřních ploch pletivem v ploše nebo pruzích, na plném podkladu sklovláknitým vtlačením do tmelu stropů</t>
  </si>
  <si>
    <t>-1484012335</t>
  </si>
  <si>
    <t>"viz. Legenda místností"</t>
  </si>
  <si>
    <t>"m.č. 0.01 - 0.49"</t>
  </si>
  <si>
    <t>33,140+5,530+5,530+8,550+25,600+26,930+34,400+8,950+35,110+10,140+32,020+13,050+1,790+23,340+5,080+6,130+28,490+7,700+8,050+2,750+3,040+8,350+9,630</t>
  </si>
  <si>
    <t>38,740+7,780+11,310+2,250+1,210+1,400+1,600+1,800+34,130+10,940+7,020+34,800+14,860+28,720+13,360+10,170+11,060+13,590+6,870+10,500+18,630+2,480+1,650</t>
  </si>
  <si>
    <t>2,510+1,670+12,770</t>
  </si>
  <si>
    <t>"m.č. 1.01 - 1.38"</t>
  </si>
  <si>
    <t>37,070+5,530+5,530+28,060+66,110+11,230+3,270+3,270+2,18+2,440+2,980+1,550+14,050+8,530+14,910+19,670+13,140+8,770+24,960+1,210+153,260+134,500+28,040</t>
  </si>
  <si>
    <t>14,170+21,430+4,850+20,170+6,830+20,080+36,740+20,080+6,830+20,120+15,820+1,600+1,720+1,600+1,730</t>
  </si>
  <si>
    <t>"m.č. 2.01 - 2.36"</t>
  </si>
  <si>
    <t>37,070+5,530+5,530+8,530+95,870+12,910+22,240+4,890+20,100+7,100+20,090+14,170+1,550+1,190+2,410+1,840+2,180+1,190+1,830+10,290+6,560+20,070+6,830</t>
  </si>
  <si>
    <t>20,080+20,050+6,700+13,840+7,200+20,070+5,030+26,010+20,080+6,830+20,070+22,240+4,890</t>
  </si>
  <si>
    <t>"m.č. 3.01 - 3.35"</t>
  </si>
  <si>
    <t>37,070+5,530+5,530+8,530+96,370+12,910+22,240+4,890+20,100+7,100+20,090+12,740+3,680+2,410+1,840+2,180+1,190+1,830+10,290+6,560+20,070+6,830+20,080</t>
  </si>
  <si>
    <t>20,050+6,700+13,840+7,200+20,070+5,030+26,010+20,080+6,830+20,070+22,240+4,890</t>
  </si>
  <si>
    <t>"m.č. 4.01 - 4.36"</t>
  </si>
  <si>
    <t>37,070+5,530+5,530+8,530+95,870+12,910+22,240+4,890+20,100+7,100+20,090+14,170+1,550+1,190+2,410+1,840+2,180+1,190+1,830+10,290+6,560+20,070</t>
  </si>
  <si>
    <t>6,830+20,080+20,050+6,700+13,840+7,200+20,070+5,030+26,010+20,080+6,830+20,070+22,240+4,890</t>
  </si>
  <si>
    <t>"m.č. 5.01, 5.05, 5.06""</t>
  </si>
  <si>
    <t>37,070+94,110+12,440</t>
  </si>
  <si>
    <t>611311131</t>
  </si>
  <si>
    <t>Potažení vnitřních ploch štukem tloušťky do 3 mm vodorovných konstrukcí stropů rovných</t>
  </si>
  <si>
    <t>-949441358</t>
  </si>
  <si>
    <t>"odpočet podhledů"</t>
  </si>
  <si>
    <t>"rast" -19,090</t>
  </si>
  <si>
    <t>"SDK" -661,150</t>
  </si>
  <si>
    <t>611311135</t>
  </si>
  <si>
    <t>Potažení vnitřních ploch štukem tloušťky do 3 mm schodišťových konstrukcí stropů, stěn, ramen nebo nosníků</t>
  </si>
  <si>
    <t>261211325</t>
  </si>
  <si>
    <t>611321121</t>
  </si>
  <si>
    <t>Omítka vápenocementová vnitřních ploch nanášená ručně jednovrstvá, tloušťky do 10 mm hladká vodorovných konstrukcí stropů rovných</t>
  </si>
  <si>
    <t>-1603752849</t>
  </si>
  <si>
    <t>612111001</t>
  </si>
  <si>
    <t>Ubroušení výstupků betonu po odbednění neomítaných vnitřních ploch ze spár bednicích desek do roviny povrchu stěn</t>
  </si>
  <si>
    <t>1197853766</t>
  </si>
  <si>
    <t>"nové ŽB stěny - výměra viz. bednění stěn"</t>
  </si>
  <si>
    <t>110,403</t>
  </si>
  <si>
    <t>623,625/2</t>
  </si>
  <si>
    <t>612111121</t>
  </si>
  <si>
    <t>Vyspravení povrchu neomítaných vnitřních ploch monolitických betonových nebo železobetonových konstrukcí rozetřením vysprávky do ztracena maltou cementovou lokálně v rozsahu vyspravované plochy do 30 % z celkové plochy stěn</t>
  </si>
  <si>
    <t>-1015809019</t>
  </si>
  <si>
    <t>612131101</t>
  </si>
  <si>
    <t>Podkladní a spojovací vrstva vnitřních omítaných ploch cementový postřik nanášený ručně celoplošně stěn</t>
  </si>
  <si>
    <t>-508491575</t>
  </si>
  <si>
    <t>Mezisoučet - stávající zdivo</t>
  </si>
  <si>
    <t>"příčky"</t>
  </si>
  <si>
    <t>(20,849+189,782+54,596+29,66+220,262+119,05)*2</t>
  </si>
  <si>
    <t>"zdivo ZD 250"</t>
  </si>
  <si>
    <t>26,258*2</t>
  </si>
  <si>
    <t>"zdivo ZD 400"</t>
  </si>
  <si>
    <t>115,649</t>
  </si>
  <si>
    <t>"zdivo PTH 400 + 440"</t>
  </si>
  <si>
    <t>628,193+132,814</t>
  </si>
  <si>
    <t>Mezisoučet - nové zdivo</t>
  </si>
  <si>
    <t>"Výpis oken"</t>
  </si>
  <si>
    <t>"ozn. O1" -(1,500*1,800)*53</t>
  </si>
  <si>
    <t>"ozn. O2" -(0,800*1,800)*26</t>
  </si>
  <si>
    <t>"ozn. O3" -(2,000*2,150)*8</t>
  </si>
  <si>
    <t>"ozn. O4"- (0,900*0,600)*24</t>
  </si>
  <si>
    <t>"ozn. O5" -(1,250*0,750)*5</t>
  </si>
  <si>
    <t>"ozn. O6" -(1,600*1,500)*3</t>
  </si>
  <si>
    <t>"ozn. O7" -(1,500*0,600)*4</t>
  </si>
  <si>
    <t>"ozn. O8" -(1,100*2,000)*4</t>
  </si>
  <si>
    <t>"ozn. O9" -(0,600*1,500)*4</t>
  </si>
  <si>
    <t>"ozn. O10" -(2,000*1,250)*2</t>
  </si>
  <si>
    <t>"ozn. O11" -(2,000*1,250)*2</t>
  </si>
  <si>
    <t>"ozn. O12" -(2,000*1,750)*1</t>
  </si>
  <si>
    <t>"ozn. O13" -(2,000*1,500)*1</t>
  </si>
  <si>
    <t>"ozn. O14" -(2,500*1,250)*1</t>
  </si>
  <si>
    <t>"ozn. O15" -(2,000*1,250)*1</t>
  </si>
  <si>
    <t>"ozn. O16" -(2,000*1,500)*1</t>
  </si>
  <si>
    <t>"ozn. O17" -(0,625*1,750)*1</t>
  </si>
  <si>
    <t>"ozn. O18" -(1,500*0,750)*1</t>
  </si>
  <si>
    <t>"ozn. O19" -(0,750*1,000)*2</t>
  </si>
  <si>
    <t>"ozn. O20" -(1,500*1,300)*1</t>
  </si>
  <si>
    <t>"ozn. O21" -(2,000*1,500)*1</t>
  </si>
  <si>
    <t>"ozn. O1" (1,500+1,800*2)*0,200*53</t>
  </si>
  <si>
    <t>"ozn. O2" (0,800+1,800*2)*0,200*26</t>
  </si>
  <si>
    <t>"ozn. O3" (2,000+2,150*2)*0,200*8</t>
  </si>
  <si>
    <t>"ozn. O4" (0,900+0,600*2)*0,200*24</t>
  </si>
  <si>
    <t>"ozn. O5" (1,250+0,750*2)*0,200*5</t>
  </si>
  <si>
    <t>"ozn. O6" (1,600+1,500*2)*0,200*3</t>
  </si>
  <si>
    <t>"ozn. O7" (1,500+0,600*2)*0,200*4</t>
  </si>
  <si>
    <t>"ozn. O8" (1,100+2,000*2)*0,200*4</t>
  </si>
  <si>
    <t>"ozn. O9" (0,600+1,500*2)*0,200*4</t>
  </si>
  <si>
    <t>"ozn. O10" (2,000+1,250*2)*0,200*2</t>
  </si>
  <si>
    <t>"ozn. O11" (2,000+1,250*2)*0,200*2</t>
  </si>
  <si>
    <t>"ozn. O12" (2,000+1,750*2)*0,200*1</t>
  </si>
  <si>
    <t>"ozn. O13" (2,000+1,500*2)*0,200*1</t>
  </si>
  <si>
    <t>"ozn. O14" (2,500+1,250*2)*0,200*1</t>
  </si>
  <si>
    <t>"ozn. O15" (2,000+1,250*2)*0,200*1</t>
  </si>
  <si>
    <t>"ozn. O16" (2,000+1,500*2)*0,200*1</t>
  </si>
  <si>
    <t>"ozn. O17" (0,625+1,750*2)*0,200*1</t>
  </si>
  <si>
    <t>"ozn. O18" (1,500+0,750*2)*0,200*1</t>
  </si>
  <si>
    <t>"ozn. O19" (0,750+1,000*2)*0,200*2</t>
  </si>
  <si>
    <t>"ozn. O20" (1,500+1,300*2)*0,200*1</t>
  </si>
  <si>
    <t>"ozn. O21" (2,000+1,500*2)*0,200*1</t>
  </si>
  <si>
    <t>612131111</t>
  </si>
  <si>
    <t>Podkladní a spojovací vrstva vnitřních omítaných ploch polymercementový spojovací můstek nanášený ručně stěn</t>
  </si>
  <si>
    <t>916128506</t>
  </si>
  <si>
    <t>2101978247</t>
  </si>
  <si>
    <t>612131121</t>
  </si>
  <si>
    <t>Podkladní a spojovací vrstva vnitřních omítaných ploch penetrace akrylát-silikonová nanášená ručně stěn</t>
  </si>
  <si>
    <t>907837459</t>
  </si>
  <si>
    <t>612142001</t>
  </si>
  <si>
    <t>Potažení vnitřních ploch pletivem v ploše nebo pruzích, na plném podkladu sklovláknitým vtlačením do tmelu stěn</t>
  </si>
  <si>
    <t>2078624189</t>
  </si>
  <si>
    <t>612311131</t>
  </si>
  <si>
    <t>Potažení vnitřních ploch štukem tloušťky do 3 mm svislých konstrukcí stěn</t>
  </si>
  <si>
    <t>1670757315</t>
  </si>
  <si>
    <t>"odpočet keram.obkladů" -1840,609</t>
  </si>
  <si>
    <t>612321121</t>
  </si>
  <si>
    <t>Omítka vápenocementová vnitřních ploch nanášená ručně jednovrstvá, tloušťky do 10 mm hladká svislých konstrukcí stěn</t>
  </si>
  <si>
    <t>-1655545528</t>
  </si>
  <si>
    <t>612821001</t>
  </si>
  <si>
    <t>Sanační omítka vnitřních ploch stěn pro vlhké zdivo, prováděná ručně zatřená</t>
  </si>
  <si>
    <t>792452384</t>
  </si>
  <si>
    <t xml:space="preserve">Poznámka k souboru cen:_x000D_
1. V cenách jsou započteny náklady na provedení: -1001: podhozu tl. do 5 mm, sanační jádrové omítky tl. do 20 mm ručně -1002: podhozu tl. do 5 mm, jádrové omítky tl. do 20 mm, štukové omítky tl. do 3 mm ručně -1011: jádrové omítky ve 2 vrstvách v celkové tl. do 30 mm ručně -1012: jádrové omítky ve 2 vrstvách tl. do 30 mm, štukové omítky tl. do 3 mm ručně -1021: jádrové omítky ve 2 vrstvách v celkové tl. do 30 mm strojně -1022: jádrové omítky ve 2 vrstvách tl. do 30 mm, štukové omítky tl. do 3 mm strojně -1031: vyrovnávací vrstvy tl. do 20 mm ručně -1041: vyrovnávací vrstvy tl. do 20 mm strojně 2. V cenách zatřených omítek nejsou započteny náklady na případné povrchové úpravy tenkovrstvými omítkami; tyto se oceňují příslušnými cenami tohoto katalogu 3. V cenách zatřených omítek nejsou započteny náklady na případné povrchové úpravy nátěry; tyto se oceňují cenami části A07 katalogu 800-783 Nátěry. 4. Ceny -1031 a -1041 jsou určeny pro vyrovnání nerovností vlhkého nebo zasoleného podkladu ( zdiva ) nebo v případě požadované větší tloušťky omítky. </t>
  </si>
  <si>
    <t>115</t>
  </si>
  <si>
    <t>612821002</t>
  </si>
  <si>
    <t>Sanační omítka vnitřních ploch stěn pro vlhké zdivo, prováděná ručně štuková</t>
  </si>
  <si>
    <t>588204545</t>
  </si>
  <si>
    <t>116</t>
  </si>
  <si>
    <t>612821051</t>
  </si>
  <si>
    <t>Sanační omítka vnitřních ploch Příplatek k cenám: za každých dalších 10 mm omítky prováděné ve více vrstvách -1001 a -1002</t>
  </si>
  <si>
    <t>1102870068</t>
  </si>
  <si>
    <t>804,083*2 'Přepočtené koeficientem množství</t>
  </si>
  <si>
    <t>117</t>
  </si>
  <si>
    <t>619991001</t>
  </si>
  <si>
    <t>Zakrytí vnitřních ploch před znečištěním včetně pozdějšího odkrytí podlah fólií přilepenou lepící páskou</t>
  </si>
  <si>
    <t>142014075</t>
  </si>
  <si>
    <t>"m.č. 5.01 - 5.35"</t>
  </si>
  <si>
    <t>37,070+5,530+5,530+8,580+94,110+12,440+22,940+4,920+20,700+7,140+20,690+12,950+3,910+2,290+1,840+2,150+1,190+1,860+10,320+6,560+20,520+6,860+20,530</t>
  </si>
  <si>
    <t>20,520+6,700+14,110+7,360+20,690+5,030+26,530+20,530+6,890+20,520+22,940+4,920</t>
  </si>
  <si>
    <t>118</t>
  </si>
  <si>
    <t>619991011</t>
  </si>
  <si>
    <t>Zakrytí vnitřních ploch před znečištěním včetně pozdějšího odkrytí konstrukcí a prvků obalením fólií a přelepením páskou</t>
  </si>
  <si>
    <t>-413088209</t>
  </si>
  <si>
    <t>"ozn. S01" (3,750*2,700)*2</t>
  </si>
  <si>
    <t>"ozn. S02" (1,400*2,100)*2</t>
  </si>
  <si>
    <t>"ozn. O1" (1,500*1,800)*53</t>
  </si>
  <si>
    <t>"ozn. O2" (0,800*1,800)*26</t>
  </si>
  <si>
    <t>"ozn. O3" (2,000*2,150)*8</t>
  </si>
  <si>
    <t>"ozn. O4" (0,900*0,600)*24</t>
  </si>
  <si>
    <t>"ozn. O5" (1,250*0,750)*5</t>
  </si>
  <si>
    <t>"ozn. O6" (1,600*1,500)*3</t>
  </si>
  <si>
    <t>"ozn. O7" (1,500*0,600)*4</t>
  </si>
  <si>
    <t>"ozn. O8" (1,100*2,000)*4</t>
  </si>
  <si>
    <t>"ozn. O9" (0,600*1,500)*4</t>
  </si>
  <si>
    <t>"ozn. O10" (2,000*1,250)*2</t>
  </si>
  <si>
    <t>"ozn. O11" (2,000*1,250)*2</t>
  </si>
  <si>
    <t>"ozn. O12" (2,000*1,750)*1</t>
  </si>
  <si>
    <t>"ozn. O13" (2,000*1,500)*1</t>
  </si>
  <si>
    <t>"ozn. O14" (2,500*1,250)*1</t>
  </si>
  <si>
    <t>"ozn. O15" (2,000*1,250)*1</t>
  </si>
  <si>
    <t>"ozn. O16" (2,000*1,500)*1</t>
  </si>
  <si>
    <t>"ozn. O17" (0,625*1,750)*1</t>
  </si>
  <si>
    <t>"ozn. O18" (1,500*0,750)*1</t>
  </si>
  <si>
    <t>"ozn. O19" (0,750*1,000)*2</t>
  </si>
  <si>
    <t>"ozn. O20" (1,500*1,300)*1</t>
  </si>
  <si>
    <t>"ozn. O21" (2,000*1,500)*1</t>
  </si>
  <si>
    <t>119</t>
  </si>
  <si>
    <t>619995001</t>
  </si>
  <si>
    <t>Začištění omítek (s dodáním hmot) kolem oken, dveří, podlah, obkladů apod.</t>
  </si>
  <si>
    <t>-1013574967</t>
  </si>
  <si>
    <t xml:space="preserve">Poznámka k souboru cen:_x000D_
1. Cenu -5001 lze použít pouze v případě provádění opravy nebo osazování nových oken, dveří, obkladů, podlah apod.; nelze ji použít v případech provádění opravy omítek nebo nové omítky v celé ploše. </t>
  </si>
  <si>
    <t>3194,499+120,36</t>
  </si>
  <si>
    <t>Mezisoučet - keram. sokl</t>
  </si>
  <si>
    <t>846,735</t>
  </si>
  <si>
    <t>Mezisoučet - keram. obklad</t>
  </si>
  <si>
    <t>120</t>
  </si>
  <si>
    <t>622131101</t>
  </si>
  <si>
    <t>Podkladní a spojovací vrstva vnějších omítaných ploch cementový postřik nanášený ručně celoplošně stěn</t>
  </si>
  <si>
    <t>-1056633926</t>
  </si>
  <si>
    <t>"pod fasádní obklad"</t>
  </si>
  <si>
    <t>"Fasáda"</t>
  </si>
  <si>
    <t>(13,450+12,000+13,450)*4,140</t>
  </si>
  <si>
    <t>-(2,000*1,500)*2</t>
  </si>
  <si>
    <t>-(2,000*1,250)*2</t>
  </si>
  <si>
    <t>(1,500+0,750*2)*1*0,160</t>
  </si>
  <si>
    <t>(0,625+1,750*2)*1*0,160</t>
  </si>
  <si>
    <t>(2,000+1,500*2)*2*0,160</t>
  </si>
  <si>
    <t>(2,000+1,250*2)*2*0,160</t>
  </si>
  <si>
    <t>(3,750+2,700*2)*2*0,160</t>
  </si>
  <si>
    <t>"5.NP</t>
  </si>
  <si>
    <t>(44,380*2-6,650+12,990*2)*4,025</t>
  </si>
  <si>
    <t>(2,000+2,150*2)*2*0,160</t>
  </si>
  <si>
    <t>(2,000+1,350*2)*4*0,160</t>
  </si>
  <si>
    <t>(1,600+1,600*2)*3*0,160</t>
  </si>
  <si>
    <t>(1,500+0,600*2)*4*0,160</t>
  </si>
  <si>
    <t>(1,100+2,150*2)*5*0,160</t>
  </si>
  <si>
    <t>(0,600+1,600*2)*4*0,160</t>
  </si>
  <si>
    <t>121</t>
  </si>
  <si>
    <t>622135002</t>
  </si>
  <si>
    <t>Vyrovnání nerovností podkladu vnějších omítaných ploch maltou, tloušťky do 10 mm cementovou stěn</t>
  </si>
  <si>
    <t>1721584702</t>
  </si>
  <si>
    <t xml:space="preserve">Poznámka k souboru cen:_x000D_
1. V cenách nejsou započteny náklady na případné vkládání výztuže do vyrovnávací vrstvy; tyto se ocení cenami souboru cen 62.-14-10.. Potažení vnějších ploch pletivem v části A04, katalogu 801-1 Budovy a haly - zděné a monolitické. 2. Ceny -5011 nelze použít, je-li předepsáno vkládání výztužné tkaniny; náklady se ocení cenami 62. 14-1001 v části A04, katalogu 801-1 Budovy a haly - zděné a monolitické. 3. Ceny lze použít i pro ocenění vyrovnání nerovností podkladu ploch určených k omítání u novostaveb. 4. Vyrovnáním se rozumí: a) vrstva omítky pro vyrovnání nerovností podkladu (výtluků apod.), b) vrstva omítky pro vyrovnání křivě postavené zdi, v tomto případě se uvádí průměrná tloušťka vrstvy omítky. </t>
  </si>
  <si>
    <t>"fasáda - předpoklad max. 30% plochy"</t>
  </si>
  <si>
    <t>1346,062*30/100</t>
  </si>
  <si>
    <t>122</t>
  </si>
  <si>
    <t>622135091</t>
  </si>
  <si>
    <t>Vyrovnání nerovností podkladu vnějších omítaných ploch tmelem, tloušťky do 2 mm Příplatek k ceně za každých dalších 5 mm tloušťky podkladní vrstvy přes 10 mm maltou vápenocementovou stěn</t>
  </si>
  <si>
    <t>-1609972829</t>
  </si>
  <si>
    <t>403,819*2 'Přepočtené koeficientem množství</t>
  </si>
  <si>
    <t>123</t>
  </si>
  <si>
    <t>622142001</t>
  </si>
  <si>
    <t>Potažení vnějších ploch pletivem v ploše nebo pruzích, na plném podkladu sklovláknitým vtlačením do tmelu stěn</t>
  </si>
  <si>
    <t>945812257</t>
  </si>
  <si>
    <t>236,49+1346,062</t>
  </si>
  <si>
    <t>124</t>
  </si>
  <si>
    <t>622221131</t>
  </si>
  <si>
    <t>Montáž kontaktního zateplení z desek z minerální vlny s kolmou orientací vláken na vnější stěny, tloušťky desek přes 120 do 160 mm</t>
  </si>
  <si>
    <t>1213509256</t>
  </si>
  <si>
    <t>"Fasáda - TI tl. 140 mm"</t>
  </si>
  <si>
    <t>(22,830+12,990+14,860+12,990+28,690+13,450*2+12,000+3,550+6,650)*11,400</t>
  </si>
  <si>
    <t>"odpočet otvorů""</t>
  </si>
  <si>
    <t>"ozn. O3" -(2,000*2,150)*6</t>
  </si>
  <si>
    <t>"ozn. O4" -(0,900*0,600)*24</t>
  </si>
  <si>
    <t>125</t>
  </si>
  <si>
    <t>631515320</t>
  </si>
  <si>
    <t>deska izolační minerální kontaktních fasád kolmé vlákno λ-0.041 tl. 140 mm</t>
  </si>
  <si>
    <t>-653555328</t>
  </si>
  <si>
    <t>1346,062*1,02 'Přepočtené koeficientem množství</t>
  </si>
  <si>
    <t>622222051</t>
  </si>
  <si>
    <t>Montáž kontaktního zateplení vnějšího ostění, nadpraží nebo parapetu z desek z minerální vlny s podélnou nebo kolmou orientací vláken hloubky špalet přes 200 do 400 mm, tloušťky desek do 40 mm</t>
  </si>
  <si>
    <t>1145106349</t>
  </si>
  <si>
    <t>"ozn. O1" (1,500+1,800*2)*53</t>
  </si>
  <si>
    <t>"ozn. O2" (0,800+1,800*2)*26</t>
  </si>
  <si>
    <t>"ozn. O3" (2,000+2,150*2)*6</t>
  </si>
  <si>
    <t>"ozn. O4" (0,900+0,600*2)*24</t>
  </si>
  <si>
    <t>"ozn. O5" (1,250+0,750*2)*5</t>
  </si>
  <si>
    <t>"ozn. O8" (1,100+2,000*2)*4</t>
  </si>
  <si>
    <t>"ozn. O10" (2,000+1,250*2)*2</t>
  </si>
  <si>
    <t>"ozn. O11" (2,000+1,250*2)*2</t>
  </si>
  <si>
    <t>"ozn. O12" (2,000+1,750*2)*1</t>
  </si>
  <si>
    <t>"ozn. O13" (2,000+1,500*2)*1</t>
  </si>
  <si>
    <t>"ozn. O14" (2,500+1,250*2)*1</t>
  </si>
  <si>
    <t>"ozn. O15" (2,000+1,250*2)*1</t>
  </si>
  <si>
    <t>"ozn. O16" (2,000+1,500*2)*1</t>
  </si>
  <si>
    <t>"ozn. O17" (0,625+1,750*2)*1</t>
  </si>
  <si>
    <t>"ozn. O18" (1,500+0,750*2)*1</t>
  </si>
  <si>
    <t>"ozn. O19" (0,750+1,000*2)*2</t>
  </si>
  <si>
    <t>"ozn. O20" (1,500+1,300*2)*1</t>
  </si>
  <si>
    <t>"ozn. O21" (2,000+1,500*2)*1</t>
  </si>
  <si>
    <t>127</t>
  </si>
  <si>
    <t>631515050</t>
  </si>
  <si>
    <t>deska izolační minerální kontaktních fasád kolmé vlákno λ-0.040 tl. 20 mm</t>
  </si>
  <si>
    <t>-1155906450</t>
  </si>
  <si>
    <t>571,775*0,300</t>
  </si>
  <si>
    <t>171,533*1,1 'Přepočtené koeficientem množství</t>
  </si>
  <si>
    <t>128</t>
  </si>
  <si>
    <t>622251105</t>
  </si>
  <si>
    <t>Montáž kontaktního zateplení Příplatek k cenám za zápustnou montáž kotev s použitím tepelněizolačních zátek na vnější stěny z minerální vlny</t>
  </si>
  <si>
    <t>754764098</t>
  </si>
  <si>
    <t>129</t>
  </si>
  <si>
    <t>622252001</t>
  </si>
  <si>
    <t>Montáž lišt kontaktního zateplení zakládacích soklových připevněných hmoždinkami</t>
  </si>
  <si>
    <t>34961242</t>
  </si>
  <si>
    <t>(22,830+12,990+14,860+12,990+28,690+13,450*2+12,000+3,550+6,650)</t>
  </si>
  <si>
    <t>130</t>
  </si>
  <si>
    <t>590516510</t>
  </si>
  <si>
    <t>lišta soklová Al s okapničkou, zakládací U 14 cm, 0,95/200 cm</t>
  </si>
  <si>
    <t>-1851766643</t>
  </si>
  <si>
    <t>141,46*1,05 'Přepočtené koeficientem množství</t>
  </si>
  <si>
    <t>131</t>
  </si>
  <si>
    <t>622252002</t>
  </si>
  <si>
    <t>Montáž lišt kontaktního zateplení ostatních stěnových, dilatačních apod. lepených do tmelu</t>
  </si>
  <si>
    <t>-1835334519</t>
  </si>
  <si>
    <t>"rohová"</t>
  </si>
  <si>
    <t>11,400*4+1,450*3</t>
  </si>
  <si>
    <t>571,775-191,900</t>
  </si>
  <si>
    <t>"ukončovací"</t>
  </si>
  <si>
    <t>"parapetní"</t>
  </si>
  <si>
    <t>143,500+39,900+8,500</t>
  </si>
  <si>
    <t>"nadpraží"</t>
  </si>
  <si>
    <t>191,900</t>
  </si>
  <si>
    <t>132</t>
  </si>
  <si>
    <t>590514840</t>
  </si>
  <si>
    <t>lišta rohová PVC 10/10 cm s tkaninou bal. 2,5 m</t>
  </si>
  <si>
    <t>145911446</t>
  </si>
  <si>
    <t>429,825*1,05 'Přepočtené koeficientem množství</t>
  </si>
  <si>
    <t>133</t>
  </si>
  <si>
    <t>590515100</t>
  </si>
  <si>
    <t>profil okenní s nepřiznanou podomítkovou okapnicí PVC 2,0 m</t>
  </si>
  <si>
    <t>2081960761</t>
  </si>
  <si>
    <t>191,9*1,05 'Přepočtené koeficientem množství</t>
  </si>
  <si>
    <t>134</t>
  </si>
  <si>
    <t>590515120</t>
  </si>
  <si>
    <t>profil parapetní se sklovláknitou armovací tkaninou PVC 2 m</t>
  </si>
  <si>
    <t>-660168489</t>
  </si>
  <si>
    <t>135</t>
  </si>
  <si>
    <t>590515160</t>
  </si>
  <si>
    <t>profil ukončovací 14 mm PVC hrana (délka 3 m)</t>
  </si>
  <si>
    <t>-1479910527</t>
  </si>
  <si>
    <t>136</t>
  </si>
  <si>
    <t>622273231</t>
  </si>
  <si>
    <t>Montáž zavěšené odvětrávané fasády na hliníkové nosné konstrukci z fasádních desek na dvousměrné nosné konstrukci opláštění připevněné mechanickým skrytým spojem, (zadní uchycení ) opláštění stěn 100 mm s vložením tepelné izolace, tloušťky</t>
  </si>
  <si>
    <t>1495488831</t>
  </si>
  <si>
    <t>"Výtah"</t>
  </si>
  <si>
    <t>4,550*14,250</t>
  </si>
  <si>
    <t>6,650*2,299</t>
  </si>
  <si>
    <t>(1,630+2,299)*8,100/2*2</t>
  </si>
  <si>
    <t>137</t>
  </si>
  <si>
    <t>591551100</t>
  </si>
  <si>
    <t>deska vláknocementová fasádní s hydrofobujicí vrstvou, standardní barvy, povrch broušený 1200 × 3050 mm, tl. 8 mm</t>
  </si>
  <si>
    <t>-397864969</t>
  </si>
  <si>
    <t>628,245*1,25 'Přepočtené koeficientem množství</t>
  </si>
  <si>
    <t>138</t>
  </si>
  <si>
    <t>622273291</t>
  </si>
  <si>
    <t>Montáž zavěšené odvětrávané fasády na hliníkové nosné konstrukci z fasádních desek na dvousměrné nosné konstrukci opláštění připevněné mechanickým skrytým spojem, (zadní uchycení ) opláštění stěn ostění nebo nadpraží s vložením tepelné izolace, tloušťky</t>
  </si>
  <si>
    <t>1595463383</t>
  </si>
  <si>
    <t>(1,500+0,750*2)*1</t>
  </si>
  <si>
    <t>(0,625+1,750*2)*1</t>
  </si>
  <si>
    <t>(2,000+1,500*2)*2</t>
  </si>
  <si>
    <t>(2,000+1,250*2)*2</t>
  </si>
  <si>
    <t>(3,750+2,700*2)*2</t>
  </si>
  <si>
    <t>(2,000+2,150*2)*2</t>
  </si>
  <si>
    <t>(2,000+1,350*2)*4</t>
  </si>
  <si>
    <t>(1,600+1,600*2)*3</t>
  </si>
  <si>
    <t>(1,500+0,600*2)*4</t>
  </si>
  <si>
    <t>(1,100+2,150*2)*5</t>
  </si>
  <si>
    <t>(0,600+1,600*2)*4</t>
  </si>
  <si>
    <t>139</t>
  </si>
  <si>
    <t>1900115449</t>
  </si>
  <si>
    <t>143,225*0,300</t>
  </si>
  <si>
    <t>42,968*1,25 'Přepočtené koeficientem množství</t>
  </si>
  <si>
    <t>140</t>
  </si>
  <si>
    <t>622321101</t>
  </si>
  <si>
    <t>Omítka vápenocementová vnějších ploch nanášená ručně jednovrstvá, tloušťky do 15 mm hrubá nezatřená stěn</t>
  </si>
  <si>
    <t>-665161185</t>
  </si>
  <si>
    <t>141</t>
  </si>
  <si>
    <t>622511111</t>
  </si>
  <si>
    <t>Omítka tenkovrstvá akrylátová vnějších ploch probarvená, včetně penetrace podkladu mozaiková střednězrnná stěn</t>
  </si>
  <si>
    <t>-2029803984</t>
  </si>
  <si>
    <t>"sokl"</t>
  </si>
  <si>
    <t>(22,830+12,990+8,100+6,650+8,100+14,860+12,990+28,690+13,450*2+12,000+3,550)*1,500</t>
  </si>
  <si>
    <t>142</t>
  </si>
  <si>
    <t>622521021</t>
  </si>
  <si>
    <t>Omítka tenkovrstvá silikátová vnějších ploch probarvená, včetně penetrace podkladu zrnitá, tloušťky 2,0 mm stěn</t>
  </si>
  <si>
    <t>408373230</t>
  </si>
  <si>
    <t>143</t>
  </si>
  <si>
    <t>629135101</t>
  </si>
  <si>
    <t>Vyrovnávací vrstva z cementové malty pod klempířskými prvky šířky do 150 mm</t>
  </si>
  <si>
    <t>927474960</t>
  </si>
  <si>
    <t>"Výpis klempířských výrobků"</t>
  </si>
  <si>
    <t>"ozn. K12" 105,500</t>
  </si>
  <si>
    <t>144</t>
  </si>
  <si>
    <t>629135102</t>
  </si>
  <si>
    <t>Vyrovnávací vrstva z cementové malty pod klempířskými prvky šířky přes 150 do 300 mm</t>
  </si>
  <si>
    <t>-1643758315</t>
  </si>
  <si>
    <t>"ozn. K9" 143,500</t>
  </si>
  <si>
    <t>"ozn. K10" 39,900</t>
  </si>
  <si>
    <t>"ozn. K11" 8,500</t>
  </si>
  <si>
    <t>145</t>
  </si>
  <si>
    <t>629991011</t>
  </si>
  <si>
    <t>Zakrytí vnějších ploch před znečištěním včetně pozdějšího odkrytí výplní otvorů a svislých ploch fólií přilepenou lepící páskou</t>
  </si>
  <si>
    <t>-126453609</t>
  </si>
  <si>
    <t>146</t>
  </si>
  <si>
    <t>631311115</t>
  </si>
  <si>
    <t>Mazanina z betonu prostého bez zvýšených nároků na prostředí tl. přes 50 do 80 mm tř. C 20/25</t>
  </si>
  <si>
    <t>2009088924</t>
  </si>
  <si>
    <t>"tl. 50 mm"</t>
  </si>
  <si>
    <t>(S1+S5)*0,050</t>
  </si>
  <si>
    <t>147</t>
  </si>
  <si>
    <t>631311125</t>
  </si>
  <si>
    <t>Mazanina z betonu prostého bez zvýšených nároků na prostředí tl. přes 80 do 120 mm tř. C 20/25</t>
  </si>
  <si>
    <t>-994823132</t>
  </si>
  <si>
    <t>"tl. 95 mm"</t>
  </si>
  <si>
    <t>(S4+S7+S8)*0,095</t>
  </si>
  <si>
    <t>148</t>
  </si>
  <si>
    <t>631312131</t>
  </si>
  <si>
    <t>Doplnění dosavadních mazanin prostým betonem s dodáním hmot, bez potěru, plochy jednotlivě přes 1 m2 do 4 m2 a tl. přes 80 mm</t>
  </si>
  <si>
    <t>938830712</t>
  </si>
  <si>
    <t>(1,800*3,700)*0,050/2</t>
  </si>
  <si>
    <t>-(0,700*0,800)*0,050/2</t>
  </si>
  <si>
    <t>(11,100*1,000)*0,050</t>
  </si>
  <si>
    <t>(11,100*1,000)*0,050/2</t>
  </si>
  <si>
    <t>149</t>
  </si>
  <si>
    <t>631319011</t>
  </si>
  <si>
    <t>Příplatek k cenám mazanin za úpravu povrchu mazaniny přehlazením, mazanina tl. přes 50 do 80 mm</t>
  </si>
  <si>
    <t>695451757</t>
  </si>
  <si>
    <t>150</t>
  </si>
  <si>
    <t>631319012</t>
  </si>
  <si>
    <t>Příplatek k cenám mazanin za úpravu povrchu mazaniny přehlazením, mazanina tl. přes 80 do 120 mm</t>
  </si>
  <si>
    <t>1496664946</t>
  </si>
  <si>
    <t>151</t>
  </si>
  <si>
    <t>631319171</t>
  </si>
  <si>
    <t>Příplatek k cenám mazanin za stržení povrchu spodní vrstvy mazaniny latí před vložením výztuže nebo pletiva pro tl. obou vrstev mazaniny přes 50 do 80 mm</t>
  </si>
  <si>
    <t>1731025520</t>
  </si>
  <si>
    <t>152</t>
  </si>
  <si>
    <t>631319173</t>
  </si>
  <si>
    <t>Příplatek k cenám mazanin za stržení povrchu spodní vrstvy mazaniny latí před vložením výztuže nebo pletiva pro tl. obou vrstev mazaniny přes 80 do 120 mm</t>
  </si>
  <si>
    <t>1143814882</t>
  </si>
  <si>
    <t>153</t>
  </si>
  <si>
    <t>631362021</t>
  </si>
  <si>
    <t>Výztuž mazanin ze svařovaných sítí z drátů typu KARI</t>
  </si>
  <si>
    <t>-208193451</t>
  </si>
  <si>
    <t>"1x KARI 6/150/150 mm"</t>
  </si>
  <si>
    <t>(S1+S4+S5+S7+S7+S8)*2,960*0,001</t>
  </si>
  <si>
    <t>"přípočet 30% na prostřih a stykování"</t>
  </si>
  <si>
    <t>7,455*30/100</t>
  </si>
  <si>
    <t>154</t>
  </si>
  <si>
    <t>632451023</t>
  </si>
  <si>
    <t>Potěr cementový vyrovnávací z malty (MC-15) v pásu o průměrné (střední) tl. přes 30 do 40 mm</t>
  </si>
  <si>
    <t>2021704197</t>
  </si>
  <si>
    <t>"parapet oken"</t>
  </si>
  <si>
    <t>(143,500+39,900+8,500)*0,400</t>
  </si>
  <si>
    <t>155</t>
  </si>
  <si>
    <t>632451033</t>
  </si>
  <si>
    <t>Potěr cementový vyrovnávací z malty (MC-15) v ploše o průměrné (střední) tl. přes 30 do 40 mm</t>
  </si>
  <si>
    <t>-1384409061</t>
  </si>
  <si>
    <t>"tl. 35 mm"</t>
  </si>
  <si>
    <t>156</t>
  </si>
  <si>
    <t>632451034</t>
  </si>
  <si>
    <t>Potěr cementový vyrovnávací z malty (MC-15) v ploše o průměrné (střední) tl. přes 40 do 50 mm</t>
  </si>
  <si>
    <t>1847964380</t>
  </si>
  <si>
    <t>157</t>
  </si>
  <si>
    <t>632451103</t>
  </si>
  <si>
    <t>Potěr cementový samonivelační ze suchých směsí tloušťky přes 5 do 10 mm</t>
  </si>
  <si>
    <t>-1310913280</t>
  </si>
  <si>
    <t>S1+S2+S4+S7</t>
  </si>
  <si>
    <t>158</t>
  </si>
  <si>
    <t>632451107</t>
  </si>
  <si>
    <t>Potěr cementový samonivelační ze suchých směsí tloušťky přes 15 do 20 mm</t>
  </si>
  <si>
    <t>983048995</t>
  </si>
  <si>
    <t>"tl. 12 mm"</t>
  </si>
  <si>
    <t>"tl. 20 mm"</t>
  </si>
  <si>
    <t>S3+S6</t>
  </si>
  <si>
    <t>159</t>
  </si>
  <si>
    <t>632481213</t>
  </si>
  <si>
    <t>Separační vrstva k oddělení podlahových vrstev z polyetylénové fólie</t>
  </si>
  <si>
    <t>-177645752</t>
  </si>
  <si>
    <t>S1+S4+S5+S7+S8</t>
  </si>
  <si>
    <t>160</t>
  </si>
  <si>
    <t>633811111</t>
  </si>
  <si>
    <t>Broušení betonových podlah nerovností do 2 mm (stržení šlemu)</t>
  </si>
  <si>
    <t>669305893</t>
  </si>
  <si>
    <t>S1+S5</t>
  </si>
  <si>
    <t>S4+S7+S8</t>
  </si>
  <si>
    <t>161</t>
  </si>
  <si>
    <t>633991111</t>
  </si>
  <si>
    <t>Nástřik proti odpařování vody betonových povrchů</t>
  </si>
  <si>
    <t>1446368615</t>
  </si>
  <si>
    <t>"nové ŽB desky tl. 400 mm a 600 mm"</t>
  </si>
  <si>
    <t>(3,710*4,650)</t>
  </si>
  <si>
    <t>(6,850*3,900+4,650*3,490)</t>
  </si>
  <si>
    <t>(13,650*12,397+11,600*6,150+3,853*2,450)</t>
  </si>
  <si>
    <t>Mezisoučet - výtah + kuchyně</t>
  </si>
  <si>
    <t>162</t>
  </si>
  <si>
    <t>634111113</t>
  </si>
  <si>
    <t>Obvodová dilatace mezi stěnou a mazaninou pružnou těsnicí páskou výšky 80 mm</t>
  </si>
  <si>
    <t>-1262679856</t>
  </si>
  <si>
    <t>163</t>
  </si>
  <si>
    <t>642944121</t>
  </si>
  <si>
    <t>Osazení ocelových dveřních zárubní lisovaných nebo z úhelníků dodatečně s vybetonováním prahu, plochy do 2,5 m2</t>
  </si>
  <si>
    <t>278891284</t>
  </si>
  <si>
    <t>"700/1970 mm" 20,000</t>
  </si>
  <si>
    <t>"800/1970 mm" 26,000</t>
  </si>
  <si>
    <t>"900/1970 mm" 10,000</t>
  </si>
  <si>
    <t>"1000-1100 mm" 3,000</t>
  </si>
  <si>
    <t>164</t>
  </si>
  <si>
    <t>553311280</t>
  </si>
  <si>
    <t>zárubeň ocelová pro běžné zdění hranatý profil  700 L/P</t>
  </si>
  <si>
    <t>1138986446</t>
  </si>
  <si>
    <t>165</t>
  </si>
  <si>
    <t>553311300</t>
  </si>
  <si>
    <t>zárubeň ocelová pro běžné zdění hranatý profil  800 L/P</t>
  </si>
  <si>
    <t>1475684685</t>
  </si>
  <si>
    <t>166</t>
  </si>
  <si>
    <t>553311320</t>
  </si>
  <si>
    <t>zárubeň ocelová pro běžné zdění hranatý profil  900 L/P</t>
  </si>
  <si>
    <t>-570058698</t>
  </si>
  <si>
    <t>167</t>
  </si>
  <si>
    <t>553311340</t>
  </si>
  <si>
    <t>zárubeň ocelová pro běžné zdění hranatý profil  1100 L/P</t>
  </si>
  <si>
    <t>1535616827</t>
  </si>
  <si>
    <t>168</t>
  </si>
  <si>
    <t>642944221</t>
  </si>
  <si>
    <t>Osazení ocelových dveřních zárubní lisovaných nebo z úhelníků dodatečně s vybetonováním prahu, plochy přes 2,5 m2</t>
  </si>
  <si>
    <t>-1236905430</t>
  </si>
  <si>
    <t>"1550/1970 mm" 1,000</t>
  </si>
  <si>
    <t>169</t>
  </si>
  <si>
    <t>553311380</t>
  </si>
  <si>
    <t>zárubeň ocelová pro běžné zdění hranatý profil  1600 dvoukřídlá</t>
  </si>
  <si>
    <t>1119113780</t>
  </si>
  <si>
    <t>170</t>
  </si>
  <si>
    <t>642945111</t>
  </si>
  <si>
    <t>Osazování ocelových zárubní protipožárních nebo protiplynových dveří do vynechaného otvoru, s obetonováním, dveří jednokřídlových do 2,5 m2</t>
  </si>
  <si>
    <t>1236840506</t>
  </si>
  <si>
    <t>"800/1970 mm" 27,000</t>
  </si>
  <si>
    <t>"900/1970 mm" 4,000</t>
  </si>
  <si>
    <t>"1000-1100/1970 mm" 49,000</t>
  </si>
  <si>
    <t>171</t>
  </si>
  <si>
    <t>553312010</t>
  </si>
  <si>
    <t>zárubeň ocelová pro běžné zdění hranatý profil s drážko  800 L/P</t>
  </si>
  <si>
    <t>-1577800081</t>
  </si>
  <si>
    <t>172</t>
  </si>
  <si>
    <t>553312030</t>
  </si>
  <si>
    <t>zárubeň ocelová pro běžné zdění hranatý profil s drážko  900 L/P</t>
  </si>
  <si>
    <t>559126748</t>
  </si>
  <si>
    <t>173</t>
  </si>
  <si>
    <t>553312050</t>
  </si>
  <si>
    <t>zárubeň ocelová pro běžné zdění hranatý profil s drážko  1100 L/P</t>
  </si>
  <si>
    <t>31133601</t>
  </si>
  <si>
    <t>174</t>
  </si>
  <si>
    <t>900000001</t>
  </si>
  <si>
    <t>Náklady na čerpání betonových směsí pomocí čerpadla na automobilovém podvozku</t>
  </si>
  <si>
    <t>-476099312</t>
  </si>
  <si>
    <t>136,117+1,742+92,490</t>
  </si>
  <si>
    <t>Mezisoučet - základy</t>
  </si>
  <si>
    <t>88,485+2,810</t>
  </si>
  <si>
    <t>Mezisoučet - stěny</t>
  </si>
  <si>
    <t>89,161+46,505</t>
  </si>
  <si>
    <t>Mezisoučet - stropy a věnce</t>
  </si>
  <si>
    <t>9,483</t>
  </si>
  <si>
    <t>Mezisoučet - schody</t>
  </si>
  <si>
    <t>109,252+24,130+0,986</t>
  </si>
  <si>
    <t>Mezisoučet - podlahy</t>
  </si>
  <si>
    <t>175</t>
  </si>
  <si>
    <t>941211112</t>
  </si>
  <si>
    <t>Montáž lešení řadového rámového lehkého pracovního s podlahami s provozním zatížením tř. 3 do 200 kg/m2 šířky tř. SW06 přes 0,6 do 0,9 m, výšky přes 10 do 25 m</t>
  </si>
  <si>
    <t>597982579</t>
  </si>
  <si>
    <t xml:space="preserve">Poznámka k souboru cen:_x000D_
1. V ceně jsou započteny i náklady na kotvení lešení. 2. Montáž lešení řadového rámového lehkého výšky přes 40 m se oceňuje individuálně. 3. Šířkou se rozumí půdorysná vzdálenost, měřená od vnitřního líce sloupků zábradlí k protilehlému volnému okraji podlahy nebo mezi vnitřními líci. </t>
  </si>
  <si>
    <t>"poslední pracovní podlaha cca. 1,5 m pod úrovní střechy"</t>
  </si>
  <si>
    <t>(22,830+14,860+44,380+12,990*2+6,650+8,100*2+0,900*12)*18,955</t>
  </si>
  <si>
    <t>(12,000+13,450*2)*6,340</t>
  </si>
  <si>
    <t>176</t>
  </si>
  <si>
    <t>941211211</t>
  </si>
  <si>
    <t>Montáž lešení řadového rámového lehkého pracovního s podlahami s provozním zatížením tř. 3 do 200 kg/m2 Příplatek za první a každý další den použití lešení k ceně -1111 nebo -1112</t>
  </si>
  <si>
    <t>2110268558</t>
  </si>
  <si>
    <t>2932,55*500 'Přepočtené koeficientem množství</t>
  </si>
  <si>
    <t>177</t>
  </si>
  <si>
    <t>941211812</t>
  </si>
  <si>
    <t>Demontáž lešení řadového rámového lehkého pracovního s provozním zatížením tř. 3 do 200 kg/m2 šířky tř. SW06 přes 0,6 do 0,9 m, výšky přes 10 do 25 m</t>
  </si>
  <si>
    <t>-541475213</t>
  </si>
  <si>
    <t xml:space="preserve">Poznámka k souboru cen:_x000D_
1. Demontáž lešení řadového rámového lehkého výšky přes 40 m se oceňuje individuálně. </t>
  </si>
  <si>
    <t>178</t>
  </si>
  <si>
    <t>-1195963412</t>
  </si>
  <si>
    <t>"pro montáž krovu - pracovní podlaha cca. 1500 mm pod PZ"</t>
  </si>
  <si>
    <t>"m.č. 5.04 - 5.35"</t>
  </si>
  <si>
    <t>(8,580+94,110+12,440+22,940+4,920+20,700+7,140+20,690+12,950+3,910+2,290+1,840+2,150+1,190+1,860+10,320+6,560+20,520+6,860+20,530)*2,650</t>
  </si>
  <si>
    <t>(20,520+6,700+14,110+7,360+20,690+5,030+26,530+20,530+6,890+20,520+22,940+4,920)*2,650</t>
  </si>
  <si>
    <t>179</t>
  </si>
  <si>
    <t>741132152</t>
  </si>
  <si>
    <t>1216,986*45 'Přepočtené koeficientem množství</t>
  </si>
  <si>
    <t>180</t>
  </si>
  <si>
    <t>-1166497867</t>
  </si>
  <si>
    <t>181</t>
  </si>
  <si>
    <t>944121111</t>
  </si>
  <si>
    <t>Montáž ochranného zábradlí dílcového na vnějších volných stranách objektů odkloněného od svislice do 15 st.</t>
  </si>
  <si>
    <t>-605054054</t>
  </si>
  <si>
    <t xml:space="preserve">Poznámka k souboru cen:_x000D_
1. Cena -1111 je určena pro zábradlí na objektech jakékoliv výšky. 2. Ceny -1121 a -1122 jsou určeny pro lešeňové trubkové konstrukce do výšky 25 m. 3. Množství měrných jednotek se určuje: a) u ceny -1111 v m délky vnějšího obvodu objektu v úrovni ochranného zábradlí, b) u cen -1121 a -1122 v m délky ochranného zábradlí. </t>
  </si>
  <si>
    <t>22,830+14,860+44,380+12,990*2+6,650+8,100*2+0,900*12</t>
  </si>
  <si>
    <t>12,000+13,450*2</t>
  </si>
  <si>
    <t>182</t>
  </si>
  <si>
    <t>944121211</t>
  </si>
  <si>
    <t>Montáž ochranného zábradlí dílcového Příplatek za první a každý další den použití zábradlí k ceně -1111</t>
  </si>
  <si>
    <t>2124776577</t>
  </si>
  <si>
    <t>180,6*500 'Přepočtené koeficientem množství</t>
  </si>
  <si>
    <t>183</t>
  </si>
  <si>
    <t>944121811</t>
  </si>
  <si>
    <t>Demontáž ochranného zábradlí dílcového na vnějších volných stranách objektů odkloněného od svislice do 15 st.</t>
  </si>
  <si>
    <t>-1775999314</t>
  </si>
  <si>
    <t xml:space="preserve">Poznámka k souboru cen:_x000D_
1. Cena -1811 je určena pro zábradlí na objektech jakékoliv výšky. 2. Ceny -1821 a -1822 jsou určeny pro lešeňové trubkové konstrukce do výšky 25 m. </t>
  </si>
  <si>
    <t>184</t>
  </si>
  <si>
    <t>944511111</t>
  </si>
  <si>
    <t>Montáž ochranné sítě zavěšené na konstrukci lešení z textilie z umělých vláken</t>
  </si>
  <si>
    <t>-1437321664</t>
  </si>
  <si>
    <t xml:space="preserve">Poznámka k souboru cen:_x000D_
1. V cenách nejsou započteny náklady na lešení potřebné pro zavěšení sítí; toto lešení se oceňuje příslušnými cenami lešení. </t>
  </si>
  <si>
    <t>"poslední pracovní podlaha cca. 1,5 m pod úrovní střechy + výška zábradlí"</t>
  </si>
  <si>
    <t>(22,830+14,860+44,380+12,990*2+6,650+8,100*2+0,900*12)*(18,955+1,150)</t>
  </si>
  <si>
    <t>(12,000+13,450*2)*(6,340+1,150)</t>
  </si>
  <si>
    <t>185</t>
  </si>
  <si>
    <t>944511211</t>
  </si>
  <si>
    <t>Montáž ochranné sítě Příplatek za první a každý další den použití sítě k ceně -1111</t>
  </si>
  <si>
    <t>-517007343</t>
  </si>
  <si>
    <t>3140,24*500 'Přepočtené koeficientem množství</t>
  </si>
  <si>
    <t>186</t>
  </si>
  <si>
    <t>944511811</t>
  </si>
  <si>
    <t>Demontáž ochranné sítě zavěšené na konstrukci lešení z textilie z umělých vláken</t>
  </si>
  <si>
    <t>-893811902</t>
  </si>
  <si>
    <t>187</t>
  </si>
  <si>
    <t>1275449653</t>
  </si>
  <si>
    <t>188</t>
  </si>
  <si>
    <t>949311112</t>
  </si>
  <si>
    <t>Montáž lešení trubkového do šachet (výtahových, potrubních) o půdorysné ploše do 6 m2, výšky přes 10 do 20 m</t>
  </si>
  <si>
    <t>-274207970</t>
  </si>
  <si>
    <t xml:space="preserve">Poznámka k souboru cen:_x000D_
1. V cenách nejsou započteny náklady na vysekání otvorů ve zdivu, světlíku nebo šachtě; tyto stavební práce se oceňují příslušnými cenami katalogu 801-3 Budovy a haly - bourání konstrukcí. 2. Množství měrných jednotek se určuje v běžných metrech výšky šachty nebo světlíku. 3. Montáž lešení trubkového do šachet výšky přes 50 m se oceňuje individuálně. </t>
  </si>
  <si>
    <t>"přístavba osobonákladního/výtahu"</t>
  </si>
  <si>
    <t>"od -4,350 do +15,200 m"</t>
  </si>
  <si>
    <t>19,550*2</t>
  </si>
  <si>
    <t>"jídelní výtah"</t>
  </si>
  <si>
    <t>"od -3,350 do +2,950 m"</t>
  </si>
  <si>
    <t>6,300</t>
  </si>
  <si>
    <t>189</t>
  </si>
  <si>
    <t>949311211</t>
  </si>
  <si>
    <t>Montáž lešení trubkového do šachet (výtahových, potrubních) Příplatek za první a každý další den použití lešení k ceně -1111, -1112 nebo -1113</t>
  </si>
  <si>
    <t>471081096</t>
  </si>
  <si>
    <t>45,4*240 'Přepočtené koeficientem množství</t>
  </si>
  <si>
    <t>190</t>
  </si>
  <si>
    <t>949311812</t>
  </si>
  <si>
    <t>Demontáž lešení trubkového do šachet (výtahových, potrubních) o půdorysné ploše do 6 m2, výšky přes 10 do 20 m</t>
  </si>
  <si>
    <t>-808828236</t>
  </si>
  <si>
    <t xml:space="preserve">Poznámka k souboru cen:_x000D_
1. Demontáž lešení trubkového do šachet výšky přes 50 m se oceňuje individuálně. </t>
  </si>
  <si>
    <t>191</t>
  </si>
  <si>
    <t>952901111</t>
  </si>
  <si>
    <t>Vyčištění budov nebo objektů před předáním do užívání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při světlé výšce podlaží do 4 m</t>
  </si>
  <si>
    <t>1856308258</t>
  </si>
  <si>
    <t xml:space="preserve">Poznámka k souboru cen:_x000D_
1. Cena -1111 lze použít i pro vyčištění půdy a rovné střechy budov, pokud definitivní úprava umožňuje, aby se ploché střechy používalo jako terasy, nebo tehdy, když je nutno čistit konstrukce na těchto střechách (světlíky, dveře apod.). Do výměry se započítávají jednou třetinou plochy. 2. Střešní plochy hal se světlíky nebo okny se oceňují jako podlaží cenou -1221. 3. Množství měrných jednotek se určuje v m2 půdorysné plochy každého podlaží, dané vnějším obrysem podlaží budovy. Plochy balkonů se přičítají. </t>
  </si>
  <si>
    <t>192</t>
  </si>
  <si>
    <t>953312125</t>
  </si>
  <si>
    <t>Vložky svislé do dilatačních spár z polystyrenových desek extrudovaných včetně dodání a osazení, v jakémkoliv zdivu přes 40 do 50 mm</t>
  </si>
  <si>
    <t>85686703</t>
  </si>
  <si>
    <t>"přístavba schodiště/stávající objekt"</t>
  </si>
  <si>
    <t>6,650*17,700</t>
  </si>
  <si>
    <t>193</t>
  </si>
  <si>
    <t>953942121</t>
  </si>
  <si>
    <t>Osazování drobných kovových předmětů se zalitím maltou cementovou, do vysekaných kapes nebo připravených otvorů ochranných úhelníků</t>
  </si>
  <si>
    <t>1194887173</t>
  </si>
  <si>
    <t>"Výpis zámečnických výrobků"</t>
  </si>
  <si>
    <t>"ozn. Z/9 - dl.1800 mm"</t>
  </si>
  <si>
    <t>265,000</t>
  </si>
  <si>
    <t>194</t>
  </si>
  <si>
    <t>286Z/9</t>
  </si>
  <si>
    <t>rohový ochranný profil L 30/30/3 mm pro ochranu nároží, probarvený z PVC, samolepící, délka 1800 mm</t>
  </si>
  <si>
    <t>-756625887</t>
  </si>
  <si>
    <t>195</t>
  </si>
  <si>
    <t>953946111</t>
  </si>
  <si>
    <t>Montáž atypických ocelových konstrukcí profilů hmotnosti do 13 kg/m, hmotnosti konstrukce do 1 t</t>
  </si>
  <si>
    <t>-1292382003</t>
  </si>
  <si>
    <t>"D.1.2.04 + D.1.2.09"</t>
  </si>
  <si>
    <t>"L 60/60/6 mm na 2x Uč. 200 mm"</t>
  </si>
  <si>
    <t>(11,600*2)*5,42*0,001</t>
  </si>
  <si>
    <t>196</t>
  </si>
  <si>
    <t>130104240</t>
  </si>
  <si>
    <t>úhelník ocelový rovnostranný, v jakosti 11 375, 60 x 60 x 6 mm</t>
  </si>
  <si>
    <t>1442285388</t>
  </si>
  <si>
    <t>Poznámka k položce:
Hmotnost: 5,47 kg/m</t>
  </si>
  <si>
    <t>0,126*1,09 'Přepočtené koeficientem množství</t>
  </si>
  <si>
    <t>197</t>
  </si>
  <si>
    <t>953961113</t>
  </si>
  <si>
    <t>Kotvy chemické s vyvrtáním otvoru do betonu, železobetonu nebo tvrdého kamene tmel, velikost M 12, hloubka 110 mm</t>
  </si>
  <si>
    <t>776424836</t>
  </si>
  <si>
    <t>"kotvení PZ do ŽB věnce"</t>
  </si>
  <si>
    <t>6,000*3+30,000*4</t>
  </si>
  <si>
    <t>198</t>
  </si>
  <si>
    <t>953961114</t>
  </si>
  <si>
    <t>Kotvy chemické s vyvrtáním otvoru do betonu, železobetonu nebo tvrdého kamene tmel, velikost M 16, hloubka 125 mm</t>
  </si>
  <si>
    <t>-583992347</t>
  </si>
  <si>
    <t>(1,000*4)*3</t>
  </si>
  <si>
    <t>199</t>
  </si>
  <si>
    <t>953965123</t>
  </si>
  <si>
    <t>Kotvy chemické s vyvrtáním otvoru kotevní šrouby pro chemické kotvy, velikost M 12, délka 260 mm</t>
  </si>
  <si>
    <t>-744073717</t>
  </si>
  <si>
    <t>200</t>
  </si>
  <si>
    <t>953965132</t>
  </si>
  <si>
    <t>Kotvy chemické s vyvrtáním otvoru kotevní šrouby pro chemické kotvy, velikost M 16, délka 260 mm</t>
  </si>
  <si>
    <t>1773859284</t>
  </si>
  <si>
    <t>201</t>
  </si>
  <si>
    <t>964052111</t>
  </si>
  <si>
    <t>Bourání samostatných trámů, průvlaků nebo pásů ze železobetonu bez přerušení výztuže, průřezu do 0,16 m2</t>
  </si>
  <si>
    <t>-1657602760</t>
  </si>
  <si>
    <t>"D.1.2.03 + D.1.2.09"</t>
  </si>
  <si>
    <t>"ŽB nosník stropu"</t>
  </si>
  <si>
    <t>(3,700*2)*0,160</t>
  </si>
  <si>
    <t>202</t>
  </si>
  <si>
    <t>964061341</t>
  </si>
  <si>
    <t>Uvolnění zhlaví trámu při jeho výměně pro jakoukoliv délku uložení, ze zdiva cihelného, o průřezu zhlaví přes 0,05 m2</t>
  </si>
  <si>
    <t>593819344</t>
  </si>
  <si>
    <t>203</t>
  </si>
  <si>
    <t>972055691</t>
  </si>
  <si>
    <t>Vybourání otvorů ve stropech nebo klenbách železobetonových ve stropech z dutých prefabrikátů, plochy do 4 m2, tl. přes 120 mm</t>
  </si>
  <si>
    <t>1625820232</t>
  </si>
  <si>
    <t>"vložky stropu"</t>
  </si>
  <si>
    <t>(3,700*1,800)*0,250</t>
  </si>
  <si>
    <t>204</t>
  </si>
  <si>
    <t>973031324</t>
  </si>
  <si>
    <t>Vysekání výklenků nebo kapes ve zdivu z cihel na maltu vápennou nebo vápenocementovou kapes, plochy do 0,10 m2, hl. do 150 mm</t>
  </si>
  <si>
    <t>-716701302</t>
  </si>
  <si>
    <t>205</t>
  </si>
  <si>
    <t>975011351</t>
  </si>
  <si>
    <t>Podpěrné dřevení při podezdívání základového zdiva při výšce vyzdívky do 2 m, při tl. zdiva přes 450 do 600 mm a délce podchycení přes 3 do 5 m</t>
  </si>
  <si>
    <t>-184438237</t>
  </si>
  <si>
    <t xml:space="preserve">Poznámka k souboru cen:_x000D_
1. V cenách jsou započteny i náklady na: a) podpěrné dřevení; při oboustranném podpěrném dřevení oceňuje se podpírání na každé straně samostatně. b) kapes pro vzpěry. </t>
  </si>
  <si>
    <t>206</t>
  </si>
  <si>
    <t>985131311</t>
  </si>
  <si>
    <t>Očištění ploch stěn, rubu kleneb a podlah ruční dočištění ocelovými kartáči</t>
  </si>
  <si>
    <t>-1629512546</t>
  </si>
  <si>
    <t xml:space="preserve">Poznámka k souboru cen:_x000D_
1. V cenách jsou započteny i náklady na dodání všech hmot. 2. V cenách očištění ploch pískem jsou započteny i náklady smetení písku dohromady nebo naložení na dopravní prostředek. 3. V cenách očištění ploch pískem nejsou započteny náklady na odvoz písku, které se oceňují cenami odvozu suti příslušného katalogu pro objekt, na kterém se práce provádí. </t>
  </si>
  <si>
    <t>"desinfekce vnitřních stavebních konstrukcí po otlučení omítek"</t>
  </si>
  <si>
    <t>"strop"</t>
  </si>
  <si>
    <t>Mezisoučet - strop 1.PP - 4.NP</t>
  </si>
  <si>
    <t>"stěny"</t>
  </si>
  <si>
    <t>Mezisoučet - stěny 1.PP - 4.NP</t>
  </si>
  <si>
    <t>207</t>
  </si>
  <si>
    <t>985141111</t>
  </si>
  <si>
    <t>Vyčištění trhlin nebo dutin ve zdivu šířky do 30 mm, hloubky do 150 mm</t>
  </si>
  <si>
    <t>928101815</t>
  </si>
  <si>
    <t xml:space="preserve">Poznámka k souboru cen:_x000D_
1. V cenách jsou započteny i náklady na: a) odstranění porostů, zvětralin a nečistot, b) vysekání navětralých částí zdiva, c) vyfoukání a vypláchnutí trhlin. 2. Množství měrných jednotek se určuje v m délky vyčištěné dutiny. </t>
  </si>
  <si>
    <t>"předpoklad sanace zdiva - bude upřesněno při realizaci"</t>
  </si>
  <si>
    <t>"1.PP - 4.NP"</t>
  </si>
  <si>
    <t>100,000*5</t>
  </si>
  <si>
    <t>208</t>
  </si>
  <si>
    <t>985421131</t>
  </si>
  <si>
    <t>Injektáž trhlin v cihelném, kamenném nebo smíšeném zdivu nízkotlaká do 0,6 MP, včetně provedení vrtů aktivovanou cementovou maltou šířka trhlin přes 5 do 10 mm tloušťka zdiva do 300 mm</t>
  </si>
  <si>
    <t>1597432732</t>
  </si>
  <si>
    <t xml:space="preserve">Poznámka k souboru cen:_x000D_
1. Šířka trhlin je určena šířkou trhliny na povrchu konstrukce. 2. Množství měrných jednotek se určuje v m délky trhliny. 3. V cenách jsou započteny i náklady na: a) vyčištění trhlin, b) vyvrtání otvorů pro injektážní jehly a jejich vyčištění - jsou uvažovány 4 vrty na 1 m trhliny. U zdiva tloušťky do 450 mm je uvažováno provedení vrtů z jedné strany zdiva, u tloušťky přes 450 mm z obou stran zdiva, c) úpravu trhlin před injektáží (temování), d) hrubé zapravení otvorů po injektážních jehlách. 4. V cenách nejsou započteny náklady na zednické zapravení trhlin a opravu omítek, které se oceňují cenami katalogu 801-4 Budovy a haly - opravy a údržba. </t>
  </si>
  <si>
    <t>209</t>
  </si>
  <si>
    <t>985441111</t>
  </si>
  <si>
    <t>Přídavná šroubovitá nerezová výztuž pro sanaci trhlin v drážce včetně vyfrézování a zalití kotevní maltou v cihelném nebo kamenném zdivu hloubky do 70 mm 1 táhlo průměru 4,5 mm</t>
  </si>
  <si>
    <t>-218283871</t>
  </si>
  <si>
    <t xml:space="preserve">Poznámka k souboru cen:_x000D_
1. V cenách jsou započteny i náklady na vytvoření drážky nebo vrtu, jejich vyčištění, vložení táhla do drážky nebo kotvy do vrtu včetně dodávky materiálu, zalití drážky nebo vrtu zálivkovou maltou včetně dodávky materiálu a úpravy povrchu pod omítku (bez úpravy omítky). 2. V cenách nejsou započteny náklady na zatmelení vertikálních trhlin. </t>
  </si>
  <si>
    <t>"předpoklad sanace trhlin zdiva - bude upřesněno při realizaci"</t>
  </si>
  <si>
    <t>"dl. 500 mm á 200 mm"</t>
  </si>
  <si>
    <t>(100,000*5)*0,500*5</t>
  </si>
  <si>
    <t>210</t>
  </si>
  <si>
    <t>997013154</t>
  </si>
  <si>
    <t>Vnitrostaveništní doprava suti a vybouraných hmot vodorovně do 50 m svisle s omezením mechanizace pro budovy a haly výšky přes 12 do 15 m</t>
  </si>
  <si>
    <t>1636020478</t>
  </si>
  <si>
    <t>211</t>
  </si>
  <si>
    <t>-1491267136</t>
  </si>
  <si>
    <t>212</t>
  </si>
  <si>
    <t>702844487</t>
  </si>
  <si>
    <t>8,884*24 'Přepočtené koeficientem množství</t>
  </si>
  <si>
    <t>213</t>
  </si>
  <si>
    <t>-1286678503</t>
  </si>
  <si>
    <t>214</t>
  </si>
  <si>
    <t>-1962284025</t>
  </si>
  <si>
    <t>711</t>
  </si>
  <si>
    <t>Izolace proti vodě, vlhkosti a plynům</t>
  </si>
  <si>
    <t>215</t>
  </si>
  <si>
    <t>711111001</t>
  </si>
  <si>
    <t>Provedení izolace proti zemní vlhkosti natěradly a tmely za studena na ploše vodorovné V nátěrem penetračním</t>
  </si>
  <si>
    <t>-539582917</t>
  </si>
  <si>
    <t>"viz. skladby podlaha ozn. S4, S5, S7, S8"</t>
  </si>
  <si>
    <t>216</t>
  </si>
  <si>
    <t>111631500</t>
  </si>
  <si>
    <t>lak asfaltový penetrační (MJ t) bal 9 kg</t>
  </si>
  <si>
    <t>-1870959664</t>
  </si>
  <si>
    <t>Poznámka k položce:
Spotřeba 0,3-0,4kg/m2 dle povrchu, ředidlo technický benzín</t>
  </si>
  <si>
    <t>701,315*0,0003 'Přepočtené koeficientem množství</t>
  </si>
  <si>
    <t>217</t>
  </si>
  <si>
    <t>711112001</t>
  </si>
  <si>
    <t>Provedení izolace proti zemní vlhkosti natěradly a tmely za studena na ploše svislé S nátěrem penetračním</t>
  </si>
  <si>
    <t>1690766663</t>
  </si>
  <si>
    <t>(13,400+11,900+2,100+5,950+9,600+2,600)*1,750</t>
  </si>
  <si>
    <t>218</t>
  </si>
  <si>
    <t>-998366060</t>
  </si>
  <si>
    <t>79,713*0,00035 'Přepočtené koeficientem množství</t>
  </si>
  <si>
    <t>219</t>
  </si>
  <si>
    <t>711131101</t>
  </si>
  <si>
    <t>Provedení izolace proti zemní vlhkosti pásy na sucho AIP nebo tkaniny na ploše vodorovné V</t>
  </si>
  <si>
    <t>-18359247</t>
  </si>
  <si>
    <t>"drenáž"</t>
  </si>
  <si>
    <t>235,538*(0,600*2+0,800*2)</t>
  </si>
  <si>
    <t>220</t>
  </si>
  <si>
    <t>693110410</t>
  </si>
  <si>
    <t>geotextilie z polyesterových vláken netkaná, 300 g/m2, šíře 300 cm</t>
  </si>
  <si>
    <t>1114307962</t>
  </si>
  <si>
    <t>Poznámka k položce:
geoNETEX M/B 300, Plošná hmotnost: 300 g/m2, Pevnost v tahu (podélně/příčně): 3,0/3,5 kN/m, Statické protržení (CBR): 600 N, Funkce: F, F+S  Šířka: 2 m, Délka nábalu: 50 m</t>
  </si>
  <si>
    <t>659,506*1,15 'Přepočtené koeficientem množství</t>
  </si>
  <si>
    <t>221</t>
  </si>
  <si>
    <t>711141559</t>
  </si>
  <si>
    <t>Provedení izolace proti zemní vlhkosti pásy přitavením NAIP na ploše vodorovné V</t>
  </si>
  <si>
    <t>-302012283</t>
  </si>
  <si>
    <t>S5*2</t>
  </si>
  <si>
    <t>(3,710*4,650)*2</t>
  </si>
  <si>
    <t>(6,850*3,900+4,650*3,490)*2</t>
  </si>
  <si>
    <t>(13,650*12,397+11,600*6,150+3,853*2,450)*2</t>
  </si>
  <si>
    <t>222</t>
  </si>
  <si>
    <t>628522540</t>
  </si>
  <si>
    <t>pásy s modifikovaným asfaltem tl. 4,0 mm vložka polyesterové rouno minerální jemnozrnný posyp</t>
  </si>
  <si>
    <t>-1363965063</t>
  </si>
  <si>
    <t>701,315*1,15 'Přepočtené koeficientem množství</t>
  </si>
  <si>
    <t>223</t>
  </si>
  <si>
    <t>628361090</t>
  </si>
  <si>
    <t>pás těžký asfaltovaný s Al folií nosnou vložkou mineralní posyp</t>
  </si>
  <si>
    <t>-321090600</t>
  </si>
  <si>
    <t>224</t>
  </si>
  <si>
    <t>711142559</t>
  </si>
  <si>
    <t>Provedení izolace proti zemní vlhkosti pásy přitavením NAIP na ploše svislé S</t>
  </si>
  <si>
    <t>-916375361</t>
  </si>
  <si>
    <t>(13,400+11,900+2,100+5,950+9,600+2,600)*1,750*2</t>
  </si>
  <si>
    <t>225</t>
  </si>
  <si>
    <t>920327887</t>
  </si>
  <si>
    <t>79,713*1,2 'Přepočtené koeficientem množství</t>
  </si>
  <si>
    <t>226</t>
  </si>
  <si>
    <t>1842967228</t>
  </si>
  <si>
    <t>227</t>
  </si>
  <si>
    <t>998711103</t>
  </si>
  <si>
    <t>Přesun hmot pro izolace proti vodě, vlhkosti a plynům stanovený z hmotnosti přesunovaného materiálu vodorovná dopravní vzdálenost do 50 m v objektech výšky přes 12 do 60 m</t>
  </si>
  <si>
    <t>-994485866</t>
  </si>
  <si>
    <t>712</t>
  </si>
  <si>
    <t>Povlakové krytiny</t>
  </si>
  <si>
    <t>228</t>
  </si>
  <si>
    <t>712331111</t>
  </si>
  <si>
    <t>Provedení povlakové krytiny střech plochých do 10 st. pásy na sucho podkladní samolepící asfaltový pás</t>
  </si>
  <si>
    <t>31644128</t>
  </si>
  <si>
    <t>S9*2</t>
  </si>
  <si>
    <t>"střecha nad 5.NP"</t>
  </si>
  <si>
    <t>"strechy.pdf - měřeno funkcí AREA - sklon 5°"</t>
  </si>
  <si>
    <t>((325,290+343,500)/Cos(5))*2</t>
  </si>
  <si>
    <t>229</t>
  </si>
  <si>
    <t>1010410010</t>
  </si>
  <si>
    <t>Hydroizolace Asfaltové pásy Parozábrany Samolepicí asfaltový pás GLASTEK 30 STICKER PLUS KVK</t>
  </si>
  <si>
    <t>-789419813</t>
  </si>
  <si>
    <t>1646,289*1,15 'Přepočtené koeficientem množství</t>
  </si>
  <si>
    <t>230</t>
  </si>
  <si>
    <t>712341559</t>
  </si>
  <si>
    <t>Provedení povlakové krytiny střech plochých do 10 st. pásy přitavením NAIP v plné ploše</t>
  </si>
  <si>
    <t>-2023983677</t>
  </si>
  <si>
    <t>(325,290+343,500)/Cos(5)</t>
  </si>
  <si>
    <t>231</t>
  </si>
  <si>
    <t>628522590</t>
  </si>
  <si>
    <t>pásy s modifikovaným asfaltem tl. 5,2 mm vložka polyesterové rouno šedý minerální hrubozrnný posyp</t>
  </si>
  <si>
    <t>1268233527</t>
  </si>
  <si>
    <t>823,145*1,15 'Přepočtené koeficientem množství</t>
  </si>
  <si>
    <t>232</t>
  </si>
  <si>
    <t>712831101</t>
  </si>
  <si>
    <t>Provedení povlakové krytiny střech samostatným vytažením izolačního povlaku pásy na sucho na konstrukce převyšující úroveň střechy, AIP, NAIP nebo tkaninou</t>
  </si>
  <si>
    <t>-1249796337</t>
  </si>
  <si>
    <t>"terasa nad 1.NP"</t>
  </si>
  <si>
    <t>(11,500+13,650)*(0,366+0,460)</t>
  </si>
  <si>
    <t>11,500*0,366</t>
  </si>
  <si>
    <t>233</t>
  </si>
  <si>
    <t>1030242651</t>
  </si>
  <si>
    <t>24,983*1,2 'Přepočtené koeficientem množství</t>
  </si>
  <si>
    <t>234</t>
  </si>
  <si>
    <t>712841559</t>
  </si>
  <si>
    <t>Provedení povlakové krytiny střech samostatným vytažením izolačního povlaku pásy přitavením na konstrukce převyšující úroveň střechy, NAIP</t>
  </si>
  <si>
    <t>573761535</t>
  </si>
  <si>
    <t>235</t>
  </si>
  <si>
    <t>1057411369</t>
  </si>
  <si>
    <t>236</t>
  </si>
  <si>
    <t>712997001</t>
  </si>
  <si>
    <t>Provedení povlakové krytiny střech - ostatní práce přilepení klínů do asfaltu</t>
  </si>
  <si>
    <t>190219859</t>
  </si>
  <si>
    <t>11,500*2+13,200*2</t>
  </si>
  <si>
    <t>237</t>
  </si>
  <si>
    <t>631529080</t>
  </si>
  <si>
    <t>klín atikový přechodný minerální plochých střech tl.100 x100 mm</t>
  </si>
  <si>
    <t>-1464810370</t>
  </si>
  <si>
    <t>238</t>
  </si>
  <si>
    <t>712998005.1</t>
  </si>
  <si>
    <t>Montáž střešní dvoustupňové vpusti z PVC DN 150 s bitum. límcem</t>
  </si>
  <si>
    <t>-1632266472</t>
  </si>
  <si>
    <t>"ozn. K3" 5,000</t>
  </si>
  <si>
    <t>239</t>
  </si>
  <si>
    <t>2810310240.1</t>
  </si>
  <si>
    <t>střešní dvoustupňová vpusť včetně těsnící bitum. manžety doplněná o košík proti nečistotám DN 150 mm</t>
  </si>
  <si>
    <t>ks</t>
  </si>
  <si>
    <t>-1635833524</t>
  </si>
  <si>
    <t>240</t>
  </si>
  <si>
    <t>712998005.2</t>
  </si>
  <si>
    <t>Montáž ventilačního komínku odvětrání kanalizace z PVC DN 110 s bitum. límcem</t>
  </si>
  <si>
    <t>-790540485</t>
  </si>
  <si>
    <t>"ozn. K4" 61,000</t>
  </si>
  <si>
    <t>241</t>
  </si>
  <si>
    <t>2810312005.1</t>
  </si>
  <si>
    <t>Ploché střechy Odvětrání Větrací komínky Střešní komínek s napojením na potrubí TWOP 110 BIT s manžetou z modifikovaného asfaltového pásu</t>
  </si>
  <si>
    <t>1198042968</t>
  </si>
  <si>
    <t>242</t>
  </si>
  <si>
    <t>998712103</t>
  </si>
  <si>
    <t>Přesun hmot pro povlakové krytiny stanovený z hmotnosti přesunovaného materiálu vodorovná dopravní vzdálenost do 50 m v objektech výšky přes 12 do 24 m</t>
  </si>
  <si>
    <t>2046180731</t>
  </si>
  <si>
    <t>243</t>
  </si>
  <si>
    <t>713121111</t>
  </si>
  <si>
    <t>Montáž tepelné izolace podlah rohožemi, pásy, deskami, dílci, bloky (izolační materiál ve specifikaci) kladenými volně jednovrstvá</t>
  </si>
  <si>
    <t>2053030777</t>
  </si>
  <si>
    <t>"1.NP - 5.NP"</t>
  </si>
  <si>
    <t>244</t>
  </si>
  <si>
    <t>631509440</t>
  </si>
  <si>
    <t>deska tepelně izolační podlahová 1250x600 tl 25 mm</t>
  </si>
  <si>
    <t>221685440</t>
  </si>
  <si>
    <t>1793,92*1,02 'Přepočtené koeficientem množství</t>
  </si>
  <si>
    <t>245</t>
  </si>
  <si>
    <t>283764160</t>
  </si>
  <si>
    <t>deska z polystyrénu XPS, hrana polodrážková a hladký povrch tl 40 mm</t>
  </si>
  <si>
    <t>-120146487</t>
  </si>
  <si>
    <t>391,12*1,02 'Přepočtené koeficientem množství</t>
  </si>
  <si>
    <t>246</t>
  </si>
  <si>
    <t>713121121</t>
  </si>
  <si>
    <t>Montáž tepelné izolace podlah rohožemi, pásy, deskami, dílci, bloky (izolační materiál ve specifikaci) kladenými volně dvouvrstvá</t>
  </si>
  <si>
    <t>1079593752</t>
  </si>
  <si>
    <t>247</t>
  </si>
  <si>
    <t>283759200</t>
  </si>
  <si>
    <t>deska z pěnového polystyrenu pro trvalé zatížení v tlaku (max. 3600 kg/m2) 1000 x 500 x 40 mm</t>
  </si>
  <si>
    <t>-1200107497</t>
  </si>
  <si>
    <t>Poznámka k položce:
lambda=0,034 [W / m K]</t>
  </si>
  <si>
    <t>254*2,04 'Přepočtené koeficientem množství</t>
  </si>
  <si>
    <t>248</t>
  </si>
  <si>
    <t>713131141</t>
  </si>
  <si>
    <t>Montáž tepelné izolace stěn rohožemi, pásy, deskami, dílci, bloky (izolační materiál ve specifikaci) lepením celoplošně</t>
  </si>
  <si>
    <t>-2052006416</t>
  </si>
  <si>
    <t>"terasa nad 1.NP - atika - tl. 50 mm"</t>
  </si>
  <si>
    <t>(13,400*4+11,100*2+5,950*2+8,600)*0,250</t>
  </si>
  <si>
    <t>(13,400*4+11,100*2)*0,250</t>
  </si>
  <si>
    <t>(44,100*3+12,710*2+43,300*2)*0,250</t>
  </si>
  <si>
    <t>6,650*0,250</t>
  </si>
  <si>
    <t>Mezisoučet - ŽB věnec</t>
  </si>
  <si>
    <t>249</t>
  </si>
  <si>
    <t>283764170</t>
  </si>
  <si>
    <t>deska z polystyrénu XPS, hrana polodrážková a hladký povrch tl 50 mm</t>
  </si>
  <si>
    <t>-702246006</t>
  </si>
  <si>
    <t>130,751*1,02 'Přepočtené koeficientem množství</t>
  </si>
  <si>
    <t>250</t>
  </si>
  <si>
    <t>713131145</t>
  </si>
  <si>
    <t>Montáž tepelné izolace stěn rohožemi, pásy, deskami, dílci, bloky (izolační materiál ve specifikaci) lepením bodově</t>
  </si>
  <si>
    <t>-1180449949</t>
  </si>
  <si>
    <t>"drenážní desky výšky 1750 mm"</t>
  </si>
  <si>
    <t>(22,790+12,710+3,550+13,450+12,000+1,850+9,600+6,000+2,100+25,850+12,710+14,860+8,050+6,650+8,050)*1,750</t>
  </si>
  <si>
    <t>251</t>
  </si>
  <si>
    <t>693341420.1</t>
  </si>
  <si>
    <t>deska drenážní  min. 600 g/m2, tl 50 mm, XPS</t>
  </si>
  <si>
    <t>-1572567374</t>
  </si>
  <si>
    <t>280,385*1,02 'Přepočtené koeficientem množství</t>
  </si>
  <si>
    <t>252</t>
  </si>
  <si>
    <t>713141181</t>
  </si>
  <si>
    <t>Montáž tepelné izolace střech plochých rohožemi, pásy, deskami, dílci, bloky (izolační materiál ve specifikaci) přišroubovanými šrouby tl. izolace přes 170 mm budovy výšky do 20 m vnitřní pole</t>
  </si>
  <si>
    <t>-1002448810</t>
  </si>
  <si>
    <t>"odpočet krajního pole" -79,674</t>
  </si>
  <si>
    <t>"odpočet rohového pole" -147,973</t>
  </si>
  <si>
    <t>253</t>
  </si>
  <si>
    <t>713141182</t>
  </si>
  <si>
    <t>Montáž tepelné izolace střech plochých rohožemi, pásy, deskami, dílci, bloky (izolační materiál ve specifikaci) přišroubovanými šrouby tl. izolace přes 170 mm budovy výšky do 20 m okrajové pole</t>
  </si>
  <si>
    <t>-1836065903</t>
  </si>
  <si>
    <t>(3,080*2+28,750+7,035+14,965)*1,400</t>
  </si>
  <si>
    <t>254</t>
  </si>
  <si>
    <t>713141183</t>
  </si>
  <si>
    <t>Montáž tepelné izolace střech plochých rohožemi, pásy, deskami, dílci, bloky (izolační materiál ve specifikaci) přišroubovanými šrouby tl. izolace přes 170 mm budovy výšky do 20 m rohové pole</t>
  </si>
  <si>
    <t>-540177424</t>
  </si>
  <si>
    <t>"střecha nad 5.NP</t>
  </si>
  <si>
    <t>(5,300*1,400)*4</t>
  </si>
  <si>
    <t>(6,600*3,200)*4</t>
  </si>
  <si>
    <t>6,650*3,200</t>
  </si>
  <si>
    <t>(4,476*1,400)*2</t>
  </si>
  <si>
    <t>255</t>
  </si>
  <si>
    <t>283759930</t>
  </si>
  <si>
    <t>deska z pěnového polystyrenu pro trvalé zatížení v tlaku (max. 3000 kg/m2) 1000 x 500 x 200 mm</t>
  </si>
  <si>
    <t>-1326032545</t>
  </si>
  <si>
    <t>Poznámka k položce:
lambda=0,035 [W / m K]</t>
  </si>
  <si>
    <t>671,345*1,02 'Přepočtené koeficientem množství</t>
  </si>
  <si>
    <t>256</t>
  </si>
  <si>
    <t>713141331</t>
  </si>
  <si>
    <t>Montáž tepelné izolace střech plochých spádovými klíny v ploše přilepenými za studena zplna</t>
  </si>
  <si>
    <t>-1179478871</t>
  </si>
  <si>
    <t>257</t>
  </si>
  <si>
    <t>28376.PIR.1</t>
  </si>
  <si>
    <t>spádové klíny PIR (2%) tl. 70 - 330 mm</t>
  </si>
  <si>
    <t>137775636</t>
  </si>
  <si>
    <t>258</t>
  </si>
  <si>
    <t>998713103</t>
  </si>
  <si>
    <t>Přesun hmot pro izolace tepelné stanovený z hmotnosti přesunovaného materiálu vodorovná dopravní vzdálenost do 50 m v objektech výšky přes 12 m do 24 m</t>
  </si>
  <si>
    <t>-795737705</t>
  </si>
  <si>
    <t>714</t>
  </si>
  <si>
    <t>Akustická a protiotřesová opatření</t>
  </si>
  <si>
    <t>259</t>
  </si>
  <si>
    <t>714121021.1</t>
  </si>
  <si>
    <t>Montáž zvukově izolačního panelu podlah lepením do tmelu</t>
  </si>
  <si>
    <t>1289480422</t>
  </si>
  <si>
    <t>260</t>
  </si>
  <si>
    <t>28376.SDI.1</t>
  </si>
  <si>
    <t>zvukově izolační panel SDI tl. 6 mm</t>
  </si>
  <si>
    <t>-1863761611</t>
  </si>
  <si>
    <t>498,07*1,02 'Přepočtené koeficientem množství</t>
  </si>
  <si>
    <t>261</t>
  </si>
  <si>
    <t>998714103</t>
  </si>
  <si>
    <t>Přesun hmot pro akustická a protiotřesová opatření stanovený z hmotnosti přesunovaného materiálu vodorovná dopravní vzdálenost do 50 m v objektech výšky přes 12 do 24 m</t>
  </si>
  <si>
    <t>3174179</t>
  </si>
  <si>
    <t>262</t>
  </si>
  <si>
    <t>725291642</t>
  </si>
  <si>
    <t>Doplňky zařízení koupelen a záchodů nerezové sedačky do sprchy</t>
  </si>
  <si>
    <t>-1472881804</t>
  </si>
  <si>
    <t>"ozn. Z/7" 39,000</t>
  </si>
  <si>
    <t>263</t>
  </si>
  <si>
    <t>72529-Z/1</t>
  </si>
  <si>
    <t>Nástěnné madlo ozn. Z/1, délka 600 mm, provedení nerez</t>
  </si>
  <si>
    <t>1096874329</t>
  </si>
  <si>
    <t>264</t>
  </si>
  <si>
    <t>72529-Z/2</t>
  </si>
  <si>
    <t>Madlo k wc ozn. Z/2, sklopné, montované do podlahy, výška 800 mm, provedení nerez</t>
  </si>
  <si>
    <t>518887091</t>
  </si>
  <si>
    <t>265</t>
  </si>
  <si>
    <t>72529-Z/3</t>
  </si>
  <si>
    <t>Madlo nástěnné ozn. Z/3, pevné, délka 500 mm, provedení nerez</t>
  </si>
  <si>
    <t>878479103</t>
  </si>
  <si>
    <t>266</t>
  </si>
  <si>
    <t>72529-Z/4</t>
  </si>
  <si>
    <t>Zrcadlo kyvné ozn. Z/4, rozměr 400/600 mm v nereovém rámečku</t>
  </si>
  <si>
    <t>1278838706</t>
  </si>
  <si>
    <t>267</t>
  </si>
  <si>
    <t>72529-Z/5</t>
  </si>
  <si>
    <t>Pevné integrované madlo ozn. Z/5 vodorovné a svislé madlo k wc, rozměr 600/600 mm, provedení nerez</t>
  </si>
  <si>
    <t>1663576618</t>
  </si>
  <si>
    <t>268</t>
  </si>
  <si>
    <t>72529-Z/6</t>
  </si>
  <si>
    <t>Madlo pevné ozn. Z/6 do sprchy, rozměr 600/1000 mm, provedení nerez</t>
  </si>
  <si>
    <t>-489286488</t>
  </si>
  <si>
    <t>269</t>
  </si>
  <si>
    <t>998725103</t>
  </si>
  <si>
    <t>Přesun hmot pro zařizovací předměty stanovený z hmotnosti přesunovaného materiálu vodorovná dopravní vzdálenost do 50 m v objektech výšky přes 12 do 24 m</t>
  </si>
  <si>
    <t>1759851349</t>
  </si>
  <si>
    <t>270</t>
  </si>
  <si>
    <t>762081410</t>
  </si>
  <si>
    <t>Práce společné pro tesařské konstrukce hoblování hraněného řeziva zabudovaného do konstrukce vícestranné hranoly</t>
  </si>
  <si>
    <t>1455087888</t>
  </si>
  <si>
    <t>"krajový profil 80/210 mm - 3 strany"</t>
  </si>
  <si>
    <t>(0,080+0,210+0,080)*132,030</t>
  </si>
  <si>
    <t>271</t>
  </si>
  <si>
    <t>762082130</t>
  </si>
  <si>
    <t>Práce společné pro tesařské konstrukce profilování zhlaví trámů a ozdobných konců jednoduché seříznutí jedním řezem, plochy přes 160 do 320 cm2</t>
  </si>
  <si>
    <t>-1231074093</t>
  </si>
  <si>
    <t xml:space="preserve">Poznámka k souboru cen:_x000D_
1. Soubor cen 762 08-3 Impregnace řeziva neobsahuje položky pro ocenění imregnace řeziva nátěrem; tyto se oceňují příslušnými cenami souboru cen 783 2. -31.1 Napouštěcí nátěr tesařských konstrukcí, katalogu 800-783 Nátěry. 2. Soubor cen 762 08-5 Montáž ocelových spojovacích prostředků neobsahuje položky pro ocenění chemických kotev; tyto lze ocenit příslušnými cenami souboru cen 953 96 Kotvy chemické, katalogu 801-1 Budovy a haly - konstrukce zděné a monolitické. 3. V cenách 762 08-5 nejsou započteny náklady na dodávku spojovacích prostředků; tato dodávka se oceňuje ve specifikaci. 4. U položek 762 08-6 se určení cen řídí hmotností jednotlivě montovaného dílu konstrukce, dodávka veškerého materiálu se oceňuje ve specifikaci. </t>
  </si>
  <si>
    <t>"zhlaví krokve 80/240 mm u vrcholu"</t>
  </si>
  <si>
    <t>72,000+24,000+37,000</t>
  </si>
  <si>
    <t>"zhlaví krokve 80/240 mm v úžlabí"</t>
  </si>
  <si>
    <t>72,000</t>
  </si>
  <si>
    <t>"zhlaví krokví 80/240 mm v napojení na přístavbu výtahu"</t>
  </si>
  <si>
    <t>11,000*2</t>
  </si>
  <si>
    <t>272</t>
  </si>
  <si>
    <t>762083121</t>
  </si>
  <si>
    <t>Práce společné pro tesařské konstrukce impregnace řeziva máčením proti dřevokaznému hmyzu, houbám a plísním, třída ohrožení 1 a 2 (dřevo v interiéru)</t>
  </si>
  <si>
    <t>-155985846</t>
  </si>
  <si>
    <t>"krokev 80/240 mm" 20,549</t>
  </si>
  <si>
    <t>"pozednice 150/130 mm" 3,845</t>
  </si>
  <si>
    <t>"kraj. profil 80/210 mm" 2,218</t>
  </si>
  <si>
    <t>"rozpěra 80/240 mm" 1,824</t>
  </si>
  <si>
    <t>273</t>
  </si>
  <si>
    <t>762332142</t>
  </si>
  <si>
    <t>Montáž vázaných konstrukcí krovů střech pultových, sedlových, valbových, stanových čtvercového nebo obdélníkového půdorysu, z řeziva hraněného s použitím ocelových spojek (spojky ve specifikaci), přes 120 do 224 cm2 průřezové plochy</t>
  </si>
  <si>
    <t>576164564</t>
  </si>
  <si>
    <t xml:space="preserve">Poznámka k souboru cen:_x000D_
1. V cenách nejsou započteny náklady na montáž kotevních želez s připojením k dřevěné konstrukci; tyto se ocení příslušnými položkami souboru cen 762 08-5 tohoto katalogu. 2. V cenách 762 33-5 nejsou započteny náklady na podpory (např. vazníky). </t>
  </si>
  <si>
    <t>"krokev 80/240 mm"</t>
  </si>
  <si>
    <t>8,125*11</t>
  </si>
  <si>
    <t>7,600*72</t>
  </si>
  <si>
    <t>6,100*(24+37)</t>
  </si>
  <si>
    <t>5,600*11</t>
  </si>
  <si>
    <t>Mezisoučet - krokev 80/240 mm</t>
  </si>
  <si>
    <t>"pozednice 150/130 mm"</t>
  </si>
  <si>
    <t>44,670*4-1,500</t>
  </si>
  <si>
    <t>6,670*3</t>
  </si>
  <si>
    <t>Mezisoučet - pozednice 150/130 mm</t>
  </si>
  <si>
    <t>"okrajový profil 80/210 mm"</t>
  </si>
  <si>
    <t>44,670+13,680+15,035+7,675+6,650+7,675+22,965+13,680</t>
  </si>
  <si>
    <t>Mezisoučet - kraj.profil 80/210 mm</t>
  </si>
  <si>
    <t>"rozpěra krokve 80/240 mm"</t>
  </si>
  <si>
    <t>0,625*152</t>
  </si>
  <si>
    <t>Mezisoučet - rozpěra krokve 80/240 mm</t>
  </si>
  <si>
    <t>274</t>
  </si>
  <si>
    <t>605121300</t>
  </si>
  <si>
    <t>řezivo stavební hranol průřezu do 224 cm2</t>
  </si>
  <si>
    <t>-1784271890</t>
  </si>
  <si>
    <t>(0,080*0,240)*8,125*11</t>
  </si>
  <si>
    <t>(0,080*0,240)*7,600*72</t>
  </si>
  <si>
    <t>(0,080*0,240)*6,100*(24+37)</t>
  </si>
  <si>
    <t>(0,080*0,240)*5,600*11</t>
  </si>
  <si>
    <t>(0,150*0,130)*(44,670*4-1,500)</t>
  </si>
  <si>
    <t>(0,150*0,130)*6,670*3</t>
  </si>
  <si>
    <t>"krajový profil 80/210 mm"</t>
  </si>
  <si>
    <t>(0,080*0,210)*132,030</t>
  </si>
  <si>
    <t>Mezisoučet - kraj. profil 80/210 mm</t>
  </si>
  <si>
    <t>(0,080*0,240)*95,000</t>
  </si>
  <si>
    <t>Mezisoučet - rozpěra KV 80/240 mm</t>
  </si>
  <si>
    <t>28,436*1,1 'Přepočtené koeficientem množství</t>
  </si>
  <si>
    <t>275</t>
  </si>
  <si>
    <t>548251100</t>
  </si>
  <si>
    <t>kování tesařské úhelník 90° typ1 80x80x80x2,0 mm</t>
  </si>
  <si>
    <t>724659605</t>
  </si>
  <si>
    <t>276</t>
  </si>
  <si>
    <t>548254170</t>
  </si>
  <si>
    <t>kování tesařské děrovaná styčníková deska 100x200x2,0 mm</t>
  </si>
  <si>
    <t>391862408</t>
  </si>
  <si>
    <t>277</t>
  </si>
  <si>
    <t>762341027</t>
  </si>
  <si>
    <t>Bednění a laťování bednění střech rovných sklonu do 60 st. s vyřezáním otvorů z dřevoštěpkových desek šroubovaných na krokve 25 mm na pero a drážku, tloušťky desky</t>
  </si>
  <si>
    <t>-882354905</t>
  </si>
  <si>
    <t xml:space="preserve">Poznámka k souboru cen:_x000D_
1. V cenách -1011 až -1149 bednění střech z desek dřevoštěpkových a cementotřískových jsou započteny i náklady na dodávku spojovacích prostředků, na tyto položky se nevztahuje ocenění dodávky spojovacích prostředků položka 762 39-5000. </t>
  </si>
  <si>
    <t>278</t>
  </si>
  <si>
    <t>762395000</t>
  </si>
  <si>
    <t>Spojovací prostředky krovů, bednění a laťování, nadstřešních konstrukcí svory, prkna, hřebíky, pásová ocel, vruty</t>
  </si>
  <si>
    <t>333179424</t>
  </si>
  <si>
    <t xml:space="preserve">Poznámka k souboru cen:_x000D_
1. Cena je určena pro montážní ceny souborů cen: a) 762 33- Montáž vázaných konstrukcí krovů, b) 762 34- Bednění a laťování, ceny -1210 až -2441, c) 762 35- Montáž nadstřešních konstrukcí, d) 762 36- Montáž spádových klínů. 2. Ochrana konstrukce se oceňuje samostatně, např. položkami 762 08-3 Impregnace řeziva tohoto katalogu nebo příslušnými položkami katalogu 800-783 Nátěry. </t>
  </si>
  <si>
    <t>"bednění střechyOSB tl. 25 mm" 671,345*0,025</t>
  </si>
  <si>
    <t>"krajový profil 80/210 mm" 2,218</t>
  </si>
  <si>
    <t>279</t>
  </si>
  <si>
    <t>998762103</t>
  </si>
  <si>
    <t>Přesun hmot pro konstrukce tesařské stanovený z hmotnosti přesunovaného materiálu vodorovná dopravní vzdálenost do 50 m v objektech výšky přes 12 do 24 m</t>
  </si>
  <si>
    <t>1034254989</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</si>
  <si>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-2181 pro přesun prováděný bez použití mechanizace, tj. za ztížených podmínek, lze použít pouze pro hmotnost materiálu, která se tímto způsobem skutečně přemísťuje. </t>
  </si>
  <si>
    <t>763</t>
  </si>
  <si>
    <t>Konstrukce suché výstavby</t>
  </si>
  <si>
    <t>280</t>
  </si>
  <si>
    <t>763111316</t>
  </si>
  <si>
    <t>Příčka ze sádrokartonových desek s nosnou konstrukcí z jednoduchých ocelových profilů UW, CW jednoduše opláštěná deskou standardní A tl. 12,5 mm, příčka tl. 125 mm, profil 100 TI tl. 80 mm, EI 30, Rw 48 dB</t>
  </si>
  <si>
    <t>-1073006550</t>
  </si>
  <si>
    <t>(4,170+3,000+4,170+4,170+4,170+4,170)*2,500</t>
  </si>
  <si>
    <t>(4,170*2)*2,500</t>
  </si>
  <si>
    <t>(4,280*2)*2,700</t>
  </si>
  <si>
    <t>281</t>
  </si>
  <si>
    <t>763111336</t>
  </si>
  <si>
    <t>Příčka ze sádrokartonových desek s nosnou konstrukcí z jednoduchých ocelových profilů UW, CW jednoduše opláštěná deskou impregnovanou H2 tl. 12,5 mm, příčka tl. 125 mm, profil 100 TI tl. 80 mm, EI 30, Rw 48 dB</t>
  </si>
  <si>
    <t>-1862228622</t>
  </si>
  <si>
    <t>(4,170*2+3,700+2,200+4,170*2+3,700+2,200+4,170+2,600+4,170)*2,500</t>
  </si>
  <si>
    <t>-(0,800*1,970)*4</t>
  </si>
  <si>
    <t>-(1,200*2,100)*5</t>
  </si>
  <si>
    <t>(4,170*12+3,700+3,350+2,200+2,045+2,725+2,200+3,850+3,700+2,650*2+2,200*2)*2,500</t>
  </si>
  <si>
    <t>-(0,900*1,970)*5</t>
  </si>
  <si>
    <t>-(1,200*2,100)*11</t>
  </si>
  <si>
    <t>(4,280*12+3,700+3,350+2,300+2,045+2,725+3,850+3,700+2,650*2+2,300*2)*2,700</t>
  </si>
  <si>
    <t>282</t>
  </si>
  <si>
    <t>763111417</t>
  </si>
  <si>
    <t>Příčka ze sádrokartonových desek s nosnou konstrukcí z jednoduchých ocelových profilů UW, CW dvojitě opláštěná deskami standardními A tl. 2 x 12,5 mm, EI 60, příčka tl. 150 mm, profil 100 TI tl. 100 mm, Rw 55 dB</t>
  </si>
  <si>
    <t>-223631370</t>
  </si>
  <si>
    <t>4,170*2,500</t>
  </si>
  <si>
    <t>4,170*2,700</t>
  </si>
  <si>
    <t>283</t>
  </si>
  <si>
    <t>763111712</t>
  </si>
  <si>
    <t>Příčka ze sádrokartonových desek ostatní konstrukce a práce na příčkách ze sádrokartonových desek kluzné napojení příčky ke stropu</t>
  </si>
  <si>
    <t>1824632643</t>
  </si>
  <si>
    <t>(4,170+3,000+4,170+4,170+4,170+4,170)</t>
  </si>
  <si>
    <t>(4,170*2)</t>
  </si>
  <si>
    <t>(4,280*2)</t>
  </si>
  <si>
    <t>Mezisoučet - příčka tl. 125 mm, deska A</t>
  </si>
  <si>
    <t>(4,170*2+3,700+2,200+4,170*2+3,700+2,200+4,170+2,600+4,170)</t>
  </si>
  <si>
    <t>(4,170*12+3,700+3,350+2,200+2,045+2,725+2,200+3,850+3,700+2,650*2+2,200*2)</t>
  </si>
  <si>
    <t>(4,280*12+3,700+3,350+2,300+2,045+2,725+3,850+3,700+2,650*2+2,300*2)</t>
  </si>
  <si>
    <t>Mezisoučet - příčka tl. 125 mm, deska H2</t>
  </si>
  <si>
    <t>4,170</t>
  </si>
  <si>
    <t>Mezisoučet - příčka tl. 150 mm, deska A</t>
  </si>
  <si>
    <t>284</t>
  </si>
  <si>
    <t>763111717</t>
  </si>
  <si>
    <t>Příčka ze sádrokartonových desek ostatní konstrukce a práce na příčkách ze sádrokartonových desek základní penetrační nátěr</t>
  </si>
  <si>
    <t>1582288827</t>
  </si>
  <si>
    <t>140,559+750,249+42,534</t>
  </si>
  <si>
    <t>285</t>
  </si>
  <si>
    <t>763111718</t>
  </si>
  <si>
    <t>Příčka ze sádrokartonových desek ostatní konstrukce a práce na příčkách ze sádrokartonových desek úprava styku příčky a podhledu separační páskou se silikonem</t>
  </si>
  <si>
    <t>1098198625</t>
  </si>
  <si>
    <t>286</t>
  </si>
  <si>
    <t>763111726</t>
  </si>
  <si>
    <t xml:space="preserve">Příčka ze sádrokartonových desek ostatní konstrukce a práce na příčkách ze sádrokartonových desek úhelníky k ochraně rohů lišta na ochranu volných hran vysoce pevná a nárazu odolná </t>
  </si>
  <si>
    <t>940517840</t>
  </si>
  <si>
    <t>(0,800+1,970*2)*2*25</t>
  </si>
  <si>
    <t>(0,900+1,970*2)*2*19</t>
  </si>
  <si>
    <t>(1,200+2,100*2)*2*49</t>
  </si>
  <si>
    <t>287</t>
  </si>
  <si>
    <t>763111741</t>
  </si>
  <si>
    <t>Příčka ze sádrokartonových desek ostatní konstrukce a práce na příčkách ze sádrokartonových desek montáž parotěsné zábrany</t>
  </si>
  <si>
    <t>-741133293</t>
  </si>
  <si>
    <t>(140,559+750,249+42,534)*2</t>
  </si>
  <si>
    <t>288</t>
  </si>
  <si>
    <t>283292100</t>
  </si>
  <si>
    <t>folie podstřešní parotěsná PE role 1,5 x 50 m</t>
  </si>
  <si>
    <t>2103521408</t>
  </si>
  <si>
    <t>Poznámka k položce:
Parotěsná zábrana zpevněná mřížkou s hlavní funkcí jako větrotěsná zábrana..</t>
  </si>
  <si>
    <t>1866,684*1,1 'Přepočtené koeficientem množství</t>
  </si>
  <si>
    <t>289</t>
  </si>
  <si>
    <t>763111771</t>
  </si>
  <si>
    <t xml:space="preserve">Příčka ze sádrokartonových desek Příplatek k cenám za rovinnost kvality speciální tmelení </t>
  </si>
  <si>
    <t>-863223204</t>
  </si>
  <si>
    <t>290</t>
  </si>
  <si>
    <t>763131411</t>
  </si>
  <si>
    <t>Podhled ze sádrokartonových desek dvouvrstvá zavěšená spodní konstrukce z ocelových profilů CD, UD jednoduše opláštěná deskou standardní A, tl. 12,5 mm, bez TI</t>
  </si>
  <si>
    <t>1754371566</t>
  </si>
  <si>
    <t>"m.č. 0.17" 28,490</t>
  </si>
  <si>
    <t>"m.č. 0.18" 7,700</t>
  </si>
  <si>
    <t>"m.č. 0.19" 8,050</t>
  </si>
  <si>
    <t>"m.č. 0.20" 2,750</t>
  </si>
  <si>
    <t>"m.č. 0.21" 3,040</t>
  </si>
  <si>
    <t>"m.č. 0.22" 8,350</t>
  </si>
  <si>
    <t>"m.č. 0.27" 2,250</t>
  </si>
  <si>
    <t>291</t>
  </si>
  <si>
    <t>763131431</t>
  </si>
  <si>
    <t>Podhled ze sádrokartonových desek dvouvrstvá zavěšená spodní konstrukce z ocelových profilů CD, UD jednoduše opláštěná deskou protipožární DF, tl. 12,5 mm, bez TI</t>
  </si>
  <si>
    <t>-311333029</t>
  </si>
  <si>
    <t>"m.č. 5.04" 8,580</t>
  </si>
  <si>
    <t>"m.č. 5.07" 22,940</t>
  </si>
  <si>
    <t>"m.č. 5.09" 20,700</t>
  </si>
  <si>
    <t>"m.č. 5.11" 20,690</t>
  </si>
  <si>
    <t>"m.č. 5.12" 12,950</t>
  </si>
  <si>
    <t>"m.č. 5.20" 6,560</t>
  </si>
  <si>
    <t>"m.č. 5.21" 20,520</t>
  </si>
  <si>
    <t>"m.č. 5.23" 20,530</t>
  </si>
  <si>
    <t>"m.č. 5.24" 20,520</t>
  </si>
  <si>
    <t>"m.č. 5.26" 14,110</t>
  </si>
  <si>
    <t>"m.č. 5.27" 7,360</t>
  </si>
  <si>
    <t>"m.č. 5.28" 20,690</t>
  </si>
  <si>
    <t>"m.č. 5.30" 26,530</t>
  </si>
  <si>
    <t>"m.č. 5.31" 20,530</t>
  </si>
  <si>
    <t>"m.č. 5.33" 20,520</t>
  </si>
  <si>
    <t>"m.č. 5.34" 22,940</t>
  </si>
  <si>
    <t>292</t>
  </si>
  <si>
    <t>763131451</t>
  </si>
  <si>
    <t>Podhled ze sádrokartonových desek dvouvrstvá zavěšená spodní konstrukce z ocelových profilů CD, UD jednoduše opláštěná deskou impregnovanou H2, tl. 12,5 mm, bez TI</t>
  </si>
  <si>
    <t>-364492465</t>
  </si>
  <si>
    <t>"m.č. 0.29" 1,400</t>
  </si>
  <si>
    <t>"m.č. 0.30" 1,600</t>
  </si>
  <si>
    <t>"m.č. 0.31" 1,800</t>
  </si>
  <si>
    <t>"m.č. 0.34" 7,020</t>
  </si>
  <si>
    <t>"m.č. 1.07" 3,270</t>
  </si>
  <si>
    <t>"m.č. 1.08" 3,270</t>
  </si>
  <si>
    <t>"m.č. 1.09" 2,180</t>
  </si>
  <si>
    <t>"m.č. 1.10" 2,440</t>
  </si>
  <si>
    <t>"m.č. 1.11" 2,980</t>
  </si>
  <si>
    <t>"m.č. 1.12" 1,550</t>
  </si>
  <si>
    <t>"m.č. 1.26" 4,850</t>
  </si>
  <si>
    <t>"m.č. 1.28" 6,830</t>
  </si>
  <si>
    <t>"m.č. 1.32" 6,830</t>
  </si>
  <si>
    <t>"m.č. 1.35" 1,600</t>
  </si>
  <si>
    <t>"m.č. 1.36" 1,720</t>
  </si>
  <si>
    <t>"m.č. 1.37" 1,600</t>
  </si>
  <si>
    <t>"m.č. 1.38" 1,730</t>
  </si>
  <si>
    <t>"m.č. 2.08" 4,890</t>
  </si>
  <si>
    <t>"m.č. 2.10" 7,100</t>
  </si>
  <si>
    <t>"m.č. 2.13" 1,550</t>
  </si>
  <si>
    <t>"m.č. 2.14" 1,190</t>
  </si>
  <si>
    <t>"m.č. 2.15" 2,410</t>
  </si>
  <si>
    <t>"m.č. 2.16" 1,840</t>
  </si>
  <si>
    <t>"m.č. 2.17" 2,180</t>
  </si>
  <si>
    <t>"m.č. 2.18" 1,190</t>
  </si>
  <si>
    <t>"m.č. 2.19" 1,830</t>
  </si>
  <si>
    <t>"m.č. 2.20" 10,290</t>
  </si>
  <si>
    <t>"m.č. 2.23" 6,830</t>
  </si>
  <si>
    <t>"m.č. 2.26" 6,700</t>
  </si>
  <si>
    <t>"m.č. 2.30" 5,030</t>
  </si>
  <si>
    <t>"m.č. 2.33" 6,830</t>
  </si>
  <si>
    <t>"m.č. 2.36" 4,890</t>
  </si>
  <si>
    <t>"m.č. 3.08" 4,890</t>
  </si>
  <si>
    <t>"m.č. 3.10" 7,100</t>
  </si>
  <si>
    <t>"m.č. 3.13" 3,680</t>
  </si>
  <si>
    <t>"m.č. 3.14" 2,410</t>
  </si>
  <si>
    <t>"m.č. 3.15" 1,840</t>
  </si>
  <si>
    <t>"m.č. 3.16" 2,180</t>
  </si>
  <si>
    <t>"m.č. 3.17" 1,190</t>
  </si>
  <si>
    <t>"m.č. 3.18" 1,830</t>
  </si>
  <si>
    <t>"m.č. 3.19" 10,290</t>
  </si>
  <si>
    <t>"m.č. 3.22" 6,830</t>
  </si>
  <si>
    <t>"m.č. 3.25" 6,700</t>
  </si>
  <si>
    <t>"m.č. 3.29" 5,030</t>
  </si>
  <si>
    <t>"m.č. 3.32" 6,830</t>
  </si>
  <si>
    <t>"m.č. 3.35" 4,890</t>
  </si>
  <si>
    <t>"m.č. 4.08" 4,890</t>
  </si>
  <si>
    <t>"m.č. 4.10" 7,100</t>
  </si>
  <si>
    <t>"m.č. 4.13" 1,550</t>
  </si>
  <si>
    <t>"m.č. 4.14" 1,190</t>
  </si>
  <si>
    <t>"m.č. 4.15" 2,410</t>
  </si>
  <si>
    <t>"m.č. 4.16" 1,840</t>
  </si>
  <si>
    <t>"m.č. 4.17" 2,180</t>
  </si>
  <si>
    <t>"m.č. 4.18" 1,190</t>
  </si>
  <si>
    <t>"m.č. 4.19" 1,830</t>
  </si>
  <si>
    <t>"m.č. 4.20" 10,290</t>
  </si>
  <si>
    <t>"m.č. 4.23" 6,830</t>
  </si>
  <si>
    <t>"m.č. 4.26" 6,700</t>
  </si>
  <si>
    <t>"m.č. 4.30" 5,030</t>
  </si>
  <si>
    <t>"m.č. 4.33" 6,830</t>
  </si>
  <si>
    <t>"m.č. 4.36" 4,890</t>
  </si>
  <si>
    <t>293</t>
  </si>
  <si>
    <t>763131471</t>
  </si>
  <si>
    <t>Podhled ze sádrokartonových desek dvouvrstvá zavěšená spodní konstrukce z ocelových profilů CD, UD jednoduše opláštěná deskou impregnovanou protipožární H2DF, tl. 12,5 mm, bez TI</t>
  </si>
  <si>
    <t>-1975538304</t>
  </si>
  <si>
    <t>"m.č. 5.08" 4,920</t>
  </si>
  <si>
    <t>"m.č. 5.10" 7,140</t>
  </si>
  <si>
    <t>"m.č. 5.13" 3,910</t>
  </si>
  <si>
    <t>"m.č. 5.14" 2,290</t>
  </si>
  <si>
    <t>"m.č. 5.15" 1,840</t>
  </si>
  <si>
    <t>"m.č. 5.16" 2,150</t>
  </si>
  <si>
    <t>"m.č. 5.17" 1,190</t>
  </si>
  <si>
    <t>"m.č. 5.18" 1,860</t>
  </si>
  <si>
    <t>"m.č. 5.19" 10,320</t>
  </si>
  <si>
    <t>"m.č. 5.22" 6,860</t>
  </si>
  <si>
    <t>"m.č. 5.25" 6,700</t>
  </si>
  <si>
    <t>"m.č. 5.29" 5,030</t>
  </si>
  <si>
    <t>"m.č. 5.32" 6,860</t>
  </si>
  <si>
    <t>"m.č. 5.35" 4,920</t>
  </si>
  <si>
    <t>294</t>
  </si>
  <si>
    <t>763131714</t>
  </si>
  <si>
    <t>Podhled ze sádrokartonových desek ostatní práce a konstrukce na podhledech ze sádrokartonových desek základní penetrační nátěr</t>
  </si>
  <si>
    <t>465576740</t>
  </si>
  <si>
    <t>"deska A" 60,630</t>
  </si>
  <si>
    <t>"deska H2" 247,86</t>
  </si>
  <si>
    <t>"deska DF" 286,67</t>
  </si>
  <si>
    <t>"deska DFH2" 65,99</t>
  </si>
  <si>
    <t>295</t>
  </si>
  <si>
    <t>763131751</t>
  </si>
  <si>
    <t>Podhled ze sádrokartonových desek ostatní práce a konstrukce na podhledech ze sádrokartonových desek montáž parotěsné zábrany</t>
  </si>
  <si>
    <t>1493963619</t>
  </si>
  <si>
    <t>296</t>
  </si>
  <si>
    <t>-1185627755</t>
  </si>
  <si>
    <t>661,15*1,1 'Přepočtené koeficientem množství</t>
  </si>
  <si>
    <t>297</t>
  </si>
  <si>
    <t>763131761</t>
  </si>
  <si>
    <t>Podhled ze sádrokartonových desek Příplatek k cenám za plochu do 3 m2 jednotlivě</t>
  </si>
  <si>
    <t>741884504</t>
  </si>
  <si>
    <t>298</t>
  </si>
  <si>
    <t>763131771</t>
  </si>
  <si>
    <t xml:space="preserve">Podhled ze sádrokartonových desek Příplatek k cenám za rovinnost kvality speciální tmelení </t>
  </si>
  <si>
    <t>1116978713</t>
  </si>
  <si>
    <t>299</t>
  </si>
  <si>
    <t>763181311</t>
  </si>
  <si>
    <t>Výplně otvorů konstrukcí ze sádrokartonových desek montáž zárubně kovové s příslušenstvím pro příčky výšky do 2,75 m nebo zátěže dveřního křídla do 25 kg, s profily CW a UW jednokřídlové</t>
  </si>
  <si>
    <t>486289353</t>
  </si>
  <si>
    <t>300</t>
  </si>
  <si>
    <t>553313150</t>
  </si>
  <si>
    <t>zárubeň ocelová pro sádrokarton s drážkou 125 800 L/P</t>
  </si>
  <si>
    <t>-1316172331</t>
  </si>
  <si>
    <t>301</t>
  </si>
  <si>
    <t>763183111</t>
  </si>
  <si>
    <t>Výplně otvorů konstrukcí ze sádrokartonových desek montáž stavebního pouzdra posuvných dveří do sádrokartonové příčky s jednou kapsou pro jedno dveřní křídlo, průchozí šířky do 800 mm</t>
  </si>
  <si>
    <t>-223083226</t>
  </si>
  <si>
    <t>"Výpis dveří"</t>
  </si>
  <si>
    <t>"ozn. D16" 14,000+11,000</t>
  </si>
  <si>
    <t>302</t>
  </si>
  <si>
    <t>553316120</t>
  </si>
  <si>
    <t>pouzdro stavební posuvných dveří  jednopouzdrové  800 mm - standartní rozměr</t>
  </si>
  <si>
    <t>-992713591</t>
  </si>
  <si>
    <t>303</t>
  </si>
  <si>
    <t>763183112</t>
  </si>
  <si>
    <t>Výplně otvorů konstrukcí ze sádrokartonových desek montáž stavebního pouzdra posuvných dveří do sádrokartonové příčky s jednou kapsou pro jedno dveřní křídlo, průchozí šířky přes 800 do 1200 mm</t>
  </si>
  <si>
    <t>-1032334286</t>
  </si>
  <si>
    <t>"ozn. D17" 9,000+10,000</t>
  </si>
  <si>
    <t>304</t>
  </si>
  <si>
    <t>553316130</t>
  </si>
  <si>
    <t>pouzdro stavební posuvných dveří  jednopouzdrové 900 mm - standartní rozměr</t>
  </si>
  <si>
    <t>1219909258</t>
  </si>
  <si>
    <t>305</t>
  </si>
  <si>
    <t>763431001</t>
  </si>
  <si>
    <t>Montáž podhledu minerálního včetně zavěšeného roštu viditelného s panely vyjímatelnými, velikosti panelů do 0,36 m2</t>
  </si>
  <si>
    <t>-716018947</t>
  </si>
  <si>
    <t>"m.č. 0.25" 7,780</t>
  </si>
  <si>
    <t>"m.č. 0.26" 11,310</t>
  </si>
  <si>
    <t>306</t>
  </si>
  <si>
    <t>590361230</t>
  </si>
  <si>
    <t>panel akustický pro vlhké prostory, barvená hrana, bílá, 600x600x20mm</t>
  </si>
  <si>
    <t>-1657911938</t>
  </si>
  <si>
    <t>19,09*1,05 'Přepočtené koeficientem množství</t>
  </si>
  <si>
    <t>307</t>
  </si>
  <si>
    <t>763431041</t>
  </si>
  <si>
    <t>Montáž podhledu minerálního včetně zavěšeného roštu Příplatek k cenám: za výšku zavěšení přes 0,5 do 1,0 m</t>
  </si>
  <si>
    <t>-1542564737</t>
  </si>
  <si>
    <t>308</t>
  </si>
  <si>
    <t>763431201</t>
  </si>
  <si>
    <t>Montáž podhledu minerálního napojení na stěnu lištou obvodovou</t>
  </si>
  <si>
    <t>-1824021493</t>
  </si>
  <si>
    <t>"m.č. 0.25" 2,550*2+3,000*2</t>
  </si>
  <si>
    <t>"m.č. 0.26" 3,000*2+4,100*2</t>
  </si>
  <si>
    <t>309</t>
  </si>
  <si>
    <t>998763303</t>
  </si>
  <si>
    <t>Přesun hmot pro konstrukce montované z desek sádrokartonových, sádrovláknitých, cementovláknitých nebo cementových stanovený z hmotnosti přesunovaného materiálu vodorovná dopravní vzdálenost do 50 m v objektech výšky přes 12 do 24 m</t>
  </si>
  <si>
    <t>1300765155</t>
  </si>
  <si>
    <t>310</t>
  </si>
  <si>
    <t>764011424</t>
  </si>
  <si>
    <t>Podkladní plech z pozinkovaného plechu tloušťky 1,0 mm pro TiZn rš 330 mm</t>
  </si>
  <si>
    <t>2104529327</t>
  </si>
  <si>
    <t>"pro ozn. K1" 39,500</t>
  </si>
  <si>
    <t>311</t>
  </si>
  <si>
    <t>764011441</t>
  </si>
  <si>
    <t>Podkladní plech z pozinkovaného plechu tloušťky 1,0 mm pro TiZn rš 150 mm</t>
  </si>
  <si>
    <t>1575424958</t>
  </si>
  <si>
    <t>"pro ozn. K2" 133,900</t>
  </si>
  <si>
    <t>312</t>
  </si>
  <si>
    <t>764041322</t>
  </si>
  <si>
    <t>Dilatační lišta z titanzinkového lesklého válcovaného plechu připojovací, včetně tmelení rš 120 mm</t>
  </si>
  <si>
    <t>123285256</t>
  </si>
  <si>
    <t>"ozn. K8" 11,500</t>
  </si>
  <si>
    <t>313</t>
  </si>
  <si>
    <t>764042413</t>
  </si>
  <si>
    <t>Strukturní odddělovací rohož se zabudovanou hydroizolací rš do 300 mm</t>
  </si>
  <si>
    <t>-1183187462</t>
  </si>
  <si>
    <t>314</t>
  </si>
  <si>
    <t>764242306.1</t>
  </si>
  <si>
    <t>Oplechování střešních prvků z titanzinkového lesklého válcovaného plechu štítu závětrnou lištou rš 530 mm</t>
  </si>
  <si>
    <t>-1492510674</t>
  </si>
  <si>
    <t>"ozn. K2" 133,900</t>
  </si>
  <si>
    <t>315</t>
  </si>
  <si>
    <t>764245306.1</t>
  </si>
  <si>
    <t>Oplechování horních ploch zdí a nadezdívek (atik) z titanzinkového lesklého válcovaného plechu celoplošně lepené rš 550 mm</t>
  </si>
  <si>
    <t>7693822</t>
  </si>
  <si>
    <t>"ozn. K1" 39,500</t>
  </si>
  <si>
    <t>316</t>
  </si>
  <si>
    <t>764245346</t>
  </si>
  <si>
    <t>Oplechování horních ploch zdí a nadezdívek (atik) z titanzinkového lesklého válcovaného plechu Příplatek k cenám za zvýšenou pracnost při provedení rohu nebo koutu přes rš 400 mm</t>
  </si>
  <si>
    <t>-1855163309</t>
  </si>
  <si>
    <t>317</t>
  </si>
  <si>
    <t>764246344.1</t>
  </si>
  <si>
    <t>Oplechování parapetů z titanzinkového lesklého válcovaného plechu rovných celoplošně lepené, bez rohů rš 290 mm</t>
  </si>
  <si>
    <t>-808524290</t>
  </si>
  <si>
    <t>318</t>
  </si>
  <si>
    <t>764246345.1</t>
  </si>
  <si>
    <t>Oplechování parapetů z titanzinkového lesklého válcovaného plechu rovných celoplošně lepené, bez rohů rš 340 mm</t>
  </si>
  <si>
    <t>-805941540</t>
  </si>
  <si>
    <t>319</t>
  </si>
  <si>
    <t>764246345.2</t>
  </si>
  <si>
    <t>Oplechování parapetů z titanzinkového lesklého válcovaného plechu rovných celoplošně lepené, bez rohů rš 380 mm</t>
  </si>
  <si>
    <t>-2014526065</t>
  </si>
  <si>
    <t>320</t>
  </si>
  <si>
    <t>764248324.1</t>
  </si>
  <si>
    <t>Oplechování říms a ozdobných prvků z titanzinkového lesklého válcovaného plechu rovných, bez rohů celoplošně lepené rš 280 mm</t>
  </si>
  <si>
    <t>-1365414061</t>
  </si>
  <si>
    <t>321</t>
  </si>
  <si>
    <t>764248345</t>
  </si>
  <si>
    <t>Oplechování říms a ozdobných prvků z titanzinkového lesklého válcovaného plechu rovných, bez rohů Příplatek k cenám za zvýšenou pracnost při provedení rohu nebo koutu rovné římsy do rš 400 mm</t>
  </si>
  <si>
    <t>869330538</t>
  </si>
  <si>
    <t>322</t>
  </si>
  <si>
    <t>764344312</t>
  </si>
  <si>
    <t>Lemování prostupů z titanzinkového lesklého válcovaného plechu bez lišty, střech s krytinou skládanou nebo z plechu</t>
  </si>
  <si>
    <t>1552972737</t>
  </si>
  <si>
    <t>"ozn. K7" 0,500*(1,500*2+0,600*2)</t>
  </si>
  <si>
    <t>323</t>
  </si>
  <si>
    <t>998764103</t>
  </si>
  <si>
    <t>Přesun hmot pro konstrukce klempířské stanovený z hmotnosti přesunovaného materiálu vodorovná dopravní vzdálenost do 50 m v objektech výšky přes 12 do 24 m</t>
  </si>
  <si>
    <t>952295437</t>
  </si>
  <si>
    <t>766</t>
  </si>
  <si>
    <t>Konstrukce truhlářské</t>
  </si>
  <si>
    <t>324</t>
  </si>
  <si>
    <t>766622115</t>
  </si>
  <si>
    <t>Montáž oken plastových včetně montáže rámu na polyuretanovou pěnu plochy přes 1 m2 pevných do zdiva, výšky do 1,5 m</t>
  </si>
  <si>
    <t>-857506345</t>
  </si>
  <si>
    <t>325</t>
  </si>
  <si>
    <t>766622131</t>
  </si>
  <si>
    <t>Montáž oken plastových včetně montáže rámu na polyuretanovou pěnu plochy přes 1 m2 otevíravých nebo sklápěcích do zdiva, výšky do 1,5 m</t>
  </si>
  <si>
    <t>1023018432</t>
  </si>
  <si>
    <t>326</t>
  </si>
  <si>
    <t>766622216</t>
  </si>
  <si>
    <t>Montáž oken plastových plochy do 1 m2 včetně montáže rámu na polyuretanovou pěnu otevíravých nebo sklápěcích do zdiva</t>
  </si>
  <si>
    <t>1986311207</t>
  </si>
  <si>
    <t>"ozn. O4" 24,000</t>
  </si>
  <si>
    <t>"ozn. O5" 5,000</t>
  </si>
  <si>
    <t>"ozn. O7" 4,000</t>
  </si>
  <si>
    <t>"ozn. O9" 4,000</t>
  </si>
  <si>
    <t>"ozn. O19" 2,000</t>
  </si>
  <si>
    <t>327</t>
  </si>
  <si>
    <t>611O1-O21</t>
  </si>
  <si>
    <t>dodávka plastových oken s izolačním dvojsklem, barva bílá (rozměry a vybavení oken /mimo žaluzií/ - viz. podrobnosti Výpis oken)</t>
  </si>
  <si>
    <t>-1955163833</t>
  </si>
  <si>
    <t>328</t>
  </si>
  <si>
    <t>766660001</t>
  </si>
  <si>
    <t>Montáž dveřních křídel dřevěných nebo plastových otevíravých do ocelové zárubně povrchově upravených jednokřídlových, šířky do 800 mm</t>
  </si>
  <si>
    <t>96471289</t>
  </si>
  <si>
    <t>"ozn. D15" 14,000+6,000</t>
  </si>
  <si>
    <t>"ozn. D18" 13,000+13,000</t>
  </si>
  <si>
    <t>329</t>
  </si>
  <si>
    <t>611D15</t>
  </si>
  <si>
    <t>vnitřní dveře 1kř. ozn. D15 rozm.: 700/1970 mm, povrch HPL, výplň DVD deska,</t>
  </si>
  <si>
    <t>-150955926</t>
  </si>
  <si>
    <t>330</t>
  </si>
  <si>
    <t>611D18</t>
  </si>
  <si>
    <t>vnitřní dveře 1kř. ozn. D18 rozm.: 800/1970 mm, povrch HPL, výplň DVD deska,</t>
  </si>
  <si>
    <t>535762843</t>
  </si>
  <si>
    <t>331</t>
  </si>
  <si>
    <t>766660002</t>
  </si>
  <si>
    <t>Montáž dveřních křídel dřevěných nebo plastových otevíravých do ocelové zárubně povrchově upravených jednokřídlových, šířky přes 800 mm</t>
  </si>
  <si>
    <t>-1605136045</t>
  </si>
  <si>
    <t>"ozn. D19" 6,000+4,000</t>
  </si>
  <si>
    <t>"ozn. D23" 1,000</t>
  </si>
  <si>
    <t>"ozn. D24" 1,000+1,000</t>
  </si>
  <si>
    <t>332</t>
  </si>
  <si>
    <t>611D19</t>
  </si>
  <si>
    <t>vnitřní dveře 1kř. ozn. D19 rozm.: 900/1970 mm, povrch HPL, výplň DVD deska,</t>
  </si>
  <si>
    <t>-198910778</t>
  </si>
  <si>
    <t>333</t>
  </si>
  <si>
    <t>611D23</t>
  </si>
  <si>
    <t>vnitřní dveře 1kř. ozn. D23 rozm.: 1100/1970 mm, povrch HPL, výplň DVD deska</t>
  </si>
  <si>
    <t>-1579922871</t>
  </si>
  <si>
    <t>334</t>
  </si>
  <si>
    <t>611D24</t>
  </si>
  <si>
    <t>vnitřní dveře 1kř. ozn. D23 rozm.: 1000/1970 mm, povrch HPL, výplň DVD deska,</t>
  </si>
  <si>
    <t>-214732173</t>
  </si>
  <si>
    <t>335</t>
  </si>
  <si>
    <t>766660012</t>
  </si>
  <si>
    <t>Montáž dveřních křídel dřevěných nebo plastových otevíravých do ocelové zárubně povrchově upravených dvoukřídlových, šířky přes 1450 mm</t>
  </si>
  <si>
    <t>1499252212</t>
  </si>
  <si>
    <t>"ozn. D22" 1,000</t>
  </si>
  <si>
    <t>336</t>
  </si>
  <si>
    <t>611D22</t>
  </si>
  <si>
    <t>vnitřní dveře 2kř. ozn. D22 rozm.: 1550/1970 mm, povrch HPL, výplň DVD deska,</t>
  </si>
  <si>
    <t>110868853</t>
  </si>
  <si>
    <t>337</t>
  </si>
  <si>
    <t>766660021</t>
  </si>
  <si>
    <t>Montáž dveřních křídel dřevěných nebo plastových otevíravých do ocelové zárubně protipožárních jednokřídlových, šířky do 800 mm</t>
  </si>
  <si>
    <t>2116736626</t>
  </si>
  <si>
    <t>"ozn. D7" 1,000</t>
  </si>
  <si>
    <t>"ozn. D9" 1,000</t>
  </si>
  <si>
    <t>"ozn. D11" 3,000</t>
  </si>
  <si>
    <t>"ozn. D12" 4,000+8,000</t>
  </si>
  <si>
    <t>"ozn. D14" 5,000+5,000</t>
  </si>
  <si>
    <t>338</t>
  </si>
  <si>
    <t>611D7</t>
  </si>
  <si>
    <t>vnitřní dveře 1kř. ozn. D7 rozm.: 800/1970 mm, povrch HPL, výplň DVD deska, EI 45DP1/Sm</t>
  </si>
  <si>
    <t>425326528</t>
  </si>
  <si>
    <t>339</t>
  </si>
  <si>
    <t>611D9</t>
  </si>
  <si>
    <t>vnitřní dveře 1kř. ozn. D9 rozm.: 800/1970 mm, povrch HPL, výplň DVD deska, EI 30DP1/Sm</t>
  </si>
  <si>
    <t>896162830</t>
  </si>
  <si>
    <t>340</t>
  </si>
  <si>
    <t>611D11</t>
  </si>
  <si>
    <t>vnitřní dveře 1kř. ozn. D11 rozm.: 800/1970 mm, povrch HPL, výplň DVD deska, EI 30DP3/Sm</t>
  </si>
  <si>
    <t>-1202281882</t>
  </si>
  <si>
    <t>341</t>
  </si>
  <si>
    <t>611D12</t>
  </si>
  <si>
    <t>vnitřní dveře 1kř. ozn. D12 rozm.: 800/1970 mm, povrch HPL, výplň DVD deska, EI 45DP1/Sm</t>
  </si>
  <si>
    <t>-480710710</t>
  </si>
  <si>
    <t>342</t>
  </si>
  <si>
    <t>611D14</t>
  </si>
  <si>
    <t>vnitřní dveře 1kř. ozn. D14 rozm.: 800/1970 mm, povrch HPL, výplň DVD deska, EI 30DP3/Sm</t>
  </si>
  <si>
    <t>-818146894</t>
  </si>
  <si>
    <t>343</t>
  </si>
  <si>
    <t>766660022</t>
  </si>
  <si>
    <t>Montáž dveřních křídel dřevěných nebo plastových otevíravých do ocelové zárubně protipožárních jednokřídlových, šířky přes 800 mm</t>
  </si>
  <si>
    <t>1664992264</t>
  </si>
  <si>
    <t>"ozn. D1" 25,000+20,000</t>
  </si>
  <si>
    <t>"ozn. D6" 1,000</t>
  </si>
  <si>
    <t>"ozn. D13" 4,000</t>
  </si>
  <si>
    <t>"ozn. D20" 1,000+2,000</t>
  </si>
  <si>
    <t>344</t>
  </si>
  <si>
    <t>611D1</t>
  </si>
  <si>
    <t>vnitřní dveře 1kř. ozn. D1 rozm.: 1000/1970 mm, povrch HPL, výplň DVD deska, EI 30DP3/Sm</t>
  </si>
  <si>
    <t>-1952834467</t>
  </si>
  <si>
    <t>345</t>
  </si>
  <si>
    <t>611D6</t>
  </si>
  <si>
    <t>vnitřní dveře 1kř. ozn. D6 rozm.: 900/1970 mm, povrch HPL, výplň DVD deska, EI 45DP1/Sm</t>
  </si>
  <si>
    <t>1332040905</t>
  </si>
  <si>
    <t>346</t>
  </si>
  <si>
    <t>611D13</t>
  </si>
  <si>
    <t>vnitřní dveře 1kř. ozn. D13 rozm.: 1100/1970 mm, povrch HPL, výplň DVD deska, EI 45DP1/Sm</t>
  </si>
  <si>
    <t>1185130215</t>
  </si>
  <si>
    <t>347</t>
  </si>
  <si>
    <t>611D20</t>
  </si>
  <si>
    <t>vnitřní dveře 1kř. ozn. D20 rozm.: 900/1970 mm, povrch HPL, výplň DVD deska, EI 30DP3/Sm</t>
  </si>
  <si>
    <t>506186151</t>
  </si>
  <si>
    <t>348</t>
  </si>
  <si>
    <t>766660311</t>
  </si>
  <si>
    <t>Montáž dveřních křídel dřevěných nebo plastových posuvných dveří do pouzdra zděné příčky s jednou kapsou jednokřídlových, průchozí šířky do 800 mm</t>
  </si>
  <si>
    <t>725826636</t>
  </si>
  <si>
    <t>349</t>
  </si>
  <si>
    <t>611D16</t>
  </si>
  <si>
    <t>vnitřní dveře 1kř. ozn. D16 rozm.: 800/1970 mm, povrch HPL, výplň DVD deska, posuvné do pouzdra</t>
  </si>
  <si>
    <t>-1241178159</t>
  </si>
  <si>
    <t>350</t>
  </si>
  <si>
    <t>766660312</t>
  </si>
  <si>
    <t>Montáž dveřních křídel dřevěných nebo plastových posuvných dveří do pouzdra zděné příčky s jednou kapsou jednokřídlových, průchozí šířky přes 800 do 1200 mm</t>
  </si>
  <si>
    <t>-1741655694</t>
  </si>
  <si>
    <t>351</t>
  </si>
  <si>
    <t>611D17</t>
  </si>
  <si>
    <t>vnitřní dveře 1kř. ozn. D17 rozm.: 900/1970 mm, povrch HPL, výplň DVD deska, posuvné do pouzdra</t>
  </si>
  <si>
    <t>1230819595</t>
  </si>
  <si>
    <t>352</t>
  </si>
  <si>
    <t>766660716</t>
  </si>
  <si>
    <t>Montáž dveřních křídel dřevěných nebo plastových ostatní práce samozavírače na zárubeň dřevěnou</t>
  </si>
  <si>
    <t>-1949837965</t>
  </si>
  <si>
    <t>353</t>
  </si>
  <si>
    <t>549172650.1</t>
  </si>
  <si>
    <t xml:space="preserve">samozavírač dveří hydraulický </t>
  </si>
  <si>
    <t>291971488</t>
  </si>
  <si>
    <t>354</t>
  </si>
  <si>
    <t>766660720</t>
  </si>
  <si>
    <t>Montáž dveřních křídel dřevěných nebo plastových ostatní práce větrací mřížky s vyříznutím otvoru</t>
  </si>
  <si>
    <t>1215018466</t>
  </si>
  <si>
    <t>355</t>
  </si>
  <si>
    <t>196MŘ.1</t>
  </si>
  <si>
    <t>dveřní mřížka Al rozměru 150/550 mm (oboustranná)</t>
  </si>
  <si>
    <t>912416243</t>
  </si>
  <si>
    <t>356</t>
  </si>
  <si>
    <t>766660722</t>
  </si>
  <si>
    <t>Montáž dveřních křídel dřevěných nebo plastových ostatní práce dveřního kování zámku</t>
  </si>
  <si>
    <t>-2057213947</t>
  </si>
  <si>
    <t>"ozn. D8" 1,000</t>
  </si>
  <si>
    <t xml:space="preserve">"ozn. D18" 13,000+13,000 </t>
  </si>
  <si>
    <t>"ozn. D21" 1,000+1,000</t>
  </si>
  <si>
    <t>"ozn. D25" 1,000</t>
  </si>
  <si>
    <t>"ozn. D26" 1,000</t>
  </si>
  <si>
    <t>"ozn. D27" 1,000</t>
  </si>
  <si>
    <t>"ozn. D28" 1,000</t>
  </si>
  <si>
    <t>"ozn. D29" 1,000</t>
  </si>
  <si>
    <t>357</t>
  </si>
  <si>
    <t>549DVK.1</t>
  </si>
  <si>
    <t>dveřní kování dle výběru objednatele (vložka FAB, vložkový zámek, klika + rozety</t>
  </si>
  <si>
    <t>-1219221758</t>
  </si>
  <si>
    <t>358</t>
  </si>
  <si>
    <t>766669001</t>
  </si>
  <si>
    <t>Systém generálního klíče (1x GHS+2x HS+2x GS) - bude upřesněno uživatelem při realizaci</t>
  </si>
  <si>
    <t>1271734928</t>
  </si>
  <si>
    <t>359</t>
  </si>
  <si>
    <t>766694111</t>
  </si>
  <si>
    <t>Montáž ostatních truhlářských konstrukcí parapetních desek dřevěných nebo plastových šířky do 300 mm, délky do 1000 mm</t>
  </si>
  <si>
    <t>-1792216008</t>
  </si>
  <si>
    <t>"Výpis truhlářských výrobků"</t>
  </si>
  <si>
    <t>"ozn. T8" 1,000</t>
  </si>
  <si>
    <t>"ozn. T12" 1,000</t>
  </si>
  <si>
    <t>360</t>
  </si>
  <si>
    <t>766694112</t>
  </si>
  <si>
    <t>Montáž ostatních truhlářských konstrukcí parapetních desek dřevěných nebo plastových šířky do 300 mm, délky přes 1000 do 1600 mm</t>
  </si>
  <si>
    <t>-984915518</t>
  </si>
  <si>
    <t>"ozn. T6" 3,000</t>
  </si>
  <si>
    <t>"ozn. T7" 5,000</t>
  </si>
  <si>
    <t>361</t>
  </si>
  <si>
    <t>766694113</t>
  </si>
  <si>
    <t>Montáž ostatních truhlářských konstrukcí parapetních desek dřevěných nebo plastových šířky do 300 mm, délky přes 1600 do 2600 mm</t>
  </si>
  <si>
    <t>-1509842550</t>
  </si>
  <si>
    <t>"ozn. T3" 3,000</t>
  </si>
  <si>
    <t>"ozn. T4" 3,000</t>
  </si>
  <si>
    <t>"ozn. T9" 6,000</t>
  </si>
  <si>
    <t>"ozn. T11" 3,000</t>
  </si>
  <si>
    <t>"ozn. T13" 1,000</t>
  </si>
  <si>
    <t>362</t>
  </si>
  <si>
    <t>766694121</t>
  </si>
  <si>
    <t>Montáž ostatních truhlářských konstrukcí parapetních desek dřevěných nebo plastových šířky přes 300 mm, délky do 1000 mm</t>
  </si>
  <si>
    <t>671134384</t>
  </si>
  <si>
    <t>"ozn. T2" 3,000</t>
  </si>
  <si>
    <t>"ozn. T10" 21,000</t>
  </si>
  <si>
    <t>363</t>
  </si>
  <si>
    <t>766694122</t>
  </si>
  <si>
    <t>Montáž ostatních truhlářských konstrukcí parapetních desek dřevěných nebo plastových šířky přes 300 mm, délky přes 1000 do 1600 mm</t>
  </si>
  <si>
    <t>-2082425933</t>
  </si>
  <si>
    <t>"ozn. T1" 54,000</t>
  </si>
  <si>
    <t>364</t>
  </si>
  <si>
    <t>766694123</t>
  </si>
  <si>
    <t>Montáž ostatních truhlářských konstrukcí parapetních desek dřevěných nebo plastových šířky přes 300 mm, délky přes 1600 do 2600 mm</t>
  </si>
  <si>
    <t>-7852641</t>
  </si>
  <si>
    <t>"ozn. T5" 2,000</t>
  </si>
  <si>
    <t>365</t>
  </si>
  <si>
    <t>611T1-T13</t>
  </si>
  <si>
    <t>dodávka plastových parapetů vnitřních (šířky, délky a počty kusů dle Výpisu truhlářských výrobků)</t>
  </si>
  <si>
    <t>514428278</t>
  </si>
  <si>
    <t>"T1" 1,500*54</t>
  </si>
  <si>
    <t>"T2" 0,750*3</t>
  </si>
  <si>
    <t>"T3" 2,000*3</t>
  </si>
  <si>
    <t>"T4" 2,000*3</t>
  </si>
  <si>
    <t>"T5" 2,000*2</t>
  </si>
  <si>
    <t>"T6" 1,600*3</t>
  </si>
  <si>
    <t>"T7" 1,100*5</t>
  </si>
  <si>
    <t>"T8" 0,600*1</t>
  </si>
  <si>
    <t>"T9" 2,000*6</t>
  </si>
  <si>
    <t>"T10" 0,900*21</t>
  </si>
  <si>
    <t>"T11" 2,000*3</t>
  </si>
  <si>
    <t>"T12" 0,625*1</t>
  </si>
  <si>
    <t>"T13" 2,500*1</t>
  </si>
  <si>
    <t>366</t>
  </si>
  <si>
    <t>998766103</t>
  </si>
  <si>
    <t>Přesun hmot pro konstrukce truhlářské stanovený z hmotnosti přesunovaného materiálu vodorovná dopravní vzdálenost do 50 m v objektech výšky přes 12 do 24 m</t>
  </si>
  <si>
    <t>-1470142830</t>
  </si>
  <si>
    <t>367</t>
  </si>
  <si>
    <t>767113110</t>
  </si>
  <si>
    <t>Montáž stěn a příček pro zasklení z hliníkových profilů, plochy jednotlivých stěn do 6 m2</t>
  </si>
  <si>
    <t>21848534</t>
  </si>
  <si>
    <t>"ozn. D5" (2,000*2,200)*1</t>
  </si>
  <si>
    <t>"ozn. D10" (2,000*2,150)*4</t>
  </si>
  <si>
    <t>368</t>
  </si>
  <si>
    <t>196S02</t>
  </si>
  <si>
    <t>prosklená Al stěna ozn. S01, rozměr 3750/2700 mm (mimo linér.dveří) s NSV, podrobnosti viz. Výpis oken</t>
  </si>
  <si>
    <t>1487647893</t>
  </si>
  <si>
    <t>369</t>
  </si>
  <si>
    <t>196D5</t>
  </si>
  <si>
    <t>prosklená Al stěna ozn. D5, rozměr 2000/2200 mm (mimo linér.dveří), podrobnosti viz. Výpis dveří</t>
  </si>
  <si>
    <t>1057227150</t>
  </si>
  <si>
    <t>370</t>
  </si>
  <si>
    <t>196D10</t>
  </si>
  <si>
    <t>prosklená Al stěna ozn. D10, rozměr 2000/2150 mm (mimo linér.dveří), podrobnosti viz. Výpis dveří</t>
  </si>
  <si>
    <t>337861113</t>
  </si>
  <si>
    <t>371</t>
  </si>
  <si>
    <t>767113120</t>
  </si>
  <si>
    <t>Montáž stěn a příček pro zasklení z hliníkových profilů, plochy jednotlivých stěn přes 6 do 9 m2</t>
  </si>
  <si>
    <t>440538094</t>
  </si>
  <si>
    <t>"ozn. D2" (2,350*2,800)*1</t>
  </si>
  <si>
    <t>"ozn. D4" (2,350*2,800)*5</t>
  </si>
  <si>
    <t>372</t>
  </si>
  <si>
    <t>196D2</t>
  </si>
  <si>
    <t>prosklená Al stěna ozn. D2, rozměr 2350/2800 mm (mimo linér.dveří), podrobnosti viz. Výpis dveří</t>
  </si>
  <si>
    <t>-965540145</t>
  </si>
  <si>
    <t>373</t>
  </si>
  <si>
    <t>196D4</t>
  </si>
  <si>
    <t>prosklená Al stěna ozn. D4, rozměr 2350/2800 mm (mimo linér.dveří), podrobnosti viz. Výpis dveří</t>
  </si>
  <si>
    <t>212755153</t>
  </si>
  <si>
    <t>374</t>
  </si>
  <si>
    <t>767113130</t>
  </si>
  <si>
    <t>Montáž stěn a příček pro zasklení z hliníkových profilů, plochy jednotlivých stěn přes 9 do 12 m2</t>
  </si>
  <si>
    <t>662649509</t>
  </si>
  <si>
    <t>375</t>
  </si>
  <si>
    <t>196S01</t>
  </si>
  <si>
    <t>-1452099660</t>
  </si>
  <si>
    <t>376</t>
  </si>
  <si>
    <t>76711-FAS.1</t>
  </si>
  <si>
    <t>Dodávka a montáž systémové zavěšené prosklené fasády přístavby výtahu (kompletní provedení)</t>
  </si>
  <si>
    <t>-219860892</t>
  </si>
  <si>
    <t>(8,100+6,650+8,100)*14,250</t>
  </si>
  <si>
    <t>(1,629+2,299)*8,100/2*2</t>
  </si>
  <si>
    <t>(8,100+6,650+8,100)*2,299</t>
  </si>
  <si>
    <t>377</t>
  </si>
  <si>
    <t>767165111</t>
  </si>
  <si>
    <t>Montáž zábradlí rovného madel z trubek nebo tenkostěnných profilů šroubováním</t>
  </si>
  <si>
    <t>1564047845</t>
  </si>
  <si>
    <t>"ozn. Z/8"</t>
  </si>
  <si>
    <t>291,500</t>
  </si>
  <si>
    <t>378</t>
  </si>
  <si>
    <t>286Z/8</t>
  </si>
  <si>
    <t>nárazové madlo ozn. Z/8 HRB 20 plastové včetně konzol, spojek, rohových a koutových koncovek výšky 143 mm, odsazení 76 mm</t>
  </si>
  <si>
    <t>-761653681</t>
  </si>
  <si>
    <t>379</t>
  </si>
  <si>
    <t>767210111</t>
  </si>
  <si>
    <t>Montáž schodnic ocelových rovných v prostoru, podepřené</t>
  </si>
  <si>
    <t>736436507</t>
  </si>
  <si>
    <t>"Uč. 260 mm"</t>
  </si>
  <si>
    <t>2,750*6+2,600*4+0,460*4</t>
  </si>
  <si>
    <t>380</t>
  </si>
  <si>
    <t>130108220</t>
  </si>
  <si>
    <t>ocel profilová UPN, v jakosti 11 375, h=160 mm</t>
  </si>
  <si>
    <t>190496598</t>
  </si>
  <si>
    <t>Poznámka k položce:
Hmotnost: 18,80 kg/m</t>
  </si>
  <si>
    <t>28,740*18,80*0,001</t>
  </si>
  <si>
    <t>0,54*1,09 'Přepočtené koeficientem množství</t>
  </si>
  <si>
    <t>381</t>
  </si>
  <si>
    <t>767210114</t>
  </si>
  <si>
    <t>Montáž schodnic ocelových rovných na ocelovou konstrukci svařováním</t>
  </si>
  <si>
    <t>688686888</t>
  </si>
  <si>
    <t>"D.1.2.12"</t>
  </si>
  <si>
    <t>18,150</t>
  </si>
  <si>
    <t>382</t>
  </si>
  <si>
    <t>553SCH-1.1</t>
  </si>
  <si>
    <t xml:space="preserve">nosná konstrukce venkovního schodiště dle v.č. D.1.2.11 (Uč.180, plech tl. 10 a 15 mm - výpis viz. legenda) </t>
  </si>
  <si>
    <t>571798657</t>
  </si>
  <si>
    <t>383</t>
  </si>
  <si>
    <t>767210151</t>
  </si>
  <si>
    <t>Montáž schodišťových stupňů z oceli rovných nebo vřetenových šroubováním</t>
  </si>
  <si>
    <t>-381149417</t>
  </si>
  <si>
    <t>1,000*8</t>
  </si>
  <si>
    <t>384</t>
  </si>
  <si>
    <t>553471340</t>
  </si>
  <si>
    <t>stupeň schodišťový svařovaný žárově zinkovaný velikost 30/3 mm 1200 x 305 mm</t>
  </si>
  <si>
    <t>-349910580</t>
  </si>
  <si>
    <t>385</t>
  </si>
  <si>
    <t>767220220</t>
  </si>
  <si>
    <t>Montáž schodišťového zábradlí z trubek nebo tenkostěnných profilů na ocelovou konstrukci, hmotnosti 1 m zábradlí přes 15 do 25 kg</t>
  </si>
  <si>
    <t>2068503549</t>
  </si>
  <si>
    <t>"SCH-1</t>
  </si>
  <si>
    <t>"tr. 51/4 mm"</t>
  </si>
  <si>
    <t>2,525*2+0,185+1,275+2,371</t>
  </si>
  <si>
    <t>Mezisoučet - venkovní schodiště SCH-1</t>
  </si>
  <si>
    <t>"4.NP/5.NP"</t>
  </si>
  <si>
    <t>0,200+2,600+0,200+2,600+1,200</t>
  </si>
  <si>
    <t>Mezisoučet - vnitřní schodiště SCH-4</t>
  </si>
  <si>
    <t>386</t>
  </si>
  <si>
    <t>553SCH-1.2</t>
  </si>
  <si>
    <t>zábradlí venkovního schodiště SCH-1 dle v.č. D.1.2.11 (tr.51/4 mm + výplň tyč pr. 10 mm - výpis viz. legenda)</t>
  </si>
  <si>
    <t>1136761029</t>
  </si>
  <si>
    <t>387</t>
  </si>
  <si>
    <t>553SCH-4.1</t>
  </si>
  <si>
    <t xml:space="preserve">zábradlí vnitřního schodiště SCH-4 </t>
  </si>
  <si>
    <t>1575293009</t>
  </si>
  <si>
    <t>388</t>
  </si>
  <si>
    <t>767250111</t>
  </si>
  <si>
    <t>Montáž podest z oceli šroubováním</t>
  </si>
  <si>
    <t>-1786769852</t>
  </si>
  <si>
    <t>(1,127*1,205)*2</t>
  </si>
  <si>
    <t>389</t>
  </si>
  <si>
    <t>553SCH-1.3</t>
  </si>
  <si>
    <t>plechový profil BN-G 200/1275/50/2,5 mm dle v.č. D.1.2.11</t>
  </si>
  <si>
    <t>295672979</t>
  </si>
  <si>
    <t>390</t>
  </si>
  <si>
    <t>553SCH-1.4</t>
  </si>
  <si>
    <t>plechový profil BN-G 150/1275/50/2,5 mm dle v.č. D.1.2.11</t>
  </si>
  <si>
    <t>-491289649</t>
  </si>
  <si>
    <t>391</t>
  </si>
  <si>
    <t>767250113</t>
  </si>
  <si>
    <t>Montáž podest z oceli svařováním</t>
  </si>
  <si>
    <t>-1102644015</t>
  </si>
  <si>
    <t>"TR 50/250/1 mm"</t>
  </si>
  <si>
    <t>12,750</t>
  </si>
  <si>
    <t>392</t>
  </si>
  <si>
    <t>138387270.1</t>
  </si>
  <si>
    <t>plech vlnitý pozinkovaný TR 50/250/1 mm</t>
  </si>
  <si>
    <t>93020922</t>
  </si>
  <si>
    <t>0,128*1,09 'Přepočtené koeficientem množství</t>
  </si>
  <si>
    <t>393</t>
  </si>
  <si>
    <t>767316310</t>
  </si>
  <si>
    <t>Montáž světlíků bodových do 1 m2</t>
  </si>
  <si>
    <t>1639210907</t>
  </si>
  <si>
    <t>"Výpis klepmířských výrobků"</t>
  </si>
  <si>
    <t>"ozn. K6" 1,000</t>
  </si>
  <si>
    <t>"ozn. K5" 1,000</t>
  </si>
  <si>
    <t>394</t>
  </si>
  <si>
    <t>1900505966.1</t>
  </si>
  <si>
    <t>výklopný střešní výlez ocelový se základnou 850/1000 mm, zateplený, průlez 600/600 mm - ozn. K6</t>
  </si>
  <si>
    <t>487023341</t>
  </si>
  <si>
    <t>395</t>
  </si>
  <si>
    <t>1900505966.2</t>
  </si>
  <si>
    <t>střešní světlík půlkulatý vnitřní průměr 600 mm - ozn. K5</t>
  </si>
  <si>
    <t>481748795</t>
  </si>
  <si>
    <t>396</t>
  </si>
  <si>
    <t>767640221</t>
  </si>
  <si>
    <t>Montáž dveří ocelových vchodových dvoukřídlové bez nadsvětlíku</t>
  </si>
  <si>
    <t>1914757329</t>
  </si>
  <si>
    <t>397</t>
  </si>
  <si>
    <t>196D25</t>
  </si>
  <si>
    <t>dveře vnější Al ozn. D25, 2kř. rozměru 900+600/1970 mm, podrobnosti viz. Výpis dveří</t>
  </si>
  <si>
    <t>-1926418790</t>
  </si>
  <si>
    <t>398</t>
  </si>
  <si>
    <t>196D27</t>
  </si>
  <si>
    <t>dveře vnější Al ozn. D27, 2kř. rozměru 900+450/1970 mm, podrobnosti viz. Výpis dveří</t>
  </si>
  <si>
    <t>643316563</t>
  </si>
  <si>
    <t>399</t>
  </si>
  <si>
    <t>196D28</t>
  </si>
  <si>
    <t>dveře vnější Al ozn. D28, 2kř. rozměru 800+800/1970 mm, podrobnosti viz. Výpis dveří</t>
  </si>
  <si>
    <t>-180345919</t>
  </si>
  <si>
    <t>400</t>
  </si>
  <si>
    <t>767640222</t>
  </si>
  <si>
    <t>Montáž dveří ocelových vchodových dvoukřídlové s nadsvětlíkem</t>
  </si>
  <si>
    <t>-1669977900</t>
  </si>
  <si>
    <t>401</t>
  </si>
  <si>
    <t>196D26</t>
  </si>
  <si>
    <t>dveře vnější Al ozn. D26, 2kř s NSV. rozměru 900+700/1970+580 mm, podrobnosti viz. Výpis dveří</t>
  </si>
  <si>
    <t>1325103438</t>
  </si>
  <si>
    <t>402</t>
  </si>
  <si>
    <t>196D29</t>
  </si>
  <si>
    <t>dveře vnější Al ozn. D29, 2kř s NSV. rozměru 900+700/1970+580 mm, podrobnosti viz. Výpis dveří</t>
  </si>
  <si>
    <t>250962663</t>
  </si>
  <si>
    <t>403</t>
  </si>
  <si>
    <t>767640322</t>
  </si>
  <si>
    <t>Montáž dveří ocelových vnitřních dvoukřídlových</t>
  </si>
  <si>
    <t>22471587</t>
  </si>
  <si>
    <t>"ozn. D3" 5,000</t>
  </si>
  <si>
    <t>"ozn. D21" 2,000</t>
  </si>
  <si>
    <t>404</t>
  </si>
  <si>
    <t>196D3</t>
  </si>
  <si>
    <t>dveře vnitřní Al ozn. D3, 2kř. rozměru 900+450/2100 mm, podrobnosti viz. Výpis dveří</t>
  </si>
  <si>
    <t>362729427</t>
  </si>
  <si>
    <t>405</t>
  </si>
  <si>
    <t>196D8</t>
  </si>
  <si>
    <t>dveře vnitřní Al ozn. D8, 2kř. rozměru 900+600/1970 mm, podrobnosti viz. Výpis dveří</t>
  </si>
  <si>
    <t>1974327505</t>
  </si>
  <si>
    <t>406</t>
  </si>
  <si>
    <t>196D21</t>
  </si>
  <si>
    <t>dveře vnitřní Al ozn. D21, 2kř. rozměru 900+900/1970 mm, podrobnosti viz. Výpis dveří</t>
  </si>
  <si>
    <t>1008715223</t>
  </si>
  <si>
    <t>407</t>
  </si>
  <si>
    <t>767641111</t>
  </si>
  <si>
    <t>Montáž automatických dveří posuvných, výšky do 2200 mm lineárních, šířky do 1000 mm</t>
  </si>
  <si>
    <t>1425706643</t>
  </si>
  <si>
    <t>"ozn. D5" 1,000</t>
  </si>
  <si>
    <t>"ozn. D10" 4,000</t>
  </si>
  <si>
    <t>408</t>
  </si>
  <si>
    <t>553291100.1</t>
  </si>
  <si>
    <t>dveře automatické posuvné, 1 křídlé 900 x 2100 mm, rám Al profily 25 mm, vnitřní, zasklení jednoduché bezpečnostní</t>
  </si>
  <si>
    <t>-71986895</t>
  </si>
  <si>
    <t>409</t>
  </si>
  <si>
    <t>767641112</t>
  </si>
  <si>
    <t>Montáž automatických dveří posuvných, výšky do 2200 mm lineárních, šířky přes 1000 mm do 1800 mm</t>
  </si>
  <si>
    <t>-597312108</t>
  </si>
  <si>
    <t>"ozn. S01 - dveře 1800/2100 mm" 2,000</t>
  </si>
  <si>
    <t>"ozn. D2" 1,000</t>
  </si>
  <si>
    <t>"ozn. D4" 5,000</t>
  </si>
  <si>
    <t>"ozn. D30" 1,000</t>
  </si>
  <si>
    <t>410</t>
  </si>
  <si>
    <t>553291030</t>
  </si>
  <si>
    <t>dveře automatické posuvné, 2 křídlé 1800 x 2100 mm, rám Al profily 38 mm, vnější, zasklení ditherm izolační</t>
  </si>
  <si>
    <t>-1333609911</t>
  </si>
  <si>
    <t>411</t>
  </si>
  <si>
    <t>553291120</t>
  </si>
  <si>
    <t>dveře automatické posuvné, 2 křídlé 1100 x 2100 mm, rám Al profily 25 mm, vnitřní, zasklení jednoduché bezpečnostní</t>
  </si>
  <si>
    <t>930426663</t>
  </si>
  <si>
    <t>412</t>
  </si>
  <si>
    <t>553291020</t>
  </si>
  <si>
    <t>dveře automatické posuvné, 2 křídlé 1500 x 2100 mm, rám Al profily 25 mm, vnitřní, zasklení jednoduché bezpečnostní</t>
  </si>
  <si>
    <t>773751872</t>
  </si>
  <si>
    <t>413</t>
  </si>
  <si>
    <t>767649191</t>
  </si>
  <si>
    <t>Montáž dveří ocelových doplňků dveří samozavírače hydraulického</t>
  </si>
  <si>
    <t>-1123147162</t>
  </si>
  <si>
    <t>"ozn. D21" 2,000*2</t>
  </si>
  <si>
    <t>414</t>
  </si>
  <si>
    <t>-602794669</t>
  </si>
  <si>
    <t>415</t>
  </si>
  <si>
    <t>998767103</t>
  </si>
  <si>
    <t>Přesun hmot pro zámečnické konstrukce stanovený z hmotnosti přesunovaného materiálu vodorovná dopravní vzdálenost do 50 m v objektech výšky přes 12 do 24 m</t>
  </si>
  <si>
    <t>-976179146</t>
  </si>
  <si>
    <t>416</t>
  </si>
  <si>
    <t>771274123</t>
  </si>
  <si>
    <t>Montáž obkladů schodišť z dlaždic keramických lepených flexibilním lepidlem stupnic protiskluzných nebo reliefovaných šířky přes 250 do 300 mm</t>
  </si>
  <si>
    <t>-876753645</t>
  </si>
  <si>
    <t>"mezi m.č. 0.16/0.17"</t>
  </si>
  <si>
    <t>"m.č. 0.12"</t>
  </si>
  <si>
    <t>1,010*18</t>
  </si>
  <si>
    <t>1,500*18</t>
  </si>
  <si>
    <t>Mezisoučet - 4.NP/5.NP</t>
  </si>
  <si>
    <t>417</t>
  </si>
  <si>
    <t>59776140.1</t>
  </si>
  <si>
    <t>dlaždice - schodovka 29,8 x 29,8 x0,9 cm</t>
  </si>
  <si>
    <t>152557522</t>
  </si>
  <si>
    <t>418</t>
  </si>
  <si>
    <t>771274232</t>
  </si>
  <si>
    <t>Montáž obkladů schodišť z dlaždic keramických lepených flexibilním lepidlem podstupnic hladkých výšky přes 150 do 200 mm</t>
  </si>
  <si>
    <t>773438896</t>
  </si>
  <si>
    <t>419</t>
  </si>
  <si>
    <t>597614080</t>
  </si>
  <si>
    <t>dlaždice keramické slinuté neglazované mrazuvzdorné  29,8 x 29,8 x 0,9 cm</t>
  </si>
  <si>
    <t>-2087717276</t>
  </si>
  <si>
    <t>69,27*1,1 'Přepočtené koeficientem množství</t>
  </si>
  <si>
    <t>420</t>
  </si>
  <si>
    <t>771474112</t>
  </si>
  <si>
    <t>Montáž soklíků z dlaždic keramických lepených flexibilním lepidlem rovných výšky přes 65 do 90 mm</t>
  </si>
  <si>
    <t>272046321</t>
  </si>
  <si>
    <t>421</t>
  </si>
  <si>
    <t>597614160</t>
  </si>
  <si>
    <t>dlaždice keramické slinuté neglazované mrazuvzdorné  29,8 x 8,0 x 0,9 cm</t>
  </si>
  <si>
    <t>-288980861</t>
  </si>
  <si>
    <t>422</t>
  </si>
  <si>
    <t>771474132</t>
  </si>
  <si>
    <t>Montáž soklíků z dlaždic keramických lepených flexibilním lepidlem schodišťových stupňovitých výšky přes 65 do 90 mm</t>
  </si>
  <si>
    <t>225283181</t>
  </si>
  <si>
    <t>(2*(0,260+0,178))*16*5</t>
  </si>
  <si>
    <t>(2*(0,230+0,178))*2*5</t>
  </si>
  <si>
    <t>(1*(0,310+0,158))*18*5</t>
  </si>
  <si>
    <t>423</t>
  </si>
  <si>
    <t>-826521300</t>
  </si>
  <si>
    <t>424</t>
  </si>
  <si>
    <t>771574312</t>
  </si>
  <si>
    <t>Montáž podlah z dlaždic keramických lepených flexibilním lepidlem rychletuhnoucím režných nebo glazovaných hladkých přes 9 do 12 ks/ m2</t>
  </si>
  <si>
    <t>933159598</t>
  </si>
  <si>
    <t>S1+S2+S3+S4+S5+S6+S7</t>
  </si>
  <si>
    <t>425</t>
  </si>
  <si>
    <t>-530270655</t>
  </si>
  <si>
    <t>3362,63*1,1 'Přepočtené koeficientem množství</t>
  </si>
  <si>
    <t>426</t>
  </si>
  <si>
    <t>771579191</t>
  </si>
  <si>
    <t>Montáž podlah z dlaždic keramických Příplatek k cenám za plochu do 5 m2 jednotlivě</t>
  </si>
  <si>
    <t>747439337</t>
  </si>
  <si>
    <t>1,790+2,750+3,040+1,400+1,600+1,800+2,480+1,650+2,510+1,670</t>
  </si>
  <si>
    <t>3,270+3,270+2,180+2,440+2,980+1,550+4,850+1,600+1,720+1,600+1,730</t>
  </si>
  <si>
    <t>4,890+1,550+1,190+2,410+1,840+2,180+1,190+1,830+4,890</t>
  </si>
  <si>
    <t>4,890+3,680+2,410+1,840+2,180+1,190+1,830+4,890</t>
  </si>
  <si>
    <t>4,890+1,550+1,190+2,410+1,840+2,180+2,180+1,190+1,830+4,890</t>
  </si>
  <si>
    <t>4,920+3,910+2,290+1,840+2,150+1,190+1,860+4,920</t>
  </si>
  <si>
    <t>427</t>
  </si>
  <si>
    <t>771579196</t>
  </si>
  <si>
    <t>Montáž podlah z dlaždic keramických Příplatek k cenám za dvousložkový spárovací tmel</t>
  </si>
  <si>
    <t>-738465029</t>
  </si>
  <si>
    <t>"sokl běžný" 3194,499*0,080</t>
  </si>
  <si>
    <t>"sokl schodiště" 120,36*0,080</t>
  </si>
  <si>
    <t>"plocha" 3362,63</t>
  </si>
  <si>
    <t>428</t>
  </si>
  <si>
    <t>771591111</t>
  </si>
  <si>
    <t>Podlahy - ostatní práce penetrace podkladu</t>
  </si>
  <si>
    <t>496771481</t>
  </si>
  <si>
    <t>429</t>
  </si>
  <si>
    <t>771591115</t>
  </si>
  <si>
    <t>Podlahy - ostatní práce spárování silikonem</t>
  </si>
  <si>
    <t>-1385573761</t>
  </si>
  <si>
    <t>"sokl běžný" 3194,499</t>
  </si>
  <si>
    <t>"sokl schodiště" 120,36</t>
  </si>
  <si>
    <t>430</t>
  </si>
  <si>
    <t>771591185</t>
  </si>
  <si>
    <t>Podlahy - ostatní práce řezání dlaždic keramických rovné</t>
  </si>
  <si>
    <t>-1924849284</t>
  </si>
  <si>
    <t>"sokl rovný" 3515,000</t>
  </si>
  <si>
    <t>"sokl schod.stupňů" 445,000</t>
  </si>
  <si>
    <t>"plocha" 11210,000</t>
  </si>
  <si>
    <t>"schod.stupně + podstupnice" 847,000*2</t>
  </si>
  <si>
    <t>431</t>
  </si>
  <si>
    <t>771990112</t>
  </si>
  <si>
    <t>Vyrovnání podkladní vrstvy samonivelační stěrkou tl. 4 mm, min. pevnosti 30 MPa</t>
  </si>
  <si>
    <t>1945142770</t>
  </si>
  <si>
    <t>(1,010*(0,260+0,178))*16*5</t>
  </si>
  <si>
    <t>(1,010*(0,230+0,178))*2*5</t>
  </si>
  <si>
    <t>432</t>
  </si>
  <si>
    <t>771990192</t>
  </si>
  <si>
    <t>Vyrovnání podkladní vrstvy samonivelační stěrkou tl. 4 mm, min. pevnosti Příplatek k cenám za každý další 1 mm tloušťky, min. pevnosti 30 MPa</t>
  </si>
  <si>
    <t>-1528733749</t>
  </si>
  <si>
    <t>3402,141*2 'Přepočtené koeficientem množství</t>
  </si>
  <si>
    <t>433</t>
  </si>
  <si>
    <t>998771103</t>
  </si>
  <si>
    <t>Přesun hmot pro podlahy z dlaždic stanovený z hmotnosti přesunovaného materiálu vodorovná dopravní vzdálenost do 50 m v objektech výšky přes 12 do 24 m</t>
  </si>
  <si>
    <t>-2098375960</t>
  </si>
  <si>
    <t>434</t>
  </si>
  <si>
    <t>776111112</t>
  </si>
  <si>
    <t>Příprava podkladu broušení podlah nového podkladu betonového</t>
  </si>
  <si>
    <t>-287481410</t>
  </si>
  <si>
    <t>"pro SDI panel"</t>
  </si>
  <si>
    <t>435</t>
  </si>
  <si>
    <t>776111311</t>
  </si>
  <si>
    <t>Příprava podkladu vysátí podlah</t>
  </si>
  <si>
    <t>-1523203155</t>
  </si>
  <si>
    <t>436</t>
  </si>
  <si>
    <t>776121321</t>
  </si>
  <si>
    <t>Příprava podkladu penetrace neředěná podlah</t>
  </si>
  <si>
    <t>-442817616</t>
  </si>
  <si>
    <t>437</t>
  </si>
  <si>
    <t>776141122</t>
  </si>
  <si>
    <t>Příprava podkladu vyrovnání samonivelační stěrkou podlah min.pevnosti 30 MPa, tloušťky přes 3 do 5 mm</t>
  </si>
  <si>
    <t>1650476424</t>
  </si>
  <si>
    <t>438</t>
  </si>
  <si>
    <t>998776103</t>
  </si>
  <si>
    <t>Přesun hmot pro podlahy povlakové stanovený z hmotnosti přesunovaného materiálu vodorovná dopravní vzdálenost do 50 m v objektech výšky přes 12 do 24 m</t>
  </si>
  <si>
    <t>1555403132</t>
  </si>
  <si>
    <t>777</t>
  </si>
  <si>
    <t>Podlahy lité</t>
  </si>
  <si>
    <t>439</t>
  </si>
  <si>
    <t>777111101</t>
  </si>
  <si>
    <t>Příprava podkladu před provedením litých podlah zametení</t>
  </si>
  <si>
    <t>-1154678521</t>
  </si>
  <si>
    <t>440</t>
  </si>
  <si>
    <t>777111111</t>
  </si>
  <si>
    <t>Příprava podkladu před provedením litých podlah vysátí</t>
  </si>
  <si>
    <t>-565574569</t>
  </si>
  <si>
    <t>441</t>
  </si>
  <si>
    <t>777111121</t>
  </si>
  <si>
    <t>Příprava podkladu před provedením litých podlah obroušení ruční ( v místě styku se stěnou, v rozích apod.)</t>
  </si>
  <si>
    <t>-26038084</t>
  </si>
  <si>
    <t>"viz.skladba ozn. S8"</t>
  </si>
  <si>
    <t>"m.č. 0.23" 3,500*2+2,750*2</t>
  </si>
  <si>
    <t>"m.č. 0.24" 7,350*2+5,250*2</t>
  </si>
  <si>
    <t>"m.č. 0.32" 5,550*2+6,150*2</t>
  </si>
  <si>
    <t>"m.č. 0.39" 2,500*2+3,840*2</t>
  </si>
  <si>
    <t>"m.č. 0.44" 4,755*2+3,850*2</t>
  </si>
  <si>
    <t>442</t>
  </si>
  <si>
    <t>777111123</t>
  </si>
  <si>
    <t>Příprava podkladu před provedením litých podlah obroušení strojní</t>
  </si>
  <si>
    <t>1689536981</t>
  </si>
  <si>
    <t>443</t>
  </si>
  <si>
    <t>777121115</t>
  </si>
  <si>
    <t>Vyrovnání podkladu epoxidovou stěrkou plněnou pískem, tloušťky přes 3 do 5 mm, plochy přes 1,0 m2</t>
  </si>
  <si>
    <t>-1393058386</t>
  </si>
  <si>
    <t>444</t>
  </si>
  <si>
    <t>777131105</t>
  </si>
  <si>
    <t>Penetrační nátěr podlahy epoxidový, na podklad z čerstvého betonu</t>
  </si>
  <si>
    <t>-1275986108</t>
  </si>
  <si>
    <t>445</t>
  </si>
  <si>
    <t>777511125.1</t>
  </si>
  <si>
    <t>Krycí stěrka průmyslová epoxidová, tloušťky 5 mm</t>
  </si>
  <si>
    <t>-1898019375</t>
  </si>
  <si>
    <t>446</t>
  </si>
  <si>
    <t>777911113</t>
  </si>
  <si>
    <t>Napojení na stěnu nebo sokl fabionem z epoxidové stěrky plněné pískem a výplňovým spárovým profilem s trvale pružným tmelem pohyblivé</t>
  </si>
  <si>
    <t>1082156139</t>
  </si>
  <si>
    <t>447</t>
  </si>
  <si>
    <t>998777103</t>
  </si>
  <si>
    <t>Přesun hmot pro podlahy lité stanovený z hmotnosti přesunovaného materiálu vodorovná dopravní vzdálenost do 50 m v objektech výšky přes 12 do 24 m</t>
  </si>
  <si>
    <t>1138332483</t>
  </si>
  <si>
    <t>448</t>
  </si>
  <si>
    <t>781474115</t>
  </si>
  <si>
    <t>Montáž obkladů vnitřních stěn z dlaždic keramických lepených flexibilním lepidlem režných nebo glazovaných hladkých přes 22 do 25 ks/m2</t>
  </si>
  <si>
    <t>749426071</t>
  </si>
  <si>
    <t>"m.č. 0.11" 1,500*1,500</t>
  </si>
  <si>
    <t>"m.č. 0.13" (2,000+1,010+2,000)*1,500</t>
  </si>
  <si>
    <t>"m.č. 0.19" (3,500*2+2,300*2-0,800)*2,000</t>
  </si>
  <si>
    <t>"m.č. 0.21" (2,200*2+1,325*2-0,800)*2,000</t>
  </si>
  <si>
    <t>"m.č. 0.22" (3,500*2+2,350*2-0,800*2)*2,000</t>
  </si>
  <si>
    <t>"m.č. 0.23" (3,500*2+2,750*2)*3,000</t>
  </si>
  <si>
    <t>"m.č. 0.24" (7,350*2+5,250*2)*3,000</t>
  </si>
  <si>
    <t>"m.č. 0.25" (2,550*2+3,000+1,500+0,150)*2,800</t>
  </si>
  <si>
    <t>"m.č. 0.26" (3,000+0,150+4,100+2,600)*2,800</t>
  </si>
  <si>
    <t>"m.č. 0.27" (1,500*2+1,650*2)*2,000</t>
  </si>
  <si>
    <t>"m.č. 0.29" (1,525*2+1,050*2)*2,000</t>
  </si>
  <si>
    <t>"m.č. 0.30" (1,525+0,920*2)*2,000</t>
  </si>
  <si>
    <t>"m.č. 0.31" (0,900*2+2,000*2)*2,000</t>
  </si>
  <si>
    <t>"m.č. 0.33" (2,900*2+3,600*2)*2,000</t>
  </si>
  <si>
    <t>"m.č. 0.34" (1,950*4+3,600*2+0,900*2)*2,000</t>
  </si>
  <si>
    <t>"m.č. 0.35" (9,695*2+3,600*2+0,900*2)*2,000</t>
  </si>
  <si>
    <t>"m.č. 0.36" (3,870*2+3,840*2+0,900*2+0,900*2+1,840*2)*2,000</t>
  </si>
  <si>
    <t>"m.č. 0.37" (7,450*2+3,840*2+0,800*2)*2,000</t>
  </si>
  <si>
    <t>"m.č. 0.45" (1,100*2+2,250*2)*2,000</t>
  </si>
  <si>
    <t>"m.č. 0.46" (1,100*2+1,530*2)*2,000</t>
  </si>
  <si>
    <t>"m.č. 0.47" (1,115*2+2,250*2)*2,000</t>
  </si>
  <si>
    <t>"m.č. 0.48" (1,115*2+1,530*2)*2,000</t>
  </si>
  <si>
    <t>"m.č. 1.07" (1,650*2+1,735*2)*2,400</t>
  </si>
  <si>
    <t>"m.č. 1.08" (1,650*2+1,735*2)*2,400</t>
  </si>
  <si>
    <t>"m.č. 1.09" (1,700*2+1,280*2)*2,400-(0,800*1,970)*2</t>
  </si>
  <si>
    <t>"m.č. 1.10" (1,050*2+2,320*2)*2,400-(0,800*1,970)</t>
  </si>
  <si>
    <t>"m.č. 1.11" (1,285*2+2,320*2)*2,400-(0,800*1,970)*2</t>
  </si>
  <si>
    <t>"m.č. 1.12" (1,650*2+0,940*2)*2,400-(0,800*1,970)</t>
  </si>
  <si>
    <t>"m.č. 1.18" (3,480*2+2,520*2)*2,400-(0,800*1,970)</t>
  </si>
  <si>
    <t>"m.č. 1.19" (5,850*2+5,250*2)*2,400-(0,800*1,970)*2-(1,000*1,970)-(1,500*0,750)-(1,750*1,200)</t>
  </si>
  <si>
    <t>"m.č. 1.24" (0,900+2,600)*1,400</t>
  </si>
  <si>
    <t>"m.č. 1.26" (2,630*2+1,845*2)*2,400-(0,900*1,970)</t>
  </si>
  <si>
    <t>"m.č. 1.28" (3,700*2+1,845*2)*2,400-(0,800*1,970)*2</t>
  </si>
  <si>
    <t>"m.č. 1.32" (3,700*2+1,845*2)*2,400-(0,800*1,970)*2</t>
  </si>
  <si>
    <t>"m.č. 1.35" (1,100*2+1,485*2)*2,400-(0,700*1,970)-(0,800*1,970)</t>
  </si>
  <si>
    <t>"m.č. 1.36" (1,100*2+1,600*2)*2,400-(0,700*1,970)</t>
  </si>
  <si>
    <t>"m.č. 1.37" (1,115*2+1,485*2)*2,400-(0,700*1,970)-(0,800*1,970)</t>
  </si>
  <si>
    <t>"m.č. 1.38" (1,115*2+1,600*2)*2,400-(0,700*1,970)</t>
  </si>
  <si>
    <t>"m.č. 2.08" (2,650*2+1,845*2)*2,400-(0,900*1,970)</t>
  </si>
  <si>
    <t>"m.č. 2.10" (3,850*2+1,845*2)*2,400-(0,800*1,970)-(0,900*1,970)</t>
  </si>
  <si>
    <t>"m.č. 2.13" (0,950*2+1,635*2)*2,400-(0,700*1,970)*2</t>
  </si>
  <si>
    <t>"m.č. 2.14" (0,950*2+1,250*2)*2,400-(0,700*1,970)</t>
  </si>
  <si>
    <t>"m.č. 2.15" (1,280*2+1,880*2)*2,400-(0,700*1,970)-(0,800*1,970)</t>
  </si>
  <si>
    <t>"m.č. 2.16" (0,980*2+1,880*2)*2,400-(0,700*1,970)</t>
  </si>
  <si>
    <t>"m.č. 2.17" (1,000*2+2,175*2)*2,400-(0,700*1,970)-(0,800*1,970)</t>
  </si>
  <si>
    <t>"m.č. 2.18" (1,260*2+0,945*2)*2,400-(0,800*1,970)</t>
  </si>
  <si>
    <t>"m.č. 2.19" (1,260*2+1,160*2)*2,400</t>
  </si>
  <si>
    <t>"m.č. 2.20" (2,400*2+4,170*2)*2,400</t>
  </si>
  <si>
    <t>"m.č. 2.23" (3,700*2+1,845*2)*2,400-(0,800*1,970)*2</t>
  </si>
  <si>
    <t>"m.č. 2.26" (3,700*2+1,845*2)*2,400-(0,900*1,970)*2</t>
  </si>
  <si>
    <t>"m.č. 2.30" (2,725*2+1,845*2)*2,400-(0,900*1,970)</t>
  </si>
  <si>
    <t>"m.č. 2.33" (3,700*2+1,845*2)*2,400-(0,800*1,970)*2</t>
  </si>
  <si>
    <t>"m.č. 2.36" (2,650*2+1,845*2)*2,400-(0,900*1,970)</t>
  </si>
  <si>
    <t>"m.č. 3.08" (2,650*2+1,845*2)*2,400-(0,900*1,970)</t>
  </si>
  <si>
    <t>"m.č. 3.10" (3,850*2+1,845*2)*2,400-(0,800*1,970)-(0,900*1,970)</t>
  </si>
  <si>
    <t>"m.č. 3.13" (2,050*2+1,795*2)*2,400-(0,800*1,970)</t>
  </si>
  <si>
    <t>"m.č. 3.14" (1,280*2+1,880*2)*2,400-(0,700*1,970)-(0,800*1,970)</t>
  </si>
  <si>
    <t>"m.č. 3.15" (0,980*2+1,880*2)*2,400-(0,700*1,970)</t>
  </si>
  <si>
    <t>"m.č. 3.16" (1,000*2+2,175*2)*2,400-(0,700*1,970)-(0,800*1,970)</t>
  </si>
  <si>
    <t>"m.č. 3.17" (1,260*2+0,945*2)*2,400-(0,700*1,970)</t>
  </si>
  <si>
    <t>"m.č. 3.18" (1,260*2+1,160*2)*2,400</t>
  </si>
  <si>
    <t>"m.č. 3.19" (2,400*2+4,170*2)*2,400</t>
  </si>
  <si>
    <t>"m.č. 3.22" (3,700*2+1,845*2)*2,400-(0,800*1,970)*2</t>
  </si>
  <si>
    <t>"m.č. 3.25" (3,350*2+2,000*2)*2,400-(0,900*1,970)*2</t>
  </si>
  <si>
    <t>"m.č. 3.29" (2,725*2+1,845*2)*2,400-(0,900*1,970)</t>
  </si>
  <si>
    <t>"m.č. 3.32" (3,700*2+1,845*2)*2,400-(0,800*1,970)*2</t>
  </si>
  <si>
    <t>"m.č. 3.35" (2,650*2+1,845*2)*2,400-(0,900*1,970)</t>
  </si>
  <si>
    <t>"m.č. 4.08" (2,650*2+1,845*2)*2,400-(0,900*1,970)</t>
  </si>
  <si>
    <t>"m.č. 4.10" (3,850*2+1,845*2)*2,400-(0,800*1,970)-(0,900*1,970)</t>
  </si>
  <si>
    <t>"m.č. 4.13" (2,050*2+1,795*2)*2,400-(0,800*1,970)</t>
  </si>
  <si>
    <t>"m.č. 4.14" (1,280*2+1,880*2)*2,400-(0,700*1,970)-(0,800*1,970)</t>
  </si>
  <si>
    <t>"m.č. 4.15" (0,980*2+1,880*2)*2,400-(0,700*1,970)</t>
  </si>
  <si>
    <t>"m.č. 4.16" (1,000*2+2,175*2)*2,400-(0,700*1,970)-(0,800*1,970)</t>
  </si>
  <si>
    <t>"m.č. 4.17" (1,260*2+0,945*2)*2,400-(0,700*1,970)</t>
  </si>
  <si>
    <t>"m.č. 4.18" (1,260*2+1,160*2)*2,400</t>
  </si>
  <si>
    <t>"m.č. 4.19" (2,400*2+4,170*2)*2,400</t>
  </si>
  <si>
    <t>"m.č. 4.22" (3,700*2+1,845*2)*2,400-(0,800*1,970)*2</t>
  </si>
  <si>
    <t>"m.č. 4.25" (3,350*2+2,000*2)*2,400-(0,900*1,970)*2</t>
  </si>
  <si>
    <t>"m.č. 4.29" (2,725*2+1,845*2)*2,400-(0,900*1,970)</t>
  </si>
  <si>
    <t>"m.č. 4.32" (3,700*2+1,845*2)*2,400-(0,800*1,970)*2</t>
  </si>
  <si>
    <t>"m.č. 4.35" (2,650*2+1,845*2)*2,400-(0,900*1,970)</t>
  </si>
  <si>
    <t>"m.č. 5.08" (2,650*2+1,855*2)*2,400-(0,900*1,970)</t>
  </si>
  <si>
    <t>"m.č. 5.10" (3,850*2+1,855*2)*2,400-(0,800*1,970)-(0,900*1,970)</t>
  </si>
  <si>
    <t>"m.č. 5.13" (2,050*2+1,905*2)*2,400-(0,800*1,970)</t>
  </si>
  <si>
    <t>"m.č. 5.14" (1,220*2+1,880*2)*2,400-(0,700*1,970)-(0,800*1,970)</t>
  </si>
  <si>
    <t>"m.č. 5.15" (0,980*2+1,880*2)*2,400-(0,700*1,970)</t>
  </si>
  <si>
    <t>"m.č. 5.16" (0,940*2+2,285*2)*2,400-(0,700*1,970)-(0,800*1,970)</t>
  </si>
  <si>
    <t>"m.č. 5.17" (1,260*2+0,945*2)*2,400-(0,700*1,970)</t>
  </si>
  <si>
    <t>"m.č. 5.18" (1,260*2+1,270*2)*2,400</t>
  </si>
  <si>
    <t>"m.č. 5.19" (2,400*2+4,280*2)*2,400</t>
  </si>
  <si>
    <t>"m.č. 5.22" (3,700*2+1,855*2)*2,400-(0,800*1,970)*2</t>
  </si>
  <si>
    <t>"m.č. 5.25" (3,350*2+2,000*2)*2,400-(0,900*1,970)*2</t>
  </si>
  <si>
    <t>"m.č. 5.29" (2,725*2+1,845*2)*2,400-(0,900*1,970)</t>
  </si>
  <si>
    <t>"m.č. 5.32" (3,700*2+1,855*2)*2,400-(0,800*1,970)*2</t>
  </si>
  <si>
    <t>"m.č. 5.35" (2,650*2+1,855*2)*2,400-(0,900*1,970)</t>
  </si>
  <si>
    <t>449</t>
  </si>
  <si>
    <t>597610450.1</t>
  </si>
  <si>
    <t>obkládačky keramické koupelnové (bílé i barevné) 20 x 20 x 0,68 cm I. j.</t>
  </si>
  <si>
    <t>55144790</t>
  </si>
  <si>
    <t>1840,609*1,1 'Přepočtené koeficientem množství</t>
  </si>
  <si>
    <t>450</t>
  </si>
  <si>
    <t>781479191</t>
  </si>
  <si>
    <t>Montáž obkladů vnitřních stěn z dlaždic keramických Příplatek k cenám za plochu do 10 m2 jednotlivě</t>
  </si>
  <si>
    <t>-159241331</t>
  </si>
  <si>
    <t>451</t>
  </si>
  <si>
    <t>781479196</t>
  </si>
  <si>
    <t>Montáž obkladů vnitřních stěn z dlaždic keramických Příplatek k cenám za dvousložkový spárovací tmel</t>
  </si>
  <si>
    <t>-1473202904</t>
  </si>
  <si>
    <t>452</t>
  </si>
  <si>
    <t>781494511</t>
  </si>
  <si>
    <t>Ostatní prvky plastové profily ukončovací a dilatační lepené flexibilním lepidlem ukončovací</t>
  </si>
  <si>
    <t>249303959</t>
  </si>
  <si>
    <t>453</t>
  </si>
  <si>
    <t>781495111</t>
  </si>
  <si>
    <t>Ostatní prvky ostatní práce penetrace podkladu</t>
  </si>
  <si>
    <t>-1047182114</t>
  </si>
  <si>
    <t>454</t>
  </si>
  <si>
    <t>781495168</t>
  </si>
  <si>
    <t>Ostatní prvky izolace dilatační spáry koutové</t>
  </si>
  <si>
    <t>1177028367</t>
  </si>
  <si>
    <t>"m.č. 0.13" (2,000+1,010+2,000)</t>
  </si>
  <si>
    <t>"m.č. 0.19" (3,500*2+2,300*2-0,800)</t>
  </si>
  <si>
    <t>"m.č. 0.21" (2,200*2+1,325*2-0,800)</t>
  </si>
  <si>
    <t>"m.č. 0.22" (3,500*2+2,350*2-0,800*2)</t>
  </si>
  <si>
    <t>"m.č. 0.23" (3,500*2+2,750*2)</t>
  </si>
  <si>
    <t>"m.č. 0.24" (7,350*2+5,250*2)</t>
  </si>
  <si>
    <t>"m.č. 0.25" (2,550*2+3,000+1,500+0,150)</t>
  </si>
  <si>
    <t>"m.č. 0.26" (3,000+0,150+4,100+2,600)</t>
  </si>
  <si>
    <t>"m.č. 0.27" (1,500*2+1,650*2)</t>
  </si>
  <si>
    <t>"m.č. 0.29" (1,525*2+1,050*2)</t>
  </si>
  <si>
    <t>"m.č. 0.30" (1,525+0,920*2)</t>
  </si>
  <si>
    <t>"m.č. 0.31" (0,900*2+2,000*2)</t>
  </si>
  <si>
    <t>"m.č. 0.33" (2,900*2+3,600*2)</t>
  </si>
  <si>
    <t>"m.č. 0.34" (1,950*4+3,600*2+0,900*2)</t>
  </si>
  <si>
    <t>"m.č. 0.35" (9,695*2+3,600*2+0,900*2)</t>
  </si>
  <si>
    <t>"m.č. 0.36" (3,870*2+3,840*2+0,900*2+0,900*2+1,840*2)</t>
  </si>
  <si>
    <t>"m.č. 0.37" (7,450*2+3,840*2+0,800*2)</t>
  </si>
  <si>
    <t>"m.č. 0.45" (1,100*2+2,250*2)</t>
  </si>
  <si>
    <t>"m.č. 0.46" (1,100*2+1,530*2)</t>
  </si>
  <si>
    <t>"m.č. 0.47" (1,115*2+2,250*2)</t>
  </si>
  <si>
    <t>"m.č. 0.48" (1,115*2+1,530*2)</t>
  </si>
  <si>
    <t>"m.č. 1.07" (1,650*2+1,735*2)</t>
  </si>
  <si>
    <t>"m.č. 1.08" (1,650*2+1,735*2)</t>
  </si>
  <si>
    <t>"m.č. 1.09" (1,700*2+1,280*2)</t>
  </si>
  <si>
    <t>"m.č. 1.10" (1,050*2+2,320*2)</t>
  </si>
  <si>
    <t>"m.č. 1.11" (1,285*2+2,320*2)</t>
  </si>
  <si>
    <t>"m.č. 1.12" (1,650*2+0,940*2)</t>
  </si>
  <si>
    <t>"m.č. 1.18" (3,480*2+2,520*2)</t>
  </si>
  <si>
    <t>"m.č. 1.19" (5,850*2+5,250*2)</t>
  </si>
  <si>
    <t>"m.č. 1.26" (2,630*2+1,845*2)</t>
  </si>
  <si>
    <t>"m.č. 1.28" (3,700*2+1,845*2)</t>
  </si>
  <si>
    <t>"m.č. 1.32" (3,700*2+1,845*2)</t>
  </si>
  <si>
    <t>"m.č. 1.35" (1,100*2+1,485*2)</t>
  </si>
  <si>
    <t>"m.č. 1.36" (1,100*2+1,600*2)</t>
  </si>
  <si>
    <t>"m.č. 1.37" (1,115*2+1,485*2)</t>
  </si>
  <si>
    <t>"m.č. 1.38" (1,115*2+1,600*2)</t>
  </si>
  <si>
    <t>"m.č. 2.08" (2,650*2+1,845*2)</t>
  </si>
  <si>
    <t>"m.č. 2.10" (3,850*2+1,845*2)</t>
  </si>
  <si>
    <t>"m.č. 2.13" (0,950*2+1,635*2)</t>
  </si>
  <si>
    <t>"m.č. 2.14" (0,950*2+1,250*2)</t>
  </si>
  <si>
    <t>"m.č. 2.15" (1,280*2+1,880*2)</t>
  </si>
  <si>
    <t>"m.č. 2.16" (0,980*2+1,880*2)</t>
  </si>
  <si>
    <t>"m.č. 2.17" (1,000*2+2,175*2)</t>
  </si>
  <si>
    <t>"m.č. 2.18" (1,260*2+0,945*2)</t>
  </si>
  <si>
    <t>"m.č. 2.19" (1,260*2+1,160*2)</t>
  </si>
  <si>
    <t>"m.č. 2.20" (2,400*2+4,170*2)</t>
  </si>
  <si>
    <t>"m.č. 2.23" (3,700*2+1,845*2)</t>
  </si>
  <si>
    <t>"m.č. 2.26" (3,700*2+1,845*2)</t>
  </si>
  <si>
    <t>"m.č. 2.30" (2,725*2+1,845*2)</t>
  </si>
  <si>
    <t>"m.č. 2.33" (3,700*2+1,845*2)</t>
  </si>
  <si>
    <t>"m.č. 2.36" (2,650*2+1,845*2)</t>
  </si>
  <si>
    <t>"m.č. 3.08" (2,650*2+1,845*2)</t>
  </si>
  <si>
    <t>"m.č. 3.10" (3,850*2+1,845*2)</t>
  </si>
  <si>
    <t>"m.č. 3.13" (2,050*2+1,795*2)</t>
  </si>
  <si>
    <t>"m.č. 3.14" (1,280*2+1,880*2)</t>
  </si>
  <si>
    <t>"m.č. 3.15" (0,980*2+1,880*2)</t>
  </si>
  <si>
    <t>"m.č. 3.16" (1,000*2+2,175*2)</t>
  </si>
  <si>
    <t>"m.č. 3.17" (1,260*2+0,945*2)</t>
  </si>
  <si>
    <t>"m.č. 3.18" (1,260*2+1,160*2)</t>
  </si>
  <si>
    <t>"m.č. 3.19" (2,400*2+4,170*2)</t>
  </si>
  <si>
    <t>"m.č. 3.22" (3,700*2+1,845*2)</t>
  </si>
  <si>
    <t>"m.č. 3.25" (3,350*2+2,000*2)</t>
  </si>
  <si>
    <t>"m.č. 3.29" (2,725*2+1,845*2)</t>
  </si>
  <si>
    <t>"m.č. 3.32" (3,700*2+1,845*2)</t>
  </si>
  <si>
    <t>"m.č. 3.35" (2,650*2+1,845*2)</t>
  </si>
  <si>
    <t>"m.č. 4.08" (2,650*2+1,845*2)</t>
  </si>
  <si>
    <t>"m.č. 4.10" (3,850*2+1,845*2)</t>
  </si>
  <si>
    <t>"m.č. 4.13" (2,050*2+1,795*2)</t>
  </si>
  <si>
    <t>"m.č. 4.14" (1,280*2+1,880*2)</t>
  </si>
  <si>
    <t>"m.č. 4.15" (0,980*2+1,880*2)</t>
  </si>
  <si>
    <t>"m.č. 4.16" (1,000*2+2,175*2)</t>
  </si>
  <si>
    <t>"m.č. 4.17" (1,260*2+0,945*2)</t>
  </si>
  <si>
    <t>"m.č. 4.18" (1,260*2+1,160*2)</t>
  </si>
  <si>
    <t>"m.č. 4.19" (2,400*2+4,170*2)</t>
  </si>
  <si>
    <t>"m.č. 4.22" (3,700*2+1,845*2)</t>
  </si>
  <si>
    <t>"m.č. 4.25" (3,350*2+2,000*2)</t>
  </si>
  <si>
    <t>"m.č. 4.29" (2,725*2+1,845*2)</t>
  </si>
  <si>
    <t>"m.č. 4.32" (3,700*2+1,845*2)</t>
  </si>
  <si>
    <t>"m.č. 4.35" (2,650*2+1,845*2)</t>
  </si>
  <si>
    <t>"m.č. 5.08" (2,650*2+1,855*2)</t>
  </si>
  <si>
    <t>"m.č. 5.10" (3,850*2+1,855*2)</t>
  </si>
  <si>
    <t>"m.č. 5.13" (2,050*2+1,905*2)</t>
  </si>
  <si>
    <t>"m.č. 5.14" (1,220*2+1,880*2)</t>
  </si>
  <si>
    <t>"m.č. 5.15" (0,980*2+1,880*2)</t>
  </si>
  <si>
    <t>"m.č. 5.16" (0,940*2+2,285*2)</t>
  </si>
  <si>
    <t>"m.č. 5.17" (1,260*2+0,945*2)</t>
  </si>
  <si>
    <t>"m.č. 5.18" (1,260*2+1,270*2)</t>
  </si>
  <si>
    <t>"m.č. 5.19" (2,400*2+4,280*2)</t>
  </si>
  <si>
    <t>"m.č. 5.22" (3,700*2+1,855*2)</t>
  </si>
  <si>
    <t>"m.č. 5.25" (3,350*2+2,000*2)</t>
  </si>
  <si>
    <t>"m.č. 5.29" (2,725*2+1,845*2)</t>
  </si>
  <si>
    <t>"m.č. 5.32" (3,700*2+1,855*2)</t>
  </si>
  <si>
    <t>"m.č. 5.35" (2,650*2+1,855*2)</t>
  </si>
  <si>
    <t>455</t>
  </si>
  <si>
    <t>781495185</t>
  </si>
  <si>
    <t>Ostatní prvky řezání obkladaček rovné</t>
  </si>
  <si>
    <t>1409462518</t>
  </si>
  <si>
    <t>456</t>
  </si>
  <si>
    <t>998781103</t>
  </si>
  <si>
    <t>Přesun hmot pro obklady keramické stanovený z hmotnosti přesunovaného materiálu vodorovná dopravní vzdálenost do 50 m v objektech výšky přes 12 do 24 m</t>
  </si>
  <si>
    <t>1172770108</t>
  </si>
  <si>
    <t>783</t>
  </si>
  <si>
    <t>Dokončovací práce - nátěry</t>
  </si>
  <si>
    <t>457</t>
  </si>
  <si>
    <t>783000103</t>
  </si>
  <si>
    <t>Zakrývání konstrukcí včetně pozdějšího odkrytí podlah nebo vodorovných ploch položením fólie</t>
  </si>
  <si>
    <t>1101703063</t>
  </si>
  <si>
    <t>458</t>
  </si>
  <si>
    <t>581248440</t>
  </si>
  <si>
    <t>fólie pro malířské potřeby zakrývací,  25µ,  4 x 5 m</t>
  </si>
  <si>
    <t>1446242632</t>
  </si>
  <si>
    <t>3445,71*1,05 'Přepočtené koeficientem množství</t>
  </si>
  <si>
    <t>459</t>
  </si>
  <si>
    <t>783000121</t>
  </si>
  <si>
    <t>Zakrývání konstrukcí včetně pozdějšího odkrytí konstrukcí nebo prvků olepením páskou nebo fólií</t>
  </si>
  <si>
    <t>1626689799</t>
  </si>
  <si>
    <t>"keramický sokl"</t>
  </si>
  <si>
    <t>"ocelové zárubně"</t>
  </si>
  <si>
    <t>"700/1970 mm" (0,700+1,970*2)*2*20</t>
  </si>
  <si>
    <t>"800/1970 mm" (0,800+1,970*2)*2*53</t>
  </si>
  <si>
    <t>"900/1970 mm" (0,900+1,970*2)*2*14</t>
  </si>
  <si>
    <t>"1100/1970 mm" (1,100+1,970*2)*2*52</t>
  </si>
  <si>
    <t>"1550/1970 mm" (1,550+1,970*2)*2*1</t>
  </si>
  <si>
    <t>460</t>
  </si>
  <si>
    <t>581248330</t>
  </si>
  <si>
    <t>páska pro malířské potřeby maskovací krepová 19mm x 50 m</t>
  </si>
  <si>
    <t>-718581840</t>
  </si>
  <si>
    <t>4673,559*1,05 'Přepočtené koeficientem množství</t>
  </si>
  <si>
    <t>461</t>
  </si>
  <si>
    <t>783301311</t>
  </si>
  <si>
    <t>Příprava podkladu zámečnických konstrukcí před provedením nátěru odmaštění odmašťovačem vodou ředitelným</t>
  </si>
  <si>
    <t>473884815</t>
  </si>
  <si>
    <t>"700/1970 mm" ((0,700+1,970*2)*(0,125+0,05*2))*20</t>
  </si>
  <si>
    <t>"800/1970 mm" ((0,800+1,970*2)*(0,125+0,05*2))*53</t>
  </si>
  <si>
    <t>"900/1970 mm" ((0,900+1,970*2)*(0,125+0,05*2))*14</t>
  </si>
  <si>
    <t>"1100/1970 mm" ((1,100+1,970*2)*(0,125+0,05*2))*52</t>
  </si>
  <si>
    <t>"1550/1970 mm" ((1,550+1,970*2)*(0,125+0,05*2))*1</t>
  </si>
  <si>
    <t>462</t>
  </si>
  <si>
    <t>783301401</t>
  </si>
  <si>
    <t>Příprava podkladu zámečnických konstrukcí před provedením nátěru odmaštění ometení</t>
  </si>
  <si>
    <t>-185956552</t>
  </si>
  <si>
    <t>463</t>
  </si>
  <si>
    <t>783315101</t>
  </si>
  <si>
    <t>Mezinátěr zámečnických konstrukcí jednonásobný syntetický standardní</t>
  </si>
  <si>
    <t>1534694632</t>
  </si>
  <si>
    <t>464</t>
  </si>
  <si>
    <t>783317101</t>
  </si>
  <si>
    <t>Krycí nátěr (email) zámečnických konstrukcí jednonásobný syntetický standardní</t>
  </si>
  <si>
    <t>951206270</t>
  </si>
  <si>
    <t>465</t>
  </si>
  <si>
    <t>783801201</t>
  </si>
  <si>
    <t>Příprava podkladu omítek před provedením nátěru obroušení</t>
  </si>
  <si>
    <t>-804519286</t>
  </si>
  <si>
    <t>"omyvatelný nátěr stěn"</t>
  </si>
  <si>
    <t>"m.č. 0.01" (5,950*2+7,500*2-1,100*2+0,250*4)*1,600</t>
  </si>
  <si>
    <t>"m.č. 0.04" (2,000*2+3,850*2-0,900)*1,600</t>
  </si>
  <si>
    <t>"m.č. 0.05" (10,500*2+2,340*2-1,450-1,500-1,800*2)*1,600</t>
  </si>
  <si>
    <t>"m.č. 0.06" (11,510*2+2,340*2-0,800*3-0,900-1,800*2)*1,600</t>
  </si>
  <si>
    <t>"m.č. 0.07" (14,700*2+2,340*2-0,800*5-0,900*2-1,550-1,800)*1,600</t>
  </si>
  <si>
    <t>"m.č. 0.08" (2,325*2+3,850*2-0,900)*1,600</t>
  </si>
  <si>
    <t>"m.č. 0.10" (2,500*2+3,850*2)*1,600</t>
  </si>
  <si>
    <t>"m.č. 0.11" (8,170*2+3,850*2)*1,600</t>
  </si>
  <si>
    <t>"m.č. 0.12" (5,700*2+2,340*2-0,800-0,900-1,800)*1,600</t>
  </si>
  <si>
    <t>"m.č. 0.14" (6,340*2+3,600*2)*1,600</t>
  </si>
  <si>
    <t>"m.č. 0.15" (1,410*2+3,600*2)*1,600</t>
  </si>
  <si>
    <t>"m.č. 0.16" (1,250+3,600*2+0,900*2)*1,600</t>
  </si>
  <si>
    <t>"m.č. 0.17" (8,775*2+7,500*2+0,250*2-0,700*3-0,800*5-1,100)*1,600</t>
  </si>
  <si>
    <t>"m.č. 0.18" (3,500*2+2,200*2-0,800)*1,800</t>
  </si>
  <si>
    <t>"m.č. 0.20" (2,200*2+1,250*2-0,800*2)*1,600</t>
  </si>
  <si>
    <t>"m.č. 0.32" (5,550*2+6,150*2-0,800-0,900-1,650)*1,600</t>
  </si>
  <si>
    <t>"m.č. 0.38" (3,350*2+3,840*2-0,900*2)*1,800</t>
  </si>
  <si>
    <t>"m.č. 0.39" (2,500*2+3,840*2-0,900)*1,800</t>
  </si>
  <si>
    <t>"m.č. 0.40" (2,740*2+3,850*2)*1,600</t>
  </si>
  <si>
    <t>"m.č. 0.41" (3,400*2+3,850*2)*1,600</t>
  </si>
  <si>
    <t>"m.č. 0.42" (1,650*2+3,850*2)*1,600</t>
  </si>
  <si>
    <t>"m.č. 0.43" (2,600*2+3,850*2)*1,600</t>
  </si>
  <si>
    <t>"m.č. 0.44" (4,755*2+3,850*2)*1,800</t>
  </si>
  <si>
    <t>"m.č. 0.49" (5,550*2+2,300*2-0,900)*1,600</t>
  </si>
  <si>
    <t>"m.č. 1.01" (3,410+4,300+3,040-1,100*2+0,250*4)*1,600</t>
  </si>
  <si>
    <t>"m.č. 1.04" (6,485*2+4,170*2-1,350*2-2,000-0,800)*1,600</t>
  </si>
  <si>
    <t>"m.č. 1.05" (18,645*2+0,900*2+0,500*2+0,400*2+2,285-2,000-0,800*2-0,900*3-1,250-1,100-1,500+1,200*2+3,000*2+2,485*2+1,735*2)*1,600</t>
  </si>
  <si>
    <t>"m.č. 1.16" (5,700*2+2,350+2,220*2+2,520*2+0,510*2-0,800*3)*1,600</t>
  </si>
  <si>
    <t>"m.č. 1.21" (11,100*2+17,670*2-1,500+0,510*2)*1,600</t>
  </si>
  <si>
    <t>"m.č. 1.23" (6,550*2+4,170*2-0,900-1,400)*1,600</t>
  </si>
  <si>
    <t>"m.č. 1.24" (3,225*2+4,170*2-1,400-0,900)*1,600</t>
  </si>
  <si>
    <t>"m.č. 1.25" (3,850*2+4,170*2-1,200)*1,600</t>
  </si>
  <si>
    <t>"m.č. 1.27" (3,820*2+4,170*2+1,788*2-0,800-1,200*2-1,100)*1,600</t>
  </si>
  <si>
    <t>"m.č. 1.29" (3,800*2+4,170*2+1,788*2-0,800-1,200*2-1,100)*1,600</t>
  </si>
  <si>
    <t>"m.č. 1.30" (14,420*2+2,350-1,100*5-1,800)*1,600</t>
  </si>
  <si>
    <t>"m.č. 1.31" (3,800*2+4,170*2+1,788*2-0,800-1,200*2-1,100)*1,600</t>
  </si>
  <si>
    <t>"m.č. 1.33" (3,820*2+4,170*2+1,788*2-0,800-1,200*2-1,100)*1,600</t>
  </si>
  <si>
    <t>"m.č. 2.01" (3,410+4,300+3,040-1,100*2+0,250*4)*1,600</t>
  </si>
  <si>
    <t>"m.č. 2.04" (1,900*2+4,170*2-0,800*2-1,350-1,500+0,250*2+0,500*2)*1,600</t>
  </si>
  <si>
    <t>"m.č. 2.05" (37,796*2+2,350-0,800*4-1,100*11-2,000*2)*1,600</t>
  </si>
  <si>
    <t>"m.č. 2.06" (5,495*2+2,350)*1,600</t>
  </si>
  <si>
    <t>"m.č. 2.07" (3,900*2+4,170*2+2,650*2+2,200*2-0,900-1,200*2)*1,600</t>
  </si>
  <si>
    <t>"m.č. 2.09" (3,800*2+4,170*2+1,865*2+2,200*2-0,900-1,200*2)*1,600</t>
  </si>
  <si>
    <t>"m.č. 2.11" (3,800*2+4,170*2+1,860*2+2,200*2-0,800-1,200*2)*1,600</t>
  </si>
  <si>
    <t>"m.č. 2.12" (4,095*2+4,170*2-0,700)*1,600</t>
  </si>
  <si>
    <t>"m.č. 2.21" (1,505*2+4,170*2)*1,600</t>
  </si>
  <si>
    <t>"m.č. 2.22" (3,800*2+4,170*2+1,785*2+2,200*2-0,800-1,200*2)*1,600</t>
  </si>
  <si>
    <t>"m.č. 2.24" (3,800*2+4,170*2+1,790*2+2,200*2-0,800-1,200*2)*1,600</t>
  </si>
  <si>
    <t>"m.č. 2.25" (3,800*2+4,170*2+1,900*2+2,045*2-0,900-1,200*2)*1,600</t>
  </si>
  <si>
    <t>"m.č. 2.27" (2,600*2+4,170*2+1,325*2+2,045*2-0,900-1,000*2)*1,600</t>
  </si>
  <si>
    <t>"m.č. 2.28" (2,225*2+4,170*2)*1,600</t>
  </si>
  <si>
    <t>"m.č. 2.29" (3,800*2+4,170*2+1,800*2+2,200*2-0,900-1,200*2)*1,600</t>
  </si>
  <si>
    <t>"m.č. 2.31" (6,125*2+4,170*2-2,000*2+0,250*4)*1,600</t>
  </si>
  <si>
    <t>"m.č. 2.32" (3,800*2+4,170*2+1,790*2+2,200*2-0,800-1,200*2)*1,600</t>
  </si>
  <si>
    <t>"m.č. 2.34" (3,800*2+4,170*2+1,785*2+2,200*2-0,800-1,200*2)*1,600</t>
  </si>
  <si>
    <t>"m.č. 2.35" (3,900*2+4,170*2+2,650*2+2,200*2-0,900-1,200*2)*1,600</t>
  </si>
  <si>
    <t>"m.č. 3.01" (3,410+4,300+3,040-1,100*2+0,250*4)*1,600</t>
  </si>
  <si>
    <t>"m.č. 3.04" (1,900*2+4,170*2-0,800*2-1,350-1,500+0,250*2+0,500*2)*1,600</t>
  </si>
  <si>
    <t>"m.č. 3.05" (37,796*2+2,350-0,800*4-1,100*11-2,000*2)*1,600</t>
  </si>
  <si>
    <t>"m.č. 3.06" (5,495*2+2,350)*1,600</t>
  </si>
  <si>
    <t>"m.č. 3.07" (3,900*2+4,170*2+2,650*2+2,200*2-0,900-1,200*2)*1,600</t>
  </si>
  <si>
    <t>"m.č. 3.09" (3,800*2+4,170*2+1,865*2+2,200*2-0,900-1,200*2)*1,600</t>
  </si>
  <si>
    <t>"m.č. 3.11" (3,800*2+4,170*2+1,860*2+2,200*2-0,800-1,200*2)*1,600</t>
  </si>
  <si>
    <t>"m.č. 3.12" (4,095*2+4,170*2-0,700)*1,600</t>
  </si>
  <si>
    <t>"m.č. 3.21" (1,505*2+4,170*2)*1,600</t>
  </si>
  <si>
    <t>"m.č. 3.22" (3,800*2+4,170*2+1,785*2+2,200*2-0,800-1,200*2)*1,600</t>
  </si>
  <si>
    <t>"m.č. 3.24" (3,800*2+4,170*2+1,790*2+2,200*2-0,800-1,200*2)*1,600</t>
  </si>
  <si>
    <t>"m.č. 3.25" (3,800*2+4,170*2+1,900*2+2,045*2-0,900-1,200*2)*1,600</t>
  </si>
  <si>
    <t>"m.č. 3.27" (2,600*2+4,170*2+1,325*2+2,045*2-0,900-1,000*2)*1,600</t>
  </si>
  <si>
    <t>"m.č. 3.28" (2,225*2+4,170*2)*1,600</t>
  </si>
  <si>
    <t>"m.č. 3.29" (3,800*2+4,170*2+1,800*2+2,200*2-0,900-1,200*2)*1,600</t>
  </si>
  <si>
    <t>"m.č. 3.31" (6,125*2+4,170*2-2,000*2+0,250*4)*1,600</t>
  </si>
  <si>
    <t>"m.č. 3.32" (3,800*2+4,170*2+1,790*2+2,200*2-0,800-1,200*2)*1,600</t>
  </si>
  <si>
    <t>"m.č. 3.34" (3,800*2+4,170*2+1,785*2+2,200*2-0,800-1,200*2)*1,600</t>
  </si>
  <si>
    <t>"m.č. 3.35" (3,900*2+4,170*2+2,650*2+2,200*2-0,900-1,200*2)*1,600</t>
  </si>
  <si>
    <t>"m.č. 4.01" (3,410+4,300+3,040-1,100*2+0,250*4)*1,600</t>
  </si>
  <si>
    <t>"m.č. 4.04" (1,900*2+4,170*2-0,800*2-1,350-1,500+0,250*2+0,500*2)*1,600</t>
  </si>
  <si>
    <t>"m.č. 4.05" (37,796*2+2,350-0,800*4-1,100*11-2,000*2)*1,600</t>
  </si>
  <si>
    <t>"m.č. 4.06" (5,495*2+2,350)*1,600</t>
  </si>
  <si>
    <t>"m.č. 4.07" (3,900*2+4,170*2+2,650*2+2,200*2-0,900-1,200*2)*1,600</t>
  </si>
  <si>
    <t>"m.č. 4.09" (3,800*2+4,170*2+1,865*2+2,200*2-0,900-1,200*2)*1,600</t>
  </si>
  <si>
    <t>"m.č. 4.11" (3,800*2+4,170*2+1,860*2+2,200*2-0,800-1,200*2)*1,600</t>
  </si>
  <si>
    <t>"m.č. 4.12" (4,095*2+4,170*2-0,700)*1,600</t>
  </si>
  <si>
    <t>"m.č. 4.21" (1,505*2+4,170*2)*1,600</t>
  </si>
  <si>
    <t>"m.č. 4.22" (3,800*2+4,170*2+1,785*2+2,200*2-0,800-1,200*2)*1,600</t>
  </si>
  <si>
    <t>"m.č. 4.24" (3,800*2+4,170*2+1,790*2+2,200*2-0,800-1,200*2)*1,600</t>
  </si>
  <si>
    <t>"m.č. 4.25" (3,800*2+4,170*2+1,900*2+2,045*2-0,900-1,200*2)*1,600</t>
  </si>
  <si>
    <t>"m.č. 4.27" (2,600*2+4,170*2+1,325*2+2,045*2-0,900-1,000*2)*1,600</t>
  </si>
  <si>
    <t>"m.č. 4.28" (2,225*2+4,170*2)*1,600</t>
  </si>
  <si>
    <t>"m.č. 4.29" (3,800*2+4,170*2+1,800*2+2,200*2-0,900-1,200*2)*1,600</t>
  </si>
  <si>
    <t>"m.č. 4.31" (6,125*2+4,170*2-2,000*2+0,250*4)*1,600</t>
  </si>
  <si>
    <t>"m.č. 4.32" (3,800*2+4,170*2+1,790*2+2,200*2-0,800-1,200*2)*1,600</t>
  </si>
  <si>
    <t>"m.č. 4.34" (3,800*2+4,170*2+1,785*2+2,200*2-0,800-1,200*2)*1,600</t>
  </si>
  <si>
    <t>"m.č. 4.35" (3,900*2+4,170*2+2,650*2+2,200*2-0,900-1,200*2)*1,600</t>
  </si>
  <si>
    <t>"m.č. 5.01" (3,410+4,300+3,040-1,100*2+0,250*4)*1,600</t>
  </si>
  <si>
    <t>"m.č. 5.04" (1,900*2+4,280*2-0,800*2-1,350-1,500+0,250*2+0,500*2)*1,600</t>
  </si>
  <si>
    <t>"m.č. 5.05" (37,696*2+2,350-0,800*3-1,000*13-1,350-2,000*2)*1,600</t>
  </si>
  <si>
    <t>"m.č. 5.06" (5,695*2+2,350)*1,600</t>
  </si>
  <si>
    <t>"m.č. 5.07" (3,900*2+4,280*2+2,650*2+2,300*2-0,900-1,200*2)*1,600</t>
  </si>
  <si>
    <t>"m.č. 5.09" (3,800*2+4,280*2+1,865*2+2,300*2-0,900-1,200*2)*1,600</t>
  </si>
  <si>
    <t>"m.č. 5.11" (3,800*2+4,280*2+1,860*2+2,300*2-0,800-1,200*2)*1,600</t>
  </si>
  <si>
    <t>"m.č. 5.12" (4,085*2+2,250*2+1,910*2+1,905*2-0,800-1,000*2)*1,600</t>
  </si>
  <si>
    <t>"m.č. 5.20" (1,505*2+4,280*2)*1,600</t>
  </si>
  <si>
    <t>"m.č. 5.21" (3,800*2+4,280*2+1,785*2+2,300*2-0,800-1,200*2)*1,600</t>
  </si>
  <si>
    <t>"m.č. 5.23" (3,800*2+4,280*2+1,790*2+2,300*2-0,800-1,200*2)*1,600</t>
  </si>
  <si>
    <t>"m.č. 5.24" (3,800*2+4,280*2+1,900*2+2,155*2-0,900-1,200*2)*1,600</t>
  </si>
  <si>
    <t>"m.č. 5.26" (2,600*2+4,280*2+1,325*2+2,155*2-0,900-1,000*2)*1,600</t>
  </si>
  <si>
    <t>"m.č. 5.27" (2,225*2+4,280*2)*1,600</t>
  </si>
  <si>
    <t>"m.č. 5.28" (3,800*2+4,280*2+1,800*2+2,310*2-0,900-1,200*2)*1,600</t>
  </si>
  <si>
    <t>"m.č. 5.30" (6,125*2+4,280*2-2,000*2+0,250*4)*1,600</t>
  </si>
  <si>
    <t>"m.č. 5.31" (3,800*2+4,280*2+1,790*2+2,300*2-0,800-1,200*2)*1,600</t>
  </si>
  <si>
    <t>"m.č. 5.33" (3,800*2+4,280*2+1,785*2+2,300*2-0,800-1,200*2)*1,600</t>
  </si>
  <si>
    <t>"m.č. 5.34" (3,900*2+4,280*2+2,650*2+2,300*2-0,900-1,200*2)*1,600</t>
  </si>
  <si>
    <t>466</t>
  </si>
  <si>
    <t>783801273</t>
  </si>
  <si>
    <t>Očištění omítek biocidními prostředky napadených mikroorganismy s okartáčováním, nátěrem dvojnásobným, povrchů hladkých lícového zdiva omítek hladkých, zrnitých tenkovrstvých nebo štukových</t>
  </si>
  <si>
    <t>-1263621669</t>
  </si>
  <si>
    <t xml:space="preserve">Poznámka k souboru cen:_x000D_
1. V cenách nejsou započteny náklady na následné omytí ošetřené fasády tlakovou vodou, tyto se oceňují cenou 783 80-1503. </t>
  </si>
  <si>
    <t>467</t>
  </si>
  <si>
    <t>783801401</t>
  </si>
  <si>
    <t>Příprava podkladu omítek před provedením nátěru ometení</t>
  </si>
  <si>
    <t>-620979372</t>
  </si>
  <si>
    <t>468</t>
  </si>
  <si>
    <t>783801403</t>
  </si>
  <si>
    <t>Příprava podkladu omítek před provedením nátěru oprášení</t>
  </si>
  <si>
    <t>-1945571693</t>
  </si>
  <si>
    <t>469</t>
  </si>
  <si>
    <t>783801503</t>
  </si>
  <si>
    <t>Příprava podkladu omítek před provedením nátěru omytí tlakovou vodou</t>
  </si>
  <si>
    <t>759797424</t>
  </si>
  <si>
    <t>470</t>
  </si>
  <si>
    <t>783813131</t>
  </si>
  <si>
    <t>Penetrační nátěr omítek hladkých omítek hladkých, zrnitých tenkovrstvých nebo štukových stupně členitosti 1 a 2 syntetický</t>
  </si>
  <si>
    <t>-1531449030</t>
  </si>
  <si>
    <t>471</t>
  </si>
  <si>
    <t>783817421</t>
  </si>
  <si>
    <t>Krycí (ochranný ) nátěr omítek dvojnásobný hladkých omítek hladkých, zrnitých tenkovrstvých nebo štukových stupně členitosti 1 a 2 syntetický</t>
  </si>
  <si>
    <t>1181908934</t>
  </si>
  <si>
    <t>472</t>
  </si>
  <si>
    <t>783846523</t>
  </si>
  <si>
    <t>Antigraffiti preventivní nátěr omítek hladkých omítek hladkých, zrnitých tenkovrstvých nebo štukových trvalý pro opakované odstraňování graffiti v počtu do 100 cyklů</t>
  </si>
  <si>
    <t>1335486838</t>
  </si>
  <si>
    <t>(22,830+12,990+14,860+12,990+28,690+13,450*2+12,000+3,550+6,650)*1,500</t>
  </si>
  <si>
    <t>784</t>
  </si>
  <si>
    <t>Dokončovací práce - malby a tapety</t>
  </si>
  <si>
    <t>473</t>
  </si>
  <si>
    <t>784111001</t>
  </si>
  <si>
    <t>Oprášení (ometení) podkladu v místnostech výšky do 3,80 m</t>
  </si>
  <si>
    <t>425912788</t>
  </si>
  <si>
    <t>Mezisoučet - strop</t>
  </si>
  <si>
    <t>"stávající zdivo"</t>
  </si>
  <si>
    <t>"nové zdivo"</t>
  </si>
  <si>
    <t>(20,849+189,782+54,596+29,66+220,262+119,05+1866,684)*2</t>
  </si>
  <si>
    <t>"odpočet nátěrů stěn" -3480,926</t>
  </si>
  <si>
    <t>474</t>
  </si>
  <si>
    <t>784171101</t>
  </si>
  <si>
    <t>Zakrytí nemalovaných ploch (materiál ve specifikaci) včetně pozdějšího odkrytí podlah</t>
  </si>
  <si>
    <t>-1878052466</t>
  </si>
  <si>
    <t>475</t>
  </si>
  <si>
    <t>508424578</t>
  </si>
  <si>
    <t>476</t>
  </si>
  <si>
    <t>784171111</t>
  </si>
  <si>
    <t>Zakrytí nemalovaných ploch (materiál ve specifikaci) včetně pozdějšího odkrytí svislých ploch např. stěn, oken, dveří v místnostech výšky do 3,80</t>
  </si>
  <si>
    <t>1171344162</t>
  </si>
  <si>
    <t>477</t>
  </si>
  <si>
    <t>581248420</t>
  </si>
  <si>
    <t>fólie pro malířské potřeby zakrývací,  7µ,  4 x 5 m</t>
  </si>
  <si>
    <t>212679797</t>
  </si>
  <si>
    <t>315,712*1,05 'Přepočtené koeficientem množství</t>
  </si>
  <si>
    <t>478</t>
  </si>
  <si>
    <t>784181101</t>
  </si>
  <si>
    <t>Penetrace podkladu jednonásobná základní akrylátová v místnostech výšky do 3,80 m</t>
  </si>
  <si>
    <t>2119315201</t>
  </si>
  <si>
    <t>479</t>
  </si>
  <si>
    <t>784191003</t>
  </si>
  <si>
    <t>Čištění vnitřních ploch hrubý úklid po provedení malířských prací omytím oken dvojitých nebo zdvojených</t>
  </si>
  <si>
    <t>1863421759</t>
  </si>
  <si>
    <t>480</t>
  </si>
  <si>
    <t>784191007</t>
  </si>
  <si>
    <t>Čištění vnitřních ploch hrubý úklid po provedení malířských prací omytím podlah</t>
  </si>
  <si>
    <t>1170650101</t>
  </si>
  <si>
    <t>481</t>
  </si>
  <si>
    <t>784221101</t>
  </si>
  <si>
    <t>Malby z malířských směsí otěruvzdorných za sucha dvojnásobné, bílé za sucha otěruvzdorné dobře v místnostech výšky do 3,80 m</t>
  </si>
  <si>
    <t>-280939400</t>
  </si>
  <si>
    <t>786</t>
  </si>
  <si>
    <t>Dokončovací práce - čalounické úpravy</t>
  </si>
  <si>
    <t>482</t>
  </si>
  <si>
    <t>786624121</t>
  </si>
  <si>
    <t>Montáž zastiňujících žaluzií lamelových do oken zdvojených otevíravých, sklápěcích nebo vyklápěcích kovových</t>
  </si>
  <si>
    <t>-1943131950</t>
  </si>
  <si>
    <t>483</t>
  </si>
  <si>
    <t>553462000</t>
  </si>
  <si>
    <t>žaluzie horizontální interiérové</t>
  </si>
  <si>
    <t>1488678629</t>
  </si>
  <si>
    <t>484</t>
  </si>
  <si>
    <t>998786103</t>
  </si>
  <si>
    <t>Přesun hmot pro čalounické úpravy stanovený z hmotnosti přesunovaného materiálu vodorovná dopravní vzdálenost do 50 m v objektech výšky (hloubky) přes 12 do 24 m</t>
  </si>
  <si>
    <t>1099832545</t>
  </si>
  <si>
    <t>485</t>
  </si>
  <si>
    <t>330.R1</t>
  </si>
  <si>
    <t>Dodávka a montáž osobo/nákladního výtahu - 6 stanic</t>
  </si>
  <si>
    <t>11136782</t>
  </si>
  <si>
    <t>486</t>
  </si>
  <si>
    <t>330.R2</t>
  </si>
  <si>
    <t>Dodávka a montáž jídelního výtahu - 2 stanice</t>
  </si>
  <si>
    <t>1392472243</t>
  </si>
  <si>
    <t>487</t>
  </si>
  <si>
    <t>330.R3</t>
  </si>
  <si>
    <t>Dodávka a montáž shozu prádla 700/910 mm</t>
  </si>
  <si>
    <t>776345817</t>
  </si>
  <si>
    <t>488</t>
  </si>
  <si>
    <t>526396381</t>
  </si>
  <si>
    <t>1*500 'Přepočtené koeficientem množství</t>
  </si>
  <si>
    <t>42-M</t>
  </si>
  <si>
    <t>Montáž stroj.zař.prům.potr.a chlad.</t>
  </si>
  <si>
    <t>489</t>
  </si>
  <si>
    <t>420.R1</t>
  </si>
  <si>
    <t>Dodávka a montáž technologie stravovacího provozu</t>
  </si>
  <si>
    <t>1836773396</t>
  </si>
  <si>
    <t>490</t>
  </si>
  <si>
    <t>HZS4221</t>
  </si>
  <si>
    <t>Hodinové zúčtovací sazby ostatních profesí revizní a kontrolní činnost geodet</t>
  </si>
  <si>
    <t>-2046338294</t>
  </si>
  <si>
    <t>"vytýčení stavby, průběžná kontrolní měření apod. během realizace stavby"</t>
  </si>
  <si>
    <t>03 - SO 01.3 - Vnitřní zdravotechnika a plyn</t>
  </si>
  <si>
    <t xml:space="preserve">    721, 722, 725 - Vnitřní zdravotechnika</t>
  </si>
  <si>
    <t xml:space="preserve">    723 - Zdravotechnika - vnitřní plynovod</t>
  </si>
  <si>
    <t>721, 722, 725</t>
  </si>
  <si>
    <t>Vnitřní zdravotechnika</t>
  </si>
  <si>
    <t>721-725.R1</t>
  </si>
  <si>
    <t>Vnitřní kanalizace, vodovod a zařiz.předměty - přenos rozpočtu zpracovatele samostatné části PD</t>
  </si>
  <si>
    <t>1516093794</t>
  </si>
  <si>
    <t>723</t>
  </si>
  <si>
    <t>Zdravotechnika - vnitřní plynovod</t>
  </si>
  <si>
    <t>723.R1</t>
  </si>
  <si>
    <t>Vnitřní plynovod - přenos rozpočtu zpracovatele samostatné části PD</t>
  </si>
  <si>
    <t>-11680022</t>
  </si>
  <si>
    <t>04 - SO 01.4 - Ústřední vytápění</t>
  </si>
  <si>
    <t>PSV - PSV</t>
  </si>
  <si>
    <t xml:space="preserve">    731-735 - Ústřední vytápění</t>
  </si>
  <si>
    <t>731-735</t>
  </si>
  <si>
    <t>Ústřední vytápění</t>
  </si>
  <si>
    <t>731-735.R1</t>
  </si>
  <si>
    <t>Ústřední vytápění - přenos rozpočtu zpracovatele samostatné části PD</t>
  </si>
  <si>
    <t>-525273940</t>
  </si>
  <si>
    <t>05 - SO 01.5 - Vzduchotechnika</t>
  </si>
  <si>
    <t xml:space="preserve">    751 - Vzduchotechnika</t>
  </si>
  <si>
    <t>751</t>
  </si>
  <si>
    <t>Vzduchotechnika</t>
  </si>
  <si>
    <t>751.R1</t>
  </si>
  <si>
    <t>Vzduchotechnika - přenos rozpočtu zpracovatele samostatné části PD</t>
  </si>
  <si>
    <t>197279717</t>
  </si>
  <si>
    <t>06 - SO 01.6 - Elektroinstalace + EPS</t>
  </si>
  <si>
    <t xml:space="preserve">    741 - Elektroinstalace - silnoproud</t>
  </si>
  <si>
    <t xml:space="preserve">    742 - Elektroinstalace - slaboproud</t>
  </si>
  <si>
    <t xml:space="preserve">    750 - EPS</t>
  </si>
  <si>
    <t>741</t>
  </si>
  <si>
    <t>Elektroinstalace - silnoproud</t>
  </si>
  <si>
    <t>741.R1</t>
  </si>
  <si>
    <t>Elektroinstalace - silnoproud - přenos rozpočtu zpracovatele samostatné části PD</t>
  </si>
  <si>
    <t>895573674</t>
  </si>
  <si>
    <t>742</t>
  </si>
  <si>
    <t>Elektroinstalace - slaboproud</t>
  </si>
  <si>
    <t>742.R1</t>
  </si>
  <si>
    <t>Elektroinstalace - slaboproud - přenos rozpočtu zpracovatele samostatné části PD</t>
  </si>
  <si>
    <t>-1734727</t>
  </si>
  <si>
    <t>750</t>
  </si>
  <si>
    <t>EPS</t>
  </si>
  <si>
    <t>750.R1</t>
  </si>
  <si>
    <t>EPS - přenos rozpočtu zpracovatele samostatné části PD</t>
  </si>
  <si>
    <t>-1088496035</t>
  </si>
  <si>
    <t>07 - SO 01.7 - Hospodaření s dešťovou vodou</t>
  </si>
  <si>
    <t>Úroveň 3:</t>
  </si>
  <si>
    <t>01 - SO 01.7.1 - Akumulační nádrž</t>
  </si>
  <si>
    <t xml:space="preserve">    8 - Trubní vedení</t>
  </si>
  <si>
    <t>131301201</t>
  </si>
  <si>
    <t>Hloubení zapažených jam a zářezů s urovnáním dna do předepsaného profilu a spádu v hornině tř. 4 do 100 m3</t>
  </si>
  <si>
    <t>-1298316990</t>
  </si>
  <si>
    <t xml:space="preserve">Poznámka k souboru cen:_x000D_
1. V cenách jsou započteny i náklady na případné nutné přemístění výkopku ve výkopišti a na přehození výkopku na přilehlém terénu na vzdálenost do 3 m od okraje jámy nebo naložení na dopravní prostředek. 2. Hloubení zapažených jam hloubky přes 16 m se oceňuje individuálně. 3. Náklady na svislé přemístění výkopku nad 1 m hloubky se určí dle ustanovení článku č. 3161 všeobecných podmínek katalogu. 4. Výpočet objemu vykopávky v pazených prostorách se stanovuje dle přílohy č. 4 tohoto ceníku. </t>
  </si>
  <si>
    <t>"C.7.pdf + TZ str. 13-14"</t>
  </si>
  <si>
    <t>3,000*(3,600*7,600)</t>
  </si>
  <si>
    <t>131301209</t>
  </si>
  <si>
    <t>Hloubení zapažených jam a zářezů s urovnáním dna do předepsaného profilu a spádu Příplatek k cenám za lepivost horniny tř. 4</t>
  </si>
  <si>
    <t>1291330062</t>
  </si>
  <si>
    <t>151201201</t>
  </si>
  <si>
    <t>Zřízení pažení stěn výkopu bez rozepření nebo vzepření zátažné, hloubky do 4 m</t>
  </si>
  <si>
    <t>1952057308</t>
  </si>
  <si>
    <t xml:space="preserve">Poznámka k souboru cen:_x000D_
1. Ceny nelze použít pro oceňování rozepřeného pažení stěn rýh pro podzemní vedení; toto se oceňuje cenami souboru cen 151 . 0-11 Zřízení pažení a rozepření stěn rýh pro podzemní vedení pro všechny šířky rýhy. 2. Plocha mezer mezi pažinami příložného pažení se od plochy příložného pažení neodečítá; nezapažené plochy u pažení zátažného nebo hnaného se od plochy pažení odečítají. </t>
  </si>
  <si>
    <t>3,000*(3,600*2+7,600*2)</t>
  </si>
  <si>
    <t>151201211</t>
  </si>
  <si>
    <t>Odstranění pažení stěn výkopu s uložením pažin na vzdálenost do 3 m od okraje výkopu zátažné, hloubky do 4 m</t>
  </si>
  <si>
    <t>993955640</t>
  </si>
  <si>
    <t>151201301</t>
  </si>
  <si>
    <t>Zřízení rozepření zapažených stěn výkopů s potřebným přepažováním při roubení zátažném, hloubky do 4 m</t>
  </si>
  <si>
    <t>-1735610732</t>
  </si>
  <si>
    <t xml:space="preserve">Poznámka k souboru cen:_x000D_
1. Ceny nelze použít pro oceňování rozepření stěn rýh pro podzemní vedení v hloubce do 8m; toto rozepření je započteno v cenách souboru cen 151 . 0-11 Zřízení pažení a rozepření stěn rýh pro podzemní vedení pro všechny šířky rýhy. </t>
  </si>
  <si>
    <t>151201311</t>
  </si>
  <si>
    <t>Odstranění rozepření stěn výkopů s uložením materiálu na vzdálenost do 3 m od okraje výkopu roubení zátažného, hloubky do 4 m</t>
  </si>
  <si>
    <t>-1254870390</t>
  </si>
  <si>
    <t>151501501</t>
  </si>
  <si>
    <t>Přepažování rozepření zapažených stěn výkopů při roubení zátažném, hloubky do 4 m</t>
  </si>
  <si>
    <t>-1695833917</t>
  </si>
  <si>
    <t xml:space="preserve">Poznámka k souboru cen:_x000D_
1. Ceny jsou určeny pro druhé a každé další přepažování po skončení vykopávky, předepisuje-li je projekt (např. kladení druhého potrubí ve výkopu, nikoliv však drenáže, nebo pro provedení izolace konstrukce nebo ochranné přizdívky apod. ve výkopu). </t>
  </si>
  <si>
    <t>161101102</t>
  </si>
  <si>
    <t>Svislé přemístění výkopku bez naložení do dopravní nádoby avšak s vyprázdněním dopravní nádoby na hromadu nebo do dopravního prostředku z horniny tř. 1 až 4, při hloubce výkopu přes 2,5 do 4 m</t>
  </si>
  <si>
    <t>-2059545339</t>
  </si>
  <si>
    <t>673067886</t>
  </si>
  <si>
    <t>"přebytečný výkopek na skládku"</t>
  </si>
  <si>
    <t>82,080-36,928</t>
  </si>
  <si>
    <t>167101101</t>
  </si>
  <si>
    <t>Nakládání, skládání a překládání neulehlého výkopku nebo sypaniny nakládání, množství do 100 m3, z hornin tř. 1 až 4</t>
  </si>
  <si>
    <t>-1612627341</t>
  </si>
  <si>
    <t xml:space="preserve">Poznámka k souboru cen:_x000D_
1. Ceny -1101, -1151, -1102, -1152, -1103, -1153, jsou určeny pro nakládání, skládání a překládání na obvyklý nebo z obvyklého dopravního prostředku. Pro nakládání z lodi nebo na loď jsou určeny ceny -1105 a -1155. 2. Ceny -1105 a -1155 jsou určeny pro nakládání, překládání a vykládání na vzdálenost a) do 20 m vodorovně; vodorovná vzdálenost se měří od těžnice lodi k těžnici druhé lodi, nebo k těžišti hromady na břehu nebo k těžišti dopravního prostředku na suchu, b) do 4 m svisle; svislá vzdálenost se měří od pracovní hladiny vody k úrovni srovna- ného terénu v místě hromady nebo v místě dopravní plochy pro dopravní prostředek na suchu. Uvedenou svislou vzdálenost 4 m lze zvětšit, a to nejvýše do 6 m, jestliže je vodorovná vzdálenost uvedená v bodu a) kratší než 20 m nejméně o trojnásobek zvětšení výšky přes 4 m. 3. Množství měrných jednotek se určí v rostlém stavu horniny. </t>
  </si>
  <si>
    <t>619596057</t>
  </si>
  <si>
    <t>45,152*1,7 'Přepočtené koeficientem množství</t>
  </si>
  <si>
    <t>544062899</t>
  </si>
  <si>
    <t>"zpětný zásyp výkopkem"</t>
  </si>
  <si>
    <t>"odpočet lože tl. 500 mm"</t>
  </si>
  <si>
    <t>-0,500*(3,600*7,600)</t>
  </si>
  <si>
    <t>"odpočet ŽB podkl. desky tl. 200 mm"</t>
  </si>
  <si>
    <t>-0,200*(2,600*6,600)</t>
  </si>
  <si>
    <t>"odpočet akumul. nádrže"</t>
  </si>
  <si>
    <t>-23,000</t>
  </si>
  <si>
    <t>"odpočet obetonování stěn h. 1500 mm"</t>
  </si>
  <si>
    <t>-((6,400*2+2,000*2)*(0,200*1,500))</t>
  </si>
  <si>
    <t>215901101</t>
  </si>
  <si>
    <t>Zhutnění podloží pod násypy z rostlé horniny tř. 1 až 4 z hornin soudružných do 92 % PS a nesoudržných sypkých relativní ulehlosti I(d) do 0,8</t>
  </si>
  <si>
    <t>336236172</t>
  </si>
  <si>
    <t xml:space="preserve">Poznámka k souboru cen:_x000D_
1. Cena je určena pro zhutnění ploch vodorovných nebo ve sklonu do 1 : 5, je-li předepsáno zhutnění do hloubky 0,7 m od pláně. 2. Cenu nelze použít pro zhutnění podloží z hornin konzistence kašovité až tekoucí. 3. Míru zhutnění podloží předepisuje projekt. 4. Množství jednotek se určí v m2 půdorysné plochy zhutněného podloží. </t>
  </si>
  <si>
    <t>3,600*7,600</t>
  </si>
  <si>
    <t>382413122.1</t>
  </si>
  <si>
    <t>Osazení plastové jímky z polypropylenu PP na obetonování objemu 23000 l</t>
  </si>
  <si>
    <t>1005765696</t>
  </si>
  <si>
    <t>562300290.1</t>
  </si>
  <si>
    <t>jímka plastová na obetonování 6 x 2 x 2,04 m objem 24 m3</t>
  </si>
  <si>
    <t>2007038924</t>
  </si>
  <si>
    <t>451573111</t>
  </si>
  <si>
    <t>Lože pod potrubí, stoky a drobné objekty v otevřeném výkopu z písku a štěrkopísku do 63 mm</t>
  </si>
  <si>
    <t>-1683719066</t>
  </si>
  <si>
    <t xml:space="preserve">Poznámka k souboru cen:_x000D_
1. Ceny -1111 a -1192 lze použít i pro zřízení sběrných vrstev nad drenážními trubkami. 2. V cenách -5111 a -1192 jsou započteny i náklady na prohození výkopku získaného při zemních pracích. </t>
  </si>
  <si>
    <t>"tl. 500 mm"</t>
  </si>
  <si>
    <t>0,500*(3,600*7,600)</t>
  </si>
  <si>
    <t>452321151</t>
  </si>
  <si>
    <t>Podkladní a zajišťovací konstrukce z betonu železového v otevřeném výkopu desky pod potrubí, stoky a drobné objekty z betonu tř. C 20/25</t>
  </si>
  <si>
    <t>1187474539</t>
  </si>
  <si>
    <t xml:space="preserve">Poznámka k souboru cen:_x000D_
1. Ceny -1121 až -1181 a -1192 lze použít i pro ochrannou vrstvu pod železobetonové konstrukce. 2. Ceny -2121 až -2181 a -2192 jsou určeny pro jakékoliv úkosy sedel. </t>
  </si>
  <si>
    <t>"ŽB podkladní deska tl. 200 mm"</t>
  </si>
  <si>
    <t>0,200*(2,600*6,600)</t>
  </si>
  <si>
    <t>452351101</t>
  </si>
  <si>
    <t>Bednění podkladních a zajišťovacích konstrukcí v otevřeném výkopu desek nebo sedlových loží pod potrubí, stoky a drobné objekty</t>
  </si>
  <si>
    <t>-1528300270</t>
  </si>
  <si>
    <t>0,200*(2,600*2+6,600*2)</t>
  </si>
  <si>
    <t>452368211</t>
  </si>
  <si>
    <t>Výztuž podkladních desek, bloků nebo pražců v otevřeném výkopu ze svařovaných sítí typu Kari</t>
  </si>
  <si>
    <t>895374056</t>
  </si>
  <si>
    <t>"ŽB podkladní deska tl. 200 mm - 2x KARI 8/100/100 mm"</t>
  </si>
  <si>
    <t>(2*(2,600*6,600))*7,900*0,001</t>
  </si>
  <si>
    <t>"přípočet 30% na prostřih a stykování sítí"</t>
  </si>
  <si>
    <t>0,271*30/100</t>
  </si>
  <si>
    <t>Trubní vedení</t>
  </si>
  <si>
    <t>894201113</t>
  </si>
  <si>
    <t>Ostatní konstrukce na trubním vedení z prostého betonu dno šachet tloušťky přes 200 mm z betonu bez zvýšených nároků na prostředí tř. C 16/20</t>
  </si>
  <si>
    <t>-1626607181</t>
  </si>
  <si>
    <t xml:space="preserve">Poznámka k souboru cen:_x000D_
1. Bednění stěny šachet se oceňuje cenami souboru cen 894 50-.. Bednění konstrukcí na trubním vedení této části katalogu. 2. Bednění žlabu se oceňuje cenami souboru cen 351 35-11 Vnitřní bednění spodní části stok části A 03. </t>
  </si>
  <si>
    <t>"tl. 100 mm"</t>
  </si>
  <si>
    <t>0,100*(6,000*2,000)</t>
  </si>
  <si>
    <t>899620131</t>
  </si>
  <si>
    <t>Obetonování plastových šachet z polypropylenu betonem prostým v otevřeném výkopu, beton tř. C 16/20</t>
  </si>
  <si>
    <t>1933535178</t>
  </si>
  <si>
    <t>"tl. 200 mm, výšky 1500 mm"</t>
  </si>
  <si>
    <t>(6,400*2+2,000*2)*(0,200*1,500)</t>
  </si>
  <si>
    <t>899640111</t>
  </si>
  <si>
    <t>Bednění pro obetonování plastových šachet v otevřeném výkopu hranatých</t>
  </si>
  <si>
    <t>2063761158</t>
  </si>
  <si>
    <t>(6,400*2+2,400*2)*1,500</t>
  </si>
  <si>
    <t>933901111</t>
  </si>
  <si>
    <t>Zkoušky objektů a vymývání provedení zkoušky vodotěsnosti betonové nádrže jakéhokoliv druhu a tvaru, o obsahu do 1000 m3</t>
  </si>
  <si>
    <t>-819364731</t>
  </si>
  <si>
    <t xml:space="preserve">Poznámka k souboru cen:_x000D_
1. Ceny -1111 a -1112 jsou určeny pro provedení zkoušky vodotěsnosti nádrží, které neslouží k výrobě kalového plynu. 2. V cenách -1311 a -1312 jsou započteny i náklady na dodání vody. 3. V cenách -1111 a -1112, -1511 a -1512 jsou započteny i náklady na napuštění a vypuštění vody z nádrže po skončení zkoušky. 4. V cenách -1111 a -1112, -1511 a -1512 nejsou započteny náklady na dodání vody pro zkoušku; dodání vody se oceňuje ve specifikaci a nezapočítává se do celkové hmotnosti pro oceňování přesunu hmot. 5. Množství měrných jednotek se určuje pro cenu a) -1311 a -1312 v m3 vody v nádrži; b) -1111, -1112, -1511 a -1512 v m3 vody, která se určí z objemu nádrže s přihlédnutím ke předepsané zkušební hladině vody, z vody potřebné pro nasycení pláště a udržení zkušební hladiny. Ztratné lze dohodnout ve výši 3 %. </t>
  </si>
  <si>
    <t>933901311</t>
  </si>
  <si>
    <t>Zkoušky objektů a vymývání naplnění a vyprázdnění nádrže pro účely vymývací (proplachovací) o obsahu do 1000 m3</t>
  </si>
  <si>
    <t>919608806</t>
  </si>
  <si>
    <t>952903112</t>
  </si>
  <si>
    <t>Vyčištění objektů čistíren odpadních vod, nádrží, žlabů nebo kanálů světlé výšky prostoru do 3,5 m</t>
  </si>
  <si>
    <t>-891360402</t>
  </si>
  <si>
    <t xml:space="preserve">Poznámka k souboru cen:_x000D_
1. Ceny jsou určeny za zametení prostorů, umytí keramických podlah, vyčištění oken, dveří, zábradlí, potrubí, armatur a jiných konstrukcí a předmětů před předáním stavby do užívání. 2. Množství měrných jednotek se určuje v m2 půdorysné plochy vnějšího obrysu objektu. </t>
  </si>
  <si>
    <t>998276101</t>
  </si>
  <si>
    <t>Přesun hmot pro trubní vedení hloubené z trub z plastických hmot nebo sklolaminátových pro vodovody nebo kanalizace v otevřeném výkopu dopravní vzdálenost do 15 m</t>
  </si>
  <si>
    <t>1302314342</t>
  </si>
  <si>
    <t xml:space="preserve">Poznámka k souboru cen:_x000D_
1. Položky přesunu hmot nelze užít pro zeminu, sypaniny, štěrkopísek, kamenivo ap. Případná manipulace s tímto materiálem se oceňuje souborem cen 162 .0-11 Vodorovné přemístění výkopku nebo sypaniny katalogu 800-1 Zemní práce. </t>
  </si>
  <si>
    <t>02 - SO 01.7.2 - Odvodnění parkoviště (po retenční nádrž)</t>
  </si>
  <si>
    <t>119001401</t>
  </si>
  <si>
    <t>Dočasné zajištění podzemního potrubí nebo vedení ve výkopišti ve stavu i poloze , ve kterých byla na začátku zemních prací a to s podepřením, vzepřením nebo vyvěšením, příp. s ochranným bedněním, se zřízením a odstraněním za jišťovací konstrukce, s opotřebením hmot potrubí ocelového nebo litinového, jmenovité světlosti DN do 200</t>
  </si>
  <si>
    <t>-167953772</t>
  </si>
  <si>
    <t xml:space="preserve">Poznámka k souboru cen:_x000D_
1. Ceny nelze použít pro dočasné zajištění potrubí v provozu pod tlakem přes 1 MPa a potrubí nebo jiných vedení v provozu u nichž investor zakazuje použít při vykopávce kovové nástroje nebo nářadí. 2. Ztížení vykopávky v blízkosti vedení, potrubí a stok ve výkopišti nebo podél jeho stěn se oceňuje cenami souboru cen 120 00- . . a 130 00- . . Příplatky za ztížení vykopávky. Dočasné zajištění potrubí větších rozměrů než DN 500 se oceňuje individuálně. </t>
  </si>
  <si>
    <t>"C.3.pdf + TZ str. 17-18"</t>
  </si>
  <si>
    <t>"vodovod + odvodnění"</t>
  </si>
  <si>
    <t>"DN 100" 1,000+1,000</t>
  </si>
  <si>
    <t>119001412</t>
  </si>
  <si>
    <t>Dočasné zajištění podzemního potrubí nebo vedení ve výkopišti ve stavu i poloze , ve kterých byla na začátku zemních prací a to s podepřením, vzepřením nebo vyvěšením, příp. s ochranným bedněním, se zřízením a odstraněním za jišťovací konstrukce, s opotřebením hmot potrubí betonového, kameninového nebo železobetonového, světlosti DN přes 200 do 500</t>
  </si>
  <si>
    <t>-882745968</t>
  </si>
  <si>
    <t>"teplovod"</t>
  </si>
  <si>
    <t>"DN 300" 1,000+1,000</t>
  </si>
  <si>
    <t>"kanalizace"</t>
  </si>
  <si>
    <t>"DN 500" 1,000</t>
  </si>
  <si>
    <t>119001421</t>
  </si>
  <si>
    <t>Dočasné zajištění podzemního potrubí nebo vedení ve výkopišti ve stavu i poloze , ve kterých byla na začátku zemních prací a to s podepřením, vzepřením nebo vyvěšením, příp. s ochranným bedněním, se zřízením a odstraněním za jišťovací konstrukce, s opotřebením hmot kabelů a kabelových tratí z volně ložených kabelů a to do 3 kabelů</t>
  </si>
  <si>
    <t>-1479622439</t>
  </si>
  <si>
    <t>"spojovací kabel"</t>
  </si>
  <si>
    <t>1,000</t>
  </si>
  <si>
    <t>"NN"</t>
  </si>
  <si>
    <t>119003217</t>
  </si>
  <si>
    <t>Pomocné konstrukce při zabezpečení výkopu svislé ocelové mobilní oplocení, výšky do 1 500 mm panely vyplněné dráty zřízení</t>
  </si>
  <si>
    <t>-1911467136</t>
  </si>
  <si>
    <t xml:space="preserve">Poznámka k souboru cen:_x000D_
1. V ceně zřízení -2121, -2131, -2411, -3211, -3212, -3213, -3215, -3217, -3121, -3223, -3227 jsou započteny i náklady na opotřebení. 2. V ceně zřízení mobilního oplocení -3211, -3213, -3217, -3223, -3227 je zahrnuto i opotřebení betonové patky, vzpěry, spojky. 3. Položku -2411 lze použít pouze pro šířku výkopu do 1,0 m. 4. V položce -3131 jsou započteny i náklady na dřevěný sloupek. 5. U položek -2311, -4111, -4121 je uvažováno se 100% opotřebením. Bezpečný vlez nebo výlez se zpravidla umisťuje po 20 m délky výkopu. 6. Položky tohoto souboru cen jsou určeny k ocenění pomocných konstrukcí sloužících k zabezpečení výkopů (BOZP) na veřejných prostranstvích (v obcích, na komunikacích apod.). Položky nelze užít k ocenění zařízení staveniště, pokud se toto oceňuje pomocí VRN. </t>
  </si>
  <si>
    <t>2,000*2+24,000*2+15,000*2+8,000*2+2,000*2</t>
  </si>
  <si>
    <t>119003218</t>
  </si>
  <si>
    <t>Pomocné konstrukce při zabezpečení výkopu svislé ocelové mobilní oplocení, výšky do 1 500 mm panely vyplněné dráty odstranění</t>
  </si>
  <si>
    <t>-1736244037</t>
  </si>
  <si>
    <t>119004111</t>
  </si>
  <si>
    <t>Pomocné konstrukce při zabezpečení výkopu bezpečný vstup nebo výstup žebříkem zřízení</t>
  </si>
  <si>
    <t>1136261684</t>
  </si>
  <si>
    <t>119004112</t>
  </si>
  <si>
    <t>Pomocné konstrukce při zabezpečení výkopu bezpečný vstup nebo výstup žebříkem odstranění</t>
  </si>
  <si>
    <t>2092573594</t>
  </si>
  <si>
    <t>130001101</t>
  </si>
  <si>
    <t>Příplatek k cenám hloubených vykopávek za ztížení vykopávky v blízkosti podzemního vedení nebo výbušnin pro jakoukoliv třídu horniny</t>
  </si>
  <si>
    <t>-1897910087</t>
  </si>
  <si>
    <t xml:space="preserve">Poznámka k souboru cen:_x000D_
1. Cena je určena: a) i pro soubor cen 123 . 0-21 Vykopávky zářezů se šikmými stěnami pro podzemní vedení části A 02, b) pro podzemní vedení procházející hloubenou vykopávkou nebo uložené ve stěně výkopu při jakékoliv hloubce vedení pod původním terénem nebo jeho výšce nade dnem výkopu a jakémkoliv směru vedení ke stranám výkopu; c) pro výbušniny nezaložené dodavatelem. 2. Cenu lze použít i tehdy, narazí-li se na vedení nebo výbušninu až při vykopávce a to pro zbývající objem výkopu, který je projektantem nebo investorem označen, v němž by toto nebo jiné nepředvídané vedení nebo výbušnina mohlo být uloženo. Toto ustanovení neplatí pro objem hornin tř. 6 a 7. 3. Cenu nelze použít pro ztížení vykopávky v blízkosti podzemních vedení nebo výbušnin, u nichž je projektem zakázáno použít při vykopávce kovové nástroje nebo nářadí. 4. Množství ztížení vykopávky v blízkosti a) podzemního vedení, jehož půdorysná a výšková poloha - je v projektu uvedena, se určí jako objem myšleného hranolu, jehož průřez je pravidelný čtyřúhelník jehož horní vodorovná a obě svislé strany jsou ve vzdálenosti 0,5 m a dolní vodorovná hrana ve vzdálenosti 1 m od přilehlého vnějšího líce vedení, příp. jeho obalu a délka se rovná osové délce vedení ve výkopišti nebo délce vedení ve stěně výkopu. Vymezí-li projekt větší prostor, v němž je nutno při vykopávce postupovat opatrně, lze použít cena pro celý objem výkopu v tomto prostoru. Od takto zjištěného množství se odečítá objem vedení i s příp. se vyskytujícím obalem; - není v projektu uvedena, avšak která podle projektu nebo sdělení investora jsou pravděpodobně ve výkopišti uložena, se rovná objemu výkopu, který je projektantem nebo investorem označen. b) výbušniny, určí vždy projektant nebo investor, ať je v projektu uvedeno či neuvedeno. 5. Je-li vedení uloženo ve výkopišti tak, že se vykopávka v celém výše popsaném objemu nevykopává, např. blízko stěn nebo dna výkopu, oceňuje se ztížení vykopávky jen pro tu část objemu, v níž se ztížená vykopávka provádí. 6. Jsou-li ve výkopišti dvě vedení položena tak blízko sebe, že se výše uvedené objemy pro obě vedení pronikají, určí se množství ztížení vykopávky tak, aby se pronik započetl jen jednou. 7. Objem ztížení vykopávky se od celkového objemu výkopu neodečítá. 8. Dočasné zajištění různých podzemních vedení ve výkopišti se oceňuje cenami souboru cen 119 00-14 Dočasné zajištění podzemního potrubí nebo vedení ve výkopišti. </t>
  </si>
  <si>
    <t>"křížení IS"</t>
  </si>
  <si>
    <t>7,000*(1,000*1,575)</t>
  </si>
  <si>
    <t>132301201</t>
  </si>
  <si>
    <t>Hloubení zapažených i nezapažených rýh šířky přes 600 do 2 000 mm s urovnáním dna do předepsaného profilu a spádu v hornině tř. 4 do 100 m3</t>
  </si>
  <si>
    <t>-1013784543</t>
  </si>
  <si>
    <t xml:space="preserve">Poznámka k souboru cen:_x000D_
1. V cenách jsou započteny i náklady na případné nutné přemístění výkopku ve výkopišti na vzdálenost do 3 m a na přehození výkopku na přilehlém terénu na vzdálenost do 5 m od okraje jámy nebo naložení na dopravní prostředek. 2. Hloubení rýh při lesnicko-technických melioracích se oceňuje: a) ve stržích cenami platnými pro objem výkopu do 100 m3, i když skutečný objem výkopu je větší, b) mimo strže pro příčná a podélná zpevnění dna a břehů pod obrysem výkopu pro koryta vodotečí, zejména pro konstrukce těles, stupňů, boků, předprahů, prahů, odháněk, výhonů a pro základy zdí, dlažeb, rovnanin, plůtků a hatí, pro jakoukoliv šířku rýhy, při objemu do 100 m3 cenami příslušnými pro objem výkopu do 100 m3 a při jakémkoliv objemu výkopu přes 100 m3 cenami příslušnými pro objem výkopu přes 100 do 1 000 m3. 3. Náklady na svislé přemístění výkopku nad 1 m hloubky se určí dle ustanovení článku č. 3161 všeobecných podmínek katalogu. 4. Předepisuje-li projekt hloubit rýhy 5 až 7 bez použití trhavin, oceňuje se toto hloubení: a) v suchu nebo mokru cenami 138 40-1201, 138 50-1201 a 138 60-1201 Dolamování hloubených vykopávek, b) v tekoucí vodě při jakékoliv její rychlosti individuálně. 5. Ceny nelze použít pro hloubení rýh a hloubky přes 16 m. Tyto práce se oceňují individuálně. </t>
  </si>
  <si>
    <t>"průměrná hloubka výkopu 1575 mm"</t>
  </si>
  <si>
    <t>"úsek retenční nádrž - odlučovač SOL"</t>
  </si>
  <si>
    <t>(24,000+15,000+8,000)*(1,000*1,500)</t>
  </si>
  <si>
    <t>132301209</t>
  </si>
  <si>
    <t>Hloubení zapažených i nezapažených rýh šířky přes 600 do 2 000 mm s urovnáním dna do předepsaného profilu a spádu v hornině tř. 4 Příplatek k cenám za lepivost horniny tř. 4</t>
  </si>
  <si>
    <t>1403928447</t>
  </si>
  <si>
    <t>133301101</t>
  </si>
  <si>
    <t>Hloubení zapažených i nezapažených šachet s případným nutným přemístěním výkopku ve výkopišti v hornině tř. 4 do 100 m3</t>
  </si>
  <si>
    <t>1103005539</t>
  </si>
  <si>
    <t xml:space="preserve">Poznámka k souboru cen:_x000D_
1. Ceny 10-1101 až 40-1101 jsou určeny jen pro šachty hloubky do 12 m. Šachty větších hloubek se oceňují individuálně. 2. V cenách jsou započteny i náklady na: a) svislé přemístění výkopku, b) urovnání dna do předepsaného profilu a spádu. c) přehození výkopku na přilehlém terénu na vzdálenost do 5 m od hrany šachty nebo naložení na dopravní prostředek. 3. V cenách nejsou započteny náklady na roubení. 4. Pažení šachet bentonitovou suspenzí se oceňuje takto: a) dodání bentonitové suspenze cenou 239 68-1711 Bentonitová suspenze pro pažení rýh pro podzemní stěny – její výroba katalogu 800-2 Zvlášní zakládání objektů; množství v m2 se určí jako součin objemu vyhloubeného prostoru (v m3) a koeficientu 1,667, b) doplnění bentonitové suspenze se ocení cenou 239 68-4111 Doplnění bentonitové suspenze katalogu 800-2 Zvlášní zakládání objektů. 5. Vodorovné přemístění výkopku ze šachet, pažených bentonitovou suspenzí, se oceňuje cenami souboru cen 162 . 0-31 Vodorovné přemístění výkopku z rýh podzemních stěn, vodorovné přemístění znehodnocené bentonitové suspenze se oceňuje cenami souboru cen 162 . . -4 . Vodorovné přemístění znehodnocené suspenze katalogu 800-2 Zvláštní zakládání objektů. </t>
  </si>
  <si>
    <t>"retenční nádrž"</t>
  </si>
  <si>
    <t>1,500*(2,500*2,300)</t>
  </si>
  <si>
    <t>133301109</t>
  </si>
  <si>
    <t>Hloubení zapažených i nezapažených šachet s případným nutným přemístěním výkopku ve výkopišti v hornině tř. 4 Příplatek k cenám za lepivost horniny tř. 4</t>
  </si>
  <si>
    <t>-761184663</t>
  </si>
  <si>
    <t>151101101</t>
  </si>
  <si>
    <t>Zřízení pažení a rozepření stěn rýh pro podzemní vedení pro všechny šířky rýhy příložné pro jakoukoliv mezerovitost, hloubky do 2 m</t>
  </si>
  <si>
    <t>920343631</t>
  </si>
  <si>
    <t xml:space="preserve">Poznámka k souboru cen:_x000D_
1. Ceny jsou určeny pro roubení a rozepření stěn i jiných výkopů se svislými stěnami, pokud jsou tyto výkopy pro podzemní vedení rozměru do 1 250 mm. 2. Plocha mezer mezi pažinami příložného pažení se od plochy příložného pažení neodečítá; nezapažené plochy u pažení zátažného nebo hnaného se od plochy pažení odečítají. 3. Předepisuje-li projekt: a) ponechat pažení ve výkopu, oceňuje se toto pažení cenami souboru cen 151 . 0-19 Pažení stěn s ponecháním a rozepření stěn cenami souboru cen 151 . 0-13 Zřízení rozepření zapažených stěn výkopů, b) vzepření stěn, oceňuje se toto odstranění pažení stěn výkopu cenami souboru cen 151 . 0-12 Pažení stěn a vzepření stěn cenami souboru cen 151 . 0-14 odstranění vzepření stěn, c) kotvení stěn, oceňuje se toto Odstranění pažení stěn cenami souboru cen 151 . 0-12 Pažení stěn a kotvení stěn příslušnými cenami katalogu 800-2 Zvláštní zakládání objektů. </t>
  </si>
  <si>
    <t>(24,000+15,000+8,000)*(2*1,500)</t>
  </si>
  <si>
    <t>151101111</t>
  </si>
  <si>
    <t>Odstranění pažení a rozepření stěn rýh pro podzemní vedení s uložením materiálu na vzdálenost do 3 m od kraje výkopu příložné, hloubky do 2 m</t>
  </si>
  <si>
    <t>383035589</t>
  </si>
  <si>
    <t>317096410</t>
  </si>
  <si>
    <t>70,500+8,625</t>
  </si>
  <si>
    <t>785524232</t>
  </si>
  <si>
    <t>70,500+8,625-42,050</t>
  </si>
  <si>
    <t>885583814</t>
  </si>
  <si>
    <t>126772373</t>
  </si>
  <si>
    <t>37,075*1,7 'Přepočtené koeficientem množství</t>
  </si>
  <si>
    <t>40645855</t>
  </si>
  <si>
    <t>"odpočet lože tl. 200 mm"</t>
  </si>
  <si>
    <t>-((24,000+15,000+8,000)*(1,000*0,200))</t>
  </si>
  <si>
    <t>"odpočet obsypu tl. 300 mm nad potrubí"</t>
  </si>
  <si>
    <t>-((24,000+15,000+8,000)*(1,000*0,500))</t>
  </si>
  <si>
    <t>"odpočet RŠ"</t>
  </si>
  <si>
    <t>-(PI*0,200*0,200*1,500)</t>
  </si>
  <si>
    <t>-(PI*0,200*0,200*0,700)</t>
  </si>
  <si>
    <t>Mezisoučet - kanalizace DN 200</t>
  </si>
  <si>
    <t>"odpočet lože"</t>
  </si>
  <si>
    <t>-0,100*(2,500*2,300)</t>
  </si>
  <si>
    <t>"odpočet podkl. desky"</t>
  </si>
  <si>
    <t>-0,100*(2,100*1,900)</t>
  </si>
  <si>
    <t>"odpočet nádrže"</t>
  </si>
  <si>
    <t>-(1,500*(1,500*1,300))</t>
  </si>
  <si>
    <t>Mezisoučet - retenční nádrž</t>
  </si>
  <si>
    <t>175111101</t>
  </si>
  <si>
    <t>Obsypání potrubí ručně sypaninou z vhodných hornin tř. 1 až 4 nebo materiálem připraveným podél výkopu ve vzdálenosti do 3 m od jeho kraje, pro jakoukoliv hloubku výkopu a míru zhutnění bez prohození sypaniny</t>
  </si>
  <si>
    <t>-1346122320</t>
  </si>
  <si>
    <t xml:space="preserve">Poznámka k souboru cen:_x000D_
1. Objem obsypu na 1 m délky potrubí se rovná šířce dna výkopu násobené součtem vnějšího průměru potrubí příp. i s obalem a projektované tloušťky obsypu nad, případně i pod potrubím. Pro odečítání objemu potrubí se započítávají všechny vestavěné konstrukce nebo uložené vedení i s jejich obklady a podklady (tento objem se nazývá objemem horniny vytlačené konstrukcí). 2. Míru zhutnění předepisuje projekt. 3. V cenách nejsou zahrnuty náklady na nakupovanou sypaninu. Tato se oceňuje ve specifikaci. </t>
  </si>
  <si>
    <t>"DN 200 - 300 mm nad potrubí"</t>
  </si>
  <si>
    <t>(24,000+15,000+8,000)*(1,000*0,500)</t>
  </si>
  <si>
    <t>"odpočet objemu potrubí DN 200"</t>
  </si>
  <si>
    <t>-(PI*0,100*0,100*47,000)</t>
  </si>
  <si>
    <t>583312000</t>
  </si>
  <si>
    <t>štěrkopísek netříděný zásypový materiál</t>
  </si>
  <si>
    <t>-2133238978</t>
  </si>
  <si>
    <t>22,023*2 'Přepočtené koeficientem množství</t>
  </si>
  <si>
    <t>359901211</t>
  </si>
  <si>
    <t>Monitoring stok (kamerový systém) jakékoli výšky nová kanalizace</t>
  </si>
  <si>
    <t>-902935965</t>
  </si>
  <si>
    <t xml:space="preserve">Poznámka k souboru cen:_x000D_
1. V ceně jsou započteny náklady na zhotovení záznamu o prohlídce a protokolu prohlídky. </t>
  </si>
  <si>
    <t>"DN 200"</t>
  </si>
  <si>
    <t>24,000+15,000+8,000</t>
  </si>
  <si>
    <t>382413115</t>
  </si>
  <si>
    <t>Osazení plastové jímky z polypropylenu PP na obetonování objemu 6000 l</t>
  </si>
  <si>
    <t>-1178075206</t>
  </si>
  <si>
    <t xml:space="preserve">Poznámka k souboru cen:_x000D_
1. V cenách nejsou započteny náklady na: a) dodávku jímky s víkem, vlezového kusu a vstupních otvorů pro potrubí, toto se oceňuje ve specifikaci, b) podkladní vrstvu ze štěrkopísku, která se oceňuje souborem cen 564 2.-11 Podklad ze štěrkopísku, části A 01 katalogu 822-1 Komunikace pozemní a letiště, c) betonovu základovou desku z betonu tř. C 12/15 min. tl. 150 mm, která se oceňuje souborem cen 452 3. Podkladní a zajišťovací konstrukce z betonu, části A 01 tohoto katalogu, d) napojení potrubních rozvodů, e) obetonování stěn jímky, toto se oceňuje cenami souboru cen 899 62-31 Obetonování potrubí nebo zdiva stok betonem prostým v otevřeném výkopu, části A 01 tohoto katalogu. </t>
  </si>
  <si>
    <t>562300130.1</t>
  </si>
  <si>
    <t>jímka plastová na obetonování 1,5 x 1,3 x 1,5 m objem 4,2 m3</t>
  </si>
  <si>
    <t>2018863438</t>
  </si>
  <si>
    <t>386130101</t>
  </si>
  <si>
    <t>Montáž odlučovačů ropných látek polyetylenových, průtoku 3 l/s</t>
  </si>
  <si>
    <t>-872003628</t>
  </si>
  <si>
    <t xml:space="preserve">Poznámka k souboru cen:_x000D_
1. V cenách montáže jsou započteny i náklady na: a) napojení potrubních rozvodů. 2. V cenách montáže nejsou započteny náklady na: a) dodání odlučovačů ropných látek a tuků, včetně jejich vystrojení ; tyto kompletní soupravy se oceňují ve specifikaci, b) fixování odlučovačů obsypem, obsyp se oceňuje cenami souboru cen 174 .0-11 Zásyp sypaninou z jakékoliv horniny katalogu 800-1 Zemní práce části A01, c) obetonování stěn odlučovačů , toto se oceňuje cenami souboru cen 899 62-01 Obetonování plastových šachet z polypropylenu betonem prostým v otevřeném výkopu, části A03 tohoto katalogu, d) podkladní vrstvu ze štěrkopísku, která se oceňuje souborem cen 564 2,-11 Podklad ze štěrkopísku, části A01 katalogu 822-1 Komunikace pozemní a letiště. </t>
  </si>
  <si>
    <t>562415290.1</t>
  </si>
  <si>
    <t>odlučovač ropných látek plastový  (PE), průtok 3 l/s, objem jímky 550 l, provedení s mříží</t>
  </si>
  <si>
    <t>476479274</t>
  </si>
  <si>
    <t>Poznámka k položce:
referenční výrobek : SOL 2/4M</t>
  </si>
  <si>
    <t>162754159</t>
  </si>
  <si>
    <t>0,100*(2,500*2,300)</t>
  </si>
  <si>
    <t>"DN 200 - 2x tl. 100 mm"</t>
  </si>
  <si>
    <t>(24,000+15,000+8,000)*(1,000*0,200)</t>
  </si>
  <si>
    <t>452311141</t>
  </si>
  <si>
    <t>Podkladní a zajišťovací konstrukce z betonu prostého v otevřeném výkopu desky pod potrubí, stoky a drobné objekty z betonu tř. C 16/20</t>
  </si>
  <si>
    <t>204157058</t>
  </si>
  <si>
    <t>0,100*(2,100*1,900)</t>
  </si>
  <si>
    <t>"Š2 + Š3"</t>
  </si>
  <si>
    <t>(PI*0,300*0,300*0,100)*2</t>
  </si>
  <si>
    <t>"ORL"</t>
  </si>
  <si>
    <t>0,100*(1,300*1,200)</t>
  </si>
  <si>
    <t>-199017432</t>
  </si>
  <si>
    <t>0,100*(2,100*2+1,900*2)</t>
  </si>
  <si>
    <t>(2*PI*0,300*0,300+2*PI*0,300*0,100)*2</t>
  </si>
  <si>
    <t>0,100*(1,300*2+1,200*2)</t>
  </si>
  <si>
    <t>871350410</t>
  </si>
  <si>
    <t>Montáž kanalizačního potrubí z plastů z polypropylenu PP korugovaného SN 10 DN 200</t>
  </si>
  <si>
    <t>882216941</t>
  </si>
  <si>
    <t xml:space="preserve">Poznámka k souboru cen:_x000D_
1. V cenách montáže potrubí nejsou započteny náklady na dodání trub, elektrospojek a těsnicích kroužků pokud tyto nejsou součástí dodávky potrubí. Tyto náklady se oceňují ve specifikaci. 2. V cenách potrubí z trubek polyetylenových a polypropylenových nejsou započteny náklady na dodání tvarovek použitých pro napojení na jiný druh potrubí; tvarovky se oceňují ve specifikaci. 3. Ztratné lze dohodnout: a) u trub kanalizačních z tvrdého PVC ve směrné výši 3 %, b) u trub polyetylenových a polypropylenových ve směrné výši 1,5. </t>
  </si>
  <si>
    <t>286173110</t>
  </si>
  <si>
    <t>trubka kanalizační PP korugovaná 6 m, DN 200</t>
  </si>
  <si>
    <t>1677789988</t>
  </si>
  <si>
    <t>9*1,015 'Přepočtené koeficientem množství</t>
  </si>
  <si>
    <t>877350430</t>
  </si>
  <si>
    <t>Montáž tvarovek na kanalizačním plastovém potrubí z polypropylenu PP korugovaného spojek, redukcí nebo navrtávacích sedel DN 200</t>
  </si>
  <si>
    <t>-1763282402</t>
  </si>
  <si>
    <t xml:space="preserve">Poznámka k souboru cen:_x000D_
1. V cenách montáže tvarovek nejsou započteny náklady na dodání tvarovek. Tyto náklady se oceňují ve specifikaci. 2. V cenách montáže tvarovek jsou započteny náklady na dodání těsnicích kroužků, pokud tyto nejsou součástí dodávky tvarovek. </t>
  </si>
  <si>
    <t>286174210</t>
  </si>
  <si>
    <t>spojka přesuvná kanalizace PP korugované DN 200</t>
  </si>
  <si>
    <t>-106491947</t>
  </si>
  <si>
    <t>6*1,015 'Přepočtené koeficientem množství</t>
  </si>
  <si>
    <t>894812006</t>
  </si>
  <si>
    <t>Revizní a čistící šachta z polypropylenu PP pro hladké trouby DN 400 šachtové dno (DN šachty / DN trubního vedení) DN 400/200 přímý tok</t>
  </si>
  <si>
    <t>1288025852</t>
  </si>
  <si>
    <t xml:space="preserve">Poznámka k souboru cen:_x000D_
1. V cenách jsou započteny i náklady na: a) vyrovnávací násypnou vrstvu ze štěrkopísku tl. 100 mm, b) dodání a montáž šachtového dna, trouby šachty, teleskopu a poklopu, příslušného dílu šachty, c) napojení stávajícího kanalizačního potrubí. 2. V cenách nejsou započteny náklady na: a) fixování šachty obsypem, který se oceňuje cenami souboru 174 . 0-11 Zásyp sypaninou z jakékoliv horniny, katalogu 800-1 Zemní práce části A 01. </t>
  </si>
  <si>
    <t>1,000+1,000</t>
  </si>
  <si>
    <t>894812032</t>
  </si>
  <si>
    <t>Revizní a čistící šachta z polypropylenu PP pro hladké trouby DN 400 roura šachtová korugovaná bez hrdla, světlé hloubky 1500 mm</t>
  </si>
  <si>
    <t>-129170160</t>
  </si>
  <si>
    <t>"Š3"</t>
  </si>
  <si>
    <t>894812033</t>
  </si>
  <si>
    <t>Revizní a čistící šachta z polypropylenu PP pro hladké trouby DN 400 roura šachtová korugovaná bez hrdla, světlé hloubky 2000 mm</t>
  </si>
  <si>
    <t>-797463950</t>
  </si>
  <si>
    <t>"Š2"</t>
  </si>
  <si>
    <t>894812041</t>
  </si>
  <si>
    <t>Revizní a čistící šachta z polypropylenu PP pro hladké trouby DN 400 roura šachtová korugovaná Příplatek k cenám 2031 - 2035 za uříznutí šachtové roury</t>
  </si>
  <si>
    <t>-1948912499</t>
  </si>
  <si>
    <t>894812052</t>
  </si>
  <si>
    <t>Revizní a čistící šachta z polypropylenu PP pro hladké trouby DN 400 poklop plastový (pro zatížení) s plastovým konusem (1,5 t)</t>
  </si>
  <si>
    <t>-1060260376</t>
  </si>
  <si>
    <t>2108027607</t>
  </si>
  <si>
    <t>(1,900*2+1,300*2)*(0,200*1,500)</t>
  </si>
  <si>
    <t>(0,600*2+1,300*2)*(0,200*1,010)</t>
  </si>
  <si>
    <t>899623151</t>
  </si>
  <si>
    <t>Obetonování potrubí nebo zdiva stok betonem prostým v otevřeném výkopu, beton tř. C 16/20</t>
  </si>
  <si>
    <t>-2124010884</t>
  </si>
  <si>
    <t xml:space="preserve">Poznámka k souboru cen:_x000D_
1. Obetonování zdiva stok ve štole se oceňuje cenami souboru cen 359 31-02 Výplň za rubem cihelného zdiva stok části A 03 tohoto katalogu. </t>
  </si>
  <si>
    <t>"C.3 - podélný profil.pdf"</t>
  </si>
  <si>
    <t>"úsek ORL - Š3"</t>
  </si>
  <si>
    <t>8,000*(0,400*0,500)</t>
  </si>
  <si>
    <t>-(PI*0,100*0,100*8,000)</t>
  </si>
  <si>
    <t>926552769</t>
  </si>
  <si>
    <t>(1,900*2+1,700*2)*1,500</t>
  </si>
  <si>
    <t>(1,000*2+1,300*2)*1,010</t>
  </si>
  <si>
    <t>899643111</t>
  </si>
  <si>
    <t>Bednění pro obetonování potrubí v otevřeném výkopu</t>
  </si>
  <si>
    <t>-1232306074</t>
  </si>
  <si>
    <t>8,000*(2*0,500)</t>
  </si>
  <si>
    <t>899721112</t>
  </si>
  <si>
    <t>Signalizační vodič na potrubí PVC DN nad 150 mm</t>
  </si>
  <si>
    <t>1446226564</t>
  </si>
  <si>
    <t>"C.2 situace.pdf"</t>
  </si>
  <si>
    <t>899722114</t>
  </si>
  <si>
    <t>Krytí potrubí z plastů výstražnou fólií z PVC šířky 40 cm</t>
  </si>
  <si>
    <t>1286846908</t>
  </si>
  <si>
    <t>-1921337586</t>
  </si>
  <si>
    <t>998276124</t>
  </si>
  <si>
    <t>Přesun hmot pro trubní vedení hloubené z trub z plastických hmot nebo sklolaminátových Příplatek k cenám za zvětšený přesun přes vymezenou největší dopravní vzdálenost do 500 m</t>
  </si>
  <si>
    <t>-1325889181</t>
  </si>
  <si>
    <t>HZS1432</t>
  </si>
  <si>
    <t>Hodinové zúčtovací sazby profesí HSV provádění konstrukcí inženýrských a dopravních staveb potrubář</t>
  </si>
  <si>
    <t>-2041735374</t>
  </si>
  <si>
    <t>"propojení ORL, retenční nádrže a RŠ"</t>
  </si>
  <si>
    <t>5,000</t>
  </si>
  <si>
    <t>1942555104</t>
  </si>
  <si>
    <t>"vytýčení trasy a průběžná kontrolní měření"</t>
  </si>
  <si>
    <t>03 - SO 01.7.3 - Kanalizační přípojka (od AN po ŠN)</t>
  </si>
  <si>
    <t xml:space="preserve">    5 - Komunikace pozemní</t>
  </si>
  <si>
    <t>113107124</t>
  </si>
  <si>
    <t>Odstranění podkladů nebo krytů s přemístěním hmot na skládku na vzdálenost do 3 m nebo s naložením na dopravní prostředek v ploše jednotlivě do 50 m2 z kameniva hrubého drceného, o tl. vrstvy přes 300 do 400 mm</t>
  </si>
  <si>
    <t>-291384458</t>
  </si>
  <si>
    <t xml:space="preserve">Poznámka k souboru cen:_x000D_
1. Pro volbu cen z hlediska množství se uvažuje každá souvisle odstraňovaná plocha krytu nebo podkladu stejného druhu samostatně. Odstraňuje-li se několik vrstev vozovky najednou, jednotlivé vrstvy se oceňují každá samostatně. 2. U ploch menších než 50 m2 jsou ceny určeny pro ruční odstranění podkladu nebo krytu, u ploch větších než 50 m2 pro odstranění strojní. 3. Ceny a) –7111 až –7113, –7151 až -7153 a -7211 až -7213 lze použít i pro odstranění podkladů nebo krytů ze štěrkopísku, škváry, strusky nebo z mechanicky zpevněných zemin, b) –7121 až 7125, –7161 až -7165 a -7221 až -7225 lze použít i pro odstranění podkladů nebo krytů ze zemin stabilizovaných vápnem, c) –7130 až -7132, –7170 až -7172 a –7230 až -7232 lze použít i pro odstranění dlažeb uložených do betonového lože a dlažeb z mozaiky uložených do cementové malty nebo podkladu ze zemin stabilizovaných cementem. 4. Ceny lze použít i pro odstranění podkladů nebo krytů opatřených živičnými postřiky nebo nátěry. 5. Ceny odlišené podle tloušťky (např. do 100 mm, do 200 mm) jsou určeny vždy pro celou tloušťku jednotlivých konstrukcí. 6. V cenách nejsou započteny náklady na zarovnání styčných ploch betonových nebo živičných podkladů nebo krytů, které se oceňuje cenami souboru cen 919 73- Zarovnání styčné plochy části C 01 tohoto ceníku. Množství suti získané ze zarovnání styčných ploch podkladů nebo krytů se zvlášť nevykazuje. 7. Přemístění vybouraného materiálu na vzdálenost přes 3 m u cen –7111 až –7146 a přes 20 m u cen -7151 až –7246 se oceňuje cenami souborů cen 997 22-1 Vodorovná doprava suti. 8. Ceny -714 . , -718 . a –724 . nelze použít pro odstranění podkladu nebo krytu frézováním. </t>
  </si>
  <si>
    <t>"C.2 - situace.pdf"</t>
  </si>
  <si>
    <t>32,000*1,000</t>
  </si>
  <si>
    <t>113107142</t>
  </si>
  <si>
    <t>Odstranění podkladů nebo krytů s přemístěním hmot na skládku na vzdálenost do 3 m nebo s naložením na dopravní prostředek v ploše jednotlivě do 50 m2 živičných, o tl. vrstvy přes 50 do 100 mm</t>
  </si>
  <si>
    <t>538704083</t>
  </si>
  <si>
    <t>"ložná vrstva"</t>
  </si>
  <si>
    <t>113154122</t>
  </si>
  <si>
    <t>Frézování živičného podkladu nebo krytu s naložením na dopravní prostředek plochy do 500 m2 bez překážek v trase pruhu šířky přes 0,5 m do 1 m, tloušťky vrstvy 40 mm</t>
  </si>
  <si>
    <t>818500703</t>
  </si>
  <si>
    <t xml:space="preserve">Poznámka k souboru cen:_x000D_
1. V cenách jsou započteny i náklady na: a) vodu pro chlazení zubů frézy, b) opotřebování frézovacích nástrojů, c) naložení odfrézovaného materiálu na dopravní prostředek. 2. V cenách nejsou započteny náklady na: a) nutné ruční odstranění (vybourání) živičného krytu kolem překážek, které se oceňují cenami souboru cen 113 10-7 Odstranění podkladů nebo krytů této části katalogu, b) očištění povrchu odfrézované plochy, které se oceňují cenami souboru cen 938 90-9 Odstranění bláta, prachu z povrchu podkladu nebo krytu části C01 tohoto katalogu. 3. Množství měrných jednotek pro rozpočet určí projekt. Drobné překážky, např. vpusti, uzávěry, sloupy (plochy do 2 m2) se z celkové frézované plochy neodečítají. 4. Tloušťku frézované vrstvy určí projekt a měří se tloušťka jednotlivých záběrů v mm. 5. Cena s překážkami je určena v případech, kdy: a) na 200 m2 frézované plochy se vyskytne v průměru více než jedna vpusť nebo vstup inženýrských sítí, popř. stožár, vstupní ostrůvek apod., b) jsou-li podél frézované plochy osazeny obrubníky s výškovým rozdílem horní plochy obrubníku od frézované plochy větší než 250 mm. 6. Překážkami se rozumějí obrubníky nebo krajníky, pokud výškový rozdíl horní plochy obrubníku od frézované plochy je větší než 250 mm, vpusti nebo vstupy inženýrských sítí, stožáry, nástupní a ochranné ostrůvky apod. </t>
  </si>
  <si>
    <t>"obrusná vrstva - napojení přes odskoky"</t>
  </si>
  <si>
    <t>32,200*1,400</t>
  </si>
  <si>
    <t>113202111</t>
  </si>
  <si>
    <t>Vytrhání obrub s vybouráním lože, s přemístěním hmot na skládku na vzdálenost do 3 m nebo s naložením na dopravní prostředek z krajníků nebo obrubníků stojatých</t>
  </si>
  <si>
    <t>-763911931</t>
  </si>
  <si>
    <t xml:space="preserve">Poznámka k souboru cen:_x000D_
1. Ceny jsou určeny: a) pro vytrhání obrub, obrubníků nebo krajníků jakéhokoliv druhu a velikosti uložených v jakémkoliv loži popř. i s opěrami a vyspárovaných jakýmkoliv materiálem, b) pro obruby z dlažebních kostek uložených v jedné řadě. 2. V cenách nejsou započteny náklady na popř. nutné očištění: a) vytrhaných obrubníků nebo krajníků, které se oceňuje cenami souboru cen 979 0 . - . . Očištění vybouraných obrubníků, krajníků, desek nebo dílců části C 01 tohoto ceníku, b) vytrhaných dlažebních kostek, které se oceňují cenami souboru cen 979 07-11 Očištění vybouraných dlažebních kostek části C 01 tohoto ceníku. 3. Vytrhání obrub ze dvou řad kostek se oceňuje jako dvojnásobné množství vytrhání obrub z jedné řady kostek. 4. Přemístění vybouraných obrub, krajníků nebo dlažebních kostek včetně materiálu z lože a spár na vzdálenost přes 3 m se oceňuje cenami souborů cen 997 22-1 Vodorovná doprava suti a vybouraných hmot. </t>
  </si>
  <si>
    <t>-521086932</t>
  </si>
  <si>
    <t>"C.2 - situace.pdf + C.3 - podélný profil.pdf + C.4 - podélný profil.pdf + TZ str. 17-18"</t>
  </si>
  <si>
    <t>"vodovod"</t>
  </si>
  <si>
    <t>"DN 100" 1,000</t>
  </si>
  <si>
    <t>"plynovod"</t>
  </si>
  <si>
    <t>"DN 150"</t>
  </si>
  <si>
    <t>119001402</t>
  </si>
  <si>
    <t>Dočasné zajištění podzemního potrubí nebo vedení ve výkopišti ve stavu i poloze , ve kterých byla na začátku zemních prací a to s podepřením, vzepřením nebo vyvěšením, příp. s ochranným bedněním, se zřízením a odstraněním za jišťovací konstrukce, s opotřebením hmot potrubí ocelového nebo litinového, jmenovité světlosti DN přes 200 do 500</t>
  </si>
  <si>
    <t>1657598417</t>
  </si>
  <si>
    <t>"DN 300" 1,000</t>
  </si>
  <si>
    <t>-215627457</t>
  </si>
  <si>
    <t>72926846</t>
  </si>
  <si>
    <t>-752573838</t>
  </si>
  <si>
    <t>"úsek ŠN - RN"</t>
  </si>
  <si>
    <t>32,000*2+9,000*2+2,000*2</t>
  </si>
  <si>
    <t>"úsek AN - RN"</t>
  </si>
  <si>
    <t>7,000*2+10,000*2+2,000*2</t>
  </si>
  <si>
    <t>-735714866</t>
  </si>
  <si>
    <t>-792064930</t>
  </si>
  <si>
    <t>802606174</t>
  </si>
  <si>
    <t>188566289</t>
  </si>
  <si>
    <t>5,000*(1,000*1,500)</t>
  </si>
  <si>
    <t>-61017001</t>
  </si>
  <si>
    <t>(32,000+9,000)*(1,000*1,500)</t>
  </si>
  <si>
    <t>"odpočet skladby komunikace"</t>
  </si>
  <si>
    <t>-(32,000*(1,000*0,500))</t>
  </si>
  <si>
    <t>(7,000+10,000)*(1,000*1,500)</t>
  </si>
  <si>
    <t>-620241874</t>
  </si>
  <si>
    <t>313450886</t>
  </si>
  <si>
    <t>(32,000+9,000)*(2*1,500)</t>
  </si>
  <si>
    <t>(7,000+10,000)*(2*1,500)</t>
  </si>
  <si>
    <t>2100810639</t>
  </si>
  <si>
    <t>1874098500</t>
  </si>
  <si>
    <t>-1615831450</t>
  </si>
  <si>
    <t>71,000-20,800</t>
  </si>
  <si>
    <t>-385420749</t>
  </si>
  <si>
    <t>-872896261</t>
  </si>
  <si>
    <t>50,2*1,7 'Přepočtené koeficientem množství</t>
  </si>
  <si>
    <t>-2008222434</t>
  </si>
  <si>
    <t>"zpětný zásyp nesedavým/nakupovaným materiálem"</t>
  </si>
  <si>
    <t>"úsek ŠN - Š1"</t>
  </si>
  <si>
    <t>32,000*(1,000*1,500)</t>
  </si>
  <si>
    <t>-32,000*(1,000*0,200)</t>
  </si>
  <si>
    <t>"odpočet obsypu tl. 500 mm"</t>
  </si>
  <si>
    <t>-32,000*(1,000*0,500)</t>
  </si>
  <si>
    <t>Mezisoučet - v komunikaci</t>
  </si>
  <si>
    <t>"úsek Š1 - RN"</t>
  </si>
  <si>
    <t>9,000*(1,000*1,500)</t>
  </si>
  <si>
    <t>-9,000*(1,000*0,200)</t>
  </si>
  <si>
    <t>-9,000*(1,000*0,500)</t>
  </si>
  <si>
    <t>-17,000*(1,000*0,200)</t>
  </si>
  <si>
    <t>-17,000*(1,000*0,500)</t>
  </si>
  <si>
    <t>Mezisoučet - v terénu</t>
  </si>
  <si>
    <t>583441690</t>
  </si>
  <si>
    <t>štěrkodrť frakce 0-32 OTP ČD</t>
  </si>
  <si>
    <t>-2113159417</t>
  </si>
  <si>
    <t>9,6*2 'Přepočtené koeficientem množství</t>
  </si>
  <si>
    <t>-557835238</t>
  </si>
  <si>
    <t>(32,000+9,000)*(1,000*0,500)</t>
  </si>
  <si>
    <t>-(PI*0,100*0,100*41,000)</t>
  </si>
  <si>
    <t>(7,000+10,000)*(1,000*0,500)</t>
  </si>
  <si>
    <t>"odpočet objemu potrubí DN 200 a DN 150"</t>
  </si>
  <si>
    <t>-(PI*0,100*0,100*10,000)</t>
  </si>
  <si>
    <t>-(PI*0,075*0,075*7,000)</t>
  </si>
  <si>
    <t>601547006</t>
  </si>
  <si>
    <t>27,274*2 'Přepočtené koeficientem množství</t>
  </si>
  <si>
    <t>1180810202</t>
  </si>
  <si>
    <t>32,000+9,000</t>
  </si>
  <si>
    <t>7,000+10,000</t>
  </si>
  <si>
    <t>1913520957</t>
  </si>
  <si>
    <t>7,000*(0,800*0,200)</t>
  </si>
  <si>
    <t>(10,000+9,000+32,000)*(0,800*0,200)</t>
  </si>
  <si>
    <t>-1075104387</t>
  </si>
  <si>
    <t>"Š1 + Š4"</t>
  </si>
  <si>
    <t>-686715492</t>
  </si>
  <si>
    <t>Komunikace pozemní</t>
  </si>
  <si>
    <t>566901234</t>
  </si>
  <si>
    <t>Vyspravení podkladu po překopech inženýrských sítí plochy přes 15 m2 s rozprostřením a zhutněním štěrkodrtí tl. 250 mm</t>
  </si>
  <si>
    <t>-603411012</t>
  </si>
  <si>
    <t xml:space="preserve">Poznámka k souboru cen:_x000D_
1. Ceny jsou určeny pro vyspravení podkladů po překopech pro inženýrské sítětrvalé i dočasné (předepíše-li je projekt). 2. Ceny jsou určeny pouze pro případy havárií, přeložek nebo běžných oprav inženýrských sítí. 3. Ceny nelze použít v rámci výstavby nových inženýrských sítí. 4. V cenách nejsou započteny náklady na příp. nutný spojovací postřik, který se oceňuje cenami souboru cen 573 2.-11 Postřik živičný spojovací části A01 tohoto katalogu. </t>
  </si>
  <si>
    <t>566901262</t>
  </si>
  <si>
    <t>Vyspravení podkladu po překopech inženýrských sítí plochy přes 15 m2 s rozprostřením a zhutněním obalovaným kamenivem ACP (OK) tl. 150 mm</t>
  </si>
  <si>
    <t>-817598649</t>
  </si>
  <si>
    <t>572341111</t>
  </si>
  <si>
    <t>Vyspravení krytu komunikací po překopech inženýrských sítí plochy přes 15 m2 asfaltovým betonem ACO (AB), po zhutnění tl. přes 30 do 50 mm</t>
  </si>
  <si>
    <t>1005137980</t>
  </si>
  <si>
    <t xml:space="preserve">Poznámka k souboru cen:_x000D_
1. Ceny jsou určeny pro vyspravení krytů po překopech pro inženýrské sítě trvalé i dočasné (předepíše-li to projekt). 2. Ceny jsou určeny pouze pro případy havárií, přeložek nebo běžných oprav inženýrských sítí. 3. Ceny nelze použít v rámci výstavby nových inženýrských sítí. 4. V cenách nejsou započteny náklady na: a) postřik živičný spojovací, který se oceňuje cenami souboru cen 573 2.-11 Postřik živičný spojovací části A 01 tohoto katalogu, b) zdrsňovací posyp, který se oceňuje cenami 578 90-112 Zdrsňovací posyp litého asfaltu z kameniva drobného drceného obaleného asfaltem při překopech inženýrských sítí, 572 40-41 Posyp živičného podkladu nebo krytu části C 01 tohoto katalogu. </t>
  </si>
  <si>
    <t>572341112</t>
  </si>
  <si>
    <t>Vyspravení krytu komunikací po překopech inženýrských sítí plochy přes 15 m2 asfaltovým betonem ACO (AB), po zhutnění tl. přes 50 do 70 mm</t>
  </si>
  <si>
    <t>-1852394430</t>
  </si>
  <si>
    <t>-204562265</t>
  </si>
  <si>
    <t>7,000</t>
  </si>
  <si>
    <t>10,000+9,000+32,000</t>
  </si>
  <si>
    <t>286173100</t>
  </si>
  <si>
    <t>trubka kanalizační PP korugovaná 6 m, DN 160</t>
  </si>
  <si>
    <t>-798635496</t>
  </si>
  <si>
    <t>2*1,015 'Přepočtené koeficientem množství</t>
  </si>
  <si>
    <t>-911053077</t>
  </si>
  <si>
    <t>14*1,015 'Přepočtené koeficientem množství</t>
  </si>
  <si>
    <t>877310430</t>
  </si>
  <si>
    <t>Montáž tvarovek na kanalizačním plastovém potrubí z polypropylenu PP korugovaného spojek, redukcí nebo navrtávacích sedel DN 150</t>
  </si>
  <si>
    <t>-630614137</t>
  </si>
  <si>
    <t>286174200</t>
  </si>
  <si>
    <t>spojka přesuvná kanalizace PP korugované DN 160</t>
  </si>
  <si>
    <t>805590072</t>
  </si>
  <si>
    <t>1819523902</t>
  </si>
  <si>
    <t>1249782950</t>
  </si>
  <si>
    <t>5*1,015 'Přepočtené koeficientem množství</t>
  </si>
  <si>
    <t>877350440</t>
  </si>
  <si>
    <t>Montáž tvarovek na kanalizačním plastovém potrubí z polypropylenu PP korugovaného šachtových vložek DN 200</t>
  </si>
  <si>
    <t>1803586315</t>
  </si>
  <si>
    <t>286174810</t>
  </si>
  <si>
    <t>vložka šachtová kanalizace PP korugované DN 200</t>
  </si>
  <si>
    <t>1691870326</t>
  </si>
  <si>
    <t>Poznámka k položce:
Těsnění není zahrnuto v ceně tvarovek, nutno objednat zvlášt.</t>
  </si>
  <si>
    <t>1*1,015 'Přepočtené koeficientem množství</t>
  </si>
  <si>
    <t>892351111</t>
  </si>
  <si>
    <t>Tlakové zkoušky vodou na potrubí DN 150 nebo 200</t>
  </si>
  <si>
    <t>1812412968</t>
  </si>
  <si>
    <t xml:space="preserve">Poznámka k souboru cen:_x000D_
1. Ceny -2111 jsou určeny pro zabezpečení jednoho konce zkoušeného úseku jakéhokoliv druhu potrubí. 2. V cenách jsou započteny náklady: a) u cen -1111 - na přísun, montáž, demontáž a odsun zkoušecího čerpadla, napuštění tlakovou vodou a dodání vody pro tlakovou zkoušku, b) u cen -2111 - na montáž a demontáž výrobků nebo dílců pro zabezpečení konce zkoušeného úseku potrubí, na montáž a demontáž koncových tvarovek, na montáž zaslepovací příruby, na zaslepení odboček pro hydranty, vzdušníky a jiné armatury a odbočky pro odbočující řady, </t>
  </si>
  <si>
    <t>892372111</t>
  </si>
  <si>
    <t>Tlakové zkoušky vodou zabezpečení konců potrubí při tlakových zkouškách DN do 300</t>
  </si>
  <si>
    <t>-1190330919</t>
  </si>
  <si>
    <t>-1423595812</t>
  </si>
  <si>
    <t>1549913107</t>
  </si>
  <si>
    <t>"Š4"</t>
  </si>
  <si>
    <t>-385925176</t>
  </si>
  <si>
    <t>"Š1"</t>
  </si>
  <si>
    <t>1902203141</t>
  </si>
  <si>
    <t>-1042570870</t>
  </si>
  <si>
    <t>916131213</t>
  </si>
  <si>
    <t>Osazení silničního obrubníku betonového se zřízením lože, s vyplněním a zatřením spár cementovou maltou stojatého s boční opěrou z betonu prostého tř. C 12/15, do lože z betonu prostého téže značky</t>
  </si>
  <si>
    <t>184589675</t>
  </si>
  <si>
    <t xml:space="preserve">Poznámka k souboru cen:_x000D_
1. V cenách silničních obrubníků ležatých i stojatých jsou započteny: a) pro osazení do lože z kameniva těženého i náklady na dodání hmot pro lože tl. 80 až 100 mm, b) pro osazení do lože z betonu prostého i náklady na dodání hmot pro lože tl. 80 až 100 mm; v cenách -1113 a -1213 též náklady na zřízení bočních opěr. 2. Část lože z betonu prostého přesahující tl. 100 mm se oceňuje cenou 916 99-1121 Lože pod obrubníky, krajníky nebo obruby z dlažebních kostek. 3. V cenách nejsou započteny náklady na dodání obrubníků, tyto se oceňují ve specifikaci. </t>
  </si>
  <si>
    <t>"zpětné osazení původního"</t>
  </si>
  <si>
    <t>2,000</t>
  </si>
  <si>
    <t>919731121</t>
  </si>
  <si>
    <t>Zarovnání styčné plochy podkladu nebo krytu podél vybourané části komunikace nebo zpevněné plochy živičné tl. do 50 mm</t>
  </si>
  <si>
    <t>1707308955</t>
  </si>
  <si>
    <t xml:space="preserve">Poznámka k souboru cen:_x000D_
1. Pro volbu cen je rozhodující maximální tloušťka zarovnané styčné plochy. 2. Náklady na vodorovné přemístění suti zbylé po zarovnání styčné plochy se samostatně neoceňují, tyto náklady jsou započteny ve vodorovném přemístění suti prováděném při odstraňování podkladů nebo krytů. </t>
  </si>
  <si>
    <t>32,200*2+1,400</t>
  </si>
  <si>
    <t>919731122</t>
  </si>
  <si>
    <t>Zarovnání styčné plochy podkladu nebo krytu podél vybourané části komunikace nebo zpevněné plochy živičné tl. přes 50 do 100 mm</t>
  </si>
  <si>
    <t>286989436</t>
  </si>
  <si>
    <t>32,000*2+1,000</t>
  </si>
  <si>
    <t>919732211</t>
  </si>
  <si>
    <t>Styčná pracovní spára při napojení nového živičného povrchu na stávající se zalitím za tepla modifikovanou asfaltovou hmotou s posypem vápenným hydrátem šířky do 15 mm, hloubky do 25 mm včetně prořezání spáry</t>
  </si>
  <si>
    <t>435960394</t>
  </si>
  <si>
    <t xml:space="preserve">Poznámka k souboru cen:_x000D_
1. V cenách jsou započteny i náklady na vyčištění spár, na impregnaci a zalití spár včetně dodání hmot. </t>
  </si>
  <si>
    <t>919735112</t>
  </si>
  <si>
    <t>Řezání stávajícího živičného krytu nebo podkladu hloubky přes 50 do 100 mm</t>
  </si>
  <si>
    <t>1522183221</t>
  </si>
  <si>
    <t xml:space="preserve">Poznámka k souboru cen:_x000D_
1. V cenách jsou započteny i náklady na spotřebu vody. </t>
  </si>
  <si>
    <t>919794441</t>
  </si>
  <si>
    <t>Úprava ploch kolem hydrantů, šoupat, kanalizačních poklopů a mříží, sloupů apod. v živičných krytech jakékoliv tloušťky, jednotlivě v půdorysné ploše do 2 m2</t>
  </si>
  <si>
    <t>-1334984517</t>
  </si>
  <si>
    <t xml:space="preserve">Poznámka k souboru cen:_x000D_
1. Ceny jsou určeny pro dodatečnou úpravu vozovek, a to jen v případě, že je vyvolána příčinami, které neleží na straně dodavatele. 2. Ceny nelze použít pro výškovou úpravu vstupu nebo vpusti, která se oceňuje cenami souboru 899 . 3- . . Výšková úprava uličního vstupu nebo vpusti části C 01 tohoto katalogu. </t>
  </si>
  <si>
    <t>938908411</t>
  </si>
  <si>
    <t>Čištění vozovek splachováním vodou povrchu podkladu nebo krytu živičného, betonového nebo dlážděného</t>
  </si>
  <si>
    <t>1692095406</t>
  </si>
  <si>
    <t xml:space="preserve">Poznámka k souboru cen:_x000D_
1. Ceny jsou určeny pro očištění: a) povrchu stávající vozovky, b) povrchu rozestavěné trvalé vozovky, předepíše-li projekt užívat nově zřizovanou vozovku po dobu výstavby ještě před zřízením konečného závěrečného krytu. 2. V cenách nejsou započteny náklady na vodorovnou dopravu odstraněného materiálu, která se oceňuje cenami souboru cen 997 22-15 Vodorovná doprava suti. </t>
  </si>
  <si>
    <t>50,000*3,500</t>
  </si>
  <si>
    <t>938909331</t>
  </si>
  <si>
    <t>Čištění vozovek metením bláta, prachu nebo hlinitého nánosu s odklizením na hromady na vzdálenost do 20 m nebo naložením na dopravní prostředek ručně povrchu podkladu nebo krytu betonového nebo živičného</t>
  </si>
  <si>
    <t>-938177983</t>
  </si>
  <si>
    <t>977151126</t>
  </si>
  <si>
    <t>Jádrové vrty diamantovými korunkami do stavebních materiálů (železobetonu, betonu, cihel, obkladů, dlažeb, kamene) průměru přes 200 do 225 mm</t>
  </si>
  <si>
    <t>826249722</t>
  </si>
  <si>
    <t xml:space="preserve">Poznámka k souboru cen:_x000D_
1. V cenách jsou započteny i náklady na rozměření, ukotvení vrtacího stroje, vrtání, opotřebení diamantových vrtacích korunek a spotřebu vody. 2. V cenách -1211 až -1233 pro dovrchní vrty jsou započteny i náklady na odsátí výplachové vody z vrtu. </t>
  </si>
  <si>
    <t>"napojení do ŠN"</t>
  </si>
  <si>
    <t>0,200*1</t>
  </si>
  <si>
    <t>979021113</t>
  </si>
  <si>
    <t>Očištění vybouraných prvků při překopech inženýrských sítí od spojovacího materiálu s odklizením a uložením očištěných hmot a spojovacího materiálu na skládku do vzdálenosti 10 m nebo naložením na dopravní prostředek obrubníků a krajníků, vybouraných z jakéhokoliv lože a s jakoukoliv výplní spár silničních</t>
  </si>
  <si>
    <t>-2085429014</t>
  </si>
  <si>
    <t xml:space="preserve">Poznámka k souboru cen:_x000D_
1. Ceny jsou určeny pouze pro případy havárií, přeložek nebo běžných oprav inženýrských sítí. 2. Ceny 05-1111 a 05-1112 jsou určeny jen pro očištění vybouraných dlaždic, desek nebo tvarovek uložených do lože ze sypkého materiálu bez pojiva. 3. Ceny nelze použít v rámci výstavby nových inženýrských sítí. 4. Přemístění vybouraných obrubníků, krajníků, desek nebo dílců na vzdálenost přes 10 m se oceňuje cenami souboru cen 997 22-1 Vodorovná doprava vybouraných hmot. </t>
  </si>
  <si>
    <t>997221551</t>
  </si>
  <si>
    <t>Vodorovná doprava suti bez naložení, ale se složením a s hrubým urovnáním ze sypkých materiálů, na vzdálenost do 1 km</t>
  </si>
  <si>
    <t>-1535234910</t>
  </si>
  <si>
    <t xml:space="preserve">Poznámka k souboru cen:_x000D_
1. Ceny nelze použít pro vodorovnou dopravu suti po železnici, po vodě nebo neobvyklými dopravními prostředky. 2. Je-li na dopravní dráze pro vodorovnou dopravu suti překážka, pro kterou je nutno suť překládat z jednoho dopravního prostředku na druhý, oceňuje se tato doprava v každém úseku samostatně. 3. Ceny 997 22-155 jsou určeny pro sypký materiál, např. kamenivo a hmoty kamenitého charakteru stmelené vápnem, cementem nebo živicí. 4. Ceny 997 22-156 jsou určeny pro drobný kusový materiál (dlažební kostky, lomový kámen). </t>
  </si>
  <si>
    <t>"kamenivo" 18,560+3,500+3,500</t>
  </si>
  <si>
    <t>997221559</t>
  </si>
  <si>
    <t>Vodorovná doprava suti bez naložení, ale se složením a s hrubým urovnáním Příplatek k ceně za každý další i započatý 1 km přes 1 km</t>
  </si>
  <si>
    <t>-1977065434</t>
  </si>
  <si>
    <t>25,56*9 'Přepočtené koeficientem množství</t>
  </si>
  <si>
    <t>997221561</t>
  </si>
  <si>
    <t>Vodorovná doprava suti bez naložení, ale se složením a s hrubým urovnáním z kusových materiálů, na vzdálenost do 1 km</t>
  </si>
  <si>
    <t>780835940</t>
  </si>
  <si>
    <t>"asfalt" 7,040+4,643</t>
  </si>
  <si>
    <t>997221569</t>
  </si>
  <si>
    <t>-729937919</t>
  </si>
  <si>
    <t>11,683*24 'Přepočtené koeficientem množství</t>
  </si>
  <si>
    <t>997221611</t>
  </si>
  <si>
    <t>Nakládání na dopravní prostředky pro vodorovnou dopravu suti</t>
  </si>
  <si>
    <t>-1927467689</t>
  </si>
  <si>
    <t xml:space="preserve">Poznámka k souboru cen:_x000D_
1. Ceny lze použít i pro překládání při lomené dopravě. 2. Ceny nelze použít při dopravě po železnici, po vodě nebo neobvyklými dopravními prostředky. </t>
  </si>
  <si>
    <t>997221845</t>
  </si>
  <si>
    <t>Poplatek za uložení stavebního odpadu na skládce (skládkovné) z asfaltových povrchů</t>
  </si>
  <si>
    <t>-1980078633</t>
  </si>
  <si>
    <t xml:space="preserve">Poznámka k souboru cen:_x000D_
1. Ceny uvedené v souboru cen lze po dohodě upravit podle místních podmínek. 2. Uložení odpadů neuvedených v souboru cen se oceňuje individuálně. 3. V cenách je započítán poplatek za ukládání odpadu dle zákona 185/2001 Sb. 4. Případné drcení stavebního odpadu lze ocenit cenami souboru cen 997 00-60 Drcení stavebního odpadu z katalogu 800-6 Demolice objektů. </t>
  </si>
  <si>
    <t>997221855</t>
  </si>
  <si>
    <t>Poplatek za uložení stavebního odpadu na skládce (skládkovné) z kameniva</t>
  </si>
  <si>
    <t>-414010365</t>
  </si>
  <si>
    <t>727493935</t>
  </si>
  <si>
    <t>775734545</t>
  </si>
  <si>
    <t>HZS1411</t>
  </si>
  <si>
    <t>Hodinové zúčtovací sazby profesí HSV provádění konstrukcí inženýrských a dopravních staveb dlaždič</t>
  </si>
  <si>
    <t>-751205357</t>
  </si>
  <si>
    <t>"provizorní zadláždění překopu komunikace - mtž + dmtž"</t>
  </si>
  <si>
    <t>50,000</t>
  </si>
  <si>
    <t>-1682800364</t>
  </si>
  <si>
    <t>"napojení na ŠN, Š1, Š4 , AN a RN"</t>
  </si>
  <si>
    <t>1562072676</t>
  </si>
  <si>
    <t>"vytýčení trasy, průběžná kontrolní měření"</t>
  </si>
  <si>
    <t>04 - SO 01.7.4 - Výtlak od čerpadla do Š4</t>
  </si>
  <si>
    <t>1618056622</t>
  </si>
  <si>
    <t>"C.2 - situace.pdf + TZ"</t>
  </si>
  <si>
    <t>13,000*2+30,000*2+8,500*2+2,000*2</t>
  </si>
  <si>
    <t>-36236973</t>
  </si>
  <si>
    <t>1907503675</t>
  </si>
  <si>
    <t>909261865</t>
  </si>
  <si>
    <t>919879353</t>
  </si>
  <si>
    <t>(13,000+30,000+8,500)*(1,000*1,500)</t>
  </si>
  <si>
    <t>-1431925014</t>
  </si>
  <si>
    <t>133302011</t>
  </si>
  <si>
    <t>Hloubení zapažených i nezapažených šachet plocha výkopu do 20 m2 ručním nebo pneumatickým nářadím s případným nutným přemístěním výkopku ve výkopišti v horninách soudržných tř. 4, plocha výkopu do 4 m2</t>
  </si>
  <si>
    <t>-618630329</t>
  </si>
  <si>
    <t xml:space="preserve">Poznámka k souboru cen:_x000D_
1. V cenách jsou započteny i náklady na přehození výkopku na přilehlém terénu na vzdálenost do 5 m od hrany šachty nebo naložení na dopravní prostředek. 2. V cenách 10-2011 až 30-3012 jsou započteny i náklady na svislý přesun horniny po házečkách do 2 metrů. </t>
  </si>
  <si>
    <t>"šachta s ponorným čerpadlem"</t>
  </si>
  <si>
    <t>1,500*(1,000*1,000)</t>
  </si>
  <si>
    <t>133302019</t>
  </si>
  <si>
    <t>Hloubení zapažených i nezapažených šachet plocha výkopu do 20 m2 ručním nebo pneumatickým nářadím s případným nutným přemístěním výkopku ve výkopišti v horninách soudržných tř. 4, plocha výkopu Příplatek k cenám za lepivost horniny tř. 4</t>
  </si>
  <si>
    <t>130865474</t>
  </si>
  <si>
    <t>637555958</t>
  </si>
  <si>
    <t>(13,000+30,000+8,500)*(2*1,500)</t>
  </si>
  <si>
    <t>-391727964</t>
  </si>
  <si>
    <t>933168324</t>
  </si>
  <si>
    <t>77,250+1,500</t>
  </si>
  <si>
    <t>647424501</t>
  </si>
  <si>
    <t>77,250+1,500-42,000</t>
  </si>
  <si>
    <t>1555137956</t>
  </si>
  <si>
    <t>1849608003</t>
  </si>
  <si>
    <t>36,75*1,7 'Přepočtené koeficientem množství</t>
  </si>
  <si>
    <t>-612416319</t>
  </si>
  <si>
    <t>(13,000+30,000+8,500+1,000)*(1,000*1,500)</t>
  </si>
  <si>
    <t>-(13,000+30,000+8,500+1,000)*(1,000*0,200)</t>
  </si>
  <si>
    <t>-(13,000+30,000+8,500+1,000)*(1,000*0,500)</t>
  </si>
  <si>
    <t>-494759572</t>
  </si>
  <si>
    <t>(13,000+30,000+8,500)*(1,000*0,400)</t>
  </si>
  <si>
    <t>"odpočet objemu potrubí"</t>
  </si>
  <si>
    <t>-(PI*0,0315*0,0315*51,500)</t>
  </si>
  <si>
    <t>-327009923</t>
  </si>
  <si>
    <t>20,439*2 'Přepočtené koeficientem množství</t>
  </si>
  <si>
    <t>997024003</t>
  </si>
  <si>
    <t>(13,000+30,000+8,500)*(1,000*0,200)</t>
  </si>
  <si>
    <t>1902776271</t>
  </si>
  <si>
    <t>"přečerpávací šachta DN 600"</t>
  </si>
  <si>
    <t>(PI*0,400*0,400*0,100)</t>
  </si>
  <si>
    <t>1326647352</t>
  </si>
  <si>
    <t>(2*PI*0,400*0,400+2*PI*0,400*0,100)</t>
  </si>
  <si>
    <t>871225201</t>
  </si>
  <si>
    <t>Montáž kanalizačního potrubí z plastů z polyetylenu PE 100 svařovaných elektrotvarovkou v otevřeném výkopu ve sklonu do 20 % SDR 11/PN16 D 63 x 5,8 mm</t>
  </si>
  <si>
    <t>478612825</t>
  </si>
  <si>
    <t>13,000+30,000+8,500</t>
  </si>
  <si>
    <t>286133820</t>
  </si>
  <si>
    <t>potrubí kanalizační tlakové PE100 SDR 11, návin se signalizační vrstvou 63 x 5,8 mm</t>
  </si>
  <si>
    <t>-948217115</t>
  </si>
  <si>
    <t>Poznámka k položce:
WAVIN, kód výrobku: KP103063W, SYSTÉM EKOPLASTIK PPR</t>
  </si>
  <si>
    <t>51,5*1,015 'Přepočtené koeficientem množství</t>
  </si>
  <si>
    <t>877265210</t>
  </si>
  <si>
    <t>Montáž tvarovek na kanalizačním plastovém potrubí z polyetylenu PE 100 elektrotvarovek SDR 11/PN16 kolen 45 st. d 110</t>
  </si>
  <si>
    <t>1051765872</t>
  </si>
  <si>
    <t>286148390</t>
  </si>
  <si>
    <t>koleno 45°, SDR 11, PE 100, PN 16, d 63</t>
  </si>
  <si>
    <t>-1998040673</t>
  </si>
  <si>
    <t>877265212</t>
  </si>
  <si>
    <t>Montáž tvarovek na kanalizačním plastovém potrubí z polyetylenu PE 100 elektrotvarovek SDR 11/PN16 kolen 90 st. d 110</t>
  </si>
  <si>
    <t>-1717519664</t>
  </si>
  <si>
    <t>286148130</t>
  </si>
  <si>
    <t>koleno 90°, SDR 11, PE 100, PN 16, d 63</t>
  </si>
  <si>
    <t>561206592</t>
  </si>
  <si>
    <t>892241111</t>
  </si>
  <si>
    <t>Tlakové zkoušky vodou na potrubí DN do 80</t>
  </si>
  <si>
    <t>-1412336568</t>
  </si>
  <si>
    <t>-2092416513</t>
  </si>
  <si>
    <t>894812311</t>
  </si>
  <si>
    <t>Revizní a čistící šachta z polypropylenu PP pro hladké trouby DN 600 šachtové dno (DN šachty / DN trubního vedení) DN 600/160 průtočné</t>
  </si>
  <si>
    <t>-1430635880</t>
  </si>
  <si>
    <t>894812332</t>
  </si>
  <si>
    <t>Revizní a čistící šachta z polypropylenu PP pro hladké trouby DN 600 roura šachtová korugovaná, světlé hloubky 2 000 mm</t>
  </si>
  <si>
    <t>-1342524937</t>
  </si>
  <si>
    <t>894812339</t>
  </si>
  <si>
    <t>Revizní a čistící šachta z polypropylenu PP pro hladké trouby DN 600 Příplatek k cenám 2331 - 2334 za uříznutí šachtové roury</t>
  </si>
  <si>
    <t>-1061936367</t>
  </si>
  <si>
    <t>894812352</t>
  </si>
  <si>
    <t>Revizní a čistící šachta z polypropylenu PP pro hladké trouby DN 600 poklop (mříž) litinový pro zatížení do 1,5 t s teleskopickým adaptérem</t>
  </si>
  <si>
    <t>1091638912</t>
  </si>
  <si>
    <t>899721111</t>
  </si>
  <si>
    <t>Signalizační vodič na potrubí PVC DN do 150 mm</t>
  </si>
  <si>
    <t>-223770994</t>
  </si>
  <si>
    <t>541972759</t>
  </si>
  <si>
    <t>935113111</t>
  </si>
  <si>
    <t>Osazení odvodňovacího žlabu s krycím roštem polymerbetonového šířky do 200 mm</t>
  </si>
  <si>
    <t>277557113</t>
  </si>
  <si>
    <t xml:space="preserve">Poznámka k souboru cen:_x000D_
1. V cenách jsou započteny i náklady na předepsané obetonování a lože z betonu. 2. V cenách nejsou započteny náklady na odvodňovací žlab s příslušenstvím; tyto náklady se oceňují ve specifikaci. </t>
  </si>
  <si>
    <t>"C.2 - situace.pdf + TZ str. 18"</t>
  </si>
  <si>
    <t>592220001</t>
  </si>
  <si>
    <t>polymerový žlab 1000/120/150 mm</t>
  </si>
  <si>
    <t>-786808595</t>
  </si>
  <si>
    <t>592220002</t>
  </si>
  <si>
    <t>polymerový žlab - čelo Pz 120/150 mm</t>
  </si>
  <si>
    <t>402910220</t>
  </si>
  <si>
    <t>592220003</t>
  </si>
  <si>
    <t>polymerový žlab - rošt Pz 1000/120/150 mm</t>
  </si>
  <si>
    <t>-1483940802</t>
  </si>
  <si>
    <t>-721985501</t>
  </si>
  <si>
    <t>-1025551378</t>
  </si>
  <si>
    <t>1962347207</t>
  </si>
  <si>
    <t>"propojení potrubí na ČŠ a Š4"</t>
  </si>
  <si>
    <t>364613326</t>
  </si>
  <si>
    <t>05 - SO 01.7.5 - Technologie</t>
  </si>
  <si>
    <t xml:space="preserve">    35-M - Montáž čerpadel, kompr.a vodoh.zař.</t>
  </si>
  <si>
    <t>35-M</t>
  </si>
  <si>
    <t>Montáž čerpadel, kompr.a vodoh.zař.</t>
  </si>
  <si>
    <t>350.R01</t>
  </si>
  <si>
    <t>Montáž sestavy čerpací technologie</t>
  </si>
  <si>
    <t>-321062565</t>
  </si>
  <si>
    <t>000000001</t>
  </si>
  <si>
    <t>sestava čerpací technologie dle PD pro využití dešťové vody</t>
  </si>
  <si>
    <t>673722543</t>
  </si>
  <si>
    <t>350.R02</t>
  </si>
  <si>
    <t>Montáž filtrace</t>
  </si>
  <si>
    <t>-1250669768</t>
  </si>
  <si>
    <t>000000002</t>
  </si>
  <si>
    <t>filtrace dle PD pro využití dešťové vody</t>
  </si>
  <si>
    <t>1568153329</t>
  </si>
  <si>
    <t>350.R03</t>
  </si>
  <si>
    <t>Montáž potrubí, tvarovek a armatur technologie včetně kotevních prvků</t>
  </si>
  <si>
    <t>1452482259</t>
  </si>
  <si>
    <t>000000003</t>
  </si>
  <si>
    <t>potrubí včetně tvarovek, armatur, spojovacího a kotevního materiálu dle PD pro využití dešťové vody</t>
  </si>
  <si>
    <t>-231720891</t>
  </si>
  <si>
    <t>MD</t>
  </si>
  <si>
    <t>Mimostaveništní doprava</t>
  </si>
  <si>
    <t>%</t>
  </si>
  <si>
    <t>1082012949</t>
  </si>
  <si>
    <t>MP</t>
  </si>
  <si>
    <t>Materiál podružný</t>
  </si>
  <si>
    <t>-125250246</t>
  </si>
  <si>
    <t>PD</t>
  </si>
  <si>
    <t>Přesun dodávek</t>
  </si>
  <si>
    <t>893530663</t>
  </si>
  <si>
    <t>PPV</t>
  </si>
  <si>
    <t>Podíl přidružených výkonů</t>
  </si>
  <si>
    <t>1853423144</t>
  </si>
  <si>
    <t>ZV</t>
  </si>
  <si>
    <t>Zednické výpomoci</t>
  </si>
  <si>
    <t>-2130110080</t>
  </si>
  <si>
    <t>2 - SO 02 - Oplocení</t>
  </si>
  <si>
    <t>131303101</t>
  </si>
  <si>
    <t>Hloubení zapažených i nezapažených jam ručním nebo pneumatickým nářadím s urovnáním dna do předepsaného profilu a spádu v horninách tř. 4 soudržných</t>
  </si>
  <si>
    <t>1739764919</t>
  </si>
  <si>
    <t xml:space="preserve">Poznámka k souboru cen:_x000D_
1. V cenách jsou započteny i náklady na přehození výkopku na přilehlém terénu na vzdálenost do 3 m od okraje jámy nebo naložení na dopravní prostředek. 2. V cenách 10-3101 až 40-3102 jsou započteny i náklady na svislý přesun horniny po házečkách do 2 metrů. </t>
  </si>
  <si>
    <t>"C - koordinační situace.pdf + D.2.2 - Oplocení.pdf + TZ"</t>
  </si>
  <si>
    <t>"patky oplocení"</t>
  </si>
  <si>
    <t>"plotové dílce"</t>
  </si>
  <si>
    <t>(0,400*0,400)*0,600*57</t>
  </si>
  <si>
    <t>Mezisoučet - plotové dílce</t>
  </si>
  <si>
    <t>"branka"</t>
  </si>
  <si>
    <t>(0,400*0,400)*0,600*2</t>
  </si>
  <si>
    <t>Mezisoučet - branka</t>
  </si>
  <si>
    <t>131303109</t>
  </si>
  <si>
    <t>Hloubení zapažených i nezapažených jam ručním nebo pneumatickým nářadím s urovnáním dna do předepsaného profilu a spádu v horninách tř. 4 Příplatek k cenám za lepivost horniny tř. 4</t>
  </si>
  <si>
    <t>9355829</t>
  </si>
  <si>
    <t>-710893760</t>
  </si>
  <si>
    <t xml:space="preserve">Poznámka k souboru cen:_x000D_
1. V cenách jsou započteny i náklady na přehození výkopku na přilehlém terénu na vzdálenost do 3 m od podélné osy rýhy nebo naložení výkopku na dopravní prostředek. 2. V cenách 12-2101 až 41-2102 jsou započteny i náklady na i svislý přesun horniny po házečkách do 2 metrů. </t>
  </si>
  <si>
    <t>"podhrabové desky"</t>
  </si>
  <si>
    <t>(11,000+27,300+10,500+33,000+9,200+22,400+5,000)*(0,350*0,200)</t>
  </si>
  <si>
    <t>2055219706</t>
  </si>
  <si>
    <t>1043842293</t>
  </si>
  <si>
    <t>"přebytečný výkopek k místu centrální nakládky"</t>
  </si>
  <si>
    <t>5,664+8,288-7,104</t>
  </si>
  <si>
    <t>560268403</t>
  </si>
  <si>
    <t>6,848*11 'Přepočtené koeficientem množství</t>
  </si>
  <si>
    <t>1141099915</t>
  </si>
  <si>
    <t>6,848+8,288-7,104</t>
  </si>
  <si>
    <t>937160479</t>
  </si>
  <si>
    <t>8,032*1,7 'Přepočtené koeficientem množství</t>
  </si>
  <si>
    <t>175101201</t>
  </si>
  <si>
    <t>Obsypání objektů nad přilehlým původním terénem sypaninou z vhodných hornin 1 až 4 nebo materiálem uloženým ve vzdálenosti do 3 m od vnějšího kraje objektu pro jakoukoliv míru zhutnění bez prohození sypaniny</t>
  </si>
  <si>
    <t>2013534921</t>
  </si>
  <si>
    <t xml:space="preserve">Poznámka k souboru cen:_x000D_
1. Ceny jsou určeny pro objem obsypu do vzdálenosti 3 m od přilehlého líce objektu nad přilehlým původním terénem. Zásyp pod tímto terénem se oceňuje jako zásyp okolo objektu cenami 174 10-1101, 174 10-1103 nebo 174 20-1101 a 174 20-1103; zbývající obsyp se ocení příslušnými cenami souboru cen 171 . 0-11 Uložení sypaniny do násypů. 2. Ceny platí i pro sypání ochranných valů nebo těch jejich částí, jejichž šířka je v koruně menší než 3 m. Uložení výkopku (sypaniny) do zmíněných valů nebo jejich částí, jejichž šířka v koruně je 3 m a více, se oceňuje cenou 171 20-1101 Uložení sypaniny do nezhutněných násypů. 3. Ceny nelze použít pro obsyp potrubí; tento se oceňuje cenami 175 11-11 Obsyp potrubí ručně, nebo 175 15-11 Obsypání potrubí strojně. 4. V cenách nejsou započteny náklady na: a) svahování obsypu; toto se oceňuje cenami souboru cen 182 . 0-11 Svahování, b) humusování obsypu; toto se oceňuje cenami souboru cen 18 . 30-11 Rozprostření a urovnání ornice, c) osetí obsypu; toto se oceňuje příslušnými cenami souborů cen části A Zřízení konstrukcí katalogu 823-2 Rekultivace. 5. Vzdáleností do 3 m uvedenou v popisu souboru cen se rozumí nejkratší vzdálenost těžiště hromady nebo dočasné skládky, z níž se sypanina odebírá, od vnějšího okraje objektu. Použije-li se pro obsyp objektů sypaniny ze zeminy, kterou je nutno přemisťovat ze vzdálenosti přes 30 m od vnějšího okraje objektu a rozpojovat, oceňuje se toto a) přemístění sypaniny cenami souboru cen 162 . 0-1 . Vodorovné přemístění výkopku, b) rozpojení dle čl. 3172 Všeobecných podmínek katalogu přičemž se vzdálenost 3 m od celkové vzdálenosti neodečítá. 6. Míru zhutnění předepisuje projekt. 7. V cenách nejsou zahrnuty náklady na nakupovanou sypaninu. Tato se oceňuje ve specifikaci. </t>
  </si>
  <si>
    <t>"zpětná úprava po osazení podhrabových desek původním výkopkem - oboustranně"</t>
  </si>
  <si>
    <t>((11,000+27,300+10,500+33,000+9,200+22,400+5,000)*(0,150*0,200))*2</t>
  </si>
  <si>
    <t>175101209</t>
  </si>
  <si>
    <t>Obsypání objektů nad přilehlým původním terénem sypaninou z vhodných hornin 1 až 4 nebo materiálem uloženým ve vzdálenosti do 3 m od vnějšího kraje objektu pro jakoukoliv míru zhutnění Příplatek k ceně za prohození sypaniny</t>
  </si>
  <si>
    <t>-721144296</t>
  </si>
  <si>
    <t>-1496347918</t>
  </si>
  <si>
    <t>(0,400*0,400)*0,100*57</t>
  </si>
  <si>
    <t>(0,400*0,400)*0,100*2</t>
  </si>
  <si>
    <t>275313611</t>
  </si>
  <si>
    <t>Základy z betonu prostého patky a bloky z betonu kamenem neprokládaného tř. C 16/20</t>
  </si>
  <si>
    <t>-1219461879</t>
  </si>
  <si>
    <t xml:space="preserve">Poznámka k souboru cen:_x000D_
1. V ceně příplatku -5911 jsou započteny náklady na technologické opatření a na ztíženou betonáž pod hladinou pažící bentonitové suspenze a na průběžné odčerpání suspenze s přepouštěním na určené místo do 20 m, popř. do vany nebo do kalové cisterny k odvozu. Odvoz se oceňuje cenami katalogu 800-2 Zvláštní zakládání objektů. 2. Hloubení s použitím bentonitové suspenze se oceňuje katalogem 800-1 Zemní práce. Bednění se neoceňuje. </t>
  </si>
  <si>
    <t>(0,400*0,400)*0,500*57</t>
  </si>
  <si>
    <t>(0,400*0,400)*0,500*2</t>
  </si>
  <si>
    <t>"přípočet 3% za betonáž bez bednění přímo do výkopu"</t>
  </si>
  <si>
    <t>(4,560+0,160)*3/100</t>
  </si>
  <si>
    <t>275353102</t>
  </si>
  <si>
    <t>Bednění kotevních otvorů a prostupů v základových konstrukcích v patkách včetně polohového zajištění a odbednění, popř. ztraceného bednění z pletiva apod. průřezu do 0,01 m2, hl. přes 0,25 do 0,50 m</t>
  </si>
  <si>
    <t>180615431</t>
  </si>
  <si>
    <t xml:space="preserve">Poznámka k souboru cen:_x000D_
1. Ceny jsou určeny pro jakýkoliv způsob provádění kotevních otvorů, (např. ztraceným bedněním z pletiva, bandáží na rámu, hranoly polystyrénu s vyjmutím, dutinovými tvarovkami apod.). Ceny lze použít i pro bednění kotevních otvorů a prostupů ve stěnových a stropních konstrukcích. 2. Pro volbu cen kotevních otvorů s proměnným průřezem v části nebo celé výšce otvoru je rozhodující průměrný průřez v místě zkosení. 3. Zalévání kotevních otvorů se oceňuje cenami souboru cen 278 31-1 . Zálivka kotevních otvorů z betonu prostého. </t>
  </si>
  <si>
    <t>"C - koordinační situace.pdf + D.2.2 - Oplocení.pdf"</t>
  </si>
  <si>
    <t>"pro ocelové sloupky oplocení"</t>
  </si>
  <si>
    <t>"plotové dílce á 2500 mm"</t>
  </si>
  <si>
    <t>6,000+12,000+6,000+15,000+5,000+10,000+3,000</t>
  </si>
  <si>
    <t>1,000*2</t>
  </si>
  <si>
    <t>338171121</t>
  </si>
  <si>
    <t>Osazování sloupků a vzpěr plotových ocelových trubkových nebo profilovaných výšky do 2,60 m se zalitím cementovou maltou do vynechaných otvorů</t>
  </si>
  <si>
    <t>551327599</t>
  </si>
  <si>
    <t xml:space="preserve">Poznámka k souboru cen:_x000D_
1. Ceny lze použít i pro zalití (zabetonování) vzpěr rohových sloupků. 2. V cenách nejsou započteny náklady na sloupky a vzpěry. Jejich dodání se oceňuje ve specifikaci. 3. Výškou sloupku se rozumí jeho délka před osazením. 4. Montáž pletiva se oceňuje cenami souboru cen 348 17 Osazení oplocení. 5. V cenách osazování do zemního vrutu je započten i štěrk fixující sloupek. </t>
  </si>
  <si>
    <t>553423950.1</t>
  </si>
  <si>
    <t>sloupek plotový hladký, dl 2300-2800 mm, 60x60x3 mm</t>
  </si>
  <si>
    <t>1960073971</t>
  </si>
  <si>
    <t>553423280.1</t>
  </si>
  <si>
    <t>sloupek pro branku v. 2300 mm 60x60 včetně pantu</t>
  </si>
  <si>
    <t>-1499179681</t>
  </si>
  <si>
    <t>553423290.1</t>
  </si>
  <si>
    <t>sloupek pro branku v. 2300 mm 60x60 s otvorem na doraz</t>
  </si>
  <si>
    <t>-1184754287</t>
  </si>
  <si>
    <t>348101220</t>
  </si>
  <si>
    <t>Montáž vrat a vrátek k oplocení na sloupky ocelové, plochy jednotlivě přes 2 do 4 m2</t>
  </si>
  <si>
    <t>-1658488358</t>
  </si>
  <si>
    <t xml:space="preserve">Poznámka k souboru cen:_x000D_
1. V cenách nejsou započteny náklady na dodávku vrat a vrátek; tyto se oceňují ve specifikaci. </t>
  </si>
  <si>
    <t>"vstup.branka 1500/1500 mm"</t>
  </si>
  <si>
    <t>553423210.1</t>
  </si>
  <si>
    <t>branka vchodová kovová 1500x1500 mm</t>
  </si>
  <si>
    <t>-832172661</t>
  </si>
  <si>
    <t>348121221</t>
  </si>
  <si>
    <t>Montáž podhrabových desek na ocelové sloupky, délky desek přes 2 do 3 m</t>
  </si>
  <si>
    <t>756694933</t>
  </si>
  <si>
    <t xml:space="preserve">Poznámka k souboru cen:_x000D_
1. V cenách jsou započteny i náklady na montáž a dodávku držáků desek. 2. V cenách nejsou započteny náklady na dodávku desky; tyto se oceňují ve specifikaci. </t>
  </si>
  <si>
    <t>5,000+11,000+5,000+14,000+4,000+9,000+2,000</t>
  </si>
  <si>
    <t>592331140.1</t>
  </si>
  <si>
    <t>deska plotová betonová podhrabová šedá 250x5x30 cm</t>
  </si>
  <si>
    <t>196432069</t>
  </si>
  <si>
    <t>50*1,01 'Přepočtené koeficientem množství</t>
  </si>
  <si>
    <t>348171120</t>
  </si>
  <si>
    <t>Osazení oplocení z dílců kovových rámových, na ocelové sloupky do 15 st. sklonu svahu, výšky přes 1,0 do 1,5 m</t>
  </si>
  <si>
    <t>846177678</t>
  </si>
  <si>
    <t xml:space="preserve">Poznámka k souboru cen:_x000D_
1. V cenách nejsou započteny náklady na dodávku dílců, tyto se oceňují ve specifikaci. </t>
  </si>
  <si>
    <t>11,000+27,300+10,500+33,000+9,200+22,400+5,000</t>
  </si>
  <si>
    <t>553423920</t>
  </si>
  <si>
    <t>úchyt montážní plotový pro upevnění plotového dílce, sada 4 úchytů</t>
  </si>
  <si>
    <t>-1136554744</t>
  </si>
  <si>
    <t>553423900.1</t>
  </si>
  <si>
    <t>plotový dílec 2500 x 1100 mm</t>
  </si>
  <si>
    <t>1311432147</t>
  </si>
  <si>
    <t>998232110</t>
  </si>
  <si>
    <t>Přesun hmot pro oplocení se svislou nosnou konstrukcí zděnou z cihel, tvárnic, bloků, popř. kovovou nebo dřevěnou vodorovná dopravní vzdálenost do 50 m, pro oplocení výšky do 3 m</t>
  </si>
  <si>
    <t>-254224866</t>
  </si>
  <si>
    <t xml:space="preserve">Poznámka k souboru cen:_x000D_
1. Cenu -2111 lze použít i pro oplocení ze sloupků a dílců prefabrikovaných dřevěných, kovových nebo železobetonových </t>
  </si>
  <si>
    <t>998232121</t>
  </si>
  <si>
    <t>Přesun hmot pro oplocení se svislou nosnou konstrukcí zděnou z cihel, tvárnic, bloků, popř. kovovou nebo dřevěnou Příplatek k ceně za zvětšený přesun přes vymezenou největší dopravní vzdálenost do 1000 m</t>
  </si>
  <si>
    <t>2141660847</t>
  </si>
  <si>
    <t>HZS1212</t>
  </si>
  <si>
    <t>Hodinové zúčtovací sazby profesí HSV zemní a pomocné práce kopáč</t>
  </si>
  <si>
    <t>626075021</t>
  </si>
  <si>
    <t>"nespecifikováné či jinak nepopsané práce"</t>
  </si>
  <si>
    <t>40,000</t>
  </si>
  <si>
    <t>-1372278705</t>
  </si>
  <si>
    <t>drenáž</t>
  </si>
  <si>
    <t>64,9</t>
  </si>
  <si>
    <t>chodníky</t>
  </si>
  <si>
    <t>tráva</t>
  </si>
  <si>
    <t>166,9</t>
  </si>
  <si>
    <t>ZD_slepecká</t>
  </si>
  <si>
    <t>2,4</t>
  </si>
  <si>
    <t>živice</t>
  </si>
  <si>
    <t>310,8</t>
  </si>
  <si>
    <t>3 - IO 01 - Zpevněné plochy</t>
  </si>
  <si>
    <t>HSV -  Práce a dodávky HSV</t>
  </si>
  <si>
    <t xml:space="preserve">    1 -  Zemní práce</t>
  </si>
  <si>
    <t xml:space="preserve">    3 -  Svislé a kompletní konstrukce</t>
  </si>
  <si>
    <t xml:space="preserve">    5 -  Komunikace pozemní</t>
  </si>
  <si>
    <t xml:space="preserve">    6 -  Úpravy povrchů, podlahy a osazování výplní</t>
  </si>
  <si>
    <t xml:space="preserve">    8 -  Trubní vedení</t>
  </si>
  <si>
    <t xml:space="preserve">    9 -  Ostatní konstrukce a práce-bourání</t>
  </si>
  <si>
    <t xml:space="preserve">    998 -  Přesun hmot</t>
  </si>
  <si>
    <t>PSV -  Práce a dodávky PSV</t>
  </si>
  <si>
    <t xml:space="preserve">    711 -  Izolace proti vodě, vlhkosti a plynům</t>
  </si>
  <si>
    <t xml:space="preserve"> Práce a dodávky HSV</t>
  </si>
  <si>
    <t xml:space="preserve"> Zemní práce</t>
  </si>
  <si>
    <t>112101101</t>
  </si>
  <si>
    <t>Kácení stromů s odřezáním kmene a s odvětvením listnatých, průměru kmene přes 100 do 300 mm</t>
  </si>
  <si>
    <t>-1060958876</t>
  </si>
  <si>
    <t xml:space="preserve">Poznámka k souboru cen:_x000D_
1. Ceny lze použít i pro odstranění stromů ze sesuté zeminy, vývratů a polomů. 2. V ceně jsou započteny i náklady na případné nutné odklizení kmene a větví odděleně na vzdálenost do 50 m nebo s naložením na dopravní prostředek. 3. Průměr kmene se měří v místě řezu. 4. Ceny nelze užít v případě, kdy je nutné odstraňování stromu po částech; tyto práce lze oceňovat příslušnými cenami katalogu 823-1 Plochy a úprava území. 5. Počet stromů při kácení souvislého lesního porostu lze určit podle tabulky uvedené v příloze č. 2. 6. Práce jsou prováděné technikou volného kácení. O volné kácení se jedná v případě, kdy se kácí strom s volným kruhovým prostorem o poloměru minimálně 1,5 násobku výšky káceného stromu ve všech směrech. </t>
  </si>
  <si>
    <t>112201101</t>
  </si>
  <si>
    <t>Odstranění pařezů s jejich vykopáním, vytrháním nebo odstřelením, s přesekáním kořenů průměru přes 100 do 300 mm</t>
  </si>
  <si>
    <t>-1747852643</t>
  </si>
  <si>
    <t xml:space="preserve">Poznámka k souboru cen:_x000D_
1. Ceny lze použít i pro odstranění pařezů ze sesuté zeminy, vývratů a polomů. 2. V ceně jsou započteny i náklady na případné nutné odklizení pařezů na hromady na vzdálenost do 50 m nebo naložení na dopravní prostředek. 3. Mají-li se odstraňovat pařezy z pokáceného souvislého lesního porostu, lze počet pařezů stanovit s přihlédnutím k tabulce v příloze č. 1. 4. Zásyp jam po pařezech se oceňuje cenami souboru cen 174 20-12 této části katalogu. 5. Průměr pařezu se měří v místě řezu kmene na základě dvojího na sebe kolmého měření a následného zprůměrování naměřených hodnot. </t>
  </si>
  <si>
    <t>122202202</t>
  </si>
  <si>
    <t>Odkopávky a prokopávky nezapažené pro silnice s přemístěním výkopku v příčných profilech na vzdálenost do 15 m nebo s naložením na dopravní prostředek v hornině tř. 3 přes 100 do 1 000 m3</t>
  </si>
  <si>
    <t>2095727514</t>
  </si>
  <si>
    <t xml:space="preserve">Poznámka k souboru cen:_x000D_
1. Ceny jsou určeny pro vykopávky: a) příkopů pro silnice a to i tehdy, jsou-li vykopávky příkopů prováděny samostatně, b) v zemnících na suchu, jestliže tyto zemníky přímo souvisejí s odkopávkami nebo prokopávkami pro spodní stavbu silnic. Vykopávky v ostatních zemnících se oceňují podle kapitoly. 3*2 Zemníky Všeobecných podmínek tohoto katalogu. c) při zahlubování silnic pro mimoúrovňové křížení a pro vykopávky pod mosty provedenými v předepsaném předstihu. Část vykopávky mezi svislými rovinami proloženými vnějšími hranami mostu se oceňují: - při objemu do 1 000 m3 cenami pro množství do 100 m3 - při objemu přes 1 000 m3 cenami pro množství přes 100 do 1 000 m3. d) pro sejmutí podorničí s přihlédnutím k ustanovení čl. 3112 Všeobecných podmínek katalogu. 2. Ceny nelze použít pro odkopávky a prokopávky v zapažených prostorách; tyto zemní práce se oceňují podle čl. 3116 Všeobecných podmínek tohoto katalogu. 3. V cenách jsou započteny i náklady na vodorovné přemístění výkopku v příčných profilech na přilehlých svazích a příkopech. Vzdálenosti příčného přemístění se nezahrnují do střední vzdálenosti vodorovného přemístění výkopku. 4. Vodorovné přemístění výkopku z výkopiště na násypiště při jakékoliv šířce koruny se nepovažuje za vodorovné přemístění výkopku v příčném profilu, je-li při odkopávce nebo prokopávce mezi výkopištěm a násypištěm v příčném profilu dopravní nebo jiný pruh, na němž projekt vylučuje rušení provozu prováděním zemních prací. Takové přemístění výkopku se oceňuje podle čl. 3162 Všeobecných podmínek tohoto katalogu. 5. Přemístění výkopku v příčných profilech na vzdálenost přes 15 m se oceňuje cenami souboru cen 162 .0-1 . Vodorovné přemístění výkopku části A 01 Společné zemní práce tohoto katalogu </t>
  </si>
  <si>
    <t>47,78*3,5-28,1*0,42+95,1*0,92"živičné plochy</t>
  </si>
  <si>
    <t>(41,1+11,25+38,1+6,3+12,2+47+6,4)*0,32"chodníky</t>
  </si>
  <si>
    <t>122202209</t>
  </si>
  <si>
    <t>Odkopávky a prokopávky nezapažené pro silnice s přemístěním výkopku v příčných profilech na vzdálenost do 15 m nebo s naložením na dopravní prostředek v hornině tř. 3 Příplatek k cenám za lepivost horniny tř. 3</t>
  </si>
  <si>
    <t>2037392891</t>
  </si>
  <si>
    <t>294,872*0,3</t>
  </si>
  <si>
    <t>132201101</t>
  </si>
  <si>
    <t>Hloubení zapažených i nezapažených rýh šířky do 600 mm s urovnáním dna do předepsaného profilu a spádu v hornině tř. 3 do 100 m3</t>
  </si>
  <si>
    <t>-1708759299</t>
  </si>
  <si>
    <t xml:space="preserve">Poznámka k souboru cen:_x000D_
1. V cenách jsou započteny i náklady na přehození výkopku na přilehlém terénu na vzdálenost do 3 m od podélné osy rýhy nebo naložení na dopravní prostředek. 2. Ceny jsou určeny pro rýhy: a) šířky přes 200 do 300 mm a hloubky do 750 mm, b) šířky přes 300 do 400 mm a hloubky do 1 000 mm, c) šířky přes 400 do 500 mm a hloubky do 1 250 mm, d) šířky přes 500 do 600 mm a hloubky do 1 500 mm. 3. Náklady na svislé přemístění výkopku nad 1 m hloubky se určí dle ustanovení článku č. 3161 všeobecných podmínek katalogu. </t>
  </si>
  <si>
    <t>drenáž*0,4*0,5</t>
  </si>
  <si>
    <t>132201109</t>
  </si>
  <si>
    <t>Hloubení zapažených i nezapažených rýh šířky do 600 mm s urovnáním dna do předepsaného profilu a spádu v hornině tř. 3 Příplatek k cenám za lepivost horniny tř. 3</t>
  </si>
  <si>
    <t>980754660</t>
  </si>
  <si>
    <t>12,980*0,3</t>
  </si>
  <si>
    <t>162301401</t>
  </si>
  <si>
    <t>Vodorovné přemístění větví, kmenů nebo pařezů s naložením, složením a dopravou do 5000 m větví stromů listnatých, průměru kmene přes 100 do 300 mm</t>
  </si>
  <si>
    <t>-170370412</t>
  </si>
  <si>
    <t xml:space="preserve">Poznámka k souboru cen:_x000D_
1. Průměr kmene i pařezu se měří v místě řezu. 2. Měrná jednotka je 1 strom. </t>
  </si>
  <si>
    <t>162301411</t>
  </si>
  <si>
    <t>Vodorovné přemístění větví, kmenů nebo pařezů s naložením, složením a dopravou do 5000 m kmenů stromů listnatých, průměru přes 100 do 300 mm</t>
  </si>
  <si>
    <t>1248227497</t>
  </si>
  <si>
    <t>162301421</t>
  </si>
  <si>
    <t>Vodorovné přemístění větví, kmenů nebo pařezů s naložením, složením a dopravou do 5000 m pařezů kmenů, průměru přes 100 do 300 mm</t>
  </si>
  <si>
    <t>-1558298027</t>
  </si>
  <si>
    <t>162301901</t>
  </si>
  <si>
    <t>Vodorovné přemístění větví, kmenů nebo pařezů s naložením, složením a dopravou Příplatek k cenám za každých dalších i započatých 5000 m přes 5000 m větví stromů listnatých, průměru kmene přes 100 do 300 mm</t>
  </si>
  <si>
    <t>1197558553</t>
  </si>
  <si>
    <t>162301911</t>
  </si>
  <si>
    <t>Vodorovné přemístění větví, kmenů nebo pařezů s naložením, složením a dopravou Příplatek k cenám za každých dalších i započatých 5000 m přes 5000 m kmenů stromů listnatých, o průměru přes 100 do 300 mm</t>
  </si>
  <si>
    <t>628183951</t>
  </si>
  <si>
    <t>162301921</t>
  </si>
  <si>
    <t>Vodorovné přemístění větví, kmenů nebo pařezů s naložením, složením a dopravou Příplatek k cenám za každých dalších i započatých 5000 m přes 5000 m pařezů kmenů, průměru přes 100 do 300 mm</t>
  </si>
  <si>
    <t>532217611</t>
  </si>
  <si>
    <t>1062363912</t>
  </si>
  <si>
    <t>tráva*0,2+12,98+294,872-91,161</t>
  </si>
  <si>
    <t>162701109</t>
  </si>
  <si>
    <t>Vodorovné přemístění výkopku nebo sypaniny po suchu na obvyklém dopravním prostředku, bez naložení výkopku, avšak se složením bez rozhrnutí z horniny tř. 1 až 4 na vzdálenost Příplatek k ceně za každých dalších i započatých 1 000 m</t>
  </si>
  <si>
    <t>1540832880</t>
  </si>
  <si>
    <t>171101141</t>
  </si>
  <si>
    <t>Uložení sypaniny do násypů s rozprostřením sypaniny ve vrstvách a s hrubým urovnáním zhutněných s uzavřením povrchu násypu z jakýchkoliv hornin pro jakýkoliv způsob uložení, při průměrném množství násypu do 0,75 m3 na 1 m</t>
  </si>
  <si>
    <t>-1307995582</t>
  </si>
  <si>
    <t xml:space="preserve">Poznámka k souboru cen:_x000D_
1. Ceny lze použít i pro sypaniny odebírané z hald, pro hlušinu apod. 2. Cenu 20-1101 lze použít i pro: a) rozprostření zbylého výkopu na místě po zásypu jam a rýh pro podzemní vedení a zářezů pro podzemní vedení; toto množství se určí v m3 uloženého výkopku, měřeného v rostlém stavu, b) uložení výkopku do násypů pod vodou. 3. Ceny lze použít i pro uložení sypaniny s předepsaným zhutněním na trvalé skládky, do koryt vodotečí a do prohlubní terénu. 4. Cenu 10-1131 lze použít i pro ukládání sypaniny z hornin nesoudržných i soudržných společně bez možnosti jejich roztřídění. 5. Ceny -1121 a -1131 lze použít jen tehdy, jestliže objem násypů, oceňovaných těmito cenami, měřený podle ustanovení čl. 3571 Všeobecných podmínek katalogu nepřesáhne 100 000 m3na objektu. Násypy, jejichž součet objemů přesáhne 100 000 m3 na objektu, se ocení individuálně. 6. Ceny jsou určeny pro míru zhutnění určenou projektem: a) pro ceny -1101 až -1105 v % výsledku zkoušky PS, b) pro ceny -1111 a -1112 relativní ulehlostí I(d), c) pro ceny -1121 a -1131 stanovením technologie. 7. Ceny nelze použít: a) pro uložení sypaniny do hrází; uložení netříděné sypaniny do hrází se oceňuje cenami souboru cen 171 uložení netříděných sypanin do hrází části A 03, případně cenovými normativy podle části A 31, b) pro uložení sypaniny do ochranných valů nebo těch jejich částí, jejichž šířka je menší než 3 m. Toto uložení se oceňuje cenami souboru cen 175 10-11 Obsyp objektů. 8. Cena 20-1101 neplatí pro uložení výkopku nebo ornice při vykopávkách pro podzemní vedení podél hrany výkopu, z něhož byl výkopek získán a to ani tehdy, jestliže se výkopek po vyhození z výkopiště na povrch území ještě dále přemísťuje na hromady . podél výkopu. 9. Horninami soudržnými se rozumějí takové horniny, u nichž zdrojem pevnosti jsou molekulární a chemické vazby mezi částicemi horniny. Jde o horniny, které jsou schopny plastických deformací. 10. Horninami nesoudržnými se rozumějí horniny, u nichž hlavním zdrojem pevnosti ve smyku je pouze tření mezi jednotlivými oddělenými pevnými částicemi horniny. 11. Horninami sypkými se rozumějí horniny III. skupiny podle ČSN 72 1002 se zrnem do 125 mm. Množství zrn velikosti přes 125 mm může být nejvýše 5 % objemu. 12. Horninami kamenitými se rozumějí nestmelené úlomkovité horniny skalní a sypké se zrny přes 125 mm. Množství zrn velikosti přes 125 mm musí být vyšší než 5 % objemu. 13. Ceny pro uložení soudržných hornin lze použít, jestliže jejich přirozená vlhkost při ukládání do násypu není vyšší než 2 % optimální vlhkosti dle zkoušky PS na neredukovaný materiál. Je-li vlhkost při ukládání sypaniny do násypu vyšší, ocení se uložení sypaniny individuálně. 14. Zajišťuje-li se předepsané zhutnění násypu přesypáním podle čl. 120 ČSN 73 3050, ocení se odstranění přesypané části cenami 122 . 0-71 Odkopávky nebo prokopávky při pozemkových úpravách </t>
  </si>
  <si>
    <t>123,3*1,2/2+20,7*0,83</t>
  </si>
  <si>
    <t>-882400196</t>
  </si>
  <si>
    <t>175151101</t>
  </si>
  <si>
    <t>Obsypání potrubí strojně sypaninou z vhodných hornin tř. 1 až 4 nebo materiálem připraveným podél výkopu ve vzdálenosti do 3 m od jeho kraje, pro jakoukoliv hloubku výkopu a míru zhutnění bez prohození sypaniny</t>
  </si>
  <si>
    <t>237869291</t>
  </si>
  <si>
    <t xml:space="preserve">Poznámka k souboru cen:_x000D_
1. Objem obsypu na 1 m délky potrubí se rovná šířce dna výkopu násobené součtem vnějšího průměru potrubí příp. i s obalem a projektované tloušťky obsypu nad, případně i pod potrubím. Pro odečítání objemu potrubí se započítávají všechny vestavěné konstrukce nebo uložené vedení i s jejich obklady a podklady (tento objem se nazývá objemem horniny vytlačené konstrukcí). 2. Míru zhutnění předepisuje projekt. 3. V cenách nejsou zahrnuty náklady na nakupovanou sypaninu. Tato se oceňuje ve specifikaci. 4. V cenách nejsou zahrnuty náklady na prohození sypaniny, tyto náklady se oceňují položkou 17511-1109 Příplatek za prohození sypaniny. </t>
  </si>
  <si>
    <t>drenáž*0,4*0,5+1"vyústění drenáže</t>
  </si>
  <si>
    <t>583336880</t>
  </si>
  <si>
    <t>kamenivo těžené hrubé frakce 32-63</t>
  </si>
  <si>
    <t>-769795188</t>
  </si>
  <si>
    <t>181111111</t>
  </si>
  <si>
    <t>Plošná úprava terénu v zemině tř. 1 až 4 s urovnáním povrchu bez doplnění ornice souvislé plochy do 500 m2 při nerovnostech terénu přes 50 do 100 mm v rovině nebo na svahu do 1:5</t>
  </si>
  <si>
    <t>-1021052709</t>
  </si>
  <si>
    <t xml:space="preserve">Poznámka k souboru cen:_x000D_
1. Ceny jsou určeny pro vyrovnání nerovností neupraveného rostlého nebo ulehlého terénu. 2. Ceny lze použít pro vyrovnání terénu při zakládání trávníku. 3. V cenách nejsou započteny náklady na hutnění, tyto náklady se oceňují cenami souboru cen 215 90-1.. Zhutnění podloží pod násypy z rostlé horniny tř. 1 až 4 katalogu 800-1 Zemní práce. 4. V cenách o sklonu svahu přes 1:1 jsou uvažovány podmínky pro svahy běžně schůdné; bez použití lezeckých technik. V případě použití lezeckých technik se tyto náklady oceňují individuálně. </t>
  </si>
  <si>
    <t>11,5+10,4+8,1+16,8+58,5+12,1+2,3+4,6+12,7+29,9</t>
  </si>
  <si>
    <t>181301103</t>
  </si>
  <si>
    <t>Rozprostření a urovnání ornice v rovině nebo ve svahu sklonu do 1:5 při souvislé ploše do 500 m2, tl. vrstvy přes 150 do 200 mm</t>
  </si>
  <si>
    <t>1990529395</t>
  </si>
  <si>
    <t xml:space="preserve">Poznámka k souboru cen:_x000D_
1. V ceně jsou započteny i náklady na případné nutné přemístění hromad nebo dočasných skládek na místo spotřeby ze vzdálenosti do 30 m. 2. V ceně nejsou započteny náklady na získání ornice; toto získání se oceňuje cenami souboru cen 121 10-11 Sejmutí ornice. 3. Případné nakládání ornice, v souvislosti s pozn. č. 2 se oceňuje cenami souboru cen 167 10-11 Nakládání, skládání a překládání neulehlého výkopku nebo sypaniny. 4. Jsou-li hromady nebo dočasné skládky ornice umístěny podle projektu ve vzdálenosti přes 30 m od místa spotřeby, oceňuje se její přemístění cenami souboru cen 162 . 0-1 . Vodorovné přemístění výkopku, přičemž se vzdálenost 30 m, uvedená v popisu cen, neodečítá. </t>
  </si>
  <si>
    <t>103641010</t>
  </si>
  <si>
    <t>zemina pro terénní úpravy -  ornice</t>
  </si>
  <si>
    <t>-1937286691</t>
  </si>
  <si>
    <t>tráva*0,2*1,65</t>
  </si>
  <si>
    <t>181411131</t>
  </si>
  <si>
    <t>Založení trávníku na půdě předem připravené plochy do 1000 m2 výsevem včetně utažení parkového v rovině nebo na svahu do 1:5</t>
  </si>
  <si>
    <t>-12429440</t>
  </si>
  <si>
    <t xml:space="preserve">Poznámka k souboru cen:_x000D_
1. V cenách jsou započteny i náklady na pokosení, naložení a odvoz odpadu do 20 km se složením. 2. V cenách -1161 až -1164 nejsou započteny i náklady na zatravňovací textilii. 3. V cenách nejsou započteny náklady na: a) přípravu půdy, b) travní semeno, tyto náklady se oceňují ve specifikaci, c) vypletí a zalévání; tyto práce se oceňují cenami části C02 souborů cen 185 80-42 Vypletí a 185 80-43 Zalití rostlin vodou, d) srovnání terénu, tyto práce se oceňují souborem cen 181 1.-..Plošná úprava terénu. 4. V cenách o sklonu svahu přes 1:1 jsou uvažovány podmínky pro svahy běžně schůdné; bez použití lezeckých technik. V případě použití lezeckých technik se tyto náklady oceňují individuálně. </t>
  </si>
  <si>
    <t>005724150</t>
  </si>
  <si>
    <t>osivo směs travní parková směs exclusive</t>
  </si>
  <si>
    <t>-926929133</t>
  </si>
  <si>
    <t>181951102</t>
  </si>
  <si>
    <t>Úprava pláně vyrovnáním výškových rozdílů v hornině tř. 1 až 4 se zhutněním</t>
  </si>
  <si>
    <t>824275626</t>
  </si>
  <si>
    <t xml:space="preserve">Poznámka k souboru cen:_x000D_
1. Ceny jsou určeny pro urovnání všech nově zřizovaných ploch (v zářezech i na násypech) vodorovných nebo ve sklonu do 1:5 pod zpevnění ploch jakéhokoliv druhu, pod humusování, (ne však pro plochy zásypu rýh pro podzemní vedení), drnování apod. a dále, předepíše-li projekt urovnání pláně z jiného důvodu. 2. Ceny nelze použít pro urovnání lavic (berem) šířky do 3 m přerušujících svahy, pro urovnání dna silničních a železničních příkopů pro jakoukoliv šířku dna; toto urovnání se oceňuje cenami souboru cen 182 .0-1 Svahování. 3. Urovnání ploch ve sklonu přes 1 : 5 se oceňuje cenami souboru cen 182 . 0-11 Svahování trvalých svahů do projektovaných profilů. 4. Náklady na urovnání dna a stěn při čištění příkopů pozemních komunikací jsou započteny v cenách souborů cen 938 90-2 . Čištění příkopů komunikací v suchu nebo ve vodě části A02 Zemní práce pro objekty oborů 821 až 828. 5. Míru zhutnění určuje projekt. Ceny se zhutněním jsou určeny pro jakoukoliv míru zhutnění. </t>
  </si>
  <si>
    <t>chodníky+živice</t>
  </si>
  <si>
    <t xml:space="preserve"> Svislé a kompletní konstrukce</t>
  </si>
  <si>
    <t>339921132</t>
  </si>
  <si>
    <t>Osazování palisád betonových v řadě se zabetonováním výšky palisády přes 500 do 1000 mm</t>
  </si>
  <si>
    <t>-772401764</t>
  </si>
  <si>
    <t xml:space="preserve">Poznámka k souboru cen:_x000D_
1. V cenách nejsou započteny náklady na zřízení rýhy nebo jámy a na dodání palisád; tyto se oceňují ve specifikaci. 2. Ceny lze použít pro palisády o jakémkoli tvaru průřezu. 3. Měrnou jednotkou (u položek číslo -1131 až -1144) se rozumí metr délky palisádové stěny. 4. Výškou palisády je uvažována celková délka osazovaného prvku. </t>
  </si>
  <si>
    <t>592284100</t>
  </si>
  <si>
    <t>palisáda vzhled dobové dlažební kameny betonová přírodní 16X16X100 cm</t>
  </si>
  <si>
    <t>940941652</t>
  </si>
  <si>
    <t xml:space="preserve"> Komunikace pozemní</t>
  </si>
  <si>
    <t>564851111</t>
  </si>
  <si>
    <t>Podklad ze štěrkodrti ŠD s rozprostřením a zhutněním, po zhutnění tl. 150 mm</t>
  </si>
  <si>
    <t>-1678028359</t>
  </si>
  <si>
    <t>živice*2</t>
  </si>
  <si>
    <t>564861113</t>
  </si>
  <si>
    <t>Podklad ze štěrkodrti ŠD s rozprostřením a zhutněním, po zhutnění tl. 220 mm</t>
  </si>
  <si>
    <t>-1514671386</t>
  </si>
  <si>
    <t>565155111</t>
  </si>
  <si>
    <t>Asfaltový beton vrstva podkladní ACP 16 (obalované kamenivo střednězrnné - OKS) s rozprostřením a zhutněním v pruhu šířky do 3 m, po zhutnění tl. 70 mm</t>
  </si>
  <si>
    <t>-1523086819</t>
  </si>
  <si>
    <t xml:space="preserve">Poznámka k souboru cen:_x000D_
1. ČSN EN 13108-1 připouští pro ACP 16 pouze tl. 50 až 80 mm. </t>
  </si>
  <si>
    <t>573231108</t>
  </si>
  <si>
    <t>Postřik spojovací PS bez posypu kamenivem ze silniční emulze, v množství 0,50 kg/m2</t>
  </si>
  <si>
    <t>900787284</t>
  </si>
  <si>
    <t>577134111</t>
  </si>
  <si>
    <t>Asfaltový beton vrstva obrusná ACO 11 (ABS) s rozprostřením a se zhutněním z nemodifikovaného asfaltu v pruhu šířky do 3 m tř. I, po zhutnění tl. 40 mm</t>
  </si>
  <si>
    <t>-1583908691</t>
  </si>
  <si>
    <t xml:space="preserve">Poznámka k souboru cen:_x000D_
1. ČSN EN 13108-1 připouští pro ACO 11 pouze tl. 35 až 50 mm. </t>
  </si>
  <si>
    <t>2,2+4,2+116,3+2,5+181,6+4</t>
  </si>
  <si>
    <t>596211111</t>
  </si>
  <si>
    <t>Kladení dlažby z betonových zámkových dlaždic komunikací pro pěší s ložem z kameniva těženého nebo drceného tl. do 40 mm, s vyplněním spár s dvojitým hutněním, vibrováním a se smetením přebytečného materiálu na krajnici tl. 60 mm skupiny A, pro plochy přes 50 do 100 m2</t>
  </si>
  <si>
    <t>-2135541651</t>
  </si>
  <si>
    <t xml:space="preserve">Poznámka k souboru cen:_x000D_
1. Pro volbu cen dlažeb platí toto rozdělení: Skupina A: dlažby z prvků stejného tvaru, Skupina B: dlažby z prvků dvou a více tvarů nebo z obrazců o ploše jednotlivě do 100 m2, Skupina C: dlažby obloukovitých tvarů (oblouky, kruhy, apod.). 2. V cenách jsou započteny i náklady na dodání hmot pro lože a na dodání materiálu na výplň spár. 3. V cenách nejsou započteny náklady na dodání zámkové dlažby, které se oceňuje ve specifikaci; ztratné lze dohodnout u plochy a) do 100 m2 ve výši 3 %, b) přes 100 do 300 m2 ve výši 2 %, c) přes 300 m2 ve výši 1 %. 4. Část lože přesahující tloušťku 40 mm se oceňuje cenami souboru cen 451 . . -9 . Příplatek za každých dalších 10 mm tloušťky podkladu nebo lože. </t>
  </si>
  <si>
    <t>ZD_6cm</t>
  </si>
  <si>
    <t>6,3+85,8+83,8+23,6+12,6+2,9+2,3+6+6,3+9,4+2,4+1,6+9+12,2+4,7+11,7</t>
  </si>
  <si>
    <t>0,8+0,6+1</t>
  </si>
  <si>
    <t>592453080</t>
  </si>
  <si>
    <t>dlažba skladebná betonová základní 20 x 10 x 6 cm přírodní</t>
  </si>
  <si>
    <t>1630126147</t>
  </si>
  <si>
    <t>592452670</t>
  </si>
  <si>
    <t>dlažba skladebná betonová základní pro nevidomé 20 x 10 x 6 cm barevná</t>
  </si>
  <si>
    <t>608426918</t>
  </si>
  <si>
    <t>596211114</t>
  </si>
  <si>
    <t>Kladení dlažby z betonových zámkových dlaždic komunikací pro pěší s ložem z kameniva těženého nebo drceného tl. do 40 mm, s vyplněním spár s dvojitým hutněním, vibrováním a se smetením přebytečného materiálu na krajnici tl. 60 mm skupiny A, pro plochy Příplatek k cenám dvou barev za dlažbu z prvků</t>
  </si>
  <si>
    <t>-1603789204</t>
  </si>
  <si>
    <t xml:space="preserve"> Úpravy povrchů, podlahy a osazování výplní</t>
  </si>
  <si>
    <t>637121116</t>
  </si>
  <si>
    <t>Okapový chodník z kameniva s udusáním a urovnáním povrchu z kačírku tl. 350 mm</t>
  </si>
  <si>
    <t>214063274</t>
  </si>
  <si>
    <t>9,4+3,5+5,8</t>
  </si>
  <si>
    <t xml:space="preserve"> Trubní vedení</t>
  </si>
  <si>
    <t>871218113</t>
  </si>
  <si>
    <t>Kladení drenážního potrubí z plastických hmot do připravené rýhy z flexibilního PVC, průměru do 65 mm</t>
  </si>
  <si>
    <t>-300842651</t>
  </si>
  <si>
    <t xml:space="preserve">Poznámka k souboru cen:_x000D_
1. Ceny 21-9111 a 21-9113 jsou určeny v zemině třídy 1 až 4. 2. Ceny 21-8113, 21-9111 a 21-9113 lze použít i pro potrubí s prefabrikovaným filtrem. 3. V cenách 21-9111 a 21-9113 jsou započteny i náklady na: a) proříznutí rýhy, b) vtažení flexibilního potrubí. 4. V cenách nejsou započteny náklady na dodání trub a tvarovek z plastických hmot a kameniva; tyto se oceňují ve specifikaci. Ztratné lze dohodnout ve výši 1 % na dodání trub a tvarovek z plastických hmot a 5% na dodání kameniva. </t>
  </si>
  <si>
    <t>28,1+9,1+7,2+9,3+1,6+9,6</t>
  </si>
  <si>
    <t>286112230</t>
  </si>
  <si>
    <t>trubka drenážní flexibilní D 100 mm</t>
  </si>
  <si>
    <t>1515130429</t>
  </si>
  <si>
    <t>895941111</t>
  </si>
  <si>
    <t>Zřízení vpusti kanalizační uliční z betonových dílců typ UV-50 normální</t>
  </si>
  <si>
    <t>720537183</t>
  </si>
  <si>
    <t xml:space="preserve">Poznámka k souboru cen:_x000D_
1. V cenách jsou započteny i náklady na zřízení lože ze štěrkopísku. 2. V cenách nejsou započteny náklady na: a) dodání betonových dílců; betonové dílce se oceňují ve specifikaci, b) dodání kameninových dílců; kameninové dílce se oceňují ve specifikaci, c) litinové mříže; osazení mříží se oceňuje cenami souboru cen 899 20- . 1 Osazení mříží litinových včetně rámů a košů na bahno části A 01 tohoto katalogu; dodání mříží se oceňuje ve specifikaci, d) podkladní prstence; tyto se oceňují cenami souboru cen 452 38-6 . Podkladní a a vyrovnávací prstence části A 01 tohoto katalogu. </t>
  </si>
  <si>
    <t>286619020</t>
  </si>
  <si>
    <t>dno šachtové 600 DIN UR 160 - přímá</t>
  </si>
  <si>
    <t>-2077468923</t>
  </si>
  <si>
    <t>Poznámka k položce:
WAVIN, kód výrobku: RF112000W</t>
  </si>
  <si>
    <t>286617890</t>
  </si>
  <si>
    <t>koš kalový ocelový pro silniční vpusť 425 vč. madla</t>
  </si>
  <si>
    <t>1684053251</t>
  </si>
  <si>
    <t>Poznámka k položce:
WAVIN, kód výrobku: RF000800W</t>
  </si>
  <si>
    <t>286115880</t>
  </si>
  <si>
    <t>zátka kanalizace plastové KG DN 150</t>
  </si>
  <si>
    <t>378114752</t>
  </si>
  <si>
    <t>286619260</t>
  </si>
  <si>
    <t>roura šachtová korugovaná 600 1 m</t>
  </si>
  <si>
    <t>-1320783296</t>
  </si>
  <si>
    <t>Poznámka k položce:
WAVIN, kód výrobku: RP010000W</t>
  </si>
  <si>
    <t>286619410</t>
  </si>
  <si>
    <t>adaptér šachtový teleskopický 600 D400 vč.těsnění</t>
  </si>
  <si>
    <t>533034180</t>
  </si>
  <si>
    <t>Poznámka k položce:
WAVIN, kód výrobku: RF990000W</t>
  </si>
  <si>
    <t>286619380</t>
  </si>
  <si>
    <t>mříž litinová 600/40T, 420X620 D400</t>
  </si>
  <si>
    <t>600841049</t>
  </si>
  <si>
    <t>Poznámka k položce:
WAVIN, kód výrobku: RF740006W</t>
  </si>
  <si>
    <t>286619390</t>
  </si>
  <si>
    <t>prstenec šachtový betonový 600</t>
  </si>
  <si>
    <t>1778425333</t>
  </si>
  <si>
    <t>Poznámka k položce:
WAVIN, kód výrobku: RF600000W</t>
  </si>
  <si>
    <t>286618380</t>
  </si>
  <si>
    <t>spojka navrtávané kanalizace DN 100 mm do korugovaného potrubí</t>
  </si>
  <si>
    <t>-107823048</t>
  </si>
  <si>
    <t>Poznámka k položce:
WAVIN, kód výrobku: IF261000W</t>
  </si>
  <si>
    <t>1*2</t>
  </si>
  <si>
    <t xml:space="preserve"> Ostatní konstrukce a práce-bourání</t>
  </si>
  <si>
    <t>911121119R</t>
  </si>
  <si>
    <t>Montáž a dodávka zábradlí ocelového do betonu. žárově zinkovaného vč.madel a osazení</t>
  </si>
  <si>
    <t>-1765811552</t>
  </si>
  <si>
    <t>10,8+26,7+29,5+4,3+7,5</t>
  </si>
  <si>
    <t>914111111</t>
  </si>
  <si>
    <t>Montáž svislé dopravní značky základní velikosti do 1 m2 objímkami na sloupky nebo konzoly</t>
  </si>
  <si>
    <t>-797648796</t>
  </si>
  <si>
    <t xml:space="preserve">Poznámka k souboru cen:_x000D_
1. V cenách jsou započteny i náklady na montáž značek včetně upevňovacího materiálu na předem připravenou nosnou konstrukci (sloupek, konzolu, sloup). 2. V cenách nejsou započteny náklady na: a) dodání značek, tyto se oceňují ve specifikaci, b) na montáž a dodávku ocelových nosných konstrukcí – sloupků, konzol, tyto se oceňují cenami souboru cen 914 51 Montáž sloupku a 914 53 Montáž konzol a nástavců, c) nátěry, tyto se oceňují jako práce PSV příslušnými cenami katalogu 800-783 Nátěry, d) naložení a odklizení výkopku, tyto se oceňují cenami části A 01 katalogu 800-1 Zemní práce. 3. Ceny nelze použít pro osazení a montáž svislých dopravních značek: a) světelných, tyto se oceňují cenami katalogu 800-741 Elektroinstalace - silnoproud, b) upevněných na lanech nebo speciálních konstrukcích nesoucích více značek, tyto se oceňují individuálně. </t>
  </si>
  <si>
    <t>404441020</t>
  </si>
  <si>
    <t>značka dopravní svislá reflexní zákazová B FeZn NK 500 mm</t>
  </si>
  <si>
    <t>1299672350</t>
  </si>
  <si>
    <t>404442300</t>
  </si>
  <si>
    <t>značka dopravní svislá FeZn NK 500 x 500 mm</t>
  </si>
  <si>
    <t>-2682695</t>
  </si>
  <si>
    <t>914511111</t>
  </si>
  <si>
    <t>Montáž sloupku dopravních značek délky do 3,5 m do betonového základu</t>
  </si>
  <si>
    <t>-1794470149</t>
  </si>
  <si>
    <t xml:space="preserve">Poznámka k souboru cen:_x000D_
1. V cenách jsou započteny i náklady na: a) vykopání jamek s odhozem výkopku na vzdálenost do 3 m, b) osazení sloupku včetně montáže a dodávky plastového víčka, 2. V cenách -1111 jsou započteny i náklady na betonový základ. 3. V cenách -1112 jsou započteny i náklady na hliníkovou patku s betonovým základem. 4. V cenách nejsou započteny náklady na: a) dodání sloupku, tyto se oceňují ve specifikaci b) naložení a odklizení výkopku, tyto se oceňují cenami části A01 katalogu 800-1 Zemní práce. </t>
  </si>
  <si>
    <t>404452250</t>
  </si>
  <si>
    <t>sloupek Zn 60 - 350</t>
  </si>
  <si>
    <t>-766515197</t>
  </si>
  <si>
    <t>404452530</t>
  </si>
  <si>
    <t>víčko plastové na sloupek 60</t>
  </si>
  <si>
    <t>-320350772</t>
  </si>
  <si>
    <t>404452560</t>
  </si>
  <si>
    <t>upínací svorka na sloupek D 60 mm</t>
  </si>
  <si>
    <t>-2143475143</t>
  </si>
  <si>
    <t>4*2</t>
  </si>
  <si>
    <t>916131113</t>
  </si>
  <si>
    <t>Osazení silničního obrubníku betonového se zřízením lože, s vyplněním a zatřením spár cementovou maltou ležatého s boční opěrou z betonu prostého tř. C 12/15, do lože z betonu prostého téže značky</t>
  </si>
  <si>
    <t>295083980</t>
  </si>
  <si>
    <t>59217515R</t>
  </si>
  <si>
    <t xml:space="preserve">obrubník betonový silniční KO přímý 19.5x30x60 cm </t>
  </si>
  <si>
    <t>1356507295</t>
  </si>
  <si>
    <t>-1045599845</t>
  </si>
  <si>
    <t>38,3+73,5+36,3+4,6</t>
  </si>
  <si>
    <t>592175030</t>
  </si>
  <si>
    <t>obrubník betonový přírodní 100x15/12x30 cm</t>
  </si>
  <si>
    <t>-540978652</t>
  </si>
  <si>
    <t>916231213</t>
  </si>
  <si>
    <t>Osazení chodníkového obrubníku betonového se zřízením lože, s vyplněním a zatřením spár cementovou maltou stojatého s boční opěrou z betonu prostého tř. C 12/15, do lože z betonu prostého téže značky</t>
  </si>
  <si>
    <t>2126626306</t>
  </si>
  <si>
    <t xml:space="preserve">Poznámka k souboru cen:_x000D_
1. V cenách chodníkových obrubníků ležatých i stojatých jsou započteny pro osazení a) do lože z kameniva těženého i náklady na dodání hmot pro lože tl. 80 až 100 mm, b) do lože z betonu prostého i náklady na dodání hmot pro lože tl. 80 až 100 mm; v cenách -1113 a -1213 též náklady na zřízení bočních opěr. 2. Část lože z betonu prostého přesahující tl. 100 mm se oceňuje cenou 916 99-1121 Lože pod obrubníky, krajníky nebo obruby z dlažebních kostek. 3. V cenách nejsou započteny náklady na dodání obrubníků, tyto se oceňují ve specifikaci. </t>
  </si>
  <si>
    <t>12,9+24,8+20,3+12+1,9+3,5+41,4+16,6+17,4+1,5+1,5+1,5+1,6+1,55+1,6+1,6+1,5+1,5+1,7+18,2+7,2+1,5*7</t>
  </si>
  <si>
    <t>592175120</t>
  </si>
  <si>
    <t>obrubník parkový betonový přírodníI 50x5x20 cm</t>
  </si>
  <si>
    <t>23792185</t>
  </si>
  <si>
    <t>919731123</t>
  </si>
  <si>
    <t>Zarovnání styčné plochy podkladu nebo krytu podél vybourané části komunikace nebo zpevněné plochy živičné tl. přes 100 do 200 mm</t>
  </si>
  <si>
    <t>416902848</t>
  </si>
  <si>
    <t>919735113</t>
  </si>
  <si>
    <t>Řezání stávajícího živičného krytu nebo podkladu hloubky přes 100 do 150 mm</t>
  </si>
  <si>
    <t>615407969</t>
  </si>
  <si>
    <t>20,8+9+5,3+2*4</t>
  </si>
  <si>
    <t>93511411R</t>
  </si>
  <si>
    <t>Odvodňovací betonový žlab 240x240 mm bez vnitřního spádu se základem</t>
  </si>
  <si>
    <t>-12600458</t>
  </si>
  <si>
    <t xml:space="preserve"> Přesun hmot</t>
  </si>
  <si>
    <t>998223011</t>
  </si>
  <si>
    <t>Přesun hmot pro pozemní komunikace s krytem dlážděným dopravní vzdálenost do 200 m jakékoliv délky objektu</t>
  </si>
  <si>
    <t>-343630176</t>
  </si>
  <si>
    <t xml:space="preserve"> Práce a dodávky PSV</t>
  </si>
  <si>
    <t xml:space="preserve"> Izolace proti vodě, vlhkosti a plynům</t>
  </si>
  <si>
    <t>711161511</t>
  </si>
  <si>
    <t>Izolace nopovými foliemi na ploše svislé sanace vlhkých stěn nebo soklů, zatížitelnost 70 kN/m2 sanační folie s omítací mřížkou, výška nopu 8 mm</t>
  </si>
  <si>
    <t>916779801</t>
  </si>
  <si>
    <t xml:space="preserve">Poznámka k souboru cen:_x000D_
1. V cenách -1511 až -1562 nejsou započteny náklady na ukončení izolace lištou. Tyto se oceňují položkami -1571 až -1573. 2. Prostupy izolací se oceňují cenami souboru 711 76 - Provedení detailů fóliemi. </t>
  </si>
  <si>
    <t>123,5*0,5</t>
  </si>
  <si>
    <t>711161571</t>
  </si>
  <si>
    <t xml:space="preserve">Izolace nopovými foliemi ukončení izolace zakončovací profil </t>
  </si>
  <si>
    <t>-35995367</t>
  </si>
  <si>
    <t>998711101</t>
  </si>
  <si>
    <t>Přesun hmot pro izolace proti vodě, vlhkosti a plynům stanovený z hmotnosti přesunovaného materiálu vodorovná dopravní vzdálenost do 50 m v objektech výšky do 6 m</t>
  </si>
  <si>
    <t>1425089960</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</si>
  <si>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-1181 pro přesun prováděný bez použití mechanizace, tj. za ztížených podmínek, lze použít pouze pro hmotnost materiálu, která se tímto způsobem skutečně přemísťuje. </t>
  </si>
  <si>
    <t>941746037</t>
  </si>
  <si>
    <t>parkoviště</t>
  </si>
  <si>
    <t>277,2</t>
  </si>
  <si>
    <t>62,314</t>
  </si>
  <si>
    <t>31,6</t>
  </si>
  <si>
    <t>4 - IO 02 - Parkoviště</t>
  </si>
  <si>
    <t xml:space="preserve">    9 -  Ostatní konstrukce a práce, bourání</t>
  </si>
  <si>
    <t xml:space="preserve">    997 -  Přesun sutě</t>
  </si>
  <si>
    <t>-175233507</t>
  </si>
  <si>
    <t>57793337</t>
  </si>
  <si>
    <t>113106271</t>
  </si>
  <si>
    <t>Rozebrání dlažeb a dílců komunikací pro pěší, vozovek a ploch s přemístěním hmot na skládku na vzdálenost do 3 m nebo s naložením na dopravní prostředek vozovek a ploch, s jakoukoliv výplní spár v ploše jednotlivě přes 50 m2 do 200 m2 ze zámkové dlažby s ložem z kameniva</t>
  </si>
  <si>
    <t>992566899</t>
  </si>
  <si>
    <t xml:space="preserve">Poznámka k souboru cen:_x000D_
1. Ceny jsou určeny pro rozebrání dlažeb a dílců včetně odstranění lože. 2. Ceny nelze použít pro rozebrání dlažeb uložených do betonového lože nebo do cementové malty, které se oceňují cenami -7130, -7131, -7132, -7170, -7171, -7172, -7230, -7231 a -7232 Odstranění podkladů nebo krytů z betonu prostého; pro volbu těchto cen je rozhodující tloušťka bourané dlažby včetně lože nebo podkladu. 3. U komunikací pro pěší a u vozovek a ploch menších než 50 m2 jsou ceny určeny pro ruční rozebrání (kromě silničních dílců), u vozovek a ploch větších než 50 m2 pro rozebrání strojní. 4. V cenách nejsou započteny náklady na popř. nutné očištění: a) dlažebních nebo mozaikových kostek, které se oceňuje cenami souboru cen 979 07-11 Očištění vybouraných dlažebních kostek části C01 tohoto ceníku, b) betonových, kameninových nebo kamenných desek nebo dlaždic, které se oceňuje cenami souboru cen 979 0 . - . . Očištění vybouraných obrubníků, krajníků, desek nebo dílců části C01 tohoto ceníku. 5. Přemístění vybourané dlažby včetně materiálu z lože a spár na vzdálenost přes 3 m se oceňuje cenami souborů cen 997 22-1 Vodorovná doprava suti a vybouraných hmot. </t>
  </si>
  <si>
    <t>113107112</t>
  </si>
  <si>
    <t>Odstranění podkladů nebo krytů s přemístěním hmot na skládku na vzdálenost do 3 m nebo s naložením na dopravní prostředek v ploše jednotlivě do 50 m2 z kameniva těženého, o tl. vrstvy přes 100 do 200 mm</t>
  </si>
  <si>
    <t>347307241</t>
  </si>
  <si>
    <t>113107122</t>
  </si>
  <si>
    <t>Odstranění podkladů nebo krytů s přemístěním hmot na skládku na vzdálenost do 3 m nebo s naložením na dopravní prostředek v ploše jednotlivě do 50 m2 z kameniva hrubého drceného, o tl. vrstvy přes 100 do 200 mm</t>
  </si>
  <si>
    <t>-1846888381</t>
  </si>
  <si>
    <t>-70888624</t>
  </si>
  <si>
    <t>16,6+15</t>
  </si>
  <si>
    <t>113107151</t>
  </si>
  <si>
    <t>Odstranění podkladů nebo krytů s přemístěním hmot na skládku na vzdálenost do 20 m nebo s naložením na dopravní prostředek v ploše jednotlivě přes 50 m2 do 200 m2 z kameniva těženého, o tl. vrstvy do 100 mm</t>
  </si>
  <si>
    <t>-1733020152</t>
  </si>
  <si>
    <t>113107162</t>
  </si>
  <si>
    <t>Odstranění podkladů nebo krytů s přemístěním hmot na skládku na vzdálenost do 20 m nebo s naložením na dopravní prostředek v ploše jednotlivě přes 50 m2 do 200 m2 z kameniva hrubého drceného, o tl. vrstvy přes 100 do 200 mm</t>
  </si>
  <si>
    <t>451288888</t>
  </si>
  <si>
    <t>-1985184015</t>
  </si>
  <si>
    <t>-973870070</t>
  </si>
  <si>
    <t>4,27*5,06+5,51*7,81+4,05*5,68+4,48*9,73+4,82*8,8+0,72*28,8</t>
  </si>
  <si>
    <t>1110668981</t>
  </si>
  <si>
    <t>194,386*0,3</t>
  </si>
  <si>
    <t>-1710821866</t>
  </si>
  <si>
    <t>-813032618</t>
  </si>
  <si>
    <t>12,600*0,3</t>
  </si>
  <si>
    <t>-661165342</t>
  </si>
  <si>
    <t>-1387699005</t>
  </si>
  <si>
    <t>-939919537</t>
  </si>
  <si>
    <t>768159861</t>
  </si>
  <si>
    <t>-2137359350</t>
  </si>
  <si>
    <t>-1499682117</t>
  </si>
  <si>
    <t>-1367735832</t>
  </si>
  <si>
    <t>tráva*0,2+12,6+194,386</t>
  </si>
  <si>
    <t>1233229344</t>
  </si>
  <si>
    <t>-634236822</t>
  </si>
  <si>
    <t>1630201614</t>
  </si>
  <si>
    <t>-319598984</t>
  </si>
  <si>
    <t>-1078359108</t>
  </si>
  <si>
    <t>47,2*0,87+42,5*0,5</t>
  </si>
  <si>
    <t>-1829575728</t>
  </si>
  <si>
    <t>1722118741</t>
  </si>
  <si>
    <t>-1423861462</t>
  </si>
  <si>
    <t>-187682669</t>
  </si>
  <si>
    <t>-24916799</t>
  </si>
  <si>
    <t>živice+parkoviště</t>
  </si>
  <si>
    <t>182101101</t>
  </si>
  <si>
    <t>Svahování trvalých svahů do projektovaných profilů s potřebným přemístěním výkopku při svahování v zářezech v hornině tř. 1 až 4</t>
  </si>
  <si>
    <t>-1166020753</t>
  </si>
  <si>
    <t xml:space="preserve">Poznámka k souboru cen:_x000D_
1. Ceny jsou určeny pro svahování všech nově zřizovaných ploch výkopů nebo násypů ve sklonu přes 1 : 5 a pro úpravu lavic (berem) šířky do 3 m přerušujících svahy, pod jakékoliv zpevnění ploch, pod humusování, drnování apod., pro úpravy dna a stěn silničních a železničních příkopů a pro úpravy dna šířky do 1 m melioračních kanálů a vodotečí. 2. Ceny nelze použít pro urovnání stěn příkopů při čištění; toto urovnání se oceňuje cenami souboru cen 938 90-2 . čištění příkopů komunikací v suchu nebo ve vodě A02 Zemní práce pro objekty oborů 821 až 828. 3. Úprava ploch vodorovných nebo ve sklonu do 1 : 5 s výjimkou ustanovení v poznámce č. 1 se oceňuje cenami souboru cen 181 *0-11 Úprava pláně vyrovnáním výškových rozdílů. </t>
  </si>
  <si>
    <t>47,2*0,87</t>
  </si>
  <si>
    <t>564211111</t>
  </si>
  <si>
    <t>Podklad nebo podsyp ze štěrkopísku ŠP s rozprostřením, vlhčením a zhutněním, po zhutnění tl. 50 mm</t>
  </si>
  <si>
    <t>583757986</t>
  </si>
  <si>
    <t>564831111</t>
  </si>
  <si>
    <t>Podklad ze štěrkodrti ŠD s rozprostřením a zhutněním, po zhutnění tl. 100 mm</t>
  </si>
  <si>
    <t>-1351584215</t>
  </si>
  <si>
    <t>-644789125</t>
  </si>
  <si>
    <t>564871111</t>
  </si>
  <si>
    <t>Podklad ze štěrkodrti ŠD s rozprostřením a zhutněním, po zhutnění tl. 250 mm</t>
  </si>
  <si>
    <t>-302553042</t>
  </si>
  <si>
    <t>1519118447</t>
  </si>
  <si>
    <t>-1241811102</t>
  </si>
  <si>
    <t>-1629406988</t>
  </si>
  <si>
    <t>596212212</t>
  </si>
  <si>
    <t>Kladení dlažby z betonových zámkových dlaždic pozemních komunikací s ložem z kameniva těženého nebo drceného tl. do 50 mm, s vyplněním spár, s dvojitým hutněním vibrováním a se smetením přebytečného materiálu na krajnici tl. 80 mm skupiny A, pro plochy přes 100 do 300 m2</t>
  </si>
  <si>
    <t>-468195754</t>
  </si>
  <si>
    <t xml:space="preserve">Poznámka k souboru cen:_x000D_
1. Pro volbu cen dlažeb platí toto rozdělení: Skupina A: dlažby z prvků stejného tvaru, Skupina B: dlažby z prvků dvou a více tvarů, nebo z obrazců o ploše jednotlivě do 100 m2, Skupina C: dlažby obloukovitých tvarů (oblouky, kruhy, apod.). 2. V cenách jsou započteny i náklady na dodání hmot pro lože a na dodání materiálu na výplň spár. 3. V cenách nejsou započteny náklady na dodání zámkové dlažby, které se oceňuje ve specifikaci; ztratné lze dohodnout u plochy a) do 100 m2 ve výši 3 %, b) přes 100 do 300 m2 ve výši 2 %, c) přes 300 m2 ve výši 1 %. 4. Část lože přesahující tloušťku 50 mm se oceňuje cenami souboru cen 451 ..-9 Příplatek za každých dalších 10 mm tloušťky podkladu nebo lože. </t>
  </si>
  <si>
    <t>150,2+127</t>
  </si>
  <si>
    <t>592453110</t>
  </si>
  <si>
    <t>dlažba skladebná betonová základní 20 x 10 x 8 cm přírodní</t>
  </si>
  <si>
    <t>767904693</t>
  </si>
  <si>
    <t>592452660</t>
  </si>
  <si>
    <t>dlažba skladebná betonová základní 20 x 10 x 8 cm barevná</t>
  </si>
  <si>
    <t>-151802761</t>
  </si>
  <si>
    <t>596212214</t>
  </si>
  <si>
    <t>Kladení dlažby z betonových zámkových dlaždic pozemních komunikací s ložem z kameniva těženého nebo drceného tl. do 50 mm, s vyplněním spár, s dvojitým hutněním vibrováním a se smetením přebytečného materiálu na krajnici tl. 80 mm skupiny A, pro plochy Příplatek k cenám dvou barev za dlažbu z prvků</t>
  </si>
  <si>
    <t>416971306</t>
  </si>
  <si>
    <t>-677812318</t>
  </si>
  <si>
    <t>31,8+31,2</t>
  </si>
  <si>
    <t>-1556915809</t>
  </si>
  <si>
    <t>89421000R</t>
  </si>
  <si>
    <t>Vybourání stávající vpusti včetně zemních prací</t>
  </si>
  <si>
    <t>kpl</t>
  </si>
  <si>
    <t>475644438</t>
  </si>
  <si>
    <t>777062816</t>
  </si>
  <si>
    <t>-1549248675</t>
  </si>
  <si>
    <t>1380894632</t>
  </si>
  <si>
    <t>-1711361878</t>
  </si>
  <si>
    <t>692464412</t>
  </si>
  <si>
    <t>1986402989</t>
  </si>
  <si>
    <t>-103157847</t>
  </si>
  <si>
    <t>1533772839</t>
  </si>
  <si>
    <t>-239769093</t>
  </si>
  <si>
    <t>899331111</t>
  </si>
  <si>
    <t>Výšková úprava uličního vstupu nebo vpusti do 200 mm zvýšením poklopu</t>
  </si>
  <si>
    <t>1087031515</t>
  </si>
  <si>
    <t xml:space="preserve">Poznámka k souboru cen:_x000D_
1. V cenách jsou započteny i náklady na: a) odbourání dosavadního krytu, podkladu, nadezdívky nebo prstence s odklizením vybouraných hmot do 3 m, b) zarovnání plochy nadezdívky cementovou maltou, c) podbetonování nebo podezdění rámu, d) odstranění a znovuosazení rámu, poklopu, mříže, krycího hrnce nebo hydrantu, e) úpravu a doplnění krytu popř. podkladu vozovky v místě provedené výškové úpravy. 2. V cenách nejsou započteny náklady na příp. nutné dodání nové mříže, rámu, poklopu nebo krycího hrnce. Jejich dodání se oceňuje ve specifikaci, ztratné se nestanoví. </t>
  </si>
  <si>
    <t xml:space="preserve"> Ostatní konstrukce a práce, bourání</t>
  </si>
  <si>
    <t>790190130</t>
  </si>
  <si>
    <t>404442560</t>
  </si>
  <si>
    <t>značka dopravní svislá FeZn NK 500 x 700 mm</t>
  </si>
  <si>
    <t>1886461533</t>
  </si>
  <si>
    <t>1155275188</t>
  </si>
  <si>
    <t>771543488</t>
  </si>
  <si>
    <t>157694462</t>
  </si>
  <si>
    <t>-1002894844</t>
  </si>
  <si>
    <t>4,000*2</t>
  </si>
  <si>
    <t>915231112</t>
  </si>
  <si>
    <t>Vodorovné dopravní značení stříkaným plastem přechody pro chodce, šipky, symboly nápisy bílé retroreflexní</t>
  </si>
  <si>
    <t>-1217395290</t>
  </si>
  <si>
    <t xml:space="preserve">Poznámka k souboru cen:_x000D_
1. Ceny jsou určeny pro dělicí čáry souvislé č. V 1a bílé, přerušované č. V 2a bílé, vodící č. V 4 bílé, souvislá č. V12b žlutá, přerušovaná č. V12c žlutá. 2. V cenách nejsou započteny náklady na: a) předznačení, tyto se oceňují cenami souboru cen 915 6.-11 Předznačení pro vodorovné značení, b) očištění vozovky, tyto se oceňují cenami souboru cen 938 90-9 . Odstranění bláta, prachu, nebo hlinitého nánosu s povrchu podkladu, nebo krytu části C 01 tohoto katalogu. 3. Množství měrných jednotek se určuje: a) u cen 912 21 a 915 22 v m délky dělící nebo vodící čáry (včetně mezer), b) u ceny 915 23 v m2 stříkané plochy bez mezer. </t>
  </si>
  <si>
    <t>915621111</t>
  </si>
  <si>
    <t>Předznačení pro vodorovné značení stříkané barvou nebo prováděné z nátěrových hmot plošné šipky, symboly, nápisy</t>
  </si>
  <si>
    <t>-1830800912</t>
  </si>
  <si>
    <t xml:space="preserve">Poznámka k souboru cen:_x000D_
1. Množství měrných jednotek se určuje: a) pro cenu -1111 v m délky dělicí čáry nebo vodícího proužku (včetně mezer), b) pro cenu -1112 v m2 natírané nebo stříkané plochy. </t>
  </si>
  <si>
    <t>-471258459</t>
  </si>
  <si>
    <t>krajník</t>
  </si>
  <si>
    <t>29,3</t>
  </si>
  <si>
    <t>sil_obrubník_15cm</t>
  </si>
  <si>
    <t>42,5</t>
  </si>
  <si>
    <t>-1552557707</t>
  </si>
  <si>
    <t>592175090</t>
  </si>
  <si>
    <t>obrubník betonový univerzální přírodní 50x8x25 cm</t>
  </si>
  <si>
    <t>1589553942</t>
  </si>
  <si>
    <t>919726123</t>
  </si>
  <si>
    <t>Geotextilie netkaná pro ochranu, separaci nebo filtraci měrná hmotnost přes 300 do 500 g/m2</t>
  </si>
  <si>
    <t>1527699909</t>
  </si>
  <si>
    <t xml:space="preserve">Poznámka k souboru cen:_x000D_
1. V cenách jsou započteny i náklady na položení a dodání geotextilie včetně přesahů. </t>
  </si>
  <si>
    <t>-899261841</t>
  </si>
  <si>
    <t>1656327050</t>
  </si>
  <si>
    <t>34,3+30,3</t>
  </si>
  <si>
    <t>1758535052</t>
  </si>
  <si>
    <t xml:space="preserve"> Přesun sutě</t>
  </si>
  <si>
    <t>872697571</t>
  </si>
  <si>
    <t>-1420356770</t>
  </si>
  <si>
    <t>997221815</t>
  </si>
  <si>
    <t>-1182743198</t>
  </si>
  <si>
    <t>37,554+6,827</t>
  </si>
  <si>
    <t>160518077</t>
  </si>
  <si>
    <t>6,952"určeno k recyklaci</t>
  </si>
  <si>
    <t>834419584</t>
  </si>
  <si>
    <t>9,48+9,164+22,914+36,917</t>
  </si>
  <si>
    <t>537920877</t>
  </si>
  <si>
    <t>-1599840475</t>
  </si>
  <si>
    <t>5 - IO 03 - Zeleň</t>
  </si>
  <si>
    <t>112151113</t>
  </si>
  <si>
    <t>Pokácení stromu směrové v celku s odřezáním kmene a s odvětvením průměru kmene přes 300 do 400 mm</t>
  </si>
  <si>
    <t>-1426377715</t>
  </si>
  <si>
    <t xml:space="preserve">Poznámka k souboru cen:_x000D_
1. V cenách jsou započteny i náklady na odklizení částí kmene a větví na vzdálenost do 20 m se složením na hromady nebo naložením na dopravní prostředek. 2. V cenách nejsou započteny náklady na: a) odkornění kmenů, tyto práce se oceňují individuálně, b) odvoz ani uložení na skládku, c) odstranění pařezu. 3. Ceny jsou určeny pouze pro pěstební zásahy a rekonstrukce v sadovnických a krajinářských úpravách. 4. Průměr pařezu se měří v místě řezu kmene na základě dvojího na sebe kolmého měření a následného zprůměrování naměřených hodnot nejčastěji ve výšce 0,15m. V případě přítomnosti výrazných kořenových náběhů je měření prováděno nad nimi, nejčastěji v rozmezí 0,15-0,45 m nad povrchem stávajícího terénu. 5. Stromy o průměru kmene na řezné ploše větší než 1500 mm se oceňují individuálně. </t>
  </si>
  <si>
    <t>"C. koord. situace finále.pdf</t>
  </si>
  <si>
    <t>"bříza bělokorá" 2,000</t>
  </si>
  <si>
    <t>112151115</t>
  </si>
  <si>
    <t>Pokácení stromu směrové v celku s odřezáním kmene a s odvětvením průměru kmene přes 500 do 600 mm</t>
  </si>
  <si>
    <t>-1349815698</t>
  </si>
  <si>
    <t>"hrušeň obecná" 1,000</t>
  </si>
  <si>
    <t>"javor klen" 2,000</t>
  </si>
  <si>
    <t>112151355</t>
  </si>
  <si>
    <t>Pokácení stromu postupné se spouštěním částí kmene a koruny o průměru na řezné ploše pařezu přes 500 do 600 mm</t>
  </si>
  <si>
    <t>-1693409332</t>
  </si>
  <si>
    <t xml:space="preserve">Poznámka k souboru cen:_x000D_
1. V cenách jsou započteny i náklady na odklizení částí kmene a větví na vzdálenost do 20 m se složením na hromady nebo naložením na dopravní prostředek. 2. V cenách nejsou započteny náklady na: a) odkornění kmenů, tyto práce se oceňují individuálně, b) odvoz ani uložení na skládku, c) odstranění pařezu. 3. Ceny jsou určeny pouze pro pěstební zásahy a rekonstrukce v sadovnických a krajinářských úpravách. 4. Průměr pařezu se měří v místě řezu kmene na základě dvojího na sebe kolmého měření a následného zprůměrování naměřených hodnot nejčastěji ve výšce 0,15 m. V případě přítomnosti výrazných kořenových náběhů je měření prováděno nad nimi, nejčastěji v rozmezí 0,15-0,45 m nad povrchem stávajícího terénu. 5. Stromy o průměru kmene na řezné ploše větší než 1500 mm se oceňují individuálně. </t>
  </si>
  <si>
    <t>"topol kanadský" 1,000</t>
  </si>
  <si>
    <t>112201113</t>
  </si>
  <si>
    <t>Odstranění pařezu v rovině nebo na svahu do 1:5 o průměru pařezu na řezné ploše přes 300 do 400 mm</t>
  </si>
  <si>
    <t>-1351441321</t>
  </si>
  <si>
    <t xml:space="preserve">Poznámka k souboru cen:_x000D_
1. V cenách jsou započteny i náklady na odstranění náběhových kořenů, odklizení získaného dřeva na vzdálenost do 20 m, jeho složení na hromady nebo naložení na dopravní prostředek, zasypání jámy, doplnění zeminy, zhutnění a úprava terénu. 2. Ceny jsou určeny jen pro pěstební zásahy a rekonstrukce v sadovnických a krajinářských úpravách. 3. Průměr pařezu se měří v místě řezu kmene na základě dvojího na sebe kolmého měření a následného zprůměrování naměřených hodnot nejčastěji ve výšce 0,15 m. V případě přítomnosti výrazných kořenových náběhů je měření prováděno nad nimi nejčastěji v rozmezí 0,15-0,45 m nad povrchem stávajícího terénu. 4. V cenách nejsou započteny náklady na: a) dodání zeminy, b) odvoz a uložení biologického odpadu na skládku. 5. Pařezy o průměru kmene na řezné ploše větší než 1500 mm se oceňují individuálně. 6. V cenách jsou započteny náklady na odstranění pařezu vykopáním, vytrháním, frézováním či jinou technologií s odstraněním náběhových kořenů. </t>
  </si>
  <si>
    <t>112201115</t>
  </si>
  <si>
    <t>Odstranění pařezu v rovině nebo na svahu do 1:5 o průměru pařezu na řezné ploše přes 500 do 600 mm</t>
  </si>
  <si>
    <t>1670543828</t>
  </si>
  <si>
    <t>122101402</t>
  </si>
  <si>
    <t>Vykopávky v zemnících na suchu s přehozením výkopku na vzdálenost do 3 m nebo s naložením na dopravní prostředek v horninách tř. 1 a 2 přes 100 do 1 000 m3</t>
  </si>
  <si>
    <t>-2071264083</t>
  </si>
  <si>
    <t xml:space="preserve">Poznámka k souboru cen:_x000D_
1. Ceny lze použít i pro těžbu haldoviny a pro skrývky s výjimkou skrývek nad povrchový- mi důlními díly. Ceny pro těžbu haldoviny nelze použít, uplatňují-li se v místě těžby báňské předpisy nebo odůvodněné požadavky správce haldy (odvalu), které prokazatelně vyvolávají zvýšení nákladů dodavatele stavebních prací. V těchto případech se vykopávka haldy (odvalu) ocení příslušnými cenami katalogu 823-2 Rekultivace. 2. Ceny lze použít jen pro vykopávky v zemnících nezapažených. Jsou-li zemníky nebo jejich části zapažené, oceňuje se vykopávka v nich podle čl. 3116 Všeobecných podmínek tohoto katalogu. </t>
  </si>
  <si>
    <t>"ornice na zemníku"</t>
  </si>
  <si>
    <t>(905,899+36,622+5,075+13,051+11,005+17,328+8,487+11,548+10,985)*0,200</t>
  </si>
  <si>
    <t>1234681713</t>
  </si>
  <si>
    <t>204*1,6 'Přepočtené koeficientem množství</t>
  </si>
  <si>
    <t>-1637944815</t>
  </si>
  <si>
    <t>"ornice ze zemníku/deponie na stavbu"</t>
  </si>
  <si>
    <t>204,000</t>
  </si>
  <si>
    <t>711996266</t>
  </si>
  <si>
    <t>"HTÚ před ornicí"</t>
  </si>
  <si>
    <t>(905,899+36,622+5,075+13,051+11,005+17,328+8,487+11,548+10,985)</t>
  </si>
  <si>
    <t>181305111</t>
  </si>
  <si>
    <t>Převrstvení ornice na skládce</t>
  </si>
  <si>
    <t>-1002628270</t>
  </si>
  <si>
    <t xml:space="preserve">Poznámka k souboru cen:_x000D_
1. Cenu lze použít i pro převrstvení podorniční vrstvy a rekultivovatelných zemin. 2. Objem převrstvené ornice se měří v nakypřeném stavu. </t>
  </si>
  <si>
    <t>181411141</t>
  </si>
  <si>
    <t>Založení trávníku na půdě předem připravené plochy do 1000 m2 výsevem včetně utažení parterového v rovině nebo na svahu do 1:5</t>
  </si>
  <si>
    <t>-638280426</t>
  </si>
  <si>
    <t>905,899</t>
  </si>
  <si>
    <t>36,622</t>
  </si>
  <si>
    <t>5,075</t>
  </si>
  <si>
    <t>13,051</t>
  </si>
  <si>
    <t>11,005</t>
  </si>
  <si>
    <t>17,328</t>
  </si>
  <si>
    <t>8,487</t>
  </si>
  <si>
    <t>11,548</t>
  </si>
  <si>
    <t>10,985</t>
  </si>
  <si>
    <t>-1841442376</t>
  </si>
  <si>
    <t>1020*0,015 'Přepočtené koeficientem množství</t>
  </si>
  <si>
    <t>-992490408</t>
  </si>
  <si>
    <t>182301133</t>
  </si>
  <si>
    <t>Rozprostření a urovnání ornice ve svahu sklonu přes 1:5 při souvislé ploše přes 500 m2, tl. vrstvy přes 150 do 200 mm</t>
  </si>
  <si>
    <t>1569413905</t>
  </si>
  <si>
    <t xml:space="preserve">Poznámka k souboru cen:_x000D_
1. V ceně jsou započteny i náklady na případné nutné přemístění hromad nebo dočasných skládek na místo spotřeby ze vzdálenosti do 30 m. 2. V ceně nejsou započteny náklady na získání ornice; toto získání se oceňuje cenami souboru cen 121 10-11 Sejmutí ornice. 3. Případné nakládání ornice, v souvislosti s pozn. č. 3, se oceňuje cenami souboru cen 167 10-11 Nakládání, skládání a překládání neulehlého výkopku nebo sypaniny. 4. Jsou-li hromady nebo dočasné skládky ornice umístěny podle projektu ve vzdálenosti přes 30 m od místa spotřeby, oceňuje se její přemístění cenami souboru cen 162 . 0-1 . Vodorovné přemístění výkopku, přičemž se vzdálenost 30 m, uvedená v popisu cen, neodečítá. </t>
  </si>
  <si>
    <t>183111012</t>
  </si>
  <si>
    <t>Hloubení rýh pro vysazování rostlin v zemině tř.1 až 4 bez výměny půdy v rovině nebo na svahu do 1:5, šířky přes 200 do 400 mm, hl. do 400 mm</t>
  </si>
  <si>
    <t>1372856692</t>
  </si>
  <si>
    <t xml:space="preserve">Poznámka k souboru cen:_x000D_
1. V cenách jsou započteny i náklady na případné naložení přebytečných výkopků na dopravní prostředek, odvoz na vzdálenost do 20 km a složení výkopků. 2. V cenách nejsou započteny náklady na uložení odpadu na skládku. </t>
  </si>
  <si>
    <t>"C. koord. situace finále.pdf + TZ"</t>
  </si>
  <si>
    <t>"keře podél oplocení"</t>
  </si>
  <si>
    <t>183111111</t>
  </si>
  <si>
    <t>Hloubení jamek pro vysazování rostlin v zemině tř.1 až 4 bez výměny půdy v rovině nebo na svahu do 1:5, objemu do 0,002 m3</t>
  </si>
  <si>
    <t>-1478351825</t>
  </si>
  <si>
    <t xml:space="preserve">Poznámka k souboru cen:_x000D_
1. V cenách jsou započteny i náklady na případné naložení přebytečných výkopků na dopravní prostředek, odvoz na vzdálenost do 20 km a složení výkopků. 2. V cenách nejsou započteny náklady na uložení odpadu na skládku. 3. V cenách o sklonu svahu přes 1:1 jsou uvažovány podmínky pro svahy běžně schůdné; bez použití lezeckých technik. V případě použití lezeckých technik se tyto náklady oceňují individuálně. </t>
  </si>
  <si>
    <t>"předzahrádka uvstupu"</t>
  </si>
  <si>
    <t>"předpoklad 10 ks/m2"</t>
  </si>
  <si>
    <t>59,000*10</t>
  </si>
  <si>
    <t>183151112</t>
  </si>
  <si>
    <t>Hloubení jam pro výsadbu dřevin strojně v rovině nebo ve svahu do 1:5, objem přes 0,20 do 0,30 m3</t>
  </si>
  <si>
    <t>-726663624</t>
  </si>
  <si>
    <t xml:space="preserve">Poznámka k souboru cen:_x000D_
1. V cenách jsou započteny i náklady na: a) odhození výkopku na hromadu nebo naložení na dopravní prostředek, b) zdrsnění stěn vyhloubené jámy pro následující výsadbu. 2. V cenách nejsou započteny náklady na uložení odpadu na skládku. 3. Objem jámy se měří v množství vykopané zeminy v rostlém stavu. </t>
  </si>
  <si>
    <t>"nové stromy"</t>
  </si>
  <si>
    <t>183211211</t>
  </si>
  <si>
    <t>Založení štěrkového záhonu pro výsadbu trvalek v zemině tř. 1 až 4 v rovině nebo na svahu do 1:5</t>
  </si>
  <si>
    <t>394515865</t>
  </si>
  <si>
    <t xml:space="preserve">Poznámka k souboru cen:_x000D_
1. V cenách jsou započteny i náklady na: a) výkopové práce a postupné vrstvení materiálu, b) naložení výkopků na dopravní prostředek, odvoz na vzdálenost do 20 km a jejich složení. 2. V cenách nejsou započteny náklady na: a) použitý materiál, b) drenáž, tato se oceňuje individuálně, c) uložení výkopků na skládku. </t>
  </si>
  <si>
    <t>"předzahrádky u vstupu"</t>
  </si>
  <si>
    <t>183211312</t>
  </si>
  <si>
    <t>Výsadba květin do připravené půdy se zalitím do připravené půdy, se zalitím trvalek</t>
  </si>
  <si>
    <t>-1074878364</t>
  </si>
  <si>
    <t xml:space="preserve">Poznámka k souboru cen:_x000D_
1. V cenách jsou započteny i náklady na případné naložení přebytečných výkopků na dopravní prostředek, odvoz na vzdálenost do 20 km a složení výkopků. 2. V cenách nejsou započteny náklady na: a) hloubení jamek, b) uložení odpadu na skládce. 3. Ceny nelze použít pro ornamentální výsadby; tyto se oceňují individuálně. </t>
  </si>
  <si>
    <t>026520251</t>
  </si>
  <si>
    <t>vřes obecný</t>
  </si>
  <si>
    <t>1710342488</t>
  </si>
  <si>
    <t>026520252</t>
  </si>
  <si>
    <t>skalničky - dle výběru</t>
  </si>
  <si>
    <t>-1664091253</t>
  </si>
  <si>
    <t>183403153</t>
  </si>
  <si>
    <t>Obdělání půdy hrabáním v rovině nebo na svahu do 1:5</t>
  </si>
  <si>
    <t>1955139159</t>
  </si>
  <si>
    <t xml:space="preserve">Poznámka k souboru cen:_x000D_
1. Každé opakované obdělání půdy se oceňuje samostatně. 2. Ceny -3114 a -3115 lze použít i pro obdělání půdy aktivními branami. </t>
  </si>
  <si>
    <t>183403161</t>
  </si>
  <si>
    <t>Obdělání půdy válením v rovině nebo na svahu do 1:5</t>
  </si>
  <si>
    <t>1201047488</t>
  </si>
  <si>
    <t>184102112</t>
  </si>
  <si>
    <t>Výsadba dřeviny s balem do předem vyhloubené jamky se zalitím v rovině nebo na svahu do 1:5, při průměru balu přes 200 do 300 mm</t>
  </si>
  <si>
    <t>-803068688</t>
  </si>
  <si>
    <t xml:space="preserve">Poznámka k souboru cen:_x000D_
1. Ceny lze použít i pro dřeviny pěstované v nádobách. 2. V cenách nejsou započteny náklady na vysazované dřeviny, tyto se oceňují ve specifikaci. 3. V cenách o sklonu svahu přes 1:1 jsou uvažovány podmínky pro svahy běžně schůdné; bez použití lezeckých technik. V případě použití lezeckých technik se tyto náklady oceňují individuálně. </t>
  </si>
  <si>
    <t>"předpoklad cca. 1 ks/5m2"</t>
  </si>
  <si>
    <t>026603210</t>
  </si>
  <si>
    <t>Borovice kleč /Pinus mugo-Pumilio/ 30 - 40 cm, ZB</t>
  </si>
  <si>
    <t>-1885032208</t>
  </si>
  <si>
    <t>184102115</t>
  </si>
  <si>
    <t>Výsadba dřeviny s balem do předem vyhloubené jamky se zalitím v rovině nebo na svahu do 1:5, při průměru balu přes 500 do 600 mm</t>
  </si>
  <si>
    <t>612617910</t>
  </si>
  <si>
    <t>026505500</t>
  </si>
  <si>
    <t>hrušeň okrasná 120 - 150 cm</t>
  </si>
  <si>
    <t>1233565288</t>
  </si>
  <si>
    <t>026505501</t>
  </si>
  <si>
    <t>jabloň okrasná 120 - 150 cm</t>
  </si>
  <si>
    <t>-436110690</t>
  </si>
  <si>
    <t>026505502</t>
  </si>
  <si>
    <t>magnólie 120 - 150 cm</t>
  </si>
  <si>
    <t>-919213740</t>
  </si>
  <si>
    <t>184103811</t>
  </si>
  <si>
    <t>Výsadba keřů bez balu výšky do 1 m se zřízením zářezů na svahu přes 1:5 do 1:2 při vzdálenosti zářezu do 1,0 m</t>
  </si>
  <si>
    <t>362312061</t>
  </si>
  <si>
    <t xml:space="preserve">Poznámka k souboru cen:_x000D_
1. V cenách jsou započteny i náklady na přehození výkopku k patě svahu a vyplnění zářezů ornicí. 2. V cenách nejsou započteny náklady na: 3. získání a dovoz zeminy; tyto práce se oceňují cenami části A 01 katalogu 800-1 Zemní práce, 4. vysazované dřeviny, tyto se oceňují ve specifikaci. 5. Množství jednotek se určí v m2 plochy zářezů. 6. V cenách o sklonu svahu přes 1:1 jsou uvažovány podmínky pro svahy běžně schůdné; bez použití lezeckých technik. V případě použití lezeckých technik se tyto náklady oceňují individuálně. </t>
  </si>
  <si>
    <t>(11,000+27,300+10,500+33,000+9,200+22,400+5,000)*0,400</t>
  </si>
  <si>
    <t>026601000</t>
  </si>
  <si>
    <t>thuje - jalovec skalní</t>
  </si>
  <si>
    <t>1231429816</t>
  </si>
  <si>
    <t>184215132</t>
  </si>
  <si>
    <t>Ukotvení dřeviny kůly třemi kůly, délky přes 1 do 2 m</t>
  </si>
  <si>
    <t>271965511</t>
  </si>
  <si>
    <t xml:space="preserve">Poznámka k souboru cen:_x000D_
1. V cenách jsou započteny i náklady na ochranu proti poškození kmene v místě vzepření. 2. V cenách nejsou započteny náklady na dodání kůlů, tyto se oceňují ve specifikaci. 3. Ceny jsou určeny pro ukotvení dřevin kůly o průměru do 100 mm. </t>
  </si>
  <si>
    <t>052171080</t>
  </si>
  <si>
    <t>tyče dřevěné v kůře 6 m tl. 8 cm</t>
  </si>
  <si>
    <t>1870536274</t>
  </si>
  <si>
    <t>(PI*0,04*0,04*30)</t>
  </si>
  <si>
    <t>0,151*1,2 'Přepočtené koeficientem množství</t>
  </si>
  <si>
    <t>184801121</t>
  </si>
  <si>
    <t>Ošetření vysazených dřevin solitérních v rovině nebo na svahu do 1:5</t>
  </si>
  <si>
    <t>-410606893</t>
  </si>
  <si>
    <t xml:space="preserve">Poznámka k souboru cen:_x000D_
1. V cenách jsou započteny i náklady na odplevelení s nakypřením nebo vypletí, odstranění poškozených částí dřeviny s případným složením odpadu na hromady, naložením na dopravní prostředek a odvozem do 20 km a s jeho složením. 2. Ceny jsou určeny pouze pro jednorázové ošetření. 3. V cenách nejsou započteny náklady na: a) zalití rostlin; zalití se oceňuje cenami části C02 souboru cen 185 80-43 Zalití rostlin vodou, b) chemické odplevelení; tyto práce se oceňují cenami části A02 souboru cen 184 80-26 Chemické odplevelení po založení kultury, c) hnojení; tyto práce se oceňují cenami části A02 souboru cen 184 85-11 Hnojení roztokem hnojiva nebo 185 80-21 Hnojení, d) řez; tyto práce se oceňují cenami části C02 souboru cen 184 80-61 Řez stromů nebo keřů. 4. V cenách o sklonu svahu přes 1:1 jsou uvažovány podmínky pro svahy běžně schůdné; bez použití lezeckých technik. V případě použití lezeckých technik se tyto náklady oceňují individuálně. </t>
  </si>
  <si>
    <t>184801131</t>
  </si>
  <si>
    <t>Ošetření vysazených dřevin ve skupinách v rovině nebo na svahu do 1:5</t>
  </si>
  <si>
    <t>-84126680</t>
  </si>
  <si>
    <t>184802111</t>
  </si>
  <si>
    <t>Chemické odplevelení půdy před založením kultury, trávníku nebo zpevněných ploch o výměře jednotlivě přes 20 m2 v rovině nebo na svahu do 1:5 postřikem na široko</t>
  </si>
  <si>
    <t>-1571338137</t>
  </si>
  <si>
    <t xml:space="preserve">Poznámka k souboru cen:_x000D_
1. Ceny -2111, -2211, -2311 a -2411 lze použít i pro aplikaci retardantů na trávníky. 2. V cenách -2111, -2211, -2311 a -2411 jsou započteny i náklady na dovoz vody do 10 km. 3. V cenách nejsou započteny náklady na případné zapravení přípravku do půdy a) obděláním půdy; tyto práce se oceňují cenami části A02 souboru cen 183 40-31 Obdělání půdy, b) prolitím; toto se oceňuje cenami části C02 souboru cen 185 80-43 Zalití rostlin vodou a případně cenami části A02 souboru cen 185 85-11 Dovoz vody pro zálivku rostlin. 4. Každá opakovaná aplikace se oceňuje samostatně. 5. Chemické odplevelení ploch do 20 m2 se oceňuje příslušnými cenami souboru cen 184 80-26 Chemické odplevelení po založení kultury. 6. V cenách o sklonu svahu přes 1:1 jsou uvažovány podmínky pro svahy běžně schůdné; bez použití lezeckých technik. V případě použití lezeckých technik se tyto náklady oceňují individuálně. </t>
  </si>
  <si>
    <t>184802611</t>
  </si>
  <si>
    <t>Chemické odplevelení po založení kultury v rovině nebo na svahu do 1:5 postřikem na široko</t>
  </si>
  <si>
    <t>-818670008</t>
  </si>
  <si>
    <t xml:space="preserve">Poznámka k souboru cen:_x000D_
1. Ceny -2613, -2617, -2623, -2627, -2633, -2637, -2643 a -2647 jsou určeny pro odplevelení ploch o ploše do 10 m2 jednotlivě, nebo pro odstranění hnízd plevelů o ploše do 20 m2 jednotlivě vzdálených od sebe nejméně 5 m. 2. Ceny nelze použít pro chemické odplevelení trávníku; tyto práce se oceňují cenami části A02 souboru cen 184 80-2 . Chemické odplevelení před založením kultury. 3. V cenách -2611 až -2614, -2621 až -2624, -2631 až –2634 a -2641 až -2644 jsou započteny i náklady na dovoz vody do 10 km. 4. V cenách o sklonu svahu přes 1:1 jsou uvažovány podmínky pro svahy běžně schůdné; bez použití lezeckých technik. V případě použití lezeckých technik se tyto náklady oceňují individuálně. </t>
  </si>
  <si>
    <t>184911151</t>
  </si>
  <si>
    <t>Mulčování záhonů kačírkem nebo drceným kamenivem tloušťky mulče přes 20 do 50 mm v rovině nebo na svahu do 1:5</t>
  </si>
  <si>
    <t>1046053625</t>
  </si>
  <si>
    <t xml:space="preserve">Poznámka k souboru cen:_x000D_
1. V cenách jsou započteny i náklady na naložení odpadu na dopravní prostředek, odvoz do 20 km a složení odpadu. 2. V cenách nejsou započteny náklady na: a) uložení odpadu na skládku, b) mulč v podobě kačírku nebo drceného kameniva, tento se oceňuje ve specifikaci. 3. Ceny jsou určeny pro zpracování materiálem o frakci do 63 mm. Nad velikost této frakce se práce oceňuje individuálně. </t>
  </si>
  <si>
    <t>583374010</t>
  </si>
  <si>
    <t>kamenivo dekorační (kačírek) frakce 8/16</t>
  </si>
  <si>
    <t>571555127</t>
  </si>
  <si>
    <t>59,353*0,125 'Přepočtené koeficientem množství</t>
  </si>
  <si>
    <t>185802113</t>
  </si>
  <si>
    <t>Hnojení půdy nebo trávníku v rovině nebo na svahu do 1:5 umělým hnojivem na široko</t>
  </si>
  <si>
    <t>-1304332685</t>
  </si>
  <si>
    <t xml:space="preserve">Poznámka k souboru cen:_x000D_
1. V cenách jsou započteny i náklady na rozprostření nebo rozdělení hnojiva. 2. V cenách o sklonu svahu přes 1:1 jsou uvažovány podmínky pro svahy běžně schůdné; bez použití lezeckých technik. V případě použití lezeckých technik se tyto náklady oceňují individuálně. </t>
  </si>
  <si>
    <t>"předpoklad 0,25 kg/m2"</t>
  </si>
  <si>
    <t>1020,000*0,250*0,001</t>
  </si>
  <si>
    <t>251911550</t>
  </si>
  <si>
    <t>hnojivo průmyslové Cererit (bal. 5 kg)</t>
  </si>
  <si>
    <t>-1118416460</t>
  </si>
  <si>
    <t>5,000*51</t>
  </si>
  <si>
    <t>185803111</t>
  </si>
  <si>
    <t>Ošetření trávníku jednorázové v rovině nebo na svahu do 1:5</t>
  </si>
  <si>
    <t>-768694864</t>
  </si>
  <si>
    <t xml:space="preserve">Poznámka k souboru cen:_x000D_
1. V cenách nejsou započteny náklady na : a) vypletí; tyto práce se oceňují cenami části C02 souboru cen 185 80-42 Vypletí, b) zalití; tyto práce se oceňují cenami části C02 souboru cen 185 80-43 Zalití rostlin vodou c) chemické odplevelení; tyto práce se oceňují cenami části A02 souboru cen 184 80-22 Chemické odplevelení trávníku, d) hnojení; tyto práce se oceňuji cenami části A02 souboru cen 184 85-11 Hnojení roztokem hnojiva nebo 185 80-21 Hnojení. 2. V cenách jsou započteny i náklady na pokosení se shrabáním, naložením shrabu na dopravní prostředek s odvezením do vzdálenosti 20 km a vyložením shrabu. 3. V cenách o sklonu svahu přes 1:1 jsou uvažovány podmínky pro svahy běžně schůdné; bez použití lezeckých technik. V případě použití lezeckých technik se tyto náklady oceňují individuálně. </t>
  </si>
  <si>
    <t>185804111</t>
  </si>
  <si>
    <t>Ošetření vysazených květin jednorázové v rovině</t>
  </si>
  <si>
    <t>-1207163799</t>
  </si>
  <si>
    <t xml:space="preserve">Poznámka k souboru cen:_x000D_
1. V cenách jsou započteny i náklady na vypletí s případným odstraněním odkvetlých částí rostlin, s naložením odpadu na dopravní prostředek, odvozem do 20 km a se složení. 2. V cenách nejsou započteny náklady na: a) zalití rostlin; tyto práce se oceňují cenami části C02 souboru cen 185 80-43 Zalití rostlin vodou, b) chemické odplevelení; tyto práce se oceňují cenami části A02 souboru cen 184 80-26 Chemické odplevelení po založení kultury, c) hnojení; tyto práce se oceňují cenami části A02 souboru cen 184 85-11 Hnojení roztokem hnojiva nebo 185 80-21 Hnojení, d) odplevelení s nakypřením; tyto práce se oceňují cenami části C02 souboru cen 185 80-45 Odplevelení výsadeb s nakypřením. e) uložení odpadu na skládku. 3. U zídky se měří rozvinutá plocha. </t>
  </si>
  <si>
    <t>185851121</t>
  </si>
  <si>
    <t>Dovoz vody pro zálivku rostlin na vzdálenost do 1000 m</t>
  </si>
  <si>
    <t>-697460888</t>
  </si>
  <si>
    <t xml:space="preserve">Poznámka k souboru cen:_x000D_
1. Ceny lze použít pouze tehdy, když není voda dostupná z vodovodního řádu. 2. V cenách jsou započteny i náklady na čerpání vody do cisterny. 3. V cenách nejsou započteny náklady na dodání vody. Tyto náklady se oceňují individuálně. </t>
  </si>
  <si>
    <t>"předpoklad 10 l/m2"</t>
  </si>
  <si>
    <t>1020,000*10,00*0,001</t>
  </si>
  <si>
    <t>185851129</t>
  </si>
  <si>
    <t>Dovoz vody pro zálivku rostlin Příplatek k ceně za každých dalších i započatých 1000 m</t>
  </si>
  <si>
    <t>-76093746</t>
  </si>
  <si>
    <t>10,2*9 'Přepočtené koeficientem množství</t>
  </si>
  <si>
    <t>082113210</t>
  </si>
  <si>
    <t>voda pitná pro ostatní odběratele</t>
  </si>
  <si>
    <t>1526062947</t>
  </si>
  <si>
    <t>998231311</t>
  </si>
  <si>
    <t>Přesun hmot pro sadovnické a krajinářské úpravy - strojně dopravní vzdálenost do 5000 m</t>
  </si>
  <si>
    <t>148001890</t>
  </si>
  <si>
    <t>6 - IO 05 - Přípojka vody</t>
  </si>
  <si>
    <t>-407396446</t>
  </si>
  <si>
    <t>"C.1 - situace.pdf + STZ str. 20"</t>
  </si>
  <si>
    <t>10,000*(1,000*1,600)</t>
  </si>
  <si>
    <t>54087951</t>
  </si>
  <si>
    <t>-1403406315</t>
  </si>
  <si>
    <t>"VŠ"</t>
  </si>
  <si>
    <t>1,600*(2,000*2,000)</t>
  </si>
  <si>
    <t>116290192</t>
  </si>
  <si>
    <t>-1522770643</t>
  </si>
  <si>
    <t>1,600*(2,000*2+2,000*2-1,000*2)</t>
  </si>
  <si>
    <t>"trasa potrubí"</t>
  </si>
  <si>
    <t>10,000*(2*1,600)</t>
  </si>
  <si>
    <t>-1693041473</t>
  </si>
  <si>
    <t>-1481823183</t>
  </si>
  <si>
    <t>16,000+6,400</t>
  </si>
  <si>
    <t>-1324587579</t>
  </si>
  <si>
    <t>16,000+6,400-15,365</t>
  </si>
  <si>
    <t>805498219</t>
  </si>
  <si>
    <t>-478744352</t>
  </si>
  <si>
    <t>7,035*1,7 'Přepočtené koeficientem množství</t>
  </si>
  <si>
    <t>-1861222053</t>
  </si>
  <si>
    <t>"odpočet lože tl. 100 mm"</t>
  </si>
  <si>
    <t>-10,000*(1,000*0,100)</t>
  </si>
  <si>
    <t>"odpočet obsypu tl. 400 mm"</t>
  </si>
  <si>
    <t>-10,000*(1,000*0,400)</t>
  </si>
  <si>
    <t>Mezisoučet - D 63</t>
  </si>
  <si>
    <t>"odpočet podkl. desky tl. 100 mm"</t>
  </si>
  <si>
    <t>-0,100*(1,500*1,500)</t>
  </si>
  <si>
    <t>"odpočet VŠ"</t>
  </si>
  <si>
    <t>-(PI*0,600*0,600*1,600)</t>
  </si>
  <si>
    <t>Mezisoučet - VŠ</t>
  </si>
  <si>
    <t>1701784991</t>
  </si>
  <si>
    <t>10,000*(1,000*0,400)</t>
  </si>
  <si>
    <t>-(PI*0,055*0,055*10,000)</t>
  </si>
  <si>
    <t>-2077598733</t>
  </si>
  <si>
    <t>3,905*2 'Přepočtené koeficientem množství</t>
  </si>
  <si>
    <t>693624247</t>
  </si>
  <si>
    <t>10,000*(1,000*0,100)</t>
  </si>
  <si>
    <t>-733931085</t>
  </si>
  <si>
    <t>0,100*(1,500*1,500)</t>
  </si>
  <si>
    <t>-382828748</t>
  </si>
  <si>
    <t>0,100*(1,500*2+1,500*2)</t>
  </si>
  <si>
    <t>87110.R1</t>
  </si>
  <si>
    <t>Napojení nové přípojky na stávají řad LT 100 pomocí navrtávacího pasu - provedení dle provozovatele vodovodu</t>
  </si>
  <si>
    <t>-800501350</t>
  </si>
  <si>
    <t>871211141</t>
  </si>
  <si>
    <t>Montáž vodovodního potrubí z plastů v otevřeném výkopu z polyetylenu PE 100 svařovaných na tupo SDR 11/PN16 D 63 x 5,8 mm</t>
  </si>
  <si>
    <t>1949347650</t>
  </si>
  <si>
    <t xml:space="preserve">Poznámka k souboru cen:_x000D_
1. V cenách potrubí nejsou započteny náklady na: a) dodání potrubí; potrubí se oceňuje ve specifikaci; ztratné lze dohodnout u trub polyetylénových ve výši 1,5 %; u trub z tvrdého PVC ve výši 3 %, b) dodání tvarovek; tvarovky se oceňují ve specifikaci. 2. Ceny -2111 jsou určeny i pro plošné kolektory primárních okruhů tepelných čerpadel. </t>
  </si>
  <si>
    <t>286135980</t>
  </si>
  <si>
    <t>potrubí dvouvrstvé PE100 s 10% signalizační vrstvou, SDR 11, 63x5,8. L=12m</t>
  </si>
  <si>
    <t>123221404</t>
  </si>
  <si>
    <t>10*1,03 'Přepočtené koeficientem množství</t>
  </si>
  <si>
    <t>879221111</t>
  </si>
  <si>
    <t>Montáž napojení vodovodní přípojky v otevřeném výkopu ve sklonu přes 20 % DN 63</t>
  </si>
  <si>
    <t>-1245971874</t>
  </si>
  <si>
    <t xml:space="preserve">Poznámka k souboru cen:_x000D_
1. Ceny jsou určeny pro polyetylenové a PVC potrubí. 2. Ceny jsou určeny pro jedno napojení vnitřní instalace objektu na vodovodní přípojku. </t>
  </si>
  <si>
    <t>891162211</t>
  </si>
  <si>
    <t>Montáž vodovodních armatur na potrubí vodoměrů v šachtě závitových G 1</t>
  </si>
  <si>
    <t>-112125775</t>
  </si>
  <si>
    <t xml:space="preserve">Poznámka k souboru cen:_x000D_
1. V cenách jsou započteny i náklady: a) u šoupátek ceny -1112 na vytvoření otvorů ve stropech šachet pro prostup zemních souprav šoupátek, b) u hlavních ventilů ceny -3111 na osazení zemních souprav, c) u navrtávacích pasů ceny -9111 na výkop montážních jamek, opravu izolace ocelových trubek a na osazení zemních souprav. 2. V cenách nejsou započteny náklady na: a) dodání vodoměrů, šoupátek, uzavíracích klapek, ventilů, montážních vložek, kompenzátorů, koncových nebo zpětných klapek, hydrantů, zemních souprav, šoupátkových koleček, šoupátkových a hydrantových klíčů, navrtávacích pasů, tvarovek a kompenzačních nástavců; tyto armatury se oceňují ve specifikaci, b) podkladní bloky pod armatury; bloky se oceňují příslušnými cenami souborů cen 452 2 . - . 1 Podkladní a zajišťovací konstrukce zděné na maltu cementovou, 452 3*- . 1 Podkladní a zajišťovací konstrukce z betonu, 452 35- . 1 Bednění podkladních a zajišťovacích konstrukcí části A 01 tohoto ceníku, c) obsyp odvodňovacího zařízení hydrantů ze štěrku nebo štěrkopísku; obsyp se oceňuje příslušnými cenami souboru cen 451 5 . - . 1 Lože pod potrubí, stoky a drobné objekty části A 01 tohoto katalogu, d) osazení hydrantových, šoupátkových a ventilových poklopů; osazení poklopů se oceňuje příslušnými cenami souboru cen 899 40-11 Osazení poklopů litinových části A 01 tohoto katalogu. 3. V cenách 891 52-4121 a -5211 nejsou započteny náklady na dodání těsnících pryžových kroužků. Tyto se oceňují ve specifikaci, nejsou-li zahrnuty v ceně trub. 4. V cenách 891 ..-5313 nejsou započteny náklady na dodání potrubní spojky. Tyto jsou zahrnuty v ceně trub. </t>
  </si>
  <si>
    <t>388214620</t>
  </si>
  <si>
    <t>vodoměr domovní na studenou užitkovou vodu L300 G2 Q 10-BE PB</t>
  </si>
  <si>
    <t>-406533368</t>
  </si>
  <si>
    <t>891211222</t>
  </si>
  <si>
    <t>Montáž vodovodních armatur na potrubí šoupátek nebo klapek uzavíracích v šachtách s ručním kolečkem DN 50</t>
  </si>
  <si>
    <t>738764886</t>
  </si>
  <si>
    <t>422213010</t>
  </si>
  <si>
    <t>šoupátko pitná voda, litina GGG 50, krátká stavební délka, PN10/16 DN 50 x 150 mm</t>
  </si>
  <si>
    <t>-1148168681</t>
  </si>
  <si>
    <t>891214121</t>
  </si>
  <si>
    <t>Montáž vodovodních armatur na potrubí kompenzátorů ucpávkových a gumových nebo montážních vložek DN 50</t>
  </si>
  <si>
    <t>1890677769</t>
  </si>
  <si>
    <t>551287020</t>
  </si>
  <si>
    <t>kompenzátor pryžový přírubový, voda, topení, klimatizace PN16, -10 až +90 °C, T = - 10 až 90 °C DN 50</t>
  </si>
  <si>
    <t>-1240994474</t>
  </si>
  <si>
    <t>Poznámka k položce:
IVAR, ceníkový kód: F8500050</t>
  </si>
  <si>
    <t>891215321</t>
  </si>
  <si>
    <t>Montáž vodovodních armatur na potrubí zpětných klapek DN 50</t>
  </si>
  <si>
    <t>1586265192</t>
  </si>
  <si>
    <t>422844000</t>
  </si>
  <si>
    <t>klapka zpětná z uhlíkové oceli L10 117 516 PN16 DN50 mm</t>
  </si>
  <si>
    <t>-1454931372</t>
  </si>
  <si>
    <t>891216331</t>
  </si>
  <si>
    <t>Montáž vodovodních armatur na potrubí vtokových košů v objektech DN 50</t>
  </si>
  <si>
    <t>-137202781</t>
  </si>
  <si>
    <t>551295000</t>
  </si>
  <si>
    <t>filtr 2x vnitřní závit, PN16, T 130°C 2"</t>
  </si>
  <si>
    <t>463521987</t>
  </si>
  <si>
    <t>Poznámka k položce:
Giacomini, kód: R74AY008</t>
  </si>
  <si>
    <t>892233122</t>
  </si>
  <si>
    <t>Proplach a dezinfekce vodovodního potrubí DN od 40 do 70</t>
  </si>
  <si>
    <t>-577300104</t>
  </si>
  <si>
    <t xml:space="preserve">Poznámka k souboru cen:_x000D_
1. V cenách jsou započteny náklady na napuštění a vypuštění vody, dodání vody a dezinfekčního prostředku. </t>
  </si>
  <si>
    <t>1344259830</t>
  </si>
  <si>
    <t>984782130</t>
  </si>
  <si>
    <t>893811163</t>
  </si>
  <si>
    <t>Osazení vodoměrné šachty z polypropylenu PP samonosné pro běžné zatížení kruhové, průměru D do 1,2 m, světlé hloubky od 1,4 m do 1,6 m</t>
  </si>
  <si>
    <t>154453762</t>
  </si>
  <si>
    <t xml:space="preserve">Poznámka k souboru cen:_x000D_
1. V cenách jsou započteny i náklady na: a) podkladní desku z betonu prostého tl. 100 mm, b) v cenách -1111 až -1263 je započteno obetonování vodoměrné šachty, z betonu prostého tl. 100 mm 2. V cenách nejsou započteny náklady na: a) dodání vodoměrných šachet včetně vík, tyto náklady se oceňují ve specifikaci. b) napojení stávajícího vodovodního potrubí se oceňuje cenami souboru 871 . . - . 1 části A 02 tohoto katalogu. c) fixování šachty obsypem, který se oceňuje cenami souboru 174 . 0-11 Zásyp sypaninou z jakékoliv horniny z jakékoliv horniny katalogu 800-1 Zemní práce, části A 01. </t>
  </si>
  <si>
    <t>562305950</t>
  </si>
  <si>
    <t>šachta vodoměrná samonosná kruhová 1,2/1,6 m</t>
  </si>
  <si>
    <t>1410488437</t>
  </si>
  <si>
    <t>899712111</t>
  </si>
  <si>
    <t>Orientační tabulky na vodovodních a kanalizačních řadech na zdivu</t>
  </si>
  <si>
    <t>654300752</t>
  </si>
  <si>
    <t xml:space="preserve">Poznámka k souboru cen:_x000D_
1. V cenách jsou započteny náklady na dodání a připevnění tabulky. 2. V ceně -3111 jsou započteny i náklady na osazení sloupků. 3. V ceně -3111 nejsou započteny náklady na zemní práce a na dodání sloupků (betonových nebo ocelových s betonovými patkami); sloupky se oceňují ve specifikaci. </t>
  </si>
  <si>
    <t>-2049844138</t>
  </si>
  <si>
    <t>1498324767</t>
  </si>
  <si>
    <t>899913141</t>
  </si>
  <si>
    <t>Koncové uzavírací manžety chrániček DN potrubí x DN chráničky DN 100 x 150</t>
  </si>
  <si>
    <t>1259546216</t>
  </si>
  <si>
    <t xml:space="preserve">Poznámka k souboru cen:_x000D_
1. V cenách jsou započteny i náklady na nerezové upínací pásky daných průměrů. </t>
  </si>
  <si>
    <t>58241379</t>
  </si>
  <si>
    <t>HZS2491</t>
  </si>
  <si>
    <t>Hodinové zúčtovací sazby profesí PSV zednické výpomoci a pomocné práce PSV dělník zednických výpomocí</t>
  </si>
  <si>
    <t>278184527</t>
  </si>
  <si>
    <t>"pro zaústění přípojky do objektu"</t>
  </si>
  <si>
    <t>2117655916</t>
  </si>
  <si>
    <t>7 - IO 06 - Přeložka lampy VO</t>
  </si>
  <si>
    <t xml:space="preserve">    21-M - Elektromontáže</t>
  </si>
  <si>
    <t>21-M</t>
  </si>
  <si>
    <t>Elektromontáže</t>
  </si>
  <si>
    <t>21-M.R01</t>
  </si>
  <si>
    <t>Přeložka lampy VO - přenos rozpočtu zpracovatele samostatné části PD</t>
  </si>
  <si>
    <t>-1495062311</t>
  </si>
  <si>
    <t>VRN - VRN</t>
  </si>
  <si>
    <t>VRN - Vedlejší rozpočtové náklady</t>
  </si>
  <si>
    <t xml:space="preserve">    VRN1 - Průzkumné, geodetické a projektové práce</t>
  </si>
  <si>
    <t xml:space="preserve">    VRN3 - Zařízení staveniště</t>
  </si>
  <si>
    <t xml:space="preserve">    VRN4 - Inženýrská činnost</t>
  </si>
  <si>
    <t xml:space="preserve">    VRN9 - Ostatní náklady</t>
  </si>
  <si>
    <t>Vedlejší rozpočtové náklady</t>
  </si>
  <si>
    <t>VRN1</t>
  </si>
  <si>
    <t>Průzkumné, geodetické a projektové práce</t>
  </si>
  <si>
    <t>012303000</t>
  </si>
  <si>
    <t>Průzkumné, geodetické a projektové práce geodetické práce po výstavbě - geodetické zaměření po provedení stavby, geometrické plány (4x tištěná verze, 1x elektronická)</t>
  </si>
  <si>
    <t>1024</t>
  </si>
  <si>
    <t>-1257684713</t>
  </si>
  <si>
    <t>013254000</t>
  </si>
  <si>
    <t>Průzkumné, geodetické a projektové práce projektové práce dokumentace stavby (výkresová a textová) skutečného provedení stavby - 4x tištěná verze, 1x elektronická</t>
  </si>
  <si>
    <t>-2042314466</t>
  </si>
  <si>
    <t>VRN3</t>
  </si>
  <si>
    <t>Zařízení staveniště</t>
  </si>
  <si>
    <t>032103000</t>
  </si>
  <si>
    <t>Zařízení staveniště vybavení staveniště náklady na stavební buňky - dle potřeb zhotovitele (kancelářské, šatní, skladovací buňky, chemická toaleta apod.) po celou dobu stavby</t>
  </si>
  <si>
    <t>1116390447</t>
  </si>
  <si>
    <t>032503000</t>
  </si>
  <si>
    <t>Zařízení staveniště vybavení staveniště skládky na staveništi - po celou dobu stavby dle potřeb zhotovitele</t>
  </si>
  <si>
    <t>-1896743383</t>
  </si>
  <si>
    <t>032903000</t>
  </si>
  <si>
    <t>Zařízení staveniště vybavení staveniště náklady na provoz a údržbu vybavení staveniště - dle potřeb zhotovitele</t>
  </si>
  <si>
    <t>423797932</t>
  </si>
  <si>
    <t>034203000</t>
  </si>
  <si>
    <t>Zařízení staveniště zabezpečení staveniště oplocení staveniště - po celou dobu stavby</t>
  </si>
  <si>
    <t>-299395883</t>
  </si>
  <si>
    <t>034503000</t>
  </si>
  <si>
    <t>Zařízení staveniště zabezpečení staveniště informační tabule - identifikační údaje stavby, objednatele, zhotovitele, GP, TDS, termíny realizace, kontaktní údaje apod.</t>
  </si>
  <si>
    <t>-992781725</t>
  </si>
  <si>
    <t>VRN4</t>
  </si>
  <si>
    <t>Inženýrská činnost</t>
  </si>
  <si>
    <t>042603000</t>
  </si>
  <si>
    <t>Inženýrská činnost posudky plán zkoušek - KZP a TP</t>
  </si>
  <si>
    <t>1244619663</t>
  </si>
  <si>
    <t>042703000</t>
  </si>
  <si>
    <t>Inženýrská činnost posudky technické požadavky na výrobky - vzorky materiálů k odsouhledení objednateli, TDS a GP</t>
  </si>
  <si>
    <t>1049073312</t>
  </si>
  <si>
    <t>045203000</t>
  </si>
  <si>
    <t>Inženýrská činnost kompletační a koordinační činnost kompletační činnost zhotovitele</t>
  </si>
  <si>
    <t>1138490509</t>
  </si>
  <si>
    <t>VRN9</t>
  </si>
  <si>
    <t>Ostatní náklady</t>
  </si>
  <si>
    <t>092203000</t>
  </si>
  <si>
    <t>Ostatní náklady související s provozem náklady na zaškolení</t>
  </si>
  <si>
    <t>870641242</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</si>
  <si>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</si>
  <si>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</si>
  <si>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</si>
  <si>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</si>
  <si>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charset val="238"/>
      </rPr>
      <t xml:space="preserve">Rekapitulace stavby </t>
    </r>
    <r>
      <rPr>
        <sz val="9"/>
        <rFont val="Trebuchet MS"/>
        <charset val="238"/>
      </rPr>
      <t>obsahuje sestavu Rekapitulace stavby a Rekapitulace objektů stavby a soupisů prací.</t>
    </r>
  </si>
  <si>
    <r>
      <t xml:space="preserve">V sestavě </t>
    </r>
    <r>
      <rPr>
        <b/>
        <sz val="9"/>
        <rFont val="Trebuchet MS"/>
        <charset val="238"/>
      </rPr>
      <t>Rekapitulace stavby</t>
    </r>
    <r>
      <rPr>
        <sz val="9"/>
        <rFont val="Trebuchet MS"/>
        <charset val="238"/>
      </rPr>
      <t xml:space="preserve"> jsou uvedeny informace identifikující předmět veřejné zakázky na stavební práce, KSO, CC-CZ, CZ-CPV, CZ-CPA a rekapitulaci </t>
    </r>
  </si>
  <si>
    <t>celkové nabídkové ceny uchazeče.</t>
  </si>
  <si>
    <r>
      <t xml:space="preserve">V sestavě </t>
    </r>
    <r>
      <rPr>
        <b/>
        <sz val="9"/>
        <rFont val="Trebuchet MS"/>
        <charset val="238"/>
      </rPr>
      <t>Rekapitulace objektů stavby a soupisů prací</t>
    </r>
    <r>
      <rPr>
        <sz val="9"/>
        <rFont val="Trebuchet MS"/>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</si>
  <si>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</si>
  <si>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</si>
  <si>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</si>
  <si>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Stavební objekt inženýrský</t>
  </si>
  <si>
    <t>PRO</t>
  </si>
  <si>
    <t>Provozní soubor</t>
  </si>
  <si>
    <t>Vedlejší a ostatní náklady</t>
  </si>
  <si>
    <t>OST</t>
  </si>
  <si>
    <t>Ostatní</t>
  </si>
  <si>
    <t>Soupis prací pro daný typ objektu</t>
  </si>
  <si>
    <r>
      <rPr>
        <i/>
        <sz val="9"/>
        <rFont val="Trebuchet MS"/>
        <charset val="238"/>
      </rPr>
      <t xml:space="preserve">Soupis prací </t>
    </r>
    <r>
      <rPr>
        <sz val="9"/>
        <rFont val="Trebuchet MS"/>
        <charset val="238"/>
      </rPr>
      <t>pro jednotlivé objekty obsahuje sestavy Krycí list soupisu, Rekapitulace členění soupisu prací, Soupis prací. Za soupis prací může být považován</t>
    </r>
  </si>
  <si>
    <t>i objekt stavby v případě, že neobsahuje podřízenou zakázku.</t>
  </si>
  <si>
    <r>
      <rPr>
        <b/>
        <sz val="9"/>
        <rFont val="Trebuchet MS"/>
        <charset val="238"/>
      </rPr>
      <t>Krycí list soupisu</t>
    </r>
    <r>
      <rPr>
        <sz val="9"/>
        <rFont val="Trebuchet MS"/>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</si>
  <si>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</si>
  <si>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charset val="238"/>
      </rPr>
      <t>Rekapitulace členění soupisu prací</t>
    </r>
    <r>
      <rPr>
        <sz val="9"/>
        <rFont val="Trebuchet MS"/>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</si>
  <si>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</si>
  <si>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charset val="238"/>
      </rPr>
      <t xml:space="preserve">Soupis prací </t>
    </r>
    <r>
      <rPr>
        <sz val="9"/>
        <rFont val="Trebuchet MS"/>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</si>
  <si>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</si>
  <si>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</si>
  <si>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</si>
  <si>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</si>
  <si>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</si>
  <si>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</si>
  <si>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</si>
  <si>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</si>
  <si>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</si>
  <si>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</si>
  <si>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</si>
  <si>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</si>
  <si>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</si>
  <si>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</si>
  <si>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</si>
  <si>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</si>
  <si>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</si>
  <si>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</si>
  <si>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</si>
  <si>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</si>
  <si>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</si>
  <si>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</si>
  <si>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</si>
  <si>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</si>
  <si>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</si>
  <si>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</si>
  <si>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</si>
  <si>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</si>
  <si>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musí být všechna tato pole vyplněna nenulovými kladnými číslicemi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</si>
  <si>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</si>
  <si>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</si>
  <si>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</si>
  <si>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</si>
  <si>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je v tomto případě povinen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</si>
  <si>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</si>
  <si>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Není však přípustné, aby obě pole - J.materiál, J.Montáž byly u jedné položky vyplněny nulou.</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</si>
  <si>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</si>
  <si>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</si>
  <si>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</si>
  <si>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</si>
  <si>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</si>
  <si>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</si>
  <si>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</si>
  <si>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</si>
  <si>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</si>
  <si>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</si>
  <si>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</si>
  <si>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</si>
  <si>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</si>
  <si>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</si>
  <si>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</si>
  <si>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</si>
  <si>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</si>
  <si>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</si>
  <si>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</si>
  <si>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</si>
  <si>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</si>
  <si>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</si>
  <si>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</si>
  <si>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</si>
  <si>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</si>
  <si>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</si>
  <si>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</si>
  <si>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</si>
  <si>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</si>
  <si>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</si>
  <si>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</si>
  <si>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</si>
  <si>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</si>
  <si>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</si>
  <si>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</si>
  <si>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</si>
  <si>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</si>
  <si>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</si>
  <si>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</si>
  <si>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</si>
  <si>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</si>
  <si>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</si>
  <si>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</si>
  <si>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</si>
  <si>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</si>
  <si>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</si>
  <si>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</si>
  <si>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</si>
  <si>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</si>
  <si>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</si>
  <si>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</si>
  <si>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</si>
  <si>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</si>
  <si>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</si>
  <si>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</si>
  <si>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</si>
  <si>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</si>
  <si>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</si>
  <si>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</si>
  <si>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</si>
  <si>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</si>
  <si>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</si>
  <si>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</si>
  <si>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</si>
  <si>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</si>
  <si>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</si>
  <si>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</si>
  <si>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</si>
  <si>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</si>
  <si>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</si>
  <si>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</si>
  <si>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</si>
  <si>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</si>
  <si>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</si>
  <si>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</si>
  <si>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</si>
  <si>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</si>
  <si>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</si>
  <si>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</si>
  <si>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</si>
  <si>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</si>
  <si>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</si>
  <si>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</si>
  <si>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</si>
  <si>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</si>
  <si>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</si>
  <si>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</si>
  <si>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</si>
  <si>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</si>
  <si>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</si>
  <si>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</si>
  <si>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</si>
  <si>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</si>
  <si>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</si>
  <si>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</si>
  <si>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</si>
  <si>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</si>
  <si>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</si>
  <si>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</si>
  <si>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</si>
  <si>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</si>
  <si>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</si>
  <si>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</si>
  <si>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</si>
  <si>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</si>
  <si>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</si>
  <si>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</si>
  <si>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</si>
  <si>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</si>
  <si>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</si>
  <si>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</si>
  <si>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</si>
  <si>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</si>
  <si>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</si>
  <si>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</si>
  <si>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</si>
  <si>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</si>
  <si>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</si>
  <si>
    <t xml:space="preserve">Projekt: </t>
  </si>
  <si>
    <t xml:space="preserve">Strana: </t>
  </si>
  <si>
    <t>Pos.</t>
  </si>
  <si>
    <t>Druh zboží</t>
  </si>
  <si>
    <t>Voda</t>
  </si>
  <si>
    <t>Odpad</t>
  </si>
  <si>
    <t>Elektro</t>
  </si>
  <si>
    <t>Plyn</t>
  </si>
  <si>
    <t>Rozměry zařízení</t>
  </si>
  <si>
    <t>C.Cena</t>
  </si>
  <si>
    <t>Montáž</t>
  </si>
  <si>
    <t>sv</t>
  </si>
  <si>
    <t>tv</t>
  </si>
  <si>
    <t>Rozměr</t>
  </si>
  <si>
    <t xml:space="preserve">Volt </t>
  </si>
  <si>
    <t>kW</t>
  </si>
  <si>
    <r>
      <t>ZPm</t>
    </r>
    <r>
      <rPr>
        <vertAlign val="superscript"/>
        <sz val="8"/>
        <rFont val="Arial CE"/>
        <family val="2"/>
        <charset val="238"/>
      </rPr>
      <t>3</t>
    </r>
    <r>
      <rPr>
        <sz val="8"/>
        <rFont val="Arial CE"/>
        <family val="2"/>
        <charset val="238"/>
      </rPr>
      <t>/h</t>
    </r>
  </si>
  <si>
    <t>délka/hloubka/výška</t>
  </si>
  <si>
    <t>Varna 24</t>
  </si>
  <si>
    <t xml:space="preserve">plyn  sporák 4-plotýnkový                                  1x 3,5kW,2x5,5kW,1x7,5kW                                s el. troubou GN2/11, rozměr trouby 380x550x340nerez,                  </t>
  </si>
  <si>
    <t>400-K</t>
  </si>
  <si>
    <t>800x700x900</t>
  </si>
  <si>
    <t>1)sestava varného bloku jedné značky v jednotném designovém provedení</t>
  </si>
  <si>
    <t>el. kotel s nepřímým ohřevem pro nádioby 400x450 mm, užitný objem 50 litrů, nerez, napouštění vody ovládané elektroventilem, analogový manometr pro sledování tlaku v plášti, bezpečnostní termosta, bezpečnostní tlaková armatura</t>
  </si>
  <si>
    <t>1/2-V</t>
  </si>
  <si>
    <t>el. pánev multifunkční nerezová, nerezová vana , bimetalové dno, masivní dno 16 mm, objem vany 11litrů, rozměr vany 300x550x100,výpust do podestavby</t>
  </si>
  <si>
    <t>400x700x900</t>
  </si>
  <si>
    <t>dle 1)</t>
  </si>
  <si>
    <t xml:space="preserve">neutrální pracovní stůl vč. zásuvky, 1x dveře 400 mm, nerez, </t>
  </si>
  <si>
    <t>plyn. varná stolička  1x 7,5 kW 540x580</t>
  </si>
  <si>
    <t>540x580x850</t>
  </si>
  <si>
    <t>pracovní stůl nerez uzavřený s hyg. prac. deskou na zprac. těsta, zadní lem, včetně police a posuv. Dveří, včetně vestavěných zásuvek 3ks pro drobné spotřebiče, nerez</t>
  </si>
  <si>
    <t>2000x700x850</t>
  </si>
  <si>
    <t>pracovní stůl vč.dřezu lisovaného 500x500x300, zadní lem, stolní baterie páková, spodní police roštová, nerez</t>
  </si>
  <si>
    <t>1/2-B</t>
  </si>
  <si>
    <t>DN50</t>
  </si>
  <si>
    <t>včetně stolní baterie</t>
  </si>
  <si>
    <t>univerzální hnětací a šlehací stroj vč. nerez kotlíku 50 l, metly, háku, mísiče a vozíku, nerez kryt pracovního prostoru</t>
  </si>
  <si>
    <t>7320x62x1300</t>
  </si>
  <si>
    <t>krájecí deska bílá nierolenová vč. spodních protiskluzových narážek</t>
  </si>
  <si>
    <t>500x350</t>
  </si>
  <si>
    <t>krouhač zeleniny, nerez</t>
  </si>
  <si>
    <t>230-Z</t>
  </si>
  <si>
    <t>230x530x430</t>
  </si>
  <si>
    <t xml:space="preserve">el. konvektomat s vyvýječem páry programovatelný, kapacita 6xGN1/1+1xextra zásuv, kapacita  150 jídel na výdej                                    integrovaný autmat. systé mytí komory, 1000 programů s 20 kroky, dvojité sklo dveří          horký vzduch 30-300°C, nízkoteplotní regulovaná pára 25-99°C, pára 30-130°C      LTC nízkoteplotní pečení, teplotní sonda se šesti měřícími body, halogenové osvětlení komory, komunikace v českém jazyce, vyvýječ páry - bojler                                                           včetně základní sady gastronádob pro konvektomaty   - 10xnerez GN 1/1 hl.40, 5xGN1/1 hl.150, 5xnerez roštGN1/1, 5xnerez.děrovaná GN1/1 hl.65                                                                     </t>
  </si>
  <si>
    <t>3/4 P</t>
  </si>
  <si>
    <t>DN 50</t>
  </si>
  <si>
    <t>933x7860x863</t>
  </si>
  <si>
    <t>SV měkčená</t>
  </si>
  <si>
    <t>neutrální pracovní stůl vč. zásuvky, celokovová pracovní deska, nerez, atyp</t>
  </si>
  <si>
    <t>900x500x850</t>
  </si>
  <si>
    <t>Police nástěnná dvoudílná, nerez</t>
  </si>
  <si>
    <t>800x300x600</t>
  </si>
  <si>
    <t>kuchyňský vozík dvoupolicový nerez.nosnost 30kg</t>
  </si>
  <si>
    <t>800x500x850</t>
  </si>
  <si>
    <t xml:space="preserve">chladnice, 360litrů, zámek dveří, bílá,  </t>
  </si>
  <si>
    <t>600x600x1600</t>
  </si>
  <si>
    <t>el. pec třítroubová, 3x smaltovaná pec, samostatný termostat pro každé těleso 50°-300 °, nerez</t>
  </si>
  <si>
    <t>900x850x1670</t>
  </si>
  <si>
    <t>šoker 5x GN1/1, šokové zchlazení, podstavný pod konvektomat, nerez</t>
  </si>
  <si>
    <t>790x778x850</t>
  </si>
  <si>
    <t>Expedice a porcování 26</t>
  </si>
  <si>
    <t>Pracovní stůl se spodními zásuvkami, zadní lem, nerez</t>
  </si>
  <si>
    <t>1200x700x850</t>
  </si>
  <si>
    <t>1800x350x600</t>
  </si>
  <si>
    <t>pracovní stůl s vestavěným dřezem a spodními skřínkami, zadní lem, s vestavěnými zásuvkami 3ks pro drobné spotřebiče, nerez</t>
  </si>
  <si>
    <t>2300x700x850</t>
  </si>
  <si>
    <t>s vestavěnou baterií</t>
  </si>
  <si>
    <t>Teplá skřín pro GN 18ks 1/1 nebo 9 ks 2/1, rozteč vsuvů 140mm pro hloubku GN 100mm, dveře vpředu i vzadu, teplota 72°C-99°C, pojízdná, nerez</t>
  </si>
  <si>
    <t>230V</t>
  </si>
  <si>
    <t>2,4kW</t>
  </si>
  <si>
    <t>668x910x1810</t>
  </si>
  <si>
    <t>Studená kuchyně 25</t>
  </si>
  <si>
    <t>chlazený stůl s dvířky pro uložení GN, regulace teploty -2až +8°C, pohyblivý přívod s vidlicí, 2xplné dveře vpravo, zadní lem, vestavěné zásuvky pro drobné spotřebiče 3ks, nerez</t>
  </si>
  <si>
    <t>230-K</t>
  </si>
  <si>
    <t>1850x700x850</t>
  </si>
  <si>
    <t>nástěná police dvoudílná a dvířky, nerez</t>
  </si>
  <si>
    <t>1200x300x600</t>
  </si>
  <si>
    <t>nářezový stroj na uzeniny a sýr, průměr kotouče 250-300mm</t>
  </si>
  <si>
    <t>pracovní stůl s vestavěným dřezem, dřez doplněný o drtič odpadu, nerez</t>
  </si>
  <si>
    <t>700x700x850</t>
  </si>
  <si>
    <t>chladící skříň 600 l bílá, digitální ovládání, rozsah teplot 0/+10, počet polic 4, zámek</t>
  </si>
  <si>
    <t>770x700x1890</t>
  </si>
  <si>
    <t xml:space="preserve">vozík transportní nerezový, 30xpodnos Euronorm </t>
  </si>
  <si>
    <t>550x425x1740</t>
  </si>
  <si>
    <t>obaly odpady 27</t>
  </si>
  <si>
    <t>chladící skříň 600 l bílá, digitální ovládání, rozsah teplot 0/+10, počet polic 4</t>
  </si>
  <si>
    <t>sklad hlazených surovin 19</t>
  </si>
  <si>
    <t>mrazící truhla 600l, s víkem, bílá, 3 koše zámek</t>
  </si>
  <si>
    <t>1650x760x920</t>
  </si>
  <si>
    <t>sklad suchých surovin 18</t>
  </si>
  <si>
    <t>skladový regál komaxitový 6-ti policový, nosnost police 100 kg, nerez</t>
  </si>
  <si>
    <t>1000x500x2000</t>
  </si>
  <si>
    <t>sklad zeleniny a brambor 21</t>
  </si>
  <si>
    <t>skladový regál komaxitový 6-ti policový, nosnost police 100 kg, komaxit</t>
  </si>
  <si>
    <t>500x400x2000</t>
  </si>
  <si>
    <t>hrubá příprava zeleniny 22</t>
  </si>
  <si>
    <t>škrabka na brambory s dávkou 12 kg, nerez, možnost škrábání kořenové zeleniny včetně lapače škrobu a slupek</t>
  </si>
  <si>
    <t>1/2V</t>
  </si>
  <si>
    <t>sokl pod škrabku dodávka stavby</t>
  </si>
  <si>
    <t>mycí stůl   s lisovaným dvojdřezem 500x500x300 s podlážkou, nerez</t>
  </si>
  <si>
    <t>2100x700x850</t>
  </si>
  <si>
    <t>nástěnná baterie dodávka stavby</t>
  </si>
  <si>
    <t>černé nádobí 23</t>
  </si>
  <si>
    <t>nerez skříň jednostranná uzavřená 4 patra, posuvné dveře</t>
  </si>
  <si>
    <t>1200x600x1700</t>
  </si>
  <si>
    <t xml:space="preserve">pracovní stůl vč.police , nerez </t>
  </si>
  <si>
    <t>mycí stůl dvoudřezový  s podlážkou, nerez - předplachová sprcha stolní s baterií s průmyslovým drtičem odpadu 250x530mm s manuálním reverzním chodem a pojistkou proti přetížení, včetně stolní baterie, nutno předřadit jistič 2,8A dodá stavba</t>
  </si>
  <si>
    <t>mycí stroj na černé nádobí                                    výkon 30/12 košů/hod   , rozměr koše 508x652                                      se zabudovaným uzměkčovačem ,nerez podstavec,Sériové vybavení: Oddělený mycí a oplachový systém, horní i spodní, dávkovací zařízení pro oplachový prostředek, automatické napouštění nádrže, termostatické řízení ohřevů s pojistkami, celoplošné síto, topení nádrže a bojleru, pružná přívodní hadice, bojler s oplachovým čerpadlem, plošné těleso nádrže, stavitelné nožičky, bezpečnostní spínač krytu, start programu zavřením krytu.Mediamat. Základní výbava - 1 koš</t>
  </si>
  <si>
    <t>1/2-P</t>
  </si>
  <si>
    <t>870x600x815</t>
  </si>
  <si>
    <t>regál roštový na kuch. nádobí, 4-patrový</t>
  </si>
  <si>
    <t>1000x600x1700</t>
  </si>
  <si>
    <t>váha pro příjem zboží digitální do 150 kg, displej na stativu, napájení baterie-adaptér, nerez plošina</t>
  </si>
  <si>
    <t>600x400</t>
  </si>
  <si>
    <t>výdejna 1.19</t>
  </si>
  <si>
    <t>pojezd na  tácy</t>
  </si>
  <si>
    <t>2000x310</t>
  </si>
  <si>
    <t>vyhřívaný zásobník dvoutubusový na talíře, pojízdný</t>
  </si>
  <si>
    <t>966x496x900</t>
  </si>
  <si>
    <t>univerzální mrazící skříň s plnými dveřmi, dvoje dveře,vně i uvnitř nerezová ocel AISI 304, ventilované chlazení, digitální termostat, automatické odtávání, automatické vypnutí ventilátoru při otevření dveří, vnitřní prostor přizpusoben rozměrům GN 2/1, samo zavírací (do 90°) a uzamykatelné dveře, vnitřní zaoblené rohy, izolace 60 mm, nastavitelné nerezové nožky, nahraditelné magnetické pryžové těsnění, chladivo R 404a</t>
  </si>
  <si>
    <t>700W</t>
  </si>
  <si>
    <t>1420x800x2030</t>
  </si>
  <si>
    <t>Vodní lázeň pojízdná ohřívaná t dělená 4x GN 1/1, nerez, včetně sady GN 2x1/1,2x1/2, 2x1/4, 3x1/3,2x1/6 včetně uch a vík , 3x1/9 a víka ke GN, 1xGN 1/1 děrovaná , všechny hl.200, 4 kolečka, z toho 2 bržděná, rohy chráněny pryžovým obložením</t>
  </si>
  <si>
    <t>1615x7140x900</t>
  </si>
  <si>
    <t>vozík nerez na podnosy a příbory  4 x GN            1/4  150 mm</t>
  </si>
  <si>
    <t>700x600x1200</t>
  </si>
  <si>
    <t>pracovní stůl vč.police a zásuvkového bloku, nerez, bez zadního lemu, zásuvky vlevo</t>
  </si>
  <si>
    <t>1500x600x850</t>
  </si>
  <si>
    <t>2100x600x850</t>
  </si>
  <si>
    <t>Police nástěnná dvoudílná nerez</t>
  </si>
  <si>
    <t>800x350x600</t>
  </si>
  <si>
    <t>bílé nádobí 1.18</t>
  </si>
  <si>
    <t>pracovní stůl pro příjem použitého nádobí s otvotem na odpadky nerez</t>
  </si>
  <si>
    <t>1800x600x850</t>
  </si>
  <si>
    <t>vstupní stůl k mycímu stroji s dřezem 450x450x300 vpravo, bez podlážky, včetně předoplachové tlakové sprchy stolní zavěšené na pružině vč uzavíracího ventilu do rukojeti a průmyslového drtiče odpadu s manuálním reverzním chodem a pojistkou proti přetížení</t>
  </si>
  <si>
    <t>1600x700x850</t>
  </si>
  <si>
    <t>nutno předřadit jistič 2,8A dodá stavba</t>
  </si>
  <si>
    <t>myčka na nádobí průběžná košová, dvouplášťov provedení, tlakový boiler,samovypouštěcí mycí čerpadlo, automatická funkce start/stop, elektronický ovládací panel, dávkovače čistících prostředků, počet košů za hod.: 60/30/15             rouměr koše 500x500, včetně automatický změkčovací filtr pro myčku nádobí sv- 1/2-P, DN 30, 230-Z, 0,003kW</t>
  </si>
  <si>
    <t>9,5/15,5</t>
  </si>
  <si>
    <t>635x750x1470</t>
  </si>
  <si>
    <t>výstupní stůl k mycímu stroji,zadní lem, nerez</t>
  </si>
  <si>
    <t>skladový regál  6-ti policový, nosnost police 100 kg, nerez</t>
  </si>
  <si>
    <t>1500x500x1800</t>
  </si>
  <si>
    <t>1000x350x40</t>
  </si>
  <si>
    <t xml:space="preserve">neutrální pracovní stůl, nerez </t>
  </si>
  <si>
    <t>1600x600x850</t>
  </si>
  <si>
    <t>mezisoučet</t>
  </si>
  <si>
    <t>Celkem (bez DPH)</t>
  </si>
  <si>
    <t>ROZPOČET</t>
  </si>
  <si>
    <t xml:space="preserve"> materiál </t>
  </si>
  <si>
    <t xml:space="preserve"> montáž </t>
  </si>
  <si>
    <t xml:space="preserve"> cena </t>
  </si>
  <si>
    <t xml:space="preserve"> ks </t>
  </si>
  <si>
    <t xml:space="preserve"> celkem </t>
  </si>
  <si>
    <t>VNITŘNÍ VODOVOD</t>
  </si>
  <si>
    <t>ZAŘIZOVACÍ PŘEDMĚTY</t>
  </si>
  <si>
    <t>1.</t>
  </si>
  <si>
    <t>Mombi WC</t>
  </si>
  <si>
    <t>sedátko</t>
  </si>
  <si>
    <t>2.</t>
  </si>
  <si>
    <t>Keramické umyvadlo</t>
  </si>
  <si>
    <t>60cm</t>
  </si>
  <si>
    <t>3.</t>
  </si>
  <si>
    <t>Volně stojící výlevka</t>
  </si>
  <si>
    <t>4.</t>
  </si>
  <si>
    <t>Sprchová dveře kyvné</t>
  </si>
  <si>
    <t>1900x900</t>
  </si>
  <si>
    <t>5.</t>
  </si>
  <si>
    <t xml:space="preserve"> Sprchová vanička</t>
  </si>
  <si>
    <t>900x900</t>
  </si>
  <si>
    <t>6.</t>
  </si>
  <si>
    <t>Kombi WC pro imobilní</t>
  </si>
  <si>
    <t>7.</t>
  </si>
  <si>
    <t>Umyvadlo pro imobilní</t>
  </si>
  <si>
    <t>8.</t>
  </si>
  <si>
    <t>Příslušenství pro WC pro imobilní</t>
  </si>
  <si>
    <t>madlo univerzální 550 mm</t>
  </si>
  <si>
    <t>madlo toaletní  834 mm</t>
  </si>
  <si>
    <t>madlo toaletní sklopné s držákem toal. pap. 834 mm</t>
  </si>
  <si>
    <t>zrcadlo nastavitelné</t>
  </si>
  <si>
    <t>9.</t>
  </si>
  <si>
    <t>Dřez - dodávka kuch. technologie, nebo stavba</t>
  </si>
  <si>
    <t>10.</t>
  </si>
  <si>
    <t>Umyvadlo v prádelně</t>
  </si>
  <si>
    <t>11.</t>
  </si>
  <si>
    <t>Dvojdřez - dodávka kuch. technologie</t>
  </si>
  <si>
    <t>12.</t>
  </si>
  <si>
    <t>Kombinace umývadlo / výlevka</t>
  </si>
  <si>
    <t>dodávka kuch. technologie</t>
  </si>
  <si>
    <t>VODOVODNÍ BATERIE</t>
  </si>
  <si>
    <t>Umyvadlová - stojánková s automatickou zátkou</t>
  </si>
  <si>
    <t>s keramickou kartuší</t>
  </si>
  <si>
    <t>Umyvadlová - stojánková pro imobilní</t>
  </si>
  <si>
    <t>Nástěnná umyvadlová pro výlevku</t>
  </si>
  <si>
    <t>s prodlouženým ramínkem</t>
  </si>
  <si>
    <t>Sprchová baterie</t>
  </si>
  <si>
    <t>se sprchovou sadou</t>
  </si>
  <si>
    <t xml:space="preserve">Baterie pro umavdlo v prádelně </t>
  </si>
  <si>
    <t>typ upřesní investor 1500x500</t>
  </si>
  <si>
    <t>Dřezová baterie</t>
  </si>
  <si>
    <t>Dřezová baterie v kuchyni</t>
  </si>
  <si>
    <t>typ upřesní dodavtel technologie</t>
  </si>
  <si>
    <t>POTRUBÍ</t>
  </si>
  <si>
    <t>Potrubí PPr</t>
  </si>
  <si>
    <t>včetně tvarovek</t>
  </si>
  <si>
    <t>PN 16</t>
  </si>
  <si>
    <t>d20x2,8</t>
  </si>
  <si>
    <t>d25x3,5</t>
  </si>
  <si>
    <t>PN 20</t>
  </si>
  <si>
    <t>d32x5,4</t>
  </si>
  <si>
    <t>d40x6,7</t>
  </si>
  <si>
    <t>d50x6,9</t>
  </si>
  <si>
    <t>d63x8,6</t>
  </si>
  <si>
    <t>Potrubí z uhlíkové oceli</t>
  </si>
  <si>
    <t>uhlíková ocel uvnitř / vně pozinkovaná</t>
  </si>
  <si>
    <t>včetně tvarovek, objímek</t>
  </si>
  <si>
    <r>
      <rPr>
        <sz val="10"/>
        <rFont val="Calibri"/>
        <family val="2"/>
        <charset val="238"/>
      </rPr>
      <t>ø</t>
    </r>
    <r>
      <rPr>
        <sz val="8"/>
        <rFont val="Arial"/>
        <family val="2"/>
        <charset val="238"/>
      </rPr>
      <t>35 - DN 32</t>
    </r>
  </si>
  <si>
    <r>
      <rPr>
        <sz val="10"/>
        <rFont val="Calibri"/>
        <family val="2"/>
        <charset val="238"/>
      </rPr>
      <t>ø</t>
    </r>
    <r>
      <rPr>
        <sz val="8"/>
        <rFont val="Arial"/>
        <family val="2"/>
        <charset val="238"/>
      </rPr>
      <t>42 - DN 40</t>
    </r>
  </si>
  <si>
    <r>
      <rPr>
        <sz val="10"/>
        <rFont val="Calibri"/>
        <family val="2"/>
        <charset val="238"/>
      </rPr>
      <t>ø</t>
    </r>
    <r>
      <rPr>
        <sz val="8"/>
        <rFont val="Arial"/>
        <family val="2"/>
        <charset val="238"/>
      </rPr>
      <t>54 - DN 50</t>
    </r>
  </si>
  <si>
    <t>Tlaková zkouška</t>
  </si>
  <si>
    <t>Venkovní rozvod</t>
  </si>
  <si>
    <t>Potrubí z PE</t>
  </si>
  <si>
    <t>SDR 11 RC</t>
  </si>
  <si>
    <t>32X2</t>
  </si>
  <si>
    <t>Tlakové zkoušky potrubí</t>
  </si>
  <si>
    <t>z PE  trubek</t>
  </si>
  <si>
    <t>přes DN 50 - do DN 100</t>
  </si>
  <si>
    <t xml:space="preserve"> Ostatní tvarovky, objímky a fitinky</t>
  </si>
  <si>
    <t>OSTATNÍ</t>
  </si>
  <si>
    <t>Signalizační folie</t>
  </si>
  <si>
    <t>Signalizační vodič</t>
  </si>
  <si>
    <t>CY  2,5</t>
  </si>
  <si>
    <t>Výkop pro potrubí</t>
  </si>
  <si>
    <t>Doprava a vnitrostaveništní přemístění</t>
  </si>
  <si>
    <t xml:space="preserve"> Odborný dozor staveniště</t>
  </si>
  <si>
    <t>ARMATURY A STROJNÍ ZAŘÍZENÍ</t>
  </si>
  <si>
    <t>Požární hydrant</t>
  </si>
  <si>
    <t>D25 s hadicí 30m</t>
  </si>
  <si>
    <t xml:space="preserve"> Zásobníkem TV</t>
  </si>
  <si>
    <t>dodávka ÚT</t>
  </si>
  <si>
    <t>objem TV</t>
  </si>
  <si>
    <t>l</t>
  </si>
  <si>
    <t>Automatická zlaková stanice</t>
  </si>
  <si>
    <t>se samonasávacími čerpadly</t>
  </si>
  <si>
    <t>2JET 102</t>
  </si>
  <si>
    <t>příkon</t>
  </si>
  <si>
    <t>2x0,75</t>
  </si>
  <si>
    <t>napětí</t>
  </si>
  <si>
    <t>V</t>
  </si>
  <si>
    <t>průtok</t>
  </si>
  <si>
    <t>6,6-3</t>
  </si>
  <si>
    <t>m3/h</t>
  </si>
  <si>
    <t xml:space="preserve">max. tlak </t>
  </si>
  <si>
    <t>bar</t>
  </si>
  <si>
    <t>Expanzní nádoba s vakem</t>
  </si>
  <si>
    <t>objem</t>
  </si>
  <si>
    <t>Cirkulační čerpadlo</t>
  </si>
  <si>
    <t>Z25/6</t>
  </si>
  <si>
    <t>Fakturační vodoměr</t>
  </si>
  <si>
    <t>dodávka SČVaK</t>
  </si>
  <si>
    <t>Jemný filtr se zpětným proplachem</t>
  </si>
  <si>
    <t>F76D DN 50</t>
  </si>
  <si>
    <t>Kontrolovatelná zpětná klapka</t>
  </si>
  <si>
    <t>RV 280 DN 50</t>
  </si>
  <si>
    <t>Elektromagnetický ventil pro doplňování nádrže na užitkovou vodu</t>
  </si>
  <si>
    <t>DN 25</t>
  </si>
  <si>
    <t>Ruční vyvažovací cirkulační ventil</t>
  </si>
  <si>
    <t>DN 20</t>
  </si>
  <si>
    <t>Kulový kohout s vypuštěním</t>
  </si>
  <si>
    <t>DN 32</t>
  </si>
  <si>
    <t>Kulový kohout</t>
  </si>
  <si>
    <t>13.</t>
  </si>
  <si>
    <t>Zpětná klapka</t>
  </si>
  <si>
    <t>14.</t>
  </si>
  <si>
    <t xml:space="preserve"> Pojistný ventil</t>
  </si>
  <si>
    <t>DN 20-6bar</t>
  </si>
  <si>
    <t>15.</t>
  </si>
  <si>
    <t>Vypouštěcí kulový kohout</t>
  </si>
  <si>
    <t>DN 15</t>
  </si>
  <si>
    <t>16.</t>
  </si>
  <si>
    <t>Ventil rohový</t>
  </si>
  <si>
    <t>DN 10</t>
  </si>
  <si>
    <t>17.</t>
  </si>
  <si>
    <t>Pancéřová hadička</t>
  </si>
  <si>
    <t>18.</t>
  </si>
  <si>
    <t>Pračkový ventil s filtrem</t>
  </si>
  <si>
    <t>IZOLACE POTRUBÍ</t>
  </si>
  <si>
    <t>Izolace PP</t>
  </si>
  <si>
    <t>32/9</t>
  </si>
  <si>
    <t>40/9</t>
  </si>
  <si>
    <t>50/9</t>
  </si>
  <si>
    <t>20/13</t>
  </si>
  <si>
    <t>25/13</t>
  </si>
  <si>
    <t>32/13</t>
  </si>
  <si>
    <t>40/13</t>
  </si>
  <si>
    <t>50/13</t>
  </si>
  <si>
    <t>63/13</t>
  </si>
  <si>
    <t>Páska, háčky</t>
  </si>
  <si>
    <t>Vnitrostaveništní přemístění</t>
  </si>
  <si>
    <t>Drobné stavební úpravy</t>
  </si>
  <si>
    <t xml:space="preserve">hod </t>
  </si>
  <si>
    <t>Technický dozor na stavbě</t>
  </si>
  <si>
    <t>SPLAŠKOVÁ KANALIZACE</t>
  </si>
  <si>
    <t>Potrubí HT</t>
  </si>
  <si>
    <t>d40</t>
  </si>
  <si>
    <t>d50</t>
  </si>
  <si>
    <t>d75</t>
  </si>
  <si>
    <t>Potrubí PVC</t>
  </si>
  <si>
    <t>d110</t>
  </si>
  <si>
    <t>d125</t>
  </si>
  <si>
    <t>d160</t>
  </si>
  <si>
    <t>d200</t>
  </si>
  <si>
    <t>d250</t>
  </si>
  <si>
    <t>Zkouška těsnosti</t>
  </si>
  <si>
    <t xml:space="preserve"> </t>
  </si>
  <si>
    <t>ZAŘÍZENÍ</t>
  </si>
  <si>
    <t xml:space="preserve"> Odlučovač tuku včetně 2 poklopů do 3,5t</t>
  </si>
  <si>
    <t>OTP 4 - NS 4</t>
  </si>
  <si>
    <t>max. průtok</t>
  </si>
  <si>
    <t>l/s</t>
  </si>
  <si>
    <t>objem lápáku</t>
  </si>
  <si>
    <t>rozměry</t>
  </si>
  <si>
    <t>1860x900x1260</t>
  </si>
  <si>
    <t xml:space="preserve"> Umyvadlový sifon</t>
  </si>
  <si>
    <t>Dřezový sifon</t>
  </si>
  <si>
    <t>Sprchový sifon</t>
  </si>
  <si>
    <t>Pračkový sifon</t>
  </si>
  <si>
    <t>Podlahová vpusť</t>
  </si>
  <si>
    <t>Nerezový rošt</t>
  </si>
  <si>
    <t>500x300</t>
  </si>
  <si>
    <t>600x600</t>
  </si>
  <si>
    <t>1800x100</t>
  </si>
  <si>
    <t>Odvětrávací hlavice</t>
  </si>
  <si>
    <t>Čistící kus</t>
  </si>
  <si>
    <t>Plastové dvířka pro čistící kus</t>
  </si>
  <si>
    <t>400x400</t>
  </si>
  <si>
    <t xml:space="preserve"> hod </t>
  </si>
  <si>
    <t>VENKOVNÍ SPLAŠKOVÁ KANALIZACE</t>
  </si>
  <si>
    <t xml:space="preserve">PVC KGEN SN 4 </t>
  </si>
  <si>
    <t>DN 250</t>
  </si>
  <si>
    <t>Revizní šachta s poklopem B125</t>
  </si>
  <si>
    <t>DN 1000/250</t>
  </si>
  <si>
    <t>Tvarovky</t>
  </si>
  <si>
    <t>4,</t>
  </si>
  <si>
    <t>Technický dozor</t>
  </si>
  <si>
    <t xml:space="preserve"> Napojení do stávající kanalizační stoky</t>
  </si>
  <si>
    <t>Celkem bez DPH</t>
  </si>
  <si>
    <t>Revize plynovodu</t>
  </si>
  <si>
    <t xml:space="preserve"> Plynový pilíř</t>
  </si>
  <si>
    <t>do 6 m</t>
  </si>
  <si>
    <t xml:space="preserve"> Vnitrostaveništní přemístění</t>
  </si>
  <si>
    <t>Syntetický nátěr pomocných konstrukcí</t>
  </si>
  <si>
    <t>do DN 50</t>
  </si>
  <si>
    <t>Syntetický nátěr potrubí</t>
  </si>
  <si>
    <t>NÁTĚRY POTRUBÍ</t>
  </si>
  <si>
    <t>dlouhá</t>
  </si>
  <si>
    <t>Rozpěrka plynoměru</t>
  </si>
  <si>
    <t>KIT Flex přímý Firebag 1/2" FM + 750mm 1/2"FF</t>
  </si>
  <si>
    <t>od fy. IVAR</t>
  </si>
  <si>
    <t>Kulový uzávěr s protipožární armaturou FireBag a Flexigas hadice</t>
  </si>
  <si>
    <t>DN 40</t>
  </si>
  <si>
    <t>Kulový kohout  - plyn</t>
  </si>
  <si>
    <t>0,1-16</t>
  </si>
  <si>
    <t>Rozsah</t>
  </si>
  <si>
    <t>BK G16</t>
  </si>
  <si>
    <t>Membránový plynoměr stávající</t>
  </si>
  <si>
    <t>ARMATURY A ZAŘÍZENÍ</t>
  </si>
  <si>
    <t>soub</t>
  </si>
  <si>
    <t>Fitinky, tvarovky, objímky</t>
  </si>
  <si>
    <t>potrubí CU</t>
  </si>
  <si>
    <t>DN 80</t>
  </si>
  <si>
    <t>Chránička potrubí</t>
  </si>
  <si>
    <t>d63</t>
  </si>
  <si>
    <t>Elektro T-kus</t>
  </si>
  <si>
    <t>d63/ DN32</t>
  </si>
  <si>
    <t>d63/ DN40</t>
  </si>
  <si>
    <t>Přechodka PE - OCEL - zavitová</t>
  </si>
  <si>
    <t>63x5,8</t>
  </si>
  <si>
    <t>SDR 11/PN 8</t>
  </si>
  <si>
    <t>Potrubí s trubek PE 100 RC</t>
  </si>
  <si>
    <t>35x1,5</t>
  </si>
  <si>
    <t>28x1</t>
  </si>
  <si>
    <t>18x1</t>
  </si>
  <si>
    <t>z trubek tvrdých</t>
  </si>
  <si>
    <t>Potrubí z Cu</t>
  </si>
  <si>
    <t>VNITŘNÍ PLYNOVOD</t>
  </si>
  <si>
    <t>cena</t>
  </si>
  <si>
    <t>STROJNÍ ČÁST</t>
  </si>
  <si>
    <t>Závěsný kondenzační plynový kotel</t>
  </si>
  <si>
    <t>např. THRs 10-50C</t>
  </si>
  <si>
    <t>jm. výkon</t>
  </si>
  <si>
    <t>10-49,5</t>
  </si>
  <si>
    <t>spotřeba Z.P.</t>
  </si>
  <si>
    <t>Třída NOx</t>
  </si>
  <si>
    <t>Učinnost při 100% výkonu</t>
  </si>
  <si>
    <t>odkouření</t>
  </si>
  <si>
    <t>TURBO</t>
  </si>
  <si>
    <t>Nepřímo ohřívaný zásobník TV</t>
  </si>
  <si>
    <t>např. SMART ME 600</t>
  </si>
  <si>
    <t>celkový objem</t>
  </si>
  <si>
    <t>špičkový průtok při 40°C</t>
  </si>
  <si>
    <t>l/10min</t>
  </si>
  <si>
    <t>příkon el. vložky</t>
  </si>
  <si>
    <t>Expanzní nádoba</t>
  </si>
  <si>
    <t>např. REFLEX NG 140/6</t>
  </si>
  <si>
    <t>Termohydrulický oddělovač včetně izolace</t>
  </si>
  <si>
    <t>např. HVDT II</t>
  </si>
  <si>
    <t>Sdružený rozdělovač a sběrač</t>
  </si>
  <si>
    <t>včetně uchycení a izolace</t>
  </si>
  <si>
    <t>např. RS kombi MODEL 150 - 1500mm</t>
  </si>
  <si>
    <t>3 x DN 50</t>
  </si>
  <si>
    <t>2 x DN 25</t>
  </si>
  <si>
    <t>Trojcestný ventil s pohonem</t>
  </si>
  <si>
    <t>např. VRG 131</t>
  </si>
  <si>
    <t>DN 20 - kv=4,0</t>
  </si>
  <si>
    <t>Elektronicky regulované oběhové čerpadlo</t>
  </si>
  <si>
    <t>od fy. WILO</t>
  </si>
  <si>
    <t xml:space="preserve"> PICO STRATOS 30/1-6</t>
  </si>
  <si>
    <t>MAXO 30/0,5-10</t>
  </si>
  <si>
    <t>STRATOS 30/1-12</t>
  </si>
  <si>
    <t>ROZVOD POTRUBÍ</t>
  </si>
  <si>
    <t>Potrubí z trubek Cu</t>
  </si>
  <si>
    <t>polotvrdých</t>
  </si>
  <si>
    <t>15x1</t>
  </si>
  <si>
    <t>22x1</t>
  </si>
  <si>
    <t>tvrdých</t>
  </si>
  <si>
    <t>42x1,5</t>
  </si>
  <si>
    <t>54x2</t>
  </si>
  <si>
    <t>měděných</t>
  </si>
  <si>
    <t xml:space="preserve"> Ostatní tvarovky a fitinky</t>
  </si>
  <si>
    <t>ARMATURY</t>
  </si>
  <si>
    <t>Kulový kohout se zajištěním</t>
  </si>
  <si>
    <t>od fy. REFLEX</t>
  </si>
  <si>
    <t>Filtr</t>
  </si>
  <si>
    <t>Vyvažovací ventil</t>
  </si>
  <si>
    <t>od fy. HONEYWELL</t>
  </si>
  <si>
    <t>KOMBI 3-PLUS modrý</t>
  </si>
  <si>
    <t>Uzavírací a měřící ventil</t>
  </si>
  <si>
    <t>KOMBI 3-PLUS červený</t>
  </si>
  <si>
    <t>Automatický odvzdušňovací ventil se zpětnou klapkou</t>
  </si>
  <si>
    <t>Manometr včetně uzavíracího kohoutu</t>
  </si>
  <si>
    <t>rozsah</t>
  </si>
  <si>
    <t>0 - 4 bar</t>
  </si>
  <si>
    <t>Termomanometr</t>
  </si>
  <si>
    <t>0 - 120°C</t>
  </si>
  <si>
    <t>RADIÁTOROVÉ ARMATURY</t>
  </si>
  <si>
    <t>Sestava termostatického ventilu a radiátorového šroubení pro VK</t>
  </si>
  <si>
    <t>IVAR.KIT AVK DS 346/1</t>
  </si>
  <si>
    <t>OTOPNÁ TĚLESA</t>
  </si>
  <si>
    <t xml:space="preserve">Desková otopná tělesa </t>
  </si>
  <si>
    <t>VENTIL KOMPAKT</t>
  </si>
  <si>
    <t>11VK-900/400</t>
  </si>
  <si>
    <t>11VK-900/1000</t>
  </si>
  <si>
    <t>21VK-300/600</t>
  </si>
  <si>
    <t>21VK-300/1200</t>
  </si>
  <si>
    <t>21VK-300/1400</t>
  </si>
  <si>
    <t>21VK-600/1400</t>
  </si>
  <si>
    <t>21VK-900/400</t>
  </si>
  <si>
    <t>21VK-900/800</t>
  </si>
  <si>
    <t>21VK-900/1000</t>
  </si>
  <si>
    <t>22VK-300/600</t>
  </si>
  <si>
    <t>22VK-300/1200</t>
  </si>
  <si>
    <t>22VK-300/1400</t>
  </si>
  <si>
    <t>22VK-600/600</t>
  </si>
  <si>
    <t>22VK-600/1600</t>
  </si>
  <si>
    <t>22VK-900/400</t>
  </si>
  <si>
    <t>22VK-900/600</t>
  </si>
  <si>
    <t>22VK-900/800</t>
  </si>
  <si>
    <t>33VK-300/600</t>
  </si>
  <si>
    <t>33VK-300/1400</t>
  </si>
  <si>
    <t>33VK-900/700</t>
  </si>
  <si>
    <t>33VK-900/800</t>
  </si>
  <si>
    <t>Podlahový konventor bez ventilátoru s mřížkou</t>
  </si>
  <si>
    <t>MINIB PT 80/3000</t>
  </si>
  <si>
    <t>IZOLACE</t>
  </si>
  <si>
    <t>Návleková izolace</t>
  </si>
  <si>
    <t>z minerální vaty s AL polepem</t>
  </si>
  <si>
    <t>28/20</t>
  </si>
  <si>
    <t>35/20</t>
  </si>
  <si>
    <t>42/20</t>
  </si>
  <si>
    <t>54/20</t>
  </si>
  <si>
    <t>z Pe</t>
  </si>
  <si>
    <t>15/13</t>
  </si>
  <si>
    <t>18/13</t>
  </si>
  <si>
    <t>22/13</t>
  </si>
  <si>
    <t>Pásky spojky , lepidlo</t>
  </si>
  <si>
    <t xml:space="preserve">  </t>
  </si>
  <si>
    <t>MĚŘENÍ A REGULACE</t>
  </si>
  <si>
    <t>Venkovní čidlo teplty</t>
  </si>
  <si>
    <t>např. QAC34/101/l</t>
  </si>
  <si>
    <t>součástí dodávky kotle</t>
  </si>
  <si>
    <t>Kompletní sada svorek</t>
  </si>
  <si>
    <t>např SV 43.345</t>
  </si>
  <si>
    <t>WEB server</t>
  </si>
  <si>
    <t>např OZW 672.10.101</t>
  </si>
  <si>
    <t>Komunikační rozhraní</t>
  </si>
  <si>
    <t>např OCI 345.06/101</t>
  </si>
  <si>
    <t>Ovládací panel</t>
  </si>
  <si>
    <t>např AVS 37.294</t>
  </si>
  <si>
    <t>Plochý kabel pro ovládací panel</t>
  </si>
  <si>
    <t>např AVS 82.491/109</t>
  </si>
  <si>
    <t>Plastová krytka pro ochranu plošných spojů</t>
  </si>
  <si>
    <t>např AVS 92.290/109</t>
  </si>
  <si>
    <t>Příložné čidlo teploty</t>
  </si>
  <si>
    <t>např QAD 36/101/L</t>
  </si>
  <si>
    <t>Čidlo teploty do jímka</t>
  </si>
  <si>
    <t>např QAZ 36.526/109</t>
  </si>
  <si>
    <t>např AVS 82.490/109</t>
  </si>
  <si>
    <t>např SV 75.391</t>
  </si>
  <si>
    <t>např QAD 36</t>
  </si>
  <si>
    <t>ODVOD SPALNIN</t>
  </si>
  <si>
    <t>Univerzální sada pro sdružený odvod spalin pro kaskády kotlů</t>
  </si>
  <si>
    <t>BRILON DN 125/110</t>
  </si>
  <si>
    <t>Komínová vložka</t>
  </si>
  <si>
    <t>BRILON  DN 110</t>
  </si>
  <si>
    <t>Komínový poklap</t>
  </si>
  <si>
    <t>BRILON DN 110</t>
  </si>
  <si>
    <t>Prostupy potrubí</t>
  </si>
  <si>
    <t>Topná zkouška</t>
  </si>
  <si>
    <t>Požární ucpávky</t>
  </si>
  <si>
    <t>Zaregulování systému</t>
  </si>
  <si>
    <t xml:space="preserve"> Technický dozor</t>
  </si>
  <si>
    <t>CELKEM bez DPH</t>
  </si>
  <si>
    <t>materiál</t>
  </si>
  <si>
    <t>montáž</t>
  </si>
  <si>
    <t>celkem</t>
  </si>
  <si>
    <t>ZAŘÍZENÍ Č.1 - větrání soc. zařízení pokojů</t>
  </si>
  <si>
    <t>1.01</t>
  </si>
  <si>
    <t>Nástěnný axiální ventilátor</t>
  </si>
  <si>
    <t>např. SILENT 300 CRZ DESIGN 3C</t>
  </si>
  <si>
    <t>tlak</t>
  </si>
  <si>
    <t>pa</t>
  </si>
  <si>
    <t>W</t>
  </si>
  <si>
    <t>akust. tlak ve 3m</t>
  </si>
  <si>
    <t>dB(A)</t>
  </si>
  <si>
    <t>1.02</t>
  </si>
  <si>
    <t>Pevné potrubí</t>
  </si>
  <si>
    <t>SPIRO 160</t>
  </si>
  <si>
    <t>1.03</t>
  </si>
  <si>
    <t>Oblouk segmentový</t>
  </si>
  <si>
    <t>OS 90° 160</t>
  </si>
  <si>
    <t>1.04</t>
  </si>
  <si>
    <t>Protideštová žaluzie</t>
  </si>
  <si>
    <t>TWG 160</t>
  </si>
  <si>
    <t>ZAŘÍZENÍ Č.2 - větrání soc. zařízení</t>
  </si>
  <si>
    <t>2.01</t>
  </si>
  <si>
    <t>Diagonální ventilátor do potrubí</t>
  </si>
  <si>
    <t>např. MIXVENT TD 800/200</t>
  </si>
  <si>
    <t>2.02</t>
  </si>
  <si>
    <t>Pružná manžeta</t>
  </si>
  <si>
    <t>KAA 200</t>
  </si>
  <si>
    <t>2.03</t>
  </si>
  <si>
    <t>RSK 200</t>
  </si>
  <si>
    <t>2.04</t>
  </si>
  <si>
    <t>TWG 200</t>
  </si>
  <si>
    <t>2.05</t>
  </si>
  <si>
    <t>SPIRO 200</t>
  </si>
  <si>
    <t>2.06</t>
  </si>
  <si>
    <t xml:space="preserve">Odbočka jednostranná 90° </t>
  </si>
  <si>
    <t>OBJ 90° 160/100</t>
  </si>
  <si>
    <t>OBJ 90° 200/160</t>
  </si>
  <si>
    <t>2.07</t>
  </si>
  <si>
    <t>Přechod osový</t>
  </si>
  <si>
    <t>PRO 160/100</t>
  </si>
  <si>
    <t>PRO 200/100</t>
  </si>
  <si>
    <t>2.08</t>
  </si>
  <si>
    <t>OS 90° 200</t>
  </si>
  <si>
    <t>2.09</t>
  </si>
  <si>
    <t>Výustka do hranatého potrubí</t>
  </si>
  <si>
    <t>VNKM  225x75 R1</t>
  </si>
  <si>
    <t>2.10</t>
  </si>
  <si>
    <t>Talířový ventil odvodní - kovový</t>
  </si>
  <si>
    <t>KK 100</t>
  </si>
  <si>
    <t>KK 160</t>
  </si>
  <si>
    <t>2.11</t>
  </si>
  <si>
    <t>Dveřní mřížka - dodávka stavby</t>
  </si>
  <si>
    <t>2.12</t>
  </si>
  <si>
    <t>objímky</t>
  </si>
  <si>
    <t>spojovací materiál</t>
  </si>
  <si>
    <t>závěsy</t>
  </si>
  <si>
    <t>ZAŘÍZENÍ Č.3 - větrání soc. zařízení</t>
  </si>
  <si>
    <t>3 .01</t>
  </si>
  <si>
    <t>např. MIXVENT TD 500/160</t>
  </si>
  <si>
    <t>3.02</t>
  </si>
  <si>
    <t>KAA 160</t>
  </si>
  <si>
    <t>3.03</t>
  </si>
  <si>
    <t>RSK 160</t>
  </si>
  <si>
    <t>3.04</t>
  </si>
  <si>
    <t>3.05</t>
  </si>
  <si>
    <t>3.06</t>
  </si>
  <si>
    <t>3.07</t>
  </si>
  <si>
    <t>3.08</t>
  </si>
  <si>
    <t xml:space="preserve">Koncový kryt </t>
  </si>
  <si>
    <t>DRL 160</t>
  </si>
  <si>
    <t>3.09</t>
  </si>
  <si>
    <t>3.10</t>
  </si>
  <si>
    <t>ZAŘÍZENÍ Č.4 - větrání soc. zařízení</t>
  </si>
  <si>
    <t>4.01</t>
  </si>
  <si>
    <t>4.02</t>
  </si>
  <si>
    <t>4.03</t>
  </si>
  <si>
    <t>4.04</t>
  </si>
  <si>
    <t>4.05</t>
  </si>
  <si>
    <t>4.06</t>
  </si>
  <si>
    <t>OBJ 90° 160/160</t>
  </si>
  <si>
    <t>4.07</t>
  </si>
  <si>
    <t>4.08</t>
  </si>
  <si>
    <t>4.09</t>
  </si>
  <si>
    <t>4.10</t>
  </si>
  <si>
    <t>4.11</t>
  </si>
  <si>
    <t>4.12</t>
  </si>
  <si>
    <t>4.13</t>
  </si>
  <si>
    <t>ZAŘÍZENÍ Č.5 - větrání soc. zařízení</t>
  </si>
  <si>
    <t>5.01</t>
  </si>
  <si>
    <t>5.02</t>
  </si>
  <si>
    <t>5.03</t>
  </si>
  <si>
    <t>5.04</t>
  </si>
  <si>
    <t>5.05</t>
  </si>
  <si>
    <t>5.06</t>
  </si>
  <si>
    <t>5.07</t>
  </si>
  <si>
    <t>5.08</t>
  </si>
  <si>
    <t>5.09</t>
  </si>
  <si>
    <t>5.10</t>
  </si>
  <si>
    <t>5.11</t>
  </si>
  <si>
    <t>5.12</t>
  </si>
  <si>
    <t>5.13</t>
  </si>
  <si>
    <t>ZAŘÍZENÍ Č.6 - přívod a odvod vzduchu do 1.PP</t>
  </si>
  <si>
    <t>6.01</t>
  </si>
  <si>
    <t>Vzt. jednotka s rekuperací vzduchu a ohřevem vzduchu</t>
  </si>
  <si>
    <t>by-passová klapka, filtr vzduchu, digitální regulace, atd</t>
  </si>
  <si>
    <t>např. DUPLEX 3500 MULTI ECO</t>
  </si>
  <si>
    <t>rozměry:</t>
  </si>
  <si>
    <t>1800x775x2300</t>
  </si>
  <si>
    <t>mm</t>
  </si>
  <si>
    <t>hmotnost</t>
  </si>
  <si>
    <t>akust .tlak v 3m</t>
  </si>
  <si>
    <t>účinnost rekuperace</t>
  </si>
  <si>
    <t>přívod</t>
  </si>
  <si>
    <t>jmen. výkon</t>
  </si>
  <si>
    <r>
      <t>m</t>
    </r>
    <r>
      <rPr>
        <vertAlign val="superscript"/>
        <sz val="9"/>
        <rFont val="Arial"/>
        <family val="2"/>
        <charset val="238"/>
      </rPr>
      <t>3</t>
    </r>
    <r>
      <rPr>
        <sz val="9"/>
        <rFont val="Arial"/>
        <family val="2"/>
        <charset val="238"/>
      </rPr>
      <t>/h</t>
    </r>
  </si>
  <si>
    <t>disp. tlak</t>
  </si>
  <si>
    <t>příkon ohřívače</t>
  </si>
  <si>
    <t>odvod</t>
  </si>
  <si>
    <t>Regulační uzel teplovodního ohřívače</t>
  </si>
  <si>
    <t>RE-TP04.LM24A-SR</t>
  </si>
  <si>
    <t>6.02</t>
  </si>
  <si>
    <t>Tlumič hluku</t>
  </si>
  <si>
    <t>315x150 - 1000</t>
  </si>
  <si>
    <t>315x150 - 1500</t>
  </si>
  <si>
    <t>630x150 - 1000</t>
  </si>
  <si>
    <t>6.03</t>
  </si>
  <si>
    <t>Požární klapka s pohonem</t>
  </si>
  <si>
    <t>typ pohonu dle PBŘ a elektro</t>
  </si>
  <si>
    <t>PKTM 315x150.24</t>
  </si>
  <si>
    <t>PKTM 630x150.24</t>
  </si>
  <si>
    <t>6.04</t>
  </si>
  <si>
    <t>Ruční uzavírací klapka</t>
  </si>
  <si>
    <t>RKM 315x150.01</t>
  </si>
  <si>
    <t>RKM 630x150.01</t>
  </si>
  <si>
    <t>6.05</t>
  </si>
  <si>
    <t xml:space="preserve">Čtyřhranné potrubí zhotovené z pozinkovaného ocelového plechu vybavené                                               </t>
  </si>
  <si>
    <t xml:space="preserve">lištovými spoji jednotlivých montážních dílů s běžným stupněm těsnosti       </t>
  </si>
  <si>
    <t xml:space="preserve">(spoje budou těsněny pryžovým profilem).                             </t>
  </si>
  <si>
    <t>Nástavce, pokud není uvedeno jinak, jsou v podélné ose trubního dílu.</t>
  </si>
  <si>
    <r>
      <t xml:space="preserve">Díly označené </t>
    </r>
    <r>
      <rPr>
        <b/>
        <sz val="12"/>
        <rFont val="Arial CE"/>
        <family val="2"/>
        <charset val="238"/>
      </rPr>
      <t>+</t>
    </r>
    <r>
      <rPr>
        <sz val="10"/>
        <rFont val="Arial CE"/>
        <family val="2"/>
        <charset val="238"/>
      </rPr>
      <t xml:space="preserve"> – volný spoj - obsahují délkovou montážní rezervu na</t>
    </r>
  </si>
  <si>
    <t>provedení doměru délky na stavbě  (min. 300 mm).</t>
  </si>
  <si>
    <t>100x100</t>
  </si>
  <si>
    <t>200x150</t>
  </si>
  <si>
    <t>315x150</t>
  </si>
  <si>
    <t>400x150</t>
  </si>
  <si>
    <t>630x150</t>
  </si>
  <si>
    <t>6.06</t>
  </si>
  <si>
    <t xml:space="preserve">Tvarovky čtyřhranné potrubí zhotovené z pozinkovaného ocelového plechu </t>
  </si>
  <si>
    <t>do obvodu 2500mm</t>
  </si>
  <si>
    <t>6.07</t>
  </si>
  <si>
    <t>VNM 1 225x75 R1</t>
  </si>
  <si>
    <t>VNM 1 325x75 R1</t>
  </si>
  <si>
    <t>VNM 1 425x75 R1</t>
  </si>
  <si>
    <t>VNM 1 100x100 R1</t>
  </si>
  <si>
    <t>VNM 1 200x100 R1</t>
  </si>
  <si>
    <t>6.08</t>
  </si>
  <si>
    <t>Pevná protidešťová žaluzie s pozedním rámem</t>
  </si>
  <si>
    <t>PZDM 400x400.122</t>
  </si>
  <si>
    <t>6.09</t>
  </si>
  <si>
    <t xml:space="preserve">Tepelná a zvuková  izolace potrubí </t>
  </si>
  <si>
    <t xml:space="preserve">tl.40mm s oplechováním </t>
  </si>
  <si>
    <r>
      <t>m</t>
    </r>
    <r>
      <rPr>
        <vertAlign val="superscript"/>
        <sz val="10"/>
        <rFont val="Arial CE"/>
        <family val="2"/>
        <charset val="238"/>
      </rPr>
      <t>2</t>
    </r>
  </si>
  <si>
    <t>6.10</t>
  </si>
  <si>
    <t>Zapojení a prokabelování ovladače a čidel</t>
  </si>
  <si>
    <t>ZAŘÍZENÍ Č.7- přívod a odvod vzduchu z kuchyně</t>
  </si>
  <si>
    <t>7.01</t>
  </si>
  <si>
    <t>např. DUPLEX 5500 MULTI ECO</t>
  </si>
  <si>
    <t>1800x1065x2500</t>
  </si>
  <si>
    <t>7.02</t>
  </si>
  <si>
    <t>Kuchyňská digestoř s přívodem vzduchu</t>
  </si>
  <si>
    <t>osvětlením a tukovým filtrem</t>
  </si>
  <si>
    <t>např. VARINT S-2800x2200</t>
  </si>
  <si>
    <t>2800x2200x465</t>
  </si>
  <si>
    <t>připojení přívod</t>
  </si>
  <si>
    <t>250x700</t>
  </si>
  <si>
    <t>2x200x400</t>
  </si>
  <si>
    <t>vákon</t>
  </si>
  <si>
    <t>7.03</t>
  </si>
  <si>
    <t>Kuchyňská digestoř</t>
  </si>
  <si>
    <t>např. STANDARD-S 1750x1400</t>
  </si>
  <si>
    <t>1750x1400x465</t>
  </si>
  <si>
    <t>připojení</t>
  </si>
  <si>
    <t>300x100</t>
  </si>
  <si>
    <t>7.04</t>
  </si>
  <si>
    <t>500x500 - 1500</t>
  </si>
  <si>
    <t>355x800 - 1500</t>
  </si>
  <si>
    <t>710x250 - 1500</t>
  </si>
  <si>
    <t>7.05</t>
  </si>
  <si>
    <t>PKTM 500x500.24</t>
  </si>
  <si>
    <t>PKTM 710.250.24</t>
  </si>
  <si>
    <t>PKTM 800x355.24</t>
  </si>
  <si>
    <t>7.06</t>
  </si>
  <si>
    <t>RKM 400x250.01</t>
  </si>
  <si>
    <t>RKM 315x100.01</t>
  </si>
  <si>
    <t>RKM 710x250.01</t>
  </si>
  <si>
    <t>7.07</t>
  </si>
  <si>
    <t>200x100</t>
  </si>
  <si>
    <t>315x100</t>
  </si>
  <si>
    <t>355x800</t>
  </si>
  <si>
    <t>400x250</t>
  </si>
  <si>
    <t>500x500</t>
  </si>
  <si>
    <t>710x250</t>
  </si>
  <si>
    <t>7.08</t>
  </si>
  <si>
    <t>7.09</t>
  </si>
  <si>
    <t>VNM 1 425x225 R1</t>
  </si>
  <si>
    <t>7.10</t>
  </si>
  <si>
    <t>PZDM 500x500.122</t>
  </si>
  <si>
    <t>7.11</t>
  </si>
  <si>
    <t>Výfuková hlavice</t>
  </si>
  <si>
    <t>VH  800x355</t>
  </si>
  <si>
    <t>7.12</t>
  </si>
  <si>
    <t>přívodního potrubí</t>
  </si>
  <si>
    <t>tl.40mm s oplechováním - barvu určí architekt</t>
  </si>
  <si>
    <t>7.13</t>
  </si>
  <si>
    <t>ZAŘÍZENÍ Č.8 - větrání myčka nádobí</t>
  </si>
  <si>
    <t>8.01</t>
  </si>
  <si>
    <t>8.02</t>
  </si>
  <si>
    <t>Kuchyňská didestoř</t>
  </si>
  <si>
    <t>např. STANDARD-S 1500x1400</t>
  </si>
  <si>
    <t>1500x1400x465</t>
  </si>
  <si>
    <t>8.03</t>
  </si>
  <si>
    <t>MAA 200/900</t>
  </si>
  <si>
    <t>8.04</t>
  </si>
  <si>
    <t>8.05</t>
  </si>
  <si>
    <t>8.06</t>
  </si>
  <si>
    <t>8.07</t>
  </si>
  <si>
    <t>8.08</t>
  </si>
  <si>
    <t>8.09</t>
  </si>
  <si>
    <t>ZAŘÍZENÍ Č.9 - větrání lapolu</t>
  </si>
  <si>
    <t>9.01</t>
  </si>
  <si>
    <t>Nástěnný axiální ventilátor do zdi</t>
  </si>
  <si>
    <t>např. TREB4-200</t>
  </si>
  <si>
    <t>akust. tlak ve 1,5m</t>
  </si>
  <si>
    <t>9.02</t>
  </si>
  <si>
    <t>9.03</t>
  </si>
  <si>
    <t>9.04</t>
  </si>
  <si>
    <t>Pevná žaluzie</t>
  </si>
  <si>
    <t>HWG 200</t>
  </si>
  <si>
    <t>ZAŘÍZENÍ Č.10 - dveřní clona</t>
  </si>
  <si>
    <t>10.1</t>
  </si>
  <si>
    <t>El. dveřní clona</t>
  </si>
  <si>
    <t>např. DOR L.A2 E</t>
  </si>
  <si>
    <t>1400-2600</t>
  </si>
  <si>
    <t>příkon ventilátoru</t>
  </si>
  <si>
    <t>akust. tlak ve 3,0m</t>
  </si>
  <si>
    <t>45-59</t>
  </si>
  <si>
    <t>10.2</t>
  </si>
  <si>
    <t>Ovladač clony</t>
  </si>
  <si>
    <t>např. OS VientoE</t>
  </si>
  <si>
    <t>10.3</t>
  </si>
  <si>
    <t>Stěnový závěs</t>
  </si>
  <si>
    <t xml:space="preserve">např. LZ43 A, B 2 ks </t>
  </si>
  <si>
    <t>ZAŘÍZENÍ Č.10 - větrání CHUC</t>
  </si>
  <si>
    <t>10.01</t>
  </si>
  <si>
    <t xml:space="preserve">Nástěnný axiální ventilátor </t>
  </si>
  <si>
    <t>např.HCFT/4-710H</t>
  </si>
  <si>
    <t>10.02</t>
  </si>
  <si>
    <t>SPIRO 710</t>
  </si>
  <si>
    <t>10.03</t>
  </si>
  <si>
    <t>TWG 710</t>
  </si>
  <si>
    <t>10.04</t>
  </si>
  <si>
    <t>Přetlaková klapka</t>
  </si>
  <si>
    <t>NKTM 450X450</t>
  </si>
  <si>
    <t>ZAŘÍZENÍ Č.11 - větrání CHUC</t>
  </si>
  <si>
    <t>11.01</t>
  </si>
  <si>
    <t>např.HCFT/4-450H</t>
  </si>
  <si>
    <t>11.02</t>
  </si>
  <si>
    <t>SPIRO 450</t>
  </si>
  <si>
    <t>11.03</t>
  </si>
  <si>
    <t>OS 90° 450</t>
  </si>
  <si>
    <t>11.04</t>
  </si>
  <si>
    <t>TWG 450</t>
  </si>
  <si>
    <t>11.05</t>
  </si>
  <si>
    <t>ZAŘÍZENÍ Č.12 - větrání CHUC</t>
  </si>
  <si>
    <t>12.01</t>
  </si>
  <si>
    <t>např.HCTT/4-900A</t>
  </si>
  <si>
    <t>12.02</t>
  </si>
  <si>
    <t>630x250</t>
  </si>
  <si>
    <t>2500x250</t>
  </si>
  <si>
    <t>12.03</t>
  </si>
  <si>
    <t>do obvodu 6,300mm</t>
  </si>
  <si>
    <t>12.04</t>
  </si>
  <si>
    <t>VNM 1 525x225 R1</t>
  </si>
  <si>
    <t>12.05</t>
  </si>
  <si>
    <t>NKTM 500x1000</t>
  </si>
  <si>
    <t>ZAŘÍZENÍ Č.13 - klimatizace servu a skladu</t>
  </si>
  <si>
    <t>13.1</t>
  </si>
  <si>
    <t>Venkovní klimatizační jednotka</t>
  </si>
  <si>
    <t>např. RAS 10G2AVP-E</t>
  </si>
  <si>
    <t>Výkon chlazení</t>
  </si>
  <si>
    <t>Výkon vytápění</t>
  </si>
  <si>
    <t>Hlučnost v 1 m</t>
  </si>
  <si>
    <t xml:space="preserve"> dB(A) v 1m</t>
  </si>
  <si>
    <t>Proud</t>
  </si>
  <si>
    <t>Napětí</t>
  </si>
  <si>
    <t>13.2</t>
  </si>
  <si>
    <t>Nástěnná klimatizační jednotka</t>
  </si>
  <si>
    <t>např. RAV 10G2KVP-E</t>
  </si>
  <si>
    <t>Vzduchový výkon</t>
  </si>
  <si>
    <t xml:space="preserve"> m3/h</t>
  </si>
  <si>
    <t>Akustický tlak</t>
  </si>
  <si>
    <t>43-20</t>
  </si>
  <si>
    <t>dB(A) v 1m</t>
  </si>
  <si>
    <t>Příkon</t>
  </si>
  <si>
    <t>13.4</t>
  </si>
  <si>
    <t>Potrubí Cu</t>
  </si>
  <si>
    <t>6x1</t>
  </si>
  <si>
    <t>10x1</t>
  </si>
  <si>
    <t>13.5</t>
  </si>
  <si>
    <t>13.6</t>
  </si>
  <si>
    <t>Návleková izolace pro chlad</t>
  </si>
  <si>
    <t>AF/ Armaflex</t>
  </si>
  <si>
    <t>AF2 - 6</t>
  </si>
  <si>
    <t>AF2- 10</t>
  </si>
  <si>
    <t>13.7</t>
  </si>
  <si>
    <t>Pomocný materiál</t>
  </si>
  <si>
    <t>objímky, konzole, šrouby</t>
  </si>
  <si>
    <t>13.8</t>
  </si>
  <si>
    <t>Provozní zkouška</t>
  </si>
  <si>
    <t>13.9</t>
  </si>
  <si>
    <t>drážky pro potrubí, průchody do komína atd</t>
  </si>
  <si>
    <t>13.10</t>
  </si>
  <si>
    <t>Odvod kondenzátu</t>
  </si>
  <si>
    <t>Pe 25</t>
  </si>
  <si>
    <t>Zprovoznění a zkoušky zařízení</t>
  </si>
  <si>
    <t>ozn.stavby:</t>
  </si>
  <si>
    <t>název akce: Rekonstrukce domu bloku 60, č.p.2180, Most</t>
  </si>
  <si>
    <t>objekt: ELEKTROINSTALACE NN</t>
  </si>
  <si>
    <t>Rekapitulace ceny</t>
  </si>
  <si>
    <t>p.č.</t>
  </si>
  <si>
    <t>základ</t>
  </si>
  <si>
    <t>cena /Kč/</t>
  </si>
  <si>
    <t>dodávky zařízení</t>
  </si>
  <si>
    <t>doprava dodávek</t>
  </si>
  <si>
    <t>přesun dodávek</t>
  </si>
  <si>
    <t>materiál elektromontážní</t>
  </si>
  <si>
    <t>prořez</t>
  </si>
  <si>
    <t>materiál podružný</t>
  </si>
  <si>
    <t>elektromontáže</t>
  </si>
  <si>
    <t>demontáže</t>
  </si>
  <si>
    <t>PPV pro elektromontáže</t>
  </si>
  <si>
    <t>dodávky celkem</t>
  </si>
  <si>
    <t>materiál+výkony celkem</t>
  </si>
  <si>
    <t>ostatní náklady</t>
  </si>
  <si>
    <t>NÁKLADY hl.III celkem</t>
  </si>
  <si>
    <t>kompletační činnost</t>
  </si>
  <si>
    <t>revize</t>
  </si>
  <si>
    <t>ochranné a pracovní pomůcky</t>
  </si>
  <si>
    <t>NÁKLADY hl.XI celkem</t>
  </si>
  <si>
    <t>cena bez DPH</t>
  </si>
  <si>
    <t>DPH základní sazba</t>
  </si>
  <si>
    <t>CENA vč.DPH (Kč)</t>
  </si>
  <si>
    <t>Datum: 19.6.2017</t>
  </si>
  <si>
    <t xml:space="preserve">Vypracoval: </t>
  </si>
  <si>
    <t>Soupis položek</t>
  </si>
  <si>
    <t>č.položky</t>
  </si>
  <si>
    <t>popis položky</t>
  </si>
  <si>
    <t>mj.</t>
  </si>
  <si>
    <t>množství</t>
  </si>
  <si>
    <t xml:space="preserve">cena/mj.     </t>
  </si>
  <si>
    <t>cena celkem</t>
  </si>
  <si>
    <t>Nh/mj.</t>
  </si>
  <si>
    <t>Nh celkem</t>
  </si>
  <si>
    <t>VKP</t>
  </si>
  <si>
    <t>TC</t>
  </si>
  <si>
    <t>kap.</t>
  </si>
  <si>
    <t>Dodávky zařízení</t>
  </si>
  <si>
    <t>Rozvaděč RH                    ozn.RH</t>
  </si>
  <si>
    <t>S</t>
  </si>
  <si>
    <t>*</t>
  </si>
  <si>
    <t>DE</t>
  </si>
  <si>
    <t>Rozvaděč R01.1                 ozn.R01.1</t>
  </si>
  <si>
    <t>Rozvaděč R01.2                 ozn.R01.2</t>
  </si>
  <si>
    <t>Rozvaděč R1.1                  ozn.R1.1</t>
  </si>
  <si>
    <t>Rozvaděč R1.2                  ozn.R1.2</t>
  </si>
  <si>
    <t>Rozvaděč R2,R3,R4,R5           ozn.R2-5</t>
  </si>
  <si>
    <t>skříň RE 3x250A-měřící převodová do 250A-do fasády</t>
  </si>
  <si>
    <t>Z</t>
  </si>
  <si>
    <t>UPS 30kVA, zálohování 1hod - výtahy 2x12kW,BY-PASS</t>
  </si>
  <si>
    <t>svítidlo "A" LED přis.kruhové,sklo,28W,2300lm,IP43</t>
  </si>
  <si>
    <t>svítidlo "A1" LED přis.kruhové,sklo,28W,2300lm,IP43 s pohybovým čidlem</t>
  </si>
  <si>
    <t>svítidlo "A2"LED přis.kruhové,sklo,40W,3200lm,IP40</t>
  </si>
  <si>
    <t>svít. downlight "B" LED 2300lm,28W, IP43</t>
  </si>
  <si>
    <t>svít. downlight "C" LED 3000lm,40W, IP43</t>
  </si>
  <si>
    <t>svítidlo "D" LED 6500lm, 60W, kryt PMMA, IP54</t>
  </si>
  <si>
    <t>svítidlo "E" LED 6500lm, 66W, AL mřížka, IP20</t>
  </si>
  <si>
    <t>svítidlo "F" LED nad umyvadlo</t>
  </si>
  <si>
    <t>svít."G" zář. přisazené 2x58W EP s AL mřížkou,IP20</t>
  </si>
  <si>
    <t>svít."H" zář. přisazené 2x36W EP s AL mřížkou,IP20</t>
  </si>
  <si>
    <t>svít."J" zář.2x58 AC E/IP66/T8 s krytem</t>
  </si>
  <si>
    <t>svít."J1,K" zář.2x80 AC/IP66/T5 s krytem,par.refl.</t>
  </si>
  <si>
    <t>nouzové svítidlo LED 9W IP20 1hodina</t>
  </si>
  <si>
    <t>součet</t>
  </si>
  <si>
    <t>Materiál elektromontážní</t>
  </si>
  <si>
    <t>pojistková patrona PNA1(200-250A)gG</t>
  </si>
  <si>
    <t>ME</t>
  </si>
  <si>
    <t>hlavní ochranná přípojnice vč boxu</t>
  </si>
  <si>
    <t>ovladač 10A/250Vstř design TANGO řaz.1/0</t>
  </si>
  <si>
    <t>spínač 10A/250Vstř řaz.1 - design TANGO</t>
  </si>
  <si>
    <t>přepínač 10A/250Vstř řaz.5 design TANGO</t>
  </si>
  <si>
    <t>přepínač 10A/250Vstř řaz.6 design TANGO</t>
  </si>
  <si>
    <t>zásuvka 16A/250Vstř design TANGO bezŠr clonk</t>
  </si>
  <si>
    <t>zásuvka nástěnná 5pól/16A/400V/IP44</t>
  </si>
  <si>
    <t>podlahová zásuvka pro zásuvky 4x230V, 2xRJ45, cat.6 vč.zásuvek, komplet</t>
  </si>
  <si>
    <t>spínač automatický PIR design TANGO</t>
  </si>
  <si>
    <t>rámeček pro 1 přístroj Tango 3901A-B10</t>
  </si>
  <si>
    <t>zářivka lineární T8 pr26mm/L1500mm/G13 58W</t>
  </si>
  <si>
    <t>zářivka lineární T8 pr26mm/L1200mm/G13 36W</t>
  </si>
  <si>
    <t>zářivka lineární T5/L1500mm 80W</t>
  </si>
  <si>
    <t>časové relé do elektroinstalační krabice</t>
  </si>
  <si>
    <t>vačkový spínač ve skříňce do 32A/3f</t>
  </si>
  <si>
    <t>vodič CYY 25</t>
  </si>
  <si>
    <t>vodič CYY 10</t>
  </si>
  <si>
    <t>vodič CYY 16</t>
  </si>
  <si>
    <t>vodič CYY 6</t>
  </si>
  <si>
    <t>vodič CYY 4</t>
  </si>
  <si>
    <t>vedení FeZn pr.8mm(0,40kg/m)</t>
  </si>
  <si>
    <t>kabel 1kV CYKY 3x120+50</t>
  </si>
  <si>
    <t>kabel 1kV CYKY 3x50+35</t>
  </si>
  <si>
    <t>kabel CYKY 4x10</t>
  </si>
  <si>
    <t>kabel CYKY 2x1,5</t>
  </si>
  <si>
    <t>kabel CYKY 3x1,5</t>
  </si>
  <si>
    <t>kabel CYKY 3x2,5</t>
  </si>
  <si>
    <t>kabel CYKY 5x1,5</t>
  </si>
  <si>
    <t>kabel CYKY 5x4</t>
  </si>
  <si>
    <t>kabel CYKY 5x6</t>
  </si>
  <si>
    <t>kabel CYKY 5x2,5</t>
  </si>
  <si>
    <t>kabel 1kV CSTH-V B2cas1d0-O 2x1,5</t>
  </si>
  <si>
    <t>kabel 1kV CSTH-V B2cas1d0-O 3x1,5</t>
  </si>
  <si>
    <t>kabel 1kV CSTH-V B2cas1d0-J 4x25</t>
  </si>
  <si>
    <t>kabel 1kV CSTH-V B2cas1d0-J 4x16</t>
  </si>
  <si>
    <t>tlačítko pod sklem - central a total stop</t>
  </si>
  <si>
    <t>krabice univerzální/přístrojová KU68/1</t>
  </si>
  <si>
    <t>krabice univerz/rozvodka KU68-1903 vč.KO68 +S66</t>
  </si>
  <si>
    <t>roura korugovaná KOPOFLEX KF09040 pr.40/32mm</t>
  </si>
  <si>
    <t>vedení FeZn 30/4 (0,96kg/m)</t>
  </si>
  <si>
    <t>vedení FeZn pr.10mm(0,63kg/m)</t>
  </si>
  <si>
    <t>svorka pásku zemnící SR2b 4šrouby FeZn</t>
  </si>
  <si>
    <t>svorka pásku drátu zemnící SR3a 2šrouby FeZn</t>
  </si>
  <si>
    <t>drát AlMgSi pr.8mm polotvrdý 0,135kg/m</t>
  </si>
  <si>
    <t>jímací tyč hladká JR1,0 AlMgSi pr.19/1000mm</t>
  </si>
  <si>
    <t>svorka k jímači/zkuš SJ1/SZ 16/8mm 2šrou Al</t>
  </si>
  <si>
    <t>podpěra vedení na plech PV1s 60mm AlMgSi</t>
  </si>
  <si>
    <t>podpěra vedení do zdiva PV1a30 300mm AlMgSi</t>
  </si>
  <si>
    <t>podpěra vedení na ploché střechy PV21c 0,9kg plast</t>
  </si>
  <si>
    <t>svorka univerzální SU Al</t>
  </si>
  <si>
    <t>svorka zkušební SZ 2šrouby Al litá</t>
  </si>
  <si>
    <t>ochranná trubka svodu OT délka 1,7m</t>
  </si>
  <si>
    <t>označovací štítek zemního svodu</t>
  </si>
  <si>
    <t>Měření osvětlení vč.vypracování protokolu</t>
  </si>
  <si>
    <t>Dokumentace skutečného provedení</t>
  </si>
  <si>
    <t>rozvodnice do hmotnosti 100kg</t>
  </si>
  <si>
    <t>CE</t>
  </si>
  <si>
    <t>patrona nožové pojistky do 630A</t>
  </si>
  <si>
    <t>kabelová skříň plast SPR2-SPR5 /osazení bez ukonč.</t>
  </si>
  <si>
    <t>hlavní ochranná přípojnice</t>
  </si>
  <si>
    <t>ovladač zapuštěný vč.zapojení tlačítkový/ř.1/0</t>
  </si>
  <si>
    <t>spínač zapuštěný vč.zapojení 1pólový/řazení 1</t>
  </si>
  <si>
    <t>přepínač zapuštěný vč.zapojení sériový/řazení 5-5A</t>
  </si>
  <si>
    <t>přepínač zapuštěný vč.zapojení střídavý/řazení 6</t>
  </si>
  <si>
    <t>zásuvka domovní zapuštěná vč.zapojení průběžně</t>
  </si>
  <si>
    <t>zásuvka/přívodka průmyslová vč.zapojení 3P+N+Z/16A</t>
  </si>
  <si>
    <t>zásuvka podlahová zapuštěná vč.zapojení</t>
  </si>
  <si>
    <t>spínač zapuštěný vč.zapojení s plynulou regulací</t>
  </si>
  <si>
    <t>svítidlo žárovkové bytové stropní/více zdrojů</t>
  </si>
  <si>
    <t>svítidlo žárovkové vestavné/více zdrojů</t>
  </si>
  <si>
    <t>svítidlo zářivkové bytové stropní/2 zdroje</t>
  </si>
  <si>
    <t>svítidlo zářivkové průmyslové stropní/2 zdroje</t>
  </si>
  <si>
    <t>nouzové orientační svítidlo zářivkové</t>
  </si>
  <si>
    <t>časové relé</t>
  </si>
  <si>
    <t>vypínač vačkový v krytu vč.zapoj.</t>
  </si>
  <si>
    <t>vodič Cu(-CY,CYA) pevně uložený do 1x35</t>
  </si>
  <si>
    <t>vodič Cu(-CY) pod omítkou do 1x16</t>
  </si>
  <si>
    <t>uzemňov.vedení na povrchu úplná mtž FeZn pr.10mm</t>
  </si>
  <si>
    <t>kabel Cu(-1kV CYKY) pevně ulož do3x185/4x150/5x120</t>
  </si>
  <si>
    <t>kabel Cu(-1kV CYKY)pevně uložený do 3x70/4x50/5x35</t>
  </si>
  <si>
    <t>kabel Cu(-CYKY) pod omítkou do 5x10</t>
  </si>
  <si>
    <t>kabel Cu(-CYKY) pod omítkou do 2x4/3x2,5/5x1,5</t>
  </si>
  <si>
    <t>kabel Cu(-CYKY) pod omítkou do 5x6</t>
  </si>
  <si>
    <t>kabel(-1kV CHKE) pevně uložený do 2x4/3x2,5/4x1,5</t>
  </si>
  <si>
    <t>kabel(-1kV CHKE)pevně 3x50/4x35/5x25/24x2,5/37x1,5</t>
  </si>
  <si>
    <t>ovladač stisk, vč.zapoj do 2svorek</t>
  </si>
  <si>
    <t>krabice přístrojová bez zapojení</t>
  </si>
  <si>
    <t>krabicová rozvodka vč.svorkovn.a zapojení(-KR68)</t>
  </si>
  <si>
    <t>trubka plast volně uložená do pr.50mm</t>
  </si>
  <si>
    <t>uzemňov.vedení v zemi úplná mtž FeZn do 120mm2</t>
  </si>
  <si>
    <t>uzemňov.vedení v zemi úplná mtž FeZn pr.8-10mm</t>
  </si>
  <si>
    <t>svod vč.podpěr drát do pr.10mm</t>
  </si>
  <si>
    <t>jímací tyč do 3m montáž do zdi</t>
  </si>
  <si>
    <t>svorka hromosvodová do 2 šroubů</t>
  </si>
  <si>
    <t>ochranný úhelník nebo trubka/ držáky do zdiva</t>
  </si>
  <si>
    <t>označení svodu štítkem</t>
  </si>
  <si>
    <t>Demontáže</t>
  </si>
  <si>
    <t>CD</t>
  </si>
  <si>
    <t>poplatek za recyklaci svítidla</t>
  </si>
  <si>
    <t>ON</t>
  </si>
  <si>
    <t>poplatek za recyklaci světelného zdroje</t>
  </si>
  <si>
    <t>vysekání rýhy/zeď dutá cihla/hl.do 30mm/š.do 70mm</t>
  </si>
  <si>
    <t>vysekání rýhy/zeď dutá cihla/hl.do 70mm/š.do 300mm</t>
  </si>
  <si>
    <t>vybour.otvoru/zeď dutá cihla/do pr60mm/tl.do 0,30m</t>
  </si>
  <si>
    <t>Ochranné a pracovní pomůcky</t>
  </si>
  <si>
    <t>držák pojistek D1PH</t>
  </si>
  <si>
    <t>OP</t>
  </si>
  <si>
    <t>Rozpis rozvaděče RH</t>
  </si>
  <si>
    <t>skříň OCEP 2000x600x400 IP43 vč.montážní, desky, vývodek, krytů, DIN lišt, žlabů apod.</t>
  </si>
  <si>
    <t>sběrnice hřeben 24mm2 37 vývod</t>
  </si>
  <si>
    <t>tyč plochá Cu30/5(1,35kg/m)</t>
  </si>
  <si>
    <t>ochranná přípojnice FeZn30/4</t>
  </si>
  <si>
    <t>držák přípojnic</t>
  </si>
  <si>
    <t>plastový izolátor 05788/50mm/M10/2kV</t>
  </si>
  <si>
    <t>vodič CYA 95  /H07V-K/</t>
  </si>
  <si>
    <t>kanál propoj bezhalogen +víko</t>
  </si>
  <si>
    <t>vývodka ucpávková IP66</t>
  </si>
  <si>
    <t>jistič 3pól BD250NE305 690V/36kA spínací blok</t>
  </si>
  <si>
    <t>blok odpínače SE-BD-0250-V001 3pol pro BD250</t>
  </si>
  <si>
    <t>připojov sada CS-BD-T011 třmen svorka Cu16-150 3ks</t>
  </si>
  <si>
    <t>spoušť napěťová SV-BD-X230 230Vac/220Vdc pro BD</t>
  </si>
  <si>
    <t>odp poj OPVP22-3 Ie 125 A, Ue AC 690 V / DC 440 V,</t>
  </si>
  <si>
    <t>pojistková patrona válcová PV22(80-100A)gG</t>
  </si>
  <si>
    <t>pojistková patrona válcová PV22(-125A)gG</t>
  </si>
  <si>
    <t>svodič 3pól SJBC-25E-3-MZS 350V/25kA typ1+typ2</t>
  </si>
  <si>
    <t>spínač páčkový AST-125-3 3pol 125A na lištu</t>
  </si>
  <si>
    <t>spoušť napěťová pro AST 230Vac</t>
  </si>
  <si>
    <t>jistič LPN 1pól/ch.B/ 10A</t>
  </si>
  <si>
    <t>jistič LPN 1pól/ch.B/ 16A</t>
  </si>
  <si>
    <t>jistič LTN-40B-3 3pól/ch.B/ 40A/10kA</t>
  </si>
  <si>
    <t>jistič LTN-40C-3 3pól/ch.C/ 40A/10kA</t>
  </si>
  <si>
    <t>Rozpis rozvaděče R01.1</t>
  </si>
  <si>
    <t>skříň 144M/950x550x161mm/IP44 zapuštěná</t>
  </si>
  <si>
    <t>sběrnice hřebenová G1L-1000-20mm2 57vývod vidlice</t>
  </si>
  <si>
    <t>spínač páčkový APN-63-3 3pol 63A na lištu</t>
  </si>
  <si>
    <t>svodič 1pól SVC-275-1 275V/20kA typ2</t>
  </si>
  <si>
    <t>jistič LTN-20B-3 3pól/ch.B/ 20A/10kA</t>
  </si>
  <si>
    <t>jistič LTN-16B-3 3pól/ch.B/ 16A/10kA</t>
  </si>
  <si>
    <t>proud chránič+jistič 2p/1+N OLE-16B-N1-030AC</t>
  </si>
  <si>
    <t>stykač 2pól RSI-20-20/2Z/20A na lištu</t>
  </si>
  <si>
    <t>stykač 4pól RSI-25-40/4Z/25A na lištu</t>
  </si>
  <si>
    <t>proudový chránič 4pol OFI-63-4-030AC 10kA</t>
  </si>
  <si>
    <t>přepínač kolébkový I-O-II</t>
  </si>
  <si>
    <t>montážní materiál</t>
  </si>
  <si>
    <t>montáž rozvaděče</t>
  </si>
  <si>
    <t>Rozpis rozvaděče R01.2</t>
  </si>
  <si>
    <t>skříň 108M/550x800x161mm/IP44 zapuštěná</t>
  </si>
  <si>
    <t>sběrnice hřebenová G1L-1000-12mm2 57vývod vidlice</t>
  </si>
  <si>
    <t>impulsní relé/AC230V/500W/1modul</t>
  </si>
  <si>
    <t>jistič LTN-25B-3 3pól/ch.B/ 25A/10kA</t>
  </si>
  <si>
    <t>jistič LTN-32B-3 3pól/ch.B/ 32A/10kA</t>
  </si>
  <si>
    <t>Rozpis rozvaděče R1.1</t>
  </si>
  <si>
    <t>skříň 96M/650x550x110mm/IP31 zapuštěná</t>
  </si>
  <si>
    <t>Rozpis rozvaděče R1.2</t>
  </si>
  <si>
    <t>skříň 48M/650x300x110mm/IP31 zapuštěná</t>
  </si>
  <si>
    <t>Rozpis rozvaděče R2-5</t>
  </si>
  <si>
    <t>skříň 72M/550x550x110mm/IP31 zapuštěná</t>
  </si>
  <si>
    <t>Rozpočet pro stavbu:</t>
  </si>
  <si>
    <t>Rekonstrukce bloku 60 č.p.2180, ul.Táboritů v Mostě na domov se zvláštním režimem</t>
  </si>
  <si>
    <t>Dodávky celkem</t>
  </si>
  <si>
    <t>Montáže celkem</t>
  </si>
  <si>
    <t>Doprava materiálu</t>
  </si>
  <si>
    <t>Projekt slaboproudu</t>
  </si>
  <si>
    <t>Dodávky</t>
  </si>
  <si>
    <t>Poř.č.</t>
  </si>
  <si>
    <t>Mn.</t>
  </si>
  <si>
    <t>J.Mn.</t>
  </si>
  <si>
    <t>Cena / jed.</t>
  </si>
  <si>
    <t>DATOVÉ A TELEFONNÍ ROZVODY</t>
  </si>
  <si>
    <t>Switch (48x10/100, 2x1000, 2x10/100/1000,  2xSFP)                                                                   Výška 1U a možnost  montáže do 19 '' racku, PoE                         Automatická volba rychlosti portu a automatická detekce přímého/kříženého kabelu (MDIX), odpora agregace portů (LACP)
Požadavek na plnou kompatibilitu s VTP (VLAN Trunk Protocol) a STP (spanning tree protocol) v režimu rapid-pvst (IEEE 802.1s/w Rapid Spanning Tree 
Podpora Port Fast pro možnost vypnutí čekání na Spanning Tree pro jednotlivé porty
Switch-port Autorecovery - automatická aktivace portu po návratu z chybového stavu
Podpora klasifikace a prioritizace provozu – QoS
Hierarchický QoS
Podpora minimálně 4 front na port
Podpora 802.1p (CoS)
Podpora minimálně 255 VLAN
Management přes http, SSH (version 2), SNMPv3
Ochrana před neautorizovaným přístupem přepínačům
Podpora funkce Port Security (nastavení max. počtu MAC na port) 
Podpora ochrany podvržení DHCP serveru - DHCP Snooping
Podpora ochrany Dynamic ARP Inspection (DAI)
Podpora 802.1X (RADIUS ověřování)
Podpora ACL na základě portů
Podpora TACACS+(autentizace,autorizace, accounting)
Podpora ochrany Bridge Protocol Data Unit (BPDU Guard)
Podpora Spanning Tree Root Guard (STRG)
Podpora IP Source Guard pro funkci Port security</t>
  </si>
  <si>
    <t>Kabel UTP 4x2x0,5 kat.6 - SXKD-6-UTP-LSOH</t>
  </si>
  <si>
    <t>AC WiFi router s funkcí klient, 802.11b/g/n, USB, 4xGLAN, PoE</t>
  </si>
  <si>
    <t>Rozvaděč RACK 19" 42U 800x1000</t>
  </si>
  <si>
    <t>Patch panel 19" 2U 48x RJ45 kat.6</t>
  </si>
  <si>
    <t>Patch panel 19" 2U 48x RJ45 kat.3</t>
  </si>
  <si>
    <t>Police 19" hl.350</t>
  </si>
  <si>
    <t>UPS smart do RACK 19" 3000VA</t>
  </si>
  <si>
    <t xml:space="preserve">Ventilační jednotka s termostatem 4 ventilátory     </t>
  </si>
  <si>
    <t>Zásuvková panel 19" 6x230V/16A s přepěťovou ochr.</t>
  </si>
  <si>
    <t>Kabel CHKE-R 3Cx2,5</t>
  </si>
  <si>
    <t>Vodič CYA 10 zelenožlutý</t>
  </si>
  <si>
    <t>Krabice ACIDUR</t>
  </si>
  <si>
    <t xml:space="preserve">Kabel SFTP LSOH 4x2x0,5 kat.6 </t>
  </si>
  <si>
    <t>Kabel SYKFY 20x2x0,8mm</t>
  </si>
  <si>
    <t>Datová zásuvka 2xRJ45 kat.6 design TANGO</t>
  </si>
  <si>
    <t>Horizontální organizér 1U</t>
  </si>
  <si>
    <t>Vertikální organizér (oka sada 5ks)</t>
  </si>
  <si>
    <t>Rámeček pro zásuvky design TANGO</t>
  </si>
  <si>
    <t>Krabice pod zásuvku design TANGO</t>
  </si>
  <si>
    <t>Patch kabel UTP kat.6 1m šedý</t>
  </si>
  <si>
    <t>Patch kabel UTP kat.6 2m modrý</t>
  </si>
  <si>
    <t>Patch kabel UTP kat.6 3m šedý</t>
  </si>
  <si>
    <t>HDMI zásuvka</t>
  </si>
  <si>
    <t>HDMI kabel do 15m vč.konektorů</t>
  </si>
  <si>
    <t>Popisný štítek datových zásuvek a panelů</t>
  </si>
  <si>
    <t>Popisný štítek datových kabelů</t>
  </si>
  <si>
    <t>Ukončení kabelu UTP</t>
  </si>
  <si>
    <t>Ukončení kabelu SYKFY 20párů</t>
  </si>
  <si>
    <t>Projektor 3LCD, WUXGA (1920x1200), 16:10, 3200 ANSI lm, kontrast 15000:1, 2× HDMI, MHL, USB,VGA, LAN, repro 10 W</t>
  </si>
  <si>
    <t>Projekční plátno 123”, 16:10, elektrické stahování</t>
  </si>
  <si>
    <t>IP telefon vč.licence</t>
  </si>
  <si>
    <t>Měření segmentu UTP včetně protokolu</t>
  </si>
  <si>
    <t>Konfigulace sítě</t>
  </si>
  <si>
    <t>Revize napájení RACK</t>
  </si>
  <si>
    <t>Drobný instalační materiál</t>
  </si>
  <si>
    <t>DATOVÉ ROZVODY celkem</t>
  </si>
  <si>
    <t>Ozvučení</t>
  </si>
  <si>
    <t>Rozhlasová 2 line + 2 mic vstupy, 5 zón, 480 W/100V, přehrávač DVD, MP3, USB čtečka, tuner, IR dálkové ovládání, plánovač, Em napojení,</t>
  </si>
  <si>
    <t>Pohledový a nástěnný reproduktor 10W/100V</t>
  </si>
  <si>
    <t>Mikrofon se základnou, 60 – 18 000 Hz, indikace napájení a aktivace, nastavitelný gong, vlastní napájení z 230 V nebo baterie, kardioidní směr. charakteristika</t>
  </si>
  <si>
    <t>Kabel CHKH-V 3Cx1,5</t>
  </si>
  <si>
    <t xml:space="preserve">EZS - technologie </t>
  </si>
  <si>
    <t>Ústředna  + baterie + komunikátor + Web Server, USB,  8 podsystémů, přenos na PCO, GSM 192 zón, BOX, ETHERNET</t>
  </si>
  <si>
    <t>Systémový inteligentní přídavný zdroj  + AKKU vč boxu s prostorem na expandery a přístupový systém</t>
  </si>
  <si>
    <t xml:space="preserve">Venkovní siréna </t>
  </si>
  <si>
    <t xml:space="preserve">PIR čidlo </t>
  </si>
  <si>
    <t>Expander 16 zónový</t>
  </si>
  <si>
    <t>Klávesnice LCD</t>
  </si>
  <si>
    <t xml:space="preserve">Magnetický kontakt </t>
  </si>
  <si>
    <t>Kabel JYSTY 3x2x0,8</t>
  </si>
  <si>
    <t>Kabel JYSTY 5x2x0,8</t>
  </si>
  <si>
    <t xml:space="preserve">Nastavení a oživení systému EZS </t>
  </si>
  <si>
    <t>EZS</t>
  </si>
  <si>
    <t>TELEVIZNÍ ROZVOD</t>
  </si>
  <si>
    <t>Televizní zásuvka koncová design TANGO min.4dB</t>
  </si>
  <si>
    <t>Rozbočovač 16ti násobný vč. boxu</t>
  </si>
  <si>
    <t>Rozbočovač 4ti násobný vč. boxu</t>
  </si>
  <si>
    <t>Zesilovač pro pozemní analogový a digitální příjem TV/FM signálů, 1 vstup/4 výstupy, 20/28dB, F konektory, krytí IP20</t>
  </si>
  <si>
    <t>Plastový box pro uložení zesilovače a rozbočovaců</t>
  </si>
  <si>
    <t>Anténní stožárek se čtyřbodovým uchycením ke stěně, výška 2,5m</t>
  </si>
  <si>
    <t>Anténa v HD kvalitě, DVB-T/T2: 21.-59. kanál, 16dB, LTE/4G filtr</t>
  </si>
  <si>
    <t>Držák televize a monitoru na zdi</t>
  </si>
  <si>
    <t>Televize LED, úhlopříčka 80cm, FullHD 1920x1080, DVB-T2/S2/C, 1x HDMI, 1x USB, CI, SCART, repro 20W, VESA 200x200, energ. třída A</t>
  </si>
  <si>
    <t>TV kabel 1m s konektory</t>
  </si>
  <si>
    <t>Konektor "F"</t>
  </si>
  <si>
    <t>Koaxiální kabel 75Ohm, 7mm, kapacita 55pF/m, činitel krácení 81, průměr vodiče 1mm čistá měď, materiál dielektrika PE, Materiál pláště PVC, typ fólie Cu, materiál opletení čistí měď, útlum 800MHz 198dB/100m, 1750MHz 27,9dB/100m</t>
  </si>
  <si>
    <t>Kabel CYKY 3Cx1,5mm2</t>
  </si>
  <si>
    <t>TELEFONNÍ ROZVODY  celkem</t>
  </si>
  <si>
    <t>Sestra-pacient</t>
  </si>
  <si>
    <t>Komunikační kontroler  2000LCC16 (kompatibilní se systémem SONICOM 2000)</t>
  </si>
  <si>
    <t>Komunikační stanice 2000S-sesterna</t>
  </si>
  <si>
    <t>Komunikační jednotka 2000NU-pokoje</t>
  </si>
  <si>
    <t>Zdroj 2000ZS-3</t>
  </si>
  <si>
    <t>Zásuvka 2000BSU</t>
  </si>
  <si>
    <t>Zásuvka 2000BSA/Z</t>
  </si>
  <si>
    <t>Zásuvka 2000BIC</t>
  </si>
  <si>
    <t>Přípojka 2000Pab/Pa</t>
  </si>
  <si>
    <t>Přivolávací tlačítka 2000Paa - lůžka pacientů</t>
  </si>
  <si>
    <t>Přivolávací tlačítka 2000Pd - sprcha</t>
  </si>
  <si>
    <t>Přivolávací tlačítka 2000Pw - WC</t>
  </si>
  <si>
    <t>Indikační světlo 2000CL - nadedveřmi pokojů</t>
  </si>
  <si>
    <t>Kabel SYKFY 5x2x0,5</t>
  </si>
  <si>
    <t>Kabel SYKFY 10x2x0,5</t>
  </si>
  <si>
    <t xml:space="preserve">Drobný instalační materiál </t>
  </si>
  <si>
    <t>SESTRA-PACIENT</t>
  </si>
  <si>
    <t>KABELOVÉ TRASY</t>
  </si>
  <si>
    <t>Vodič CYA 4 zelenožlutý</t>
  </si>
  <si>
    <t>Drátožlab CF105/150EZ</t>
  </si>
  <si>
    <t>Drátožlab CF54/100EZ</t>
  </si>
  <si>
    <t>KITASET prospojování</t>
  </si>
  <si>
    <t>bal</t>
  </si>
  <si>
    <t>Lišta PVC 40/20</t>
  </si>
  <si>
    <t>Žlab 110/70</t>
  </si>
  <si>
    <t>Trubka tuhá 40mm</t>
  </si>
  <si>
    <t>Trubka ohebná 40mm</t>
  </si>
  <si>
    <t>Trubka ohebná 23mm</t>
  </si>
  <si>
    <t>Hmožděnka 8mm</t>
  </si>
  <si>
    <t>Vrut 4x50</t>
  </si>
  <si>
    <t>Podložka 4/15</t>
  </si>
  <si>
    <t>Vázací pásek 295x3,5</t>
  </si>
  <si>
    <t>Vázací pásek 205x3,5</t>
  </si>
  <si>
    <t xml:space="preserve">Průraz zdi </t>
  </si>
  <si>
    <t>Průraz stropu</t>
  </si>
  <si>
    <t xml:space="preserve">Frézování drážky do zdi pro trubku </t>
  </si>
  <si>
    <t>Vázací pásky 105x2,5</t>
  </si>
  <si>
    <t>KABELOVÉ TRASY  celkem</t>
  </si>
  <si>
    <t>Dodávky, montáž celkem (bez DPH)</t>
  </si>
  <si>
    <t>REKONSTRUKCE BLOKU 60 č.p.2180, MOST</t>
  </si>
  <si>
    <t>Ústředna EPS  pro 512 adresovatelných hlásiců vč.accu 12V/17Ah.</t>
  </si>
  <si>
    <t xml:space="preserve">Hlásič kouře optický interaktivní </t>
  </si>
  <si>
    <t xml:space="preserve">Hlásič kouře tepelný interaktivní </t>
  </si>
  <si>
    <t xml:space="preserve">Hlásič tlačítkový adresovatelný </t>
  </si>
  <si>
    <t xml:space="preserve">Zásuvka pro adresovatelné a interaktivní hlásiče </t>
  </si>
  <si>
    <t>Vstupně-výstupní modul 4xvstup, 4xvýstup</t>
  </si>
  <si>
    <t>Modul adresovatelný pro  světelnou signalizaci  - maják vč.akumulátoru 8,4V, 200mAh.</t>
  </si>
  <si>
    <t>Obslužné pole požární ochrany - OPPO</t>
  </si>
  <si>
    <t>Kabel JE-H(st)H 2x2x0,8 FE180/A30-oranžový</t>
  </si>
  <si>
    <t>Kabel CHKH-V 3Cx1,5 FE180</t>
  </si>
  <si>
    <t>Kabel CHKH-V 5Cx2,5 FE180</t>
  </si>
  <si>
    <t>Kabel CHKH-V 5Cx4 FE180</t>
  </si>
  <si>
    <t>Jistič 1x10A/1/B</t>
  </si>
  <si>
    <t>Box ovládání požární klapky vybavený 8xpojistkový odpínač pro trubičkové pojistky vč.pojistek, 1xtransformátor 230/24V, 4xrelé 230V 50Hz, 2P, 4xrelé 24V 50Hz, 2P</t>
  </si>
  <si>
    <t>Přídržný elektromagnet dveří, 24V, 70kg vč. zdroje 24V DC, boxu a jističe 10A</t>
  </si>
  <si>
    <t>Rozvaděč nástěnný do 24 modulů vč.vypínače 1x32A/3, 2xjistič 10A/B, 3xjistič 3x10A/C, 3xstykač 20A/2, 1xrelé do 24V, 4P</t>
  </si>
  <si>
    <t>Nastavení a oživení systému EPS</t>
  </si>
  <si>
    <t xml:space="preserve">Revize napájení </t>
  </si>
  <si>
    <t>Propojovací kabely - dle systému</t>
  </si>
  <si>
    <t>EPS  celkem</t>
  </si>
  <si>
    <t>Příchytky s požárni odolností</t>
  </si>
  <si>
    <t>Trubka ohebná do 23mm</t>
  </si>
  <si>
    <t>Sekání drážky</t>
  </si>
  <si>
    <t>název akce: REKONSTRUKCE BLOKU 60 NA DOMOV SE ZVLÁŠTNÍM REŽIME</t>
  </si>
  <si>
    <t>objekt: IO-06 - PŘELOŽKA LAMPY VO</t>
  </si>
  <si>
    <t>materiál zemní+stavební</t>
  </si>
  <si>
    <t>zemní práce</t>
  </si>
  <si>
    <t>PPV pro zemní práce</t>
  </si>
  <si>
    <t>Datum: 6.10.2017</t>
  </si>
  <si>
    <t>'objekt: IO-06 - PŘELOŽKA LAMPY VO</t>
  </si>
  <si>
    <t>kabel 1kV CYKY 4x16</t>
  </si>
  <si>
    <t>roura korugovaná KOPOFLEX KF09065 65mm</t>
  </si>
  <si>
    <t>Materiál zemní+stavební</t>
  </si>
  <si>
    <t>beton B13,5</t>
  </si>
  <si>
    <t>MZ</t>
  </si>
  <si>
    <t>stožárové pouzdro plast SP315/1000</t>
  </si>
  <si>
    <t>písek kopaný 0-2mm</t>
  </si>
  <si>
    <t>krycí deska plastová 50/15/1,2cm</t>
  </si>
  <si>
    <t>výstražná fólie šířka 0,2m</t>
  </si>
  <si>
    <t>kabel Cu(-1kV CYKY)volně uložený do 3x35/4x25/5x16</t>
  </si>
  <si>
    <t>pouzdrový základ VO mimo trasu kabelu pr.0,3/1,5m</t>
  </si>
  <si>
    <t>CZ</t>
  </si>
  <si>
    <t>výkop jámy do 2m3 pro stožár VO ruční tz.4/ko1.0</t>
  </si>
  <si>
    <t>odvoz zeminy do 10km vč.poplatku za skládku</t>
  </si>
  <si>
    <t>výkop kabel.rýhy šířka 35/hloubka 40cm tz.4/ko1.0</t>
  </si>
  <si>
    <t>kabel.lože písek 2x10cm plast desky 50/15 na 15cm</t>
  </si>
  <si>
    <t>výstražná fólie šířka do 30cm</t>
  </si>
  <si>
    <t>zához kabelové rýhy šířka 35/hloubka 40cm tz.4</t>
  </si>
  <si>
    <t>provizorní úprava terénu třída zeminy 4</t>
  </si>
  <si>
    <t>montážní plošina MP10 do 10m výšky</t>
  </si>
  <si>
    <t>přesun montážní plošiny MP10</t>
  </si>
  <si>
    <t>km</t>
  </si>
  <si>
    <t>součinnost správce sítě(rozvodného závodu)</t>
  </si>
</sst>
</file>

<file path=xl/styles.xml><?xml version="1.0" encoding="utf-8"?>
<styleSheet xmlns="http://schemas.openxmlformats.org/spreadsheetml/2006/main">
  <numFmts count="16">
    <numFmt numFmtId="44" formatCode="_-* #,##0.00\ &quot;Kč&quot;_-;\-* #,##0.00\ &quot;Kč&quot;_-;_-* &quot;-&quot;??\ &quot;Kč&quot;_-;_-@_-"/>
    <numFmt numFmtId="164" formatCode="#,##0.00%"/>
    <numFmt numFmtId="165" formatCode="dd\.mm\.yyyy"/>
    <numFmt numFmtId="166" formatCode="#,##0.00000"/>
    <numFmt numFmtId="167" formatCode="#,##0.000"/>
    <numFmt numFmtId="168" formatCode="_-* #,##0\ &quot;Kč&quot;_-;\-* #,##0\ &quot;Kč&quot;_-;_-* &quot;-&quot;??\ &quot;Kč&quot;_-;_-@_-"/>
    <numFmt numFmtId="169" formatCode="0.0"/>
    <numFmt numFmtId="170" formatCode="_-* #,##0\ [$Kč-405]_-;\-* #,##0\ [$Kč-405]_-;_-* &quot;-&quot;??\ [$Kč-405]_-;_-@_-"/>
    <numFmt numFmtId="171" formatCode="#\ ###\ ##0;#\ ###\ ##0;"/>
    <numFmt numFmtId="172" formatCode="##\ ###\ ##0;##\ ###\ ##0;"/>
    <numFmt numFmtId="173" formatCode="#,##0.00\ &quot;Kč&quot;"/>
    <numFmt numFmtId="174" formatCode="000000000"/>
    <numFmt numFmtId="175" formatCode="#\ ###\ ###"/>
    <numFmt numFmtId="176" formatCode="0.000;0.000;"/>
    <numFmt numFmtId="177" formatCode="0.00;0.00;"/>
    <numFmt numFmtId="178" formatCode="#,##0\ &quot;Kč&quot;"/>
  </numFmts>
  <fonts count="96">
    <font>
      <sz val="8"/>
      <name val="Trebuchet MS"/>
      <family val="2"/>
    </font>
    <font>
      <sz val="11"/>
      <color theme="1"/>
      <name val="Calibri"/>
      <family val="2"/>
      <charset val="238"/>
      <scheme val="minor"/>
    </font>
    <font>
      <sz val="8"/>
      <color rgb="FF969696"/>
      <name val="Trebuchet MS"/>
    </font>
    <font>
      <sz val="9"/>
      <name val="Trebuchet MS"/>
    </font>
    <font>
      <b/>
      <sz val="12"/>
      <name val="Trebuchet MS"/>
    </font>
    <font>
      <sz val="11"/>
      <name val="Trebuchet MS"/>
    </font>
    <font>
      <sz val="10"/>
      <name val="Trebuchet MS"/>
    </font>
    <font>
      <sz val="12"/>
      <color rgb="FF003366"/>
      <name val="Trebuchet MS"/>
    </font>
    <font>
      <sz val="10"/>
      <color rgb="FF003366"/>
      <name val="Trebuchet MS"/>
    </font>
    <font>
      <sz val="8"/>
      <color rgb="FF003366"/>
      <name val="Trebuchet MS"/>
    </font>
    <font>
      <sz val="8"/>
      <color rgb="FF800080"/>
      <name val="Trebuchet MS"/>
    </font>
    <font>
      <sz val="8"/>
      <color rgb="FF505050"/>
      <name val="Trebuchet MS"/>
    </font>
    <font>
      <sz val="8"/>
      <color rgb="FF0000A8"/>
      <name val="Trebuchet MS"/>
    </font>
    <font>
      <sz val="8"/>
      <color rgb="FFFF0000"/>
      <name val="Trebuchet MS"/>
    </font>
    <font>
      <sz val="8"/>
      <color rgb="FFFAE682"/>
      <name val="Trebuchet MS"/>
    </font>
    <font>
      <sz val="10"/>
      <color rgb="FF960000"/>
      <name val="Trebuchet MS"/>
    </font>
    <font>
      <u/>
      <sz val="10"/>
      <color theme="10"/>
      <name val="Trebuchet MS"/>
    </font>
    <font>
      <sz val="8"/>
      <color rgb="FF3366FF"/>
      <name val="Trebuchet MS"/>
    </font>
    <font>
      <b/>
      <sz val="16"/>
      <name val="Trebuchet MS"/>
    </font>
    <font>
      <b/>
      <sz val="12"/>
      <color rgb="FF969696"/>
      <name val="Trebuchet MS"/>
    </font>
    <font>
      <sz val="9"/>
      <color rgb="FF969696"/>
      <name val="Trebuchet MS"/>
    </font>
    <font>
      <b/>
      <sz val="8"/>
      <color rgb="FF969696"/>
      <name val="Trebuchet MS"/>
    </font>
    <font>
      <b/>
      <sz val="10"/>
      <name val="Trebuchet MS"/>
    </font>
    <font>
      <b/>
      <sz val="9"/>
      <name val="Trebuchet MS"/>
    </font>
    <font>
      <sz val="12"/>
      <color rgb="FF969696"/>
      <name val="Trebuchet MS"/>
    </font>
    <font>
      <b/>
      <sz val="12"/>
      <color rgb="FF960000"/>
      <name val="Trebuchet MS"/>
    </font>
    <font>
      <sz val="12"/>
      <name val="Trebuchet MS"/>
    </font>
    <font>
      <b/>
      <sz val="11"/>
      <color rgb="FF003366"/>
      <name val="Trebuchet MS"/>
    </font>
    <font>
      <sz val="11"/>
      <color rgb="FF003366"/>
      <name val="Trebuchet MS"/>
    </font>
    <font>
      <b/>
      <sz val="11"/>
      <name val="Trebuchet MS"/>
    </font>
    <font>
      <sz val="11"/>
      <color rgb="FF969696"/>
      <name val="Trebuchet MS"/>
    </font>
    <font>
      <sz val="18"/>
      <color theme="10"/>
      <name val="Wingdings 2"/>
    </font>
    <font>
      <b/>
      <sz val="10"/>
      <color rgb="FF003366"/>
      <name val="Trebuchet MS"/>
    </font>
    <font>
      <sz val="10"/>
      <color rgb="FF969696"/>
      <name val="Trebuchet MS"/>
    </font>
    <font>
      <sz val="10"/>
      <color theme="10"/>
      <name val="Trebuchet MS"/>
    </font>
    <font>
      <b/>
      <sz val="12"/>
      <color rgb="FF800000"/>
      <name val="Trebuchet MS"/>
    </font>
    <font>
      <sz val="8"/>
      <color rgb="FF960000"/>
      <name val="Trebuchet MS"/>
    </font>
    <font>
      <b/>
      <sz val="8"/>
      <name val="Trebuchet MS"/>
    </font>
    <font>
      <sz val="7"/>
      <color rgb="FF969696"/>
      <name val="Trebuchet MS"/>
    </font>
    <font>
      <i/>
      <sz val="7"/>
      <color rgb="FF969696"/>
      <name val="Trebuchet MS"/>
    </font>
    <font>
      <sz val="8"/>
      <color rgb="FF000000"/>
      <name val="Trebuchet MS"/>
    </font>
    <font>
      <i/>
      <sz val="8"/>
      <color rgb="FF0000FF"/>
      <name val="Trebuchet MS"/>
    </font>
    <font>
      <sz val="8"/>
      <name val="Trebuchet MS"/>
      <charset val="238"/>
    </font>
    <font>
      <b/>
      <sz val="16"/>
      <name val="Trebuchet MS"/>
      <charset val="238"/>
    </font>
    <font>
      <b/>
      <sz val="11"/>
      <name val="Trebuchet MS"/>
      <charset val="238"/>
    </font>
    <font>
      <sz val="9"/>
      <name val="Trebuchet MS"/>
      <charset val="238"/>
    </font>
    <font>
      <sz val="10"/>
      <name val="Trebuchet MS"/>
      <charset val="238"/>
    </font>
    <font>
      <sz val="11"/>
      <name val="Trebuchet MS"/>
      <charset val="238"/>
    </font>
    <font>
      <b/>
      <sz val="9"/>
      <name val="Trebuchet MS"/>
      <charset val="238"/>
    </font>
    <font>
      <u/>
      <sz val="11"/>
      <color theme="10"/>
      <name val="Calibri"/>
      <scheme val="minor"/>
    </font>
    <font>
      <i/>
      <sz val="9"/>
      <name val="Trebuchet MS"/>
      <charset val="238"/>
    </font>
    <font>
      <sz val="10"/>
      <name val="Arial CE"/>
      <charset val="238"/>
    </font>
    <font>
      <sz val="8"/>
      <name val="Arial CE"/>
      <family val="2"/>
      <charset val="238"/>
    </font>
    <font>
      <i/>
      <sz val="8"/>
      <name val="Arial CE"/>
      <family val="2"/>
      <charset val="238"/>
    </font>
    <font>
      <vertAlign val="superscript"/>
      <sz val="8"/>
      <name val="Arial CE"/>
      <family val="2"/>
      <charset val="238"/>
    </font>
    <font>
      <b/>
      <sz val="8"/>
      <name val="Arial CE"/>
      <family val="2"/>
      <charset val="238"/>
    </font>
    <font>
      <sz val="10"/>
      <name val="Arial CE"/>
      <family val="2"/>
      <charset val="238"/>
    </font>
    <font>
      <sz val="10"/>
      <name val="Arial"/>
      <family val="2"/>
      <charset val="238"/>
    </font>
    <font>
      <sz val="11"/>
      <color theme="1"/>
      <name val="Calibri"/>
      <family val="2"/>
      <scheme val="minor"/>
    </font>
    <font>
      <sz val="10"/>
      <name val="Arial"/>
      <charset val="238"/>
    </font>
    <font>
      <sz val="10"/>
      <name val="Helv"/>
      <charset val="238"/>
    </font>
    <font>
      <sz val="16"/>
      <name val="Arial Black"/>
      <family val="2"/>
      <charset val="238"/>
    </font>
    <font>
      <sz val="10"/>
      <name val="Arial Black"/>
      <family val="2"/>
      <charset val="238"/>
    </font>
    <font>
      <b/>
      <sz val="9"/>
      <name val="Arial"/>
      <family val="2"/>
      <charset val="238"/>
    </font>
    <font>
      <b/>
      <sz val="14"/>
      <name val="Arial"/>
      <family val="2"/>
      <charset val="238"/>
    </font>
    <font>
      <b/>
      <sz val="10"/>
      <name val="Arial"/>
      <family val="2"/>
      <charset val="238"/>
    </font>
    <font>
      <sz val="9"/>
      <name val="Arial"/>
      <family val="2"/>
      <charset val="238"/>
    </font>
    <font>
      <sz val="10"/>
      <name val="Calibri"/>
      <family val="2"/>
      <charset val="238"/>
    </font>
    <font>
      <sz val="8"/>
      <name val="Arial"/>
      <family val="2"/>
      <charset val="238"/>
    </font>
    <font>
      <b/>
      <sz val="10"/>
      <name val="Arial CE"/>
      <charset val="238"/>
    </font>
    <font>
      <sz val="10"/>
      <color indexed="9"/>
      <name val="Arial"/>
      <family val="2"/>
      <charset val="238"/>
    </font>
    <font>
      <sz val="9"/>
      <name val="Arial CE"/>
      <family val="2"/>
      <charset val="238"/>
    </font>
    <font>
      <sz val="9"/>
      <name val="Arial CE"/>
      <charset val="238"/>
    </font>
    <font>
      <sz val="9"/>
      <color indexed="9"/>
      <name val="Arial CE"/>
      <family val="2"/>
      <charset val="238"/>
    </font>
    <font>
      <sz val="10"/>
      <color theme="0"/>
      <name val="Arial"/>
      <family val="2"/>
      <charset val="238"/>
    </font>
    <font>
      <sz val="9"/>
      <color indexed="12"/>
      <name val="Arial CE"/>
      <charset val="238"/>
    </font>
    <font>
      <sz val="9"/>
      <color theme="0"/>
      <name val="Arial"/>
      <family val="2"/>
      <charset val="238"/>
    </font>
    <font>
      <sz val="9"/>
      <color indexed="9"/>
      <name val="Arial"/>
      <family val="2"/>
      <charset val="238"/>
    </font>
    <font>
      <b/>
      <sz val="10"/>
      <name val="Arial CE"/>
      <family val="2"/>
      <charset val="238"/>
    </font>
    <font>
      <sz val="9"/>
      <color rgb="FFFF0000"/>
      <name val="Arial"/>
      <family val="2"/>
      <charset val="238"/>
    </font>
    <font>
      <b/>
      <sz val="12"/>
      <name val="Arial CE"/>
      <family val="2"/>
      <charset val="238"/>
    </font>
    <font>
      <vertAlign val="superscript"/>
      <sz val="9"/>
      <name val="Arial"/>
      <family val="2"/>
      <charset val="238"/>
    </font>
    <font>
      <sz val="10"/>
      <color theme="0"/>
      <name val="Arial CE"/>
      <family val="2"/>
      <charset val="238"/>
    </font>
    <font>
      <vertAlign val="superscript"/>
      <sz val="10"/>
      <name val="Arial CE"/>
      <family val="2"/>
      <charset val="238"/>
    </font>
    <font>
      <sz val="10"/>
      <color theme="1"/>
      <name val="Times New Roman CE"/>
    </font>
    <font>
      <b/>
      <sz val="10"/>
      <color theme="1"/>
      <name val="Times New Roman CE"/>
    </font>
    <font>
      <sz val="11"/>
      <color theme="1"/>
      <name val="Times New Roman CE"/>
    </font>
    <font>
      <b/>
      <sz val="16"/>
      <color theme="1"/>
      <name val="Times New Roman CE"/>
    </font>
    <font>
      <b/>
      <sz val="12"/>
      <color theme="1"/>
      <name val="Times New Roman CE"/>
    </font>
    <font>
      <b/>
      <sz val="11"/>
      <color theme="1"/>
      <name val="Times New Roman CE"/>
    </font>
    <font>
      <b/>
      <sz val="12"/>
      <name val="Arial"/>
      <family val="2"/>
      <charset val="238"/>
    </font>
    <font>
      <b/>
      <i/>
      <sz val="10"/>
      <name val="Arial"/>
      <family val="2"/>
      <charset val="238"/>
    </font>
    <font>
      <i/>
      <sz val="8"/>
      <name val="Tahoma"/>
      <family val="2"/>
    </font>
    <font>
      <b/>
      <i/>
      <sz val="10"/>
      <name val="Tahoma"/>
      <family val="2"/>
      <charset val="238"/>
    </font>
    <font>
      <sz val="10"/>
      <name val="Arial"/>
      <family val="2"/>
    </font>
    <font>
      <sz val="8"/>
      <color indexed="81"/>
      <name val="Tahoma"/>
      <family val="2"/>
      <charset val="238"/>
    </font>
  </fonts>
  <fills count="11">
    <fill>
      <patternFill patternType="none"/>
    </fill>
    <fill>
      <patternFill patternType="gray125"/>
    </fill>
    <fill>
      <patternFill patternType="none"/>
    </fill>
    <fill>
      <patternFill patternType="solid">
        <fgColor rgb="FFFAE682"/>
      </patternFill>
    </fill>
    <fill>
      <patternFill patternType="solid">
        <fgColor rgb="FFC0C0C0"/>
      </patternFill>
    </fill>
    <fill>
      <patternFill patternType="solid">
        <fgColor rgb="FFFFFFCC"/>
      </patternFill>
    </fill>
    <fill>
      <patternFill patternType="solid">
        <fgColor rgb="FFBEBEBE"/>
      </patternFill>
    </fill>
    <fill>
      <patternFill patternType="solid">
        <fgColor rgb="FFD2D2D2"/>
      </patternFill>
    </fill>
    <fill>
      <patternFill patternType="solid">
        <fgColor rgb="FFFFFF00"/>
        <bgColor indexed="64"/>
      </patternFill>
    </fill>
    <fill>
      <patternFill patternType="solid">
        <fgColor indexed="22"/>
        <bgColor indexed="64"/>
      </patternFill>
    </fill>
    <fill>
      <patternFill patternType="solid">
        <fgColor theme="2"/>
        <bgColor indexed="64"/>
      </patternFill>
    </fill>
  </fills>
  <borders count="97">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right style="thin">
        <color rgb="FF000000"/>
      </right>
      <top style="hair">
        <color rgb="FF969696"/>
      </top>
      <bottom/>
      <diagonal/>
    </border>
    <border>
      <left/>
      <right style="thin">
        <color rgb="FF000000"/>
      </right>
      <top style="hair">
        <color rgb="FF000000"/>
      </top>
      <bottom style="hair">
        <color rgb="FF000000"/>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medium">
        <color indexed="64"/>
      </right>
      <top style="thick">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thin">
        <color indexed="64"/>
      </top>
      <bottom style="thin">
        <color indexed="64"/>
      </bottom>
      <diagonal/>
    </border>
  </borders>
  <cellStyleXfs count="40">
    <xf numFmtId="0" fontId="0" fillId="0" borderId="0"/>
    <xf numFmtId="0" fontId="49" fillId="0" borderId="0" applyNumberFormat="0" applyFill="0" applyBorder="0" applyAlignment="0" applyProtection="0"/>
    <xf numFmtId="0" fontId="51" fillId="2" borderId="1"/>
    <xf numFmtId="44" fontId="51" fillId="2" borderId="1" applyFont="0" applyFill="0" applyBorder="0" applyAlignment="0" applyProtection="0"/>
    <xf numFmtId="44" fontId="51" fillId="2" borderId="1" applyFont="0" applyFill="0" applyBorder="0" applyAlignment="0" applyProtection="0"/>
    <xf numFmtId="44" fontId="51" fillId="2" borderId="1" applyFont="0" applyFill="0" applyBorder="0" applyAlignment="0" applyProtection="0"/>
    <xf numFmtId="44" fontId="51" fillId="2" borderId="1" applyFont="0" applyFill="0" applyBorder="0" applyAlignment="0" applyProtection="0"/>
    <xf numFmtId="44" fontId="51" fillId="2" borderId="1" applyFont="0" applyFill="0" applyBorder="0" applyAlignment="0" applyProtection="0"/>
    <xf numFmtId="44" fontId="51" fillId="2" borderId="1" applyFont="0" applyFill="0" applyBorder="0" applyAlignment="0" applyProtection="0"/>
    <xf numFmtId="44" fontId="51" fillId="2" borderId="1" applyFont="0" applyFill="0" applyBorder="0" applyAlignment="0" applyProtection="0"/>
    <xf numFmtId="44" fontId="51" fillId="2" borderId="1" applyFont="0" applyFill="0" applyBorder="0" applyAlignment="0" applyProtection="0"/>
    <xf numFmtId="44" fontId="51" fillId="2" borderId="1" applyFont="0" applyFill="0" applyBorder="0" applyAlignment="0" applyProtection="0"/>
    <xf numFmtId="44" fontId="51" fillId="2" borderId="1" applyFont="0" applyFill="0" applyBorder="0" applyAlignment="0" applyProtection="0"/>
    <xf numFmtId="44" fontId="51" fillId="2" borderId="1" applyFont="0" applyFill="0" applyBorder="0" applyAlignment="0" applyProtection="0"/>
    <xf numFmtId="44" fontId="51" fillId="2" borderId="1" applyFont="0" applyFill="0" applyBorder="0" applyAlignment="0" applyProtection="0"/>
    <xf numFmtId="44" fontId="51" fillId="2" borderId="1" applyFont="0" applyFill="0" applyBorder="0" applyAlignment="0" applyProtection="0"/>
    <xf numFmtId="44" fontId="51" fillId="2" borderId="1" applyFont="0" applyFill="0" applyBorder="0" applyAlignment="0" applyProtection="0"/>
    <xf numFmtId="44" fontId="51" fillId="2" borderId="1" applyFont="0" applyFill="0" applyBorder="0" applyAlignment="0" applyProtection="0"/>
    <xf numFmtId="44" fontId="51" fillId="2" borderId="1" applyFont="0" applyFill="0" applyBorder="0" applyAlignment="0" applyProtection="0"/>
    <xf numFmtId="44" fontId="51" fillId="2" borderId="1" applyFont="0" applyFill="0" applyBorder="0" applyAlignment="0" applyProtection="0"/>
    <xf numFmtId="44" fontId="51" fillId="2" borderId="1" applyFont="0" applyFill="0" applyBorder="0" applyAlignment="0" applyProtection="0"/>
    <xf numFmtId="44" fontId="51" fillId="2" borderId="1" applyFont="0" applyFill="0" applyBorder="0" applyAlignment="0" applyProtection="0"/>
    <xf numFmtId="44" fontId="51" fillId="2" borderId="1" applyFont="0" applyFill="0" applyBorder="0" applyAlignment="0" applyProtection="0"/>
    <xf numFmtId="44" fontId="51" fillId="2" borderId="1" applyFont="0" applyFill="0" applyBorder="0" applyAlignment="0" applyProtection="0"/>
    <xf numFmtId="0" fontId="56" fillId="2" borderId="1"/>
    <xf numFmtId="0" fontId="56"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1" fillId="2" borderId="1"/>
    <xf numFmtId="0" fontId="57" fillId="2" borderId="1"/>
    <xf numFmtId="0" fontId="57" fillId="2" borderId="1"/>
    <xf numFmtId="0" fontId="58" fillId="2" borderId="1"/>
    <xf numFmtId="0" fontId="59" fillId="2" borderId="1"/>
    <xf numFmtId="0" fontId="60" fillId="2" borderId="1"/>
  </cellStyleXfs>
  <cellXfs count="986">
    <xf numFmtId="0" fontId="0" fillId="0" borderId="0" xfId="0"/>
    <xf numFmtId="0" fontId="0" fillId="0" borderId="0" xfId="0" applyAlignment="1" applyProtection="1">
      <alignment horizontal="center" vertical="center"/>
      <protection locked="0"/>
    </xf>
    <xf numFmtId="0" fontId="14" fillId="3" borderId="0" xfId="0" applyFont="1" applyFill="1" applyAlignment="1" applyProtection="1">
      <alignment horizontal="left" vertical="center"/>
    </xf>
    <xf numFmtId="0" fontId="6" fillId="3" borderId="0" xfId="0" applyFont="1" applyFill="1" applyAlignment="1" applyProtection="1">
      <alignment vertical="center"/>
    </xf>
    <xf numFmtId="0" fontId="15" fillId="3" borderId="0" xfId="0" applyFont="1" applyFill="1" applyAlignment="1" applyProtection="1">
      <alignment horizontal="left" vertical="center"/>
    </xf>
    <xf numFmtId="0" fontId="16" fillId="3" borderId="0" xfId="1" applyFont="1" applyFill="1" applyAlignment="1" applyProtection="1">
      <alignment vertical="center"/>
    </xf>
    <xf numFmtId="0" fontId="3" fillId="5" borderId="0" xfId="0" applyFont="1" applyFill="1" applyBorder="1" applyAlignment="1" applyProtection="1">
      <alignment horizontal="left" vertical="center"/>
      <protection locked="0"/>
    </xf>
    <xf numFmtId="4" fontId="0" fillId="5" borderId="28" xfId="0" applyNumberFormat="1" applyFont="1" applyFill="1" applyBorder="1" applyAlignment="1" applyProtection="1">
      <alignment vertical="center"/>
      <protection locked="0"/>
    </xf>
    <xf numFmtId="0" fontId="10" fillId="0" borderId="0" xfId="0" applyFont="1" applyAlignment="1" applyProtection="1">
      <alignment vertical="center"/>
      <protection locked="0"/>
    </xf>
    <xf numFmtId="0" fontId="13" fillId="0" borderId="0" xfId="0" applyFont="1" applyAlignment="1" applyProtection="1">
      <alignment vertical="center"/>
      <protection locked="0"/>
    </xf>
    <xf numFmtId="0" fontId="0" fillId="0" borderId="0" xfId="0" applyFont="1" applyAlignment="1" applyProtection="1">
      <alignment vertical="center"/>
      <protection locked="0"/>
    </xf>
    <xf numFmtId="4" fontId="41" fillId="5" borderId="28" xfId="0" applyNumberFormat="1" applyFont="1" applyFill="1" applyBorder="1" applyAlignment="1" applyProtection="1">
      <alignment vertical="center"/>
      <protection locked="0"/>
    </xf>
    <xf numFmtId="167" fontId="0" fillId="5" borderId="28" xfId="0" applyNumberFormat="1" applyFont="1" applyFill="1" applyBorder="1" applyAlignment="1" applyProtection="1">
      <alignment vertical="center"/>
      <protection locked="0"/>
    </xf>
    <xf numFmtId="0" fontId="0" fillId="0" borderId="0" xfId="0" applyAlignment="1" applyProtection="1">
      <alignment vertical="top"/>
      <protection locked="0"/>
    </xf>
    <xf numFmtId="0" fontId="42" fillId="0" borderId="29" xfId="0" applyFont="1" applyBorder="1" applyAlignment="1" applyProtection="1">
      <alignment vertical="center" wrapText="1"/>
      <protection locked="0"/>
    </xf>
    <xf numFmtId="0" fontId="42" fillId="0" borderId="30" xfId="0" applyFont="1" applyBorder="1" applyAlignment="1" applyProtection="1">
      <alignment vertical="center" wrapText="1"/>
      <protection locked="0"/>
    </xf>
    <xf numFmtId="0" fontId="42" fillId="0" borderId="31" xfId="0" applyFont="1" applyBorder="1" applyAlignment="1" applyProtection="1">
      <alignment vertical="center" wrapText="1"/>
      <protection locked="0"/>
    </xf>
    <xf numFmtId="0" fontId="42" fillId="0" borderId="32" xfId="0" applyFont="1" applyBorder="1" applyAlignment="1" applyProtection="1">
      <alignment horizontal="center" vertical="center" wrapText="1"/>
      <protection locked="0"/>
    </xf>
    <xf numFmtId="0" fontId="42" fillId="0" borderId="33" xfId="0" applyFont="1" applyBorder="1" applyAlignment="1" applyProtection="1">
      <alignment horizontal="center" vertical="center" wrapText="1"/>
      <protection locked="0"/>
    </xf>
    <xf numFmtId="0" fontId="42" fillId="0" borderId="32" xfId="0" applyFont="1" applyBorder="1" applyAlignment="1" applyProtection="1">
      <alignment vertical="center" wrapText="1"/>
      <protection locked="0"/>
    </xf>
    <xf numFmtId="0" fontId="42" fillId="0" borderId="33" xfId="0" applyFont="1" applyBorder="1" applyAlignment="1" applyProtection="1">
      <alignment vertical="center" wrapText="1"/>
      <protection locked="0"/>
    </xf>
    <xf numFmtId="0" fontId="44" fillId="0" borderId="1" xfId="0" applyFont="1" applyBorder="1" applyAlignment="1" applyProtection="1">
      <alignment horizontal="left" vertical="center" wrapText="1"/>
      <protection locked="0"/>
    </xf>
    <xf numFmtId="0" fontId="45" fillId="0" borderId="1" xfId="0" applyFont="1" applyBorder="1" applyAlignment="1" applyProtection="1">
      <alignment horizontal="left" vertical="center" wrapText="1"/>
      <protection locked="0"/>
    </xf>
    <xf numFmtId="0" fontId="45" fillId="0" borderId="32" xfId="0" applyFont="1" applyBorder="1" applyAlignment="1" applyProtection="1">
      <alignment vertical="center" wrapText="1"/>
      <protection locked="0"/>
    </xf>
    <xf numFmtId="0" fontId="45" fillId="0" borderId="1" xfId="0" applyFont="1" applyBorder="1" applyAlignment="1" applyProtection="1">
      <alignment vertical="center" wrapText="1"/>
      <protection locked="0"/>
    </xf>
    <xf numFmtId="0" fontId="45" fillId="0" borderId="1" xfId="0" applyFont="1" applyBorder="1" applyAlignment="1" applyProtection="1">
      <alignment vertical="center"/>
      <protection locked="0"/>
    </xf>
    <xf numFmtId="0" fontId="45" fillId="0" borderId="1" xfId="0" applyFont="1" applyBorder="1" applyAlignment="1" applyProtection="1">
      <alignment horizontal="left" vertical="center"/>
      <protection locked="0"/>
    </xf>
    <xf numFmtId="49" fontId="45" fillId="0" borderId="1" xfId="0" applyNumberFormat="1"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6" fillId="0" borderId="34" xfId="0" applyFont="1" applyBorder="1" applyAlignment="1" applyProtection="1">
      <alignment vertical="center" wrapText="1"/>
      <protection locked="0"/>
    </xf>
    <xf numFmtId="0" fontId="42" fillId="0" borderId="36" xfId="0" applyFont="1" applyBorder="1" applyAlignment="1" applyProtection="1">
      <alignment vertical="center" wrapText="1"/>
      <protection locked="0"/>
    </xf>
    <xf numFmtId="0" fontId="42" fillId="0" borderId="1" xfId="0" applyFont="1" applyBorder="1" applyAlignment="1" applyProtection="1">
      <alignment vertical="top"/>
      <protection locked="0"/>
    </xf>
    <xf numFmtId="0" fontId="42" fillId="0" borderId="0" xfId="0" applyFont="1" applyAlignment="1" applyProtection="1">
      <alignment vertical="top"/>
      <protection locked="0"/>
    </xf>
    <xf numFmtId="0" fontId="42" fillId="0" borderId="29" xfId="0" applyFont="1" applyBorder="1" applyAlignment="1" applyProtection="1">
      <alignment horizontal="left" vertical="center"/>
      <protection locked="0"/>
    </xf>
    <xf numFmtId="0" fontId="42" fillId="0" borderId="30" xfId="0" applyFont="1" applyBorder="1" applyAlignment="1" applyProtection="1">
      <alignment horizontal="left" vertical="center"/>
      <protection locked="0"/>
    </xf>
    <xf numFmtId="0" fontId="42" fillId="0" borderId="31" xfId="0" applyFont="1" applyBorder="1" applyAlignment="1" applyProtection="1">
      <alignment horizontal="left" vertical="center"/>
      <protection locked="0"/>
    </xf>
    <xf numFmtId="0" fontId="42" fillId="0" borderId="32" xfId="0" applyFont="1" applyBorder="1" applyAlignment="1" applyProtection="1">
      <alignment horizontal="left" vertical="center"/>
      <protection locked="0"/>
    </xf>
    <xf numFmtId="0" fontId="42" fillId="0" borderId="33" xfId="0" applyFont="1" applyBorder="1" applyAlignment="1" applyProtection="1">
      <alignment horizontal="left" vertical="center"/>
      <protection locked="0"/>
    </xf>
    <xf numFmtId="0" fontId="44" fillId="0" borderId="1" xfId="0" applyFont="1" applyBorder="1" applyAlignment="1" applyProtection="1">
      <alignment horizontal="left" vertical="center"/>
      <protection locked="0"/>
    </xf>
    <xf numFmtId="0" fontId="47" fillId="0" borderId="0" xfId="0" applyFont="1" applyAlignment="1" applyProtection="1">
      <alignment horizontal="left" vertical="center"/>
      <protection locked="0"/>
    </xf>
    <xf numFmtId="0" fontId="44" fillId="0" borderId="34" xfId="0" applyFont="1" applyBorder="1" applyAlignment="1" applyProtection="1">
      <alignment horizontal="left" vertical="center"/>
      <protection locked="0"/>
    </xf>
    <xf numFmtId="0" fontId="44" fillId="0" borderId="34" xfId="0" applyFont="1" applyBorder="1" applyAlignment="1" applyProtection="1">
      <alignment horizontal="center" vertical="center"/>
      <protection locked="0"/>
    </xf>
    <xf numFmtId="0" fontId="47" fillId="0" borderId="34" xfId="0" applyFont="1" applyBorder="1" applyAlignment="1" applyProtection="1">
      <alignment horizontal="left" vertical="center"/>
      <protection locked="0"/>
    </xf>
    <xf numFmtId="0" fontId="48" fillId="0" borderId="1" xfId="0" applyFont="1" applyBorder="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1" xfId="0" applyFont="1" applyBorder="1" applyAlignment="1" applyProtection="1">
      <alignment horizontal="center" vertical="center"/>
      <protection locked="0"/>
    </xf>
    <xf numFmtId="0" fontId="45" fillId="0" borderId="32" xfId="0" applyFont="1" applyBorder="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 xfId="0" applyFont="1" applyFill="1" applyBorder="1" applyAlignment="1" applyProtection="1">
      <alignment horizontal="center" vertical="center"/>
      <protection locked="0"/>
    </xf>
    <xf numFmtId="0" fontId="42" fillId="0" borderId="35" xfId="0" applyFont="1" applyBorder="1" applyAlignment="1" applyProtection="1">
      <alignment horizontal="left" vertical="center"/>
      <protection locked="0"/>
    </xf>
    <xf numFmtId="0" fontId="46" fillId="0" borderId="34" xfId="0" applyFont="1" applyBorder="1" applyAlignment="1" applyProtection="1">
      <alignment horizontal="left" vertical="center"/>
      <protection locked="0"/>
    </xf>
    <xf numFmtId="0" fontId="42" fillId="0" borderId="36"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6" fillId="0" borderId="1" xfId="0" applyFont="1" applyBorder="1" applyAlignment="1" applyProtection="1">
      <alignment horizontal="left" vertical="center"/>
      <protection locked="0"/>
    </xf>
    <xf numFmtId="0" fontId="47" fillId="0" borderId="1" xfId="0" applyFont="1" applyBorder="1" applyAlignment="1" applyProtection="1">
      <alignment horizontal="left" vertical="center"/>
      <protection locked="0"/>
    </xf>
    <xf numFmtId="0" fontId="45" fillId="0" borderId="34" xfId="0" applyFont="1" applyBorder="1" applyAlignment="1" applyProtection="1">
      <alignment horizontal="left" vertical="center"/>
      <protection locked="0"/>
    </xf>
    <xf numFmtId="0" fontId="42" fillId="0" borderId="1" xfId="0" applyFont="1" applyBorder="1" applyAlignment="1" applyProtection="1">
      <alignment horizontal="left" vertical="center" wrapText="1"/>
      <protection locked="0"/>
    </xf>
    <xf numFmtId="0" fontId="45" fillId="0" borderId="1" xfId="0" applyFont="1" applyBorder="1" applyAlignment="1" applyProtection="1">
      <alignment horizontal="center" vertical="center" wrapText="1"/>
      <protection locked="0"/>
    </xf>
    <xf numFmtId="0" fontId="42" fillId="0" borderId="29" xfId="0" applyFont="1" applyBorder="1" applyAlignment="1" applyProtection="1">
      <alignment horizontal="left" vertical="center" wrapText="1"/>
      <protection locked="0"/>
    </xf>
    <xf numFmtId="0" fontId="42" fillId="0" borderId="30" xfId="0" applyFont="1" applyBorder="1" applyAlignment="1" applyProtection="1">
      <alignment horizontal="left" vertical="center" wrapText="1"/>
      <protection locked="0"/>
    </xf>
    <xf numFmtId="0" fontId="42" fillId="0" borderId="31" xfId="0" applyFont="1" applyBorder="1" applyAlignment="1" applyProtection="1">
      <alignment horizontal="left" vertical="center" wrapText="1"/>
      <protection locked="0"/>
    </xf>
    <xf numFmtId="0" fontId="42" fillId="0" borderId="32" xfId="0" applyFont="1" applyBorder="1" applyAlignment="1" applyProtection="1">
      <alignment horizontal="left" vertical="center" wrapText="1"/>
      <protection locked="0"/>
    </xf>
    <xf numFmtId="0" fontId="42" fillId="0" borderId="33" xfId="0" applyFont="1" applyBorder="1" applyAlignment="1" applyProtection="1">
      <alignment horizontal="left" vertical="center" wrapText="1"/>
      <protection locked="0"/>
    </xf>
    <xf numFmtId="0" fontId="47" fillId="0" borderId="32" xfId="0" applyFont="1" applyBorder="1" applyAlignment="1" applyProtection="1">
      <alignment horizontal="left" vertical="center" wrapText="1"/>
      <protection locked="0"/>
    </xf>
    <xf numFmtId="0" fontId="47" fillId="0" borderId="33" xfId="0" applyFont="1" applyBorder="1" applyAlignment="1" applyProtection="1">
      <alignment horizontal="left" vertical="center" wrapText="1"/>
      <protection locked="0"/>
    </xf>
    <xf numFmtId="0" fontId="45" fillId="0" borderId="32"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protection locked="0"/>
    </xf>
    <xf numFmtId="0" fontId="45" fillId="0" borderId="35" xfId="0" applyFont="1" applyBorder="1" applyAlignment="1" applyProtection="1">
      <alignment horizontal="left" vertical="center" wrapText="1"/>
      <protection locked="0"/>
    </xf>
    <xf numFmtId="0" fontId="45" fillId="0" borderId="34" xfId="0" applyFont="1" applyBorder="1" applyAlignment="1" applyProtection="1">
      <alignment horizontal="left" vertical="center" wrapText="1"/>
      <protection locked="0"/>
    </xf>
    <xf numFmtId="0" fontId="45" fillId="0" borderId="36" xfId="0" applyFont="1" applyBorder="1" applyAlignment="1" applyProtection="1">
      <alignment horizontal="left" vertical="center" wrapText="1"/>
      <protection locked="0"/>
    </xf>
    <xf numFmtId="0" fontId="45" fillId="0" borderId="1" xfId="0" applyFont="1" applyBorder="1" applyAlignment="1" applyProtection="1">
      <alignment horizontal="left" vertical="top"/>
      <protection locked="0"/>
    </xf>
    <xf numFmtId="0" fontId="45" fillId="0" borderId="1" xfId="0" applyFont="1" applyBorder="1" applyAlignment="1" applyProtection="1">
      <alignment horizontal="center" vertical="top"/>
      <protection locked="0"/>
    </xf>
    <xf numFmtId="0" fontId="45" fillId="0" borderId="35" xfId="0" applyFont="1" applyBorder="1" applyAlignment="1" applyProtection="1">
      <alignment horizontal="left" vertical="center"/>
      <protection locked="0"/>
    </xf>
    <xf numFmtId="0" fontId="45" fillId="0" borderId="36" xfId="0" applyFont="1" applyBorder="1" applyAlignment="1" applyProtection="1">
      <alignment horizontal="left" vertical="center"/>
      <protection locked="0"/>
    </xf>
    <xf numFmtId="0" fontId="47" fillId="0" borderId="0" xfId="0" applyFont="1" applyAlignment="1" applyProtection="1">
      <alignment vertical="center"/>
      <protection locked="0"/>
    </xf>
    <xf numFmtId="0" fontId="44" fillId="0" borderId="1" xfId="0" applyFont="1" applyBorder="1" applyAlignment="1" applyProtection="1">
      <alignment vertical="center"/>
      <protection locked="0"/>
    </xf>
    <xf numFmtId="0" fontId="47" fillId="0" borderId="34" xfId="0" applyFont="1" applyBorder="1" applyAlignment="1" applyProtection="1">
      <alignment vertical="center"/>
      <protection locked="0"/>
    </xf>
    <xf numFmtId="0" fontId="44" fillId="0" borderId="34" xfId="0" applyFont="1" applyBorder="1" applyAlignment="1" applyProtection="1">
      <alignment vertical="center"/>
      <protection locked="0"/>
    </xf>
    <xf numFmtId="0" fontId="0" fillId="0" borderId="1" xfId="0" applyBorder="1" applyAlignment="1" applyProtection="1">
      <alignment vertical="top"/>
      <protection locked="0"/>
    </xf>
    <xf numFmtId="49" fontId="45" fillId="0" borderId="1" xfId="0" applyNumberFormat="1" applyFont="1" applyBorder="1" applyAlignment="1" applyProtection="1">
      <alignment horizontal="left" vertical="center"/>
      <protection locked="0"/>
    </xf>
    <xf numFmtId="0" fontId="0" fillId="0" borderId="34" xfId="0" applyBorder="1" applyAlignment="1" applyProtection="1">
      <alignment vertical="top"/>
      <protection locked="0"/>
    </xf>
    <xf numFmtId="0" fontId="44" fillId="0" borderId="34" xfId="0" applyFont="1" applyBorder="1" applyAlignment="1" applyProtection="1">
      <alignment horizontal="left"/>
      <protection locked="0"/>
    </xf>
    <xf numFmtId="0" fontId="47" fillId="0" borderId="34" xfId="0" applyFont="1" applyBorder="1" applyAlignment="1" applyProtection="1">
      <protection locked="0"/>
    </xf>
    <xf numFmtId="0" fontId="42" fillId="0" borderId="32" xfId="0" applyFont="1" applyBorder="1" applyAlignment="1" applyProtection="1">
      <alignment vertical="top"/>
      <protection locked="0"/>
    </xf>
    <xf numFmtId="0" fontId="42" fillId="0" borderId="33" xfId="0" applyFont="1" applyBorder="1" applyAlignment="1" applyProtection="1">
      <alignment vertical="top"/>
      <protection locked="0"/>
    </xf>
    <xf numFmtId="0" fontId="42" fillId="0" borderId="1" xfId="0" applyFont="1" applyBorder="1" applyAlignment="1" applyProtection="1">
      <alignment horizontal="center" vertical="center"/>
      <protection locked="0"/>
    </xf>
    <xf numFmtId="0" fontId="42" fillId="0" borderId="1" xfId="0" applyFont="1" applyBorder="1" applyAlignment="1" applyProtection="1">
      <alignment horizontal="left" vertical="top"/>
      <protection locked="0"/>
    </xf>
    <xf numFmtId="0" fontId="42" fillId="0" borderId="35" xfId="0" applyFont="1" applyBorder="1" applyAlignment="1" applyProtection="1">
      <alignment vertical="top"/>
      <protection locked="0"/>
    </xf>
    <xf numFmtId="0" fontId="42" fillId="0" borderId="34" xfId="0" applyFont="1" applyBorder="1" applyAlignment="1" applyProtection="1">
      <alignment vertical="top"/>
      <protection locked="0"/>
    </xf>
    <xf numFmtId="0" fontId="42" fillId="0" borderId="36" xfId="0" applyFont="1" applyBorder="1" applyAlignment="1" applyProtection="1">
      <alignment vertical="top"/>
      <protection locked="0"/>
    </xf>
    <xf numFmtId="0" fontId="56" fillId="2" borderId="1" xfId="2" applyFont="1"/>
    <xf numFmtId="0" fontId="51" fillId="2" borderId="1" xfId="2"/>
    <xf numFmtId="49" fontId="61" fillId="8" borderId="1" xfId="2" applyNumberFormat="1" applyFont="1" applyFill="1" applyBorder="1" applyAlignment="1">
      <alignment horizontal="left"/>
    </xf>
    <xf numFmtId="0" fontId="62" fillId="8" borderId="1" xfId="2" applyFont="1" applyFill="1" applyBorder="1"/>
    <xf numFmtId="0" fontId="62" fillId="8" borderId="1" xfId="2" applyFont="1" applyFill="1" applyBorder="1" applyAlignment="1">
      <alignment horizontal="left"/>
    </xf>
    <xf numFmtId="168" fontId="63" fillId="8" borderId="1" xfId="20" applyNumberFormat="1" applyFont="1" applyFill="1" applyBorder="1" applyAlignment="1">
      <alignment horizontal="center"/>
    </xf>
    <xf numFmtId="0" fontId="64" fillId="8" borderId="1" xfId="2" applyFont="1" applyFill="1"/>
    <xf numFmtId="168" fontId="65" fillId="8" borderId="1" xfId="20" applyNumberFormat="1" applyFont="1" applyFill="1" applyAlignment="1">
      <alignment horizontal="center"/>
    </xf>
    <xf numFmtId="0" fontId="63" fillId="2" borderId="1" xfId="2" applyFont="1" applyFill="1"/>
    <xf numFmtId="49" fontId="64" fillId="2" borderId="1" xfId="2" applyNumberFormat="1" applyFont="1"/>
    <xf numFmtId="0" fontId="57" fillId="2" borderId="1" xfId="2" applyFont="1" applyFill="1"/>
    <xf numFmtId="168" fontId="57" fillId="2" borderId="1" xfId="20" applyNumberFormat="1" applyFont="1" applyFill="1"/>
    <xf numFmtId="49" fontId="65" fillId="2" borderId="1" xfId="2" applyNumberFormat="1" applyFont="1" applyFill="1"/>
    <xf numFmtId="49" fontId="57" fillId="2" borderId="1" xfId="2" applyNumberFormat="1" applyFont="1"/>
    <xf numFmtId="0" fontId="57" fillId="2" borderId="1" xfId="2" applyNumberFormat="1" applyFont="1"/>
    <xf numFmtId="168" fontId="57" fillId="2" borderId="1" xfId="20" applyNumberFormat="1" applyFont="1" applyFill="1" applyBorder="1"/>
    <xf numFmtId="49" fontId="57" fillId="2" borderId="1" xfId="2" applyNumberFormat="1" applyFont="1" applyFill="1"/>
    <xf numFmtId="168" fontId="57" fillId="2" borderId="1" xfId="20" applyNumberFormat="1" applyFont="1"/>
    <xf numFmtId="49" fontId="65" fillId="2" borderId="1" xfId="2" applyNumberFormat="1" applyFont="1"/>
    <xf numFmtId="49" fontId="57" fillId="2" borderId="1" xfId="2" applyNumberFormat="1" applyFont="1" applyFill="1" applyAlignment="1"/>
    <xf numFmtId="49" fontId="69" fillId="2" borderId="1" xfId="35" applyNumberFormat="1" applyFont="1" applyAlignment="1">
      <alignment horizontal="left"/>
    </xf>
    <xf numFmtId="0" fontId="57" fillId="2" borderId="1" xfId="35" applyFont="1"/>
    <xf numFmtId="0" fontId="70" fillId="2" borderId="1" xfId="35" applyFont="1"/>
    <xf numFmtId="168" fontId="66" fillId="2" borderId="1" xfId="20" applyNumberFormat="1" applyFont="1"/>
    <xf numFmtId="0" fontId="57" fillId="2" borderId="1" xfId="2" applyFont="1"/>
    <xf numFmtId="49" fontId="71" fillId="2" borderId="1" xfId="2" applyNumberFormat="1" applyFont="1"/>
    <xf numFmtId="0" fontId="71" fillId="2" borderId="1" xfId="2" applyFont="1"/>
    <xf numFmtId="0" fontId="72" fillId="2" borderId="1" xfId="2" applyFont="1"/>
    <xf numFmtId="168" fontId="66" fillId="2" borderId="1" xfId="20" applyNumberFormat="1" applyFont="1" applyFill="1"/>
    <xf numFmtId="0" fontId="66" fillId="2" borderId="1" xfId="2" applyFont="1"/>
    <xf numFmtId="0" fontId="73" fillId="2" borderId="1" xfId="2" applyFont="1"/>
    <xf numFmtId="0" fontId="71" fillId="2" borderId="1" xfId="2" applyFont="1" applyAlignment="1">
      <alignment horizontal="right"/>
    </xf>
    <xf numFmtId="168" fontId="72" fillId="2" borderId="1" xfId="20" applyNumberFormat="1" applyFont="1"/>
    <xf numFmtId="49" fontId="57" fillId="2" borderId="1" xfId="35" applyNumberFormat="1" applyFont="1" applyAlignment="1">
      <alignment horizontal="left"/>
    </xf>
    <xf numFmtId="1" fontId="57" fillId="2" borderId="1" xfId="35" applyNumberFormat="1" applyFont="1"/>
    <xf numFmtId="49" fontId="65" fillId="2" borderId="1" xfId="2" applyNumberFormat="1" applyFont="1" applyAlignment="1">
      <alignment horizontal="left"/>
    </xf>
    <xf numFmtId="1" fontId="57" fillId="2" borderId="1" xfId="2" applyNumberFormat="1" applyFont="1" applyAlignment="1">
      <alignment horizontal="right"/>
    </xf>
    <xf numFmtId="49" fontId="57" fillId="2" borderId="1" xfId="36" applyNumberFormat="1" applyFont="1" applyAlignment="1">
      <alignment horizontal="left"/>
    </xf>
    <xf numFmtId="0" fontId="57" fillId="2" borderId="1" xfId="36" applyFont="1"/>
    <xf numFmtId="0" fontId="70" fillId="2" borderId="1" xfId="36" applyFont="1"/>
    <xf numFmtId="49" fontId="57" fillId="2" borderId="1" xfId="36" applyNumberFormat="1" applyBorder="1" applyAlignment="1">
      <alignment horizontal="left"/>
    </xf>
    <xf numFmtId="0" fontId="57" fillId="2" borderId="1" xfId="36" applyBorder="1"/>
    <xf numFmtId="49" fontId="66" fillId="2" borderId="1" xfId="2" applyNumberFormat="1" applyFont="1"/>
    <xf numFmtId="1" fontId="66" fillId="2" borderId="1" xfId="2" applyNumberFormat="1" applyFont="1" applyAlignment="1">
      <alignment horizontal="right"/>
    </xf>
    <xf numFmtId="0" fontId="57" fillId="2" borderId="1" xfId="2" applyFont="1" applyFill="1" applyAlignment="1">
      <alignment horizontal="right"/>
    </xf>
    <xf numFmtId="0" fontId="74" fillId="2" borderId="1" xfId="2" applyNumberFormat="1" applyFont="1"/>
    <xf numFmtId="49" fontId="65" fillId="2" borderId="1" xfId="2" applyNumberFormat="1" applyFont="1" applyFill="1" applyAlignment="1"/>
    <xf numFmtId="49" fontId="57" fillId="2" borderId="1" xfId="2" applyNumberFormat="1" applyFont="1" applyBorder="1"/>
    <xf numFmtId="0" fontId="57" fillId="2" borderId="1" xfId="2" applyNumberFormat="1" applyFont="1" applyBorder="1"/>
    <xf numFmtId="49" fontId="57" fillId="2" borderId="58" xfId="2" applyNumberFormat="1" applyFont="1" applyFill="1" applyBorder="1"/>
    <xf numFmtId="0" fontId="57" fillId="2" borderId="58" xfId="2" applyFont="1" applyFill="1" applyBorder="1"/>
    <xf numFmtId="168" fontId="57" fillId="2" borderId="58" xfId="20" applyNumberFormat="1" applyFont="1" applyFill="1" applyBorder="1"/>
    <xf numFmtId="0" fontId="65" fillId="2" borderId="1" xfId="2" applyFont="1"/>
    <xf numFmtId="1" fontId="65" fillId="2" borderId="1" xfId="2" applyNumberFormat="1" applyFont="1" applyAlignment="1">
      <alignment horizontal="right"/>
    </xf>
    <xf numFmtId="168" fontId="65" fillId="2" borderId="1" xfId="20" applyNumberFormat="1" applyFont="1"/>
    <xf numFmtId="168" fontId="66" fillId="2" borderId="1" xfId="6" applyNumberFormat="1" applyFont="1"/>
    <xf numFmtId="49" fontId="66" fillId="2" borderId="1" xfId="2" applyNumberFormat="1" applyFont="1" applyAlignment="1"/>
    <xf numFmtId="168" fontId="63" fillId="2" borderId="1" xfId="6" applyNumberFormat="1" applyFont="1"/>
    <xf numFmtId="0" fontId="63" fillId="2" borderId="1" xfId="2" applyFont="1"/>
    <xf numFmtId="1" fontId="63" fillId="2" borderId="1" xfId="2" applyNumberFormat="1" applyFont="1" applyAlignment="1">
      <alignment horizontal="right"/>
    </xf>
    <xf numFmtId="49" fontId="63" fillId="2" borderId="1" xfId="2" applyNumberFormat="1" applyFont="1" applyAlignment="1"/>
    <xf numFmtId="168" fontId="66" fillId="2" borderId="58" xfId="6" applyNumberFormat="1" applyFont="1" applyBorder="1"/>
    <xf numFmtId="0" fontId="66" fillId="2" borderId="58" xfId="2" applyFont="1" applyBorder="1"/>
    <xf numFmtId="1" fontId="66" fillId="2" borderId="58" xfId="2" applyNumberFormat="1" applyFont="1" applyBorder="1" applyAlignment="1">
      <alignment horizontal="right"/>
    </xf>
    <xf numFmtId="49" fontId="66" fillId="2" borderId="58" xfId="2" applyNumberFormat="1" applyFont="1" applyBorder="1" applyAlignment="1"/>
    <xf numFmtId="0" fontId="66" fillId="2" borderId="1" xfId="2" applyFont="1" applyBorder="1"/>
    <xf numFmtId="1" fontId="66" fillId="2" borderId="1" xfId="2" applyNumberFormat="1" applyFont="1" applyBorder="1" applyAlignment="1">
      <alignment horizontal="right"/>
    </xf>
    <xf numFmtId="49" fontId="66" fillId="2" borderId="1" xfId="2" applyNumberFormat="1" applyFont="1" applyBorder="1" applyAlignment="1"/>
    <xf numFmtId="49" fontId="57" fillId="2" borderId="1" xfId="36" applyNumberFormat="1" applyBorder="1" applyAlignment="1"/>
    <xf numFmtId="49" fontId="57" fillId="2" borderId="1" xfId="36" applyNumberFormat="1" applyFont="1" applyAlignment="1"/>
    <xf numFmtId="49" fontId="57" fillId="2" borderId="1" xfId="36" applyNumberFormat="1" applyAlignment="1"/>
    <xf numFmtId="49" fontId="65" fillId="2" borderId="1" xfId="2" applyNumberFormat="1" applyFont="1" applyAlignment="1"/>
    <xf numFmtId="49" fontId="57" fillId="2" borderId="1" xfId="35" applyNumberFormat="1" applyFont="1" applyAlignment="1"/>
    <xf numFmtId="49" fontId="69" fillId="2" borderId="1" xfId="35" applyNumberFormat="1" applyFont="1" applyAlignment="1"/>
    <xf numFmtId="1" fontId="66" fillId="2" borderId="1" xfId="2" applyNumberFormat="1" applyFont="1"/>
    <xf numFmtId="0" fontId="66" fillId="2" borderId="1" xfId="2" applyFont="1" applyAlignment="1">
      <alignment horizontal="left"/>
    </xf>
    <xf numFmtId="168" fontId="75" fillId="2" borderId="1" xfId="6" applyNumberFormat="1" applyFont="1"/>
    <xf numFmtId="0" fontId="71" fillId="2" borderId="1" xfId="2" applyFont="1" applyAlignment="1">
      <alignment horizontal="left"/>
    </xf>
    <xf numFmtId="168" fontId="76" fillId="2" borderId="1" xfId="2" applyNumberFormat="1" applyFont="1"/>
    <xf numFmtId="0" fontId="77" fillId="2" borderId="1" xfId="2" applyFont="1"/>
    <xf numFmtId="1" fontId="66" fillId="2" borderId="1" xfId="2" applyNumberFormat="1" applyFont="1" applyFill="1" applyAlignment="1">
      <alignment horizontal="right"/>
    </xf>
    <xf numFmtId="0" fontId="77" fillId="2" borderId="1" xfId="2" applyFont="1" applyBorder="1" applyAlignment="1">
      <alignment horizontal="left"/>
    </xf>
    <xf numFmtId="0" fontId="76" fillId="2" borderId="1" xfId="2" applyFont="1" applyBorder="1"/>
    <xf numFmtId="168" fontId="56" fillId="2" borderId="1" xfId="6" applyNumberFormat="1" applyFont="1"/>
    <xf numFmtId="0" fontId="56" fillId="2" borderId="1" xfId="2" applyFont="1" applyAlignment="1">
      <alignment horizontal="right"/>
    </xf>
    <xf numFmtId="49" fontId="56" fillId="2" borderId="1" xfId="2" applyNumberFormat="1" applyFont="1" applyAlignment="1"/>
    <xf numFmtId="0" fontId="66" fillId="2" borderId="1" xfId="2" applyFont="1" applyFill="1"/>
    <xf numFmtId="0" fontId="77" fillId="2" borderId="1" xfId="2" applyFont="1" applyAlignment="1">
      <alignment horizontal="left"/>
    </xf>
    <xf numFmtId="0" fontId="76" fillId="2" borderId="1" xfId="2" applyFont="1" applyAlignment="1">
      <alignment horizontal="left"/>
    </xf>
    <xf numFmtId="0" fontId="76" fillId="2" borderId="1" xfId="2" applyFont="1"/>
    <xf numFmtId="49" fontId="56" fillId="2" borderId="1" xfId="2" applyNumberFormat="1" applyFont="1"/>
    <xf numFmtId="0" fontId="66" fillId="2" borderId="1" xfId="2" applyFont="1" applyBorder="1" applyAlignment="1">
      <alignment horizontal="left"/>
    </xf>
    <xf numFmtId="0" fontId="63" fillId="2" borderId="1" xfId="2" applyFont="1" applyFill="1" applyAlignment="1">
      <alignment horizontal="center"/>
    </xf>
    <xf numFmtId="1" fontId="63" fillId="2" borderId="1" xfId="2" applyNumberFormat="1" applyFont="1" applyFill="1" applyAlignment="1">
      <alignment horizontal="center"/>
    </xf>
    <xf numFmtId="49" fontId="64" fillId="2" borderId="1" xfId="2" applyNumberFormat="1" applyFont="1" applyFill="1" applyAlignment="1"/>
    <xf numFmtId="49" fontId="63" fillId="2" borderId="1" xfId="2" applyNumberFormat="1" applyFont="1" applyFill="1" applyAlignment="1"/>
    <xf numFmtId="168" fontId="66" fillId="8" borderId="1" xfId="6" applyNumberFormat="1" applyFont="1" applyFill="1" applyAlignment="1">
      <alignment horizontal="center"/>
    </xf>
    <xf numFmtId="0" fontId="63" fillId="8" borderId="1" xfId="2" applyFont="1" applyFill="1" applyAlignment="1">
      <alignment horizontal="center"/>
    </xf>
    <xf numFmtId="1" fontId="63" fillId="8" borderId="1" xfId="2" applyNumberFormat="1" applyFont="1" applyFill="1" applyAlignment="1">
      <alignment horizontal="center"/>
    </xf>
    <xf numFmtId="49" fontId="63" fillId="8" borderId="1" xfId="2" applyNumberFormat="1" applyFont="1" applyFill="1" applyAlignment="1"/>
    <xf numFmtId="49" fontId="64" fillId="8" borderId="1" xfId="2" applyNumberFormat="1" applyFont="1" applyFill="1" applyAlignment="1"/>
    <xf numFmtId="49" fontId="64" fillId="8" borderId="1" xfId="2" applyNumberFormat="1" applyFont="1" applyFill="1" applyAlignment="1">
      <alignment horizontal="left"/>
    </xf>
    <xf numFmtId="168" fontId="63" fillId="8" borderId="1" xfId="6" applyNumberFormat="1" applyFont="1" applyFill="1" applyAlignment="1">
      <alignment horizontal="center"/>
    </xf>
    <xf numFmtId="49" fontId="63" fillId="8" borderId="1" xfId="2" applyNumberFormat="1" applyFont="1" applyFill="1" applyAlignment="1">
      <alignment horizontal="center"/>
    </xf>
    <xf numFmtId="49" fontId="63" fillId="2" borderId="1" xfId="2" applyNumberFormat="1" applyFont="1"/>
    <xf numFmtId="49" fontId="63" fillId="2" borderId="1" xfId="2" applyNumberFormat="1" applyFont="1" applyAlignment="1">
      <alignment horizontal="left"/>
    </xf>
    <xf numFmtId="0" fontId="63" fillId="2" borderId="1" xfId="2" applyFont="1" applyAlignment="1"/>
    <xf numFmtId="0" fontId="66" fillId="2" borderId="1" xfId="2" applyFont="1" applyAlignment="1">
      <alignment horizontal="right"/>
    </xf>
    <xf numFmtId="0" fontId="66" fillId="2" borderId="1" xfId="2" applyFont="1" applyAlignment="1"/>
    <xf numFmtId="49" fontId="66" fillId="2" borderId="1" xfId="2" applyNumberFormat="1" applyFont="1" applyFill="1"/>
    <xf numFmtId="0" fontId="66" fillId="2" borderId="1" xfId="2" applyFont="1" applyFill="1" applyAlignment="1">
      <alignment horizontal="left"/>
    </xf>
    <xf numFmtId="0" fontId="66" fillId="2" borderId="1" xfId="2" applyFont="1" applyFill="1" applyAlignment="1"/>
    <xf numFmtId="0" fontId="63" fillId="2" borderId="1" xfId="2" applyFont="1" applyFill="1" applyAlignment="1"/>
    <xf numFmtId="168" fontId="66" fillId="2" borderId="1" xfId="6" applyNumberFormat="1" applyFont="1" applyFill="1"/>
    <xf numFmtId="0" fontId="66" fillId="2" borderId="1" xfId="2" applyFont="1" applyFill="1" applyAlignment="1">
      <alignment horizontal="right"/>
    </xf>
    <xf numFmtId="49" fontId="66" fillId="2" borderId="1" xfId="2" applyNumberFormat="1" applyFont="1" applyAlignment="1">
      <alignment horizontal="left"/>
    </xf>
    <xf numFmtId="49" fontId="72" fillId="2" borderId="1" xfId="2" applyNumberFormat="1" applyFont="1"/>
    <xf numFmtId="0" fontId="72" fillId="2" borderId="1" xfId="2" applyFont="1" applyAlignment="1">
      <alignment horizontal="left"/>
    </xf>
    <xf numFmtId="49" fontId="78" fillId="2" borderId="1" xfId="2" applyNumberFormat="1" applyFont="1"/>
    <xf numFmtId="0" fontId="51" fillId="2" borderId="1" xfId="2" applyFont="1"/>
    <xf numFmtId="168" fontId="66" fillId="2" borderId="1" xfId="2" applyNumberFormat="1" applyFont="1"/>
    <xf numFmtId="0" fontId="66" fillId="2" borderId="1" xfId="24" applyFont="1"/>
    <xf numFmtId="0" fontId="56" fillId="2" borderId="1" xfId="24"/>
    <xf numFmtId="1" fontId="66" fillId="2" borderId="1" xfId="24" applyNumberFormat="1" applyFont="1"/>
    <xf numFmtId="0" fontId="66" fillId="2" borderId="1" xfId="24" applyFont="1" applyAlignment="1">
      <alignment horizontal="left"/>
    </xf>
    <xf numFmtId="0" fontId="56" fillId="2" borderId="1" xfId="25"/>
    <xf numFmtId="0" fontId="66" fillId="2" borderId="1" xfId="2" applyFont="1" applyFill="1" applyBorder="1"/>
    <xf numFmtId="0" fontId="79" fillId="2" borderId="1" xfId="2" applyFont="1"/>
    <xf numFmtId="49" fontId="66" fillId="2" borderId="1" xfId="2" applyNumberFormat="1" applyFont="1" applyBorder="1"/>
    <xf numFmtId="169" fontId="66" fillId="2" borderId="1" xfId="2" applyNumberFormat="1" applyFont="1" applyBorder="1" applyAlignment="1">
      <alignment horizontal="right"/>
    </xf>
    <xf numFmtId="49" fontId="66" fillId="2" borderId="58" xfId="2" applyNumberFormat="1" applyFont="1" applyBorder="1"/>
    <xf numFmtId="49" fontId="80" fillId="8" borderId="1" xfId="2" applyNumberFormat="1" applyFont="1" applyFill="1" applyAlignment="1">
      <alignment horizontal="left"/>
    </xf>
    <xf numFmtId="0" fontId="51" fillId="8" borderId="1" xfId="2" applyFont="1" applyFill="1"/>
    <xf numFmtId="168" fontId="51" fillId="8" borderId="1" xfId="6" applyNumberFormat="1" applyFont="1" applyFill="1" applyAlignment="1">
      <alignment horizontal="center"/>
    </xf>
    <xf numFmtId="49" fontId="51" fillId="8" borderId="1" xfId="2" applyNumberFormat="1" applyFill="1" applyAlignment="1">
      <alignment horizontal="left"/>
    </xf>
    <xf numFmtId="0" fontId="51" fillId="8" borderId="1" xfId="2" applyFont="1" applyFill="1" applyAlignment="1">
      <alignment horizontal="right"/>
    </xf>
    <xf numFmtId="49" fontId="69" fillId="2" borderId="1" xfId="2" applyNumberFormat="1" applyFont="1" applyAlignment="1">
      <alignment horizontal="left"/>
    </xf>
    <xf numFmtId="168" fontId="51" fillId="2" borderId="1" xfId="6" applyNumberFormat="1" applyFont="1"/>
    <xf numFmtId="168" fontId="0" fillId="2" borderId="1" xfId="6" applyNumberFormat="1" applyFont="1"/>
    <xf numFmtId="49" fontId="51" fillId="2" borderId="1" xfId="2" applyNumberFormat="1" applyAlignment="1">
      <alignment horizontal="left"/>
    </xf>
    <xf numFmtId="49" fontId="56" fillId="2" borderId="1" xfId="2" applyNumberFormat="1" applyFont="1" applyAlignment="1">
      <alignment horizontal="left"/>
    </xf>
    <xf numFmtId="0" fontId="51" fillId="2" borderId="1" xfId="2" applyAlignment="1">
      <alignment horizontal="right"/>
    </xf>
    <xf numFmtId="49" fontId="78" fillId="2" borderId="1" xfId="2" applyNumberFormat="1" applyFont="1" applyAlignment="1">
      <alignment horizontal="left"/>
    </xf>
    <xf numFmtId="49" fontId="57" fillId="2" borderId="1" xfId="2" applyNumberFormat="1" applyFont="1" applyFill="1" applyAlignment="1">
      <alignment horizontal="left"/>
    </xf>
    <xf numFmtId="0" fontId="66" fillId="2" borderId="1" xfId="2" applyFont="1" applyAlignment="1">
      <alignment vertical="center"/>
    </xf>
    <xf numFmtId="0" fontId="66" fillId="2" borderId="1" xfId="2" applyFont="1" applyAlignment="1">
      <alignment horizontal="right" vertical="center"/>
    </xf>
    <xf numFmtId="3" fontId="66" fillId="2" borderId="1" xfId="2" applyNumberFormat="1" applyFont="1" applyAlignment="1">
      <alignment horizontal="right" vertical="center"/>
    </xf>
    <xf numFmtId="0" fontId="82" fillId="2" borderId="1" xfId="2" applyFont="1"/>
    <xf numFmtId="49" fontId="51" fillId="2" borderId="1" xfId="2" applyNumberFormat="1"/>
    <xf numFmtId="170" fontId="57" fillId="2" borderId="1" xfId="6" applyNumberFormat="1" applyFont="1"/>
    <xf numFmtId="1" fontId="51" fillId="2" borderId="1" xfId="2" applyNumberFormat="1" applyFont="1" applyAlignment="1">
      <alignment horizontal="right"/>
    </xf>
    <xf numFmtId="49" fontId="51" fillId="2" borderId="1" xfId="2" applyNumberFormat="1" applyFont="1"/>
    <xf numFmtId="12" fontId="51" fillId="2" borderId="1" xfId="2" applyNumberFormat="1" applyFont="1"/>
    <xf numFmtId="0" fontId="57" fillId="2" borderId="1" xfId="2" applyFont="1" applyAlignment="1">
      <alignment horizontal="right"/>
    </xf>
    <xf numFmtId="49" fontId="51" fillId="2" borderId="58" xfId="2" applyNumberFormat="1" applyBorder="1" applyAlignment="1">
      <alignment horizontal="left"/>
    </xf>
    <xf numFmtId="0" fontId="51" fillId="2" borderId="58" xfId="2" applyFont="1" applyBorder="1"/>
    <xf numFmtId="168" fontId="51" fillId="2" borderId="58" xfId="6" applyNumberFormat="1" applyFont="1" applyBorder="1"/>
    <xf numFmtId="168" fontId="0" fillId="2" borderId="58" xfId="6" applyNumberFormat="1" applyFont="1" applyBorder="1"/>
    <xf numFmtId="168" fontId="78" fillId="2" borderId="1" xfId="6" applyNumberFormat="1" applyFont="1"/>
    <xf numFmtId="0" fontId="84" fillId="2" borderId="1" xfId="37" applyFont="1"/>
    <xf numFmtId="0" fontId="85" fillId="2" borderId="1" xfId="37" quotePrefix="1" applyFont="1"/>
    <xf numFmtId="2" fontId="86" fillId="2" borderId="1" xfId="37" applyNumberFormat="1" applyFont="1"/>
    <xf numFmtId="171" fontId="86" fillId="2" borderId="1" xfId="37" applyNumberFormat="1" applyFont="1"/>
    <xf numFmtId="172" fontId="86" fillId="2" borderId="1" xfId="37" applyNumberFormat="1" applyFont="1"/>
    <xf numFmtId="0" fontId="86" fillId="2" borderId="1" xfId="37" applyFont="1"/>
    <xf numFmtId="0" fontId="87" fillId="9" borderId="37" xfId="37" applyFont="1" applyFill="1" applyBorder="1" applyAlignment="1">
      <alignment vertical="center"/>
    </xf>
    <xf numFmtId="0" fontId="87" fillId="9" borderId="38" xfId="37" applyFont="1" applyFill="1" applyBorder="1" applyAlignment="1">
      <alignment vertical="center"/>
    </xf>
    <xf numFmtId="2" fontId="87" fillId="9" borderId="38" xfId="37" applyNumberFormat="1" applyFont="1" applyFill="1" applyBorder="1" applyAlignment="1">
      <alignment vertical="center"/>
    </xf>
    <xf numFmtId="171" fontId="87" fillId="9" borderId="38" xfId="37" applyNumberFormat="1" applyFont="1" applyFill="1" applyBorder="1" applyAlignment="1">
      <alignment vertical="center"/>
    </xf>
    <xf numFmtId="172" fontId="87" fillId="9" borderId="39" xfId="37" applyNumberFormat="1" applyFont="1" applyFill="1" applyBorder="1" applyAlignment="1">
      <alignment vertical="center"/>
    </xf>
    <xf numFmtId="0" fontId="87" fillId="2" borderId="1" xfId="37" applyFont="1" applyAlignment="1">
      <alignment vertical="center"/>
    </xf>
    <xf numFmtId="0" fontId="84" fillId="2" borderId="59" xfId="37" applyFont="1" applyBorder="1" applyAlignment="1">
      <alignment horizontal="right"/>
    </xf>
    <xf numFmtId="0" fontId="84" fillId="2" borderId="60" xfId="37" applyFont="1" applyBorder="1" applyAlignment="1">
      <alignment horizontal="right"/>
    </xf>
    <xf numFmtId="2" fontId="84" fillId="2" borderId="60" xfId="37" applyNumberFormat="1" applyFont="1" applyBorder="1" applyAlignment="1">
      <alignment horizontal="right"/>
    </xf>
    <xf numFmtId="171" fontId="84" fillId="2" borderId="60" xfId="37" applyNumberFormat="1" applyFont="1" applyBorder="1" applyAlignment="1">
      <alignment horizontal="right"/>
    </xf>
    <xf numFmtId="172" fontId="84" fillId="2" borderId="61" xfId="37" applyNumberFormat="1" applyFont="1" applyBorder="1" applyAlignment="1">
      <alignment horizontal="right"/>
    </xf>
    <xf numFmtId="0" fontId="84" fillId="2" borderId="62" xfId="37" applyFont="1" applyBorder="1"/>
    <xf numFmtId="49" fontId="84" fillId="2" borderId="63" xfId="37" applyNumberFormat="1" applyFont="1" applyBorder="1"/>
    <xf numFmtId="2" fontId="84" fillId="2" borderId="64" xfId="37" applyNumberFormat="1" applyFont="1" applyBorder="1"/>
    <xf numFmtId="0" fontId="84" fillId="2" borderId="66" xfId="37" applyFont="1" applyBorder="1"/>
    <xf numFmtId="49" fontId="84" fillId="2" borderId="67" xfId="37" applyNumberFormat="1" applyFont="1" applyBorder="1"/>
    <xf numFmtId="2" fontId="84" fillId="2" borderId="68" xfId="37" applyNumberFormat="1" applyFont="1" applyBorder="1"/>
    <xf numFmtId="0" fontId="84" fillId="9" borderId="37" xfId="37" applyFont="1" applyFill="1" applyBorder="1"/>
    <xf numFmtId="49" fontId="84" fillId="9" borderId="38" xfId="37" applyNumberFormat="1" applyFont="1" applyFill="1" applyBorder="1"/>
    <xf numFmtId="2" fontId="84" fillId="9" borderId="38" xfId="37" applyNumberFormat="1" applyFont="1" applyFill="1" applyBorder="1"/>
    <xf numFmtId="173" fontId="84" fillId="9" borderId="38" xfId="37" applyNumberFormat="1" applyFont="1" applyFill="1" applyBorder="1"/>
    <xf numFmtId="173" fontId="84" fillId="9" borderId="39" xfId="37" applyNumberFormat="1" applyFont="1" applyFill="1" applyBorder="1"/>
    <xf numFmtId="0" fontId="84" fillId="2" borderId="70" xfId="37" applyFont="1" applyBorder="1"/>
    <xf numFmtId="49" fontId="84" fillId="2" borderId="71" xfId="37" applyNumberFormat="1" applyFont="1" applyBorder="1"/>
    <xf numFmtId="2" fontId="84" fillId="2" borderId="72" xfId="37" applyNumberFormat="1" applyFont="1" applyBorder="1"/>
    <xf numFmtId="173" fontId="84" fillId="2" borderId="72" xfId="37" applyNumberFormat="1" applyFont="1" applyBorder="1"/>
    <xf numFmtId="173" fontId="84" fillId="2" borderId="73" xfId="37" applyNumberFormat="1" applyFont="1" applyBorder="1"/>
    <xf numFmtId="0" fontId="85" fillId="2" borderId="74" xfId="37" applyFont="1" applyBorder="1"/>
    <xf numFmtId="49" fontId="85" fillId="2" borderId="75" xfId="37" applyNumberFormat="1" applyFont="1" applyBorder="1"/>
    <xf numFmtId="2" fontId="85" fillId="2" borderId="75" xfId="37" applyNumberFormat="1" applyFont="1" applyBorder="1"/>
    <xf numFmtId="173" fontId="85" fillId="2" borderId="75" xfId="37" applyNumberFormat="1" applyFont="1" applyBorder="1"/>
    <xf numFmtId="173" fontId="85" fillId="2" borderId="76" xfId="37" applyNumberFormat="1" applyFont="1" applyBorder="1"/>
    <xf numFmtId="0" fontId="85" fillId="2" borderId="1" xfId="37" applyFont="1"/>
    <xf numFmtId="0" fontId="85" fillId="2" borderId="1" xfId="37" applyFont="1" applyAlignment="1">
      <alignment horizontal="center"/>
    </xf>
    <xf numFmtId="0" fontId="87" fillId="9" borderId="1" xfId="37" applyFont="1" applyFill="1" applyAlignment="1">
      <alignment vertical="center"/>
    </xf>
    <xf numFmtId="0" fontId="87" fillId="9" borderId="1" xfId="37" applyFont="1" applyFill="1" applyAlignment="1">
      <alignment horizontal="center" vertical="center"/>
    </xf>
    <xf numFmtId="0" fontId="86" fillId="2" borderId="59" xfId="37" applyFont="1" applyBorder="1"/>
    <xf numFmtId="174" fontId="86" fillId="2" borderId="60" xfId="37" applyNumberFormat="1" applyFont="1" applyBorder="1"/>
    <xf numFmtId="0" fontId="86" fillId="2" borderId="60" xfId="37" applyFont="1" applyBorder="1"/>
    <xf numFmtId="2" fontId="86" fillId="2" borderId="60" xfId="37" applyNumberFormat="1" applyFont="1" applyBorder="1"/>
    <xf numFmtId="175" fontId="86" fillId="2" borderId="60" xfId="37" applyNumberFormat="1" applyFont="1" applyBorder="1"/>
    <xf numFmtId="176" fontId="86" fillId="2" borderId="60" xfId="37" applyNumberFormat="1" applyFont="1" applyBorder="1"/>
    <xf numFmtId="177" fontId="86" fillId="2" borderId="61" xfId="37" applyNumberFormat="1" applyFont="1" applyBorder="1"/>
    <xf numFmtId="0" fontId="86" fillId="2" borderId="60" xfId="37" applyFont="1" applyBorder="1" applyAlignment="1">
      <alignment horizontal="center"/>
    </xf>
    <xf numFmtId="0" fontId="88" fillId="2" borderId="40" xfId="37" applyFont="1" applyBorder="1"/>
    <xf numFmtId="174" fontId="88" fillId="2" borderId="1" xfId="37" applyNumberFormat="1" applyFont="1" applyBorder="1"/>
    <xf numFmtId="0" fontId="88" fillId="2" borderId="1" xfId="37" applyFont="1" applyBorder="1"/>
    <xf numFmtId="2" fontId="88" fillId="2" borderId="1" xfId="37" applyNumberFormat="1" applyFont="1" applyBorder="1"/>
    <xf numFmtId="175" fontId="88" fillId="2" borderId="1" xfId="37" applyNumberFormat="1" applyFont="1" applyBorder="1"/>
    <xf numFmtId="176" fontId="88" fillId="2" borderId="1" xfId="37" applyNumberFormat="1" applyFont="1" applyBorder="1"/>
    <xf numFmtId="177" fontId="88" fillId="2" borderId="41" xfId="37" applyNumberFormat="1" applyFont="1" applyBorder="1"/>
    <xf numFmtId="0" fontId="88" fillId="2" borderId="1" xfId="37" applyFont="1" applyAlignment="1">
      <alignment horizontal="center"/>
    </xf>
    <xf numFmtId="0" fontId="88" fillId="2" borderId="1" xfId="37" applyFont="1"/>
    <xf numFmtId="0" fontId="86" fillId="2" borderId="62" xfId="37" applyFont="1" applyBorder="1"/>
    <xf numFmtId="174" fontId="86" fillId="2" borderId="64" xfId="37" applyNumberFormat="1" applyFont="1" applyBorder="1"/>
    <xf numFmtId="49" fontId="86" fillId="2" borderId="64" xfId="37" applyNumberFormat="1" applyFont="1" applyBorder="1"/>
    <xf numFmtId="2" fontId="86" fillId="2" borderId="64" xfId="37" applyNumberFormat="1" applyFont="1" applyBorder="1"/>
    <xf numFmtId="173" fontId="86" fillId="2" borderId="64" xfId="37" applyNumberFormat="1" applyFont="1" applyBorder="1"/>
    <xf numFmtId="176" fontId="86" fillId="2" borderId="64" xfId="37" applyNumberFormat="1" applyFont="1" applyBorder="1"/>
    <xf numFmtId="177" fontId="86" fillId="2" borderId="65" xfId="37" applyNumberFormat="1" applyFont="1" applyBorder="1"/>
    <xf numFmtId="49" fontId="86" fillId="2" borderId="77" xfId="37" applyNumberFormat="1" applyFont="1" applyBorder="1" applyAlignment="1">
      <alignment horizontal="center"/>
    </xf>
    <xf numFmtId="49" fontId="86" fillId="2" borderId="1" xfId="37" applyNumberFormat="1" applyFont="1"/>
    <xf numFmtId="49" fontId="86" fillId="2" borderId="64" xfId="37" applyNumberFormat="1" applyFont="1" applyBorder="1" applyAlignment="1">
      <alignment horizontal="center"/>
    </xf>
    <xf numFmtId="49" fontId="86" fillId="2" borderId="64" xfId="37" applyNumberFormat="1" applyFont="1" applyBorder="1" applyAlignment="1">
      <alignment wrapText="1"/>
    </xf>
    <xf numFmtId="0" fontId="86" fillId="2" borderId="78" xfId="37" applyFont="1" applyBorder="1"/>
    <xf numFmtId="174" fontId="86" fillId="2" borderId="79" xfId="37" applyNumberFormat="1" applyFont="1" applyBorder="1"/>
    <xf numFmtId="49" fontId="86" fillId="2" borderId="79" xfId="37" applyNumberFormat="1" applyFont="1" applyBorder="1"/>
    <xf numFmtId="2" fontId="86" fillId="2" borderId="79" xfId="37" applyNumberFormat="1" applyFont="1" applyBorder="1"/>
    <xf numFmtId="173" fontId="86" fillId="2" borderId="79" xfId="37" applyNumberFormat="1" applyFont="1" applyBorder="1"/>
    <xf numFmtId="176" fontId="86" fillId="2" borderId="79" xfId="37" applyNumberFormat="1" applyFont="1" applyBorder="1"/>
    <xf numFmtId="177" fontId="86" fillId="2" borderId="80" xfId="37" applyNumberFormat="1" applyFont="1" applyBorder="1"/>
    <xf numFmtId="0" fontId="89" fillId="9" borderId="37" xfId="37" applyFont="1" applyFill="1" applyBorder="1"/>
    <xf numFmtId="174" fontId="89" fillId="9" borderId="38" xfId="37" applyNumberFormat="1" applyFont="1" applyFill="1" applyBorder="1"/>
    <xf numFmtId="49" fontId="89" fillId="9" borderId="38" xfId="37" applyNumberFormat="1" applyFont="1" applyFill="1" applyBorder="1"/>
    <xf numFmtId="2" fontId="89" fillId="9" borderId="38" xfId="37" applyNumberFormat="1" applyFont="1" applyFill="1" applyBorder="1"/>
    <xf numFmtId="173" fontId="89" fillId="9" borderId="38" xfId="37" applyNumberFormat="1" applyFont="1" applyFill="1" applyBorder="1"/>
    <xf numFmtId="176" fontId="89" fillId="9" borderId="38" xfId="37" applyNumberFormat="1" applyFont="1" applyFill="1" applyBorder="1"/>
    <xf numFmtId="177" fontId="89" fillId="9" borderId="39" xfId="37" applyNumberFormat="1" applyFont="1" applyFill="1" applyBorder="1"/>
    <xf numFmtId="49" fontId="89" fillId="9" borderId="1" xfId="37" applyNumberFormat="1" applyFont="1" applyFill="1" applyBorder="1" applyAlignment="1">
      <alignment horizontal="center"/>
    </xf>
    <xf numFmtId="0" fontId="89" fillId="2" borderId="1" xfId="37" applyFont="1"/>
    <xf numFmtId="49" fontId="89" fillId="2" borderId="1" xfId="37" applyNumberFormat="1" applyFont="1"/>
    <xf numFmtId="0" fontId="88" fillId="2" borderId="81" xfId="37" applyFont="1" applyBorder="1"/>
    <xf numFmtId="174" fontId="88" fillId="2" borderId="71" xfId="37" applyNumberFormat="1" applyFont="1" applyBorder="1"/>
    <xf numFmtId="49" fontId="88" fillId="2" borderId="71" xfId="37" applyNumberFormat="1" applyFont="1" applyBorder="1"/>
    <xf numFmtId="2" fontId="88" fillId="2" borderId="71" xfId="37" applyNumberFormat="1" applyFont="1" applyBorder="1"/>
    <xf numFmtId="173" fontId="88" fillId="2" borderId="71" xfId="37" applyNumberFormat="1" applyFont="1" applyBorder="1"/>
    <xf numFmtId="176" fontId="88" fillId="2" borderId="71" xfId="37" applyNumberFormat="1" applyFont="1" applyBorder="1"/>
    <xf numFmtId="177" fontId="88" fillId="2" borderId="82" xfId="37" applyNumberFormat="1" applyFont="1" applyBorder="1"/>
    <xf numFmtId="49" fontId="88" fillId="2" borderId="71" xfId="37" applyNumberFormat="1" applyFont="1" applyBorder="1" applyAlignment="1">
      <alignment horizontal="center"/>
    </xf>
    <xf numFmtId="49" fontId="88" fillId="2" borderId="1" xfId="37" applyNumberFormat="1" applyFont="1"/>
    <xf numFmtId="0" fontId="86" fillId="2" borderId="83" xfId="37" applyFont="1" applyBorder="1"/>
    <xf numFmtId="174" fontId="86" fillId="2" borderId="77" xfId="37" applyNumberFormat="1" applyFont="1" applyBorder="1"/>
    <xf numFmtId="49" fontId="86" fillId="2" borderId="77" xfId="37" applyNumberFormat="1" applyFont="1" applyBorder="1"/>
    <xf numFmtId="2" fontId="86" fillId="2" borderId="77" xfId="37" applyNumberFormat="1" applyFont="1" applyBorder="1"/>
    <xf numFmtId="173" fontId="86" fillId="2" borderId="77" xfId="37" applyNumberFormat="1" applyFont="1" applyBorder="1"/>
    <xf numFmtId="176" fontId="86" fillId="2" borderId="77" xfId="37" applyNumberFormat="1" applyFont="1" applyBorder="1"/>
    <xf numFmtId="177" fontId="86" fillId="2" borderId="84" xfId="37" applyNumberFormat="1" applyFont="1" applyBorder="1"/>
    <xf numFmtId="0" fontId="89" fillId="9" borderId="40" xfId="37" applyFont="1" applyFill="1" applyBorder="1"/>
    <xf numFmtId="174" fontId="89" fillId="9" borderId="1" xfId="37" applyNumberFormat="1" applyFont="1" applyFill="1" applyBorder="1"/>
    <xf numFmtId="49" fontId="89" fillId="9" borderId="1" xfId="37" applyNumberFormat="1" applyFont="1" applyFill="1" applyBorder="1"/>
    <xf numFmtId="2" fontId="89" fillId="9" borderId="1" xfId="37" applyNumberFormat="1" applyFont="1" applyFill="1" applyBorder="1"/>
    <xf numFmtId="173" fontId="89" fillId="9" borderId="1" xfId="37" applyNumberFormat="1" applyFont="1" applyFill="1" applyBorder="1"/>
    <xf numFmtId="176" fontId="89" fillId="9" borderId="1" xfId="37" applyNumberFormat="1" applyFont="1" applyFill="1" applyBorder="1"/>
    <xf numFmtId="177" fontId="89" fillId="9" borderId="41" xfId="37" applyNumberFormat="1" applyFont="1" applyFill="1" applyBorder="1"/>
    <xf numFmtId="0" fontId="89" fillId="9" borderId="42" xfId="37" applyFont="1" applyFill="1" applyBorder="1"/>
    <xf numFmtId="174" fontId="89" fillId="9" borderId="43" xfId="37" applyNumberFormat="1" applyFont="1" applyFill="1" applyBorder="1"/>
    <xf numFmtId="0" fontId="89" fillId="9" borderId="43" xfId="37" applyFont="1" applyFill="1" applyBorder="1"/>
    <xf numFmtId="2" fontId="89" fillId="9" borderId="43" xfId="37" applyNumberFormat="1" applyFont="1" applyFill="1" applyBorder="1"/>
    <xf numFmtId="173" fontId="89" fillId="9" borderId="43" xfId="37" applyNumberFormat="1" applyFont="1" applyFill="1" applyBorder="1"/>
    <xf numFmtId="176" fontId="89" fillId="9" borderId="43" xfId="37" applyNumberFormat="1" applyFont="1" applyFill="1" applyBorder="1"/>
    <xf numFmtId="177" fontId="89" fillId="9" borderId="44" xfId="37" applyNumberFormat="1" applyFont="1" applyFill="1" applyBorder="1"/>
    <xf numFmtId="0" fontId="89" fillId="9" borderId="1" xfId="37" applyFont="1" applyFill="1" applyAlignment="1">
      <alignment horizontal="center"/>
    </xf>
    <xf numFmtId="174" fontId="86" fillId="2" borderId="1" xfId="37" applyNumberFormat="1" applyFont="1"/>
    <xf numFmtId="175" fontId="86" fillId="2" borderId="1" xfId="37" applyNumberFormat="1" applyFont="1"/>
    <xf numFmtId="176" fontId="86" fillId="2" borderId="1" xfId="37" applyNumberFormat="1" applyFont="1"/>
    <xf numFmtId="177" fontId="86" fillId="2" borderId="1" xfId="37" applyNumberFormat="1" applyFont="1"/>
    <xf numFmtId="0" fontId="86" fillId="2" borderId="1" xfId="37" applyFont="1" applyAlignment="1">
      <alignment horizontal="center"/>
    </xf>
    <xf numFmtId="177" fontId="86" fillId="2" borderId="60" xfId="37" applyNumberFormat="1" applyFont="1" applyBorder="1"/>
    <xf numFmtId="0" fontId="88" fillId="2" borderId="37" xfId="37" applyFont="1" applyBorder="1"/>
    <xf numFmtId="174" fontId="88" fillId="2" borderId="38" xfId="37" applyNumberFormat="1" applyFont="1" applyBorder="1"/>
    <xf numFmtId="0" fontId="88" fillId="2" borderId="38" xfId="37" applyFont="1" applyBorder="1"/>
    <xf numFmtId="2" fontId="88" fillId="2" borderId="38" xfId="37" applyNumberFormat="1" applyFont="1" applyBorder="1"/>
    <xf numFmtId="175" fontId="88" fillId="2" borderId="38" xfId="37" applyNumberFormat="1" applyFont="1" applyBorder="1"/>
    <xf numFmtId="176" fontId="88" fillId="2" borderId="38" xfId="37" applyNumberFormat="1" applyFont="1" applyBorder="1"/>
    <xf numFmtId="177" fontId="88" fillId="2" borderId="39" xfId="37" applyNumberFormat="1" applyFont="1" applyBorder="1"/>
    <xf numFmtId="0" fontId="59" fillId="2" borderId="1" xfId="38" applyAlignment="1">
      <alignment horizontal="center"/>
    </xf>
    <xf numFmtId="178" fontId="59" fillId="2" borderId="1" xfId="38" applyNumberFormat="1"/>
    <xf numFmtId="0" fontId="59" fillId="2" borderId="1" xfId="38"/>
    <xf numFmtId="0" fontId="90" fillId="2" borderId="29" xfId="38" applyFont="1" applyBorder="1"/>
    <xf numFmtId="0" fontId="59" fillId="2" borderId="31" xfId="38" applyBorder="1"/>
    <xf numFmtId="0" fontId="91" fillId="2" borderId="32" xfId="38" applyFont="1" applyBorder="1"/>
    <xf numFmtId="0" fontId="59" fillId="2" borderId="33" xfId="38" applyBorder="1"/>
    <xf numFmtId="0" fontId="57" fillId="2" borderId="32" xfId="38" applyFont="1" applyBorder="1"/>
    <xf numFmtId="0" fontId="65" fillId="2" borderId="35" xfId="38" applyFont="1" applyBorder="1"/>
    <xf numFmtId="0" fontId="59" fillId="2" borderId="36" xfId="38" applyBorder="1"/>
    <xf numFmtId="0" fontId="92" fillId="2" borderId="49" xfId="38" applyFont="1" applyFill="1" applyBorder="1" applyAlignment="1">
      <alignment horizontal="center"/>
    </xf>
    <xf numFmtId="0" fontId="65" fillId="2" borderId="85" xfId="38" applyFont="1" applyFill="1" applyBorder="1" applyAlignment="1">
      <alignment horizontal="left"/>
    </xf>
    <xf numFmtId="0" fontId="57" fillId="2" borderId="1" xfId="38" applyFont="1"/>
    <xf numFmtId="0" fontId="65" fillId="2" borderId="86" xfId="38" applyFont="1" applyBorder="1"/>
    <xf numFmtId="0" fontId="65" fillId="2" borderId="87" xfId="38" applyFont="1" applyBorder="1"/>
    <xf numFmtId="0" fontId="65" fillId="2" borderId="88" xfId="38" applyFont="1" applyBorder="1"/>
    <xf numFmtId="0" fontId="90" fillId="2" borderId="53" xfId="38" applyFont="1" applyBorder="1" applyAlignment="1"/>
    <xf numFmtId="173" fontId="90" fillId="2" borderId="89" xfId="38" applyNumberFormat="1" applyFont="1" applyBorder="1" applyAlignment="1">
      <alignment horizontal="right"/>
    </xf>
    <xf numFmtId="0" fontId="59" fillId="2" borderId="1" xfId="38" applyFill="1" applyBorder="1" applyAlignment="1"/>
    <xf numFmtId="0" fontId="59" fillId="2" borderId="1" xfId="38" applyAlignment="1"/>
    <xf numFmtId="0" fontId="90" fillId="2" borderId="30" xfId="38" applyFont="1" applyBorder="1"/>
    <xf numFmtId="0" fontId="59" fillId="2" borderId="30" xfId="38" applyBorder="1"/>
    <xf numFmtId="0" fontId="57" fillId="2" borderId="1" xfId="38" applyFont="1" applyBorder="1"/>
    <xf numFmtId="0" fontId="59" fillId="2" borderId="1" xfId="38" applyBorder="1"/>
    <xf numFmtId="0" fontId="65" fillId="2" borderId="32" xfId="38" applyFont="1" applyBorder="1"/>
    <xf numFmtId="0" fontId="91" fillId="2" borderId="1" xfId="38" applyFont="1" applyBorder="1"/>
    <xf numFmtId="0" fontId="64" fillId="2" borderId="35" xfId="38" applyFont="1" applyBorder="1"/>
    <xf numFmtId="0" fontId="65" fillId="2" borderId="34" xfId="38" applyFont="1" applyBorder="1"/>
    <xf numFmtId="0" fontId="59" fillId="2" borderId="34" xfId="38" applyBorder="1"/>
    <xf numFmtId="0" fontId="64" fillId="2" borderId="34" xfId="38" applyFont="1" applyBorder="1"/>
    <xf numFmtId="0" fontId="65" fillId="2" borderId="49" xfId="38" applyFont="1" applyFill="1" applyBorder="1"/>
    <xf numFmtId="178" fontId="92" fillId="2" borderId="49" xfId="38" applyNumberFormat="1" applyFont="1" applyFill="1" applyBorder="1" applyAlignment="1">
      <alignment horizontal="center"/>
    </xf>
    <xf numFmtId="178" fontId="92" fillId="2" borderId="89" xfId="38" applyNumberFormat="1" applyFont="1" applyFill="1" applyBorder="1" applyAlignment="1">
      <alignment horizontal="center"/>
    </xf>
    <xf numFmtId="0" fontId="93" fillId="2" borderId="49" xfId="38" applyFont="1" applyFill="1" applyBorder="1" applyAlignment="1">
      <alignment horizontal="center"/>
    </xf>
    <xf numFmtId="0" fontId="57" fillId="2" borderId="87" xfId="38" applyFont="1" applyBorder="1" applyAlignment="1">
      <alignment horizontal="center"/>
    </xf>
    <xf numFmtId="0" fontId="57" fillId="2" borderId="86" xfId="38" applyFont="1" applyFill="1" applyBorder="1" applyAlignment="1" applyProtection="1">
      <alignment horizontal="left" wrapText="1"/>
      <protection locked="0"/>
    </xf>
    <xf numFmtId="3" fontId="59" fillId="2" borderId="86" xfId="38" applyNumberFormat="1" applyBorder="1" applyAlignment="1">
      <alignment horizontal="center"/>
    </xf>
    <xf numFmtId="3" fontId="59" fillId="2" borderId="71" xfId="38" applyNumberFormat="1" applyBorder="1" applyAlignment="1">
      <alignment horizontal="center"/>
    </xf>
    <xf numFmtId="178" fontId="59" fillId="2" borderId="90" xfId="38" applyNumberFormat="1" applyBorder="1"/>
    <xf numFmtId="0" fontId="57" fillId="2" borderId="86" xfId="38" applyFont="1" applyFill="1" applyBorder="1" applyAlignment="1">
      <alignment horizontal="left"/>
    </xf>
    <xf numFmtId="0" fontId="57" fillId="2" borderId="86" xfId="38" applyFont="1" applyFill="1" applyBorder="1" applyAlignment="1">
      <alignment horizontal="center"/>
    </xf>
    <xf numFmtId="0" fontId="57" fillId="2" borderId="71" xfId="38" applyFont="1" applyFill="1" applyBorder="1" applyAlignment="1">
      <alignment horizontal="center"/>
    </xf>
    <xf numFmtId="0" fontId="57" fillId="2" borderId="1" xfId="38" applyFont="1" applyAlignment="1">
      <alignment wrapText="1"/>
    </xf>
    <xf numFmtId="0" fontId="57" fillId="2" borderId="87" xfId="38" applyFont="1" applyBorder="1"/>
    <xf numFmtId="3" fontId="59" fillId="2" borderId="87" xfId="38" applyNumberFormat="1" applyBorder="1" applyAlignment="1">
      <alignment horizontal="center"/>
    </xf>
    <xf numFmtId="3" fontId="59" fillId="2" borderId="63" xfId="38" applyNumberFormat="1" applyBorder="1" applyAlignment="1">
      <alignment horizontal="center"/>
    </xf>
    <xf numFmtId="178" fontId="59" fillId="2" borderId="91" xfId="38" applyNumberFormat="1" applyBorder="1"/>
    <xf numFmtId="0" fontId="59" fillId="2" borderId="87" xfId="38" applyBorder="1" applyAlignment="1">
      <alignment horizontal="justify" wrapText="1"/>
    </xf>
    <xf numFmtId="0" fontId="57" fillId="2" borderId="87" xfId="38" applyFont="1" applyBorder="1" applyAlignment="1"/>
    <xf numFmtId="0" fontId="57" fillId="2" borderId="92" xfId="38" applyFont="1" applyBorder="1" applyAlignment="1">
      <alignment horizontal="center"/>
    </xf>
    <xf numFmtId="0" fontId="57" fillId="2" borderId="93" xfId="38" applyFont="1" applyBorder="1" applyAlignment="1">
      <alignment horizontal="center"/>
    </xf>
    <xf numFmtId="0" fontId="57" fillId="2" borderId="94" xfId="38" applyFont="1" applyBorder="1" applyAlignment="1"/>
    <xf numFmtId="0" fontId="57" fillId="2" borderId="91" xfId="38" applyFont="1" applyBorder="1" applyAlignment="1">
      <alignment horizontal="center"/>
    </xf>
    <xf numFmtId="178" fontId="59" fillId="2" borderId="87" xfId="38" applyNumberFormat="1" applyBorder="1"/>
    <xf numFmtId="178" fontId="59" fillId="2" borderId="92" xfId="38" applyNumberFormat="1" applyBorder="1"/>
    <xf numFmtId="178" fontId="59" fillId="2" borderId="33" xfId="38" applyNumberFormat="1" applyBorder="1"/>
    <xf numFmtId="0" fontId="57" fillId="2" borderId="87" xfId="38" applyFont="1" applyFill="1" applyBorder="1" applyAlignment="1">
      <alignment horizontal="left"/>
    </xf>
    <xf numFmtId="178" fontId="59" fillId="10" borderId="91" xfId="38" applyNumberFormat="1" applyFill="1" applyBorder="1"/>
    <xf numFmtId="0" fontId="57" fillId="2" borderId="95" xfId="38" applyFont="1" applyBorder="1" applyAlignment="1">
      <alignment wrapText="1"/>
    </xf>
    <xf numFmtId="178" fontId="59" fillId="10" borderId="90" xfId="38" applyNumberFormat="1" applyFill="1" applyBorder="1"/>
    <xf numFmtId="0" fontId="57" fillId="2" borderId="49" xfId="38" applyFont="1" applyBorder="1" applyAlignment="1">
      <alignment horizontal="center"/>
    </xf>
    <xf numFmtId="0" fontId="65" fillId="2" borderId="49" xfId="38" applyFont="1" applyBorder="1" applyAlignment="1"/>
    <xf numFmtId="0" fontId="57" fillId="2" borderId="89" xfId="38" applyFont="1" applyBorder="1" applyAlignment="1">
      <alignment horizontal="center"/>
    </xf>
    <xf numFmtId="173" fontId="57" fillId="2" borderId="49" xfId="38" applyNumberFormat="1" applyFont="1" applyBorder="1"/>
    <xf numFmtId="178" fontId="65" fillId="2" borderId="89" xfId="38" applyNumberFormat="1" applyFont="1" applyBorder="1"/>
    <xf numFmtId="178" fontId="57" fillId="2" borderId="89" xfId="38" applyNumberFormat="1" applyFont="1" applyBorder="1"/>
    <xf numFmtId="0" fontId="57" fillId="2" borderId="51" xfId="38" applyFont="1" applyBorder="1" applyAlignment="1">
      <alignment wrapText="1"/>
    </xf>
    <xf numFmtId="0" fontId="57" fillId="2" borderId="87" xfId="38" applyFont="1" applyBorder="1" applyAlignment="1">
      <alignment wrapText="1"/>
    </xf>
    <xf numFmtId="178" fontId="57" fillId="2" borderId="49" xfId="38" applyNumberFormat="1" applyFont="1" applyBorder="1"/>
    <xf numFmtId="0" fontId="57" fillId="2" borderId="86" xfId="38" applyFont="1" applyFill="1" applyBorder="1" applyAlignment="1">
      <alignment horizontal="left" wrapText="1"/>
    </xf>
    <xf numFmtId="0" fontId="57" fillId="2" borderId="85" xfId="38" applyFont="1" applyBorder="1" applyAlignment="1"/>
    <xf numFmtId="0" fontId="57" fillId="2" borderId="94" xfId="38" applyFont="1" applyBorder="1" applyAlignment="1">
      <alignment horizontal="center"/>
    </xf>
    <xf numFmtId="178" fontId="59" fillId="2" borderId="86" xfId="38" applyNumberFormat="1" applyBorder="1"/>
    <xf numFmtId="178" fontId="59" fillId="2" borderId="94" xfId="38" applyNumberFormat="1" applyBorder="1"/>
    <xf numFmtId="0" fontId="66" fillId="2" borderId="87" xfId="38" applyFont="1" applyBorder="1" applyAlignment="1">
      <alignment wrapText="1"/>
    </xf>
    <xf numFmtId="0" fontId="94" fillId="2" borderId="87" xfId="38" applyFont="1" applyFill="1" applyBorder="1" applyAlignment="1">
      <alignment horizontal="left" wrapText="1"/>
    </xf>
    <xf numFmtId="0" fontId="94" fillId="2" borderId="87" xfId="38" applyFont="1" applyFill="1" applyBorder="1" applyAlignment="1">
      <alignment horizontal="left"/>
    </xf>
    <xf numFmtId="0" fontId="57" fillId="2" borderId="88" xfId="38" applyFont="1" applyBorder="1" applyAlignment="1"/>
    <xf numFmtId="0" fontId="57" fillId="2" borderId="88" xfId="38" applyFont="1" applyBorder="1" applyAlignment="1">
      <alignment horizontal="center"/>
    </xf>
    <xf numFmtId="178" fontId="59" fillId="2" borderId="88" xfId="38" applyNumberFormat="1" applyBorder="1"/>
    <xf numFmtId="178" fontId="59" fillId="10" borderId="88" xfId="38" applyNumberFormat="1" applyFill="1" applyBorder="1"/>
    <xf numFmtId="0" fontId="57" fillId="2" borderId="85" xfId="38" applyFont="1" applyBorder="1" applyAlignment="1">
      <alignment horizontal="center"/>
    </xf>
    <xf numFmtId="0" fontId="57" fillId="2" borderId="85" xfId="38" applyFont="1" applyFill="1" applyBorder="1" applyAlignment="1">
      <alignment horizontal="left" wrapText="1"/>
    </xf>
    <xf numFmtId="3" fontId="59" fillId="2" borderId="85" xfId="38" applyNumberFormat="1" applyBorder="1" applyAlignment="1">
      <alignment horizontal="center"/>
    </xf>
    <xf numFmtId="178" fontId="59" fillId="2" borderId="85" xfId="38" applyNumberFormat="1" applyBorder="1"/>
    <xf numFmtId="0" fontId="57" fillId="2" borderId="87" xfId="38" applyFont="1" applyFill="1" applyBorder="1" applyAlignment="1">
      <alignment horizontal="center"/>
    </xf>
    <xf numFmtId="0" fontId="57" fillId="10" borderId="88" xfId="38" applyFont="1" applyFill="1" applyBorder="1"/>
    <xf numFmtId="178" fontId="57" fillId="2" borderId="92" xfId="38" applyNumberFormat="1" applyFont="1" applyBorder="1"/>
    <xf numFmtId="0" fontId="65" fillId="2" borderId="96" xfId="38" applyFont="1" applyBorder="1" applyAlignment="1"/>
    <xf numFmtId="0" fontId="57" fillId="2" borderId="96" xfId="38" applyFont="1" applyBorder="1" applyAlignment="1">
      <alignment horizontal="center"/>
    </xf>
    <xf numFmtId="178" fontId="57" fillId="2" borderId="53" xfId="38" applyNumberFormat="1" applyFont="1" applyBorder="1"/>
    <xf numFmtId="0" fontId="90" fillId="2" borderId="96" xfId="38" applyFont="1" applyBorder="1" applyAlignment="1"/>
    <xf numFmtId="0" fontId="90" fillId="2" borderId="96" xfId="38" applyFont="1" applyBorder="1" applyAlignment="1">
      <alignment horizontal="right"/>
    </xf>
    <xf numFmtId="178" fontId="90" fillId="2" borderId="53" xfId="38" applyNumberFormat="1" applyFont="1" applyBorder="1"/>
    <xf numFmtId="178" fontId="90" fillId="2" borderId="89" xfId="38" applyNumberFormat="1" applyFont="1" applyBorder="1"/>
    <xf numFmtId="0" fontId="65" fillId="2" borderId="1" xfId="38" applyFont="1" applyBorder="1"/>
    <xf numFmtId="49" fontId="3" fillId="5" borderId="0" xfId="0" applyNumberFormat="1" applyFont="1" applyFill="1" applyBorder="1" applyAlignment="1" applyProtection="1">
      <alignment horizontal="left" vertical="center"/>
      <protection locked="0"/>
    </xf>
    <xf numFmtId="0" fontId="0" fillId="3" borderId="0" xfId="0" applyFill="1" applyProtection="1"/>
    <xf numFmtId="0" fontId="34" fillId="3" borderId="0" xfId="1" applyFont="1" applyFill="1" applyAlignment="1" applyProtection="1">
      <alignment vertical="center"/>
    </xf>
    <xf numFmtId="0" fontId="49" fillId="3" borderId="0" xfId="1" applyFill="1" applyProtection="1"/>
    <xf numFmtId="0" fontId="0" fillId="0" borderId="0" xfId="0" applyProtection="1"/>
    <xf numFmtId="0" fontId="0" fillId="0" borderId="0" xfId="0" applyFont="1" applyAlignment="1" applyProtection="1">
      <alignment horizontal="left" vertical="center"/>
    </xf>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0" xfId="0" applyBorder="1" applyProtection="1"/>
    <xf numFmtId="0" fontId="18" fillId="0" borderId="0" xfId="0" applyFont="1" applyBorder="1" applyAlignment="1" applyProtection="1">
      <alignment horizontal="left" vertical="center"/>
    </xf>
    <xf numFmtId="0" fontId="0" fillId="0" borderId="6" xfId="0" applyBorder="1" applyProtection="1"/>
    <xf numFmtId="0" fontId="17" fillId="0" borderId="0" xfId="0" applyFont="1" applyAlignment="1" applyProtection="1">
      <alignment horizontal="left" vertical="center"/>
    </xf>
    <xf numFmtId="0" fontId="20" fillId="0" borderId="0" xfId="0" applyFont="1" applyBorder="1" applyAlignment="1" applyProtection="1">
      <alignment horizontal="left" vertical="center"/>
    </xf>
    <xf numFmtId="0" fontId="0" fillId="0" borderId="0" xfId="0" applyFont="1" applyAlignment="1" applyProtection="1">
      <alignment vertical="center"/>
    </xf>
    <xf numFmtId="0" fontId="0" fillId="0" borderId="5" xfId="0" applyFont="1" applyBorder="1" applyAlignment="1" applyProtection="1">
      <alignment vertical="center"/>
    </xf>
    <xf numFmtId="0" fontId="0" fillId="0" borderId="0" xfId="0" applyFont="1" applyBorder="1" applyAlignment="1" applyProtection="1">
      <alignment vertical="center"/>
    </xf>
    <xf numFmtId="0" fontId="0" fillId="0" borderId="6" xfId="0" applyFont="1" applyBorder="1" applyAlignment="1" applyProtection="1">
      <alignment vertical="center"/>
    </xf>
    <xf numFmtId="0" fontId="3" fillId="0" borderId="0" xfId="0" applyFont="1" applyBorder="1" applyAlignment="1" applyProtection="1">
      <alignment horizontal="left" vertical="center"/>
    </xf>
    <xf numFmtId="165" fontId="3" fillId="0" borderId="0" xfId="0" applyNumberFormat="1" applyFont="1" applyBorder="1" applyAlignment="1" applyProtection="1">
      <alignment horizontal="left" vertical="center"/>
    </xf>
    <xf numFmtId="0" fontId="0" fillId="0" borderId="5" xfId="0" applyFont="1" applyBorder="1" applyAlignment="1" applyProtection="1">
      <alignment vertical="center" wrapText="1"/>
    </xf>
    <xf numFmtId="0" fontId="0" fillId="0" borderId="0" xfId="0" applyFont="1" applyBorder="1" applyAlignment="1" applyProtection="1">
      <alignment vertical="center" wrapText="1"/>
    </xf>
    <xf numFmtId="0" fontId="0" fillId="0" borderId="6" xfId="0" applyFont="1" applyBorder="1" applyAlignment="1" applyProtection="1">
      <alignment vertical="center" wrapText="1"/>
    </xf>
    <xf numFmtId="0" fontId="0" fillId="0" borderId="0" xfId="0" applyFont="1" applyAlignment="1" applyProtection="1">
      <alignment vertical="center" wrapText="1"/>
    </xf>
    <xf numFmtId="0" fontId="0" fillId="0" borderId="16" xfId="0" applyFont="1" applyBorder="1" applyAlignment="1" applyProtection="1">
      <alignment vertical="center"/>
    </xf>
    <xf numFmtId="0" fontId="0" fillId="0" borderId="26" xfId="0" applyFont="1" applyBorder="1" applyAlignment="1" applyProtection="1">
      <alignment vertical="center"/>
    </xf>
    <xf numFmtId="0" fontId="22" fillId="0" borderId="0" xfId="0" applyFont="1" applyBorder="1" applyAlignment="1" applyProtection="1">
      <alignment horizontal="left" vertical="center"/>
    </xf>
    <xf numFmtId="4" fontId="25" fillId="0" borderId="0" xfId="0" applyNumberFormat="1" applyFont="1" applyBorder="1" applyAlignment="1" applyProtection="1">
      <alignment vertical="center"/>
    </xf>
    <xf numFmtId="0" fontId="2" fillId="0" borderId="0" xfId="0" applyFont="1" applyBorder="1" applyAlignment="1" applyProtection="1">
      <alignment horizontal="right" vertical="center"/>
    </xf>
    <xf numFmtId="0" fontId="2" fillId="0" borderId="0" xfId="0" applyFont="1" applyBorder="1" applyAlignment="1" applyProtection="1">
      <alignment horizontal="left" vertical="center"/>
    </xf>
    <xf numFmtId="4" fontId="2" fillId="0" borderId="0" xfId="0" applyNumberFormat="1" applyFont="1" applyBorder="1" applyAlignment="1" applyProtection="1">
      <alignment vertical="center"/>
    </xf>
    <xf numFmtId="164" fontId="2" fillId="0" borderId="0" xfId="0" applyNumberFormat="1" applyFont="1" applyBorder="1" applyAlignment="1" applyProtection="1">
      <alignment horizontal="right" vertical="center"/>
    </xf>
    <xf numFmtId="0" fontId="0" fillId="7" borderId="0" xfId="0" applyFont="1" applyFill="1" applyBorder="1" applyAlignment="1" applyProtection="1">
      <alignment vertical="center"/>
    </xf>
    <xf numFmtId="0" fontId="4" fillId="7" borderId="9" xfId="0" applyFont="1" applyFill="1" applyBorder="1" applyAlignment="1" applyProtection="1">
      <alignment horizontal="left" vertical="center"/>
    </xf>
    <xf numFmtId="0" fontId="0" fillId="7" borderId="10" xfId="0" applyFont="1" applyFill="1" applyBorder="1" applyAlignment="1" applyProtection="1">
      <alignment vertical="center"/>
    </xf>
    <xf numFmtId="0" fontId="4" fillId="7" borderId="10" xfId="0" applyFont="1" applyFill="1" applyBorder="1" applyAlignment="1" applyProtection="1">
      <alignment horizontal="right" vertical="center"/>
    </xf>
    <xf numFmtId="0" fontId="4" fillId="7" borderId="10" xfId="0" applyFont="1" applyFill="1" applyBorder="1" applyAlignment="1" applyProtection="1">
      <alignment horizontal="center" vertical="center"/>
    </xf>
    <xf numFmtId="4" fontId="4" fillId="7" borderId="10" xfId="0" applyNumberFormat="1" applyFont="1" applyFill="1" applyBorder="1" applyAlignment="1" applyProtection="1">
      <alignment vertical="center"/>
    </xf>
    <xf numFmtId="0" fontId="0" fillId="7" borderId="27" xfId="0" applyFont="1" applyFill="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0" fillId="0" borderId="4" xfId="0" applyFont="1" applyBorder="1" applyAlignment="1" applyProtection="1">
      <alignment vertical="center"/>
    </xf>
    <xf numFmtId="0" fontId="3" fillId="7" borderId="0" xfId="0" applyFont="1" applyFill="1" applyBorder="1" applyAlignment="1" applyProtection="1">
      <alignment horizontal="left" vertical="center"/>
    </xf>
    <xf numFmtId="0" fontId="3" fillId="7" borderId="0" xfId="0" applyFont="1" applyFill="1" applyBorder="1" applyAlignment="1" applyProtection="1">
      <alignment horizontal="right" vertical="center"/>
    </xf>
    <xf numFmtId="0" fontId="0" fillId="7" borderId="6" xfId="0" applyFont="1" applyFill="1" applyBorder="1" applyAlignment="1" applyProtection="1">
      <alignment vertical="center"/>
    </xf>
    <xf numFmtId="0" fontId="35" fillId="0" borderId="0" xfId="0" applyFont="1" applyBorder="1" applyAlignment="1" applyProtection="1">
      <alignment horizontal="left" vertical="center"/>
    </xf>
    <xf numFmtId="0" fontId="7" fillId="0" borderId="5" xfId="0" applyFont="1" applyBorder="1" applyAlignment="1" applyProtection="1">
      <alignment vertical="center"/>
    </xf>
    <xf numFmtId="0" fontId="7" fillId="0" borderId="0" xfId="0" applyFont="1" applyBorder="1" applyAlignment="1" applyProtection="1">
      <alignment vertical="center"/>
    </xf>
    <xf numFmtId="0" fontId="7" fillId="0" borderId="24" xfId="0" applyFont="1" applyBorder="1" applyAlignment="1" applyProtection="1">
      <alignment horizontal="left" vertical="center"/>
    </xf>
    <xf numFmtId="0" fontId="7" fillId="0" borderId="24" xfId="0" applyFont="1" applyBorder="1" applyAlignment="1" applyProtection="1">
      <alignment vertical="center"/>
    </xf>
    <xf numFmtId="4" fontId="7" fillId="0" borderId="24" xfId="0" applyNumberFormat="1" applyFont="1" applyBorder="1" applyAlignment="1" applyProtection="1">
      <alignment vertical="center"/>
    </xf>
    <xf numFmtId="0" fontId="7" fillId="0" borderId="6" xfId="0" applyFont="1" applyBorder="1" applyAlignment="1" applyProtection="1">
      <alignment vertical="center"/>
    </xf>
    <xf numFmtId="0" fontId="7" fillId="0" borderId="0" xfId="0" applyFont="1" applyAlignment="1" applyProtection="1">
      <alignment vertical="center"/>
    </xf>
    <xf numFmtId="0" fontId="8" fillId="0" borderId="5" xfId="0" applyFont="1" applyBorder="1" applyAlignment="1" applyProtection="1">
      <alignment vertical="center"/>
    </xf>
    <xf numFmtId="0" fontId="8" fillId="0" borderId="0" xfId="0" applyFont="1" applyBorder="1" applyAlignment="1" applyProtection="1">
      <alignment vertical="center"/>
    </xf>
    <xf numFmtId="0" fontId="8" fillId="0" borderId="24" xfId="0" applyFont="1" applyBorder="1" applyAlignment="1" applyProtection="1">
      <alignment horizontal="left" vertical="center"/>
    </xf>
    <xf numFmtId="0" fontId="8" fillId="0" borderId="24" xfId="0" applyFont="1" applyBorder="1" applyAlignment="1" applyProtection="1">
      <alignment vertical="center"/>
    </xf>
    <xf numFmtId="4" fontId="8" fillId="0" borderId="24" xfId="0" applyNumberFormat="1" applyFont="1" applyBorder="1" applyAlignment="1" applyProtection="1">
      <alignment vertical="center"/>
    </xf>
    <xf numFmtId="0" fontId="8" fillId="0" borderId="6" xfId="0" applyFont="1" applyBorder="1" applyAlignment="1" applyProtection="1">
      <alignment vertical="center"/>
    </xf>
    <xf numFmtId="0" fontId="8" fillId="0" borderId="0" xfId="0" applyFont="1" applyAlignment="1" applyProtection="1">
      <alignment vertical="center"/>
    </xf>
    <xf numFmtId="0" fontId="18" fillId="0" borderId="0" xfId="0" applyFont="1" applyAlignment="1" applyProtection="1">
      <alignment horizontal="left" vertical="center"/>
    </xf>
    <xf numFmtId="0" fontId="20" fillId="0" borderId="0" xfId="0" applyFont="1" applyAlignment="1" applyProtection="1">
      <alignment horizontal="left" vertical="center"/>
    </xf>
    <xf numFmtId="0" fontId="3" fillId="0" borderId="0" xfId="0" applyFont="1" applyAlignment="1" applyProtection="1">
      <alignment horizontal="left" vertical="center"/>
    </xf>
    <xf numFmtId="165" fontId="3" fillId="0" borderId="0" xfId="0" applyNumberFormat="1" applyFont="1" applyAlignment="1" applyProtection="1">
      <alignment horizontal="left" vertical="center"/>
    </xf>
    <xf numFmtId="0" fontId="0" fillId="0" borderId="5" xfId="0" applyFont="1" applyBorder="1" applyAlignment="1" applyProtection="1">
      <alignment horizontal="center" vertical="center" wrapText="1"/>
    </xf>
    <xf numFmtId="0" fontId="3" fillId="7" borderId="20" xfId="0" applyFont="1" applyFill="1" applyBorder="1" applyAlignment="1" applyProtection="1">
      <alignment horizontal="center" vertical="center" wrapText="1"/>
    </xf>
    <xf numFmtId="0" fontId="3" fillId="7" borderId="21" xfId="0" applyFont="1" applyFill="1" applyBorder="1" applyAlignment="1" applyProtection="1">
      <alignment horizontal="center" vertical="center" wrapText="1"/>
    </xf>
    <xf numFmtId="0" fontId="3" fillId="7" borderId="22" xfId="0" applyFont="1" applyFill="1" applyBorder="1" applyAlignment="1" applyProtection="1">
      <alignment horizontal="center" vertical="center" wrapText="1"/>
    </xf>
    <xf numFmtId="0" fontId="20" fillId="0" borderId="20" xfId="0" applyFont="1" applyBorder="1" applyAlignment="1" applyProtection="1">
      <alignment horizontal="center" vertical="center" wrapText="1"/>
    </xf>
    <xf numFmtId="0" fontId="20" fillId="0" borderId="21" xfId="0" applyFont="1" applyBorder="1" applyAlignment="1" applyProtection="1">
      <alignment horizontal="center" vertical="center" wrapText="1"/>
    </xf>
    <xf numFmtId="0" fontId="20" fillId="0" borderId="22" xfId="0" applyFont="1" applyBorder="1" applyAlignment="1" applyProtection="1">
      <alignment horizontal="center" vertical="center" wrapText="1"/>
    </xf>
    <xf numFmtId="0" fontId="0" fillId="0" borderId="0" xfId="0" applyFont="1" applyAlignment="1" applyProtection="1">
      <alignment horizontal="center" vertical="center" wrapText="1"/>
    </xf>
    <xf numFmtId="0" fontId="25" fillId="0" borderId="0" xfId="0" applyFont="1" applyAlignment="1" applyProtection="1">
      <alignment horizontal="left" vertical="center"/>
    </xf>
    <xf numFmtId="4" fontId="25" fillId="0" borderId="0" xfId="0" applyNumberFormat="1" applyFont="1" applyAlignment="1" applyProtection="1"/>
    <xf numFmtId="0" fontId="0" fillId="0" borderId="15" xfId="0" applyFont="1" applyBorder="1" applyAlignment="1" applyProtection="1">
      <alignment vertical="center"/>
    </xf>
    <xf numFmtId="166" fontId="36" fillId="0" borderId="16" xfId="0" applyNumberFormat="1" applyFont="1" applyBorder="1" applyAlignment="1" applyProtection="1"/>
    <xf numFmtId="166" fontId="36" fillId="0" borderId="17" xfId="0" applyNumberFormat="1" applyFont="1" applyBorder="1" applyAlignment="1" applyProtection="1"/>
    <xf numFmtId="4" fontId="37" fillId="0" borderId="0" xfId="0" applyNumberFormat="1" applyFont="1" applyAlignment="1" applyProtection="1">
      <alignment vertical="center"/>
    </xf>
    <xf numFmtId="0" fontId="9" fillId="0" borderId="5" xfId="0" applyFont="1" applyBorder="1" applyAlignment="1" applyProtection="1"/>
    <xf numFmtId="0" fontId="9" fillId="0" borderId="0" xfId="0" applyFont="1" applyAlignment="1" applyProtection="1"/>
    <xf numFmtId="0" fontId="9" fillId="0" borderId="0" xfId="0" applyFont="1" applyAlignment="1" applyProtection="1">
      <alignment horizontal="left"/>
    </xf>
    <xf numFmtId="0" fontId="7" fillId="0" borderId="0" xfId="0" applyFont="1" applyAlignment="1" applyProtection="1">
      <alignment horizontal="left"/>
    </xf>
    <xf numFmtId="4" fontId="7" fillId="0" borderId="0" xfId="0" applyNumberFormat="1" applyFont="1" applyAlignment="1" applyProtection="1"/>
    <xf numFmtId="0" fontId="9" fillId="0" borderId="18" xfId="0" applyFont="1" applyBorder="1" applyAlignment="1" applyProtection="1"/>
    <xf numFmtId="0" fontId="9" fillId="0" borderId="0" xfId="0" applyFont="1" applyBorder="1" applyAlignment="1" applyProtection="1"/>
    <xf numFmtId="166" fontId="9" fillId="0" borderId="0" xfId="0" applyNumberFormat="1" applyFont="1" applyBorder="1" applyAlignment="1" applyProtection="1"/>
    <xf numFmtId="166" fontId="9" fillId="0" borderId="19" xfId="0" applyNumberFormat="1" applyFont="1" applyBorder="1" applyAlignment="1" applyProtection="1"/>
    <xf numFmtId="0" fontId="9" fillId="0" borderId="0" xfId="0" applyFont="1" applyAlignment="1" applyProtection="1">
      <alignment horizontal="center"/>
    </xf>
    <xf numFmtId="4" fontId="9" fillId="0" borderId="0" xfId="0" applyNumberFormat="1" applyFont="1" applyAlignment="1" applyProtection="1">
      <alignment vertical="center"/>
    </xf>
    <xf numFmtId="0" fontId="8" fillId="0" borderId="0" xfId="0" applyFont="1" applyAlignment="1" applyProtection="1">
      <alignment horizontal="left"/>
    </xf>
    <xf numFmtId="4" fontId="8" fillId="0" borderId="0" xfId="0" applyNumberFormat="1" applyFont="1" applyAlignment="1" applyProtection="1"/>
    <xf numFmtId="0" fontId="0" fillId="0" borderId="28" xfId="0" applyFont="1" applyBorder="1" applyAlignment="1" applyProtection="1">
      <alignment horizontal="center" vertical="center"/>
    </xf>
    <xf numFmtId="49" fontId="0" fillId="0" borderId="28" xfId="0" applyNumberFormat="1" applyFont="1" applyBorder="1" applyAlignment="1" applyProtection="1">
      <alignment horizontal="left" vertical="center" wrapText="1"/>
    </xf>
    <xf numFmtId="0" fontId="0" fillId="0" borderId="28" xfId="0" applyFont="1" applyBorder="1" applyAlignment="1" applyProtection="1">
      <alignment horizontal="left" vertical="center" wrapText="1"/>
    </xf>
    <xf numFmtId="0" fontId="0" fillId="0" borderId="28" xfId="0" applyFont="1" applyBorder="1" applyAlignment="1" applyProtection="1">
      <alignment horizontal="center" vertical="center" wrapText="1"/>
    </xf>
    <xf numFmtId="167" fontId="0" fillId="0" borderId="28" xfId="0" applyNumberFormat="1" applyFont="1" applyBorder="1" applyAlignment="1" applyProtection="1">
      <alignment vertical="center"/>
    </xf>
    <xf numFmtId="4" fontId="0" fillId="0" borderId="28" xfId="0" applyNumberFormat="1" applyFont="1" applyBorder="1" applyAlignment="1" applyProtection="1">
      <alignment vertical="center"/>
    </xf>
    <xf numFmtId="0" fontId="2" fillId="5" borderId="28" xfId="0" applyFont="1" applyFill="1" applyBorder="1" applyAlignment="1" applyProtection="1">
      <alignment horizontal="left" vertical="center"/>
    </xf>
    <xf numFmtId="0" fontId="2" fillId="0" borderId="0" xfId="0" applyFont="1" applyBorder="1" applyAlignment="1" applyProtection="1">
      <alignment horizontal="center" vertical="center"/>
    </xf>
    <xf numFmtId="166" fontId="2" fillId="0" borderId="0" xfId="0" applyNumberFormat="1" applyFont="1" applyBorder="1" applyAlignment="1" applyProtection="1">
      <alignment vertical="center"/>
    </xf>
    <xf numFmtId="166" fontId="2" fillId="0" borderId="19" xfId="0" applyNumberFormat="1" applyFont="1" applyBorder="1" applyAlignment="1" applyProtection="1">
      <alignment vertical="center"/>
    </xf>
    <xf numFmtId="4" fontId="0" fillId="0" borderId="0" xfId="0" applyNumberFormat="1" applyFont="1" applyAlignment="1" applyProtection="1">
      <alignment vertical="center"/>
    </xf>
    <xf numFmtId="0" fontId="2" fillId="0" borderId="24" xfId="0" applyFont="1" applyBorder="1" applyAlignment="1" applyProtection="1">
      <alignment horizontal="center" vertical="center"/>
    </xf>
    <xf numFmtId="0" fontId="0" fillId="0" borderId="24" xfId="0" applyFont="1" applyBorder="1" applyAlignment="1" applyProtection="1">
      <alignment vertical="center"/>
    </xf>
    <xf numFmtId="166" fontId="2" fillId="0" borderId="24" xfId="0" applyNumberFormat="1" applyFont="1" applyBorder="1" applyAlignment="1" applyProtection="1">
      <alignment vertical="center"/>
    </xf>
    <xf numFmtId="166" fontId="2" fillId="0" borderId="25" xfId="0" applyNumberFormat="1" applyFont="1" applyBorder="1" applyAlignment="1" applyProtection="1">
      <alignment vertical="center"/>
    </xf>
    <xf numFmtId="173" fontId="86" fillId="2" borderId="64" xfId="37" applyNumberFormat="1" applyFont="1" applyBorder="1" applyProtection="1">
      <protection locked="0"/>
    </xf>
    <xf numFmtId="173" fontId="86" fillId="2" borderId="79" xfId="37" applyNumberFormat="1" applyFont="1" applyBorder="1" applyProtection="1">
      <protection locked="0"/>
    </xf>
    <xf numFmtId="173" fontId="86" fillId="2" borderId="77" xfId="37" applyNumberFormat="1" applyFont="1" applyBorder="1" applyProtection="1">
      <protection locked="0"/>
    </xf>
    <xf numFmtId="173" fontId="84" fillId="2" borderId="64" xfId="37" applyNumberFormat="1" applyFont="1" applyBorder="1" applyProtection="1">
      <protection locked="0"/>
    </xf>
    <xf numFmtId="173" fontId="84" fillId="2" borderId="65" xfId="37" applyNumberFormat="1" applyFont="1" applyBorder="1" applyProtection="1">
      <protection locked="0"/>
    </xf>
    <xf numFmtId="173" fontId="84" fillId="2" borderId="69" xfId="37" applyNumberFormat="1" applyFont="1" applyBorder="1" applyProtection="1">
      <protection locked="0"/>
    </xf>
    <xf numFmtId="173" fontId="84" fillId="2" borderId="68" xfId="37" applyNumberFormat="1" applyFont="1" applyBorder="1" applyProtection="1">
      <protection locked="0"/>
    </xf>
    <xf numFmtId="0" fontId="38" fillId="0" borderId="0" xfId="0" applyFont="1" applyAlignment="1" applyProtection="1">
      <alignment horizontal="left" vertical="center"/>
    </xf>
    <xf numFmtId="0" fontId="39" fillId="0" borderId="0" xfId="0" applyFont="1" applyAlignment="1" applyProtection="1">
      <alignment vertical="center" wrapText="1"/>
    </xf>
    <xf numFmtId="0" fontId="0" fillId="0" borderId="18" xfId="0" applyFont="1" applyBorder="1" applyAlignment="1" applyProtection="1">
      <alignment vertical="center"/>
    </xf>
    <xf numFmtId="0" fontId="0" fillId="0" borderId="19" xfId="0" applyFont="1" applyBorder="1" applyAlignment="1" applyProtection="1">
      <alignment vertical="center"/>
    </xf>
    <xf numFmtId="0" fontId="10" fillId="0" borderId="5"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0" fontId="10" fillId="0" borderId="18" xfId="0" applyFont="1" applyBorder="1" applyAlignment="1" applyProtection="1">
      <alignment vertical="center"/>
    </xf>
    <xf numFmtId="0" fontId="10" fillId="0" borderId="0" xfId="0" applyFont="1" applyBorder="1" applyAlignment="1" applyProtection="1">
      <alignment vertical="center"/>
    </xf>
    <xf numFmtId="0" fontId="10" fillId="0" borderId="19" xfId="0" applyFont="1" applyBorder="1" applyAlignment="1" applyProtection="1">
      <alignment vertical="center"/>
    </xf>
    <xf numFmtId="0" fontId="11" fillId="0" borderId="5"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18" xfId="0" applyFont="1" applyBorder="1" applyAlignment="1" applyProtection="1">
      <alignment vertical="center"/>
    </xf>
    <xf numFmtId="0" fontId="11" fillId="0" borderId="0" xfId="0" applyFont="1" applyBorder="1" applyAlignment="1" applyProtection="1">
      <alignment vertical="center"/>
    </xf>
    <xf numFmtId="0" fontId="11" fillId="0" borderId="19" xfId="0" applyFont="1" applyBorder="1" applyAlignment="1" applyProtection="1">
      <alignment vertical="center"/>
    </xf>
    <xf numFmtId="0" fontId="13" fillId="0" borderId="5" xfId="0" applyFont="1" applyBorder="1" applyAlignment="1" applyProtection="1">
      <alignment vertical="center"/>
    </xf>
    <xf numFmtId="0" fontId="13" fillId="0" borderId="0" xfId="0" applyFont="1" applyAlignment="1" applyProtection="1">
      <alignment vertical="center"/>
    </xf>
    <xf numFmtId="0" fontId="13" fillId="0" borderId="0" xfId="0" applyFont="1" applyAlignment="1" applyProtection="1">
      <alignment horizontal="left" vertical="center"/>
    </xf>
    <xf numFmtId="0" fontId="13" fillId="0" borderId="0" xfId="0" applyFont="1" applyAlignment="1" applyProtection="1">
      <alignment horizontal="left" vertical="center" wrapText="1"/>
    </xf>
    <xf numFmtId="167" fontId="13" fillId="0" borderId="0" xfId="0" applyNumberFormat="1" applyFont="1" applyAlignment="1" applyProtection="1">
      <alignment vertical="center"/>
    </xf>
    <xf numFmtId="0" fontId="13" fillId="0" borderId="18" xfId="0" applyFont="1" applyBorder="1" applyAlignment="1" applyProtection="1">
      <alignment vertical="center"/>
    </xf>
    <xf numFmtId="0" fontId="13" fillId="0" borderId="0" xfId="0" applyFont="1" applyBorder="1" applyAlignment="1" applyProtection="1">
      <alignment vertical="center"/>
    </xf>
    <xf numFmtId="0" fontId="13" fillId="0" borderId="19" xfId="0" applyFont="1" applyBorder="1" applyAlignment="1" applyProtection="1">
      <alignment vertical="center"/>
    </xf>
    <xf numFmtId="0" fontId="12" fillId="0" borderId="5"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18" xfId="0" applyFont="1" applyBorder="1" applyAlignment="1" applyProtection="1">
      <alignment vertical="center"/>
    </xf>
    <xf numFmtId="0" fontId="12" fillId="0" borderId="0" xfId="0" applyFont="1" applyBorder="1" applyAlignment="1" applyProtection="1">
      <alignment vertical="center"/>
    </xf>
    <xf numFmtId="0" fontId="12" fillId="0" borderId="19" xfId="0" applyFont="1" applyBorder="1" applyAlignment="1" applyProtection="1">
      <alignment vertical="center"/>
    </xf>
    <xf numFmtId="0" fontId="41" fillId="0" borderId="28" xfId="0" applyFont="1" applyBorder="1" applyAlignment="1" applyProtection="1">
      <alignment horizontal="center" vertical="center"/>
    </xf>
    <xf numFmtId="49" fontId="41" fillId="0" borderId="28" xfId="0" applyNumberFormat="1" applyFont="1" applyBorder="1" applyAlignment="1" applyProtection="1">
      <alignment horizontal="left" vertical="center" wrapText="1"/>
    </xf>
    <xf numFmtId="0" fontId="41" fillId="0" borderId="28" xfId="0" applyFont="1" applyBorder="1" applyAlignment="1" applyProtection="1">
      <alignment horizontal="left" vertical="center" wrapText="1"/>
    </xf>
    <xf numFmtId="0" fontId="41" fillId="0" borderId="28" xfId="0" applyFont="1" applyBorder="1" applyAlignment="1" applyProtection="1">
      <alignment horizontal="center" vertical="center" wrapText="1"/>
    </xf>
    <xf numFmtId="167" fontId="41" fillId="0" borderId="28" xfId="0" applyNumberFormat="1" applyFont="1" applyBorder="1" applyAlignment="1" applyProtection="1">
      <alignment vertical="center"/>
    </xf>
    <xf numFmtId="4" fontId="41" fillId="0" borderId="28" xfId="0" applyNumberFormat="1" applyFont="1" applyBorder="1" applyAlignment="1" applyProtection="1">
      <alignment vertical="center"/>
    </xf>
    <xf numFmtId="0" fontId="41" fillId="0" borderId="5" xfId="0" applyFont="1" applyBorder="1" applyAlignment="1" applyProtection="1">
      <alignment vertical="center"/>
    </xf>
    <xf numFmtId="0" fontId="41" fillId="5" borderId="28" xfId="0" applyFont="1" applyFill="1" applyBorder="1" applyAlignment="1" applyProtection="1">
      <alignment horizontal="left" vertical="center"/>
    </xf>
    <xf numFmtId="0" fontId="41" fillId="0" borderId="0" xfId="0" applyFont="1" applyBorder="1" applyAlignment="1" applyProtection="1">
      <alignment horizontal="center" vertical="center"/>
    </xf>
    <xf numFmtId="0" fontId="13" fillId="0" borderId="23" xfId="0" applyFont="1" applyBorder="1" applyAlignment="1" applyProtection="1">
      <alignment vertical="center"/>
    </xf>
    <xf numFmtId="0" fontId="13" fillId="0" borderId="24" xfId="0" applyFont="1" applyBorder="1" applyAlignment="1" applyProtection="1">
      <alignment vertical="center"/>
    </xf>
    <xf numFmtId="0" fontId="13" fillId="0" borderId="25" xfId="0" applyFont="1" applyBorder="1" applyAlignment="1" applyProtection="1">
      <alignment vertical="center"/>
    </xf>
    <xf numFmtId="0" fontId="40" fillId="0" borderId="0" xfId="0" applyFont="1" applyAlignment="1" applyProtection="1">
      <alignment horizontal="left" vertical="center"/>
    </xf>
    <xf numFmtId="0" fontId="0" fillId="0" borderId="23" xfId="0" applyFont="1" applyBorder="1" applyAlignment="1" applyProtection="1">
      <alignment vertical="center"/>
    </xf>
    <xf numFmtId="0" fontId="0" fillId="0" borderId="25" xfId="0" applyFont="1" applyBorder="1" applyAlignment="1" applyProtection="1">
      <alignment vertical="center"/>
    </xf>
    <xf numFmtId="0" fontId="90" fillId="2" borderId="29" xfId="38" applyFont="1" applyBorder="1" applyProtection="1"/>
    <xf numFmtId="0" fontId="90" fillId="2" borderId="30" xfId="38" applyFont="1" applyBorder="1" applyProtection="1"/>
    <xf numFmtId="0" fontId="59" fillId="2" borderId="30" xfId="38" applyBorder="1" applyProtection="1"/>
    <xf numFmtId="0" fontId="59" fillId="2" borderId="31" xfId="38" applyBorder="1" applyProtection="1"/>
    <xf numFmtId="0" fontId="59" fillId="2" borderId="1" xfId="38" applyProtection="1"/>
    <xf numFmtId="0" fontId="65" fillId="2" borderId="1" xfId="38" applyFont="1" applyBorder="1" applyProtection="1"/>
    <xf numFmtId="0" fontId="59" fillId="2" borderId="1" xfId="38" applyAlignment="1" applyProtection="1"/>
    <xf numFmtId="0" fontId="57" fillId="2" borderId="1" xfId="38" applyFont="1" applyBorder="1" applyProtection="1"/>
    <xf numFmtId="0" fontId="59" fillId="2" borderId="1" xfId="38" applyBorder="1" applyProtection="1"/>
    <xf numFmtId="0" fontId="59" fillId="2" borderId="33" xfId="38" applyBorder="1" applyProtection="1"/>
    <xf numFmtId="0" fontId="57" fillId="2" borderId="32" xfId="38" applyFont="1" applyBorder="1" applyProtection="1"/>
    <xf numFmtId="0" fontId="91" fillId="2" borderId="1" xfId="38" applyFont="1" applyBorder="1" applyProtection="1"/>
    <xf numFmtId="0" fontId="64" fillId="2" borderId="35" xfId="38" applyFont="1" applyBorder="1" applyProtection="1"/>
    <xf numFmtId="0" fontId="65" fillId="2" borderId="34" xfId="38" applyFont="1" applyBorder="1" applyProtection="1"/>
    <xf numFmtId="0" fontId="59" fillId="2" borderId="34" xfId="38" applyBorder="1" applyProtection="1"/>
    <xf numFmtId="0" fontId="64" fillId="2" borderId="34" xfId="38" applyFont="1" applyBorder="1" applyProtection="1"/>
    <xf numFmtId="0" fontId="59" fillId="2" borderId="36" xfId="38" applyBorder="1" applyProtection="1"/>
    <xf numFmtId="0" fontId="65" fillId="2" borderId="49" xfId="38" applyFont="1" applyFill="1" applyBorder="1" applyProtection="1"/>
    <xf numFmtId="0" fontId="92" fillId="2" borderId="49" xfId="38" applyFont="1" applyFill="1" applyBorder="1" applyAlignment="1" applyProtection="1">
      <alignment horizontal="center"/>
    </xf>
    <xf numFmtId="178" fontId="92" fillId="2" borderId="49" xfId="38" applyNumberFormat="1" applyFont="1" applyFill="1" applyBorder="1" applyAlignment="1" applyProtection="1">
      <alignment horizontal="center"/>
    </xf>
    <xf numFmtId="178" fontId="92" fillId="2" borderId="89" xfId="38" applyNumberFormat="1" applyFont="1" applyFill="1" applyBorder="1" applyAlignment="1" applyProtection="1">
      <alignment horizontal="center"/>
    </xf>
    <xf numFmtId="0" fontId="93" fillId="2" borderId="49" xfId="38" applyFont="1" applyFill="1" applyBorder="1" applyAlignment="1" applyProtection="1">
      <alignment horizontal="center"/>
    </xf>
    <xf numFmtId="0" fontId="57" fillId="2" borderId="1" xfId="38" applyFont="1" applyProtection="1"/>
    <xf numFmtId="0" fontId="57" fillId="2" borderId="87" xfId="38" applyFont="1" applyBorder="1" applyAlignment="1" applyProtection="1">
      <alignment horizontal="center"/>
    </xf>
    <xf numFmtId="0" fontId="57" fillId="2" borderId="87" xfId="38" applyFont="1" applyBorder="1" applyAlignment="1" applyProtection="1">
      <alignment wrapText="1"/>
    </xf>
    <xf numFmtId="0" fontId="57" fillId="2" borderId="91" xfId="38" applyFont="1" applyBorder="1" applyAlignment="1" applyProtection="1">
      <alignment horizontal="center"/>
    </xf>
    <xf numFmtId="178" fontId="59" fillId="2" borderId="91" xfId="38" applyNumberFormat="1" applyBorder="1" applyProtection="1"/>
    <xf numFmtId="178" fontId="59" fillId="2" borderId="90" xfId="38" applyNumberFormat="1" applyBorder="1" applyProtection="1"/>
    <xf numFmtId="3" fontId="59" fillId="2" borderId="87" xfId="38" applyNumberFormat="1" applyFont="1" applyBorder="1" applyAlignment="1" applyProtection="1">
      <alignment horizontal="center"/>
    </xf>
    <xf numFmtId="178" fontId="59" fillId="2" borderId="86" xfId="38" applyNumberFormat="1" applyFont="1" applyBorder="1" applyProtection="1"/>
    <xf numFmtId="178" fontId="59" fillId="2" borderId="94" xfId="38" applyNumberFormat="1" applyBorder="1" applyProtection="1"/>
    <xf numFmtId="178" fontId="59" fillId="2" borderId="87" xfId="38" applyNumberFormat="1" applyBorder="1" applyProtection="1"/>
    <xf numFmtId="0" fontId="57" fillId="2" borderId="87" xfId="38" applyFont="1" applyBorder="1" applyAlignment="1" applyProtection="1">
      <alignment horizontal="justify" vertical="center"/>
    </xf>
    <xf numFmtId="0" fontId="57" fillId="2" borderId="86" xfId="38" applyFont="1" applyFill="1" applyBorder="1" applyAlignment="1" applyProtection="1">
      <alignment horizontal="left" wrapText="1"/>
    </xf>
    <xf numFmtId="3" fontId="59" fillId="2" borderId="87" xfId="38" applyNumberFormat="1" applyBorder="1" applyAlignment="1" applyProtection="1">
      <alignment horizontal="center"/>
    </xf>
    <xf numFmtId="178" fontId="59" fillId="10" borderId="87" xfId="38" applyNumberFormat="1" applyFill="1" applyBorder="1" applyProtection="1"/>
    <xf numFmtId="178" fontId="59" fillId="10" borderId="90" xfId="38" applyNumberFormat="1" applyFill="1" applyBorder="1" applyProtection="1"/>
    <xf numFmtId="0" fontId="57" fillId="2" borderId="94" xfId="38" applyFont="1" applyBorder="1" applyAlignment="1" applyProtection="1">
      <alignment wrapText="1"/>
    </xf>
    <xf numFmtId="0" fontId="57" fillId="2" borderId="92" xfId="38" applyFont="1" applyBorder="1" applyAlignment="1" applyProtection="1">
      <alignment horizontal="center"/>
    </xf>
    <xf numFmtId="178" fontId="59" fillId="2" borderId="92" xfId="38" applyNumberFormat="1" applyBorder="1" applyProtection="1"/>
    <xf numFmtId="0" fontId="57" fillId="2" borderId="49" xfId="38" applyFont="1" applyBorder="1" applyAlignment="1" applyProtection="1">
      <alignment horizontal="center"/>
    </xf>
    <xf numFmtId="0" fontId="65" fillId="2" borderId="49" xfId="38" applyFont="1" applyBorder="1" applyAlignment="1" applyProtection="1"/>
    <xf numFmtId="0" fontId="57" fillId="2" borderId="89" xfId="38" applyFont="1" applyBorder="1" applyAlignment="1" applyProtection="1">
      <alignment horizontal="center"/>
    </xf>
    <xf numFmtId="173" fontId="57" fillId="2" borderId="49" xfId="38" applyNumberFormat="1" applyFont="1" applyBorder="1" applyProtection="1"/>
    <xf numFmtId="178" fontId="65" fillId="2" borderId="89" xfId="38" applyNumberFormat="1" applyFont="1" applyBorder="1" applyProtection="1"/>
    <xf numFmtId="178" fontId="57" fillId="2" borderId="89" xfId="38" applyNumberFormat="1" applyFont="1" applyBorder="1" applyProtection="1"/>
    <xf numFmtId="0" fontId="57" fillId="2" borderId="87" xfId="38" applyFont="1" applyBorder="1" applyAlignment="1" applyProtection="1"/>
    <xf numFmtId="178" fontId="57" fillId="2" borderId="92" xfId="38" applyNumberFormat="1" applyFont="1" applyBorder="1" applyProtection="1"/>
    <xf numFmtId="0" fontId="57" fillId="2" borderId="86" xfId="38" applyFont="1" applyFill="1" applyBorder="1" applyAlignment="1" applyProtection="1">
      <alignment horizontal="left"/>
    </xf>
    <xf numFmtId="3" fontId="59" fillId="2" borderId="63" xfId="38" applyNumberFormat="1" applyBorder="1" applyAlignment="1" applyProtection="1">
      <alignment horizontal="center"/>
    </xf>
    <xf numFmtId="178" fontId="59" fillId="10" borderId="91" xfId="38" applyNumberFormat="1" applyFill="1" applyBorder="1" applyProtection="1"/>
    <xf numFmtId="0" fontId="57" fillId="2" borderId="94" xfId="38" applyFont="1" applyBorder="1" applyAlignment="1" applyProtection="1"/>
    <xf numFmtId="178" fontId="57" fillId="2" borderId="49" xfId="38" applyNumberFormat="1" applyFont="1" applyBorder="1" applyProtection="1"/>
    <xf numFmtId="0" fontId="90" fillId="2" borderId="96" xfId="38" applyFont="1" applyBorder="1" applyAlignment="1" applyProtection="1"/>
    <xf numFmtId="0" fontId="90" fillId="2" borderId="96" xfId="38" applyFont="1" applyBorder="1" applyAlignment="1" applyProtection="1">
      <alignment horizontal="right"/>
    </xf>
    <xf numFmtId="178" fontId="90" fillId="2" borderId="53" xfId="38" applyNumberFormat="1" applyFont="1" applyBorder="1" applyProtection="1"/>
    <xf numFmtId="178" fontId="90" fillId="2" borderId="89" xfId="38" applyNumberFormat="1" applyFont="1" applyBorder="1" applyProtection="1"/>
    <xf numFmtId="0" fontId="59" fillId="2" borderId="1" xfId="38" applyFill="1" applyBorder="1" applyAlignment="1" applyProtection="1"/>
    <xf numFmtId="0" fontId="59" fillId="2" borderId="1" xfId="38" applyAlignment="1" applyProtection="1">
      <alignment horizontal="center"/>
    </xf>
    <xf numFmtId="178" fontId="59" fillId="2" borderId="1" xfId="38" applyNumberFormat="1" applyProtection="1"/>
    <xf numFmtId="173" fontId="57" fillId="2" borderId="87" xfId="38" applyNumberFormat="1" applyFont="1" applyBorder="1" applyProtection="1">
      <protection locked="0"/>
    </xf>
    <xf numFmtId="173" fontId="59" fillId="2" borderId="87" xfId="38" applyNumberFormat="1" applyFont="1" applyBorder="1" applyProtection="1">
      <protection locked="0"/>
    </xf>
    <xf numFmtId="173" fontId="59" fillId="10" borderId="87" xfId="38" applyNumberFormat="1" applyFill="1" applyBorder="1" applyProtection="1">
      <protection locked="0"/>
    </xf>
    <xf numFmtId="173" fontId="57" fillId="2" borderId="94" xfId="38" applyNumberFormat="1" applyFont="1" applyBorder="1" applyProtection="1">
      <protection locked="0"/>
    </xf>
    <xf numFmtId="173" fontId="59" fillId="2" borderId="87" xfId="38" applyNumberFormat="1" applyBorder="1" applyProtection="1">
      <protection locked="0"/>
    </xf>
    <xf numFmtId="173" fontId="57" fillId="10" borderId="94" xfId="38" applyNumberFormat="1" applyFont="1" applyFill="1" applyBorder="1" applyProtection="1">
      <protection locked="0"/>
    </xf>
    <xf numFmtId="173" fontId="65" fillId="2" borderId="85" xfId="38" applyNumberFormat="1" applyFont="1" applyFill="1" applyBorder="1" applyAlignment="1" applyProtection="1">
      <alignment horizontal="right"/>
      <protection locked="0"/>
    </xf>
    <xf numFmtId="173" fontId="65" fillId="2" borderId="87" xfId="38" applyNumberFormat="1" applyFont="1" applyFill="1" applyBorder="1" applyAlignment="1" applyProtection="1">
      <alignment horizontal="right"/>
      <protection locked="0"/>
    </xf>
    <xf numFmtId="173" fontId="65" fillId="2" borderId="88" xfId="38" applyNumberFormat="1" applyFont="1" applyFill="1" applyBorder="1" applyAlignment="1" applyProtection="1">
      <alignment horizontal="right"/>
      <protection locked="0"/>
    </xf>
    <xf numFmtId="173" fontId="59" fillId="2" borderId="86" xfId="38" applyNumberFormat="1" applyBorder="1" applyProtection="1">
      <protection locked="0"/>
    </xf>
    <xf numFmtId="173" fontId="57" fillId="2" borderId="86" xfId="38" applyNumberFormat="1" applyFont="1" applyFill="1" applyBorder="1" applyAlignment="1" applyProtection="1">
      <alignment horizontal="right"/>
      <protection locked="0"/>
    </xf>
    <xf numFmtId="173" fontId="57" fillId="2" borderId="88" xfId="38" applyNumberFormat="1" applyFont="1" applyBorder="1" applyProtection="1">
      <protection locked="0"/>
    </xf>
    <xf numFmtId="173" fontId="59" fillId="2" borderId="85" xfId="38" applyNumberFormat="1" applyBorder="1" applyProtection="1">
      <protection locked="0"/>
    </xf>
    <xf numFmtId="173" fontId="57" fillId="2" borderId="87" xfId="38" applyNumberFormat="1" applyFont="1" applyFill="1" applyBorder="1" applyAlignment="1" applyProtection="1">
      <alignment horizontal="right"/>
      <protection locked="0"/>
    </xf>
    <xf numFmtId="173" fontId="57" fillId="10" borderId="87" xfId="38" applyNumberFormat="1" applyFont="1" applyFill="1" applyBorder="1" applyProtection="1">
      <protection locked="0"/>
    </xf>
    <xf numFmtId="0" fontId="57" fillId="10" borderId="88" xfId="38" applyFont="1" applyFill="1" applyBorder="1" applyProtection="1">
      <protection locked="0"/>
    </xf>
    <xf numFmtId="173" fontId="57" fillId="10" borderId="88" xfId="38" applyNumberFormat="1" applyFont="1" applyFill="1" applyBorder="1" applyProtection="1">
      <protection locked="0"/>
    </xf>
    <xf numFmtId="168" fontId="51" fillId="2" borderId="1" xfId="6" applyNumberFormat="1" applyFont="1" applyProtection="1">
      <protection locked="0"/>
    </xf>
    <xf numFmtId="168" fontId="51" fillId="2" borderId="1" xfId="6" applyNumberFormat="1" applyFont="1" applyAlignment="1" applyProtection="1">
      <alignment horizontal="right"/>
      <protection locked="0"/>
    </xf>
    <xf numFmtId="168" fontId="0" fillId="2" borderId="1" xfId="6" applyNumberFormat="1" applyFont="1" applyProtection="1">
      <protection locked="0"/>
    </xf>
    <xf numFmtId="0" fontId="57" fillId="2" borderId="1" xfId="2" applyFont="1" applyFill="1" applyProtection="1">
      <protection locked="0"/>
    </xf>
    <xf numFmtId="168" fontId="56" fillId="2" borderId="1" xfId="6" applyNumberFormat="1" applyFont="1" applyFill="1" applyProtection="1">
      <protection locked="0"/>
    </xf>
    <xf numFmtId="168" fontId="0" fillId="2" borderId="1" xfId="6" applyNumberFormat="1" applyFont="1" applyAlignment="1" applyProtection="1">
      <alignment horizontal="right"/>
      <protection locked="0"/>
    </xf>
    <xf numFmtId="0" fontId="51" fillId="2" borderId="1" xfId="2" applyProtection="1">
      <protection locked="0"/>
    </xf>
    <xf numFmtId="0" fontId="57" fillId="2" borderId="1" xfId="2" applyFont="1" applyProtection="1">
      <protection locked="0"/>
    </xf>
    <xf numFmtId="170" fontId="57" fillId="2" borderId="1" xfId="6" applyNumberFormat="1" applyFont="1" applyProtection="1">
      <protection locked="0"/>
    </xf>
    <xf numFmtId="1" fontId="51" fillId="2" borderId="1" xfId="2" applyNumberFormat="1" applyFont="1" applyAlignment="1" applyProtection="1">
      <alignment horizontal="right"/>
      <protection locked="0"/>
    </xf>
    <xf numFmtId="170" fontId="51" fillId="2" borderId="1" xfId="6" applyNumberFormat="1" applyFont="1" applyProtection="1">
      <protection locked="0"/>
    </xf>
    <xf numFmtId="168" fontId="56" fillId="2" borderId="1" xfId="6" applyNumberFormat="1" applyFont="1" applyFill="1" applyAlignment="1" applyProtection="1">
      <alignment horizontal="right"/>
      <protection locked="0"/>
    </xf>
    <xf numFmtId="168" fontId="66" fillId="2" borderId="1" xfId="6" applyNumberFormat="1" applyFont="1" applyProtection="1">
      <protection locked="0"/>
    </xf>
    <xf numFmtId="168" fontId="66" fillId="2" borderId="1" xfId="6" applyNumberFormat="1" applyFont="1" applyFill="1" applyProtection="1">
      <protection locked="0"/>
    </xf>
    <xf numFmtId="0" fontId="66" fillId="2" borderId="1" xfId="2" applyFont="1" applyProtection="1">
      <protection locked="0"/>
    </xf>
    <xf numFmtId="168" fontId="57" fillId="2" borderId="1" xfId="20" applyNumberFormat="1" applyFont="1" applyFill="1" applyProtection="1">
      <protection locked="0"/>
    </xf>
    <xf numFmtId="168" fontId="57" fillId="2" borderId="1" xfId="20" applyNumberFormat="1" applyFont="1" applyProtection="1">
      <protection locked="0"/>
    </xf>
    <xf numFmtId="0" fontId="57" fillId="2" borderId="1" xfId="35" applyFont="1" applyProtection="1">
      <protection locked="0"/>
    </xf>
    <xf numFmtId="0" fontId="72" fillId="2" borderId="1" xfId="2" applyFont="1" applyProtection="1">
      <protection locked="0"/>
    </xf>
    <xf numFmtId="168" fontId="72" fillId="2" borderId="1" xfId="20" applyNumberFormat="1" applyFont="1" applyProtection="1">
      <protection locked="0"/>
    </xf>
    <xf numFmtId="168" fontId="66" fillId="2" borderId="1" xfId="20" applyNumberFormat="1" applyFont="1" applyFill="1" applyProtection="1">
      <protection locked="0"/>
    </xf>
    <xf numFmtId="168" fontId="66" fillId="2" borderId="1" xfId="20" applyNumberFormat="1" applyFont="1" applyProtection="1">
      <protection locked="0"/>
    </xf>
    <xf numFmtId="168" fontId="57" fillId="2" borderId="1" xfId="5" applyNumberFormat="1" applyFont="1" applyProtection="1">
      <protection locked="0"/>
    </xf>
    <xf numFmtId="168" fontId="0" fillId="2" borderId="1" xfId="20" applyNumberFormat="1" applyFont="1" applyProtection="1">
      <protection locked="0"/>
    </xf>
    <xf numFmtId="168" fontId="57" fillId="2" borderId="1" xfId="20" applyNumberFormat="1" applyFont="1" applyFill="1" applyBorder="1" applyProtection="1">
      <protection locked="0"/>
    </xf>
    <xf numFmtId="168" fontId="66" fillId="2" borderId="1" xfId="14" applyNumberFormat="1" applyFont="1" applyProtection="1">
      <protection locked="0"/>
    </xf>
    <xf numFmtId="49" fontId="52" fillId="2" borderId="37" xfId="2" applyNumberFormat="1" applyFont="1" applyBorder="1" applyAlignment="1" applyProtection="1">
      <alignment horizontal="center" vertical="center" wrapText="1"/>
    </xf>
    <xf numFmtId="0" fontId="52" fillId="2" borderId="38" xfId="2" applyFont="1" applyBorder="1" applyAlignment="1" applyProtection="1">
      <alignment horizontal="center" vertical="center" wrapText="1"/>
    </xf>
    <xf numFmtId="0" fontId="52" fillId="2" borderId="38" xfId="2" applyFont="1" applyBorder="1" applyAlignment="1" applyProtection="1">
      <alignment vertical="center" wrapText="1"/>
    </xf>
    <xf numFmtId="0" fontId="53" fillId="2" borderId="37" xfId="2" applyFont="1" applyBorder="1" applyAlignment="1" applyProtection="1">
      <alignment horizontal="center" vertical="center" wrapText="1"/>
    </xf>
    <xf numFmtId="0" fontId="52" fillId="2" borderId="38" xfId="2" applyNumberFormat="1" applyFont="1" applyBorder="1" applyAlignment="1" applyProtection="1">
      <alignment vertical="center" wrapText="1"/>
    </xf>
    <xf numFmtId="0" fontId="52" fillId="2" borderId="39" xfId="2" applyNumberFormat="1" applyFont="1" applyBorder="1" applyAlignment="1" applyProtection="1">
      <alignment vertical="center" wrapText="1"/>
    </xf>
    <xf numFmtId="0" fontId="52" fillId="2" borderId="37" xfId="2" applyFont="1" applyBorder="1" applyAlignment="1" applyProtection="1">
      <alignment horizontal="left" vertical="center" wrapText="1"/>
    </xf>
    <xf numFmtId="0" fontId="52" fillId="2" borderId="39" xfId="2" applyFont="1" applyBorder="1" applyAlignment="1" applyProtection="1">
      <alignment horizontal="center" vertical="center" wrapText="1"/>
    </xf>
    <xf numFmtId="0" fontId="51" fillId="2" borderId="1" xfId="2" applyBorder="1" applyAlignment="1" applyProtection="1">
      <alignment vertical="center" wrapText="1"/>
    </xf>
    <xf numFmtId="0" fontId="51" fillId="2" borderId="1" xfId="2" applyFont="1" applyFill="1" applyBorder="1" applyProtection="1"/>
    <xf numFmtId="0" fontId="51" fillId="2" borderId="1" xfId="2" applyAlignment="1" applyProtection="1">
      <alignment vertical="center" wrapText="1"/>
    </xf>
    <xf numFmtId="49" fontId="52" fillId="2" borderId="40" xfId="2" applyNumberFormat="1" applyFont="1" applyBorder="1" applyAlignment="1" applyProtection="1">
      <alignment horizontal="center" vertical="center" wrapText="1"/>
    </xf>
    <xf numFmtId="0" fontId="52" fillId="2" borderId="1" xfId="2" applyFont="1" applyBorder="1" applyAlignment="1" applyProtection="1">
      <alignment horizontal="center" vertical="center" wrapText="1"/>
    </xf>
    <xf numFmtId="0" fontId="52" fillId="2" borderId="1" xfId="2" applyFont="1" applyBorder="1" applyAlignment="1" applyProtection="1">
      <alignment vertical="center" wrapText="1"/>
    </xf>
    <xf numFmtId="0" fontId="52" fillId="2" borderId="40" xfId="2" applyFont="1" applyBorder="1" applyAlignment="1" applyProtection="1">
      <alignment horizontal="center" vertical="center" wrapText="1"/>
    </xf>
    <xf numFmtId="0" fontId="52" fillId="2" borderId="1" xfId="2" applyFont="1" applyBorder="1" applyAlignment="1" applyProtection="1">
      <alignment horizontal="center" vertical="center" wrapText="1" readingOrder="1"/>
    </xf>
    <xf numFmtId="0" fontId="52" fillId="2" borderId="1" xfId="2" applyNumberFormat="1" applyFont="1" applyBorder="1" applyAlignment="1" applyProtection="1">
      <alignment vertical="center" wrapText="1"/>
    </xf>
    <xf numFmtId="0" fontId="52" fillId="2" borderId="41" xfId="2" applyNumberFormat="1" applyFont="1" applyBorder="1" applyAlignment="1" applyProtection="1">
      <alignment vertical="center" wrapText="1"/>
    </xf>
    <xf numFmtId="0" fontId="52" fillId="2" borderId="41" xfId="2" applyFont="1" applyBorder="1" applyAlignment="1" applyProtection="1">
      <alignment horizontal="center" vertical="center" wrapText="1"/>
    </xf>
    <xf numFmtId="0" fontId="51" fillId="2" borderId="1" xfId="2" applyNumberFormat="1" applyBorder="1" applyAlignment="1" applyProtection="1">
      <alignment vertical="center" wrapText="1"/>
    </xf>
    <xf numFmtId="0" fontId="53" fillId="2" borderId="40" xfId="2" applyFont="1" applyBorder="1" applyAlignment="1" applyProtection="1">
      <alignment horizontal="center" vertical="center" wrapText="1"/>
    </xf>
    <xf numFmtId="17" fontId="52" fillId="2" borderId="1" xfId="2" applyNumberFormat="1" applyFont="1" applyBorder="1" applyAlignment="1" applyProtection="1">
      <alignment horizontal="center" vertical="center" wrapText="1"/>
    </xf>
    <xf numFmtId="49" fontId="52" fillId="2" borderId="42" xfId="2" applyNumberFormat="1" applyFont="1" applyBorder="1" applyAlignment="1" applyProtection="1">
      <alignment horizontal="center" vertical="center" wrapText="1"/>
    </xf>
    <xf numFmtId="0" fontId="52" fillId="2" borderId="43" xfId="2" applyFont="1" applyBorder="1" applyAlignment="1" applyProtection="1">
      <alignment horizontal="center" vertical="center" wrapText="1"/>
    </xf>
    <xf numFmtId="0" fontId="52" fillId="2" borderId="43" xfId="2" applyFont="1" applyBorder="1" applyAlignment="1" applyProtection="1">
      <alignment vertical="center" wrapText="1"/>
    </xf>
    <xf numFmtId="0" fontId="53" fillId="2" borderId="42" xfId="2" applyFont="1" applyBorder="1" applyAlignment="1" applyProtection="1">
      <alignment horizontal="center" vertical="center" wrapText="1"/>
    </xf>
    <xf numFmtId="0" fontId="52" fillId="2" borderId="43" xfId="2" applyNumberFormat="1" applyFont="1" applyBorder="1" applyAlignment="1" applyProtection="1">
      <alignment vertical="center" wrapText="1"/>
    </xf>
    <xf numFmtId="0" fontId="52" fillId="2" borderId="44" xfId="2" applyNumberFormat="1" applyFont="1" applyBorder="1" applyAlignment="1" applyProtection="1">
      <alignment vertical="center" wrapText="1"/>
    </xf>
    <xf numFmtId="0" fontId="52" fillId="2" borderId="42" xfId="2" applyFont="1" applyBorder="1" applyAlignment="1" applyProtection="1">
      <alignment horizontal="center" vertical="center" wrapText="1"/>
    </xf>
    <xf numFmtId="0" fontId="52" fillId="2" borderId="44" xfId="2" applyFont="1" applyBorder="1" applyAlignment="1" applyProtection="1">
      <alignment horizontal="center" vertical="center" wrapText="1"/>
    </xf>
    <xf numFmtId="0" fontId="51" fillId="2" borderId="1" xfId="2" applyBorder="1" applyAlignment="1" applyProtection="1">
      <alignment horizontal="left" vertical="center" wrapText="1"/>
    </xf>
    <xf numFmtId="0" fontId="52" fillId="2" borderId="46" xfId="2" applyFont="1" applyBorder="1" applyAlignment="1" applyProtection="1">
      <alignment horizontal="center" vertical="center" wrapText="1"/>
    </xf>
    <xf numFmtId="0" fontId="52" fillId="2" borderId="47" xfId="2" applyFont="1" applyBorder="1" applyAlignment="1" applyProtection="1">
      <alignment horizontal="center" vertical="center" wrapText="1"/>
    </xf>
    <xf numFmtId="0" fontId="51" fillId="2" borderId="49" xfId="2" applyBorder="1" applyAlignment="1" applyProtection="1">
      <alignment horizontal="center" vertical="center" wrapText="1"/>
    </xf>
    <xf numFmtId="0" fontId="51" fillId="2" borderId="1" xfId="2" applyBorder="1" applyAlignment="1" applyProtection="1">
      <alignment horizontal="center" vertical="center" wrapText="1"/>
    </xf>
    <xf numFmtId="0" fontId="51" fillId="2" borderId="1" xfId="2" applyAlignment="1" applyProtection="1">
      <alignment horizontal="center" vertical="center" wrapText="1"/>
    </xf>
    <xf numFmtId="0" fontId="52" fillId="2" borderId="51" xfId="2" applyFont="1" applyBorder="1" applyAlignment="1" applyProtection="1">
      <alignment horizontal="center" vertical="center" wrapText="1"/>
    </xf>
    <xf numFmtId="0" fontId="52" fillId="2" borderId="51" xfId="2" applyFont="1" applyFill="1" applyBorder="1" applyAlignment="1" applyProtection="1">
      <alignment horizontal="center" vertical="center" wrapText="1"/>
    </xf>
    <xf numFmtId="0" fontId="52" fillId="2" borderId="29" xfId="2" applyFont="1" applyFill="1" applyBorder="1" applyAlignment="1" applyProtection="1">
      <alignment horizontal="center" vertical="center" wrapText="1"/>
    </xf>
    <xf numFmtId="49" fontId="52" fillId="2" borderId="45" xfId="2" applyNumberFormat="1" applyFont="1" applyBorder="1" applyAlignment="1" applyProtection="1">
      <alignment horizontal="center" vertical="center" wrapText="1"/>
    </xf>
    <xf numFmtId="0" fontId="55" fillId="2" borderId="46" xfId="2" applyFont="1" applyBorder="1" applyAlignment="1" applyProtection="1">
      <alignment horizontal="left" vertical="center" wrapText="1"/>
    </xf>
    <xf numFmtId="0" fontId="52" fillId="2" borderId="46" xfId="2" applyFont="1" applyFill="1" applyBorder="1" applyAlignment="1" applyProtection="1">
      <alignment horizontal="center" vertical="center" wrapText="1"/>
    </xf>
    <xf numFmtId="0" fontId="52" fillId="2" borderId="46" xfId="2" applyFont="1" applyFill="1" applyBorder="1" applyAlignment="1" applyProtection="1">
      <alignment horizontal="left" wrapText="1"/>
    </xf>
    <xf numFmtId="0" fontId="52" fillId="2" borderId="52" xfId="2" applyFont="1" applyFill="1" applyBorder="1" applyAlignment="1" applyProtection="1">
      <alignment horizontal="center" vertical="center"/>
    </xf>
    <xf numFmtId="0" fontId="52" fillId="2" borderId="49" xfId="2" applyFont="1" applyFill="1" applyBorder="1" applyAlignment="1" applyProtection="1">
      <alignment horizontal="center" vertical="center"/>
    </xf>
    <xf numFmtId="0" fontId="52" fillId="2" borderId="49" xfId="2" applyFont="1" applyFill="1" applyBorder="1" applyAlignment="1" applyProtection="1">
      <alignment horizontal="left" vertical="top" wrapText="1"/>
    </xf>
    <xf numFmtId="0" fontId="52" fillId="2" borderId="49" xfId="2" applyFont="1" applyFill="1" applyBorder="1" applyProtection="1"/>
    <xf numFmtId="0" fontId="52" fillId="2" borderId="49" xfId="2" applyFont="1" applyFill="1" applyBorder="1" applyAlignment="1" applyProtection="1">
      <alignment horizontal="left" wrapText="1"/>
    </xf>
    <xf numFmtId="0" fontId="52" fillId="2" borderId="53" xfId="2" applyFont="1" applyFill="1" applyBorder="1" applyAlignment="1" applyProtection="1">
      <alignment wrapText="1"/>
    </xf>
    <xf numFmtId="3" fontId="52" fillId="2" borderId="49" xfId="2" applyNumberFormat="1" applyFont="1" applyFill="1" applyBorder="1" applyProtection="1"/>
    <xf numFmtId="0" fontId="52" fillId="2" borderId="53" xfId="2" applyFont="1" applyFill="1" applyBorder="1" applyProtection="1"/>
    <xf numFmtId="0" fontId="52" fillId="2" borderId="49" xfId="2" applyFont="1" applyFill="1" applyBorder="1" applyAlignment="1" applyProtection="1">
      <alignment horizontal="justify" vertical="top" wrapText="1"/>
    </xf>
    <xf numFmtId="0" fontId="52" fillId="2" borderId="1" xfId="2" applyFont="1" applyFill="1" applyBorder="1" applyProtection="1"/>
    <xf numFmtId="0" fontId="52" fillId="2" borderId="49" xfId="2" applyFont="1" applyBorder="1" applyAlignment="1" applyProtection="1">
      <alignment wrapText="1"/>
    </xf>
    <xf numFmtId="0" fontId="52" fillId="2" borderId="49" xfId="2" applyFont="1" applyBorder="1" applyAlignment="1" applyProtection="1">
      <alignment horizontal="left"/>
    </xf>
    <xf numFmtId="0" fontId="52" fillId="2" borderId="49" xfId="2" applyFont="1" applyBorder="1" applyAlignment="1" applyProtection="1">
      <alignment horizontal="center" vertical="center"/>
    </xf>
    <xf numFmtId="0" fontId="52" fillId="2" borderId="49" xfId="2" applyFont="1" applyBorder="1" applyProtection="1"/>
    <xf numFmtId="0" fontId="52" fillId="2" borderId="53" xfId="2" applyFont="1" applyBorder="1" applyProtection="1"/>
    <xf numFmtId="0" fontId="52" fillId="2" borderId="52" xfId="2" applyFont="1" applyBorder="1" applyAlignment="1" applyProtection="1">
      <alignment horizontal="center"/>
    </xf>
    <xf numFmtId="0" fontId="56" fillId="2" borderId="1" xfId="2" applyFont="1" applyBorder="1" applyProtection="1"/>
    <xf numFmtId="0" fontId="56" fillId="2" borderId="1" xfId="2" applyFont="1" applyProtection="1"/>
    <xf numFmtId="49" fontId="52" fillId="2" borderId="52" xfId="2" applyNumberFormat="1" applyFont="1" applyBorder="1" applyAlignment="1" applyProtection="1">
      <alignment horizontal="center"/>
    </xf>
    <xf numFmtId="0" fontId="52" fillId="2" borderId="49" xfId="2" applyFont="1" applyBorder="1" applyAlignment="1" applyProtection="1">
      <alignment horizontal="center"/>
    </xf>
    <xf numFmtId="49" fontId="52" fillId="2" borderId="52" xfId="2" applyNumberFormat="1" applyFont="1" applyFill="1" applyBorder="1" applyAlignment="1" applyProtection="1">
      <alignment horizontal="center" vertical="center" wrapText="1"/>
    </xf>
    <xf numFmtId="0" fontId="51" fillId="2" borderId="49" xfId="2" applyFont="1" applyFill="1" applyBorder="1" applyProtection="1"/>
    <xf numFmtId="0" fontId="52" fillId="2" borderId="49" xfId="2" applyFont="1" applyBorder="1" applyAlignment="1" applyProtection="1">
      <alignment horizontal="justify" vertical="justify" wrapText="1"/>
    </xf>
    <xf numFmtId="0" fontId="52" fillId="2" borderId="49" xfId="2" applyFont="1" applyBorder="1" applyAlignment="1" applyProtection="1">
      <alignment horizontal="left" wrapText="1"/>
    </xf>
    <xf numFmtId="0" fontId="52" fillId="2" borderId="49" xfId="2" applyFont="1" applyBorder="1" applyAlignment="1" applyProtection="1">
      <alignment horizontal="justify" vertical="center"/>
    </xf>
    <xf numFmtId="0" fontId="52" fillId="2" borderId="49" xfId="2" applyFont="1" applyFill="1" applyBorder="1" applyAlignment="1" applyProtection="1">
      <alignment wrapText="1"/>
    </xf>
    <xf numFmtId="49" fontId="52" fillId="2" borderId="52" xfId="2" applyNumberFormat="1" applyFont="1" applyBorder="1" applyAlignment="1" applyProtection="1">
      <alignment horizontal="center" vertical="center" wrapText="1"/>
    </xf>
    <xf numFmtId="0" fontId="55" fillId="2" borderId="49" xfId="2" applyFont="1" applyFill="1" applyBorder="1" applyAlignment="1" applyProtection="1">
      <alignment horizontal="justify" vertical="top" wrapText="1"/>
    </xf>
    <xf numFmtId="0" fontId="52" fillId="2" borderId="49" xfId="2" applyFont="1" applyFill="1" applyBorder="1" applyAlignment="1" applyProtection="1">
      <alignment horizontal="center" vertical="center" wrapText="1"/>
    </xf>
    <xf numFmtId="0" fontId="52" fillId="2" borderId="52" xfId="2" applyFont="1" applyFill="1" applyBorder="1" applyAlignment="1" applyProtection="1">
      <alignment horizontal="center" vertical="center" wrapText="1"/>
    </xf>
    <xf numFmtId="0" fontId="52" fillId="2" borderId="49" xfId="2" applyFont="1" applyFill="1" applyBorder="1" applyAlignment="1" applyProtection="1">
      <alignment horizontal="justify" wrapText="1"/>
    </xf>
    <xf numFmtId="0" fontId="52" fillId="2" borderId="53" xfId="2" applyFont="1" applyFill="1" applyBorder="1" applyAlignment="1" applyProtection="1">
      <alignment horizontal="center" vertical="center"/>
    </xf>
    <xf numFmtId="0" fontId="52" fillId="2" borderId="49" xfId="2" applyFont="1" applyFill="1" applyBorder="1" applyAlignment="1" applyProtection="1">
      <alignment horizontal="center"/>
    </xf>
    <xf numFmtId="0" fontId="52" fillId="2" borderId="49" xfId="2" applyFont="1" applyBorder="1" applyAlignment="1" applyProtection="1">
      <alignment horizontal="justify" wrapText="1"/>
    </xf>
    <xf numFmtId="0" fontId="52" fillId="2" borderId="49" xfId="2" applyFont="1" applyFill="1" applyBorder="1" applyAlignment="1" applyProtection="1">
      <alignment horizontal="left"/>
    </xf>
    <xf numFmtId="0" fontId="55" fillId="2" borderId="49" xfId="2" applyFont="1" applyFill="1" applyBorder="1" applyAlignment="1" applyProtection="1">
      <alignment horizontal="left" vertical="center" wrapText="1"/>
    </xf>
    <xf numFmtId="0" fontId="52" fillId="2" borderId="53" xfId="2" applyFont="1" applyFill="1" applyBorder="1" applyAlignment="1" applyProtection="1">
      <alignment horizontal="left" wrapText="1"/>
    </xf>
    <xf numFmtId="0" fontId="52" fillId="2" borderId="49" xfId="2" applyFont="1" applyBorder="1" applyAlignment="1" applyProtection="1">
      <alignment horizontal="center" vertical="center" wrapText="1"/>
    </xf>
    <xf numFmtId="0" fontId="55" fillId="2" borderId="49" xfId="2" applyFont="1" applyBorder="1" applyAlignment="1" applyProtection="1">
      <alignment wrapText="1"/>
    </xf>
    <xf numFmtId="0" fontId="52" fillId="2" borderId="49" xfId="2" applyFont="1" applyBorder="1" applyAlignment="1" applyProtection="1">
      <alignment vertical="center" wrapText="1"/>
    </xf>
    <xf numFmtId="0" fontId="52" fillId="2" borderId="53" xfId="2" applyFont="1" applyBorder="1" applyAlignment="1" applyProtection="1">
      <alignment horizontal="center" vertical="center" wrapText="1"/>
    </xf>
    <xf numFmtId="0" fontId="52" fillId="2" borderId="49" xfId="2" applyFont="1" applyFill="1" applyBorder="1" applyAlignment="1" applyProtection="1">
      <alignment horizontal="justify"/>
    </xf>
    <xf numFmtId="0" fontId="56" fillId="2" borderId="1" xfId="2" applyFont="1" applyFill="1" applyBorder="1" applyProtection="1"/>
    <xf numFmtId="0" fontId="56" fillId="2" borderId="1" xfId="2" applyFont="1" applyFill="1" applyProtection="1"/>
    <xf numFmtId="49" fontId="52" fillId="2" borderId="52" xfId="2" applyNumberFormat="1" applyFont="1" applyBorder="1" applyAlignment="1" applyProtection="1">
      <alignment horizontal="center" vertical="center"/>
    </xf>
    <xf numFmtId="49" fontId="52" fillId="2" borderId="52" xfId="2" applyNumberFormat="1" applyFont="1" applyFill="1" applyBorder="1" applyAlignment="1" applyProtection="1">
      <alignment horizontal="center" vertical="center"/>
    </xf>
    <xf numFmtId="0" fontId="51" fillId="2" borderId="1" xfId="2" applyFont="1" applyFill="1" applyBorder="1" applyAlignment="1" applyProtection="1">
      <alignment wrapText="1"/>
    </xf>
    <xf numFmtId="0" fontId="52" fillId="2" borderId="49" xfId="2" applyFont="1" applyFill="1" applyBorder="1" applyAlignment="1" applyProtection="1">
      <alignment horizontal="right"/>
    </xf>
    <xf numFmtId="49" fontId="52" fillId="2" borderId="52" xfId="2" applyNumberFormat="1" applyFont="1" applyFill="1" applyBorder="1" applyAlignment="1" applyProtection="1">
      <alignment horizontal="center" vertical="center" shrinkToFit="1"/>
    </xf>
    <xf numFmtId="16" fontId="52" fillId="2" borderId="49" xfId="2" applyNumberFormat="1" applyFont="1" applyFill="1" applyBorder="1" applyProtection="1"/>
    <xf numFmtId="0" fontId="52" fillId="2" borderId="53" xfId="2" applyFont="1" applyFill="1" applyBorder="1" applyAlignment="1" applyProtection="1">
      <alignment horizontal="justify" vertical="center"/>
    </xf>
    <xf numFmtId="0" fontId="51" fillId="2" borderId="1" xfId="2" applyFont="1" applyFill="1" applyProtection="1"/>
    <xf numFmtId="0" fontId="55" fillId="2" borderId="49" xfId="2" applyFont="1" applyFill="1" applyBorder="1" applyAlignment="1" applyProtection="1">
      <alignment horizontal="justify" wrapText="1"/>
    </xf>
    <xf numFmtId="49" fontId="51" fillId="2" borderId="1" xfId="2" applyNumberFormat="1" applyFont="1" applyFill="1" applyBorder="1" applyAlignment="1" applyProtection="1">
      <alignment horizontal="center"/>
    </xf>
    <xf numFmtId="0" fontId="51" fillId="2" borderId="1" xfId="2" applyFont="1" applyFill="1" applyBorder="1" applyAlignment="1" applyProtection="1">
      <alignment horizontal="center"/>
    </xf>
    <xf numFmtId="0" fontId="51" fillId="2" borderId="1" xfId="2" applyFont="1" applyFill="1" applyBorder="1" applyAlignment="1" applyProtection="1">
      <alignment vertical="top"/>
    </xf>
    <xf numFmtId="0" fontId="51" fillId="2" borderId="1" xfId="2" applyFont="1" applyFill="1" applyBorder="1" applyAlignment="1" applyProtection="1"/>
    <xf numFmtId="0" fontId="52" fillId="2" borderId="49" xfId="2" applyFont="1" applyFill="1" applyBorder="1" applyAlignment="1" applyProtection="1">
      <alignment horizontal="justify" vertical="center" wrapText="1"/>
    </xf>
    <xf numFmtId="0" fontId="52" fillId="2" borderId="49" xfId="2" applyFont="1" applyFill="1" applyBorder="1" applyAlignment="1" applyProtection="1">
      <alignment horizontal="center" wrapText="1"/>
    </xf>
    <xf numFmtId="0" fontId="51" fillId="2" borderId="1" xfId="2" applyBorder="1" applyProtection="1"/>
    <xf numFmtId="0" fontId="51" fillId="2" borderId="1" xfId="2" applyProtection="1"/>
    <xf numFmtId="0" fontId="52" fillId="2" borderId="1" xfId="2" applyFont="1" applyProtection="1"/>
    <xf numFmtId="3" fontId="52" fillId="2" borderId="51" xfId="2" applyNumberFormat="1" applyFont="1" applyBorder="1" applyProtection="1"/>
    <xf numFmtId="3" fontId="52" fillId="2" borderId="51" xfId="2" applyNumberFormat="1" applyFont="1" applyFill="1" applyBorder="1" applyProtection="1"/>
    <xf numFmtId="0" fontId="52" fillId="2" borderId="54" xfId="2" applyFont="1" applyBorder="1" applyProtection="1"/>
    <xf numFmtId="3" fontId="52" fillId="2" borderId="55" xfId="2" applyNumberFormat="1" applyFont="1" applyBorder="1" applyProtection="1"/>
    <xf numFmtId="3" fontId="52" fillId="2" borderId="56" xfId="2" applyNumberFormat="1" applyFont="1" applyBorder="1" applyAlignment="1" applyProtection="1"/>
    <xf numFmtId="3" fontId="52" fillId="2" borderId="57" xfId="2" applyNumberFormat="1" applyFont="1" applyBorder="1" applyAlignment="1" applyProtection="1"/>
    <xf numFmtId="3" fontId="52" fillId="2" borderId="49" xfId="2" applyNumberFormat="1" applyFont="1" applyFill="1" applyBorder="1" applyProtection="1">
      <protection locked="0"/>
    </xf>
    <xf numFmtId="3" fontId="52" fillId="2" borderId="49" xfId="2" applyNumberFormat="1" applyFont="1" applyBorder="1" applyProtection="1">
      <protection locked="0"/>
    </xf>
    <xf numFmtId="3" fontId="52" fillId="2" borderId="49" xfId="2" applyNumberFormat="1" applyFont="1" applyBorder="1" applyAlignment="1" applyProtection="1">
      <alignment vertical="center" wrapText="1"/>
      <protection locked="0"/>
    </xf>
    <xf numFmtId="3" fontId="52" fillId="2" borderId="49" xfId="2" applyNumberFormat="1" applyFont="1" applyFill="1" applyBorder="1" applyAlignment="1" applyProtection="1">
      <alignment wrapText="1"/>
      <protection locked="0"/>
    </xf>
    <xf numFmtId="0" fontId="14" fillId="0" borderId="0" xfId="0" applyFont="1" applyAlignment="1" applyProtection="1">
      <alignment horizontal="left" vertical="center"/>
    </xf>
    <xf numFmtId="0" fontId="19" fillId="0" borderId="0" xfId="0" applyFont="1" applyAlignment="1" applyProtection="1">
      <alignment horizontal="left" vertical="center"/>
    </xf>
    <xf numFmtId="0" fontId="20" fillId="0" borderId="0" xfId="0" applyFont="1" applyBorder="1" applyAlignment="1" applyProtection="1">
      <alignment horizontal="left" vertical="top"/>
    </xf>
    <xf numFmtId="0" fontId="4" fillId="0" borderId="0" xfId="0" applyFont="1" applyBorder="1" applyAlignment="1" applyProtection="1">
      <alignment horizontal="left" vertical="top"/>
    </xf>
    <xf numFmtId="0" fontId="3" fillId="0" borderId="0" xfId="0" applyFont="1" applyBorder="1" applyAlignment="1" applyProtection="1">
      <alignment horizontal="left" vertical="top"/>
    </xf>
    <xf numFmtId="0" fontId="0" fillId="0" borderId="7" xfId="0" applyBorder="1" applyProtection="1"/>
    <xf numFmtId="0" fontId="22" fillId="0" borderId="8" xfId="0" applyFont="1" applyBorder="1" applyAlignment="1" applyProtection="1">
      <alignment horizontal="left" vertical="center"/>
    </xf>
    <xf numFmtId="0" fontId="0" fillId="0" borderId="8" xfId="0" applyFont="1" applyBorder="1" applyAlignment="1" applyProtection="1">
      <alignment vertical="center"/>
    </xf>
    <xf numFmtId="0" fontId="2" fillId="0" borderId="5" xfId="0" applyFont="1" applyBorder="1" applyAlignment="1" applyProtection="1">
      <alignment vertical="center"/>
    </xf>
    <xf numFmtId="0" fontId="2" fillId="0" borderId="0" xfId="0" applyFont="1" applyBorder="1" applyAlignment="1" applyProtection="1">
      <alignment vertical="center"/>
    </xf>
    <xf numFmtId="0" fontId="2" fillId="0" borderId="6" xfId="0" applyFont="1" applyBorder="1" applyAlignment="1" applyProtection="1">
      <alignment vertical="center"/>
    </xf>
    <xf numFmtId="0" fontId="2" fillId="0" borderId="0" xfId="0" applyFont="1" applyAlignment="1" applyProtection="1">
      <alignment vertical="center"/>
    </xf>
    <xf numFmtId="0" fontId="0" fillId="6" borderId="0" xfId="0" applyFont="1" applyFill="1" applyBorder="1" applyAlignment="1" applyProtection="1">
      <alignment vertical="center"/>
    </xf>
    <xf numFmtId="0" fontId="4" fillId="6" borderId="9" xfId="0" applyFont="1" applyFill="1" applyBorder="1" applyAlignment="1" applyProtection="1">
      <alignment horizontal="left" vertical="center"/>
    </xf>
    <xf numFmtId="0" fontId="0" fillId="6" borderId="10" xfId="0" applyFont="1" applyFill="1" applyBorder="1" applyAlignment="1" applyProtection="1">
      <alignment vertical="center"/>
    </xf>
    <xf numFmtId="0" fontId="4" fillId="6" borderId="10" xfId="0" applyFont="1" applyFill="1" applyBorder="1" applyAlignment="1" applyProtection="1">
      <alignment horizontal="center" vertical="center"/>
    </xf>
    <xf numFmtId="0" fontId="0" fillId="6" borderId="6" xfId="0" applyFont="1" applyFill="1" applyBorder="1" applyAlignment="1" applyProtection="1">
      <alignment vertical="center"/>
    </xf>
    <xf numFmtId="0" fontId="3" fillId="0" borderId="5" xfId="0" applyFont="1" applyBorder="1" applyAlignment="1" applyProtection="1">
      <alignment vertical="center"/>
    </xf>
    <xf numFmtId="0" fontId="3" fillId="0" borderId="0" xfId="0" applyFont="1" applyAlignment="1" applyProtection="1">
      <alignment vertical="center"/>
    </xf>
    <xf numFmtId="0" fontId="4" fillId="0" borderId="5" xfId="0" applyFont="1" applyBorder="1" applyAlignment="1" applyProtection="1">
      <alignment vertical="center"/>
    </xf>
    <xf numFmtId="0" fontId="4" fillId="0" borderId="0" xfId="0" applyFont="1" applyAlignment="1" applyProtection="1">
      <alignment horizontal="left" vertical="center"/>
    </xf>
    <xf numFmtId="0" fontId="4" fillId="0" borderId="0" xfId="0" applyFont="1" applyAlignment="1" applyProtection="1">
      <alignment vertical="center"/>
    </xf>
    <xf numFmtId="0" fontId="23" fillId="0" borderId="0" xfId="0" applyFont="1" applyAlignment="1" applyProtection="1">
      <alignment vertical="center"/>
    </xf>
    <xf numFmtId="0" fontId="0" fillId="0" borderId="17" xfId="0" applyFont="1" applyBorder="1" applyAlignment="1" applyProtection="1">
      <alignment vertical="center"/>
    </xf>
    <xf numFmtId="0" fontId="3" fillId="7" borderId="11" xfId="0" applyFont="1" applyFill="1" applyBorder="1" applyAlignment="1" applyProtection="1">
      <alignment horizontal="center" vertical="center"/>
    </xf>
    <xf numFmtId="0" fontId="25" fillId="0" borderId="0" xfId="0" applyFont="1" applyAlignment="1" applyProtection="1">
      <alignment vertical="center"/>
    </xf>
    <xf numFmtId="0" fontId="4" fillId="0" borderId="0" xfId="0" applyFont="1" applyAlignment="1" applyProtection="1">
      <alignment horizontal="center" vertical="center"/>
    </xf>
    <xf numFmtId="4" fontId="24" fillId="0" borderId="18" xfId="0" applyNumberFormat="1" applyFont="1" applyBorder="1" applyAlignment="1" applyProtection="1">
      <alignment vertical="center"/>
    </xf>
    <xf numFmtId="4" fontId="24" fillId="0" borderId="0" xfId="0" applyNumberFormat="1" applyFont="1" applyBorder="1" applyAlignment="1" applyProtection="1">
      <alignment vertical="center"/>
    </xf>
    <xf numFmtId="166" fontId="24" fillId="0" borderId="0" xfId="0" applyNumberFormat="1" applyFont="1" applyBorder="1" applyAlignment="1" applyProtection="1">
      <alignment vertical="center"/>
    </xf>
    <xf numFmtId="4" fontId="24" fillId="0" borderId="19" xfId="0" applyNumberFormat="1" applyFont="1" applyBorder="1" applyAlignment="1" applyProtection="1">
      <alignment vertical="center"/>
    </xf>
    <xf numFmtId="0" fontId="26" fillId="0" borderId="0" xfId="0" applyFont="1" applyAlignment="1" applyProtection="1">
      <alignment horizontal="left" vertical="center"/>
    </xf>
    <xf numFmtId="0" fontId="5" fillId="0" borderId="0" xfId="0" applyFont="1" applyAlignment="1" applyProtection="1">
      <alignment vertical="center"/>
    </xf>
    <xf numFmtId="0" fontId="5" fillId="0" borderId="5" xfId="0" applyFont="1" applyBorder="1" applyAlignment="1" applyProtection="1">
      <alignment vertical="center"/>
    </xf>
    <xf numFmtId="0" fontId="27" fillId="0" borderId="0" xfId="0" applyFont="1" applyAlignment="1" applyProtection="1">
      <alignment vertical="center"/>
    </xf>
    <xf numFmtId="0" fontId="28" fillId="0" borderId="0" xfId="0" applyFont="1" applyAlignment="1" applyProtection="1">
      <alignment vertical="center"/>
    </xf>
    <xf numFmtId="0" fontId="29" fillId="0" borderId="0" xfId="0" applyFont="1" applyAlignment="1" applyProtection="1">
      <alignment horizontal="center" vertical="center"/>
    </xf>
    <xf numFmtId="4" fontId="30" fillId="0" borderId="18"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9" xfId="0" applyNumberFormat="1" applyFont="1" applyBorder="1" applyAlignment="1" applyProtection="1">
      <alignment vertical="center"/>
    </xf>
    <xf numFmtId="0" fontId="5" fillId="0" borderId="0" xfId="0" applyFont="1" applyAlignment="1" applyProtection="1">
      <alignment horizontal="left" vertical="center"/>
    </xf>
    <xf numFmtId="0" fontId="31" fillId="0" borderId="0" xfId="1" applyFont="1" applyAlignment="1" applyProtection="1">
      <alignment horizontal="center" vertical="center"/>
    </xf>
    <xf numFmtId="0" fontId="6" fillId="0" borderId="5" xfId="0" applyFont="1" applyBorder="1" applyAlignment="1" applyProtection="1">
      <alignment vertical="center"/>
    </xf>
    <xf numFmtId="0" fontId="6" fillId="0" borderId="0" xfId="0" applyFont="1" applyAlignment="1" applyProtection="1">
      <alignment horizontal="center" vertical="center"/>
    </xf>
    <xf numFmtId="4" fontId="33" fillId="0" borderId="18" xfId="0" applyNumberFormat="1" applyFont="1" applyBorder="1" applyAlignment="1" applyProtection="1">
      <alignment vertical="center"/>
    </xf>
    <xf numFmtId="4" fontId="33" fillId="0" borderId="0" xfId="0" applyNumberFormat="1" applyFont="1" applyBorder="1" applyAlignment="1" applyProtection="1">
      <alignment vertical="center"/>
    </xf>
    <xf numFmtId="166" fontId="33" fillId="0" borderId="0" xfId="0" applyNumberFormat="1" applyFont="1" applyBorder="1" applyAlignment="1" applyProtection="1">
      <alignment vertical="center"/>
    </xf>
    <xf numFmtId="4" fontId="33" fillId="0" borderId="19" xfId="0" applyNumberFormat="1" applyFont="1" applyBorder="1" applyAlignment="1" applyProtection="1">
      <alignment vertical="center"/>
    </xf>
    <xf numFmtId="0" fontId="6" fillId="0" borderId="0" xfId="0" applyFont="1" applyAlignment="1" applyProtection="1">
      <alignment vertical="center"/>
    </xf>
    <xf numFmtId="0" fontId="6" fillId="0" borderId="0" xfId="0" applyFont="1" applyAlignment="1" applyProtection="1">
      <alignment horizontal="left" vertical="center"/>
    </xf>
    <xf numFmtId="4" fontId="30" fillId="0" borderId="23" xfId="0" applyNumberFormat="1" applyFont="1" applyBorder="1" applyAlignment="1" applyProtection="1">
      <alignment vertical="center"/>
    </xf>
    <xf numFmtId="4" fontId="30" fillId="0" borderId="24" xfId="0" applyNumberFormat="1" applyFont="1" applyBorder="1" applyAlignment="1" applyProtection="1">
      <alignment vertical="center"/>
    </xf>
    <xf numFmtId="166" fontId="30" fillId="0" borderId="24" xfId="0" applyNumberFormat="1" applyFont="1" applyBorder="1" applyAlignment="1" applyProtection="1">
      <alignment vertical="center"/>
    </xf>
    <xf numFmtId="4" fontId="30" fillId="0" borderId="25" xfId="0" applyNumberFormat="1" applyFont="1" applyBorder="1" applyAlignment="1" applyProtection="1">
      <alignment vertical="center"/>
    </xf>
    <xf numFmtId="0" fontId="21" fillId="0" borderId="0" xfId="0" applyFont="1" applyAlignment="1" applyProtection="1">
      <alignment horizontal="left" vertical="top" wrapText="1"/>
    </xf>
    <xf numFmtId="0" fontId="21" fillId="0" borderId="0" xfId="0" applyFont="1" applyAlignment="1" applyProtection="1">
      <alignment horizontal="left" vertical="center"/>
    </xf>
    <xf numFmtId="0" fontId="3" fillId="0" borderId="0" xfId="0" applyFont="1" applyBorder="1" applyAlignment="1" applyProtection="1">
      <alignment horizontal="left" vertical="center"/>
    </xf>
    <xf numFmtId="0" fontId="0" fillId="0" borderId="0" xfId="0" applyBorder="1" applyProtection="1"/>
    <xf numFmtId="0" fontId="4" fillId="0" borderId="0" xfId="0" applyFont="1" applyBorder="1" applyAlignment="1" applyProtection="1">
      <alignment horizontal="left" vertical="top" wrapText="1"/>
    </xf>
    <xf numFmtId="49" fontId="3" fillId="5" borderId="0" xfId="0" applyNumberFormat="1" applyFont="1" applyFill="1" applyBorder="1" applyAlignment="1" applyProtection="1">
      <alignment horizontal="left" vertical="center"/>
      <protection locked="0"/>
    </xf>
    <xf numFmtId="49" fontId="3" fillId="0" borderId="0" xfId="0" applyNumberFormat="1" applyFont="1" applyBorder="1" applyAlignment="1" applyProtection="1">
      <alignment horizontal="left" vertical="center"/>
      <protection locked="0"/>
    </xf>
    <xf numFmtId="0" fontId="3" fillId="0" borderId="0" xfId="0" applyFont="1" applyBorder="1" applyAlignment="1" applyProtection="1">
      <alignment horizontal="left" vertical="center" wrapText="1"/>
    </xf>
    <xf numFmtId="4" fontId="22" fillId="0" borderId="8" xfId="0" applyNumberFormat="1" applyFont="1" applyBorder="1" applyAlignment="1" applyProtection="1">
      <alignment vertical="center"/>
    </xf>
    <xf numFmtId="0" fontId="0" fillId="0" borderId="8" xfId="0" applyFont="1" applyBorder="1" applyAlignment="1" applyProtection="1">
      <alignment vertical="center"/>
    </xf>
    <xf numFmtId="0" fontId="2" fillId="0" borderId="0" xfId="0" applyFont="1" applyBorder="1" applyAlignment="1" applyProtection="1">
      <alignment horizontal="right" vertical="center"/>
    </xf>
    <xf numFmtId="164" fontId="2" fillId="0" borderId="0" xfId="0" applyNumberFormat="1" applyFont="1" applyBorder="1" applyAlignment="1" applyProtection="1">
      <alignment horizontal="center" vertical="center"/>
    </xf>
    <xf numFmtId="0" fontId="2" fillId="0" borderId="0" xfId="0" applyFont="1" applyBorder="1" applyAlignment="1" applyProtection="1">
      <alignment vertical="center"/>
    </xf>
    <xf numFmtId="4" fontId="21" fillId="0" borderId="0" xfId="0" applyNumberFormat="1" applyFont="1" applyBorder="1" applyAlignment="1" applyProtection="1">
      <alignment vertical="center"/>
    </xf>
    <xf numFmtId="0" fontId="4" fillId="6" borderId="10" xfId="0" applyFont="1" applyFill="1" applyBorder="1" applyAlignment="1" applyProtection="1">
      <alignment horizontal="left" vertical="center"/>
    </xf>
    <xf numFmtId="0" fontId="0" fillId="6" borderId="10" xfId="0" applyFont="1" applyFill="1" applyBorder="1" applyAlignment="1" applyProtection="1">
      <alignment vertical="center"/>
    </xf>
    <xf numFmtId="4" fontId="4" fillId="6" borderId="10" xfId="0" applyNumberFormat="1" applyFont="1" applyFill="1" applyBorder="1" applyAlignment="1" applyProtection="1">
      <alignment vertical="center"/>
    </xf>
    <xf numFmtId="0" fontId="0" fillId="6" borderId="11" xfId="0" applyFont="1" applyFill="1" applyBorder="1" applyAlignment="1" applyProtection="1">
      <alignment vertical="center"/>
    </xf>
    <xf numFmtId="0" fontId="4" fillId="0" borderId="0" xfId="0" applyFont="1" applyAlignment="1" applyProtection="1">
      <alignment horizontal="left" vertical="center" wrapText="1"/>
    </xf>
    <xf numFmtId="0" fontId="4" fillId="0" borderId="0" xfId="0" applyFont="1" applyAlignment="1" applyProtection="1">
      <alignment vertical="center"/>
    </xf>
    <xf numFmtId="165" fontId="3" fillId="0" borderId="0" xfId="0" applyNumberFormat="1" applyFont="1" applyAlignment="1" applyProtection="1">
      <alignment horizontal="left" vertical="center"/>
    </xf>
    <xf numFmtId="0" fontId="3" fillId="0" borderId="0" xfId="0" applyFont="1" applyAlignment="1" applyProtection="1">
      <alignment vertical="center"/>
    </xf>
    <xf numFmtId="0" fontId="24" fillId="0" borderId="15" xfId="0" applyFont="1" applyBorder="1" applyAlignment="1" applyProtection="1">
      <alignment horizontal="center" vertical="center"/>
    </xf>
    <xf numFmtId="0" fontId="24" fillId="0" borderId="16" xfId="0" applyFont="1" applyBorder="1" applyAlignment="1" applyProtection="1">
      <alignment horizontal="left" vertical="center"/>
    </xf>
    <xf numFmtId="0" fontId="2" fillId="0" borderId="18" xfId="0" applyFont="1" applyBorder="1" applyAlignment="1" applyProtection="1">
      <alignment horizontal="left" vertical="center"/>
    </xf>
    <xf numFmtId="0" fontId="2" fillId="0" borderId="0" xfId="0" applyFont="1" applyBorder="1" applyAlignment="1" applyProtection="1">
      <alignment horizontal="left" vertical="center"/>
    </xf>
    <xf numFmtId="0" fontId="3" fillId="7" borderId="9" xfId="0" applyFont="1" applyFill="1" applyBorder="1" applyAlignment="1" applyProtection="1">
      <alignment horizontal="center" vertical="center"/>
    </xf>
    <xf numFmtId="0" fontId="3" fillId="7" borderId="10" xfId="0" applyFont="1" applyFill="1" applyBorder="1" applyAlignment="1" applyProtection="1">
      <alignment horizontal="left" vertical="center"/>
    </xf>
    <xf numFmtId="0" fontId="3" fillId="7" borderId="10" xfId="0" applyFont="1" applyFill="1" applyBorder="1" applyAlignment="1" applyProtection="1">
      <alignment horizontal="center" vertical="center"/>
    </xf>
    <xf numFmtId="0" fontId="3" fillId="7" borderId="10" xfId="0" applyFont="1" applyFill="1" applyBorder="1" applyAlignment="1" applyProtection="1">
      <alignment horizontal="right" vertical="center"/>
    </xf>
    <xf numFmtId="4" fontId="28" fillId="0" borderId="0" xfId="0" applyNumberFormat="1" applyFont="1" applyAlignment="1" applyProtection="1">
      <alignment vertical="center"/>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0" fontId="27" fillId="0" borderId="0" xfId="0" applyFont="1" applyAlignment="1" applyProtection="1">
      <alignment horizontal="left" vertical="center" wrapText="1"/>
    </xf>
    <xf numFmtId="4" fontId="8" fillId="0" borderId="0" xfId="0" applyNumberFormat="1" applyFont="1" applyAlignment="1" applyProtection="1">
      <alignment vertical="center"/>
    </xf>
    <xf numFmtId="0" fontId="8" fillId="0" borderId="0" xfId="0" applyFont="1" applyAlignment="1" applyProtection="1">
      <alignment vertical="center"/>
    </xf>
    <xf numFmtId="0" fontId="32" fillId="0" borderId="0" xfId="0" applyFont="1" applyAlignment="1" applyProtection="1">
      <alignment horizontal="left" vertical="center" wrapText="1"/>
    </xf>
    <xf numFmtId="4" fontId="8" fillId="0" borderId="0" xfId="0" applyNumberFormat="1" applyFont="1" applyAlignment="1" applyProtection="1">
      <alignment horizontal="right" vertical="center"/>
    </xf>
    <xf numFmtId="0" fontId="17" fillId="4" borderId="0" xfId="0" applyFont="1" applyFill="1" applyAlignment="1" applyProtection="1">
      <alignment horizontal="center" vertical="center"/>
    </xf>
    <xf numFmtId="0" fontId="0" fillId="0" borderId="0" xfId="0" applyProtection="1"/>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0" fillId="0" borderId="0" xfId="0" applyFont="1" applyAlignment="1" applyProtection="1">
      <alignment vertical="center"/>
    </xf>
    <xf numFmtId="0" fontId="34" fillId="3" borderId="0" xfId="1" applyFont="1" applyFill="1" applyAlignment="1" applyProtection="1">
      <alignment vertical="center"/>
    </xf>
    <xf numFmtId="0" fontId="20" fillId="0" borderId="0" xfId="0" applyFont="1" applyBorder="1" applyAlignment="1" applyProtection="1">
      <alignment horizontal="left" vertical="center" wrapText="1"/>
    </xf>
    <xf numFmtId="0" fontId="0" fillId="0" borderId="0" xfId="0" applyFont="1" applyBorder="1" applyAlignment="1" applyProtection="1">
      <alignment vertical="center"/>
    </xf>
    <xf numFmtId="0" fontId="4" fillId="0" borderId="0" xfId="0" applyFont="1" applyBorder="1" applyAlignment="1" applyProtection="1">
      <alignment horizontal="left" vertical="center" wrapText="1"/>
    </xf>
    <xf numFmtId="0" fontId="0" fillId="0" borderId="0" xfId="0" applyFont="1" applyBorder="1" applyAlignment="1" applyProtection="1">
      <alignment horizontal="left" vertical="center"/>
    </xf>
    <xf numFmtId="0" fontId="20" fillId="0" borderId="0" xfId="0" applyFont="1" applyAlignment="1" applyProtection="1">
      <alignment horizontal="left" vertical="center" wrapText="1"/>
    </xf>
    <xf numFmtId="0" fontId="20" fillId="0" borderId="0" xfId="0" applyFont="1" applyAlignment="1" applyProtection="1">
      <alignment horizontal="left" vertical="center"/>
    </xf>
    <xf numFmtId="0" fontId="20" fillId="0" borderId="0" xfId="0" applyFont="1" applyBorder="1" applyAlignment="1" applyProtection="1">
      <alignment horizontal="left" vertical="center"/>
    </xf>
    <xf numFmtId="0" fontId="52" fillId="2" borderId="47" xfId="2" applyFont="1" applyBorder="1" applyAlignment="1" applyProtection="1">
      <alignment horizontal="center" vertical="center" wrapText="1"/>
    </xf>
    <xf numFmtId="0" fontId="52" fillId="2" borderId="29" xfId="2" applyFont="1" applyBorder="1" applyAlignment="1" applyProtection="1">
      <alignment horizontal="center" vertical="center" wrapText="1"/>
    </xf>
    <xf numFmtId="49" fontId="52" fillId="2" borderId="45" xfId="2" applyNumberFormat="1" applyFont="1" applyBorder="1" applyAlignment="1" applyProtection="1">
      <alignment horizontal="center" vertical="center" wrapText="1"/>
    </xf>
    <xf numFmtId="49" fontId="52" fillId="2" borderId="50" xfId="2" applyNumberFormat="1" applyFont="1" applyBorder="1" applyAlignment="1" applyProtection="1">
      <alignment horizontal="center" vertical="center" wrapText="1"/>
    </xf>
    <xf numFmtId="0" fontId="52" fillId="2" borderId="46" xfId="2" applyFont="1" applyBorder="1" applyAlignment="1" applyProtection="1">
      <alignment horizontal="center" vertical="center" wrapText="1"/>
    </xf>
    <xf numFmtId="0" fontId="52" fillId="2" borderId="51" xfId="2" applyFont="1" applyBorder="1" applyAlignment="1" applyProtection="1">
      <alignment horizontal="center" vertical="center" wrapText="1"/>
    </xf>
    <xf numFmtId="0" fontId="52" fillId="2" borderId="48" xfId="2" applyFont="1" applyBorder="1" applyAlignment="1" applyProtection="1">
      <alignment horizontal="center" vertical="center" wrapText="1"/>
    </xf>
    <xf numFmtId="0" fontId="66" fillId="2" borderId="1" xfId="2" applyFont="1" applyAlignment="1">
      <alignment vertical="center"/>
    </xf>
    <xf numFmtId="0" fontId="2" fillId="0" borderId="0" xfId="0" applyFont="1" applyAlignment="1" applyProtection="1">
      <alignment horizontal="left" vertical="center"/>
    </xf>
    <xf numFmtId="0" fontId="43" fillId="0" borderId="1" xfId="0" applyFont="1" applyBorder="1" applyAlignment="1" applyProtection="1">
      <alignment horizontal="center" vertical="center" wrapText="1"/>
      <protection locked="0"/>
    </xf>
    <xf numFmtId="0" fontId="45" fillId="0" borderId="1" xfId="0" applyFont="1" applyBorder="1" applyAlignment="1" applyProtection="1">
      <alignment horizontal="left" vertical="top"/>
      <protection locked="0"/>
    </xf>
    <xf numFmtId="0" fontId="45" fillId="0" borderId="1" xfId="0" applyFont="1" applyBorder="1" applyAlignment="1" applyProtection="1">
      <alignment horizontal="left" vertical="center"/>
      <protection locked="0"/>
    </xf>
    <xf numFmtId="0" fontId="45" fillId="0" borderId="1" xfId="0" applyFont="1" applyBorder="1" applyAlignment="1" applyProtection="1">
      <alignment horizontal="left" vertical="center" wrapText="1"/>
      <protection locked="0"/>
    </xf>
    <xf numFmtId="49" fontId="45" fillId="0" borderId="1" xfId="0" applyNumberFormat="1" applyFont="1" applyBorder="1" applyAlignment="1" applyProtection="1">
      <alignment horizontal="left" vertical="center" wrapText="1"/>
      <protection locked="0"/>
    </xf>
    <xf numFmtId="0" fontId="43" fillId="0" borderId="1" xfId="0" applyFont="1" applyBorder="1" applyAlignment="1" applyProtection="1">
      <alignment horizontal="center" vertical="center"/>
      <protection locked="0"/>
    </xf>
    <xf numFmtId="0" fontId="44" fillId="0" borderId="34" xfId="0" applyFont="1" applyBorder="1" applyAlignment="1" applyProtection="1">
      <alignment horizontal="left"/>
      <protection locked="0"/>
    </xf>
    <xf numFmtId="0" fontId="44" fillId="0" borderId="34" xfId="0" applyFont="1" applyBorder="1" applyAlignment="1" applyProtection="1">
      <alignment horizontal="left" wrapText="1"/>
      <protection locked="0"/>
    </xf>
    <xf numFmtId="173" fontId="86" fillId="2" borderId="64" xfId="37" applyNumberFormat="1" applyFont="1" applyBorder="1" applyProtection="1"/>
  </cellXfs>
  <cellStyles count="40">
    <cellStyle name="Hypertextový odkaz" xfId="1" builtinId="8"/>
    <cellStyle name="Měna 2" xfId="3"/>
    <cellStyle name="Měna 2 2" xfId="4"/>
    <cellStyle name="Měna 2 2 2" xfId="5"/>
    <cellStyle name="měny 10 2" xfId="6"/>
    <cellStyle name="měny 10 2 2" xfId="7"/>
    <cellStyle name="měny 10 2 3" xfId="8"/>
    <cellStyle name="měny 10 2 4" xfId="9"/>
    <cellStyle name="měny 10 3" xfId="10"/>
    <cellStyle name="měny 10 3 2" xfId="11"/>
    <cellStyle name="měny 10 3 3" xfId="12"/>
    <cellStyle name="měny 10 3 4" xfId="13"/>
    <cellStyle name="měny 10 7" xfId="14"/>
    <cellStyle name="měny 15" xfId="15"/>
    <cellStyle name="měny 15 2" xfId="16"/>
    <cellStyle name="měny 15 3" xfId="17"/>
    <cellStyle name="měny 15 4" xfId="18"/>
    <cellStyle name="měny 2" xfId="19"/>
    <cellStyle name="měny 3 2" xfId="20"/>
    <cellStyle name="měny 3 2 2" xfId="21"/>
    <cellStyle name="měny 3 2 3" xfId="22"/>
    <cellStyle name="měny 3 2 4" xfId="23"/>
    <cellStyle name="normální" xfId="0" builtinId="0" customBuiltin="1"/>
    <cellStyle name="normální 15" xfId="24"/>
    <cellStyle name="normální 16" xfId="25"/>
    <cellStyle name="normální 2" xfId="2"/>
    <cellStyle name="normální 2 2" xfId="26"/>
    <cellStyle name="normální 2 2 2" xfId="27"/>
    <cellStyle name="normální 2 3" xfId="28"/>
    <cellStyle name="normální 2 3 2" xfId="29"/>
    <cellStyle name="normální 2 4" xfId="30"/>
    <cellStyle name="normální 2 4 2" xfId="31"/>
    <cellStyle name="normální 2 5" xfId="32"/>
    <cellStyle name="normální 2 5 2" xfId="33"/>
    <cellStyle name="normální 2 6" xfId="34"/>
    <cellStyle name="normální 3" xfId="35"/>
    <cellStyle name="normální 4" xfId="36"/>
    <cellStyle name="normální 5" xfId="37"/>
    <cellStyle name="normální 6" xfId="38"/>
    <cellStyle name="Styl 1" xfId="39"/>
  </cellStyles>
  <dxfs count="0"/>
  <tableStyle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drawing1.xml><?xml version="1.0" encoding="utf-8"?>
<xdr:wsDr xmlns:xdr="http://schemas.openxmlformats.org/drawingml/2006/spreadsheetDrawing" xmlns:a="http://schemas.openxmlformats.org/drawingml/2006/main">
  <xdr:absoluteAnchor>
    <xdr:pos x="0" y="0"/>
    <xdr:ext cx="271145" cy="271145"/>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xdr:from>
      <xdr:col>2</xdr:col>
      <xdr:colOff>1590675</xdr:colOff>
      <xdr:row>0</xdr:row>
      <xdr:rowOff>28575</xdr:rowOff>
    </xdr:from>
    <xdr:to>
      <xdr:col>4</xdr:col>
      <xdr:colOff>285750</xdr:colOff>
      <xdr:row>4</xdr:row>
      <xdr:rowOff>247650</xdr:rowOff>
    </xdr:to>
    <xdr:sp macro="" textlink="">
      <xdr:nvSpPr>
        <xdr:cNvPr id="2" name="Text Box 6"/>
        <xdr:cNvSpPr txBox="1">
          <a:spLocks noChangeArrowheads="1"/>
        </xdr:cNvSpPr>
      </xdr:nvSpPr>
      <xdr:spPr bwMode="auto">
        <a:xfrm>
          <a:off x="2295525" y="28575"/>
          <a:ext cx="1762125" cy="866775"/>
        </a:xfrm>
        <a:prstGeom prst="rect">
          <a:avLst/>
        </a:prstGeom>
        <a:solidFill>
          <a:srgbClr val="FFFFFF"/>
        </a:solidFill>
        <a:ln w="9525">
          <a:noFill/>
          <a:miter lim="800000"/>
          <a:headEnd/>
          <a:tailEnd/>
        </a:ln>
      </xdr:spPr>
    </xdr:sp>
    <xdr:clientData/>
  </xdr:twoCellAnchor>
  <xdr:twoCellAnchor>
    <xdr:from>
      <xdr:col>2</xdr:col>
      <xdr:colOff>1514475</xdr:colOff>
      <xdr:row>0</xdr:row>
      <xdr:rowOff>9525</xdr:rowOff>
    </xdr:from>
    <xdr:to>
      <xdr:col>2</xdr:col>
      <xdr:colOff>1514475</xdr:colOff>
      <xdr:row>4</xdr:row>
      <xdr:rowOff>276225</xdr:rowOff>
    </xdr:to>
    <xdr:sp macro="" textlink="">
      <xdr:nvSpPr>
        <xdr:cNvPr id="3" name="Line 25"/>
        <xdr:cNvSpPr>
          <a:spLocks noChangeShapeType="1"/>
        </xdr:cNvSpPr>
      </xdr:nvSpPr>
      <xdr:spPr bwMode="auto">
        <a:xfrm>
          <a:off x="2219325" y="9525"/>
          <a:ext cx="0" cy="914400"/>
        </a:xfrm>
        <a:prstGeom prst="line">
          <a:avLst/>
        </a:prstGeom>
        <a:noFill/>
        <a:ln w="9525">
          <a:solidFill>
            <a:srgbClr val="000000"/>
          </a:solidFill>
          <a:round/>
          <a:headEnd/>
          <a:tailEnd/>
        </a:ln>
      </xdr:spPr>
    </xdr:sp>
    <xdr:clientData/>
  </xdr:twoCellAnchor>
  <xdr:twoCellAnchor editAs="oneCell">
    <xdr:from>
      <xdr:col>2</xdr:col>
      <xdr:colOff>1514475</xdr:colOff>
      <xdr:row>0</xdr:row>
      <xdr:rowOff>304800</xdr:rowOff>
    </xdr:from>
    <xdr:to>
      <xdr:col>4</xdr:col>
      <xdr:colOff>238125</xdr:colOff>
      <xdr:row>3</xdr:row>
      <xdr:rowOff>142875</xdr:rowOff>
    </xdr:to>
    <xdr:pic>
      <xdr:nvPicPr>
        <xdr:cNvPr id="4" name="Picture 114"/>
        <xdr:cNvPicPr>
          <a:picLocks noChangeAspect="1" noChangeArrowheads="1"/>
        </xdr:cNvPicPr>
      </xdr:nvPicPr>
      <xdr:blipFill>
        <a:blip xmlns:r="http://schemas.openxmlformats.org/officeDocument/2006/relationships" r:embed="rId1" cstate="print"/>
        <a:srcRect/>
        <a:stretch>
          <a:fillRect/>
        </a:stretch>
      </xdr:blipFill>
      <xdr:spPr bwMode="auto">
        <a:xfrm>
          <a:off x="2219325" y="161925"/>
          <a:ext cx="1790700" cy="4667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V_ZD%20-%20Rekonstrukce%20domu%20blok%2060,%20&#269;.p.%202180,%20ul.%20T&#225;borit&#367;%20v%20most&#283;,%20domov%20se%20zvl&#225;&#353;tn&#237;m%20re&#382;im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237;l&#269;&#237;%20v&#253;kazy%20v&#253;m&#283;r/Rozpocet%20elektro%20Mo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37;l&#269;&#237;%20v&#253;kazy%20v&#253;m&#283;r/Rozpocet%20MOST%20-SL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237;l&#269;&#237;%20v&#253;kazy%20v&#253;m&#283;r/Rozpocet%20EPS-BLOK%206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37;l&#269;&#237;%20v&#253;kazy%20v&#253;m&#283;r/V&#221;KAZ%20V&#221;M&#282;R%20IO-06-P&#344;ELO&#381;KA%20VO.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kapitulace stavby"/>
      <sheetName val="01 - SO 01.1 - Bourání"/>
      <sheetName val="02 - SO 01.2 - Stavební část"/>
      <sheetName val="Technologie kuchyně"/>
      <sheetName val="03 - SO 01.3 - Vnitřní zd..."/>
      <sheetName val="Soupis položek ZTI"/>
      <sheetName val="Soupis položek rozvod plynu"/>
      <sheetName val="04 - SO 01.4 - Ústřední v..."/>
      <sheetName val="Soupis položek ÚT"/>
      <sheetName val="05 - SO 01.5 - Vzduchotec..."/>
      <sheetName val="Soupis položek VZT"/>
      <sheetName val="06 - SO 01.6 - Elektroins..."/>
      <sheetName val="Rekapitulace silnoproud"/>
      <sheetName val="Soupis položek silnoproud"/>
      <sheetName val="Rekapitulace slaboproud"/>
      <sheetName val="Soupis položek slaboproud"/>
      <sheetName val="Rekapitulace EPS"/>
      <sheetName val="Soupis položek EPS"/>
      <sheetName val="01 - SO 01.7.1 - Akumulač..."/>
      <sheetName val="02 - SO 01.7.2 - Odvodněn..."/>
      <sheetName val="03 - SO 01.7.3 - Kanaliza..."/>
      <sheetName val="04 - SO 01.7.4 - Výtlak o..."/>
      <sheetName val="05 - SO 01.7.5 - Technologie"/>
      <sheetName val="2 - SO 02 - Oplocení"/>
      <sheetName val="3 - IO 01 - Zpevněné plochy"/>
      <sheetName val="4 - IO 02 - Parkoviště"/>
      <sheetName val="5 - IO 03 - Zeleň"/>
      <sheetName val="6 - IO 05 - Přípojka vody"/>
      <sheetName val="7 - VRN"/>
      <sheetName val="Pokyny pro vyplněn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kapitulace+"/>
      <sheetName val="Soupis položek+"/>
    </sheetNames>
    <sheetDataSet>
      <sheetData sheetId="0"/>
      <sheetData sheetId="1">
        <row r="31">
          <cell r="G31">
            <v>0</v>
          </cell>
        </row>
        <row r="180">
          <cell r="G180">
            <v>0</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odávky"/>
      <sheetName val="D+M"/>
    </sheetNames>
    <sheetDataSet>
      <sheetData sheetId="0">
        <row r="120">
          <cell r="F120">
            <v>0</v>
          </cell>
          <cell r="H120">
            <v>0</v>
          </cell>
        </row>
      </sheetData>
      <sheetData sheetId="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odávky"/>
      <sheetName val="D+M"/>
    </sheetNames>
    <sheetDataSet>
      <sheetData sheetId="0">
        <row r="39">
          <cell r="F39">
            <v>0</v>
          </cell>
          <cell r="H39">
            <v>0</v>
          </cell>
        </row>
      </sheetData>
      <sheetData sheetId="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kapitulace IO 06"/>
      <sheetName val="Soupis položek IO 06"/>
    </sheetNames>
    <sheetDataSet>
      <sheetData sheetId="0"/>
      <sheetData sheetId="1">
        <row r="10">
          <cell r="G10">
            <v>0</v>
          </cell>
        </row>
        <row r="11">
          <cell r="G11">
            <v>0</v>
          </cell>
        </row>
        <row r="13">
          <cell r="G13">
            <v>0</v>
          </cell>
        </row>
        <row r="14">
          <cell r="G14">
            <v>0</v>
          </cell>
        </row>
        <row r="21">
          <cell r="G21">
            <v>0</v>
          </cell>
        </row>
        <row r="26">
          <cell r="G26">
            <v>0</v>
          </cell>
        </row>
        <row r="29">
          <cell r="G29">
            <v>0</v>
          </cell>
        </row>
        <row r="40">
          <cell r="G40">
            <v>0</v>
          </cell>
        </row>
        <row r="45">
          <cell r="G45">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CM73"/>
  <sheetViews>
    <sheetView showGridLines="0" workbookViewId="0">
      <pane ySplit="1" topLeftCell="A2" activePane="bottomLeft" state="frozen"/>
      <selection pane="bottomLeft" activeCell="BE5" sqref="BE5:BE32"/>
    </sheetView>
  </sheetViews>
  <sheetFormatPr defaultRowHeight="13.5"/>
  <cols>
    <col min="1" max="1" width="8.33203125" style="481" customWidth="1"/>
    <col min="2" max="2" width="1.6640625" style="481" customWidth="1"/>
    <col min="3" max="3" width="4.1640625" style="481" customWidth="1"/>
    <col min="4" max="33" width="2.6640625" style="481" customWidth="1"/>
    <col min="34" max="34" width="3.33203125" style="481" customWidth="1"/>
    <col min="35" max="35" width="31.6640625" style="481" customWidth="1"/>
    <col min="36" max="37" width="2.5" style="481" customWidth="1"/>
    <col min="38" max="38" width="8.33203125" style="481" customWidth="1"/>
    <col min="39" max="39" width="3.33203125" style="481" customWidth="1"/>
    <col min="40" max="40" width="13.33203125" style="481" customWidth="1"/>
    <col min="41" max="41" width="7.5" style="481" customWidth="1"/>
    <col min="42" max="42" width="4.1640625" style="481" customWidth="1"/>
    <col min="43" max="43" width="15.6640625" style="481" customWidth="1"/>
    <col min="44" max="44" width="13.6640625" style="481" customWidth="1"/>
    <col min="45" max="47" width="25.83203125" style="481" hidden="1" customWidth="1"/>
    <col min="48" max="52" width="21.6640625" style="481" hidden="1" customWidth="1"/>
    <col min="53" max="53" width="19.1640625" style="481" hidden="1" customWidth="1"/>
    <col min="54" max="54" width="25" style="481" hidden="1" customWidth="1"/>
    <col min="55" max="56" width="19.1640625" style="481" hidden="1" customWidth="1"/>
    <col min="57" max="57" width="66.5" style="481" customWidth="1"/>
    <col min="58" max="70" width="9.33203125" style="481"/>
    <col min="71" max="91" width="9.33203125" style="481" hidden="1"/>
    <col min="92" max="16384" width="9.33203125" style="481"/>
  </cols>
  <sheetData>
    <row r="1" spans="1:74" ht="21.4" customHeight="1">
      <c r="A1" s="2" t="s">
        <v>0</v>
      </c>
      <c r="B1" s="3"/>
      <c r="C1" s="3"/>
      <c r="D1" s="4" t="s">
        <v>1</v>
      </c>
      <c r="E1" s="3"/>
      <c r="F1" s="3"/>
      <c r="G1" s="3"/>
      <c r="H1" s="3"/>
      <c r="I1" s="3"/>
      <c r="J1" s="3"/>
      <c r="K1" s="5" t="s">
        <v>2</v>
      </c>
      <c r="L1" s="5"/>
      <c r="M1" s="5"/>
      <c r="N1" s="5"/>
      <c r="O1" s="5"/>
      <c r="P1" s="5"/>
      <c r="Q1" s="5"/>
      <c r="R1" s="5"/>
      <c r="S1" s="5"/>
      <c r="T1" s="3"/>
      <c r="U1" s="3"/>
      <c r="V1" s="3"/>
      <c r="W1" s="5" t="s">
        <v>3</v>
      </c>
      <c r="X1" s="5"/>
      <c r="Y1" s="5"/>
      <c r="Z1" s="5"/>
      <c r="AA1" s="5"/>
      <c r="AB1" s="5"/>
      <c r="AC1" s="5"/>
      <c r="AD1" s="5"/>
      <c r="AE1" s="5"/>
      <c r="AF1" s="5"/>
      <c r="AG1" s="5"/>
      <c r="AH1" s="5"/>
      <c r="AI1" s="480"/>
      <c r="AJ1" s="478"/>
      <c r="AK1" s="478"/>
      <c r="AL1" s="478"/>
      <c r="AM1" s="478"/>
      <c r="AN1" s="478"/>
      <c r="AO1" s="478"/>
      <c r="AP1" s="478"/>
      <c r="AQ1" s="478"/>
      <c r="AR1" s="478"/>
      <c r="AS1" s="478"/>
      <c r="AT1" s="478"/>
      <c r="AU1" s="478"/>
      <c r="AV1" s="478"/>
      <c r="AW1" s="478"/>
      <c r="AX1" s="478"/>
      <c r="AY1" s="478"/>
      <c r="AZ1" s="478"/>
      <c r="BA1" s="2" t="s">
        <v>4</v>
      </c>
      <c r="BB1" s="2" t="s">
        <v>5</v>
      </c>
      <c r="BC1" s="478"/>
      <c r="BD1" s="478"/>
      <c r="BE1" s="478"/>
      <c r="BF1" s="478"/>
      <c r="BG1" s="478"/>
      <c r="BH1" s="478"/>
      <c r="BI1" s="478"/>
      <c r="BJ1" s="478"/>
      <c r="BK1" s="478"/>
      <c r="BL1" s="478"/>
      <c r="BM1" s="478"/>
      <c r="BN1" s="478"/>
      <c r="BO1" s="478"/>
      <c r="BP1" s="478"/>
      <c r="BQ1" s="478"/>
      <c r="BR1" s="478"/>
      <c r="BT1" s="862" t="s">
        <v>6</v>
      </c>
      <c r="BU1" s="862" t="s">
        <v>6</v>
      </c>
      <c r="BV1" s="862" t="s">
        <v>7</v>
      </c>
    </row>
    <row r="2" spans="1:74" ht="36.950000000000003" customHeight="1">
      <c r="AR2" s="955" t="s">
        <v>8</v>
      </c>
      <c r="AS2" s="956"/>
      <c r="AT2" s="956"/>
      <c r="AU2" s="956"/>
      <c r="AV2" s="956"/>
      <c r="AW2" s="956"/>
      <c r="AX2" s="956"/>
      <c r="AY2" s="956"/>
      <c r="AZ2" s="956"/>
      <c r="BA2" s="956"/>
      <c r="BB2" s="956"/>
      <c r="BC2" s="956"/>
      <c r="BD2" s="956"/>
      <c r="BE2" s="956"/>
      <c r="BS2" s="482" t="s">
        <v>9</v>
      </c>
      <c r="BT2" s="482" t="s">
        <v>10</v>
      </c>
    </row>
    <row r="3" spans="1:74" ht="6.95" customHeight="1">
      <c r="B3" s="483"/>
      <c r="C3" s="484"/>
      <c r="D3" s="484"/>
      <c r="E3" s="484"/>
      <c r="F3" s="484"/>
      <c r="G3" s="484"/>
      <c r="H3" s="484"/>
      <c r="I3" s="484"/>
      <c r="J3" s="484"/>
      <c r="K3" s="484"/>
      <c r="L3" s="484"/>
      <c r="M3" s="484"/>
      <c r="N3" s="484"/>
      <c r="O3" s="484"/>
      <c r="P3" s="484"/>
      <c r="Q3" s="484"/>
      <c r="R3" s="484"/>
      <c r="S3" s="484"/>
      <c r="T3" s="484"/>
      <c r="U3" s="484"/>
      <c r="V3" s="484"/>
      <c r="W3" s="484"/>
      <c r="X3" s="484"/>
      <c r="Y3" s="484"/>
      <c r="Z3" s="484"/>
      <c r="AA3" s="484"/>
      <c r="AB3" s="484"/>
      <c r="AC3" s="484"/>
      <c r="AD3" s="484"/>
      <c r="AE3" s="484"/>
      <c r="AF3" s="484"/>
      <c r="AG3" s="484"/>
      <c r="AH3" s="484"/>
      <c r="AI3" s="484"/>
      <c r="AJ3" s="484"/>
      <c r="AK3" s="484"/>
      <c r="AL3" s="484"/>
      <c r="AM3" s="484"/>
      <c r="AN3" s="484"/>
      <c r="AO3" s="484"/>
      <c r="AP3" s="484"/>
      <c r="AQ3" s="485"/>
      <c r="BS3" s="482" t="s">
        <v>11</v>
      </c>
      <c r="BT3" s="482" t="s">
        <v>12</v>
      </c>
    </row>
    <row r="4" spans="1:74" ht="36.950000000000003" customHeight="1">
      <c r="B4" s="486"/>
      <c r="C4" s="487"/>
      <c r="D4" s="488" t="s">
        <v>13</v>
      </c>
      <c r="E4" s="487"/>
      <c r="F4" s="487"/>
      <c r="G4" s="487"/>
      <c r="H4" s="487"/>
      <c r="I4" s="487"/>
      <c r="J4" s="487"/>
      <c r="K4" s="487"/>
      <c r="L4" s="487"/>
      <c r="M4" s="487"/>
      <c r="N4" s="487"/>
      <c r="O4" s="487"/>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9"/>
      <c r="AS4" s="490" t="s">
        <v>14</v>
      </c>
      <c r="BE4" s="863" t="s">
        <v>15</v>
      </c>
      <c r="BS4" s="482" t="s">
        <v>16</v>
      </c>
    </row>
    <row r="5" spans="1:74" ht="14.45" customHeight="1">
      <c r="B5" s="486"/>
      <c r="C5" s="487"/>
      <c r="D5" s="864" t="s">
        <v>17</v>
      </c>
      <c r="E5" s="487"/>
      <c r="F5" s="487"/>
      <c r="G5" s="487"/>
      <c r="H5" s="487"/>
      <c r="I5" s="487"/>
      <c r="J5" s="487"/>
      <c r="K5" s="919" t="s">
        <v>18</v>
      </c>
      <c r="L5" s="920"/>
      <c r="M5" s="920"/>
      <c r="N5" s="920"/>
      <c r="O5" s="920"/>
      <c r="P5" s="920"/>
      <c r="Q5" s="920"/>
      <c r="R5" s="920"/>
      <c r="S5" s="920"/>
      <c r="T5" s="920"/>
      <c r="U5" s="920"/>
      <c r="V5" s="920"/>
      <c r="W5" s="920"/>
      <c r="X5" s="920"/>
      <c r="Y5" s="920"/>
      <c r="Z5" s="920"/>
      <c r="AA5" s="920"/>
      <c r="AB5" s="920"/>
      <c r="AC5" s="920"/>
      <c r="AD5" s="920"/>
      <c r="AE5" s="920"/>
      <c r="AF5" s="920"/>
      <c r="AG5" s="920"/>
      <c r="AH5" s="920"/>
      <c r="AI5" s="920"/>
      <c r="AJ5" s="920"/>
      <c r="AK5" s="920"/>
      <c r="AL5" s="920"/>
      <c r="AM5" s="920"/>
      <c r="AN5" s="920"/>
      <c r="AO5" s="920"/>
      <c r="AP5" s="487"/>
      <c r="AQ5" s="489"/>
      <c r="BE5" s="917" t="s">
        <v>19</v>
      </c>
      <c r="BS5" s="482" t="s">
        <v>9</v>
      </c>
    </row>
    <row r="6" spans="1:74" ht="36.950000000000003" customHeight="1">
      <c r="B6" s="486"/>
      <c r="C6" s="487"/>
      <c r="D6" s="865" t="s">
        <v>20</v>
      </c>
      <c r="E6" s="487"/>
      <c r="F6" s="487"/>
      <c r="G6" s="487"/>
      <c r="H6" s="487"/>
      <c r="I6" s="487"/>
      <c r="J6" s="487"/>
      <c r="K6" s="921" t="s">
        <v>21</v>
      </c>
      <c r="L6" s="920"/>
      <c r="M6" s="920"/>
      <c r="N6" s="920"/>
      <c r="O6" s="920"/>
      <c r="P6" s="920"/>
      <c r="Q6" s="920"/>
      <c r="R6" s="920"/>
      <c r="S6" s="920"/>
      <c r="T6" s="920"/>
      <c r="U6" s="920"/>
      <c r="V6" s="920"/>
      <c r="W6" s="920"/>
      <c r="X6" s="920"/>
      <c r="Y6" s="920"/>
      <c r="Z6" s="920"/>
      <c r="AA6" s="920"/>
      <c r="AB6" s="920"/>
      <c r="AC6" s="920"/>
      <c r="AD6" s="920"/>
      <c r="AE6" s="920"/>
      <c r="AF6" s="920"/>
      <c r="AG6" s="920"/>
      <c r="AH6" s="920"/>
      <c r="AI6" s="920"/>
      <c r="AJ6" s="920"/>
      <c r="AK6" s="920"/>
      <c r="AL6" s="920"/>
      <c r="AM6" s="920"/>
      <c r="AN6" s="920"/>
      <c r="AO6" s="920"/>
      <c r="AP6" s="487"/>
      <c r="AQ6" s="489"/>
      <c r="BE6" s="918"/>
      <c r="BS6" s="482" t="s">
        <v>9</v>
      </c>
    </row>
    <row r="7" spans="1:74" ht="14.45" customHeight="1">
      <c r="B7" s="486"/>
      <c r="C7" s="487"/>
      <c r="D7" s="491" t="s">
        <v>22</v>
      </c>
      <c r="E7" s="487"/>
      <c r="F7" s="487"/>
      <c r="G7" s="487"/>
      <c r="H7" s="487"/>
      <c r="I7" s="487"/>
      <c r="J7" s="487"/>
      <c r="K7" s="496" t="s">
        <v>23</v>
      </c>
      <c r="L7" s="487"/>
      <c r="M7" s="487"/>
      <c r="N7" s="487"/>
      <c r="O7" s="487"/>
      <c r="P7" s="487"/>
      <c r="Q7" s="487"/>
      <c r="R7" s="487"/>
      <c r="S7" s="487"/>
      <c r="T7" s="487"/>
      <c r="U7" s="487"/>
      <c r="V7" s="487"/>
      <c r="W7" s="487"/>
      <c r="X7" s="487"/>
      <c r="Y7" s="487"/>
      <c r="Z7" s="487"/>
      <c r="AA7" s="487"/>
      <c r="AB7" s="487"/>
      <c r="AC7" s="487"/>
      <c r="AD7" s="487"/>
      <c r="AE7" s="487"/>
      <c r="AF7" s="487"/>
      <c r="AG7" s="487"/>
      <c r="AH7" s="487"/>
      <c r="AI7" s="487"/>
      <c r="AJ7" s="487"/>
      <c r="AK7" s="491" t="s">
        <v>24</v>
      </c>
      <c r="AL7" s="487"/>
      <c r="AM7" s="487"/>
      <c r="AN7" s="496" t="s">
        <v>25</v>
      </c>
      <c r="AO7" s="487"/>
      <c r="AP7" s="487"/>
      <c r="AQ7" s="489"/>
      <c r="BE7" s="918"/>
      <c r="BS7" s="482" t="s">
        <v>9</v>
      </c>
    </row>
    <row r="8" spans="1:74" ht="14.45" customHeight="1">
      <c r="B8" s="486"/>
      <c r="C8" s="487"/>
      <c r="D8" s="491" t="s">
        <v>26</v>
      </c>
      <c r="E8" s="487"/>
      <c r="F8" s="487"/>
      <c r="G8" s="487"/>
      <c r="H8" s="487"/>
      <c r="I8" s="487"/>
      <c r="J8" s="487"/>
      <c r="K8" s="496" t="s">
        <v>27</v>
      </c>
      <c r="L8" s="487"/>
      <c r="M8" s="487"/>
      <c r="N8" s="487"/>
      <c r="O8" s="487"/>
      <c r="P8" s="487"/>
      <c r="Q8" s="487"/>
      <c r="R8" s="487"/>
      <c r="S8" s="487"/>
      <c r="T8" s="487"/>
      <c r="U8" s="487"/>
      <c r="V8" s="487"/>
      <c r="W8" s="487"/>
      <c r="X8" s="487"/>
      <c r="Y8" s="487"/>
      <c r="Z8" s="487"/>
      <c r="AA8" s="487"/>
      <c r="AB8" s="487"/>
      <c r="AC8" s="487"/>
      <c r="AD8" s="487"/>
      <c r="AE8" s="487"/>
      <c r="AF8" s="487"/>
      <c r="AG8" s="487"/>
      <c r="AH8" s="487"/>
      <c r="AI8" s="487"/>
      <c r="AJ8" s="487"/>
      <c r="AK8" s="491" t="s">
        <v>28</v>
      </c>
      <c r="AL8" s="487"/>
      <c r="AM8" s="487"/>
      <c r="AN8" s="6" t="s">
        <v>29</v>
      </c>
      <c r="AO8" s="487"/>
      <c r="AP8" s="487"/>
      <c r="AQ8" s="489"/>
      <c r="BE8" s="918"/>
      <c r="BS8" s="482" t="s">
        <v>9</v>
      </c>
    </row>
    <row r="9" spans="1:74" ht="29.25" customHeight="1">
      <c r="B9" s="486"/>
      <c r="C9" s="487"/>
      <c r="D9" s="864" t="s">
        <v>30</v>
      </c>
      <c r="E9" s="487"/>
      <c r="F9" s="487"/>
      <c r="G9" s="487"/>
      <c r="H9" s="487"/>
      <c r="I9" s="487"/>
      <c r="J9" s="487"/>
      <c r="K9" s="866" t="s">
        <v>31</v>
      </c>
      <c r="L9" s="487"/>
      <c r="M9" s="487"/>
      <c r="N9" s="487"/>
      <c r="O9" s="487"/>
      <c r="P9" s="487"/>
      <c r="Q9" s="487"/>
      <c r="R9" s="487"/>
      <c r="S9" s="487"/>
      <c r="T9" s="487"/>
      <c r="U9" s="487"/>
      <c r="V9" s="487"/>
      <c r="W9" s="487"/>
      <c r="X9" s="487"/>
      <c r="Y9" s="487"/>
      <c r="Z9" s="487"/>
      <c r="AA9" s="487"/>
      <c r="AB9" s="487"/>
      <c r="AC9" s="487"/>
      <c r="AD9" s="487"/>
      <c r="AE9" s="487"/>
      <c r="AF9" s="487"/>
      <c r="AG9" s="487"/>
      <c r="AH9" s="487"/>
      <c r="AI9" s="487"/>
      <c r="AJ9" s="487"/>
      <c r="AK9" s="864" t="s">
        <v>32</v>
      </c>
      <c r="AL9" s="487"/>
      <c r="AM9" s="487"/>
      <c r="AN9" s="866" t="s">
        <v>33</v>
      </c>
      <c r="AO9" s="487"/>
      <c r="AP9" s="487"/>
      <c r="AQ9" s="489"/>
      <c r="BE9" s="918"/>
      <c r="BS9" s="482" t="s">
        <v>9</v>
      </c>
    </row>
    <row r="10" spans="1:74" ht="14.45" customHeight="1">
      <c r="B10" s="486"/>
      <c r="C10" s="487"/>
      <c r="D10" s="491" t="s">
        <v>34</v>
      </c>
      <c r="E10" s="487"/>
      <c r="F10" s="487"/>
      <c r="G10" s="487"/>
      <c r="H10" s="487"/>
      <c r="I10" s="487"/>
      <c r="J10" s="487"/>
      <c r="K10" s="487"/>
      <c r="L10" s="487"/>
      <c r="M10" s="487"/>
      <c r="N10" s="487"/>
      <c r="O10" s="487"/>
      <c r="P10" s="487"/>
      <c r="Q10" s="487"/>
      <c r="R10" s="487"/>
      <c r="S10" s="487"/>
      <c r="T10" s="487"/>
      <c r="U10" s="487"/>
      <c r="V10" s="487"/>
      <c r="W10" s="487"/>
      <c r="X10" s="487"/>
      <c r="Y10" s="487"/>
      <c r="Z10" s="487"/>
      <c r="AA10" s="487"/>
      <c r="AB10" s="487"/>
      <c r="AC10" s="487"/>
      <c r="AD10" s="487"/>
      <c r="AE10" s="487"/>
      <c r="AF10" s="487"/>
      <c r="AG10" s="487"/>
      <c r="AH10" s="487"/>
      <c r="AI10" s="487"/>
      <c r="AJ10" s="487"/>
      <c r="AK10" s="491" t="s">
        <v>35</v>
      </c>
      <c r="AL10" s="487"/>
      <c r="AM10" s="487"/>
      <c r="AN10" s="496" t="s">
        <v>36</v>
      </c>
      <c r="AO10" s="487"/>
      <c r="AP10" s="487"/>
      <c r="AQ10" s="489"/>
      <c r="BE10" s="918"/>
      <c r="BS10" s="482" t="s">
        <v>9</v>
      </c>
    </row>
    <row r="11" spans="1:74" ht="18.399999999999999" customHeight="1">
      <c r="B11" s="486"/>
      <c r="C11" s="487"/>
      <c r="D11" s="487"/>
      <c r="E11" s="496" t="s">
        <v>37</v>
      </c>
      <c r="F11" s="487"/>
      <c r="G11" s="487"/>
      <c r="H11" s="487"/>
      <c r="I11" s="487"/>
      <c r="J11" s="487"/>
      <c r="K11" s="487"/>
      <c r="L11" s="487"/>
      <c r="M11" s="487"/>
      <c r="N11" s="487"/>
      <c r="O11" s="487"/>
      <c r="P11" s="487"/>
      <c r="Q11" s="487"/>
      <c r="R11" s="487"/>
      <c r="S11" s="487"/>
      <c r="T11" s="487"/>
      <c r="U11" s="487"/>
      <c r="V11" s="487"/>
      <c r="W11" s="487"/>
      <c r="X11" s="487"/>
      <c r="Y11" s="487"/>
      <c r="Z11" s="487"/>
      <c r="AA11" s="487"/>
      <c r="AB11" s="487"/>
      <c r="AC11" s="487"/>
      <c r="AD11" s="487"/>
      <c r="AE11" s="487"/>
      <c r="AF11" s="487"/>
      <c r="AG11" s="487"/>
      <c r="AH11" s="487"/>
      <c r="AI11" s="487"/>
      <c r="AJ11" s="487"/>
      <c r="AK11" s="491" t="s">
        <v>38</v>
      </c>
      <c r="AL11" s="487"/>
      <c r="AM11" s="487"/>
      <c r="AN11" s="496" t="s">
        <v>5</v>
      </c>
      <c r="AO11" s="487"/>
      <c r="AP11" s="487"/>
      <c r="AQ11" s="489"/>
      <c r="BE11" s="918"/>
      <c r="BS11" s="482" t="s">
        <v>9</v>
      </c>
    </row>
    <row r="12" spans="1:74" ht="6.95" customHeight="1">
      <c r="B12" s="486"/>
      <c r="C12" s="487"/>
      <c r="D12" s="487"/>
      <c r="E12" s="487"/>
      <c r="F12" s="487"/>
      <c r="G12" s="487"/>
      <c r="H12" s="487"/>
      <c r="I12" s="487"/>
      <c r="J12" s="487"/>
      <c r="K12" s="487"/>
      <c r="L12" s="487"/>
      <c r="M12" s="487"/>
      <c r="N12" s="487"/>
      <c r="O12" s="487"/>
      <c r="P12" s="487"/>
      <c r="Q12" s="487"/>
      <c r="R12" s="487"/>
      <c r="S12" s="487"/>
      <c r="T12" s="487"/>
      <c r="U12" s="487"/>
      <c r="V12" s="487"/>
      <c r="W12" s="487"/>
      <c r="X12" s="487"/>
      <c r="Y12" s="487"/>
      <c r="Z12" s="487"/>
      <c r="AA12" s="487"/>
      <c r="AB12" s="487"/>
      <c r="AC12" s="487"/>
      <c r="AD12" s="487"/>
      <c r="AE12" s="487"/>
      <c r="AF12" s="487"/>
      <c r="AG12" s="487"/>
      <c r="AH12" s="487"/>
      <c r="AI12" s="487"/>
      <c r="AJ12" s="487"/>
      <c r="AK12" s="487"/>
      <c r="AL12" s="487"/>
      <c r="AM12" s="487"/>
      <c r="AN12" s="487"/>
      <c r="AO12" s="487"/>
      <c r="AP12" s="487"/>
      <c r="AQ12" s="489"/>
      <c r="BE12" s="918"/>
      <c r="BS12" s="482" t="s">
        <v>9</v>
      </c>
    </row>
    <row r="13" spans="1:74" ht="14.45" customHeight="1">
      <c r="B13" s="486"/>
      <c r="C13" s="487"/>
      <c r="D13" s="491" t="s">
        <v>39</v>
      </c>
      <c r="E13" s="487"/>
      <c r="F13" s="487"/>
      <c r="G13" s="487"/>
      <c r="H13" s="487"/>
      <c r="I13" s="487"/>
      <c r="J13" s="487"/>
      <c r="K13" s="487"/>
      <c r="L13" s="487"/>
      <c r="M13" s="487"/>
      <c r="N13" s="487"/>
      <c r="O13" s="487"/>
      <c r="P13" s="487"/>
      <c r="Q13" s="487"/>
      <c r="R13" s="487"/>
      <c r="S13" s="487"/>
      <c r="T13" s="487"/>
      <c r="U13" s="487"/>
      <c r="V13" s="487"/>
      <c r="W13" s="487"/>
      <c r="X13" s="487"/>
      <c r="Y13" s="487"/>
      <c r="Z13" s="487"/>
      <c r="AA13" s="487"/>
      <c r="AB13" s="487"/>
      <c r="AC13" s="487"/>
      <c r="AD13" s="487"/>
      <c r="AE13" s="487"/>
      <c r="AF13" s="487"/>
      <c r="AG13" s="487"/>
      <c r="AH13" s="487"/>
      <c r="AI13" s="487"/>
      <c r="AJ13" s="487"/>
      <c r="AK13" s="491" t="s">
        <v>35</v>
      </c>
      <c r="AL13" s="487"/>
      <c r="AM13" s="487"/>
      <c r="AN13" s="477" t="s">
        <v>40</v>
      </c>
      <c r="AO13" s="487"/>
      <c r="AP13" s="487"/>
      <c r="AQ13" s="489"/>
      <c r="BE13" s="918"/>
      <c r="BS13" s="482" t="s">
        <v>9</v>
      </c>
    </row>
    <row r="14" spans="1:74" ht="15">
      <c r="B14" s="486"/>
      <c r="C14" s="487"/>
      <c r="D14" s="487"/>
      <c r="E14" s="922" t="s">
        <v>40</v>
      </c>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491" t="s">
        <v>38</v>
      </c>
      <c r="AL14" s="487"/>
      <c r="AM14" s="487"/>
      <c r="AN14" s="477" t="s">
        <v>40</v>
      </c>
      <c r="AO14" s="487"/>
      <c r="AP14" s="487"/>
      <c r="AQ14" s="489"/>
      <c r="BE14" s="918"/>
      <c r="BS14" s="482" t="s">
        <v>9</v>
      </c>
    </row>
    <row r="15" spans="1:74" ht="6.95" customHeight="1">
      <c r="B15" s="486"/>
      <c r="C15" s="487"/>
      <c r="D15" s="487"/>
      <c r="E15" s="487"/>
      <c r="F15" s="487"/>
      <c r="G15" s="487"/>
      <c r="H15" s="487"/>
      <c r="I15" s="487"/>
      <c r="J15" s="487"/>
      <c r="K15" s="487"/>
      <c r="L15" s="487"/>
      <c r="M15" s="487"/>
      <c r="N15" s="487"/>
      <c r="O15" s="487"/>
      <c r="P15" s="487"/>
      <c r="Q15" s="487"/>
      <c r="R15" s="487"/>
      <c r="S15" s="487"/>
      <c r="T15" s="487"/>
      <c r="U15" s="487"/>
      <c r="V15" s="487"/>
      <c r="W15" s="487"/>
      <c r="X15" s="487"/>
      <c r="Y15" s="487"/>
      <c r="Z15" s="487"/>
      <c r="AA15" s="487"/>
      <c r="AB15" s="487"/>
      <c r="AC15" s="487"/>
      <c r="AD15" s="487"/>
      <c r="AE15" s="487"/>
      <c r="AF15" s="487"/>
      <c r="AG15" s="487"/>
      <c r="AH15" s="487"/>
      <c r="AI15" s="487"/>
      <c r="AJ15" s="487"/>
      <c r="AK15" s="487"/>
      <c r="AL15" s="487"/>
      <c r="AM15" s="487"/>
      <c r="AN15" s="487"/>
      <c r="AO15" s="487"/>
      <c r="AP15" s="487"/>
      <c r="AQ15" s="489"/>
      <c r="BE15" s="918"/>
      <c r="BS15" s="482" t="s">
        <v>6</v>
      </c>
    </row>
    <row r="16" spans="1:74" ht="14.45" customHeight="1">
      <c r="B16" s="486"/>
      <c r="C16" s="487"/>
      <c r="D16" s="491" t="s">
        <v>41</v>
      </c>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c r="AC16" s="487"/>
      <c r="AD16" s="487"/>
      <c r="AE16" s="487"/>
      <c r="AF16" s="487"/>
      <c r="AG16" s="487"/>
      <c r="AH16" s="487"/>
      <c r="AI16" s="487"/>
      <c r="AJ16" s="487"/>
      <c r="AK16" s="491" t="s">
        <v>35</v>
      </c>
      <c r="AL16" s="487"/>
      <c r="AM16" s="487"/>
      <c r="AN16" s="496" t="s">
        <v>42</v>
      </c>
      <c r="AO16" s="487"/>
      <c r="AP16" s="487"/>
      <c r="AQ16" s="489"/>
      <c r="BE16" s="918"/>
      <c r="BS16" s="482" t="s">
        <v>43</v>
      </c>
    </row>
    <row r="17" spans="2:71" ht="18.399999999999999" customHeight="1">
      <c r="B17" s="486"/>
      <c r="C17" s="487"/>
      <c r="D17" s="487"/>
      <c r="E17" s="496" t="s">
        <v>44</v>
      </c>
      <c r="F17" s="487"/>
      <c r="G17" s="487"/>
      <c r="H17" s="487"/>
      <c r="I17" s="487"/>
      <c r="J17" s="487"/>
      <c r="K17" s="487"/>
      <c r="L17" s="487"/>
      <c r="M17" s="487"/>
      <c r="N17" s="487"/>
      <c r="O17" s="487"/>
      <c r="P17" s="487"/>
      <c r="Q17" s="487"/>
      <c r="R17" s="487"/>
      <c r="S17" s="487"/>
      <c r="T17" s="487"/>
      <c r="U17" s="487"/>
      <c r="V17" s="487"/>
      <c r="W17" s="487"/>
      <c r="X17" s="487"/>
      <c r="Y17" s="487"/>
      <c r="Z17" s="487"/>
      <c r="AA17" s="487"/>
      <c r="AB17" s="487"/>
      <c r="AC17" s="487"/>
      <c r="AD17" s="487"/>
      <c r="AE17" s="487"/>
      <c r="AF17" s="487"/>
      <c r="AG17" s="487"/>
      <c r="AH17" s="487"/>
      <c r="AI17" s="487"/>
      <c r="AJ17" s="487"/>
      <c r="AK17" s="491" t="s">
        <v>38</v>
      </c>
      <c r="AL17" s="487"/>
      <c r="AM17" s="487"/>
      <c r="AN17" s="496" t="s">
        <v>5</v>
      </c>
      <c r="AO17" s="487"/>
      <c r="AP17" s="487"/>
      <c r="AQ17" s="489"/>
      <c r="BE17" s="918"/>
      <c r="BS17" s="482" t="s">
        <v>43</v>
      </c>
    </row>
    <row r="18" spans="2:71" ht="6.95" customHeight="1">
      <c r="B18" s="486"/>
      <c r="C18" s="487"/>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c r="AC18" s="487"/>
      <c r="AD18" s="487"/>
      <c r="AE18" s="487"/>
      <c r="AF18" s="487"/>
      <c r="AG18" s="487"/>
      <c r="AH18" s="487"/>
      <c r="AI18" s="487"/>
      <c r="AJ18" s="487"/>
      <c r="AK18" s="487"/>
      <c r="AL18" s="487"/>
      <c r="AM18" s="487"/>
      <c r="AN18" s="487"/>
      <c r="AO18" s="487"/>
      <c r="AP18" s="487"/>
      <c r="AQ18" s="489"/>
      <c r="BE18" s="918"/>
      <c r="BS18" s="482" t="s">
        <v>11</v>
      </c>
    </row>
    <row r="19" spans="2:71" ht="14.45" customHeight="1">
      <c r="B19" s="486"/>
      <c r="C19" s="487"/>
      <c r="D19" s="491" t="s">
        <v>45</v>
      </c>
      <c r="E19" s="487"/>
      <c r="F19" s="487"/>
      <c r="G19" s="487"/>
      <c r="H19" s="487"/>
      <c r="I19" s="487"/>
      <c r="J19" s="487"/>
      <c r="K19" s="487"/>
      <c r="L19" s="487"/>
      <c r="M19" s="487"/>
      <c r="N19" s="487"/>
      <c r="O19" s="487"/>
      <c r="P19" s="487"/>
      <c r="Q19" s="487"/>
      <c r="R19" s="487"/>
      <c r="S19" s="487"/>
      <c r="T19" s="487"/>
      <c r="U19" s="487"/>
      <c r="V19" s="487"/>
      <c r="W19" s="487"/>
      <c r="X19" s="487"/>
      <c r="Y19" s="487"/>
      <c r="Z19" s="487"/>
      <c r="AA19" s="487"/>
      <c r="AB19" s="487"/>
      <c r="AC19" s="487"/>
      <c r="AD19" s="487"/>
      <c r="AE19" s="487"/>
      <c r="AF19" s="487"/>
      <c r="AG19" s="487"/>
      <c r="AH19" s="487"/>
      <c r="AI19" s="487"/>
      <c r="AJ19" s="487"/>
      <c r="AK19" s="487"/>
      <c r="AL19" s="487"/>
      <c r="AM19" s="487"/>
      <c r="AN19" s="487"/>
      <c r="AO19" s="487"/>
      <c r="AP19" s="487"/>
      <c r="AQ19" s="489"/>
      <c r="BE19" s="918"/>
      <c r="BS19" s="482" t="s">
        <v>46</v>
      </c>
    </row>
    <row r="20" spans="2:71" ht="71.25" customHeight="1">
      <c r="B20" s="486"/>
      <c r="C20" s="487"/>
      <c r="D20" s="487"/>
      <c r="E20" s="924" t="s">
        <v>47</v>
      </c>
      <c r="F20" s="924"/>
      <c r="G20" s="924"/>
      <c r="H20" s="924"/>
      <c r="I20" s="924"/>
      <c r="J20" s="924"/>
      <c r="K20" s="924"/>
      <c r="L20" s="924"/>
      <c r="M20" s="924"/>
      <c r="N20" s="924"/>
      <c r="O20" s="924"/>
      <c r="P20" s="924"/>
      <c r="Q20" s="924"/>
      <c r="R20" s="924"/>
      <c r="S20" s="924"/>
      <c r="T20" s="924"/>
      <c r="U20" s="924"/>
      <c r="V20" s="924"/>
      <c r="W20" s="924"/>
      <c r="X20" s="924"/>
      <c r="Y20" s="924"/>
      <c r="Z20" s="924"/>
      <c r="AA20" s="924"/>
      <c r="AB20" s="924"/>
      <c r="AC20" s="924"/>
      <c r="AD20" s="924"/>
      <c r="AE20" s="924"/>
      <c r="AF20" s="924"/>
      <c r="AG20" s="924"/>
      <c r="AH20" s="924"/>
      <c r="AI20" s="924"/>
      <c r="AJ20" s="924"/>
      <c r="AK20" s="924"/>
      <c r="AL20" s="924"/>
      <c r="AM20" s="924"/>
      <c r="AN20" s="924"/>
      <c r="AO20" s="487"/>
      <c r="AP20" s="487"/>
      <c r="AQ20" s="489"/>
      <c r="BE20" s="918"/>
      <c r="BS20" s="482" t="s">
        <v>6</v>
      </c>
    </row>
    <row r="21" spans="2:71" ht="6.95" customHeight="1">
      <c r="B21" s="486"/>
      <c r="C21" s="487"/>
      <c r="D21" s="487"/>
      <c r="E21" s="487"/>
      <c r="F21" s="487"/>
      <c r="G21" s="487"/>
      <c r="H21" s="487"/>
      <c r="I21" s="487"/>
      <c r="J21" s="487"/>
      <c r="K21" s="487"/>
      <c r="L21" s="487"/>
      <c r="M21" s="487"/>
      <c r="N21" s="487"/>
      <c r="O21" s="487"/>
      <c r="P21" s="487"/>
      <c r="Q21" s="487"/>
      <c r="R21" s="487"/>
      <c r="S21" s="487"/>
      <c r="T21" s="487"/>
      <c r="U21" s="487"/>
      <c r="V21" s="487"/>
      <c r="W21" s="487"/>
      <c r="X21" s="487"/>
      <c r="Y21" s="487"/>
      <c r="Z21" s="487"/>
      <c r="AA21" s="487"/>
      <c r="AB21" s="487"/>
      <c r="AC21" s="487"/>
      <c r="AD21" s="487"/>
      <c r="AE21" s="487"/>
      <c r="AF21" s="487"/>
      <c r="AG21" s="487"/>
      <c r="AH21" s="487"/>
      <c r="AI21" s="487"/>
      <c r="AJ21" s="487"/>
      <c r="AK21" s="487"/>
      <c r="AL21" s="487"/>
      <c r="AM21" s="487"/>
      <c r="AN21" s="487"/>
      <c r="AO21" s="487"/>
      <c r="AP21" s="487"/>
      <c r="AQ21" s="489"/>
      <c r="BE21" s="918"/>
    </row>
    <row r="22" spans="2:71" ht="6.95" customHeight="1">
      <c r="B22" s="486"/>
      <c r="C22" s="487"/>
      <c r="D22" s="867"/>
      <c r="E22" s="867"/>
      <c r="F22" s="867"/>
      <c r="G22" s="867"/>
      <c r="H22" s="867"/>
      <c r="I22" s="867"/>
      <c r="J22" s="867"/>
      <c r="K22" s="867"/>
      <c r="L22" s="867"/>
      <c r="M22" s="867"/>
      <c r="N22" s="867"/>
      <c r="O22" s="867"/>
      <c r="P22" s="867"/>
      <c r="Q22" s="867"/>
      <c r="R22" s="867"/>
      <c r="S22" s="867"/>
      <c r="T22" s="867"/>
      <c r="U22" s="867"/>
      <c r="V22" s="867"/>
      <c r="W22" s="867"/>
      <c r="X22" s="867"/>
      <c r="Y22" s="867"/>
      <c r="Z22" s="867"/>
      <c r="AA22" s="867"/>
      <c r="AB22" s="867"/>
      <c r="AC22" s="867"/>
      <c r="AD22" s="867"/>
      <c r="AE22" s="867"/>
      <c r="AF22" s="867"/>
      <c r="AG22" s="867"/>
      <c r="AH22" s="867"/>
      <c r="AI22" s="867"/>
      <c r="AJ22" s="867"/>
      <c r="AK22" s="867"/>
      <c r="AL22" s="867"/>
      <c r="AM22" s="867"/>
      <c r="AN22" s="867"/>
      <c r="AO22" s="867"/>
      <c r="AP22" s="487"/>
      <c r="AQ22" s="489"/>
      <c r="BE22" s="918"/>
    </row>
    <row r="23" spans="2:71" s="492" customFormat="1" ht="25.9" customHeight="1">
      <c r="B23" s="493"/>
      <c r="C23" s="494"/>
      <c r="D23" s="868" t="s">
        <v>48</v>
      </c>
      <c r="E23" s="869"/>
      <c r="F23" s="869"/>
      <c r="G23" s="869"/>
      <c r="H23" s="869"/>
      <c r="I23" s="869"/>
      <c r="J23" s="869"/>
      <c r="K23" s="869"/>
      <c r="L23" s="869"/>
      <c r="M23" s="869"/>
      <c r="N23" s="869"/>
      <c r="O23" s="869"/>
      <c r="P23" s="869"/>
      <c r="Q23" s="869"/>
      <c r="R23" s="869"/>
      <c r="S23" s="869"/>
      <c r="T23" s="869"/>
      <c r="U23" s="869"/>
      <c r="V23" s="869"/>
      <c r="W23" s="869"/>
      <c r="X23" s="869"/>
      <c r="Y23" s="869"/>
      <c r="Z23" s="869"/>
      <c r="AA23" s="869"/>
      <c r="AB23" s="869"/>
      <c r="AC23" s="869"/>
      <c r="AD23" s="869"/>
      <c r="AE23" s="869"/>
      <c r="AF23" s="869"/>
      <c r="AG23" s="869"/>
      <c r="AH23" s="869"/>
      <c r="AI23" s="869"/>
      <c r="AJ23" s="869"/>
      <c r="AK23" s="925">
        <f>ROUND(AG51,0)</f>
        <v>0</v>
      </c>
      <c r="AL23" s="926"/>
      <c r="AM23" s="926"/>
      <c r="AN23" s="926"/>
      <c r="AO23" s="926"/>
      <c r="AP23" s="494"/>
      <c r="AQ23" s="495"/>
      <c r="BE23" s="918"/>
    </row>
    <row r="24" spans="2:71" s="492" customFormat="1" ht="6.95" customHeight="1">
      <c r="B24" s="493"/>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5"/>
      <c r="BE24" s="918"/>
    </row>
    <row r="25" spans="2:71" s="492" customFormat="1">
      <c r="B25" s="493"/>
      <c r="C25" s="494"/>
      <c r="D25" s="494"/>
      <c r="E25" s="494"/>
      <c r="F25" s="494"/>
      <c r="G25" s="494"/>
      <c r="H25" s="494"/>
      <c r="I25" s="494"/>
      <c r="J25" s="494"/>
      <c r="K25" s="494"/>
      <c r="L25" s="927" t="s">
        <v>49</v>
      </c>
      <c r="M25" s="927"/>
      <c r="N25" s="927"/>
      <c r="O25" s="927"/>
      <c r="P25" s="494"/>
      <c r="Q25" s="494"/>
      <c r="R25" s="494"/>
      <c r="S25" s="494"/>
      <c r="T25" s="494"/>
      <c r="U25" s="494"/>
      <c r="V25" s="494"/>
      <c r="W25" s="927" t="s">
        <v>50</v>
      </c>
      <c r="X25" s="927"/>
      <c r="Y25" s="927"/>
      <c r="Z25" s="927"/>
      <c r="AA25" s="927"/>
      <c r="AB25" s="927"/>
      <c r="AC25" s="927"/>
      <c r="AD25" s="927"/>
      <c r="AE25" s="927"/>
      <c r="AF25" s="494"/>
      <c r="AG25" s="494"/>
      <c r="AH25" s="494"/>
      <c r="AI25" s="494"/>
      <c r="AJ25" s="494"/>
      <c r="AK25" s="927" t="s">
        <v>51</v>
      </c>
      <c r="AL25" s="927"/>
      <c r="AM25" s="927"/>
      <c r="AN25" s="927"/>
      <c r="AO25" s="927"/>
      <c r="AP25" s="494"/>
      <c r="AQ25" s="495"/>
      <c r="BE25" s="918"/>
    </row>
    <row r="26" spans="2:71" s="873" customFormat="1" ht="14.45" customHeight="1">
      <c r="B26" s="870"/>
      <c r="C26" s="871"/>
      <c r="D26" s="507" t="s">
        <v>52</v>
      </c>
      <c r="E26" s="871"/>
      <c r="F26" s="507" t="s">
        <v>53</v>
      </c>
      <c r="G26" s="871"/>
      <c r="H26" s="871"/>
      <c r="I26" s="871"/>
      <c r="J26" s="871"/>
      <c r="K26" s="871"/>
      <c r="L26" s="928">
        <v>0.21</v>
      </c>
      <c r="M26" s="929"/>
      <c r="N26" s="929"/>
      <c r="O26" s="929"/>
      <c r="P26" s="871"/>
      <c r="Q26" s="871"/>
      <c r="R26" s="871"/>
      <c r="S26" s="871"/>
      <c r="T26" s="871"/>
      <c r="U26" s="871"/>
      <c r="V26" s="871"/>
      <c r="W26" s="930">
        <f>ROUND(AZ51,0)</f>
        <v>0</v>
      </c>
      <c r="X26" s="929"/>
      <c r="Y26" s="929"/>
      <c r="Z26" s="929"/>
      <c r="AA26" s="929"/>
      <c r="AB26" s="929"/>
      <c r="AC26" s="929"/>
      <c r="AD26" s="929"/>
      <c r="AE26" s="929"/>
      <c r="AF26" s="871"/>
      <c r="AG26" s="871"/>
      <c r="AH26" s="871"/>
      <c r="AI26" s="871"/>
      <c r="AJ26" s="871"/>
      <c r="AK26" s="930">
        <f>ROUND(AV51,1)</f>
        <v>0</v>
      </c>
      <c r="AL26" s="929"/>
      <c r="AM26" s="929"/>
      <c r="AN26" s="929"/>
      <c r="AO26" s="929"/>
      <c r="AP26" s="871"/>
      <c r="AQ26" s="872"/>
      <c r="BE26" s="918"/>
    </row>
    <row r="27" spans="2:71" s="873" customFormat="1" ht="14.45" customHeight="1">
      <c r="B27" s="870"/>
      <c r="C27" s="871"/>
      <c r="D27" s="871"/>
      <c r="E27" s="871"/>
      <c r="F27" s="507" t="s">
        <v>54</v>
      </c>
      <c r="G27" s="871"/>
      <c r="H27" s="871"/>
      <c r="I27" s="871"/>
      <c r="J27" s="871"/>
      <c r="K27" s="871"/>
      <c r="L27" s="928">
        <v>0.15</v>
      </c>
      <c r="M27" s="929"/>
      <c r="N27" s="929"/>
      <c r="O27" s="929"/>
      <c r="P27" s="871"/>
      <c r="Q27" s="871"/>
      <c r="R27" s="871"/>
      <c r="S27" s="871"/>
      <c r="T27" s="871"/>
      <c r="U27" s="871"/>
      <c r="V27" s="871"/>
      <c r="W27" s="930">
        <f>ROUND(BA51,0)</f>
        <v>0</v>
      </c>
      <c r="X27" s="929"/>
      <c r="Y27" s="929"/>
      <c r="Z27" s="929"/>
      <c r="AA27" s="929"/>
      <c r="AB27" s="929"/>
      <c r="AC27" s="929"/>
      <c r="AD27" s="929"/>
      <c r="AE27" s="929"/>
      <c r="AF27" s="871"/>
      <c r="AG27" s="871"/>
      <c r="AH27" s="871"/>
      <c r="AI27" s="871"/>
      <c r="AJ27" s="871"/>
      <c r="AK27" s="930">
        <f>ROUND(AW51,1)</f>
        <v>0</v>
      </c>
      <c r="AL27" s="929"/>
      <c r="AM27" s="929"/>
      <c r="AN27" s="929"/>
      <c r="AO27" s="929"/>
      <c r="AP27" s="871"/>
      <c r="AQ27" s="872"/>
      <c r="BE27" s="918"/>
    </row>
    <row r="28" spans="2:71" s="873" customFormat="1" ht="14.45" hidden="1" customHeight="1">
      <c r="B28" s="870"/>
      <c r="C28" s="871"/>
      <c r="D28" s="871"/>
      <c r="E28" s="871"/>
      <c r="F28" s="507" t="s">
        <v>55</v>
      </c>
      <c r="G28" s="871"/>
      <c r="H28" s="871"/>
      <c r="I28" s="871"/>
      <c r="J28" s="871"/>
      <c r="K28" s="871"/>
      <c r="L28" s="928">
        <v>0.21</v>
      </c>
      <c r="M28" s="929"/>
      <c r="N28" s="929"/>
      <c r="O28" s="929"/>
      <c r="P28" s="871"/>
      <c r="Q28" s="871"/>
      <c r="R28" s="871"/>
      <c r="S28" s="871"/>
      <c r="T28" s="871"/>
      <c r="U28" s="871"/>
      <c r="V28" s="871"/>
      <c r="W28" s="930">
        <f>ROUND(BB51,0)</f>
        <v>0</v>
      </c>
      <c r="X28" s="929"/>
      <c r="Y28" s="929"/>
      <c r="Z28" s="929"/>
      <c r="AA28" s="929"/>
      <c r="AB28" s="929"/>
      <c r="AC28" s="929"/>
      <c r="AD28" s="929"/>
      <c r="AE28" s="929"/>
      <c r="AF28" s="871"/>
      <c r="AG28" s="871"/>
      <c r="AH28" s="871"/>
      <c r="AI28" s="871"/>
      <c r="AJ28" s="871"/>
      <c r="AK28" s="930">
        <v>0</v>
      </c>
      <c r="AL28" s="929"/>
      <c r="AM28" s="929"/>
      <c r="AN28" s="929"/>
      <c r="AO28" s="929"/>
      <c r="AP28" s="871"/>
      <c r="AQ28" s="872"/>
      <c r="BE28" s="918"/>
    </row>
    <row r="29" spans="2:71" s="873" customFormat="1" ht="14.45" hidden="1" customHeight="1">
      <c r="B29" s="870"/>
      <c r="C29" s="871"/>
      <c r="D29" s="871"/>
      <c r="E29" s="871"/>
      <c r="F29" s="507" t="s">
        <v>56</v>
      </c>
      <c r="G29" s="871"/>
      <c r="H29" s="871"/>
      <c r="I29" s="871"/>
      <c r="J29" s="871"/>
      <c r="K29" s="871"/>
      <c r="L29" s="928">
        <v>0.15</v>
      </c>
      <c r="M29" s="929"/>
      <c r="N29" s="929"/>
      <c r="O29" s="929"/>
      <c r="P29" s="871"/>
      <c r="Q29" s="871"/>
      <c r="R29" s="871"/>
      <c r="S29" s="871"/>
      <c r="T29" s="871"/>
      <c r="U29" s="871"/>
      <c r="V29" s="871"/>
      <c r="W29" s="930">
        <f>ROUND(BC51,0)</f>
        <v>0</v>
      </c>
      <c r="X29" s="929"/>
      <c r="Y29" s="929"/>
      <c r="Z29" s="929"/>
      <c r="AA29" s="929"/>
      <c r="AB29" s="929"/>
      <c r="AC29" s="929"/>
      <c r="AD29" s="929"/>
      <c r="AE29" s="929"/>
      <c r="AF29" s="871"/>
      <c r="AG29" s="871"/>
      <c r="AH29" s="871"/>
      <c r="AI29" s="871"/>
      <c r="AJ29" s="871"/>
      <c r="AK29" s="930">
        <v>0</v>
      </c>
      <c r="AL29" s="929"/>
      <c r="AM29" s="929"/>
      <c r="AN29" s="929"/>
      <c r="AO29" s="929"/>
      <c r="AP29" s="871"/>
      <c r="AQ29" s="872"/>
      <c r="BE29" s="918"/>
    </row>
    <row r="30" spans="2:71" s="873" customFormat="1" ht="14.45" hidden="1" customHeight="1">
      <c r="B30" s="870"/>
      <c r="C30" s="871"/>
      <c r="D30" s="871"/>
      <c r="E30" s="871"/>
      <c r="F30" s="507" t="s">
        <v>57</v>
      </c>
      <c r="G30" s="871"/>
      <c r="H30" s="871"/>
      <c r="I30" s="871"/>
      <c r="J30" s="871"/>
      <c r="K30" s="871"/>
      <c r="L30" s="928">
        <v>0</v>
      </c>
      <c r="M30" s="929"/>
      <c r="N30" s="929"/>
      <c r="O30" s="929"/>
      <c r="P30" s="871"/>
      <c r="Q30" s="871"/>
      <c r="R30" s="871"/>
      <c r="S30" s="871"/>
      <c r="T30" s="871"/>
      <c r="U30" s="871"/>
      <c r="V30" s="871"/>
      <c r="W30" s="930">
        <f>ROUND(BD51,0)</f>
        <v>0</v>
      </c>
      <c r="X30" s="929"/>
      <c r="Y30" s="929"/>
      <c r="Z30" s="929"/>
      <c r="AA30" s="929"/>
      <c r="AB30" s="929"/>
      <c r="AC30" s="929"/>
      <c r="AD30" s="929"/>
      <c r="AE30" s="929"/>
      <c r="AF30" s="871"/>
      <c r="AG30" s="871"/>
      <c r="AH30" s="871"/>
      <c r="AI30" s="871"/>
      <c r="AJ30" s="871"/>
      <c r="AK30" s="930">
        <v>0</v>
      </c>
      <c r="AL30" s="929"/>
      <c r="AM30" s="929"/>
      <c r="AN30" s="929"/>
      <c r="AO30" s="929"/>
      <c r="AP30" s="871"/>
      <c r="AQ30" s="872"/>
      <c r="BE30" s="918"/>
    </row>
    <row r="31" spans="2:71" s="492" customFormat="1" ht="6.95" customHeight="1">
      <c r="B31" s="493"/>
      <c r="C31" s="494"/>
      <c r="D31" s="494"/>
      <c r="E31" s="494"/>
      <c r="F31" s="494"/>
      <c r="G31" s="494"/>
      <c r="H31" s="494"/>
      <c r="I31" s="494"/>
      <c r="J31" s="494"/>
      <c r="K31" s="494"/>
      <c r="L31" s="494"/>
      <c r="M31" s="494"/>
      <c r="N31" s="494"/>
      <c r="O31" s="494"/>
      <c r="P31" s="494"/>
      <c r="Q31" s="494"/>
      <c r="R31" s="494"/>
      <c r="S31" s="494"/>
      <c r="T31" s="494"/>
      <c r="U31" s="494"/>
      <c r="V31" s="494"/>
      <c r="W31" s="494"/>
      <c r="X31" s="494"/>
      <c r="Y31" s="494"/>
      <c r="Z31" s="494"/>
      <c r="AA31" s="494"/>
      <c r="AB31" s="494"/>
      <c r="AC31" s="494"/>
      <c r="AD31" s="494"/>
      <c r="AE31" s="494"/>
      <c r="AF31" s="494"/>
      <c r="AG31" s="494"/>
      <c r="AH31" s="494"/>
      <c r="AI31" s="494"/>
      <c r="AJ31" s="494"/>
      <c r="AK31" s="494"/>
      <c r="AL31" s="494"/>
      <c r="AM31" s="494"/>
      <c r="AN31" s="494"/>
      <c r="AO31" s="494"/>
      <c r="AP31" s="494"/>
      <c r="AQ31" s="495"/>
      <c r="BE31" s="918"/>
    </row>
    <row r="32" spans="2:71" s="492" customFormat="1" ht="25.9" customHeight="1">
      <c r="B32" s="493"/>
      <c r="C32" s="874"/>
      <c r="D32" s="875" t="s">
        <v>58</v>
      </c>
      <c r="E32" s="876"/>
      <c r="F32" s="876"/>
      <c r="G32" s="876"/>
      <c r="H32" s="876"/>
      <c r="I32" s="876"/>
      <c r="J32" s="876"/>
      <c r="K32" s="876"/>
      <c r="L32" s="876"/>
      <c r="M32" s="876"/>
      <c r="N32" s="876"/>
      <c r="O32" s="876"/>
      <c r="P32" s="876"/>
      <c r="Q32" s="876"/>
      <c r="R32" s="876"/>
      <c r="S32" s="876"/>
      <c r="T32" s="877" t="s">
        <v>59</v>
      </c>
      <c r="U32" s="876"/>
      <c r="V32" s="876"/>
      <c r="W32" s="876"/>
      <c r="X32" s="931" t="s">
        <v>60</v>
      </c>
      <c r="Y32" s="932"/>
      <c r="Z32" s="932"/>
      <c r="AA32" s="932"/>
      <c r="AB32" s="932"/>
      <c r="AC32" s="876"/>
      <c r="AD32" s="876"/>
      <c r="AE32" s="876"/>
      <c r="AF32" s="876"/>
      <c r="AG32" s="876"/>
      <c r="AH32" s="876"/>
      <c r="AI32" s="876"/>
      <c r="AJ32" s="876"/>
      <c r="AK32" s="933">
        <f>SUM(AK23:AK30)</f>
        <v>0</v>
      </c>
      <c r="AL32" s="932"/>
      <c r="AM32" s="932"/>
      <c r="AN32" s="932"/>
      <c r="AO32" s="934"/>
      <c r="AP32" s="874"/>
      <c r="AQ32" s="878"/>
      <c r="BE32" s="918"/>
    </row>
    <row r="33" spans="2:56" s="492" customFormat="1" ht="6.95" customHeight="1">
      <c r="B33" s="493"/>
      <c r="C33" s="494"/>
      <c r="D33" s="494"/>
      <c r="E33" s="494"/>
      <c r="F33" s="494"/>
      <c r="G33" s="494"/>
      <c r="H33" s="494"/>
      <c r="I33" s="494"/>
      <c r="J33" s="494"/>
      <c r="K33" s="494"/>
      <c r="L33" s="494"/>
      <c r="M33" s="494"/>
      <c r="N33" s="494"/>
      <c r="O33" s="494"/>
      <c r="P33" s="494"/>
      <c r="Q33" s="494"/>
      <c r="R33" s="494"/>
      <c r="S33" s="494"/>
      <c r="T33" s="494"/>
      <c r="U33" s="494"/>
      <c r="V33" s="494"/>
      <c r="W33" s="494"/>
      <c r="X33" s="494"/>
      <c r="Y33" s="494"/>
      <c r="Z33" s="494"/>
      <c r="AA33" s="494"/>
      <c r="AB33" s="494"/>
      <c r="AC33" s="494"/>
      <c r="AD33" s="494"/>
      <c r="AE33" s="494"/>
      <c r="AF33" s="494"/>
      <c r="AG33" s="494"/>
      <c r="AH33" s="494"/>
      <c r="AI33" s="494"/>
      <c r="AJ33" s="494"/>
      <c r="AK33" s="494"/>
      <c r="AL33" s="494"/>
      <c r="AM33" s="494"/>
      <c r="AN33" s="494"/>
      <c r="AO33" s="494"/>
      <c r="AP33" s="494"/>
      <c r="AQ33" s="495"/>
    </row>
    <row r="34" spans="2:56" s="492" customFormat="1" ht="6.95" customHeight="1">
      <c r="B34" s="517"/>
      <c r="C34" s="518"/>
      <c r="D34" s="518"/>
      <c r="E34" s="518"/>
      <c r="F34" s="518"/>
      <c r="G34" s="518"/>
      <c r="H34" s="518"/>
      <c r="I34" s="518"/>
      <c r="J34" s="518"/>
      <c r="K34" s="518"/>
      <c r="L34" s="518"/>
      <c r="M34" s="518"/>
      <c r="N34" s="518"/>
      <c r="O34" s="518"/>
      <c r="P34" s="518"/>
      <c r="Q34" s="518"/>
      <c r="R34" s="518"/>
      <c r="S34" s="518"/>
      <c r="T34" s="518"/>
      <c r="U34" s="518"/>
      <c r="V34" s="518"/>
      <c r="W34" s="518"/>
      <c r="X34" s="518"/>
      <c r="Y34" s="518"/>
      <c r="Z34" s="518"/>
      <c r="AA34" s="518"/>
      <c r="AB34" s="518"/>
      <c r="AC34" s="518"/>
      <c r="AD34" s="518"/>
      <c r="AE34" s="518"/>
      <c r="AF34" s="518"/>
      <c r="AG34" s="518"/>
      <c r="AH34" s="518"/>
      <c r="AI34" s="518"/>
      <c r="AJ34" s="518"/>
      <c r="AK34" s="518"/>
      <c r="AL34" s="518"/>
      <c r="AM34" s="518"/>
      <c r="AN34" s="518"/>
      <c r="AO34" s="518"/>
      <c r="AP34" s="518"/>
      <c r="AQ34" s="519"/>
    </row>
    <row r="38" spans="2:56" s="492" customFormat="1" ht="6.95" customHeight="1">
      <c r="B38" s="520"/>
      <c r="C38" s="521"/>
      <c r="D38" s="521"/>
      <c r="E38" s="521"/>
      <c r="F38" s="521"/>
      <c r="G38" s="521"/>
      <c r="H38" s="521"/>
      <c r="I38" s="521"/>
      <c r="J38" s="521"/>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1"/>
      <c r="AP38" s="521"/>
      <c r="AQ38" s="521"/>
      <c r="AR38" s="493"/>
    </row>
    <row r="39" spans="2:56" s="492" customFormat="1" ht="36.950000000000003" customHeight="1">
      <c r="B39" s="493"/>
      <c r="C39" s="541" t="s">
        <v>61</v>
      </c>
      <c r="AR39" s="493"/>
    </row>
    <row r="40" spans="2:56" s="492" customFormat="1" ht="6.95" customHeight="1">
      <c r="B40" s="493"/>
      <c r="AR40" s="493"/>
    </row>
    <row r="41" spans="2:56" s="880" customFormat="1" ht="14.45" customHeight="1">
      <c r="B41" s="879"/>
      <c r="C41" s="542" t="s">
        <v>17</v>
      </c>
      <c r="L41" s="880" t="str">
        <f>K5</f>
        <v>R17-031</v>
      </c>
      <c r="AR41" s="879"/>
    </row>
    <row r="42" spans="2:56" s="883" customFormat="1" ht="36.950000000000003" customHeight="1">
      <c r="B42" s="881"/>
      <c r="C42" s="882" t="s">
        <v>20</v>
      </c>
      <c r="L42" s="935" t="str">
        <f>K6</f>
        <v>Rekonstrukce domu blok 60, č.p. 2180, ul. Táboritů v mostě, domov se zvláštním režimem</v>
      </c>
      <c r="M42" s="936"/>
      <c r="N42" s="936"/>
      <c r="O42" s="936"/>
      <c r="P42" s="936"/>
      <c r="Q42" s="936"/>
      <c r="R42" s="936"/>
      <c r="S42" s="936"/>
      <c r="T42" s="936"/>
      <c r="U42" s="936"/>
      <c r="V42" s="936"/>
      <c r="W42" s="936"/>
      <c r="X42" s="936"/>
      <c r="Y42" s="936"/>
      <c r="Z42" s="936"/>
      <c r="AA42" s="936"/>
      <c r="AB42" s="936"/>
      <c r="AC42" s="936"/>
      <c r="AD42" s="936"/>
      <c r="AE42" s="936"/>
      <c r="AF42" s="936"/>
      <c r="AG42" s="936"/>
      <c r="AH42" s="936"/>
      <c r="AI42" s="936"/>
      <c r="AJ42" s="936"/>
      <c r="AK42" s="936"/>
      <c r="AL42" s="936"/>
      <c r="AM42" s="936"/>
      <c r="AN42" s="936"/>
      <c r="AO42" s="936"/>
      <c r="AR42" s="881"/>
    </row>
    <row r="43" spans="2:56" s="492" customFormat="1" ht="6.95" customHeight="1">
      <c r="B43" s="493"/>
      <c r="AR43" s="493"/>
    </row>
    <row r="44" spans="2:56" s="492" customFormat="1" ht="15">
      <c r="B44" s="493"/>
      <c r="C44" s="542" t="s">
        <v>26</v>
      </c>
      <c r="L44" s="884" t="str">
        <f>IF(K8="","",K8)</f>
        <v>Most</v>
      </c>
      <c r="AI44" s="542" t="s">
        <v>28</v>
      </c>
      <c r="AM44" s="937" t="str">
        <f>IF(AN8= "","",AN8)</f>
        <v>13. 12. 2017</v>
      </c>
      <c r="AN44" s="937"/>
      <c r="AR44" s="493"/>
    </row>
    <row r="45" spans="2:56" s="492" customFormat="1" ht="6.95" customHeight="1">
      <c r="B45" s="493"/>
      <c r="AR45" s="493"/>
    </row>
    <row r="46" spans="2:56" s="492" customFormat="1" ht="15">
      <c r="B46" s="493"/>
      <c r="C46" s="542" t="s">
        <v>34</v>
      </c>
      <c r="L46" s="880" t="str">
        <f>IF(E11= "","",E11)</f>
        <v>Mostecká bytová a.s.</v>
      </c>
      <c r="AI46" s="542" t="s">
        <v>41</v>
      </c>
      <c r="AM46" s="938" t="str">
        <f>IF(E17="","",E17)</f>
        <v>Ct. Žežulka - ZEFRAPROJEKT</v>
      </c>
      <c r="AN46" s="938"/>
      <c r="AO46" s="938"/>
      <c r="AP46" s="938"/>
      <c r="AR46" s="493"/>
      <c r="AS46" s="939" t="s">
        <v>62</v>
      </c>
      <c r="AT46" s="940"/>
      <c r="AU46" s="502"/>
      <c r="AV46" s="502"/>
      <c r="AW46" s="502"/>
      <c r="AX46" s="502"/>
      <c r="AY46" s="502"/>
      <c r="AZ46" s="502"/>
      <c r="BA46" s="502"/>
      <c r="BB46" s="502"/>
      <c r="BC46" s="502"/>
      <c r="BD46" s="885"/>
    </row>
    <row r="47" spans="2:56" s="492" customFormat="1" ht="15">
      <c r="B47" s="493"/>
      <c r="C47" s="542" t="s">
        <v>39</v>
      </c>
      <c r="L47" s="880" t="str">
        <f>IF(E14= "Vyplň údaj","",E14)</f>
        <v/>
      </c>
      <c r="AR47" s="493"/>
      <c r="AS47" s="941"/>
      <c r="AT47" s="942"/>
      <c r="AU47" s="494"/>
      <c r="AV47" s="494"/>
      <c r="AW47" s="494"/>
      <c r="AX47" s="494"/>
      <c r="AY47" s="494"/>
      <c r="AZ47" s="494"/>
      <c r="BA47" s="494"/>
      <c r="BB47" s="494"/>
      <c r="BC47" s="494"/>
      <c r="BD47" s="597"/>
    </row>
    <row r="48" spans="2:56" s="492" customFormat="1" ht="10.9" customHeight="1">
      <c r="B48" s="493"/>
      <c r="AR48" s="493"/>
      <c r="AS48" s="941"/>
      <c r="AT48" s="942"/>
      <c r="AU48" s="494"/>
      <c r="AV48" s="494"/>
      <c r="AW48" s="494"/>
      <c r="AX48" s="494"/>
      <c r="AY48" s="494"/>
      <c r="AZ48" s="494"/>
      <c r="BA48" s="494"/>
      <c r="BB48" s="494"/>
      <c r="BC48" s="494"/>
      <c r="BD48" s="597"/>
    </row>
    <row r="49" spans="1:91" s="492" customFormat="1" ht="29.25" customHeight="1">
      <c r="B49" s="493"/>
      <c r="C49" s="943" t="s">
        <v>63</v>
      </c>
      <c r="D49" s="944"/>
      <c r="E49" s="944"/>
      <c r="F49" s="944"/>
      <c r="G49" s="944"/>
      <c r="H49" s="512"/>
      <c r="I49" s="945" t="s">
        <v>64</v>
      </c>
      <c r="J49" s="944"/>
      <c r="K49" s="944"/>
      <c r="L49" s="944"/>
      <c r="M49" s="944"/>
      <c r="N49" s="944"/>
      <c r="O49" s="944"/>
      <c r="P49" s="944"/>
      <c r="Q49" s="944"/>
      <c r="R49" s="944"/>
      <c r="S49" s="944"/>
      <c r="T49" s="944"/>
      <c r="U49" s="944"/>
      <c r="V49" s="944"/>
      <c r="W49" s="944"/>
      <c r="X49" s="944"/>
      <c r="Y49" s="944"/>
      <c r="Z49" s="944"/>
      <c r="AA49" s="944"/>
      <c r="AB49" s="944"/>
      <c r="AC49" s="944"/>
      <c r="AD49" s="944"/>
      <c r="AE49" s="944"/>
      <c r="AF49" s="944"/>
      <c r="AG49" s="946" t="s">
        <v>65</v>
      </c>
      <c r="AH49" s="944"/>
      <c r="AI49" s="944"/>
      <c r="AJ49" s="944"/>
      <c r="AK49" s="944"/>
      <c r="AL49" s="944"/>
      <c r="AM49" s="944"/>
      <c r="AN49" s="945" t="s">
        <v>66</v>
      </c>
      <c r="AO49" s="944"/>
      <c r="AP49" s="944"/>
      <c r="AQ49" s="886" t="s">
        <v>67</v>
      </c>
      <c r="AR49" s="493"/>
      <c r="AS49" s="549" t="s">
        <v>68</v>
      </c>
      <c r="AT49" s="550" t="s">
        <v>69</v>
      </c>
      <c r="AU49" s="550" t="s">
        <v>70</v>
      </c>
      <c r="AV49" s="550" t="s">
        <v>71</v>
      </c>
      <c r="AW49" s="550" t="s">
        <v>72</v>
      </c>
      <c r="AX49" s="550" t="s">
        <v>73</v>
      </c>
      <c r="AY49" s="550" t="s">
        <v>74</v>
      </c>
      <c r="AZ49" s="550" t="s">
        <v>75</v>
      </c>
      <c r="BA49" s="550" t="s">
        <v>76</v>
      </c>
      <c r="BB49" s="550" t="s">
        <v>77</v>
      </c>
      <c r="BC49" s="550" t="s">
        <v>78</v>
      </c>
      <c r="BD49" s="551" t="s">
        <v>79</v>
      </c>
    </row>
    <row r="50" spans="1:91" s="492" customFormat="1" ht="10.9" customHeight="1">
      <c r="B50" s="493"/>
      <c r="AR50" s="493"/>
      <c r="AS50" s="555"/>
      <c r="AT50" s="502"/>
      <c r="AU50" s="502"/>
      <c r="AV50" s="502"/>
      <c r="AW50" s="502"/>
      <c r="AX50" s="502"/>
      <c r="AY50" s="502"/>
      <c r="AZ50" s="502"/>
      <c r="BA50" s="502"/>
      <c r="BB50" s="502"/>
      <c r="BC50" s="502"/>
      <c r="BD50" s="885"/>
    </row>
    <row r="51" spans="1:91" s="883" customFormat="1" ht="32.450000000000003" customHeight="1">
      <c r="B51" s="881"/>
      <c r="C51" s="553" t="s">
        <v>80</v>
      </c>
      <c r="D51" s="887"/>
      <c r="E51" s="887"/>
      <c r="F51" s="887"/>
      <c r="G51" s="887"/>
      <c r="H51" s="887"/>
      <c r="I51" s="887"/>
      <c r="J51" s="887"/>
      <c r="K51" s="887"/>
      <c r="L51" s="887"/>
      <c r="M51" s="887"/>
      <c r="N51" s="887"/>
      <c r="O51" s="887"/>
      <c r="P51" s="887"/>
      <c r="Q51" s="887"/>
      <c r="R51" s="887"/>
      <c r="S51" s="887"/>
      <c r="T51" s="887"/>
      <c r="U51" s="887"/>
      <c r="V51" s="887"/>
      <c r="W51" s="887"/>
      <c r="X51" s="887"/>
      <c r="Y51" s="887"/>
      <c r="Z51" s="887"/>
      <c r="AA51" s="887"/>
      <c r="AB51" s="887"/>
      <c r="AC51" s="887"/>
      <c r="AD51" s="887"/>
      <c r="AE51" s="887"/>
      <c r="AF51" s="887"/>
      <c r="AG51" s="957">
        <f>ROUND(AG52+SUM(AG65:AG71),0)</f>
        <v>0</v>
      </c>
      <c r="AH51" s="957"/>
      <c r="AI51" s="957"/>
      <c r="AJ51" s="957"/>
      <c r="AK51" s="957"/>
      <c r="AL51" s="957"/>
      <c r="AM51" s="957"/>
      <c r="AN51" s="958">
        <f t="shared" ref="AN51:AN71" si="0">SUM(AG51,AT51)</f>
        <v>0</v>
      </c>
      <c r="AO51" s="958"/>
      <c r="AP51" s="958"/>
      <c r="AQ51" s="888" t="s">
        <v>5</v>
      </c>
      <c r="AR51" s="881"/>
      <c r="AS51" s="889">
        <f>ROUND(AS52+SUM(AS65:AS71),0)</f>
        <v>0</v>
      </c>
      <c r="AT51" s="890">
        <f t="shared" ref="AT51:AT71" si="1">ROUND(SUM(AV51:AW51),1)</f>
        <v>0</v>
      </c>
      <c r="AU51" s="891">
        <f>ROUND(AU52+SUM(AU65:AU71),5)</f>
        <v>0</v>
      </c>
      <c r="AV51" s="890">
        <f>ROUND(AZ51*L26,1)</f>
        <v>0</v>
      </c>
      <c r="AW51" s="890">
        <f>ROUND(BA51*L27,1)</f>
        <v>0</v>
      </c>
      <c r="AX51" s="890">
        <f>ROUND(BB51*L26,1)</f>
        <v>0</v>
      </c>
      <c r="AY51" s="890">
        <f>ROUND(BC51*L27,1)</f>
        <v>0</v>
      </c>
      <c r="AZ51" s="890">
        <f>ROUND(AZ52+SUM(AZ65:AZ71),0)</f>
        <v>0</v>
      </c>
      <c r="BA51" s="890">
        <f>ROUND(BA52+SUM(BA65:BA71),0)</f>
        <v>0</v>
      </c>
      <c r="BB51" s="890">
        <f>ROUND(BB52+SUM(BB65:BB71),0)</f>
        <v>0</v>
      </c>
      <c r="BC51" s="890">
        <f>ROUND(BC52+SUM(BC65:BC71),0)</f>
        <v>0</v>
      </c>
      <c r="BD51" s="892">
        <f>ROUND(BD52+SUM(BD65:BD71),0)</f>
        <v>0</v>
      </c>
      <c r="BS51" s="882" t="s">
        <v>81</v>
      </c>
      <c r="BT51" s="882" t="s">
        <v>82</v>
      </c>
      <c r="BU51" s="893" t="s">
        <v>83</v>
      </c>
      <c r="BV51" s="882" t="s">
        <v>84</v>
      </c>
      <c r="BW51" s="882" t="s">
        <v>7</v>
      </c>
      <c r="BX51" s="882" t="s">
        <v>85</v>
      </c>
      <c r="CL51" s="882" t="s">
        <v>23</v>
      </c>
    </row>
    <row r="52" spans="1:91" s="894" customFormat="1" ht="16.5" customHeight="1">
      <c r="B52" s="895"/>
      <c r="C52" s="896"/>
      <c r="D52" s="950" t="s">
        <v>11</v>
      </c>
      <c r="E52" s="950"/>
      <c r="F52" s="950"/>
      <c r="G52" s="950"/>
      <c r="H52" s="950"/>
      <c r="I52" s="897"/>
      <c r="J52" s="950" t="s">
        <v>86</v>
      </c>
      <c r="K52" s="950"/>
      <c r="L52" s="950"/>
      <c r="M52" s="950"/>
      <c r="N52" s="950"/>
      <c r="O52" s="950"/>
      <c r="P52" s="950"/>
      <c r="Q52" s="950"/>
      <c r="R52" s="950"/>
      <c r="S52" s="950"/>
      <c r="T52" s="950"/>
      <c r="U52" s="950"/>
      <c r="V52" s="950"/>
      <c r="W52" s="950"/>
      <c r="X52" s="950"/>
      <c r="Y52" s="950"/>
      <c r="Z52" s="950"/>
      <c r="AA52" s="950"/>
      <c r="AB52" s="950"/>
      <c r="AC52" s="950"/>
      <c r="AD52" s="950"/>
      <c r="AE52" s="950"/>
      <c r="AF52" s="950"/>
      <c r="AG52" s="949">
        <f>ROUND(AG53+SUM(AG54:AG59),0)</f>
        <v>0</v>
      </c>
      <c r="AH52" s="948"/>
      <c r="AI52" s="948"/>
      <c r="AJ52" s="948"/>
      <c r="AK52" s="948"/>
      <c r="AL52" s="948"/>
      <c r="AM52" s="948"/>
      <c r="AN52" s="947">
        <f t="shared" si="0"/>
        <v>0</v>
      </c>
      <c r="AO52" s="948"/>
      <c r="AP52" s="948"/>
      <c r="AQ52" s="898" t="s">
        <v>87</v>
      </c>
      <c r="AR52" s="895"/>
      <c r="AS52" s="899">
        <f>ROUND(AS53+SUM(AS54:AS59),0)</f>
        <v>0</v>
      </c>
      <c r="AT52" s="900">
        <f t="shared" si="1"/>
        <v>0</v>
      </c>
      <c r="AU52" s="901">
        <f>ROUND(AU53+SUM(AU54:AU59),5)</f>
        <v>0</v>
      </c>
      <c r="AV52" s="900">
        <f>ROUND(AZ52*L26,1)</f>
        <v>0</v>
      </c>
      <c r="AW52" s="900">
        <f>ROUND(BA52*L27,1)</f>
        <v>0</v>
      </c>
      <c r="AX52" s="900">
        <f>ROUND(BB52*L26,1)</f>
        <v>0</v>
      </c>
      <c r="AY52" s="900">
        <f>ROUND(BC52*L27,1)</f>
        <v>0</v>
      </c>
      <c r="AZ52" s="900">
        <f>ROUND(AZ53+SUM(AZ54:AZ59),0)</f>
        <v>0</v>
      </c>
      <c r="BA52" s="900">
        <f>ROUND(BA53+SUM(BA54:BA59),0)</f>
        <v>0</v>
      </c>
      <c r="BB52" s="900">
        <f>ROUND(BB53+SUM(BB54:BB59),0)</f>
        <v>0</v>
      </c>
      <c r="BC52" s="900">
        <f>ROUND(BC53+SUM(BC54:BC59),0)</f>
        <v>0</v>
      </c>
      <c r="BD52" s="902">
        <f>ROUND(BD53+SUM(BD54:BD59),0)</f>
        <v>0</v>
      </c>
      <c r="BS52" s="903" t="s">
        <v>81</v>
      </c>
      <c r="BT52" s="903" t="s">
        <v>11</v>
      </c>
      <c r="BU52" s="903" t="s">
        <v>83</v>
      </c>
      <c r="BV52" s="903" t="s">
        <v>84</v>
      </c>
      <c r="BW52" s="903" t="s">
        <v>88</v>
      </c>
      <c r="BX52" s="903" t="s">
        <v>7</v>
      </c>
      <c r="CL52" s="903" t="s">
        <v>5</v>
      </c>
      <c r="CM52" s="903" t="s">
        <v>89</v>
      </c>
    </row>
    <row r="53" spans="1:91" s="911" customFormat="1" ht="16.5" customHeight="1">
      <c r="A53" s="904" t="s">
        <v>90</v>
      </c>
      <c r="B53" s="905"/>
      <c r="C53" s="540"/>
      <c r="D53" s="540"/>
      <c r="E53" s="953" t="s">
        <v>91</v>
      </c>
      <c r="F53" s="953"/>
      <c r="G53" s="953"/>
      <c r="H53" s="953"/>
      <c r="I53" s="953"/>
      <c r="J53" s="540"/>
      <c r="K53" s="953" t="s">
        <v>92</v>
      </c>
      <c r="L53" s="953"/>
      <c r="M53" s="953"/>
      <c r="N53" s="953"/>
      <c r="O53" s="953"/>
      <c r="P53" s="953"/>
      <c r="Q53" s="953"/>
      <c r="R53" s="953"/>
      <c r="S53" s="953"/>
      <c r="T53" s="953"/>
      <c r="U53" s="953"/>
      <c r="V53" s="953"/>
      <c r="W53" s="953"/>
      <c r="X53" s="953"/>
      <c r="Y53" s="953"/>
      <c r="Z53" s="953"/>
      <c r="AA53" s="953"/>
      <c r="AB53" s="953"/>
      <c r="AC53" s="953"/>
      <c r="AD53" s="953"/>
      <c r="AE53" s="953"/>
      <c r="AF53" s="953"/>
      <c r="AG53" s="951">
        <f>'01 - SO 01.1 - Bourání'!J29</f>
        <v>0</v>
      </c>
      <c r="AH53" s="952"/>
      <c r="AI53" s="952"/>
      <c r="AJ53" s="952"/>
      <c r="AK53" s="952"/>
      <c r="AL53" s="952"/>
      <c r="AM53" s="952"/>
      <c r="AN53" s="951">
        <f t="shared" si="0"/>
        <v>0</v>
      </c>
      <c r="AO53" s="952"/>
      <c r="AP53" s="952"/>
      <c r="AQ53" s="906" t="s">
        <v>93</v>
      </c>
      <c r="AR53" s="905"/>
      <c r="AS53" s="907">
        <v>0</v>
      </c>
      <c r="AT53" s="908">
        <f t="shared" si="1"/>
        <v>0</v>
      </c>
      <c r="AU53" s="909">
        <f>'01 - SO 01.1 - Bourání'!P103</f>
        <v>0</v>
      </c>
      <c r="AV53" s="908">
        <f>'01 - SO 01.1 - Bourání'!J32</f>
        <v>0</v>
      </c>
      <c r="AW53" s="908">
        <f>'01 - SO 01.1 - Bourání'!J33</f>
        <v>0</v>
      </c>
      <c r="AX53" s="908">
        <f>'01 - SO 01.1 - Bourání'!J34</f>
        <v>0</v>
      </c>
      <c r="AY53" s="908">
        <f>'01 - SO 01.1 - Bourání'!J35</f>
        <v>0</v>
      </c>
      <c r="AZ53" s="908">
        <f>'01 - SO 01.1 - Bourání'!F32</f>
        <v>0</v>
      </c>
      <c r="BA53" s="908">
        <f>'01 - SO 01.1 - Bourání'!F33</f>
        <v>0</v>
      </c>
      <c r="BB53" s="908">
        <f>'01 - SO 01.1 - Bourání'!F34</f>
        <v>0</v>
      </c>
      <c r="BC53" s="908">
        <f>'01 - SO 01.1 - Bourání'!F35</f>
        <v>0</v>
      </c>
      <c r="BD53" s="910">
        <f>'01 - SO 01.1 - Bourání'!F36</f>
        <v>0</v>
      </c>
      <c r="BT53" s="912" t="s">
        <v>89</v>
      </c>
      <c r="BV53" s="912" t="s">
        <v>84</v>
      </c>
      <c r="BW53" s="912" t="s">
        <v>94</v>
      </c>
      <c r="BX53" s="912" t="s">
        <v>88</v>
      </c>
      <c r="CL53" s="912" t="s">
        <v>5</v>
      </c>
    </row>
    <row r="54" spans="1:91" s="911" customFormat="1" ht="16.5" customHeight="1">
      <c r="A54" s="904" t="s">
        <v>90</v>
      </c>
      <c r="B54" s="905"/>
      <c r="C54" s="540"/>
      <c r="D54" s="540"/>
      <c r="E54" s="953" t="s">
        <v>95</v>
      </c>
      <c r="F54" s="953"/>
      <c r="G54" s="953"/>
      <c r="H54" s="953"/>
      <c r="I54" s="953"/>
      <c r="J54" s="540"/>
      <c r="K54" s="953" t="s">
        <v>96</v>
      </c>
      <c r="L54" s="953"/>
      <c r="M54" s="953"/>
      <c r="N54" s="953"/>
      <c r="O54" s="953"/>
      <c r="P54" s="953"/>
      <c r="Q54" s="953"/>
      <c r="R54" s="953"/>
      <c r="S54" s="953"/>
      <c r="T54" s="953"/>
      <c r="U54" s="953"/>
      <c r="V54" s="953"/>
      <c r="W54" s="953"/>
      <c r="X54" s="953"/>
      <c r="Y54" s="953"/>
      <c r="Z54" s="953"/>
      <c r="AA54" s="953"/>
      <c r="AB54" s="953"/>
      <c r="AC54" s="953"/>
      <c r="AD54" s="953"/>
      <c r="AE54" s="953"/>
      <c r="AF54" s="953"/>
      <c r="AG54" s="951">
        <f>'02 - SO 01.2 - Stavební část'!J29</f>
        <v>0</v>
      </c>
      <c r="AH54" s="952"/>
      <c r="AI54" s="952"/>
      <c r="AJ54" s="952"/>
      <c r="AK54" s="952"/>
      <c r="AL54" s="952"/>
      <c r="AM54" s="952"/>
      <c r="AN54" s="951">
        <f t="shared" si="0"/>
        <v>0</v>
      </c>
      <c r="AO54" s="952"/>
      <c r="AP54" s="952"/>
      <c r="AQ54" s="906" t="s">
        <v>93</v>
      </c>
      <c r="AR54" s="905"/>
      <c r="AS54" s="907">
        <v>0</v>
      </c>
      <c r="AT54" s="908">
        <f t="shared" si="1"/>
        <v>0</v>
      </c>
      <c r="AU54" s="909">
        <f>'02 - SO 01.2 - Stavební část'!P113</f>
        <v>0</v>
      </c>
      <c r="AV54" s="908">
        <f>'02 - SO 01.2 - Stavební část'!J32</f>
        <v>0</v>
      </c>
      <c r="AW54" s="908">
        <f>'02 - SO 01.2 - Stavební část'!J33</f>
        <v>0</v>
      </c>
      <c r="AX54" s="908">
        <f>'02 - SO 01.2 - Stavební část'!J34</f>
        <v>0</v>
      </c>
      <c r="AY54" s="908">
        <f>'02 - SO 01.2 - Stavební část'!J35</f>
        <v>0</v>
      </c>
      <c r="AZ54" s="908">
        <f>'02 - SO 01.2 - Stavební část'!F32</f>
        <v>0</v>
      </c>
      <c r="BA54" s="908">
        <f>'02 - SO 01.2 - Stavební část'!F33</f>
        <v>0</v>
      </c>
      <c r="BB54" s="908">
        <f>'02 - SO 01.2 - Stavební část'!F34</f>
        <v>0</v>
      </c>
      <c r="BC54" s="908">
        <f>'02 - SO 01.2 - Stavební část'!F35</f>
        <v>0</v>
      </c>
      <c r="BD54" s="910">
        <f>'02 - SO 01.2 - Stavební část'!F36</f>
        <v>0</v>
      </c>
      <c r="BT54" s="912" t="s">
        <v>89</v>
      </c>
      <c r="BV54" s="912" t="s">
        <v>84</v>
      </c>
      <c r="BW54" s="912" t="s">
        <v>97</v>
      </c>
      <c r="BX54" s="912" t="s">
        <v>88</v>
      </c>
      <c r="CL54" s="912" t="s">
        <v>5</v>
      </c>
    </row>
    <row r="55" spans="1:91" s="911" customFormat="1" ht="16.5" customHeight="1">
      <c r="A55" s="904" t="s">
        <v>90</v>
      </c>
      <c r="B55" s="905"/>
      <c r="C55" s="540"/>
      <c r="D55" s="540"/>
      <c r="E55" s="953" t="s">
        <v>98</v>
      </c>
      <c r="F55" s="953"/>
      <c r="G55" s="953"/>
      <c r="H55" s="953"/>
      <c r="I55" s="953"/>
      <c r="J55" s="540"/>
      <c r="K55" s="953" t="s">
        <v>99</v>
      </c>
      <c r="L55" s="953"/>
      <c r="M55" s="953"/>
      <c r="N55" s="953"/>
      <c r="O55" s="953"/>
      <c r="P55" s="953"/>
      <c r="Q55" s="953"/>
      <c r="R55" s="953"/>
      <c r="S55" s="953"/>
      <c r="T55" s="953"/>
      <c r="U55" s="953"/>
      <c r="V55" s="953"/>
      <c r="W55" s="953"/>
      <c r="X55" s="953"/>
      <c r="Y55" s="953"/>
      <c r="Z55" s="953"/>
      <c r="AA55" s="953"/>
      <c r="AB55" s="953"/>
      <c r="AC55" s="953"/>
      <c r="AD55" s="953"/>
      <c r="AE55" s="953"/>
      <c r="AF55" s="953"/>
      <c r="AG55" s="951">
        <f>'03 - SO 01.3 - Vnitřní zd...'!J29</f>
        <v>0</v>
      </c>
      <c r="AH55" s="952"/>
      <c r="AI55" s="952"/>
      <c r="AJ55" s="952"/>
      <c r="AK55" s="952"/>
      <c r="AL55" s="952"/>
      <c r="AM55" s="952"/>
      <c r="AN55" s="951">
        <f t="shared" si="0"/>
        <v>0</v>
      </c>
      <c r="AO55" s="952"/>
      <c r="AP55" s="952"/>
      <c r="AQ55" s="906" t="s">
        <v>93</v>
      </c>
      <c r="AR55" s="905"/>
      <c r="AS55" s="907">
        <v>0</v>
      </c>
      <c r="AT55" s="908">
        <f t="shared" si="1"/>
        <v>0</v>
      </c>
      <c r="AU55" s="909">
        <f>'03 - SO 01.3 - Vnitřní zd...'!P85</f>
        <v>0</v>
      </c>
      <c r="AV55" s="908">
        <f>'03 - SO 01.3 - Vnitřní zd...'!J32</f>
        <v>0</v>
      </c>
      <c r="AW55" s="908">
        <f>'03 - SO 01.3 - Vnitřní zd...'!J33</f>
        <v>0</v>
      </c>
      <c r="AX55" s="908">
        <f>'03 - SO 01.3 - Vnitřní zd...'!J34</f>
        <v>0</v>
      </c>
      <c r="AY55" s="908">
        <f>'03 - SO 01.3 - Vnitřní zd...'!J35</f>
        <v>0</v>
      </c>
      <c r="AZ55" s="908">
        <f>'03 - SO 01.3 - Vnitřní zd...'!F32</f>
        <v>0</v>
      </c>
      <c r="BA55" s="908">
        <f>'03 - SO 01.3 - Vnitřní zd...'!F33</f>
        <v>0</v>
      </c>
      <c r="BB55" s="908">
        <f>'03 - SO 01.3 - Vnitřní zd...'!F34</f>
        <v>0</v>
      </c>
      <c r="BC55" s="908">
        <f>'03 - SO 01.3 - Vnitřní zd...'!F35</f>
        <v>0</v>
      </c>
      <c r="BD55" s="910">
        <f>'03 - SO 01.3 - Vnitřní zd...'!F36</f>
        <v>0</v>
      </c>
      <c r="BT55" s="912" t="s">
        <v>89</v>
      </c>
      <c r="BV55" s="912" t="s">
        <v>84</v>
      </c>
      <c r="BW55" s="912" t="s">
        <v>100</v>
      </c>
      <c r="BX55" s="912" t="s">
        <v>88</v>
      </c>
      <c r="CL55" s="912" t="s">
        <v>5</v>
      </c>
    </row>
    <row r="56" spans="1:91" s="911" customFormat="1" ht="16.5" customHeight="1">
      <c r="A56" s="904" t="s">
        <v>90</v>
      </c>
      <c r="B56" s="905"/>
      <c r="C56" s="540"/>
      <c r="D56" s="540"/>
      <c r="E56" s="953" t="s">
        <v>101</v>
      </c>
      <c r="F56" s="953"/>
      <c r="G56" s="953"/>
      <c r="H56" s="953"/>
      <c r="I56" s="953"/>
      <c r="J56" s="540"/>
      <c r="K56" s="953" t="s">
        <v>102</v>
      </c>
      <c r="L56" s="953"/>
      <c r="M56" s="953"/>
      <c r="N56" s="953"/>
      <c r="O56" s="953"/>
      <c r="P56" s="953"/>
      <c r="Q56" s="953"/>
      <c r="R56" s="953"/>
      <c r="S56" s="953"/>
      <c r="T56" s="953"/>
      <c r="U56" s="953"/>
      <c r="V56" s="953"/>
      <c r="W56" s="953"/>
      <c r="X56" s="953"/>
      <c r="Y56" s="953"/>
      <c r="Z56" s="953"/>
      <c r="AA56" s="953"/>
      <c r="AB56" s="953"/>
      <c r="AC56" s="953"/>
      <c r="AD56" s="953"/>
      <c r="AE56" s="953"/>
      <c r="AF56" s="953"/>
      <c r="AG56" s="951">
        <f>'04 - SO 01.4 - Ústřední v...'!J29</f>
        <v>0</v>
      </c>
      <c r="AH56" s="952"/>
      <c r="AI56" s="952"/>
      <c r="AJ56" s="952"/>
      <c r="AK56" s="952"/>
      <c r="AL56" s="952"/>
      <c r="AM56" s="952"/>
      <c r="AN56" s="951">
        <f t="shared" si="0"/>
        <v>0</v>
      </c>
      <c r="AO56" s="952"/>
      <c r="AP56" s="952"/>
      <c r="AQ56" s="906" t="s">
        <v>93</v>
      </c>
      <c r="AR56" s="905"/>
      <c r="AS56" s="907">
        <v>0</v>
      </c>
      <c r="AT56" s="908">
        <f t="shared" si="1"/>
        <v>0</v>
      </c>
      <c r="AU56" s="909">
        <f>'04 - SO 01.4 - Ústřední v...'!P84</f>
        <v>0</v>
      </c>
      <c r="AV56" s="908">
        <f>'04 - SO 01.4 - Ústřední v...'!J32</f>
        <v>0</v>
      </c>
      <c r="AW56" s="908">
        <f>'04 - SO 01.4 - Ústřední v...'!J33</f>
        <v>0</v>
      </c>
      <c r="AX56" s="908">
        <f>'04 - SO 01.4 - Ústřední v...'!J34</f>
        <v>0</v>
      </c>
      <c r="AY56" s="908">
        <f>'04 - SO 01.4 - Ústřední v...'!J35</f>
        <v>0</v>
      </c>
      <c r="AZ56" s="908">
        <f>'04 - SO 01.4 - Ústřední v...'!F32</f>
        <v>0</v>
      </c>
      <c r="BA56" s="908">
        <f>'04 - SO 01.4 - Ústřední v...'!F33</f>
        <v>0</v>
      </c>
      <c r="BB56" s="908">
        <f>'04 - SO 01.4 - Ústřední v...'!F34</f>
        <v>0</v>
      </c>
      <c r="BC56" s="908">
        <f>'04 - SO 01.4 - Ústřední v...'!F35</f>
        <v>0</v>
      </c>
      <c r="BD56" s="910">
        <f>'04 - SO 01.4 - Ústřední v...'!F36</f>
        <v>0</v>
      </c>
      <c r="BT56" s="912" t="s">
        <v>89</v>
      </c>
      <c r="BV56" s="912" t="s">
        <v>84</v>
      </c>
      <c r="BW56" s="912" t="s">
        <v>103</v>
      </c>
      <c r="BX56" s="912" t="s">
        <v>88</v>
      </c>
      <c r="CL56" s="912" t="s">
        <v>5</v>
      </c>
    </row>
    <row r="57" spans="1:91" s="911" customFormat="1" ht="16.5" customHeight="1">
      <c r="A57" s="904" t="s">
        <v>90</v>
      </c>
      <c r="B57" s="905"/>
      <c r="C57" s="540"/>
      <c r="D57" s="540"/>
      <c r="E57" s="953" t="s">
        <v>104</v>
      </c>
      <c r="F57" s="953"/>
      <c r="G57" s="953"/>
      <c r="H57" s="953"/>
      <c r="I57" s="953"/>
      <c r="J57" s="540"/>
      <c r="K57" s="953" t="s">
        <v>105</v>
      </c>
      <c r="L57" s="953"/>
      <c r="M57" s="953"/>
      <c r="N57" s="953"/>
      <c r="O57" s="953"/>
      <c r="P57" s="953"/>
      <c r="Q57" s="953"/>
      <c r="R57" s="953"/>
      <c r="S57" s="953"/>
      <c r="T57" s="953"/>
      <c r="U57" s="953"/>
      <c r="V57" s="953"/>
      <c r="W57" s="953"/>
      <c r="X57" s="953"/>
      <c r="Y57" s="953"/>
      <c r="Z57" s="953"/>
      <c r="AA57" s="953"/>
      <c r="AB57" s="953"/>
      <c r="AC57" s="953"/>
      <c r="AD57" s="953"/>
      <c r="AE57" s="953"/>
      <c r="AF57" s="953"/>
      <c r="AG57" s="951">
        <f>'05 - SO 01.5 - Vzduchotec...'!J29</f>
        <v>0</v>
      </c>
      <c r="AH57" s="952"/>
      <c r="AI57" s="952"/>
      <c r="AJ57" s="952"/>
      <c r="AK57" s="952"/>
      <c r="AL57" s="952"/>
      <c r="AM57" s="952"/>
      <c r="AN57" s="951">
        <f t="shared" si="0"/>
        <v>0</v>
      </c>
      <c r="AO57" s="952"/>
      <c r="AP57" s="952"/>
      <c r="AQ57" s="906" t="s">
        <v>93</v>
      </c>
      <c r="AR57" s="905"/>
      <c r="AS57" s="907">
        <v>0</v>
      </c>
      <c r="AT57" s="908">
        <f t="shared" si="1"/>
        <v>0</v>
      </c>
      <c r="AU57" s="909">
        <f>'05 - SO 01.5 - Vzduchotec...'!P84</f>
        <v>0</v>
      </c>
      <c r="AV57" s="908">
        <f>'05 - SO 01.5 - Vzduchotec...'!J32</f>
        <v>0</v>
      </c>
      <c r="AW57" s="908">
        <f>'05 - SO 01.5 - Vzduchotec...'!J33</f>
        <v>0</v>
      </c>
      <c r="AX57" s="908">
        <f>'05 - SO 01.5 - Vzduchotec...'!J34</f>
        <v>0</v>
      </c>
      <c r="AY57" s="908">
        <f>'05 - SO 01.5 - Vzduchotec...'!J35</f>
        <v>0</v>
      </c>
      <c r="AZ57" s="908">
        <f>'05 - SO 01.5 - Vzduchotec...'!F32</f>
        <v>0</v>
      </c>
      <c r="BA57" s="908">
        <f>'05 - SO 01.5 - Vzduchotec...'!F33</f>
        <v>0</v>
      </c>
      <c r="BB57" s="908">
        <f>'05 - SO 01.5 - Vzduchotec...'!F34</f>
        <v>0</v>
      </c>
      <c r="BC57" s="908">
        <f>'05 - SO 01.5 - Vzduchotec...'!F35</f>
        <v>0</v>
      </c>
      <c r="BD57" s="910">
        <f>'05 - SO 01.5 - Vzduchotec...'!F36</f>
        <v>0</v>
      </c>
      <c r="BT57" s="912" t="s">
        <v>89</v>
      </c>
      <c r="BV57" s="912" t="s">
        <v>84</v>
      </c>
      <c r="BW57" s="912" t="s">
        <v>106</v>
      </c>
      <c r="BX57" s="912" t="s">
        <v>88</v>
      </c>
      <c r="CL57" s="912" t="s">
        <v>5</v>
      </c>
    </row>
    <row r="58" spans="1:91" s="911" customFormat="1" ht="16.5" customHeight="1">
      <c r="A58" s="904" t="s">
        <v>90</v>
      </c>
      <c r="B58" s="905"/>
      <c r="C58" s="540"/>
      <c r="D58" s="540"/>
      <c r="E58" s="953" t="s">
        <v>107</v>
      </c>
      <c r="F58" s="953"/>
      <c r="G58" s="953"/>
      <c r="H58" s="953"/>
      <c r="I58" s="953"/>
      <c r="J58" s="540"/>
      <c r="K58" s="953" t="s">
        <v>108</v>
      </c>
      <c r="L58" s="953"/>
      <c r="M58" s="953"/>
      <c r="N58" s="953"/>
      <c r="O58" s="953"/>
      <c r="P58" s="953"/>
      <c r="Q58" s="953"/>
      <c r="R58" s="953"/>
      <c r="S58" s="953"/>
      <c r="T58" s="953"/>
      <c r="U58" s="953"/>
      <c r="V58" s="953"/>
      <c r="W58" s="953"/>
      <c r="X58" s="953"/>
      <c r="Y58" s="953"/>
      <c r="Z58" s="953"/>
      <c r="AA58" s="953"/>
      <c r="AB58" s="953"/>
      <c r="AC58" s="953"/>
      <c r="AD58" s="953"/>
      <c r="AE58" s="953"/>
      <c r="AF58" s="953"/>
      <c r="AG58" s="951">
        <f>'06 - SO 01.6 - Elektroins...'!J29</f>
        <v>0</v>
      </c>
      <c r="AH58" s="952"/>
      <c r="AI58" s="952"/>
      <c r="AJ58" s="952"/>
      <c r="AK58" s="952"/>
      <c r="AL58" s="952"/>
      <c r="AM58" s="952"/>
      <c r="AN58" s="951">
        <f t="shared" si="0"/>
        <v>0</v>
      </c>
      <c r="AO58" s="952"/>
      <c r="AP58" s="952"/>
      <c r="AQ58" s="906" t="s">
        <v>93</v>
      </c>
      <c r="AR58" s="905"/>
      <c r="AS58" s="907">
        <v>0</v>
      </c>
      <c r="AT58" s="908">
        <f t="shared" si="1"/>
        <v>0</v>
      </c>
      <c r="AU58" s="909">
        <f>'06 - SO 01.6 - Elektroins...'!P86</f>
        <v>0</v>
      </c>
      <c r="AV58" s="908">
        <f>'06 - SO 01.6 - Elektroins...'!J32</f>
        <v>0</v>
      </c>
      <c r="AW58" s="908">
        <f>'06 - SO 01.6 - Elektroins...'!J33</f>
        <v>0</v>
      </c>
      <c r="AX58" s="908">
        <f>'06 - SO 01.6 - Elektroins...'!J34</f>
        <v>0</v>
      </c>
      <c r="AY58" s="908">
        <f>'06 - SO 01.6 - Elektroins...'!J35</f>
        <v>0</v>
      </c>
      <c r="AZ58" s="908">
        <f>'06 - SO 01.6 - Elektroins...'!F32</f>
        <v>0</v>
      </c>
      <c r="BA58" s="908">
        <f>'06 - SO 01.6 - Elektroins...'!F33</f>
        <v>0</v>
      </c>
      <c r="BB58" s="908">
        <f>'06 - SO 01.6 - Elektroins...'!F34</f>
        <v>0</v>
      </c>
      <c r="BC58" s="908">
        <f>'06 - SO 01.6 - Elektroins...'!F35</f>
        <v>0</v>
      </c>
      <c r="BD58" s="910">
        <f>'06 - SO 01.6 - Elektroins...'!F36</f>
        <v>0</v>
      </c>
      <c r="BT58" s="912" t="s">
        <v>89</v>
      </c>
      <c r="BV58" s="912" t="s">
        <v>84</v>
      </c>
      <c r="BW58" s="912" t="s">
        <v>109</v>
      </c>
      <c r="BX58" s="912" t="s">
        <v>88</v>
      </c>
      <c r="CL58" s="912" t="s">
        <v>5</v>
      </c>
    </row>
    <row r="59" spans="1:91" s="911" customFormat="1" ht="28.5" customHeight="1">
      <c r="B59" s="905"/>
      <c r="C59" s="540"/>
      <c r="D59" s="540"/>
      <c r="E59" s="953" t="s">
        <v>110</v>
      </c>
      <c r="F59" s="953"/>
      <c r="G59" s="953"/>
      <c r="H59" s="953"/>
      <c r="I59" s="953"/>
      <c r="J59" s="540"/>
      <c r="K59" s="953" t="s">
        <v>111</v>
      </c>
      <c r="L59" s="953"/>
      <c r="M59" s="953"/>
      <c r="N59" s="953"/>
      <c r="O59" s="953"/>
      <c r="P59" s="953"/>
      <c r="Q59" s="953"/>
      <c r="R59" s="953"/>
      <c r="S59" s="953"/>
      <c r="T59" s="953"/>
      <c r="U59" s="953"/>
      <c r="V59" s="953"/>
      <c r="W59" s="953"/>
      <c r="X59" s="953"/>
      <c r="Y59" s="953"/>
      <c r="Z59" s="953"/>
      <c r="AA59" s="953"/>
      <c r="AB59" s="953"/>
      <c r="AC59" s="953"/>
      <c r="AD59" s="953"/>
      <c r="AE59" s="953"/>
      <c r="AF59" s="953"/>
      <c r="AG59" s="954">
        <f>ROUND(SUM(AG60:AG64),0)</f>
        <v>0</v>
      </c>
      <c r="AH59" s="952"/>
      <c r="AI59" s="952"/>
      <c r="AJ59" s="952"/>
      <c r="AK59" s="952"/>
      <c r="AL59" s="952"/>
      <c r="AM59" s="952"/>
      <c r="AN59" s="951">
        <f t="shared" si="0"/>
        <v>0</v>
      </c>
      <c r="AO59" s="952"/>
      <c r="AP59" s="952"/>
      <c r="AQ59" s="906" t="s">
        <v>93</v>
      </c>
      <c r="AR59" s="905"/>
      <c r="AS59" s="907">
        <f>ROUND(SUM(AS60:AS64),0)</f>
        <v>0</v>
      </c>
      <c r="AT59" s="908">
        <f t="shared" si="1"/>
        <v>0</v>
      </c>
      <c r="AU59" s="909">
        <f>ROUND(SUM(AU60:AU64),5)</f>
        <v>0</v>
      </c>
      <c r="AV59" s="908">
        <f>ROUND(AZ59*L26,1)</f>
        <v>0</v>
      </c>
      <c r="AW59" s="908">
        <f>ROUND(BA59*L27,1)</f>
        <v>0</v>
      </c>
      <c r="AX59" s="908">
        <f>ROUND(BB59*L26,1)</f>
        <v>0</v>
      </c>
      <c r="AY59" s="908">
        <f>ROUND(BC59*L27,1)</f>
        <v>0</v>
      </c>
      <c r="AZ59" s="908">
        <f>ROUND(SUM(AZ60:AZ64),0)</f>
        <v>0</v>
      </c>
      <c r="BA59" s="908">
        <f>ROUND(SUM(BA60:BA64),0)</f>
        <v>0</v>
      </c>
      <c r="BB59" s="908">
        <f>ROUND(SUM(BB60:BB64),0)</f>
        <v>0</v>
      </c>
      <c r="BC59" s="908">
        <f>ROUND(SUM(BC60:BC64),0)</f>
        <v>0</v>
      </c>
      <c r="BD59" s="910">
        <f>ROUND(SUM(BD60:BD64),0)</f>
        <v>0</v>
      </c>
      <c r="BS59" s="912" t="s">
        <v>81</v>
      </c>
      <c r="BT59" s="912" t="s">
        <v>89</v>
      </c>
      <c r="BU59" s="912" t="s">
        <v>83</v>
      </c>
      <c r="BV59" s="912" t="s">
        <v>84</v>
      </c>
      <c r="BW59" s="912" t="s">
        <v>112</v>
      </c>
      <c r="BX59" s="912" t="s">
        <v>88</v>
      </c>
      <c r="CL59" s="912" t="s">
        <v>5</v>
      </c>
    </row>
    <row r="60" spans="1:91" s="911" customFormat="1" ht="16.5" customHeight="1">
      <c r="A60" s="904" t="s">
        <v>90</v>
      </c>
      <c r="B60" s="905"/>
      <c r="C60" s="540"/>
      <c r="D60" s="540"/>
      <c r="E60" s="540"/>
      <c r="F60" s="953" t="s">
        <v>91</v>
      </c>
      <c r="G60" s="953"/>
      <c r="H60" s="953"/>
      <c r="I60" s="953"/>
      <c r="J60" s="953"/>
      <c r="K60" s="540"/>
      <c r="L60" s="953" t="s">
        <v>113</v>
      </c>
      <c r="M60" s="953"/>
      <c r="N60" s="953"/>
      <c r="O60" s="953"/>
      <c r="P60" s="953"/>
      <c r="Q60" s="953"/>
      <c r="R60" s="953"/>
      <c r="S60" s="953"/>
      <c r="T60" s="953"/>
      <c r="U60" s="953"/>
      <c r="V60" s="953"/>
      <c r="W60" s="953"/>
      <c r="X60" s="953"/>
      <c r="Y60" s="953"/>
      <c r="Z60" s="953"/>
      <c r="AA60" s="953"/>
      <c r="AB60" s="953"/>
      <c r="AC60" s="953"/>
      <c r="AD60" s="953"/>
      <c r="AE60" s="953"/>
      <c r="AF60" s="953"/>
      <c r="AG60" s="951">
        <f>'01 - SO 01.7.1 - Akumulač...'!J31</f>
        <v>0</v>
      </c>
      <c r="AH60" s="952"/>
      <c r="AI60" s="952"/>
      <c r="AJ60" s="952"/>
      <c r="AK60" s="952"/>
      <c r="AL60" s="952"/>
      <c r="AM60" s="952"/>
      <c r="AN60" s="951">
        <f t="shared" si="0"/>
        <v>0</v>
      </c>
      <c r="AO60" s="952"/>
      <c r="AP60" s="952"/>
      <c r="AQ60" s="906" t="s">
        <v>93</v>
      </c>
      <c r="AR60" s="905"/>
      <c r="AS60" s="907">
        <v>0</v>
      </c>
      <c r="AT60" s="908">
        <f t="shared" si="1"/>
        <v>0</v>
      </c>
      <c r="AU60" s="909">
        <f>'01 - SO 01.7.1 - Akumulač...'!P96</f>
        <v>0</v>
      </c>
      <c r="AV60" s="908">
        <f>'01 - SO 01.7.1 - Akumulač...'!J34</f>
        <v>0</v>
      </c>
      <c r="AW60" s="908">
        <f>'01 - SO 01.7.1 - Akumulač...'!J35</f>
        <v>0</v>
      </c>
      <c r="AX60" s="908">
        <f>'01 - SO 01.7.1 - Akumulač...'!J36</f>
        <v>0</v>
      </c>
      <c r="AY60" s="908">
        <f>'01 - SO 01.7.1 - Akumulač...'!J37</f>
        <v>0</v>
      </c>
      <c r="AZ60" s="908">
        <f>'01 - SO 01.7.1 - Akumulač...'!F34</f>
        <v>0</v>
      </c>
      <c r="BA60" s="908">
        <f>'01 - SO 01.7.1 - Akumulač...'!F35</f>
        <v>0</v>
      </c>
      <c r="BB60" s="908">
        <f>'01 - SO 01.7.1 - Akumulač...'!F36</f>
        <v>0</v>
      </c>
      <c r="BC60" s="908">
        <f>'01 - SO 01.7.1 - Akumulač...'!F37</f>
        <v>0</v>
      </c>
      <c r="BD60" s="910">
        <f>'01 - SO 01.7.1 - Akumulač...'!F38</f>
        <v>0</v>
      </c>
      <c r="BT60" s="912" t="s">
        <v>114</v>
      </c>
      <c r="BV60" s="912" t="s">
        <v>84</v>
      </c>
      <c r="BW60" s="912" t="s">
        <v>115</v>
      </c>
      <c r="BX60" s="912" t="s">
        <v>112</v>
      </c>
      <c r="CL60" s="912" t="s">
        <v>5</v>
      </c>
    </row>
    <row r="61" spans="1:91" s="911" customFormat="1" ht="28.5" customHeight="1">
      <c r="A61" s="904" t="s">
        <v>90</v>
      </c>
      <c r="B61" s="905"/>
      <c r="C61" s="540"/>
      <c r="D61" s="540"/>
      <c r="E61" s="540"/>
      <c r="F61" s="953" t="s">
        <v>95</v>
      </c>
      <c r="G61" s="953"/>
      <c r="H61" s="953"/>
      <c r="I61" s="953"/>
      <c r="J61" s="953"/>
      <c r="K61" s="540"/>
      <c r="L61" s="953" t="s">
        <v>116</v>
      </c>
      <c r="M61" s="953"/>
      <c r="N61" s="953"/>
      <c r="O61" s="953"/>
      <c r="P61" s="953"/>
      <c r="Q61" s="953"/>
      <c r="R61" s="953"/>
      <c r="S61" s="953"/>
      <c r="T61" s="953"/>
      <c r="U61" s="953"/>
      <c r="V61" s="953"/>
      <c r="W61" s="953"/>
      <c r="X61" s="953"/>
      <c r="Y61" s="953"/>
      <c r="Z61" s="953"/>
      <c r="AA61" s="953"/>
      <c r="AB61" s="953"/>
      <c r="AC61" s="953"/>
      <c r="AD61" s="953"/>
      <c r="AE61" s="953"/>
      <c r="AF61" s="953"/>
      <c r="AG61" s="951">
        <f>'02 - SO 01.7.2 - Odvodněn...'!J31</f>
        <v>0</v>
      </c>
      <c r="AH61" s="952"/>
      <c r="AI61" s="952"/>
      <c r="AJ61" s="952"/>
      <c r="AK61" s="952"/>
      <c r="AL61" s="952"/>
      <c r="AM61" s="952"/>
      <c r="AN61" s="951">
        <f t="shared" si="0"/>
        <v>0</v>
      </c>
      <c r="AO61" s="952"/>
      <c r="AP61" s="952"/>
      <c r="AQ61" s="906" t="s">
        <v>93</v>
      </c>
      <c r="AR61" s="905"/>
      <c r="AS61" s="907">
        <v>0</v>
      </c>
      <c r="AT61" s="908">
        <f t="shared" si="1"/>
        <v>0</v>
      </c>
      <c r="AU61" s="909">
        <f>'02 - SO 01.7.2 - Odvodněn...'!P95</f>
        <v>0</v>
      </c>
      <c r="AV61" s="908">
        <f>'02 - SO 01.7.2 - Odvodněn...'!J34</f>
        <v>0</v>
      </c>
      <c r="AW61" s="908">
        <f>'02 - SO 01.7.2 - Odvodněn...'!J35</f>
        <v>0</v>
      </c>
      <c r="AX61" s="908">
        <f>'02 - SO 01.7.2 - Odvodněn...'!J36</f>
        <v>0</v>
      </c>
      <c r="AY61" s="908">
        <f>'02 - SO 01.7.2 - Odvodněn...'!J37</f>
        <v>0</v>
      </c>
      <c r="AZ61" s="908">
        <f>'02 - SO 01.7.2 - Odvodněn...'!F34</f>
        <v>0</v>
      </c>
      <c r="BA61" s="908">
        <f>'02 - SO 01.7.2 - Odvodněn...'!F35</f>
        <v>0</v>
      </c>
      <c r="BB61" s="908">
        <f>'02 - SO 01.7.2 - Odvodněn...'!F36</f>
        <v>0</v>
      </c>
      <c r="BC61" s="908">
        <f>'02 - SO 01.7.2 - Odvodněn...'!F37</f>
        <v>0</v>
      </c>
      <c r="BD61" s="910">
        <f>'02 - SO 01.7.2 - Odvodněn...'!F38</f>
        <v>0</v>
      </c>
      <c r="BT61" s="912" t="s">
        <v>114</v>
      </c>
      <c r="BV61" s="912" t="s">
        <v>84</v>
      </c>
      <c r="BW61" s="912" t="s">
        <v>117</v>
      </c>
      <c r="BX61" s="912" t="s">
        <v>112</v>
      </c>
      <c r="CL61" s="912" t="s">
        <v>5</v>
      </c>
    </row>
    <row r="62" spans="1:91" s="911" customFormat="1" ht="28.5" customHeight="1">
      <c r="A62" s="904" t="s">
        <v>90</v>
      </c>
      <c r="B62" s="905"/>
      <c r="C62" s="540"/>
      <c r="D62" s="540"/>
      <c r="E62" s="540"/>
      <c r="F62" s="953" t="s">
        <v>98</v>
      </c>
      <c r="G62" s="953"/>
      <c r="H62" s="953"/>
      <c r="I62" s="953"/>
      <c r="J62" s="953"/>
      <c r="K62" s="540"/>
      <c r="L62" s="953" t="s">
        <v>118</v>
      </c>
      <c r="M62" s="953"/>
      <c r="N62" s="953"/>
      <c r="O62" s="953"/>
      <c r="P62" s="953"/>
      <c r="Q62" s="953"/>
      <c r="R62" s="953"/>
      <c r="S62" s="953"/>
      <c r="T62" s="953"/>
      <c r="U62" s="953"/>
      <c r="V62" s="953"/>
      <c r="W62" s="953"/>
      <c r="X62" s="953"/>
      <c r="Y62" s="953"/>
      <c r="Z62" s="953"/>
      <c r="AA62" s="953"/>
      <c r="AB62" s="953"/>
      <c r="AC62" s="953"/>
      <c r="AD62" s="953"/>
      <c r="AE62" s="953"/>
      <c r="AF62" s="953"/>
      <c r="AG62" s="951">
        <f>'03 - SO 01.7.3 - Kanaliza...'!J31</f>
        <v>0</v>
      </c>
      <c r="AH62" s="952"/>
      <c r="AI62" s="952"/>
      <c r="AJ62" s="952"/>
      <c r="AK62" s="952"/>
      <c r="AL62" s="952"/>
      <c r="AM62" s="952"/>
      <c r="AN62" s="951">
        <f t="shared" si="0"/>
        <v>0</v>
      </c>
      <c r="AO62" s="952"/>
      <c r="AP62" s="952"/>
      <c r="AQ62" s="906" t="s">
        <v>93</v>
      </c>
      <c r="AR62" s="905"/>
      <c r="AS62" s="907">
        <v>0</v>
      </c>
      <c r="AT62" s="908">
        <f t="shared" si="1"/>
        <v>0</v>
      </c>
      <c r="AU62" s="909">
        <f>'03 - SO 01.7.3 - Kanaliza...'!P98</f>
        <v>0</v>
      </c>
      <c r="AV62" s="908">
        <f>'03 - SO 01.7.3 - Kanaliza...'!J34</f>
        <v>0</v>
      </c>
      <c r="AW62" s="908">
        <f>'03 - SO 01.7.3 - Kanaliza...'!J35</f>
        <v>0</v>
      </c>
      <c r="AX62" s="908">
        <f>'03 - SO 01.7.3 - Kanaliza...'!J36</f>
        <v>0</v>
      </c>
      <c r="AY62" s="908">
        <f>'03 - SO 01.7.3 - Kanaliza...'!J37</f>
        <v>0</v>
      </c>
      <c r="AZ62" s="908">
        <f>'03 - SO 01.7.3 - Kanaliza...'!F34</f>
        <v>0</v>
      </c>
      <c r="BA62" s="908">
        <f>'03 - SO 01.7.3 - Kanaliza...'!F35</f>
        <v>0</v>
      </c>
      <c r="BB62" s="908">
        <f>'03 - SO 01.7.3 - Kanaliza...'!F36</f>
        <v>0</v>
      </c>
      <c r="BC62" s="908">
        <f>'03 - SO 01.7.3 - Kanaliza...'!F37</f>
        <v>0</v>
      </c>
      <c r="BD62" s="910">
        <f>'03 - SO 01.7.3 - Kanaliza...'!F38</f>
        <v>0</v>
      </c>
      <c r="BT62" s="912" t="s">
        <v>114</v>
      </c>
      <c r="BV62" s="912" t="s">
        <v>84</v>
      </c>
      <c r="BW62" s="912" t="s">
        <v>119</v>
      </c>
      <c r="BX62" s="912" t="s">
        <v>112</v>
      </c>
      <c r="CL62" s="912" t="s">
        <v>5</v>
      </c>
    </row>
    <row r="63" spans="1:91" s="911" customFormat="1" ht="28.5" customHeight="1">
      <c r="A63" s="904" t="s">
        <v>90</v>
      </c>
      <c r="B63" s="905"/>
      <c r="C63" s="540"/>
      <c r="D63" s="540"/>
      <c r="E63" s="540"/>
      <c r="F63" s="953" t="s">
        <v>101</v>
      </c>
      <c r="G63" s="953"/>
      <c r="H63" s="953"/>
      <c r="I63" s="953"/>
      <c r="J63" s="953"/>
      <c r="K63" s="540"/>
      <c r="L63" s="953" t="s">
        <v>120</v>
      </c>
      <c r="M63" s="953"/>
      <c r="N63" s="953"/>
      <c r="O63" s="953"/>
      <c r="P63" s="953"/>
      <c r="Q63" s="953"/>
      <c r="R63" s="953"/>
      <c r="S63" s="953"/>
      <c r="T63" s="953"/>
      <c r="U63" s="953"/>
      <c r="V63" s="953"/>
      <c r="W63" s="953"/>
      <c r="X63" s="953"/>
      <c r="Y63" s="953"/>
      <c r="Z63" s="953"/>
      <c r="AA63" s="953"/>
      <c r="AB63" s="953"/>
      <c r="AC63" s="953"/>
      <c r="AD63" s="953"/>
      <c r="AE63" s="953"/>
      <c r="AF63" s="953"/>
      <c r="AG63" s="951">
        <f>'04 - SO 01.7.4 - Výtlak o...'!J31</f>
        <v>0</v>
      </c>
      <c r="AH63" s="952"/>
      <c r="AI63" s="952"/>
      <c r="AJ63" s="952"/>
      <c r="AK63" s="952"/>
      <c r="AL63" s="952"/>
      <c r="AM63" s="952"/>
      <c r="AN63" s="951">
        <f t="shared" si="0"/>
        <v>0</v>
      </c>
      <c r="AO63" s="952"/>
      <c r="AP63" s="952"/>
      <c r="AQ63" s="906" t="s">
        <v>93</v>
      </c>
      <c r="AR63" s="905"/>
      <c r="AS63" s="907">
        <v>0</v>
      </c>
      <c r="AT63" s="908">
        <f t="shared" si="1"/>
        <v>0</v>
      </c>
      <c r="AU63" s="909">
        <f>'04 - SO 01.7.4 - Výtlak o...'!P95</f>
        <v>0</v>
      </c>
      <c r="AV63" s="908">
        <f>'04 - SO 01.7.4 - Výtlak o...'!J34</f>
        <v>0</v>
      </c>
      <c r="AW63" s="908">
        <f>'04 - SO 01.7.4 - Výtlak o...'!J35</f>
        <v>0</v>
      </c>
      <c r="AX63" s="908">
        <f>'04 - SO 01.7.4 - Výtlak o...'!J36</f>
        <v>0</v>
      </c>
      <c r="AY63" s="908">
        <f>'04 - SO 01.7.4 - Výtlak o...'!J37</f>
        <v>0</v>
      </c>
      <c r="AZ63" s="908">
        <f>'04 - SO 01.7.4 - Výtlak o...'!F34</f>
        <v>0</v>
      </c>
      <c r="BA63" s="908">
        <f>'04 - SO 01.7.4 - Výtlak o...'!F35</f>
        <v>0</v>
      </c>
      <c r="BB63" s="908">
        <f>'04 - SO 01.7.4 - Výtlak o...'!F36</f>
        <v>0</v>
      </c>
      <c r="BC63" s="908">
        <f>'04 - SO 01.7.4 - Výtlak o...'!F37</f>
        <v>0</v>
      </c>
      <c r="BD63" s="910">
        <f>'04 - SO 01.7.4 - Výtlak o...'!F38</f>
        <v>0</v>
      </c>
      <c r="BT63" s="912" t="s">
        <v>114</v>
      </c>
      <c r="BV63" s="912" t="s">
        <v>84</v>
      </c>
      <c r="BW63" s="912" t="s">
        <v>121</v>
      </c>
      <c r="BX63" s="912" t="s">
        <v>112</v>
      </c>
      <c r="CL63" s="912" t="s">
        <v>5</v>
      </c>
    </row>
    <row r="64" spans="1:91" s="911" customFormat="1" ht="16.5" customHeight="1">
      <c r="A64" s="904" t="s">
        <v>90</v>
      </c>
      <c r="B64" s="905"/>
      <c r="C64" s="540"/>
      <c r="D64" s="540"/>
      <c r="E64" s="540"/>
      <c r="F64" s="953" t="s">
        <v>104</v>
      </c>
      <c r="G64" s="953"/>
      <c r="H64" s="953"/>
      <c r="I64" s="953"/>
      <c r="J64" s="953"/>
      <c r="K64" s="540"/>
      <c r="L64" s="953" t="s">
        <v>122</v>
      </c>
      <c r="M64" s="953"/>
      <c r="N64" s="953"/>
      <c r="O64" s="953"/>
      <c r="P64" s="953"/>
      <c r="Q64" s="953"/>
      <c r="R64" s="953"/>
      <c r="S64" s="953"/>
      <c r="T64" s="953"/>
      <c r="U64" s="953"/>
      <c r="V64" s="953"/>
      <c r="W64" s="953"/>
      <c r="X64" s="953"/>
      <c r="Y64" s="953"/>
      <c r="Z64" s="953"/>
      <c r="AA64" s="953"/>
      <c r="AB64" s="953"/>
      <c r="AC64" s="953"/>
      <c r="AD64" s="953"/>
      <c r="AE64" s="953"/>
      <c r="AF64" s="953"/>
      <c r="AG64" s="951">
        <f>'05 - SO 01.7.5 - Technologie'!J31</f>
        <v>0</v>
      </c>
      <c r="AH64" s="952"/>
      <c r="AI64" s="952"/>
      <c r="AJ64" s="952"/>
      <c r="AK64" s="952"/>
      <c r="AL64" s="952"/>
      <c r="AM64" s="952"/>
      <c r="AN64" s="951">
        <f t="shared" si="0"/>
        <v>0</v>
      </c>
      <c r="AO64" s="952"/>
      <c r="AP64" s="952"/>
      <c r="AQ64" s="906" t="s">
        <v>93</v>
      </c>
      <c r="AR64" s="905"/>
      <c r="AS64" s="907">
        <v>0</v>
      </c>
      <c r="AT64" s="908">
        <f t="shared" si="1"/>
        <v>0</v>
      </c>
      <c r="AU64" s="909">
        <f>'05 - SO 01.7.5 - Technologie'!P90</f>
        <v>0</v>
      </c>
      <c r="AV64" s="908">
        <f>'05 - SO 01.7.5 - Technologie'!J34</f>
        <v>0</v>
      </c>
      <c r="AW64" s="908">
        <f>'05 - SO 01.7.5 - Technologie'!J35</f>
        <v>0</v>
      </c>
      <c r="AX64" s="908">
        <f>'05 - SO 01.7.5 - Technologie'!J36</f>
        <v>0</v>
      </c>
      <c r="AY64" s="908">
        <f>'05 - SO 01.7.5 - Technologie'!J37</f>
        <v>0</v>
      </c>
      <c r="AZ64" s="908">
        <f>'05 - SO 01.7.5 - Technologie'!F34</f>
        <v>0</v>
      </c>
      <c r="BA64" s="908">
        <f>'05 - SO 01.7.5 - Technologie'!F35</f>
        <v>0</v>
      </c>
      <c r="BB64" s="908">
        <f>'05 - SO 01.7.5 - Technologie'!F36</f>
        <v>0</v>
      </c>
      <c r="BC64" s="908">
        <f>'05 - SO 01.7.5 - Technologie'!F37</f>
        <v>0</v>
      </c>
      <c r="BD64" s="910">
        <f>'05 - SO 01.7.5 - Technologie'!F38</f>
        <v>0</v>
      </c>
      <c r="BT64" s="912" t="s">
        <v>114</v>
      </c>
      <c r="BV64" s="912" t="s">
        <v>84</v>
      </c>
      <c r="BW64" s="912" t="s">
        <v>123</v>
      </c>
      <c r="BX64" s="912" t="s">
        <v>112</v>
      </c>
      <c r="CL64" s="912" t="s">
        <v>5</v>
      </c>
    </row>
    <row r="65" spans="1:91" s="894" customFormat="1" ht="16.5" customHeight="1">
      <c r="A65" s="904" t="s">
        <v>90</v>
      </c>
      <c r="B65" s="895"/>
      <c r="C65" s="896"/>
      <c r="D65" s="950" t="s">
        <v>89</v>
      </c>
      <c r="E65" s="950"/>
      <c r="F65" s="950"/>
      <c r="G65" s="950"/>
      <c r="H65" s="950"/>
      <c r="I65" s="897"/>
      <c r="J65" s="950" t="s">
        <v>124</v>
      </c>
      <c r="K65" s="950"/>
      <c r="L65" s="950"/>
      <c r="M65" s="950"/>
      <c r="N65" s="950"/>
      <c r="O65" s="950"/>
      <c r="P65" s="950"/>
      <c r="Q65" s="950"/>
      <c r="R65" s="950"/>
      <c r="S65" s="950"/>
      <c r="T65" s="950"/>
      <c r="U65" s="950"/>
      <c r="V65" s="950"/>
      <c r="W65" s="950"/>
      <c r="X65" s="950"/>
      <c r="Y65" s="950"/>
      <c r="Z65" s="950"/>
      <c r="AA65" s="950"/>
      <c r="AB65" s="950"/>
      <c r="AC65" s="950"/>
      <c r="AD65" s="950"/>
      <c r="AE65" s="950"/>
      <c r="AF65" s="950"/>
      <c r="AG65" s="947">
        <f>'2 - SO 02 - Oplocení'!J27</f>
        <v>0</v>
      </c>
      <c r="AH65" s="948"/>
      <c r="AI65" s="948"/>
      <c r="AJ65" s="948"/>
      <c r="AK65" s="948"/>
      <c r="AL65" s="948"/>
      <c r="AM65" s="948"/>
      <c r="AN65" s="947">
        <f t="shared" si="0"/>
        <v>0</v>
      </c>
      <c r="AO65" s="948"/>
      <c r="AP65" s="948"/>
      <c r="AQ65" s="898" t="s">
        <v>87</v>
      </c>
      <c r="AR65" s="895"/>
      <c r="AS65" s="899">
        <v>0</v>
      </c>
      <c r="AT65" s="900">
        <f t="shared" si="1"/>
        <v>0</v>
      </c>
      <c r="AU65" s="901">
        <f>'2 - SO 02 - Oplocení'!P82</f>
        <v>0</v>
      </c>
      <c r="AV65" s="900">
        <f>'2 - SO 02 - Oplocení'!J30</f>
        <v>0</v>
      </c>
      <c r="AW65" s="900">
        <f>'2 - SO 02 - Oplocení'!J31</f>
        <v>0</v>
      </c>
      <c r="AX65" s="900">
        <f>'2 - SO 02 - Oplocení'!J32</f>
        <v>0</v>
      </c>
      <c r="AY65" s="900">
        <f>'2 - SO 02 - Oplocení'!J33</f>
        <v>0</v>
      </c>
      <c r="AZ65" s="900">
        <f>'2 - SO 02 - Oplocení'!F30</f>
        <v>0</v>
      </c>
      <c r="BA65" s="900">
        <f>'2 - SO 02 - Oplocení'!F31</f>
        <v>0</v>
      </c>
      <c r="BB65" s="900">
        <f>'2 - SO 02 - Oplocení'!F32</f>
        <v>0</v>
      </c>
      <c r="BC65" s="900">
        <f>'2 - SO 02 - Oplocení'!F33</f>
        <v>0</v>
      </c>
      <c r="BD65" s="902">
        <f>'2 - SO 02 - Oplocení'!F34</f>
        <v>0</v>
      </c>
      <c r="BT65" s="903" t="s">
        <v>11</v>
      </c>
      <c r="BV65" s="903" t="s">
        <v>84</v>
      </c>
      <c r="BW65" s="903" t="s">
        <v>125</v>
      </c>
      <c r="BX65" s="903" t="s">
        <v>7</v>
      </c>
      <c r="CL65" s="903" t="s">
        <v>5</v>
      </c>
      <c r="CM65" s="903" t="s">
        <v>89</v>
      </c>
    </row>
    <row r="66" spans="1:91" s="894" customFormat="1" ht="16.5" customHeight="1">
      <c r="A66" s="904" t="s">
        <v>90</v>
      </c>
      <c r="B66" s="895"/>
      <c r="C66" s="896"/>
      <c r="D66" s="950" t="s">
        <v>114</v>
      </c>
      <c r="E66" s="950"/>
      <c r="F66" s="950"/>
      <c r="G66" s="950"/>
      <c r="H66" s="950"/>
      <c r="I66" s="897"/>
      <c r="J66" s="950" t="s">
        <v>126</v>
      </c>
      <c r="K66" s="950"/>
      <c r="L66" s="950"/>
      <c r="M66" s="950"/>
      <c r="N66" s="950"/>
      <c r="O66" s="950"/>
      <c r="P66" s="950"/>
      <c r="Q66" s="950"/>
      <c r="R66" s="950"/>
      <c r="S66" s="950"/>
      <c r="T66" s="950"/>
      <c r="U66" s="950"/>
      <c r="V66" s="950"/>
      <c r="W66" s="950"/>
      <c r="X66" s="950"/>
      <c r="Y66" s="950"/>
      <c r="Z66" s="950"/>
      <c r="AA66" s="950"/>
      <c r="AB66" s="950"/>
      <c r="AC66" s="950"/>
      <c r="AD66" s="950"/>
      <c r="AE66" s="950"/>
      <c r="AF66" s="950"/>
      <c r="AG66" s="947">
        <f>'3 - IO 01 - Zpevněné plochy'!J27</f>
        <v>0</v>
      </c>
      <c r="AH66" s="948"/>
      <c r="AI66" s="948"/>
      <c r="AJ66" s="948"/>
      <c r="AK66" s="948"/>
      <c r="AL66" s="948"/>
      <c r="AM66" s="948"/>
      <c r="AN66" s="947">
        <f t="shared" si="0"/>
        <v>0</v>
      </c>
      <c r="AO66" s="948"/>
      <c r="AP66" s="948"/>
      <c r="AQ66" s="898" t="s">
        <v>127</v>
      </c>
      <c r="AR66" s="895"/>
      <c r="AS66" s="899">
        <v>0</v>
      </c>
      <c r="AT66" s="900">
        <f t="shared" si="1"/>
        <v>0</v>
      </c>
      <c r="AU66" s="901">
        <f>'3 - IO 01 - Zpevněné plochy'!P87</f>
        <v>0</v>
      </c>
      <c r="AV66" s="900">
        <f>'3 - IO 01 - Zpevněné plochy'!J30</f>
        <v>0</v>
      </c>
      <c r="AW66" s="900">
        <f>'3 - IO 01 - Zpevněné plochy'!J31</f>
        <v>0</v>
      </c>
      <c r="AX66" s="900">
        <f>'3 - IO 01 - Zpevněné plochy'!J32</f>
        <v>0</v>
      </c>
      <c r="AY66" s="900">
        <f>'3 - IO 01 - Zpevněné plochy'!J33</f>
        <v>0</v>
      </c>
      <c r="AZ66" s="900">
        <f>'3 - IO 01 - Zpevněné plochy'!F30</f>
        <v>0</v>
      </c>
      <c r="BA66" s="900">
        <f>'3 - IO 01 - Zpevněné plochy'!F31</f>
        <v>0</v>
      </c>
      <c r="BB66" s="900">
        <f>'3 - IO 01 - Zpevněné plochy'!F32</f>
        <v>0</v>
      </c>
      <c r="BC66" s="900">
        <f>'3 - IO 01 - Zpevněné plochy'!F33</f>
        <v>0</v>
      </c>
      <c r="BD66" s="902">
        <f>'3 - IO 01 - Zpevněné plochy'!F34</f>
        <v>0</v>
      </c>
      <c r="BT66" s="903" t="s">
        <v>11</v>
      </c>
      <c r="BV66" s="903" t="s">
        <v>84</v>
      </c>
      <c r="BW66" s="903" t="s">
        <v>128</v>
      </c>
      <c r="BX66" s="903" t="s">
        <v>7</v>
      </c>
      <c r="CL66" s="903" t="s">
        <v>5</v>
      </c>
      <c r="CM66" s="903" t="s">
        <v>89</v>
      </c>
    </row>
    <row r="67" spans="1:91" s="894" customFormat="1" ht="16.5" customHeight="1">
      <c r="A67" s="904" t="s">
        <v>90</v>
      </c>
      <c r="B67" s="895"/>
      <c r="C67" s="896"/>
      <c r="D67" s="950" t="s">
        <v>129</v>
      </c>
      <c r="E67" s="950"/>
      <c r="F67" s="950"/>
      <c r="G67" s="950"/>
      <c r="H67" s="950"/>
      <c r="I67" s="897"/>
      <c r="J67" s="950" t="s">
        <v>130</v>
      </c>
      <c r="K67" s="950"/>
      <c r="L67" s="950"/>
      <c r="M67" s="950"/>
      <c r="N67" s="950"/>
      <c r="O67" s="950"/>
      <c r="P67" s="950"/>
      <c r="Q67" s="950"/>
      <c r="R67" s="950"/>
      <c r="S67" s="950"/>
      <c r="T67" s="950"/>
      <c r="U67" s="950"/>
      <c r="V67" s="950"/>
      <c r="W67" s="950"/>
      <c r="X67" s="950"/>
      <c r="Y67" s="950"/>
      <c r="Z67" s="950"/>
      <c r="AA67" s="950"/>
      <c r="AB67" s="950"/>
      <c r="AC67" s="950"/>
      <c r="AD67" s="950"/>
      <c r="AE67" s="950"/>
      <c r="AF67" s="950"/>
      <c r="AG67" s="947">
        <f>'4 - IO 02 - Parkoviště'!J27</f>
        <v>0</v>
      </c>
      <c r="AH67" s="948"/>
      <c r="AI67" s="948"/>
      <c r="AJ67" s="948"/>
      <c r="AK67" s="948"/>
      <c r="AL67" s="948"/>
      <c r="AM67" s="948"/>
      <c r="AN67" s="947">
        <f t="shared" si="0"/>
        <v>0</v>
      </c>
      <c r="AO67" s="948"/>
      <c r="AP67" s="948"/>
      <c r="AQ67" s="898" t="s">
        <v>87</v>
      </c>
      <c r="AR67" s="895"/>
      <c r="AS67" s="899">
        <v>0</v>
      </c>
      <c r="AT67" s="900">
        <f t="shared" si="1"/>
        <v>0</v>
      </c>
      <c r="AU67" s="901">
        <f>'4 - IO 02 - Parkoviště'!P84</f>
        <v>0</v>
      </c>
      <c r="AV67" s="900">
        <f>'4 - IO 02 - Parkoviště'!J30</f>
        <v>0</v>
      </c>
      <c r="AW67" s="900">
        <f>'4 - IO 02 - Parkoviště'!J31</f>
        <v>0</v>
      </c>
      <c r="AX67" s="900">
        <f>'4 - IO 02 - Parkoviště'!J32</f>
        <v>0</v>
      </c>
      <c r="AY67" s="900">
        <f>'4 - IO 02 - Parkoviště'!J33</f>
        <v>0</v>
      </c>
      <c r="AZ67" s="900">
        <f>'4 - IO 02 - Parkoviště'!F30</f>
        <v>0</v>
      </c>
      <c r="BA67" s="900">
        <f>'4 - IO 02 - Parkoviště'!F31</f>
        <v>0</v>
      </c>
      <c r="BB67" s="900">
        <f>'4 - IO 02 - Parkoviště'!F32</f>
        <v>0</v>
      </c>
      <c r="BC67" s="900">
        <f>'4 - IO 02 - Parkoviště'!F33</f>
        <v>0</v>
      </c>
      <c r="BD67" s="902">
        <f>'4 - IO 02 - Parkoviště'!F34</f>
        <v>0</v>
      </c>
      <c r="BT67" s="903" t="s">
        <v>11</v>
      </c>
      <c r="BV67" s="903" t="s">
        <v>84</v>
      </c>
      <c r="BW67" s="903" t="s">
        <v>131</v>
      </c>
      <c r="BX67" s="903" t="s">
        <v>7</v>
      </c>
      <c r="CL67" s="903" t="s">
        <v>5</v>
      </c>
      <c r="CM67" s="903" t="s">
        <v>89</v>
      </c>
    </row>
    <row r="68" spans="1:91" s="894" customFormat="1" ht="16.5" customHeight="1">
      <c r="A68" s="904" t="s">
        <v>90</v>
      </c>
      <c r="B68" s="895"/>
      <c r="C68" s="896"/>
      <c r="D68" s="950" t="s">
        <v>132</v>
      </c>
      <c r="E68" s="950"/>
      <c r="F68" s="950"/>
      <c r="G68" s="950"/>
      <c r="H68" s="950"/>
      <c r="I68" s="897"/>
      <c r="J68" s="950" t="s">
        <v>133</v>
      </c>
      <c r="K68" s="950"/>
      <c r="L68" s="950"/>
      <c r="M68" s="950"/>
      <c r="N68" s="950"/>
      <c r="O68" s="950"/>
      <c r="P68" s="950"/>
      <c r="Q68" s="950"/>
      <c r="R68" s="950"/>
      <c r="S68" s="950"/>
      <c r="T68" s="950"/>
      <c r="U68" s="950"/>
      <c r="V68" s="950"/>
      <c r="W68" s="950"/>
      <c r="X68" s="950"/>
      <c r="Y68" s="950"/>
      <c r="Z68" s="950"/>
      <c r="AA68" s="950"/>
      <c r="AB68" s="950"/>
      <c r="AC68" s="950"/>
      <c r="AD68" s="950"/>
      <c r="AE68" s="950"/>
      <c r="AF68" s="950"/>
      <c r="AG68" s="947">
        <f>'5 - IO 03 - Zeleň'!J27</f>
        <v>0</v>
      </c>
      <c r="AH68" s="948"/>
      <c r="AI68" s="948"/>
      <c r="AJ68" s="948"/>
      <c r="AK68" s="948"/>
      <c r="AL68" s="948"/>
      <c r="AM68" s="948"/>
      <c r="AN68" s="947">
        <f t="shared" si="0"/>
        <v>0</v>
      </c>
      <c r="AO68" s="948"/>
      <c r="AP68" s="948"/>
      <c r="AQ68" s="898" t="s">
        <v>127</v>
      </c>
      <c r="AR68" s="895"/>
      <c r="AS68" s="899">
        <v>0</v>
      </c>
      <c r="AT68" s="900">
        <f t="shared" si="1"/>
        <v>0</v>
      </c>
      <c r="AU68" s="901">
        <f>'5 - IO 03 - Zeleň'!P79</f>
        <v>0</v>
      </c>
      <c r="AV68" s="900">
        <f>'5 - IO 03 - Zeleň'!J30</f>
        <v>0</v>
      </c>
      <c r="AW68" s="900">
        <f>'5 - IO 03 - Zeleň'!J31</f>
        <v>0</v>
      </c>
      <c r="AX68" s="900">
        <f>'5 - IO 03 - Zeleň'!J32</f>
        <v>0</v>
      </c>
      <c r="AY68" s="900">
        <f>'5 - IO 03 - Zeleň'!J33</f>
        <v>0</v>
      </c>
      <c r="AZ68" s="900">
        <f>'5 - IO 03 - Zeleň'!F30</f>
        <v>0</v>
      </c>
      <c r="BA68" s="900">
        <f>'5 - IO 03 - Zeleň'!F31</f>
        <v>0</v>
      </c>
      <c r="BB68" s="900">
        <f>'5 - IO 03 - Zeleň'!F32</f>
        <v>0</v>
      </c>
      <c r="BC68" s="900">
        <f>'5 - IO 03 - Zeleň'!F33</f>
        <v>0</v>
      </c>
      <c r="BD68" s="902">
        <f>'5 - IO 03 - Zeleň'!F34</f>
        <v>0</v>
      </c>
      <c r="BT68" s="903" t="s">
        <v>11</v>
      </c>
      <c r="BV68" s="903" t="s">
        <v>84</v>
      </c>
      <c r="BW68" s="903" t="s">
        <v>134</v>
      </c>
      <c r="BX68" s="903" t="s">
        <v>7</v>
      </c>
      <c r="CL68" s="903" t="s">
        <v>5</v>
      </c>
      <c r="CM68" s="903" t="s">
        <v>89</v>
      </c>
    </row>
    <row r="69" spans="1:91" s="894" customFormat="1" ht="16.5" customHeight="1">
      <c r="A69" s="904" t="s">
        <v>90</v>
      </c>
      <c r="B69" s="895"/>
      <c r="C69" s="896"/>
      <c r="D69" s="950" t="s">
        <v>135</v>
      </c>
      <c r="E69" s="950"/>
      <c r="F69" s="950"/>
      <c r="G69" s="950"/>
      <c r="H69" s="950"/>
      <c r="I69" s="897"/>
      <c r="J69" s="950" t="s">
        <v>136</v>
      </c>
      <c r="K69" s="950"/>
      <c r="L69" s="950"/>
      <c r="M69" s="950"/>
      <c r="N69" s="950"/>
      <c r="O69" s="950"/>
      <c r="P69" s="950"/>
      <c r="Q69" s="950"/>
      <c r="R69" s="950"/>
      <c r="S69" s="950"/>
      <c r="T69" s="950"/>
      <c r="U69" s="950"/>
      <c r="V69" s="950"/>
      <c r="W69" s="950"/>
      <c r="X69" s="950"/>
      <c r="Y69" s="950"/>
      <c r="Z69" s="950"/>
      <c r="AA69" s="950"/>
      <c r="AB69" s="950"/>
      <c r="AC69" s="950"/>
      <c r="AD69" s="950"/>
      <c r="AE69" s="950"/>
      <c r="AF69" s="950"/>
      <c r="AG69" s="947">
        <f>'6 - IO 05 - Přípojka vody'!J27</f>
        <v>0</v>
      </c>
      <c r="AH69" s="948"/>
      <c r="AI69" s="948"/>
      <c r="AJ69" s="948"/>
      <c r="AK69" s="948"/>
      <c r="AL69" s="948"/>
      <c r="AM69" s="948"/>
      <c r="AN69" s="947">
        <f t="shared" si="0"/>
        <v>0</v>
      </c>
      <c r="AO69" s="948"/>
      <c r="AP69" s="948"/>
      <c r="AQ69" s="898" t="s">
        <v>127</v>
      </c>
      <c r="AR69" s="895"/>
      <c r="AS69" s="899">
        <v>0</v>
      </c>
      <c r="AT69" s="900">
        <f t="shared" si="1"/>
        <v>0</v>
      </c>
      <c r="AU69" s="901">
        <f>'6 - IO 05 - Přípojka vody'!P82</f>
        <v>0</v>
      </c>
      <c r="AV69" s="900">
        <f>'6 - IO 05 - Přípojka vody'!J30</f>
        <v>0</v>
      </c>
      <c r="AW69" s="900">
        <f>'6 - IO 05 - Přípojka vody'!J31</f>
        <v>0</v>
      </c>
      <c r="AX69" s="900">
        <f>'6 - IO 05 - Přípojka vody'!J32</f>
        <v>0</v>
      </c>
      <c r="AY69" s="900">
        <f>'6 - IO 05 - Přípojka vody'!J33</f>
        <v>0</v>
      </c>
      <c r="AZ69" s="900">
        <f>'6 - IO 05 - Přípojka vody'!F30</f>
        <v>0</v>
      </c>
      <c r="BA69" s="900">
        <f>'6 - IO 05 - Přípojka vody'!F31</f>
        <v>0</v>
      </c>
      <c r="BB69" s="900">
        <f>'6 - IO 05 - Přípojka vody'!F32</f>
        <v>0</v>
      </c>
      <c r="BC69" s="900">
        <f>'6 - IO 05 - Přípojka vody'!F33</f>
        <v>0</v>
      </c>
      <c r="BD69" s="902">
        <f>'6 - IO 05 - Přípojka vody'!F34</f>
        <v>0</v>
      </c>
      <c r="BT69" s="903" t="s">
        <v>11</v>
      </c>
      <c r="BV69" s="903" t="s">
        <v>84</v>
      </c>
      <c r="BW69" s="903" t="s">
        <v>137</v>
      </c>
      <c r="BX69" s="903" t="s">
        <v>7</v>
      </c>
      <c r="CL69" s="903" t="s">
        <v>5</v>
      </c>
      <c r="CM69" s="903" t="s">
        <v>89</v>
      </c>
    </row>
    <row r="70" spans="1:91" s="894" customFormat="1" ht="16.5" customHeight="1">
      <c r="A70" s="904" t="s">
        <v>90</v>
      </c>
      <c r="B70" s="895"/>
      <c r="C70" s="896"/>
      <c r="D70" s="950" t="s">
        <v>138</v>
      </c>
      <c r="E70" s="950"/>
      <c r="F70" s="950"/>
      <c r="G70" s="950"/>
      <c r="H70" s="950"/>
      <c r="I70" s="897"/>
      <c r="J70" s="950" t="s">
        <v>139</v>
      </c>
      <c r="K70" s="950"/>
      <c r="L70" s="950"/>
      <c r="M70" s="950"/>
      <c r="N70" s="950"/>
      <c r="O70" s="950"/>
      <c r="P70" s="950"/>
      <c r="Q70" s="950"/>
      <c r="R70" s="950"/>
      <c r="S70" s="950"/>
      <c r="T70" s="950"/>
      <c r="U70" s="950"/>
      <c r="V70" s="950"/>
      <c r="W70" s="950"/>
      <c r="X70" s="950"/>
      <c r="Y70" s="950"/>
      <c r="Z70" s="950"/>
      <c r="AA70" s="950"/>
      <c r="AB70" s="950"/>
      <c r="AC70" s="950"/>
      <c r="AD70" s="950"/>
      <c r="AE70" s="950"/>
      <c r="AF70" s="950"/>
      <c r="AG70" s="947">
        <f>'7 - IO 06 - Přeložka lamp...'!J27</f>
        <v>0</v>
      </c>
      <c r="AH70" s="948"/>
      <c r="AI70" s="948"/>
      <c r="AJ70" s="948"/>
      <c r="AK70" s="948"/>
      <c r="AL70" s="948"/>
      <c r="AM70" s="948"/>
      <c r="AN70" s="947">
        <f t="shared" si="0"/>
        <v>0</v>
      </c>
      <c r="AO70" s="948"/>
      <c r="AP70" s="948"/>
      <c r="AQ70" s="898" t="s">
        <v>127</v>
      </c>
      <c r="AR70" s="895"/>
      <c r="AS70" s="899">
        <v>0</v>
      </c>
      <c r="AT70" s="900">
        <f t="shared" si="1"/>
        <v>0</v>
      </c>
      <c r="AU70" s="901">
        <f>'7 - IO 06 - Přeložka lamp...'!P78</f>
        <v>0</v>
      </c>
      <c r="AV70" s="900">
        <f>'7 - IO 06 - Přeložka lamp...'!J30</f>
        <v>0</v>
      </c>
      <c r="AW70" s="900">
        <f>'7 - IO 06 - Přeložka lamp...'!J31</f>
        <v>0</v>
      </c>
      <c r="AX70" s="900">
        <f>'7 - IO 06 - Přeložka lamp...'!J32</f>
        <v>0</v>
      </c>
      <c r="AY70" s="900">
        <f>'7 - IO 06 - Přeložka lamp...'!J33</f>
        <v>0</v>
      </c>
      <c r="AZ70" s="900">
        <f>'7 - IO 06 - Přeložka lamp...'!F30</f>
        <v>0</v>
      </c>
      <c r="BA70" s="900">
        <f>'7 - IO 06 - Přeložka lamp...'!F31</f>
        <v>0</v>
      </c>
      <c r="BB70" s="900">
        <f>'7 - IO 06 - Přeložka lamp...'!F32</f>
        <v>0</v>
      </c>
      <c r="BC70" s="900">
        <f>'7 - IO 06 - Přeložka lamp...'!F33</f>
        <v>0</v>
      </c>
      <c r="BD70" s="902">
        <f>'7 - IO 06 - Přeložka lamp...'!F34</f>
        <v>0</v>
      </c>
      <c r="BT70" s="903" t="s">
        <v>11</v>
      </c>
      <c r="BV70" s="903" t="s">
        <v>84</v>
      </c>
      <c r="BW70" s="903" t="s">
        <v>140</v>
      </c>
      <c r="BX70" s="903" t="s">
        <v>7</v>
      </c>
      <c r="CL70" s="903" t="s">
        <v>5</v>
      </c>
      <c r="CM70" s="903" t="s">
        <v>89</v>
      </c>
    </row>
    <row r="71" spans="1:91" s="894" customFormat="1" ht="16.5" customHeight="1">
      <c r="A71" s="904" t="s">
        <v>90</v>
      </c>
      <c r="B71" s="895"/>
      <c r="C71" s="896"/>
      <c r="D71" s="950" t="s">
        <v>141</v>
      </c>
      <c r="E71" s="950"/>
      <c r="F71" s="950"/>
      <c r="G71" s="950"/>
      <c r="H71" s="950"/>
      <c r="I71" s="897"/>
      <c r="J71" s="950" t="s">
        <v>141</v>
      </c>
      <c r="K71" s="950"/>
      <c r="L71" s="950"/>
      <c r="M71" s="950"/>
      <c r="N71" s="950"/>
      <c r="O71" s="950"/>
      <c r="P71" s="950"/>
      <c r="Q71" s="950"/>
      <c r="R71" s="950"/>
      <c r="S71" s="950"/>
      <c r="T71" s="950"/>
      <c r="U71" s="950"/>
      <c r="V71" s="950"/>
      <c r="W71" s="950"/>
      <c r="X71" s="950"/>
      <c r="Y71" s="950"/>
      <c r="Z71" s="950"/>
      <c r="AA71" s="950"/>
      <c r="AB71" s="950"/>
      <c r="AC71" s="950"/>
      <c r="AD71" s="950"/>
      <c r="AE71" s="950"/>
      <c r="AF71" s="950"/>
      <c r="AG71" s="947">
        <f>'VRN - VRN'!J27</f>
        <v>0</v>
      </c>
      <c r="AH71" s="948"/>
      <c r="AI71" s="948"/>
      <c r="AJ71" s="948"/>
      <c r="AK71" s="948"/>
      <c r="AL71" s="948"/>
      <c r="AM71" s="948"/>
      <c r="AN71" s="947">
        <f t="shared" si="0"/>
        <v>0</v>
      </c>
      <c r="AO71" s="948"/>
      <c r="AP71" s="948"/>
      <c r="AQ71" s="898" t="s">
        <v>142</v>
      </c>
      <c r="AR71" s="895"/>
      <c r="AS71" s="913">
        <v>0</v>
      </c>
      <c r="AT71" s="914">
        <f t="shared" si="1"/>
        <v>0</v>
      </c>
      <c r="AU71" s="915">
        <f>'VRN - VRN'!P81</f>
        <v>0</v>
      </c>
      <c r="AV71" s="914">
        <f>'VRN - VRN'!J30</f>
        <v>0</v>
      </c>
      <c r="AW71" s="914">
        <f>'VRN - VRN'!J31</f>
        <v>0</v>
      </c>
      <c r="AX71" s="914">
        <f>'VRN - VRN'!J32</f>
        <v>0</v>
      </c>
      <c r="AY71" s="914">
        <f>'VRN - VRN'!J33</f>
        <v>0</v>
      </c>
      <c r="AZ71" s="914">
        <f>'VRN - VRN'!F30</f>
        <v>0</v>
      </c>
      <c r="BA71" s="914">
        <f>'VRN - VRN'!F31</f>
        <v>0</v>
      </c>
      <c r="BB71" s="914">
        <f>'VRN - VRN'!F32</f>
        <v>0</v>
      </c>
      <c r="BC71" s="914">
        <f>'VRN - VRN'!F33</f>
        <v>0</v>
      </c>
      <c r="BD71" s="916">
        <f>'VRN - VRN'!F34</f>
        <v>0</v>
      </c>
      <c r="BT71" s="903" t="s">
        <v>11</v>
      </c>
      <c r="BV71" s="903" t="s">
        <v>84</v>
      </c>
      <c r="BW71" s="903" t="s">
        <v>143</v>
      </c>
      <c r="BX71" s="903" t="s">
        <v>7</v>
      </c>
      <c r="CL71" s="903" t="s">
        <v>5</v>
      </c>
      <c r="CM71" s="903" t="s">
        <v>89</v>
      </c>
    </row>
    <row r="72" spans="1:91" s="492" customFormat="1" ht="30" customHeight="1">
      <c r="B72" s="493"/>
      <c r="AR72" s="493"/>
    </row>
    <row r="73" spans="1:91" s="492" customFormat="1" ht="6.95" customHeight="1">
      <c r="B73" s="517"/>
      <c r="C73" s="518"/>
      <c r="D73" s="518"/>
      <c r="E73" s="518"/>
      <c r="F73" s="518"/>
      <c r="G73" s="518"/>
      <c r="H73" s="518"/>
      <c r="I73" s="518"/>
      <c r="J73" s="518"/>
      <c r="K73" s="518"/>
      <c r="L73" s="518"/>
      <c r="M73" s="518"/>
      <c r="N73" s="518"/>
      <c r="O73" s="518"/>
      <c r="P73" s="518"/>
      <c r="Q73" s="518"/>
      <c r="R73" s="518"/>
      <c r="S73" s="518"/>
      <c r="T73" s="518"/>
      <c r="U73" s="518"/>
      <c r="V73" s="518"/>
      <c r="W73" s="518"/>
      <c r="X73" s="518"/>
      <c r="Y73" s="518"/>
      <c r="Z73" s="518"/>
      <c r="AA73" s="518"/>
      <c r="AB73" s="518"/>
      <c r="AC73" s="518"/>
      <c r="AD73" s="518"/>
      <c r="AE73" s="518"/>
      <c r="AF73" s="518"/>
      <c r="AG73" s="518"/>
      <c r="AH73" s="518"/>
      <c r="AI73" s="518"/>
      <c r="AJ73" s="518"/>
      <c r="AK73" s="518"/>
      <c r="AL73" s="518"/>
      <c r="AM73" s="518"/>
      <c r="AN73" s="518"/>
      <c r="AO73" s="518"/>
      <c r="AP73" s="518"/>
      <c r="AQ73" s="518"/>
      <c r="AR73" s="493"/>
    </row>
  </sheetData>
  <sheetProtection password="C63E" sheet="1" objects="1" scenarios="1"/>
  <mergeCells count="117">
    <mergeCell ref="AR2:BE2"/>
    <mergeCell ref="AN70:AP70"/>
    <mergeCell ref="AG70:AM70"/>
    <mergeCell ref="D70:H70"/>
    <mergeCell ref="J70:AF70"/>
    <mergeCell ref="AN71:AP71"/>
    <mergeCell ref="AG71:AM71"/>
    <mergeCell ref="D71:H71"/>
    <mergeCell ref="J71:AF71"/>
    <mergeCell ref="AG51:AM51"/>
    <mergeCell ref="AN51:AP51"/>
    <mergeCell ref="AN67:AP67"/>
    <mergeCell ref="AG67:AM67"/>
    <mergeCell ref="D67:H67"/>
    <mergeCell ref="J67:AF67"/>
    <mergeCell ref="AN68:AP68"/>
    <mergeCell ref="AG68:AM68"/>
    <mergeCell ref="D68:H68"/>
    <mergeCell ref="J68:AF68"/>
    <mergeCell ref="AN69:AP69"/>
    <mergeCell ref="AG69:AM69"/>
    <mergeCell ref="D69:H69"/>
    <mergeCell ref="J69:AF69"/>
    <mergeCell ref="AN64:AP64"/>
    <mergeCell ref="AG64:AM64"/>
    <mergeCell ref="F64:J64"/>
    <mergeCell ref="L64:AF64"/>
    <mergeCell ref="AN65:AP65"/>
    <mergeCell ref="AG65:AM65"/>
    <mergeCell ref="D65:H65"/>
    <mergeCell ref="J65:AF65"/>
    <mergeCell ref="AN66:AP66"/>
    <mergeCell ref="AG66:AM66"/>
    <mergeCell ref="D66:H66"/>
    <mergeCell ref="J66:AF66"/>
    <mergeCell ref="AN61:AP61"/>
    <mergeCell ref="AG61:AM61"/>
    <mergeCell ref="F61:J61"/>
    <mergeCell ref="L61:AF61"/>
    <mergeCell ref="AN62:AP62"/>
    <mergeCell ref="AG62:AM62"/>
    <mergeCell ref="F62:J62"/>
    <mergeCell ref="L62:AF62"/>
    <mergeCell ref="AN63:AP63"/>
    <mergeCell ref="AG63:AM63"/>
    <mergeCell ref="F63:J63"/>
    <mergeCell ref="L63:AF63"/>
    <mergeCell ref="AN58:AP58"/>
    <mergeCell ref="AG58:AM58"/>
    <mergeCell ref="E58:I58"/>
    <mergeCell ref="K58:AF58"/>
    <mergeCell ref="AN59:AP59"/>
    <mergeCell ref="AG59:AM59"/>
    <mergeCell ref="E59:I59"/>
    <mergeCell ref="K59:AF59"/>
    <mergeCell ref="AN60:AP60"/>
    <mergeCell ref="AG60:AM60"/>
    <mergeCell ref="F60:J60"/>
    <mergeCell ref="L60:AF60"/>
    <mergeCell ref="AN55:AP55"/>
    <mergeCell ref="AG55:AM55"/>
    <mergeCell ref="E55:I55"/>
    <mergeCell ref="K55:AF55"/>
    <mergeCell ref="AN56:AP56"/>
    <mergeCell ref="AG56:AM56"/>
    <mergeCell ref="E56:I56"/>
    <mergeCell ref="K56:AF56"/>
    <mergeCell ref="AN57:AP57"/>
    <mergeCell ref="AG57:AM57"/>
    <mergeCell ref="E57:I57"/>
    <mergeCell ref="K57:AF57"/>
    <mergeCell ref="AN52:AP52"/>
    <mergeCell ref="AG52:AM52"/>
    <mergeCell ref="D52:H52"/>
    <mergeCell ref="J52:AF52"/>
    <mergeCell ref="AN53:AP53"/>
    <mergeCell ref="AG53:AM53"/>
    <mergeCell ref="E53:I53"/>
    <mergeCell ref="K53:AF53"/>
    <mergeCell ref="AN54:AP54"/>
    <mergeCell ref="AG54:AM54"/>
    <mergeCell ref="E54:I54"/>
    <mergeCell ref="K54:AF54"/>
    <mergeCell ref="X32:AB32"/>
    <mergeCell ref="AK32:AO32"/>
    <mergeCell ref="L42:AO42"/>
    <mergeCell ref="AM44:AN44"/>
    <mergeCell ref="AM46:AP46"/>
    <mergeCell ref="AS46:AT48"/>
    <mergeCell ref="C49:G49"/>
    <mergeCell ref="I49:AF49"/>
    <mergeCell ref="AG49:AM49"/>
    <mergeCell ref="AN49:AP49"/>
    <mergeCell ref="BE5:BE32"/>
    <mergeCell ref="K5:AO5"/>
    <mergeCell ref="K6:AO6"/>
    <mergeCell ref="E14:AJ14"/>
    <mergeCell ref="E20:AN20"/>
    <mergeCell ref="AK23:AO23"/>
    <mergeCell ref="L25:O25"/>
    <mergeCell ref="W25:AE25"/>
    <mergeCell ref="AK25:AO25"/>
    <mergeCell ref="L26:O26"/>
    <mergeCell ref="W26:AE26"/>
    <mergeCell ref="AK26:AO26"/>
    <mergeCell ref="L27:O27"/>
    <mergeCell ref="W27:AE27"/>
    <mergeCell ref="AK27:AO27"/>
    <mergeCell ref="L28:O28"/>
    <mergeCell ref="W28:AE28"/>
    <mergeCell ref="AK28:AO28"/>
    <mergeCell ref="L29:O29"/>
    <mergeCell ref="W29:AE29"/>
    <mergeCell ref="AK29:AO29"/>
    <mergeCell ref="L30:O30"/>
    <mergeCell ref="W30:AE30"/>
    <mergeCell ref="AK30:AO30"/>
  </mergeCells>
  <hyperlinks>
    <hyperlink ref="K1:S1" location="C2" display="1) Rekapitulace stavby"/>
    <hyperlink ref="W1:AI1" location="C51" display="2) Rekapitulace objektů stavby a soupisů prací"/>
    <hyperlink ref="A53" location="'01 - SO 01.1 - Bourání'!C2" display="/"/>
    <hyperlink ref="A54" location="'02 - SO 01.2 - Stavební část'!C2" display="/"/>
    <hyperlink ref="A55" location="'03 - SO 01.3 - Vnitřní zd...'!C2" display="/"/>
    <hyperlink ref="A56" location="'04 - SO 01.4 - Ústřední v...'!C2" display="/"/>
    <hyperlink ref="A57" location="'05 - SO 01.5 - Vzduchotec...'!C2" display="/"/>
    <hyperlink ref="A58" location="'06 - SO 01.6 - Elektroins...'!C2" display="/"/>
    <hyperlink ref="A60" location="'01 - SO 01.7.1 - Akumulač...'!C2" display="/"/>
    <hyperlink ref="A61" location="'02 - SO 01.7.2 - Odvodněn...'!C2" display="/"/>
    <hyperlink ref="A62" location="'03 - SO 01.7.3 - Kanaliza...'!C2" display="/"/>
    <hyperlink ref="A63" location="'04 - SO 01.7.4 - Výtlak o...'!C2" display="/"/>
    <hyperlink ref="A64" location="'05 - SO 01.7.5 - Technologie'!C2" display="/"/>
    <hyperlink ref="A65" location="'2 - SO 02 - Oplocení'!C2" display="/"/>
    <hyperlink ref="A66" location="'3 - IO 01 - Zpevněné plochy'!C2" display="/"/>
    <hyperlink ref="A67" location="'4 - IO 02 - Parkoviště'!C2" display="/"/>
    <hyperlink ref="A68" location="'5 - IO 03 - Zeleň'!C2" display="/"/>
    <hyperlink ref="A69" location="'6 - IO 05 - Přípojka vody'!C2" display="/"/>
    <hyperlink ref="A70" location="'7 - IO 06 - Přeložka lamp...'!C2" display="/"/>
    <hyperlink ref="A71" location="'VRN - VRN'!C2" displa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0.xml><?xml version="1.0" encoding="utf-8"?>
<worksheet xmlns="http://schemas.openxmlformats.org/spreadsheetml/2006/main" xmlns:r="http://schemas.openxmlformats.org/officeDocument/2006/relationships">
  <sheetPr>
    <pageSetUpPr fitToPage="1"/>
  </sheetPr>
  <dimension ref="A1:BR88"/>
  <sheetViews>
    <sheetView showGridLines="0" workbookViewId="0">
      <pane ySplit="1" topLeftCell="A79" activePane="bottomLeft" state="frozen"/>
      <selection pane="bottomLeft" activeCell="W93" sqref="W93"/>
    </sheetView>
  </sheetViews>
  <sheetFormatPr defaultRowHeight="13.5"/>
  <cols>
    <col min="1" max="1" width="8.33203125" style="481" customWidth="1"/>
    <col min="2" max="2" width="1.6640625" style="481" customWidth="1"/>
    <col min="3" max="3" width="4.1640625" style="481" customWidth="1"/>
    <col min="4" max="4" width="4.33203125" style="481" customWidth="1"/>
    <col min="5" max="5" width="17.1640625" style="481" customWidth="1"/>
    <col min="6" max="6" width="75" style="481" customWidth="1"/>
    <col min="7" max="7" width="8.6640625" style="481" customWidth="1"/>
    <col min="8" max="8" width="11.1640625" style="481" customWidth="1"/>
    <col min="9" max="9" width="12.6640625" style="481" customWidth="1"/>
    <col min="10" max="10" width="23.5" style="481" customWidth="1"/>
    <col min="11" max="11" width="15.5" style="481" customWidth="1"/>
    <col min="12" max="12" width="9.33203125" style="481"/>
    <col min="13" max="18" width="9.33203125" style="481" hidden="1"/>
    <col min="19" max="19" width="8.1640625" style="481" hidden="1" customWidth="1"/>
    <col min="20" max="20" width="29.6640625" style="481" hidden="1" customWidth="1"/>
    <col min="21" max="21" width="16.33203125" style="481" hidden="1" customWidth="1"/>
    <col min="22" max="22" width="12.33203125" style="481" customWidth="1"/>
    <col min="23" max="23" width="16.33203125" style="481" customWidth="1"/>
    <col min="24" max="24" width="12.33203125" style="481" customWidth="1"/>
    <col min="25" max="25" width="15" style="481" customWidth="1"/>
    <col min="26" max="26" width="11" style="481" customWidth="1"/>
    <col min="27" max="27" width="15" style="481" customWidth="1"/>
    <col min="28" max="28" width="16.33203125" style="481" customWidth="1"/>
    <col min="29" max="29" width="11" style="481" customWidth="1"/>
    <col min="30" max="30" width="15" style="481" customWidth="1"/>
    <col min="31" max="31" width="16.33203125" style="481" customWidth="1"/>
    <col min="32" max="43" width="9.33203125" style="481"/>
    <col min="44" max="65" width="9.33203125" style="481" hidden="1"/>
    <col min="66" max="16384" width="9.33203125" style="481"/>
  </cols>
  <sheetData>
    <row r="1" spans="1:70" ht="21.75" customHeight="1">
      <c r="A1" s="478"/>
      <c r="B1" s="3"/>
      <c r="C1" s="3"/>
      <c r="D1" s="4" t="s">
        <v>1</v>
      </c>
      <c r="E1" s="3"/>
      <c r="F1" s="479" t="s">
        <v>144</v>
      </c>
      <c r="G1" s="960" t="s">
        <v>145</v>
      </c>
      <c r="H1" s="960"/>
      <c r="I1" s="3"/>
      <c r="J1" s="479" t="s">
        <v>146</v>
      </c>
      <c r="K1" s="4" t="s">
        <v>147</v>
      </c>
      <c r="L1" s="479" t="s">
        <v>148</v>
      </c>
      <c r="M1" s="479"/>
      <c r="N1" s="479"/>
      <c r="O1" s="479"/>
      <c r="P1" s="479"/>
      <c r="Q1" s="479"/>
      <c r="R1" s="479"/>
      <c r="S1" s="479"/>
      <c r="T1" s="479"/>
      <c r="U1" s="480"/>
      <c r="V1" s="480"/>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row>
    <row r="2" spans="1:70" ht="36.950000000000003" customHeight="1">
      <c r="L2" s="955" t="s">
        <v>8</v>
      </c>
      <c r="M2" s="956"/>
      <c r="N2" s="956"/>
      <c r="O2" s="956"/>
      <c r="P2" s="956"/>
      <c r="Q2" s="956"/>
      <c r="R2" s="956"/>
      <c r="S2" s="956"/>
      <c r="T2" s="956"/>
      <c r="U2" s="956"/>
      <c r="V2" s="956"/>
      <c r="AT2" s="482" t="s">
        <v>106</v>
      </c>
    </row>
    <row r="3" spans="1:70" ht="6.95" customHeight="1">
      <c r="B3" s="483"/>
      <c r="C3" s="484"/>
      <c r="D3" s="484"/>
      <c r="E3" s="484"/>
      <c r="F3" s="484"/>
      <c r="G3" s="484"/>
      <c r="H3" s="484"/>
      <c r="I3" s="484"/>
      <c r="J3" s="484"/>
      <c r="K3" s="485"/>
      <c r="AT3" s="482" t="s">
        <v>89</v>
      </c>
    </row>
    <row r="4" spans="1:70" ht="36.950000000000003" customHeight="1">
      <c r="B4" s="486"/>
      <c r="C4" s="487"/>
      <c r="D4" s="488" t="s">
        <v>149</v>
      </c>
      <c r="E4" s="487"/>
      <c r="F4" s="487"/>
      <c r="G4" s="487"/>
      <c r="H4" s="487"/>
      <c r="I4" s="487"/>
      <c r="J4" s="487"/>
      <c r="K4" s="489"/>
      <c r="M4" s="490" t="s">
        <v>14</v>
      </c>
      <c r="AT4" s="482" t="s">
        <v>6</v>
      </c>
    </row>
    <row r="5" spans="1:70" ht="6.95" customHeight="1">
      <c r="B5" s="486"/>
      <c r="C5" s="487"/>
      <c r="D5" s="487"/>
      <c r="E5" s="487"/>
      <c r="F5" s="487"/>
      <c r="G5" s="487"/>
      <c r="H5" s="487"/>
      <c r="I5" s="487"/>
      <c r="J5" s="487"/>
      <c r="K5" s="489"/>
    </row>
    <row r="6" spans="1:70" ht="15">
      <c r="B6" s="486"/>
      <c r="C6" s="487"/>
      <c r="D6" s="491" t="s">
        <v>20</v>
      </c>
      <c r="E6" s="487"/>
      <c r="F6" s="487"/>
      <c r="G6" s="487"/>
      <c r="H6" s="487"/>
      <c r="I6" s="487"/>
      <c r="J6" s="487"/>
      <c r="K6" s="489"/>
    </row>
    <row r="7" spans="1:70" ht="16.5" customHeight="1">
      <c r="B7" s="486"/>
      <c r="C7" s="487"/>
      <c r="D7" s="487"/>
      <c r="E7" s="961" t="str">
        <f>'Rekapitulace stavby'!K6</f>
        <v>Rekonstrukce domu blok 60, č.p. 2180, ul. Táboritů v mostě, domov se zvláštním režimem</v>
      </c>
      <c r="F7" s="967"/>
      <c r="G7" s="967"/>
      <c r="H7" s="967"/>
      <c r="I7" s="487"/>
      <c r="J7" s="487"/>
      <c r="K7" s="489"/>
    </row>
    <row r="8" spans="1:70" ht="15">
      <c r="B8" s="486"/>
      <c r="C8" s="487"/>
      <c r="D8" s="491" t="s">
        <v>150</v>
      </c>
      <c r="E8" s="487"/>
      <c r="F8" s="487"/>
      <c r="G8" s="487"/>
      <c r="H8" s="487"/>
      <c r="I8" s="487"/>
      <c r="J8" s="487"/>
      <c r="K8" s="489"/>
    </row>
    <row r="9" spans="1:70" s="492" customFormat="1" ht="16.5" customHeight="1">
      <c r="B9" s="493"/>
      <c r="C9" s="494"/>
      <c r="D9" s="494"/>
      <c r="E9" s="961" t="s">
        <v>151</v>
      </c>
      <c r="F9" s="962"/>
      <c r="G9" s="962"/>
      <c r="H9" s="962"/>
      <c r="I9" s="494"/>
      <c r="J9" s="494"/>
      <c r="K9" s="495"/>
    </row>
    <row r="10" spans="1:70" s="492" customFormat="1" ht="15">
      <c r="B10" s="493"/>
      <c r="C10" s="494"/>
      <c r="D10" s="491" t="s">
        <v>152</v>
      </c>
      <c r="E10" s="494"/>
      <c r="F10" s="494"/>
      <c r="G10" s="494"/>
      <c r="H10" s="494"/>
      <c r="I10" s="494"/>
      <c r="J10" s="494"/>
      <c r="K10" s="495"/>
    </row>
    <row r="11" spans="1:70" s="492" customFormat="1" ht="36.950000000000003" customHeight="1">
      <c r="B11" s="493"/>
      <c r="C11" s="494"/>
      <c r="D11" s="494"/>
      <c r="E11" s="963" t="s">
        <v>5247</v>
      </c>
      <c r="F11" s="962"/>
      <c r="G11" s="962"/>
      <c r="H11" s="962"/>
      <c r="I11" s="494"/>
      <c r="J11" s="494"/>
      <c r="K11" s="495"/>
    </row>
    <row r="12" spans="1:70" s="492" customFormat="1">
      <c r="B12" s="493"/>
      <c r="C12" s="494"/>
      <c r="D12" s="494"/>
      <c r="E12" s="494"/>
      <c r="F12" s="494"/>
      <c r="G12" s="494"/>
      <c r="H12" s="494"/>
      <c r="I12" s="494"/>
      <c r="J12" s="494"/>
      <c r="K12" s="495"/>
    </row>
    <row r="13" spans="1:70" s="492" customFormat="1" ht="14.45" customHeight="1">
      <c r="B13" s="493"/>
      <c r="C13" s="494"/>
      <c r="D13" s="491" t="s">
        <v>22</v>
      </c>
      <c r="E13" s="494"/>
      <c r="F13" s="496" t="s">
        <v>5</v>
      </c>
      <c r="G13" s="494"/>
      <c r="H13" s="494"/>
      <c r="I13" s="491" t="s">
        <v>24</v>
      </c>
      <c r="J13" s="496" t="s">
        <v>5</v>
      </c>
      <c r="K13" s="495"/>
    </row>
    <row r="14" spans="1:70" s="492" customFormat="1" ht="14.45" customHeight="1">
      <c r="B14" s="493"/>
      <c r="C14" s="494"/>
      <c r="D14" s="491" t="s">
        <v>26</v>
      </c>
      <c r="E14" s="494"/>
      <c r="F14" s="496" t="s">
        <v>27</v>
      </c>
      <c r="G14" s="494"/>
      <c r="H14" s="494"/>
      <c r="I14" s="491" t="s">
        <v>28</v>
      </c>
      <c r="J14" s="497" t="str">
        <f>'Rekapitulace stavby'!AN8</f>
        <v>13. 12. 2017</v>
      </c>
      <c r="K14" s="495"/>
    </row>
    <row r="15" spans="1:70" s="492" customFormat="1" ht="10.9" customHeight="1">
      <c r="B15" s="493"/>
      <c r="C15" s="494"/>
      <c r="D15" s="494"/>
      <c r="E15" s="494"/>
      <c r="F15" s="494"/>
      <c r="G15" s="494"/>
      <c r="H15" s="494"/>
      <c r="I15" s="494"/>
      <c r="J15" s="494"/>
      <c r="K15" s="495"/>
    </row>
    <row r="16" spans="1:70" s="492" customFormat="1" ht="14.45" customHeight="1">
      <c r="B16" s="493"/>
      <c r="C16" s="494"/>
      <c r="D16" s="491" t="s">
        <v>34</v>
      </c>
      <c r="E16" s="494"/>
      <c r="F16" s="494"/>
      <c r="G16" s="494"/>
      <c r="H16" s="494"/>
      <c r="I16" s="491" t="s">
        <v>35</v>
      </c>
      <c r="J16" s="496" t="s">
        <v>36</v>
      </c>
      <c r="K16" s="495"/>
    </row>
    <row r="17" spans="2:11" s="492" customFormat="1" ht="18" customHeight="1">
      <c r="B17" s="493"/>
      <c r="C17" s="494"/>
      <c r="D17" s="494"/>
      <c r="E17" s="496" t="s">
        <v>37</v>
      </c>
      <c r="F17" s="494"/>
      <c r="G17" s="494"/>
      <c r="H17" s="494"/>
      <c r="I17" s="491" t="s">
        <v>38</v>
      </c>
      <c r="J17" s="496" t="s">
        <v>5</v>
      </c>
      <c r="K17" s="495"/>
    </row>
    <row r="18" spans="2:11" s="492" customFormat="1" ht="6.95" customHeight="1">
      <c r="B18" s="493"/>
      <c r="C18" s="494"/>
      <c r="D18" s="494"/>
      <c r="E18" s="494"/>
      <c r="F18" s="494"/>
      <c r="G18" s="494"/>
      <c r="H18" s="494"/>
      <c r="I18" s="494"/>
      <c r="J18" s="494"/>
      <c r="K18" s="495"/>
    </row>
    <row r="19" spans="2:11" s="492" customFormat="1" ht="14.45" customHeight="1">
      <c r="B19" s="493"/>
      <c r="C19" s="494"/>
      <c r="D19" s="491" t="s">
        <v>39</v>
      </c>
      <c r="E19" s="494"/>
      <c r="F19" s="494"/>
      <c r="G19" s="494"/>
      <c r="H19" s="494"/>
      <c r="I19" s="491" t="s">
        <v>35</v>
      </c>
      <c r="J19" s="496" t="str">
        <f>IF('Rekapitulace stavby'!AN13="Vyplň údaj","",IF('Rekapitulace stavby'!AN13="","",'Rekapitulace stavby'!AN13))</f>
        <v/>
      </c>
      <c r="K19" s="495"/>
    </row>
    <row r="20" spans="2:11" s="492" customFormat="1" ht="18" customHeight="1">
      <c r="B20" s="493"/>
      <c r="C20" s="494"/>
      <c r="D20" s="494"/>
      <c r="E20" s="496" t="str">
        <f>IF('Rekapitulace stavby'!E14="Vyplň údaj","",IF('Rekapitulace stavby'!E14="","",'Rekapitulace stavby'!E14))</f>
        <v/>
      </c>
      <c r="F20" s="494"/>
      <c r="G20" s="494"/>
      <c r="H20" s="494"/>
      <c r="I20" s="491" t="s">
        <v>38</v>
      </c>
      <c r="J20" s="496" t="str">
        <f>IF('Rekapitulace stavby'!AN14="Vyplň údaj","",IF('Rekapitulace stavby'!AN14="","",'Rekapitulace stavby'!AN14))</f>
        <v/>
      </c>
      <c r="K20" s="495"/>
    </row>
    <row r="21" spans="2:11" s="492" customFormat="1" ht="6.95" customHeight="1">
      <c r="B21" s="493"/>
      <c r="C21" s="494"/>
      <c r="D21" s="494"/>
      <c r="E21" s="494"/>
      <c r="F21" s="494"/>
      <c r="G21" s="494"/>
      <c r="H21" s="494"/>
      <c r="I21" s="494"/>
      <c r="J21" s="494"/>
      <c r="K21" s="495"/>
    </row>
    <row r="22" spans="2:11" s="492" customFormat="1" ht="14.45" customHeight="1">
      <c r="B22" s="493"/>
      <c r="C22" s="494"/>
      <c r="D22" s="491" t="s">
        <v>41</v>
      </c>
      <c r="E22" s="494"/>
      <c r="F22" s="494"/>
      <c r="G22" s="494"/>
      <c r="H22" s="494"/>
      <c r="I22" s="491" t="s">
        <v>35</v>
      </c>
      <c r="J22" s="496" t="s">
        <v>42</v>
      </c>
      <c r="K22" s="495"/>
    </row>
    <row r="23" spans="2:11" s="492" customFormat="1" ht="18" customHeight="1">
      <c r="B23" s="493"/>
      <c r="C23" s="494"/>
      <c r="D23" s="494"/>
      <c r="E23" s="496" t="s">
        <v>44</v>
      </c>
      <c r="F23" s="494"/>
      <c r="G23" s="494"/>
      <c r="H23" s="494"/>
      <c r="I23" s="491" t="s">
        <v>38</v>
      </c>
      <c r="J23" s="496" t="s">
        <v>5</v>
      </c>
      <c r="K23" s="495"/>
    </row>
    <row r="24" spans="2:11" s="492" customFormat="1" ht="6.95" customHeight="1">
      <c r="B24" s="493"/>
      <c r="C24" s="494"/>
      <c r="D24" s="494"/>
      <c r="E24" s="494"/>
      <c r="F24" s="494"/>
      <c r="G24" s="494"/>
      <c r="H24" s="494"/>
      <c r="I24" s="494"/>
      <c r="J24" s="494"/>
      <c r="K24" s="495"/>
    </row>
    <row r="25" spans="2:11" s="492" customFormat="1" ht="14.45" customHeight="1">
      <c r="B25" s="493"/>
      <c r="C25" s="494"/>
      <c r="D25" s="491" t="s">
        <v>45</v>
      </c>
      <c r="E25" s="494"/>
      <c r="F25" s="494"/>
      <c r="G25" s="494"/>
      <c r="H25" s="494"/>
      <c r="I25" s="494"/>
      <c r="J25" s="494"/>
      <c r="K25" s="495"/>
    </row>
    <row r="26" spans="2:11" s="501" customFormat="1" ht="85.5" customHeight="1">
      <c r="B26" s="498"/>
      <c r="C26" s="499"/>
      <c r="D26" s="499"/>
      <c r="E26" s="924" t="s">
        <v>154</v>
      </c>
      <c r="F26" s="924"/>
      <c r="G26" s="924"/>
      <c r="H26" s="924"/>
      <c r="I26" s="499"/>
      <c r="J26" s="499"/>
      <c r="K26" s="500"/>
    </row>
    <row r="27" spans="2:11" s="492" customFormat="1" ht="6.95" customHeight="1">
      <c r="B27" s="493"/>
      <c r="C27" s="494"/>
      <c r="D27" s="494"/>
      <c r="E27" s="494"/>
      <c r="F27" s="494"/>
      <c r="G27" s="494"/>
      <c r="H27" s="494"/>
      <c r="I27" s="494"/>
      <c r="J27" s="494"/>
      <c r="K27" s="495"/>
    </row>
    <row r="28" spans="2:11" s="492" customFormat="1" ht="6.95" customHeight="1">
      <c r="B28" s="493"/>
      <c r="C28" s="494"/>
      <c r="D28" s="502"/>
      <c r="E28" s="502"/>
      <c r="F28" s="502"/>
      <c r="G28" s="502"/>
      <c r="H28" s="502"/>
      <c r="I28" s="502"/>
      <c r="J28" s="502"/>
      <c r="K28" s="503"/>
    </row>
    <row r="29" spans="2:11" s="492" customFormat="1" ht="25.35" customHeight="1">
      <c r="B29" s="493"/>
      <c r="C29" s="494"/>
      <c r="D29" s="504" t="s">
        <v>48</v>
      </c>
      <c r="E29" s="494"/>
      <c r="F29" s="494"/>
      <c r="G29" s="494"/>
      <c r="H29" s="494"/>
      <c r="I29" s="494"/>
      <c r="J29" s="505">
        <f>ROUND(J84,0)</f>
        <v>0</v>
      </c>
      <c r="K29" s="495"/>
    </row>
    <row r="30" spans="2:11" s="492" customFormat="1" ht="6.95" customHeight="1">
      <c r="B30" s="493"/>
      <c r="C30" s="494"/>
      <c r="D30" s="502"/>
      <c r="E30" s="502"/>
      <c r="F30" s="502"/>
      <c r="G30" s="502"/>
      <c r="H30" s="502"/>
      <c r="I30" s="502"/>
      <c r="J30" s="502"/>
      <c r="K30" s="503"/>
    </row>
    <row r="31" spans="2:11" s="492" customFormat="1" ht="14.45" customHeight="1">
      <c r="B31" s="493"/>
      <c r="C31" s="494"/>
      <c r="D31" s="494"/>
      <c r="E31" s="494"/>
      <c r="F31" s="506" t="s">
        <v>50</v>
      </c>
      <c r="G31" s="494"/>
      <c r="H31" s="494"/>
      <c r="I31" s="506" t="s">
        <v>49</v>
      </c>
      <c r="J31" s="506" t="s">
        <v>51</v>
      </c>
      <c r="K31" s="495"/>
    </row>
    <row r="32" spans="2:11" s="492" customFormat="1" ht="14.45" customHeight="1">
      <c r="B32" s="493"/>
      <c r="C32" s="494"/>
      <c r="D32" s="507" t="s">
        <v>52</v>
      </c>
      <c r="E32" s="507" t="s">
        <v>53</v>
      </c>
      <c r="F32" s="508">
        <f>ROUND(SUM(BE84:BE87), 0)</f>
        <v>0</v>
      </c>
      <c r="G32" s="494"/>
      <c r="H32" s="494"/>
      <c r="I32" s="509">
        <v>0.21</v>
      </c>
      <c r="J32" s="508">
        <f>ROUND(ROUND((SUM(BE84:BE87)), 0)*I32, 1)</f>
        <v>0</v>
      </c>
      <c r="K32" s="495"/>
    </row>
    <row r="33" spans="2:11" s="492" customFormat="1" ht="14.45" customHeight="1">
      <c r="B33" s="493"/>
      <c r="C33" s="494"/>
      <c r="D33" s="494"/>
      <c r="E33" s="507" t="s">
        <v>54</v>
      </c>
      <c r="F33" s="508">
        <f>ROUND(SUM(BF84:BF87), 0)</f>
        <v>0</v>
      </c>
      <c r="G33" s="494"/>
      <c r="H33" s="494"/>
      <c r="I33" s="509">
        <v>0.15</v>
      </c>
      <c r="J33" s="508">
        <f>ROUND(ROUND((SUM(BF84:BF87)), 0)*I33, 1)</f>
        <v>0</v>
      </c>
      <c r="K33" s="495"/>
    </row>
    <row r="34" spans="2:11" s="492" customFormat="1" ht="14.45" hidden="1" customHeight="1">
      <c r="B34" s="493"/>
      <c r="C34" s="494"/>
      <c r="D34" s="494"/>
      <c r="E34" s="507" t="s">
        <v>55</v>
      </c>
      <c r="F34" s="508">
        <f>ROUND(SUM(BG84:BG87), 0)</f>
        <v>0</v>
      </c>
      <c r="G34" s="494"/>
      <c r="H34" s="494"/>
      <c r="I34" s="509">
        <v>0.21</v>
      </c>
      <c r="J34" s="508">
        <v>0</v>
      </c>
      <c r="K34" s="495"/>
    </row>
    <row r="35" spans="2:11" s="492" customFormat="1" ht="14.45" hidden="1" customHeight="1">
      <c r="B35" s="493"/>
      <c r="C35" s="494"/>
      <c r="D35" s="494"/>
      <c r="E35" s="507" t="s">
        <v>56</v>
      </c>
      <c r="F35" s="508">
        <f>ROUND(SUM(BH84:BH87), 0)</f>
        <v>0</v>
      </c>
      <c r="G35" s="494"/>
      <c r="H35" s="494"/>
      <c r="I35" s="509">
        <v>0.15</v>
      </c>
      <c r="J35" s="508">
        <v>0</v>
      </c>
      <c r="K35" s="495"/>
    </row>
    <row r="36" spans="2:11" s="492" customFormat="1" ht="14.45" hidden="1" customHeight="1">
      <c r="B36" s="493"/>
      <c r="C36" s="494"/>
      <c r="D36" s="494"/>
      <c r="E36" s="507" t="s">
        <v>57</v>
      </c>
      <c r="F36" s="508">
        <f>ROUND(SUM(BI84:BI87), 0)</f>
        <v>0</v>
      </c>
      <c r="G36" s="494"/>
      <c r="H36" s="494"/>
      <c r="I36" s="509">
        <v>0</v>
      </c>
      <c r="J36" s="508">
        <v>0</v>
      </c>
      <c r="K36" s="495"/>
    </row>
    <row r="37" spans="2:11" s="492" customFormat="1" ht="6.95" customHeight="1">
      <c r="B37" s="493"/>
      <c r="C37" s="494"/>
      <c r="D37" s="494"/>
      <c r="E37" s="494"/>
      <c r="F37" s="494"/>
      <c r="G37" s="494"/>
      <c r="H37" s="494"/>
      <c r="I37" s="494"/>
      <c r="J37" s="494"/>
      <c r="K37" s="495"/>
    </row>
    <row r="38" spans="2:11" s="492" customFormat="1" ht="25.35" customHeight="1">
      <c r="B38" s="493"/>
      <c r="C38" s="510"/>
      <c r="D38" s="511" t="s">
        <v>58</v>
      </c>
      <c r="E38" s="512"/>
      <c r="F38" s="512"/>
      <c r="G38" s="513" t="s">
        <v>59</v>
      </c>
      <c r="H38" s="514" t="s">
        <v>60</v>
      </c>
      <c r="I38" s="512"/>
      <c r="J38" s="515">
        <f>SUM(J29:J36)</f>
        <v>0</v>
      </c>
      <c r="K38" s="516"/>
    </row>
    <row r="39" spans="2:11" s="492" customFormat="1" ht="14.45" customHeight="1">
      <c r="B39" s="517"/>
      <c r="C39" s="518"/>
      <c r="D39" s="518"/>
      <c r="E39" s="518"/>
      <c r="F39" s="518"/>
      <c r="G39" s="518"/>
      <c r="H39" s="518"/>
      <c r="I39" s="518"/>
      <c r="J39" s="518"/>
      <c r="K39" s="519"/>
    </row>
    <row r="43" spans="2:11" s="492" customFormat="1" ht="6.95" customHeight="1">
      <c r="B43" s="520"/>
      <c r="C43" s="521"/>
      <c r="D43" s="521"/>
      <c r="E43" s="521"/>
      <c r="F43" s="521"/>
      <c r="G43" s="521"/>
      <c r="H43" s="521"/>
      <c r="I43" s="521"/>
      <c r="J43" s="521"/>
      <c r="K43" s="522"/>
    </row>
    <row r="44" spans="2:11" s="492" customFormat="1" ht="36.950000000000003" customHeight="1">
      <c r="B44" s="493"/>
      <c r="C44" s="488" t="s">
        <v>155</v>
      </c>
      <c r="D44" s="494"/>
      <c r="E44" s="494"/>
      <c r="F44" s="494"/>
      <c r="G44" s="494"/>
      <c r="H44" s="494"/>
      <c r="I44" s="494"/>
      <c r="J44" s="494"/>
      <c r="K44" s="495"/>
    </row>
    <row r="45" spans="2:11" s="492" customFormat="1" ht="6.95" customHeight="1">
      <c r="B45" s="493"/>
      <c r="C45" s="494"/>
      <c r="D45" s="494"/>
      <c r="E45" s="494"/>
      <c r="F45" s="494"/>
      <c r="G45" s="494"/>
      <c r="H45" s="494"/>
      <c r="I45" s="494"/>
      <c r="J45" s="494"/>
      <c r="K45" s="495"/>
    </row>
    <row r="46" spans="2:11" s="492" customFormat="1" ht="14.45" customHeight="1">
      <c r="B46" s="493"/>
      <c r="C46" s="491" t="s">
        <v>20</v>
      </c>
      <c r="D46" s="494"/>
      <c r="E46" s="494"/>
      <c r="F46" s="494"/>
      <c r="G46" s="494"/>
      <c r="H46" s="494"/>
      <c r="I46" s="494"/>
      <c r="J46" s="494"/>
      <c r="K46" s="495"/>
    </row>
    <row r="47" spans="2:11" s="492" customFormat="1" ht="16.5" customHeight="1">
      <c r="B47" s="493"/>
      <c r="C47" s="494"/>
      <c r="D47" s="494"/>
      <c r="E47" s="961" t="str">
        <f>E7</f>
        <v>Rekonstrukce domu blok 60, č.p. 2180, ul. Táboritů v mostě, domov se zvláštním režimem</v>
      </c>
      <c r="F47" s="967"/>
      <c r="G47" s="967"/>
      <c r="H47" s="967"/>
      <c r="I47" s="494"/>
      <c r="J47" s="494"/>
      <c r="K47" s="495"/>
    </row>
    <row r="48" spans="2:11" ht="15">
      <c r="B48" s="486"/>
      <c r="C48" s="491" t="s">
        <v>150</v>
      </c>
      <c r="D48" s="487"/>
      <c r="E48" s="487"/>
      <c r="F48" s="487"/>
      <c r="G48" s="487"/>
      <c r="H48" s="487"/>
      <c r="I48" s="487"/>
      <c r="J48" s="487"/>
      <c r="K48" s="489"/>
    </row>
    <row r="49" spans="2:47" s="492" customFormat="1" ht="16.5" customHeight="1">
      <c r="B49" s="493"/>
      <c r="C49" s="494"/>
      <c r="D49" s="494"/>
      <c r="E49" s="961" t="s">
        <v>151</v>
      </c>
      <c r="F49" s="962"/>
      <c r="G49" s="962"/>
      <c r="H49" s="962"/>
      <c r="I49" s="494"/>
      <c r="J49" s="494"/>
      <c r="K49" s="495"/>
    </row>
    <row r="50" spans="2:47" s="492" customFormat="1" ht="14.45" customHeight="1">
      <c r="B50" s="493"/>
      <c r="C50" s="491" t="s">
        <v>152</v>
      </c>
      <c r="D50" s="494"/>
      <c r="E50" s="494"/>
      <c r="F50" s="494"/>
      <c r="G50" s="494"/>
      <c r="H50" s="494"/>
      <c r="I50" s="494"/>
      <c r="J50" s="494"/>
      <c r="K50" s="495"/>
    </row>
    <row r="51" spans="2:47" s="492" customFormat="1" ht="17.25" customHeight="1">
      <c r="B51" s="493"/>
      <c r="C51" s="494"/>
      <c r="D51" s="494"/>
      <c r="E51" s="963" t="str">
        <f>E11</f>
        <v>05 - SO 01.5 - Vzduchotechnika</v>
      </c>
      <c r="F51" s="962"/>
      <c r="G51" s="962"/>
      <c r="H51" s="962"/>
      <c r="I51" s="494"/>
      <c r="J51" s="494"/>
      <c r="K51" s="495"/>
    </row>
    <row r="52" spans="2:47" s="492" customFormat="1" ht="6.95" customHeight="1">
      <c r="B52" s="493"/>
      <c r="C52" s="494"/>
      <c r="D52" s="494"/>
      <c r="E52" s="494"/>
      <c r="F52" s="494"/>
      <c r="G52" s="494"/>
      <c r="H52" s="494"/>
      <c r="I52" s="494"/>
      <c r="J52" s="494"/>
      <c r="K52" s="495"/>
    </row>
    <row r="53" spans="2:47" s="492" customFormat="1" ht="18" customHeight="1">
      <c r="B53" s="493"/>
      <c r="C53" s="491" t="s">
        <v>26</v>
      </c>
      <c r="D53" s="494"/>
      <c r="E53" s="494"/>
      <c r="F53" s="496" t="str">
        <f>F14</f>
        <v>Most</v>
      </c>
      <c r="G53" s="494"/>
      <c r="H53" s="494"/>
      <c r="I53" s="491" t="s">
        <v>28</v>
      </c>
      <c r="J53" s="497" t="str">
        <f>IF(J14="","",J14)</f>
        <v>13. 12. 2017</v>
      </c>
      <c r="K53" s="495"/>
    </row>
    <row r="54" spans="2:47" s="492" customFormat="1" ht="6.95" customHeight="1">
      <c r="B54" s="493"/>
      <c r="C54" s="494"/>
      <c r="D54" s="494"/>
      <c r="E54" s="494"/>
      <c r="F54" s="494"/>
      <c r="G54" s="494"/>
      <c r="H54" s="494"/>
      <c r="I54" s="494"/>
      <c r="J54" s="494"/>
      <c r="K54" s="495"/>
    </row>
    <row r="55" spans="2:47" s="492" customFormat="1" ht="15">
      <c r="B55" s="493"/>
      <c r="C55" s="491" t="s">
        <v>34</v>
      </c>
      <c r="D55" s="494"/>
      <c r="E55" s="494"/>
      <c r="F55" s="496" t="str">
        <f>E17</f>
        <v>Mostecká bytová a.s.</v>
      </c>
      <c r="G55" s="494"/>
      <c r="H55" s="494"/>
      <c r="I55" s="491" t="s">
        <v>41</v>
      </c>
      <c r="J55" s="924" t="str">
        <f>E23</f>
        <v>Ct. Žežulka - ZEFRAPROJEKT</v>
      </c>
      <c r="K55" s="495"/>
    </row>
    <row r="56" spans="2:47" s="492" customFormat="1" ht="14.45" customHeight="1">
      <c r="B56" s="493"/>
      <c r="C56" s="491" t="s">
        <v>39</v>
      </c>
      <c r="D56" s="494"/>
      <c r="E56" s="494"/>
      <c r="F56" s="496" t="str">
        <f>IF(E20="","",E20)</f>
        <v/>
      </c>
      <c r="G56" s="494"/>
      <c r="H56" s="494"/>
      <c r="I56" s="494"/>
      <c r="J56" s="964"/>
      <c r="K56" s="495"/>
    </row>
    <row r="57" spans="2:47" s="492" customFormat="1" ht="10.35" customHeight="1">
      <c r="B57" s="493"/>
      <c r="C57" s="494"/>
      <c r="D57" s="494"/>
      <c r="E57" s="494"/>
      <c r="F57" s="494"/>
      <c r="G57" s="494"/>
      <c r="H57" s="494"/>
      <c r="I57" s="494"/>
      <c r="J57" s="494"/>
      <c r="K57" s="495"/>
    </row>
    <row r="58" spans="2:47" s="492" customFormat="1" ht="29.25" customHeight="1">
      <c r="B58" s="493"/>
      <c r="C58" s="523" t="s">
        <v>156</v>
      </c>
      <c r="D58" s="510"/>
      <c r="E58" s="510"/>
      <c r="F58" s="510"/>
      <c r="G58" s="510"/>
      <c r="H58" s="510"/>
      <c r="I58" s="510"/>
      <c r="J58" s="524" t="s">
        <v>157</v>
      </c>
      <c r="K58" s="525"/>
    </row>
    <row r="59" spans="2:47" s="492" customFormat="1" ht="10.35" customHeight="1">
      <c r="B59" s="493"/>
      <c r="C59" s="494"/>
      <c r="D59" s="494"/>
      <c r="E59" s="494"/>
      <c r="F59" s="494"/>
      <c r="G59" s="494"/>
      <c r="H59" s="494"/>
      <c r="I59" s="494"/>
      <c r="J59" s="494"/>
      <c r="K59" s="495"/>
    </row>
    <row r="60" spans="2:47" s="492" customFormat="1" ht="29.25" customHeight="1">
      <c r="B60" s="493"/>
      <c r="C60" s="526" t="s">
        <v>158</v>
      </c>
      <c r="D60" s="494"/>
      <c r="E60" s="494"/>
      <c r="F60" s="494"/>
      <c r="G60" s="494"/>
      <c r="H60" s="494"/>
      <c r="I60" s="494"/>
      <c r="J60" s="505">
        <f>J84</f>
        <v>0</v>
      </c>
      <c r="K60" s="495"/>
      <c r="AU60" s="482" t="s">
        <v>159</v>
      </c>
    </row>
    <row r="61" spans="2:47" s="533" customFormat="1" ht="24.95" customHeight="1">
      <c r="B61" s="527"/>
      <c r="C61" s="528"/>
      <c r="D61" s="529" t="s">
        <v>166</v>
      </c>
      <c r="E61" s="530"/>
      <c r="F61" s="530"/>
      <c r="G61" s="530"/>
      <c r="H61" s="530"/>
      <c r="I61" s="530"/>
      <c r="J61" s="531">
        <f>J85</f>
        <v>0</v>
      </c>
      <c r="K61" s="532"/>
    </row>
    <row r="62" spans="2:47" s="540" customFormat="1" ht="19.899999999999999" customHeight="1">
      <c r="B62" s="534"/>
      <c r="C62" s="535"/>
      <c r="D62" s="536" t="s">
        <v>5248</v>
      </c>
      <c r="E62" s="537"/>
      <c r="F62" s="537"/>
      <c r="G62" s="537"/>
      <c r="H62" s="537"/>
      <c r="I62" s="537"/>
      <c r="J62" s="538">
        <f>J86</f>
        <v>0</v>
      </c>
      <c r="K62" s="539"/>
    </row>
    <row r="63" spans="2:47" s="492" customFormat="1" ht="21.75" customHeight="1">
      <c r="B63" s="493"/>
      <c r="C63" s="494"/>
      <c r="D63" s="494"/>
      <c r="E63" s="494"/>
      <c r="F63" s="494"/>
      <c r="G63" s="494"/>
      <c r="H63" s="494"/>
      <c r="I63" s="494"/>
      <c r="J63" s="494"/>
      <c r="K63" s="495"/>
    </row>
    <row r="64" spans="2:47" s="492" customFormat="1" ht="6.95" customHeight="1">
      <c r="B64" s="517"/>
      <c r="C64" s="518"/>
      <c r="D64" s="518"/>
      <c r="E64" s="518"/>
      <c r="F64" s="518"/>
      <c r="G64" s="518"/>
      <c r="H64" s="518"/>
      <c r="I64" s="518"/>
      <c r="J64" s="518"/>
      <c r="K64" s="519"/>
    </row>
    <row r="68" spans="2:12" s="492" customFormat="1" ht="6.95" customHeight="1">
      <c r="B68" s="520"/>
      <c r="C68" s="521"/>
      <c r="D68" s="521"/>
      <c r="E68" s="521"/>
      <c r="F68" s="521"/>
      <c r="G68" s="521"/>
      <c r="H68" s="521"/>
      <c r="I68" s="521"/>
      <c r="J68" s="521"/>
      <c r="K68" s="521"/>
      <c r="L68" s="493"/>
    </row>
    <row r="69" spans="2:12" s="492" customFormat="1" ht="36.950000000000003" customHeight="1">
      <c r="B69" s="493"/>
      <c r="C69" s="541" t="s">
        <v>181</v>
      </c>
      <c r="L69" s="493"/>
    </row>
    <row r="70" spans="2:12" s="492" customFormat="1" ht="6.95" customHeight="1">
      <c r="B70" s="493"/>
      <c r="L70" s="493"/>
    </row>
    <row r="71" spans="2:12" s="492" customFormat="1" ht="14.45" customHeight="1">
      <c r="B71" s="493"/>
      <c r="C71" s="542" t="s">
        <v>20</v>
      </c>
      <c r="L71" s="493"/>
    </row>
    <row r="72" spans="2:12" s="492" customFormat="1" ht="16.5" customHeight="1">
      <c r="B72" s="493"/>
      <c r="E72" s="965" t="str">
        <f>E7</f>
        <v>Rekonstrukce domu blok 60, č.p. 2180, ul. Táboritů v mostě, domov se zvláštním režimem</v>
      </c>
      <c r="F72" s="966"/>
      <c r="G72" s="966"/>
      <c r="H72" s="966"/>
      <c r="L72" s="493"/>
    </row>
    <row r="73" spans="2:12" ht="15">
      <c r="B73" s="486"/>
      <c r="C73" s="542" t="s">
        <v>150</v>
      </c>
      <c r="L73" s="486"/>
    </row>
    <row r="74" spans="2:12" s="492" customFormat="1" ht="16.5" customHeight="1">
      <c r="B74" s="493"/>
      <c r="E74" s="965" t="s">
        <v>151</v>
      </c>
      <c r="F74" s="959"/>
      <c r="G74" s="959"/>
      <c r="H74" s="959"/>
      <c r="L74" s="493"/>
    </row>
    <row r="75" spans="2:12" s="492" customFormat="1" ht="14.45" customHeight="1">
      <c r="B75" s="493"/>
      <c r="C75" s="542" t="s">
        <v>152</v>
      </c>
      <c r="L75" s="493"/>
    </row>
    <row r="76" spans="2:12" s="492" customFormat="1" ht="17.25" customHeight="1">
      <c r="B76" s="493"/>
      <c r="E76" s="935" t="str">
        <f>E11</f>
        <v>05 - SO 01.5 - Vzduchotechnika</v>
      </c>
      <c r="F76" s="959"/>
      <c r="G76" s="959"/>
      <c r="H76" s="959"/>
      <c r="L76" s="493"/>
    </row>
    <row r="77" spans="2:12" s="492" customFormat="1" ht="6.95" customHeight="1">
      <c r="B77" s="493"/>
      <c r="L77" s="493"/>
    </row>
    <row r="78" spans="2:12" s="492" customFormat="1" ht="18" customHeight="1">
      <c r="B78" s="493"/>
      <c r="C78" s="542" t="s">
        <v>26</v>
      </c>
      <c r="F78" s="543" t="str">
        <f>F14</f>
        <v>Most</v>
      </c>
      <c r="I78" s="542" t="s">
        <v>28</v>
      </c>
      <c r="J78" s="544" t="str">
        <f>IF(J14="","",J14)</f>
        <v>13. 12. 2017</v>
      </c>
      <c r="L78" s="493"/>
    </row>
    <row r="79" spans="2:12" s="492" customFormat="1" ht="6.95" customHeight="1">
      <c r="B79" s="493"/>
      <c r="L79" s="493"/>
    </row>
    <row r="80" spans="2:12" s="492" customFormat="1" ht="15">
      <c r="B80" s="493"/>
      <c r="C80" s="542" t="s">
        <v>34</v>
      </c>
      <c r="F80" s="543" t="str">
        <f>E17</f>
        <v>Mostecká bytová a.s.</v>
      </c>
      <c r="I80" s="542" t="s">
        <v>41</v>
      </c>
      <c r="J80" s="543" t="str">
        <f>E23</f>
        <v>Ct. Žežulka - ZEFRAPROJEKT</v>
      </c>
      <c r="L80" s="493"/>
    </row>
    <row r="81" spans="2:65" s="492" customFormat="1" ht="14.45" customHeight="1">
      <c r="B81" s="493"/>
      <c r="C81" s="542" t="s">
        <v>39</v>
      </c>
      <c r="F81" s="543" t="str">
        <f>IF(E20="","",E20)</f>
        <v/>
      </c>
      <c r="L81" s="493"/>
    </row>
    <row r="82" spans="2:65" s="492" customFormat="1" ht="10.35" customHeight="1">
      <c r="B82" s="493"/>
      <c r="L82" s="493"/>
    </row>
    <row r="83" spans="2:65" s="552" customFormat="1" ht="29.25" customHeight="1">
      <c r="B83" s="545"/>
      <c r="C83" s="546" t="s">
        <v>182</v>
      </c>
      <c r="D83" s="547" t="s">
        <v>67</v>
      </c>
      <c r="E83" s="547" t="s">
        <v>63</v>
      </c>
      <c r="F83" s="547" t="s">
        <v>183</v>
      </c>
      <c r="G83" s="547" t="s">
        <v>184</v>
      </c>
      <c r="H83" s="547" t="s">
        <v>185</v>
      </c>
      <c r="I83" s="547" t="s">
        <v>186</v>
      </c>
      <c r="J83" s="547" t="s">
        <v>157</v>
      </c>
      <c r="K83" s="548" t="s">
        <v>187</v>
      </c>
      <c r="L83" s="545"/>
      <c r="M83" s="549" t="s">
        <v>188</v>
      </c>
      <c r="N83" s="550" t="s">
        <v>52</v>
      </c>
      <c r="O83" s="550" t="s">
        <v>189</v>
      </c>
      <c r="P83" s="550" t="s">
        <v>190</v>
      </c>
      <c r="Q83" s="550" t="s">
        <v>191</v>
      </c>
      <c r="R83" s="550" t="s">
        <v>192</v>
      </c>
      <c r="S83" s="550" t="s">
        <v>193</v>
      </c>
      <c r="T83" s="551" t="s">
        <v>194</v>
      </c>
    </row>
    <row r="84" spans="2:65" s="492" customFormat="1" ht="29.25" customHeight="1">
      <c r="B84" s="493"/>
      <c r="C84" s="553" t="s">
        <v>158</v>
      </c>
      <c r="J84" s="554">
        <f>BK84</f>
        <v>0</v>
      </c>
      <c r="L84" s="493"/>
      <c r="M84" s="555"/>
      <c r="N84" s="502"/>
      <c r="O84" s="502"/>
      <c r="P84" s="556">
        <f>P85</f>
        <v>0</v>
      </c>
      <c r="Q84" s="502"/>
      <c r="R84" s="556">
        <f>R85</f>
        <v>0</v>
      </c>
      <c r="S84" s="502"/>
      <c r="T84" s="557">
        <f>T85</f>
        <v>0</v>
      </c>
      <c r="AT84" s="482" t="s">
        <v>81</v>
      </c>
      <c r="AU84" s="482" t="s">
        <v>159</v>
      </c>
      <c r="BK84" s="558">
        <f>BK85</f>
        <v>0</v>
      </c>
    </row>
    <row r="85" spans="2:65" s="560" customFormat="1" ht="37.35" customHeight="1">
      <c r="B85" s="559"/>
      <c r="D85" s="561" t="s">
        <v>81</v>
      </c>
      <c r="E85" s="562" t="s">
        <v>1217</v>
      </c>
      <c r="F85" s="562" t="s">
        <v>1218</v>
      </c>
      <c r="J85" s="563">
        <f>BK85</f>
        <v>0</v>
      </c>
      <c r="L85" s="559"/>
      <c r="M85" s="564"/>
      <c r="N85" s="565"/>
      <c r="O85" s="565"/>
      <c r="P85" s="566">
        <f>P86</f>
        <v>0</v>
      </c>
      <c r="Q85" s="565"/>
      <c r="R85" s="566">
        <f>R86</f>
        <v>0</v>
      </c>
      <c r="S85" s="565"/>
      <c r="T85" s="567">
        <f>T86</f>
        <v>0</v>
      </c>
      <c r="AR85" s="561" t="s">
        <v>89</v>
      </c>
      <c r="AT85" s="568" t="s">
        <v>81</v>
      </c>
      <c r="AU85" s="568" t="s">
        <v>82</v>
      </c>
      <c r="AY85" s="561" t="s">
        <v>197</v>
      </c>
      <c r="BK85" s="569">
        <f>BK86</f>
        <v>0</v>
      </c>
    </row>
    <row r="86" spans="2:65" s="560" customFormat="1" ht="19.899999999999999" customHeight="1">
      <c r="B86" s="559"/>
      <c r="D86" s="561" t="s">
        <v>81</v>
      </c>
      <c r="E86" s="570" t="s">
        <v>5249</v>
      </c>
      <c r="F86" s="570" t="s">
        <v>5250</v>
      </c>
      <c r="J86" s="571">
        <f>BK86</f>
        <v>0</v>
      </c>
      <c r="L86" s="559"/>
      <c r="M86" s="564"/>
      <c r="N86" s="565"/>
      <c r="O86" s="565"/>
      <c r="P86" s="566">
        <f>P87</f>
        <v>0</v>
      </c>
      <c r="Q86" s="565"/>
      <c r="R86" s="566">
        <f>R87</f>
        <v>0</v>
      </c>
      <c r="S86" s="565"/>
      <c r="T86" s="567">
        <f>T87</f>
        <v>0</v>
      </c>
      <c r="AR86" s="561" t="s">
        <v>89</v>
      </c>
      <c r="AT86" s="568" t="s">
        <v>81</v>
      </c>
      <c r="AU86" s="568" t="s">
        <v>11</v>
      </c>
      <c r="AY86" s="561" t="s">
        <v>197</v>
      </c>
      <c r="BK86" s="569">
        <f>BK87</f>
        <v>0</v>
      </c>
    </row>
    <row r="87" spans="2:65" s="492" customFormat="1" ht="16.5" customHeight="1">
      <c r="B87" s="493"/>
      <c r="C87" s="572" t="s">
        <v>11</v>
      </c>
      <c r="D87" s="572" t="s">
        <v>199</v>
      </c>
      <c r="E87" s="573" t="s">
        <v>5251</v>
      </c>
      <c r="F87" s="574" t="s">
        <v>5252</v>
      </c>
      <c r="G87" s="575" t="s">
        <v>202</v>
      </c>
      <c r="H87" s="576">
        <v>1</v>
      </c>
      <c r="I87" s="7"/>
      <c r="J87" s="577">
        <f>ROUND(I87*H87,0)</f>
        <v>0</v>
      </c>
      <c r="K87" s="574" t="s">
        <v>5</v>
      </c>
      <c r="L87" s="493"/>
      <c r="M87" s="578" t="s">
        <v>5</v>
      </c>
      <c r="N87" s="583" t="s">
        <v>53</v>
      </c>
      <c r="O87" s="584"/>
      <c r="P87" s="585">
        <f>O87*H87</f>
        <v>0</v>
      </c>
      <c r="Q87" s="585">
        <v>0</v>
      </c>
      <c r="R87" s="585">
        <f>Q87*H87</f>
        <v>0</v>
      </c>
      <c r="S87" s="585">
        <v>0</v>
      </c>
      <c r="T87" s="586">
        <f>S87*H87</f>
        <v>0</v>
      </c>
      <c r="AR87" s="482" t="s">
        <v>374</v>
      </c>
      <c r="AT87" s="482" t="s">
        <v>199</v>
      </c>
      <c r="AU87" s="482" t="s">
        <v>89</v>
      </c>
      <c r="AY87" s="482" t="s">
        <v>197</v>
      </c>
      <c r="BE87" s="582">
        <f>IF(N87="základní",J87,0)</f>
        <v>0</v>
      </c>
      <c r="BF87" s="582">
        <f>IF(N87="snížená",J87,0)</f>
        <v>0</v>
      </c>
      <c r="BG87" s="582">
        <f>IF(N87="zákl. přenesená",J87,0)</f>
        <v>0</v>
      </c>
      <c r="BH87" s="582">
        <f>IF(N87="sníž. přenesená",J87,0)</f>
        <v>0</v>
      </c>
      <c r="BI87" s="582">
        <f>IF(N87="nulová",J87,0)</f>
        <v>0</v>
      </c>
      <c r="BJ87" s="482" t="s">
        <v>11</v>
      </c>
      <c r="BK87" s="582">
        <f>ROUND(I87*H87,0)</f>
        <v>0</v>
      </c>
      <c r="BL87" s="482" t="s">
        <v>374</v>
      </c>
      <c r="BM87" s="482" t="s">
        <v>5253</v>
      </c>
    </row>
    <row r="88" spans="2:65" s="492" customFormat="1" ht="6.95" customHeight="1">
      <c r="B88" s="517"/>
      <c r="C88" s="518"/>
      <c r="D88" s="518"/>
      <c r="E88" s="518"/>
      <c r="F88" s="518"/>
      <c r="G88" s="518"/>
      <c r="H88" s="518"/>
      <c r="I88" s="518"/>
      <c r="J88" s="518"/>
      <c r="K88" s="518"/>
      <c r="L88" s="493"/>
    </row>
  </sheetData>
  <sheetProtection password="C63E" sheet="1" objects="1" scenarios="1"/>
  <autoFilter ref="C83:K87"/>
  <mergeCells count="13">
    <mergeCell ref="E76:H76"/>
    <mergeCell ref="G1:H1"/>
    <mergeCell ref="L2:V2"/>
    <mergeCell ref="E49:H49"/>
    <mergeCell ref="E51:H51"/>
    <mergeCell ref="J55:J56"/>
    <mergeCell ref="E72:H72"/>
    <mergeCell ref="E74:H74"/>
    <mergeCell ref="E7:H7"/>
    <mergeCell ref="E9:H9"/>
    <mergeCell ref="E11:H11"/>
    <mergeCell ref="E26:H26"/>
    <mergeCell ref="E47:H47"/>
  </mergeCells>
  <hyperlinks>
    <hyperlink ref="F1:G1" location="C2" display="1) Krycí list soupisu"/>
    <hyperlink ref="G1:H1" location="C58"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1.xml><?xml version="1.0" encoding="utf-8"?>
<worksheet xmlns="http://schemas.openxmlformats.org/spreadsheetml/2006/main" xmlns:r="http://schemas.openxmlformats.org/officeDocument/2006/relationships">
  <sheetPr>
    <pageSetUpPr fitToPage="1"/>
  </sheetPr>
  <dimension ref="A1:Q554"/>
  <sheetViews>
    <sheetView view="pageBreakPreview" workbookViewId="0">
      <pane ySplit="2" topLeftCell="A3" activePane="bottomLeft" state="frozen"/>
      <selection pane="bottomLeft" activeCell="U24" sqref="U24"/>
    </sheetView>
  </sheetViews>
  <sheetFormatPr defaultRowHeight="14.25"/>
  <cols>
    <col min="1" max="1" width="7.33203125" style="230" customWidth="1"/>
    <col min="2" max="2" width="5.33203125" style="210" customWidth="1"/>
    <col min="3" max="3" width="3.33203125" style="210" customWidth="1"/>
    <col min="4" max="4" width="6.5" style="210" customWidth="1"/>
    <col min="5" max="5" width="17.6640625" style="210" customWidth="1"/>
    <col min="6" max="6" width="12.6640625" style="210" customWidth="1"/>
    <col min="7" max="7" width="7" style="210" customWidth="1"/>
    <col min="8" max="8" width="4.6640625" style="210" customWidth="1"/>
    <col min="9" max="9" width="4.83203125" style="210" customWidth="1"/>
    <col min="10" max="10" width="5.83203125" style="210" customWidth="1"/>
    <col min="11" max="11" width="14.83203125" style="228" customWidth="1"/>
    <col min="12" max="12" width="16" style="229" customWidth="1"/>
    <col min="13" max="14" width="14.83203125" style="229" customWidth="1"/>
    <col min="15" max="15" width="18.33203125" style="229" customWidth="1"/>
    <col min="16" max="16384" width="9.33203125" style="92"/>
  </cols>
  <sheetData>
    <row r="1" spans="1:15" ht="15.75">
      <c r="A1" s="222" t="s">
        <v>7231</v>
      </c>
      <c r="B1" s="223"/>
      <c r="C1" s="223"/>
      <c r="D1" s="223"/>
      <c r="E1" s="223"/>
      <c r="F1" s="223"/>
      <c r="G1" s="223"/>
      <c r="H1" s="223"/>
      <c r="I1" s="223"/>
      <c r="J1" s="223"/>
      <c r="K1" s="224" t="s">
        <v>7606</v>
      </c>
      <c r="L1" s="224" t="s">
        <v>7606</v>
      </c>
      <c r="M1" s="224" t="s">
        <v>7607</v>
      </c>
      <c r="N1" s="224" t="s">
        <v>7607</v>
      </c>
      <c r="O1" s="224" t="s">
        <v>7469</v>
      </c>
    </row>
    <row r="2" spans="1:15" ht="12.75">
      <c r="A2" s="225"/>
      <c r="B2" s="223"/>
      <c r="C2" s="223"/>
      <c r="D2" s="223"/>
      <c r="E2" s="223"/>
      <c r="F2" s="226"/>
      <c r="G2" s="223"/>
      <c r="H2" s="223"/>
      <c r="I2" s="223"/>
      <c r="J2" s="223"/>
      <c r="K2" s="224" t="s">
        <v>3538</v>
      </c>
      <c r="L2" s="224" t="s">
        <v>7608</v>
      </c>
      <c r="M2" s="224" t="s">
        <v>3538</v>
      </c>
      <c r="N2" s="224" t="s">
        <v>7608</v>
      </c>
      <c r="O2" s="224" t="s">
        <v>7608</v>
      </c>
    </row>
    <row r="3" spans="1:15">
      <c r="A3" s="227" t="s">
        <v>7609</v>
      </c>
      <c r="N3" s="146"/>
      <c r="O3" s="146"/>
    </row>
    <row r="4" spans="1:15">
      <c r="A4" s="230" t="s">
        <v>7610</v>
      </c>
      <c r="B4" s="210" t="s">
        <v>7611</v>
      </c>
      <c r="N4" s="146"/>
      <c r="O4" s="146"/>
    </row>
    <row r="5" spans="1:15">
      <c r="D5" s="210" t="s">
        <v>7612</v>
      </c>
      <c r="N5" s="146"/>
      <c r="O5" s="146"/>
    </row>
    <row r="6" spans="1:15">
      <c r="E6" s="210" t="s">
        <v>7332</v>
      </c>
      <c r="F6" s="210">
        <v>150</v>
      </c>
      <c r="G6" s="210" t="s">
        <v>7334</v>
      </c>
      <c r="N6" s="146"/>
      <c r="O6" s="146"/>
    </row>
    <row r="7" spans="1:15">
      <c r="E7" s="210" t="s">
        <v>7613</v>
      </c>
      <c r="F7" s="210">
        <v>35</v>
      </c>
      <c r="G7" s="210" t="s">
        <v>7614</v>
      </c>
      <c r="N7" s="146"/>
      <c r="O7" s="146"/>
    </row>
    <row r="8" spans="1:15">
      <c r="E8" s="210" t="s">
        <v>7330</v>
      </c>
      <c r="F8" s="210">
        <v>230</v>
      </c>
      <c r="G8" s="210" t="s">
        <v>7331</v>
      </c>
      <c r="N8" s="146"/>
      <c r="O8" s="146"/>
    </row>
    <row r="9" spans="1:15">
      <c r="E9" s="210" t="s">
        <v>7328</v>
      </c>
      <c r="F9" s="210">
        <v>26</v>
      </c>
      <c r="G9" s="210" t="s">
        <v>7615</v>
      </c>
      <c r="N9" s="146"/>
      <c r="O9" s="146"/>
    </row>
    <row r="10" spans="1:15">
      <c r="E10" s="210" t="s">
        <v>7616</v>
      </c>
      <c r="F10" s="210">
        <v>38</v>
      </c>
      <c r="G10" s="210" t="s">
        <v>7617</v>
      </c>
      <c r="I10" s="210">
        <v>33</v>
      </c>
      <c r="J10" s="210" t="s">
        <v>3538</v>
      </c>
      <c r="K10" s="721"/>
      <c r="L10" s="229">
        <f t="shared" ref="L10:L239" si="0">+K10*I10</f>
        <v>0</v>
      </c>
      <c r="M10" s="723"/>
      <c r="N10" s="146">
        <f t="shared" ref="N10:N73" si="1">+M10*I10</f>
        <v>0</v>
      </c>
      <c r="O10" s="146">
        <f t="shared" ref="O10:O73" si="2">+N10+L10</f>
        <v>0</v>
      </c>
    </row>
    <row r="11" spans="1:15">
      <c r="K11" s="721"/>
      <c r="L11" s="229">
        <f t="shared" si="0"/>
        <v>0</v>
      </c>
      <c r="M11" s="723"/>
      <c r="N11" s="146">
        <f t="shared" si="1"/>
        <v>0</v>
      </c>
      <c r="O11" s="146">
        <f t="shared" si="2"/>
        <v>0</v>
      </c>
    </row>
    <row r="12" spans="1:15">
      <c r="A12" s="230" t="s">
        <v>7618</v>
      </c>
      <c r="B12" s="210" t="s">
        <v>7619</v>
      </c>
      <c r="K12" s="721"/>
      <c r="L12" s="229">
        <f t="shared" si="0"/>
        <v>0</v>
      </c>
      <c r="M12" s="723"/>
      <c r="N12" s="146">
        <f t="shared" si="1"/>
        <v>0</v>
      </c>
      <c r="O12" s="146">
        <f t="shared" si="2"/>
        <v>0</v>
      </c>
    </row>
    <row r="13" spans="1:15">
      <c r="D13" s="210" t="s">
        <v>7620</v>
      </c>
      <c r="I13" s="210">
        <v>40</v>
      </c>
      <c r="J13" s="210" t="s">
        <v>876</v>
      </c>
      <c r="K13" s="721"/>
      <c r="L13" s="229">
        <f t="shared" si="0"/>
        <v>0</v>
      </c>
      <c r="M13" s="723"/>
      <c r="N13" s="146">
        <f t="shared" si="1"/>
        <v>0</v>
      </c>
      <c r="O13" s="146">
        <f t="shared" si="2"/>
        <v>0</v>
      </c>
    </row>
    <row r="14" spans="1:15">
      <c r="K14" s="721"/>
      <c r="L14" s="229">
        <f t="shared" si="0"/>
        <v>0</v>
      </c>
      <c r="M14" s="723"/>
      <c r="N14" s="146">
        <f t="shared" si="1"/>
        <v>0</v>
      </c>
      <c r="O14" s="146">
        <f t="shared" si="2"/>
        <v>0</v>
      </c>
    </row>
    <row r="15" spans="1:15">
      <c r="A15" s="230" t="s">
        <v>7621</v>
      </c>
      <c r="B15" s="210" t="s">
        <v>7622</v>
      </c>
      <c r="K15" s="722"/>
      <c r="L15" s="229">
        <f t="shared" si="0"/>
        <v>0</v>
      </c>
      <c r="M15" s="723"/>
      <c r="N15" s="146">
        <f t="shared" si="1"/>
        <v>0</v>
      </c>
      <c r="O15" s="146">
        <f t="shared" si="2"/>
        <v>0</v>
      </c>
    </row>
    <row r="16" spans="1:15">
      <c r="D16" s="210" t="s">
        <v>7623</v>
      </c>
      <c r="I16" s="210">
        <v>4</v>
      </c>
      <c r="J16" s="210" t="s">
        <v>3538</v>
      </c>
      <c r="K16" s="722"/>
      <c r="L16" s="229">
        <f t="shared" si="0"/>
        <v>0</v>
      </c>
      <c r="M16" s="723"/>
      <c r="N16" s="146">
        <f t="shared" si="1"/>
        <v>0</v>
      </c>
      <c r="O16" s="146">
        <f t="shared" si="2"/>
        <v>0</v>
      </c>
    </row>
    <row r="17" spans="1:15">
      <c r="K17" s="721"/>
      <c r="L17" s="229">
        <f t="shared" si="0"/>
        <v>0</v>
      </c>
      <c r="M17" s="723"/>
      <c r="N17" s="146">
        <f t="shared" si="1"/>
        <v>0</v>
      </c>
      <c r="O17" s="146">
        <f t="shared" si="2"/>
        <v>0</v>
      </c>
    </row>
    <row r="18" spans="1:15">
      <c r="A18" s="230" t="s">
        <v>7624</v>
      </c>
      <c r="B18" s="210" t="s">
        <v>7625</v>
      </c>
      <c r="K18" s="721"/>
      <c r="L18" s="229">
        <f t="shared" si="0"/>
        <v>0</v>
      </c>
      <c r="M18" s="723"/>
      <c r="N18" s="146">
        <f t="shared" si="1"/>
        <v>0</v>
      </c>
      <c r="O18" s="146">
        <f t="shared" si="2"/>
        <v>0</v>
      </c>
    </row>
    <row r="19" spans="1:15">
      <c r="D19" s="210" t="s">
        <v>7626</v>
      </c>
      <c r="I19" s="210">
        <f>+I10</f>
        <v>33</v>
      </c>
      <c r="J19" s="210" t="s">
        <v>3538</v>
      </c>
      <c r="K19" s="721"/>
      <c r="L19" s="229">
        <f t="shared" si="0"/>
        <v>0</v>
      </c>
      <c r="M19" s="723"/>
      <c r="N19" s="146">
        <f t="shared" si="1"/>
        <v>0</v>
      </c>
      <c r="O19" s="146">
        <f t="shared" si="2"/>
        <v>0</v>
      </c>
    </row>
    <row r="20" spans="1:15">
      <c r="K20" s="721"/>
      <c r="L20" s="229">
        <f t="shared" si="0"/>
        <v>0</v>
      </c>
      <c r="M20" s="723"/>
      <c r="N20" s="146">
        <f t="shared" si="1"/>
        <v>0</v>
      </c>
      <c r="O20" s="146">
        <f t="shared" si="2"/>
        <v>0</v>
      </c>
    </row>
    <row r="21" spans="1:15">
      <c r="A21" s="227" t="s">
        <v>7627</v>
      </c>
      <c r="K21" s="721"/>
      <c r="L21" s="229">
        <f t="shared" si="0"/>
        <v>0</v>
      </c>
      <c r="M21" s="723"/>
      <c r="N21" s="146">
        <f t="shared" si="1"/>
        <v>0</v>
      </c>
      <c r="O21" s="146">
        <f t="shared" si="2"/>
        <v>0</v>
      </c>
    </row>
    <row r="22" spans="1:15">
      <c r="A22" s="230" t="s">
        <v>7628</v>
      </c>
      <c r="B22" s="210" t="s">
        <v>7629</v>
      </c>
      <c r="K22" s="721"/>
      <c r="L22" s="229">
        <f t="shared" si="0"/>
        <v>0</v>
      </c>
      <c r="M22" s="723"/>
      <c r="N22" s="146">
        <f t="shared" si="1"/>
        <v>0</v>
      </c>
      <c r="O22" s="146">
        <f t="shared" si="2"/>
        <v>0</v>
      </c>
    </row>
    <row r="23" spans="1:15">
      <c r="D23" s="210" t="s">
        <v>7630</v>
      </c>
      <c r="K23" s="721"/>
      <c r="L23" s="229">
        <f t="shared" si="0"/>
        <v>0</v>
      </c>
      <c r="M23" s="723"/>
      <c r="N23" s="146">
        <f t="shared" si="1"/>
        <v>0</v>
      </c>
      <c r="O23" s="146">
        <f t="shared" si="2"/>
        <v>0</v>
      </c>
    </row>
    <row r="24" spans="1:15">
      <c r="E24" s="210" t="s">
        <v>7332</v>
      </c>
      <c r="F24" s="210">
        <v>440</v>
      </c>
      <c r="G24" s="210" t="s">
        <v>7334</v>
      </c>
      <c r="K24" s="721"/>
      <c r="L24" s="229">
        <f t="shared" si="0"/>
        <v>0</v>
      </c>
      <c r="M24" s="723"/>
      <c r="N24" s="146">
        <f t="shared" si="1"/>
        <v>0</v>
      </c>
      <c r="O24" s="146">
        <f t="shared" si="2"/>
        <v>0</v>
      </c>
    </row>
    <row r="25" spans="1:15">
      <c r="E25" s="210" t="s">
        <v>7613</v>
      </c>
      <c r="F25" s="210">
        <v>235</v>
      </c>
      <c r="G25" s="210" t="s">
        <v>7614</v>
      </c>
      <c r="K25" s="721"/>
      <c r="L25" s="229">
        <f t="shared" si="0"/>
        <v>0</v>
      </c>
      <c r="M25" s="723"/>
      <c r="N25" s="146">
        <f t="shared" si="1"/>
        <v>0</v>
      </c>
      <c r="O25" s="146">
        <f t="shared" si="2"/>
        <v>0</v>
      </c>
    </row>
    <row r="26" spans="1:15">
      <c r="E26" s="210" t="s">
        <v>7330</v>
      </c>
      <c r="F26" s="210">
        <v>230</v>
      </c>
      <c r="G26" s="210" t="s">
        <v>7331</v>
      </c>
      <c r="K26" s="721"/>
      <c r="L26" s="229">
        <f t="shared" si="0"/>
        <v>0</v>
      </c>
      <c r="M26" s="723"/>
      <c r="N26" s="146">
        <f t="shared" si="1"/>
        <v>0</v>
      </c>
      <c r="O26" s="146">
        <f t="shared" si="2"/>
        <v>0</v>
      </c>
    </row>
    <row r="27" spans="1:15">
      <c r="E27" s="210" t="s">
        <v>7328</v>
      </c>
      <c r="F27" s="210">
        <v>132</v>
      </c>
      <c r="G27" s="210" t="s">
        <v>7615</v>
      </c>
      <c r="K27" s="721"/>
      <c r="L27" s="229">
        <f t="shared" si="0"/>
        <v>0</v>
      </c>
      <c r="M27" s="723"/>
      <c r="N27" s="146">
        <f t="shared" si="1"/>
        <v>0</v>
      </c>
      <c r="O27" s="146">
        <f t="shared" si="2"/>
        <v>0</v>
      </c>
    </row>
    <row r="28" spans="1:15">
      <c r="E28" s="210" t="s">
        <v>7616</v>
      </c>
      <c r="F28" s="210">
        <v>52</v>
      </c>
      <c r="G28" s="210" t="s">
        <v>7617</v>
      </c>
      <c r="I28" s="210">
        <v>4</v>
      </c>
      <c r="J28" s="210" t="s">
        <v>3538</v>
      </c>
      <c r="K28" s="721"/>
      <c r="L28" s="229">
        <f t="shared" si="0"/>
        <v>0</v>
      </c>
      <c r="M28" s="723"/>
      <c r="N28" s="146">
        <f t="shared" si="1"/>
        <v>0</v>
      </c>
      <c r="O28" s="146">
        <f t="shared" si="2"/>
        <v>0</v>
      </c>
    </row>
    <row r="29" spans="1:15">
      <c r="K29" s="721"/>
      <c r="L29" s="229">
        <f t="shared" si="0"/>
        <v>0</v>
      </c>
      <c r="M29" s="723"/>
      <c r="N29" s="146">
        <f t="shared" si="1"/>
        <v>0</v>
      </c>
      <c r="O29" s="146">
        <f t="shared" si="2"/>
        <v>0</v>
      </c>
    </row>
    <row r="30" spans="1:15">
      <c r="A30" s="230" t="s">
        <v>7631</v>
      </c>
      <c r="B30" s="210" t="s">
        <v>7632</v>
      </c>
      <c r="K30" s="721"/>
      <c r="L30" s="229">
        <f t="shared" si="0"/>
        <v>0</v>
      </c>
      <c r="M30" s="723"/>
      <c r="N30" s="146">
        <f t="shared" si="1"/>
        <v>0</v>
      </c>
      <c r="O30" s="146">
        <f t="shared" si="2"/>
        <v>0</v>
      </c>
    </row>
    <row r="31" spans="1:15">
      <c r="D31" s="210" t="s">
        <v>7633</v>
      </c>
      <c r="I31" s="210">
        <f>2*I28</f>
        <v>8</v>
      </c>
      <c r="J31" s="210" t="s">
        <v>3538</v>
      </c>
      <c r="K31" s="721"/>
      <c r="L31" s="229">
        <f t="shared" si="0"/>
        <v>0</v>
      </c>
      <c r="M31" s="723"/>
      <c r="N31" s="146">
        <f t="shared" si="1"/>
        <v>0</v>
      </c>
      <c r="O31" s="146">
        <f t="shared" si="2"/>
        <v>0</v>
      </c>
    </row>
    <row r="32" spans="1:15">
      <c r="K32" s="721"/>
      <c r="L32" s="229">
        <f t="shared" si="0"/>
        <v>0</v>
      </c>
      <c r="M32" s="723"/>
      <c r="N32" s="146">
        <f t="shared" si="1"/>
        <v>0</v>
      </c>
      <c r="O32" s="146">
        <f t="shared" si="2"/>
        <v>0</v>
      </c>
    </row>
    <row r="33" spans="1:15">
      <c r="A33" s="230" t="s">
        <v>7634</v>
      </c>
      <c r="B33" s="210" t="s">
        <v>7355</v>
      </c>
      <c r="K33" s="721"/>
      <c r="L33" s="229">
        <f t="shared" si="0"/>
        <v>0</v>
      </c>
      <c r="M33" s="723"/>
      <c r="N33" s="146">
        <f t="shared" si="1"/>
        <v>0</v>
      </c>
      <c r="O33" s="146">
        <f t="shared" si="2"/>
        <v>0</v>
      </c>
    </row>
    <row r="34" spans="1:15">
      <c r="D34" s="210" t="s">
        <v>7635</v>
      </c>
      <c r="I34" s="210">
        <f>+I28</f>
        <v>4</v>
      </c>
      <c r="J34" s="210" t="s">
        <v>3538</v>
      </c>
      <c r="K34" s="721"/>
      <c r="L34" s="229">
        <f t="shared" si="0"/>
        <v>0</v>
      </c>
      <c r="M34" s="723"/>
      <c r="N34" s="146">
        <f t="shared" si="1"/>
        <v>0</v>
      </c>
      <c r="O34" s="146">
        <f t="shared" si="2"/>
        <v>0</v>
      </c>
    </row>
    <row r="35" spans="1:15">
      <c r="K35" s="721"/>
      <c r="L35" s="229">
        <f t="shared" si="0"/>
        <v>0</v>
      </c>
      <c r="M35" s="723"/>
      <c r="N35" s="146">
        <f t="shared" si="1"/>
        <v>0</v>
      </c>
      <c r="O35" s="146">
        <f t="shared" si="2"/>
        <v>0</v>
      </c>
    </row>
    <row r="36" spans="1:15">
      <c r="A36" s="230" t="s">
        <v>7636</v>
      </c>
      <c r="B36" s="210" t="s">
        <v>7625</v>
      </c>
      <c r="K36" s="721"/>
      <c r="L36" s="229">
        <f t="shared" si="0"/>
        <v>0</v>
      </c>
      <c r="M36" s="723"/>
      <c r="N36" s="146">
        <f t="shared" si="1"/>
        <v>0</v>
      </c>
      <c r="O36" s="146">
        <f t="shared" si="2"/>
        <v>0</v>
      </c>
    </row>
    <row r="37" spans="1:15">
      <c r="D37" s="210" t="s">
        <v>7637</v>
      </c>
      <c r="I37" s="210">
        <f>+I28</f>
        <v>4</v>
      </c>
      <c r="J37" s="210" t="s">
        <v>3538</v>
      </c>
      <c r="K37" s="721"/>
      <c r="L37" s="229">
        <f t="shared" si="0"/>
        <v>0</v>
      </c>
      <c r="M37" s="723"/>
      <c r="N37" s="146">
        <f t="shared" si="1"/>
        <v>0</v>
      </c>
      <c r="O37" s="146">
        <f t="shared" si="2"/>
        <v>0</v>
      </c>
    </row>
    <row r="38" spans="1:15">
      <c r="K38" s="721"/>
      <c r="L38" s="229">
        <f t="shared" si="0"/>
        <v>0</v>
      </c>
      <c r="M38" s="723"/>
      <c r="N38" s="146">
        <f t="shared" si="1"/>
        <v>0</v>
      </c>
      <c r="O38" s="146">
        <f t="shared" si="2"/>
        <v>0</v>
      </c>
    </row>
    <row r="39" spans="1:15">
      <c r="A39" s="230" t="s">
        <v>7638</v>
      </c>
      <c r="B39" s="210" t="s">
        <v>7619</v>
      </c>
      <c r="K39" s="721"/>
      <c r="L39" s="229">
        <f t="shared" si="0"/>
        <v>0</v>
      </c>
      <c r="M39" s="723"/>
      <c r="N39" s="146">
        <f t="shared" si="1"/>
        <v>0</v>
      </c>
      <c r="O39" s="146">
        <f t="shared" si="2"/>
        <v>0</v>
      </c>
    </row>
    <row r="40" spans="1:15">
      <c r="D40" s="210" t="s">
        <v>7620</v>
      </c>
      <c r="I40" s="210">
        <f>+I28*4</f>
        <v>16</v>
      </c>
      <c r="J40" s="210" t="s">
        <v>876</v>
      </c>
      <c r="K40" s="721"/>
      <c r="L40" s="229">
        <f t="shared" si="0"/>
        <v>0</v>
      </c>
      <c r="M40" s="723"/>
      <c r="N40" s="146">
        <f t="shared" si="1"/>
        <v>0</v>
      </c>
      <c r="O40" s="146">
        <f t="shared" si="2"/>
        <v>0</v>
      </c>
    </row>
    <row r="41" spans="1:15">
      <c r="D41" s="210" t="s">
        <v>7639</v>
      </c>
      <c r="I41" s="210">
        <f>4*I28</f>
        <v>16</v>
      </c>
      <c r="J41" s="210" t="s">
        <v>876</v>
      </c>
      <c r="K41" s="721"/>
      <c r="L41" s="229">
        <f t="shared" si="0"/>
        <v>0</v>
      </c>
      <c r="M41" s="723"/>
      <c r="N41" s="146">
        <f t="shared" si="1"/>
        <v>0</v>
      </c>
      <c r="O41" s="146">
        <f t="shared" si="2"/>
        <v>0</v>
      </c>
    </row>
    <row r="42" spans="1:15">
      <c r="K42" s="721"/>
      <c r="L42" s="229">
        <f t="shared" si="0"/>
        <v>0</v>
      </c>
      <c r="M42" s="723"/>
      <c r="N42" s="146">
        <f t="shared" si="1"/>
        <v>0</v>
      </c>
      <c r="O42" s="146">
        <f t="shared" si="2"/>
        <v>0</v>
      </c>
    </row>
    <row r="43" spans="1:15">
      <c r="A43" s="230" t="s">
        <v>7640</v>
      </c>
      <c r="B43" s="210" t="s">
        <v>7641</v>
      </c>
      <c r="K43" s="722"/>
      <c r="L43" s="229">
        <f t="shared" si="0"/>
        <v>0</v>
      </c>
      <c r="M43" s="723"/>
      <c r="N43" s="146">
        <f t="shared" si="1"/>
        <v>0</v>
      </c>
      <c r="O43" s="146">
        <f t="shared" si="2"/>
        <v>0</v>
      </c>
    </row>
    <row r="44" spans="1:15">
      <c r="D44" s="210" t="s">
        <v>7642</v>
      </c>
      <c r="I44" s="210">
        <f>1*I28</f>
        <v>4</v>
      </c>
      <c r="J44" s="210" t="s">
        <v>3538</v>
      </c>
      <c r="K44" s="722"/>
      <c r="L44" s="229">
        <f t="shared" si="0"/>
        <v>0</v>
      </c>
      <c r="M44" s="723"/>
      <c r="N44" s="146">
        <f t="shared" si="1"/>
        <v>0</v>
      </c>
      <c r="O44" s="146">
        <f t="shared" si="2"/>
        <v>0</v>
      </c>
    </row>
    <row r="45" spans="1:15">
      <c r="D45" s="210" t="s">
        <v>7643</v>
      </c>
      <c r="I45" s="210">
        <f>1*I28</f>
        <v>4</v>
      </c>
      <c r="J45" s="210" t="s">
        <v>3538</v>
      </c>
      <c r="K45" s="722"/>
      <c r="L45" s="229">
        <f t="shared" si="0"/>
        <v>0</v>
      </c>
      <c r="M45" s="723"/>
      <c r="N45" s="146">
        <f t="shared" si="1"/>
        <v>0</v>
      </c>
      <c r="O45" s="146">
        <f t="shared" si="2"/>
        <v>0</v>
      </c>
    </row>
    <row r="46" spans="1:15">
      <c r="K46" s="721"/>
      <c r="L46" s="229">
        <f t="shared" si="0"/>
        <v>0</v>
      </c>
      <c r="M46" s="723"/>
      <c r="N46" s="146">
        <f t="shared" si="1"/>
        <v>0</v>
      </c>
      <c r="O46" s="146">
        <f t="shared" si="2"/>
        <v>0</v>
      </c>
    </row>
    <row r="47" spans="1:15">
      <c r="A47" s="230" t="s">
        <v>7644</v>
      </c>
      <c r="B47" s="210" t="s">
        <v>7645</v>
      </c>
      <c r="K47" s="722"/>
      <c r="L47" s="229">
        <f t="shared" si="0"/>
        <v>0</v>
      </c>
      <c r="M47" s="723"/>
      <c r="N47" s="146">
        <f t="shared" si="1"/>
        <v>0</v>
      </c>
      <c r="O47" s="146">
        <f t="shared" si="2"/>
        <v>0</v>
      </c>
    </row>
    <row r="48" spans="1:15">
      <c r="D48" s="210" t="s">
        <v>7646</v>
      </c>
      <c r="I48" s="210">
        <f>1*I28</f>
        <v>4</v>
      </c>
      <c r="J48" s="210" t="s">
        <v>3538</v>
      </c>
      <c r="K48" s="722"/>
      <c r="L48" s="229">
        <f t="shared" si="0"/>
        <v>0</v>
      </c>
      <c r="M48" s="723"/>
      <c r="N48" s="146">
        <f t="shared" si="1"/>
        <v>0</v>
      </c>
      <c r="O48" s="146">
        <f t="shared" si="2"/>
        <v>0</v>
      </c>
    </row>
    <row r="49" spans="1:15">
      <c r="D49" s="210" t="s">
        <v>7647</v>
      </c>
      <c r="I49" s="210">
        <f>1*I28</f>
        <v>4</v>
      </c>
      <c r="J49" s="210" t="s">
        <v>3538</v>
      </c>
      <c r="K49" s="722"/>
      <c r="L49" s="229">
        <f t="shared" si="0"/>
        <v>0</v>
      </c>
      <c r="M49" s="723"/>
      <c r="N49" s="146">
        <f t="shared" si="1"/>
        <v>0</v>
      </c>
      <c r="O49" s="146">
        <f t="shared" si="2"/>
        <v>0</v>
      </c>
    </row>
    <row r="50" spans="1:15">
      <c r="K50" s="721"/>
      <c r="L50" s="229">
        <f t="shared" si="0"/>
        <v>0</v>
      </c>
      <c r="M50" s="723"/>
      <c r="N50" s="146">
        <f t="shared" si="1"/>
        <v>0</v>
      </c>
      <c r="O50" s="146">
        <f t="shared" si="2"/>
        <v>0</v>
      </c>
    </row>
    <row r="51" spans="1:15">
      <c r="A51" s="230" t="s">
        <v>7648</v>
      </c>
      <c r="B51" s="210" t="s">
        <v>7622</v>
      </c>
      <c r="K51" s="722"/>
      <c r="L51" s="229">
        <f t="shared" si="0"/>
        <v>0</v>
      </c>
      <c r="M51" s="723"/>
      <c r="N51" s="146">
        <f t="shared" si="1"/>
        <v>0</v>
      </c>
      <c r="O51" s="146">
        <f t="shared" si="2"/>
        <v>0</v>
      </c>
    </row>
    <row r="52" spans="1:15">
      <c r="D52" s="210" t="s">
        <v>7623</v>
      </c>
      <c r="I52" s="210">
        <f>1*I28</f>
        <v>4</v>
      </c>
      <c r="J52" s="210" t="s">
        <v>3538</v>
      </c>
      <c r="K52" s="722"/>
      <c r="L52" s="229">
        <f t="shared" si="0"/>
        <v>0</v>
      </c>
      <c r="M52" s="723"/>
      <c r="N52" s="146">
        <f t="shared" si="1"/>
        <v>0</v>
      </c>
      <c r="O52" s="146">
        <f t="shared" si="2"/>
        <v>0</v>
      </c>
    </row>
    <row r="53" spans="1:15">
      <c r="D53" s="210" t="s">
        <v>7649</v>
      </c>
      <c r="I53" s="210">
        <f>1*I28</f>
        <v>4</v>
      </c>
      <c r="J53" s="210" t="s">
        <v>3538</v>
      </c>
      <c r="K53" s="722"/>
      <c r="L53" s="229">
        <f t="shared" si="0"/>
        <v>0</v>
      </c>
      <c r="M53" s="723"/>
      <c r="N53" s="146">
        <f t="shared" si="1"/>
        <v>0</v>
      </c>
      <c r="O53" s="146">
        <f t="shared" si="2"/>
        <v>0</v>
      </c>
    </row>
    <row r="54" spans="1:15">
      <c r="K54" s="721"/>
      <c r="L54" s="229">
        <f t="shared" si="0"/>
        <v>0</v>
      </c>
      <c r="M54" s="723"/>
      <c r="N54" s="146">
        <f t="shared" si="1"/>
        <v>0</v>
      </c>
      <c r="O54" s="146">
        <f t="shared" si="2"/>
        <v>0</v>
      </c>
    </row>
    <row r="55" spans="1:15">
      <c r="A55" s="231" t="s">
        <v>7650</v>
      </c>
      <c r="B55" s="92" t="s">
        <v>7651</v>
      </c>
      <c r="C55" s="91"/>
      <c r="E55" s="92"/>
      <c r="F55" s="232"/>
      <c r="G55" s="92"/>
      <c r="H55" s="92"/>
      <c r="I55" s="92"/>
      <c r="J55" s="92"/>
      <c r="K55" s="723"/>
      <c r="L55" s="229">
        <f t="shared" si="0"/>
        <v>0</v>
      </c>
      <c r="M55" s="723"/>
      <c r="N55" s="146">
        <f t="shared" si="1"/>
        <v>0</v>
      </c>
      <c r="O55" s="146">
        <f t="shared" si="2"/>
        <v>0</v>
      </c>
    </row>
    <row r="56" spans="1:15">
      <c r="B56" s="92"/>
      <c r="C56" s="91" t="s">
        <v>7652</v>
      </c>
      <c r="E56" s="92"/>
      <c r="F56" s="232"/>
      <c r="G56" s="92"/>
      <c r="H56" s="92"/>
      <c r="I56" s="92">
        <f>3*I28</f>
        <v>12</v>
      </c>
      <c r="J56" s="92" t="s">
        <v>3538</v>
      </c>
      <c r="K56" s="723"/>
      <c r="L56" s="229">
        <f t="shared" si="0"/>
        <v>0</v>
      </c>
      <c r="M56" s="723"/>
      <c r="N56" s="146">
        <f t="shared" si="1"/>
        <v>0</v>
      </c>
      <c r="O56" s="146">
        <f t="shared" si="2"/>
        <v>0</v>
      </c>
    </row>
    <row r="57" spans="1:15">
      <c r="K57" s="722"/>
      <c r="L57" s="229">
        <f t="shared" si="0"/>
        <v>0</v>
      </c>
      <c r="M57" s="723"/>
      <c r="N57" s="146">
        <f t="shared" si="1"/>
        <v>0</v>
      </c>
      <c r="O57" s="146">
        <f t="shared" si="2"/>
        <v>0</v>
      </c>
    </row>
    <row r="58" spans="1:15">
      <c r="A58" s="230" t="s">
        <v>7653</v>
      </c>
      <c r="B58" s="210" t="s">
        <v>7654</v>
      </c>
      <c r="K58" s="722"/>
      <c r="L58" s="229">
        <f t="shared" si="0"/>
        <v>0</v>
      </c>
      <c r="M58" s="723"/>
      <c r="N58" s="146">
        <f t="shared" si="1"/>
        <v>0</v>
      </c>
      <c r="O58" s="146">
        <f t="shared" si="2"/>
        <v>0</v>
      </c>
    </row>
    <row r="59" spans="1:15">
      <c r="D59" s="210" t="s">
        <v>7655</v>
      </c>
      <c r="I59" s="210">
        <v>2</v>
      </c>
      <c r="J59" s="210" t="s">
        <v>3538</v>
      </c>
      <c r="K59" s="722"/>
      <c r="L59" s="229">
        <f t="shared" si="0"/>
        <v>0</v>
      </c>
      <c r="M59" s="723"/>
      <c r="N59" s="146">
        <f t="shared" si="1"/>
        <v>0</v>
      </c>
      <c r="O59" s="146">
        <f t="shared" si="2"/>
        <v>0</v>
      </c>
    </row>
    <row r="60" spans="1:15">
      <c r="D60" s="210" t="s">
        <v>7656</v>
      </c>
      <c r="I60" s="210">
        <f>1*I28</f>
        <v>4</v>
      </c>
      <c r="J60" s="210" t="s">
        <v>3538</v>
      </c>
      <c r="K60" s="722"/>
      <c r="L60" s="229">
        <f t="shared" si="0"/>
        <v>0</v>
      </c>
      <c r="M60" s="723"/>
      <c r="N60" s="146">
        <f t="shared" si="1"/>
        <v>0</v>
      </c>
      <c r="O60" s="146">
        <f t="shared" si="2"/>
        <v>0</v>
      </c>
    </row>
    <row r="61" spans="1:15">
      <c r="K61" s="721"/>
      <c r="L61" s="229">
        <f t="shared" si="0"/>
        <v>0</v>
      </c>
      <c r="M61" s="723"/>
      <c r="N61" s="146">
        <f t="shared" si="1"/>
        <v>0</v>
      </c>
      <c r="O61" s="146">
        <f t="shared" si="2"/>
        <v>0</v>
      </c>
    </row>
    <row r="62" spans="1:15">
      <c r="A62" s="230" t="s">
        <v>7657</v>
      </c>
      <c r="B62" s="210" t="s">
        <v>7658</v>
      </c>
      <c r="I62" s="210">
        <f>5*I28</f>
        <v>20</v>
      </c>
      <c r="J62" s="210" t="s">
        <v>3538</v>
      </c>
      <c r="K62" s="721"/>
      <c r="L62" s="229">
        <f t="shared" si="0"/>
        <v>0</v>
      </c>
      <c r="M62" s="723"/>
      <c r="N62" s="146">
        <f t="shared" si="1"/>
        <v>0</v>
      </c>
      <c r="O62" s="146">
        <f t="shared" si="2"/>
        <v>0</v>
      </c>
    </row>
    <row r="63" spans="1:15">
      <c r="K63" s="721"/>
      <c r="L63" s="229">
        <f t="shared" si="0"/>
        <v>0</v>
      </c>
      <c r="M63" s="723"/>
      <c r="N63" s="146">
        <f t="shared" si="1"/>
        <v>0</v>
      </c>
      <c r="O63" s="146">
        <f t="shared" si="2"/>
        <v>0</v>
      </c>
    </row>
    <row r="64" spans="1:15">
      <c r="A64" s="230" t="s">
        <v>7659</v>
      </c>
      <c r="B64" s="210" t="s">
        <v>6919</v>
      </c>
      <c r="K64" s="721"/>
      <c r="L64" s="229">
        <f t="shared" si="0"/>
        <v>0</v>
      </c>
      <c r="M64" s="723"/>
      <c r="N64" s="146">
        <f t="shared" si="1"/>
        <v>0</v>
      </c>
      <c r="O64" s="146">
        <f t="shared" si="2"/>
        <v>0</v>
      </c>
    </row>
    <row r="65" spans="1:15">
      <c r="D65" s="210" t="s">
        <v>7660</v>
      </c>
      <c r="K65" s="721"/>
      <c r="L65" s="229">
        <f t="shared" si="0"/>
        <v>0</v>
      </c>
      <c r="M65" s="723"/>
      <c r="N65" s="146">
        <f t="shared" si="1"/>
        <v>0</v>
      </c>
      <c r="O65" s="146">
        <f t="shared" si="2"/>
        <v>0</v>
      </c>
    </row>
    <row r="66" spans="1:15">
      <c r="D66" s="210" t="s">
        <v>7661</v>
      </c>
      <c r="K66" s="721"/>
      <c r="L66" s="229">
        <f t="shared" si="0"/>
        <v>0</v>
      </c>
      <c r="M66" s="723"/>
      <c r="N66" s="146">
        <f t="shared" si="1"/>
        <v>0</v>
      </c>
      <c r="O66" s="146">
        <f t="shared" si="2"/>
        <v>0</v>
      </c>
    </row>
    <row r="67" spans="1:15">
      <c r="D67" s="210" t="s">
        <v>7662</v>
      </c>
      <c r="I67" s="210">
        <f>2*I28</f>
        <v>8</v>
      </c>
      <c r="J67" s="210" t="s">
        <v>1464</v>
      </c>
      <c r="K67" s="721"/>
      <c r="L67" s="229">
        <f t="shared" si="0"/>
        <v>0</v>
      </c>
      <c r="M67" s="723"/>
      <c r="N67" s="146">
        <f t="shared" si="1"/>
        <v>0</v>
      </c>
      <c r="O67" s="146">
        <f t="shared" si="2"/>
        <v>0</v>
      </c>
    </row>
    <row r="68" spans="1:15">
      <c r="K68" s="721"/>
      <c r="L68" s="229">
        <f t="shared" si="0"/>
        <v>0</v>
      </c>
      <c r="M68" s="723"/>
      <c r="N68" s="146">
        <f t="shared" si="1"/>
        <v>0</v>
      </c>
      <c r="O68" s="146">
        <f t="shared" si="2"/>
        <v>0</v>
      </c>
    </row>
    <row r="69" spans="1:15">
      <c r="A69" s="227" t="s">
        <v>7663</v>
      </c>
      <c r="K69" s="721"/>
      <c r="L69" s="229">
        <f t="shared" si="0"/>
        <v>0</v>
      </c>
      <c r="M69" s="723"/>
      <c r="N69" s="146">
        <f t="shared" si="1"/>
        <v>0</v>
      </c>
      <c r="O69" s="146">
        <f t="shared" si="2"/>
        <v>0</v>
      </c>
    </row>
    <row r="70" spans="1:15">
      <c r="A70" s="230" t="s">
        <v>7664</v>
      </c>
      <c r="B70" s="210" t="s">
        <v>7629</v>
      </c>
      <c r="K70" s="721"/>
      <c r="L70" s="229">
        <f t="shared" si="0"/>
        <v>0</v>
      </c>
      <c r="M70" s="723"/>
      <c r="N70" s="146">
        <f t="shared" si="1"/>
        <v>0</v>
      </c>
      <c r="O70" s="146">
        <f t="shared" si="2"/>
        <v>0</v>
      </c>
    </row>
    <row r="71" spans="1:15">
      <c r="D71" s="210" t="s">
        <v>7665</v>
      </c>
      <c r="K71" s="721"/>
      <c r="L71" s="229">
        <f t="shared" si="0"/>
        <v>0</v>
      </c>
      <c r="M71" s="723"/>
      <c r="N71" s="146">
        <f t="shared" si="1"/>
        <v>0</v>
      </c>
      <c r="O71" s="146">
        <f t="shared" si="2"/>
        <v>0</v>
      </c>
    </row>
    <row r="72" spans="1:15">
      <c r="E72" s="210" t="s">
        <v>7332</v>
      </c>
      <c r="F72" s="210">
        <v>80</v>
      </c>
      <c r="G72" s="210" t="s">
        <v>7334</v>
      </c>
      <c r="K72" s="721"/>
      <c r="L72" s="229">
        <f t="shared" si="0"/>
        <v>0</v>
      </c>
      <c r="M72" s="723"/>
      <c r="N72" s="146">
        <f t="shared" si="1"/>
        <v>0</v>
      </c>
      <c r="O72" s="146">
        <f t="shared" si="2"/>
        <v>0</v>
      </c>
    </row>
    <row r="73" spans="1:15">
      <c r="E73" s="210" t="s">
        <v>7613</v>
      </c>
      <c r="F73" s="210">
        <v>250</v>
      </c>
      <c r="G73" s="210" t="s">
        <v>7614</v>
      </c>
      <c r="K73" s="721"/>
      <c r="L73" s="229">
        <f t="shared" si="0"/>
        <v>0</v>
      </c>
      <c r="M73" s="723"/>
      <c r="N73" s="146">
        <f t="shared" si="1"/>
        <v>0</v>
      </c>
      <c r="O73" s="146">
        <f t="shared" si="2"/>
        <v>0</v>
      </c>
    </row>
    <row r="74" spans="1:15">
      <c r="E74" s="210" t="s">
        <v>7330</v>
      </c>
      <c r="F74" s="210">
        <v>230</v>
      </c>
      <c r="G74" s="210" t="s">
        <v>7331</v>
      </c>
      <c r="K74" s="721"/>
      <c r="L74" s="229">
        <f t="shared" si="0"/>
        <v>0</v>
      </c>
      <c r="M74" s="723"/>
      <c r="N74" s="146">
        <f t="shared" ref="N74:N137" si="3">+M74*I74</f>
        <v>0</v>
      </c>
      <c r="O74" s="146">
        <f t="shared" ref="O74:O137" si="4">+N74+L74</f>
        <v>0</v>
      </c>
    </row>
    <row r="75" spans="1:15">
      <c r="E75" s="210" t="s">
        <v>7328</v>
      </c>
      <c r="F75" s="210">
        <v>53</v>
      </c>
      <c r="G75" s="210" t="s">
        <v>7615</v>
      </c>
      <c r="K75" s="721"/>
      <c r="L75" s="229">
        <f t="shared" si="0"/>
        <v>0</v>
      </c>
      <c r="M75" s="723"/>
      <c r="N75" s="146">
        <f t="shared" si="3"/>
        <v>0</v>
      </c>
      <c r="O75" s="146">
        <f t="shared" si="4"/>
        <v>0</v>
      </c>
    </row>
    <row r="76" spans="1:15">
      <c r="E76" s="210" t="s">
        <v>7616</v>
      </c>
      <c r="F76" s="210">
        <v>48</v>
      </c>
      <c r="G76" s="210" t="s">
        <v>7617</v>
      </c>
      <c r="I76" s="210">
        <v>2</v>
      </c>
      <c r="J76" s="210" t="s">
        <v>3538</v>
      </c>
      <c r="K76" s="721"/>
      <c r="L76" s="229">
        <f t="shared" si="0"/>
        <v>0</v>
      </c>
      <c r="M76" s="723"/>
      <c r="N76" s="146">
        <f t="shared" si="3"/>
        <v>0</v>
      </c>
      <c r="O76" s="146">
        <f t="shared" si="4"/>
        <v>0</v>
      </c>
    </row>
    <row r="77" spans="1:15">
      <c r="K77" s="721"/>
      <c r="L77" s="229">
        <f t="shared" si="0"/>
        <v>0</v>
      </c>
      <c r="M77" s="723"/>
      <c r="N77" s="146">
        <f t="shared" si="3"/>
        <v>0</v>
      </c>
      <c r="O77" s="146">
        <f t="shared" si="4"/>
        <v>0</v>
      </c>
    </row>
    <row r="78" spans="1:15">
      <c r="A78" s="230" t="s">
        <v>7666</v>
      </c>
      <c r="B78" s="210" t="s">
        <v>7632</v>
      </c>
      <c r="K78" s="721"/>
      <c r="L78" s="229">
        <f t="shared" si="0"/>
        <v>0</v>
      </c>
      <c r="M78" s="723"/>
      <c r="N78" s="146">
        <f t="shared" si="3"/>
        <v>0</v>
      </c>
      <c r="O78" s="146">
        <f t="shared" si="4"/>
        <v>0</v>
      </c>
    </row>
    <row r="79" spans="1:15">
      <c r="D79" s="210" t="s">
        <v>7667</v>
      </c>
      <c r="I79" s="210">
        <f>+I76*2</f>
        <v>4</v>
      </c>
      <c r="J79" s="210" t="s">
        <v>3538</v>
      </c>
      <c r="K79" s="721"/>
      <c r="L79" s="229">
        <f t="shared" si="0"/>
        <v>0</v>
      </c>
      <c r="M79" s="723"/>
      <c r="N79" s="146">
        <f t="shared" si="3"/>
        <v>0</v>
      </c>
      <c r="O79" s="146">
        <f t="shared" si="4"/>
        <v>0</v>
      </c>
    </row>
    <row r="80" spans="1:15">
      <c r="K80" s="721"/>
      <c r="L80" s="229">
        <f t="shared" si="0"/>
        <v>0</v>
      </c>
      <c r="M80" s="723"/>
      <c r="N80" s="146">
        <f t="shared" si="3"/>
        <v>0</v>
      </c>
      <c r="O80" s="146">
        <f t="shared" si="4"/>
        <v>0</v>
      </c>
    </row>
    <row r="81" spans="1:15">
      <c r="A81" s="230" t="s">
        <v>7668</v>
      </c>
      <c r="B81" s="210" t="s">
        <v>7355</v>
      </c>
      <c r="K81" s="721"/>
      <c r="L81" s="229">
        <f t="shared" si="0"/>
        <v>0</v>
      </c>
      <c r="M81" s="723"/>
      <c r="N81" s="146">
        <f t="shared" si="3"/>
        <v>0</v>
      </c>
      <c r="O81" s="146">
        <f t="shared" si="4"/>
        <v>0</v>
      </c>
    </row>
    <row r="82" spans="1:15">
      <c r="D82" s="210" t="s">
        <v>7669</v>
      </c>
      <c r="I82" s="210">
        <f>1*I76</f>
        <v>2</v>
      </c>
      <c r="J82" s="210" t="s">
        <v>3538</v>
      </c>
      <c r="K82" s="721"/>
      <c r="L82" s="229">
        <f t="shared" si="0"/>
        <v>0</v>
      </c>
      <c r="M82" s="723"/>
      <c r="N82" s="146">
        <f t="shared" si="3"/>
        <v>0</v>
      </c>
      <c r="O82" s="146">
        <f t="shared" si="4"/>
        <v>0</v>
      </c>
    </row>
    <row r="83" spans="1:15">
      <c r="K83" s="721"/>
      <c r="L83" s="229">
        <f t="shared" si="0"/>
        <v>0</v>
      </c>
      <c r="M83" s="723"/>
      <c r="N83" s="146">
        <f t="shared" si="3"/>
        <v>0</v>
      </c>
      <c r="O83" s="146">
        <f t="shared" si="4"/>
        <v>0</v>
      </c>
    </row>
    <row r="84" spans="1:15">
      <c r="A84" s="230" t="s">
        <v>7670</v>
      </c>
      <c r="B84" s="210" t="s">
        <v>7625</v>
      </c>
      <c r="K84" s="721"/>
      <c r="L84" s="229">
        <f t="shared" si="0"/>
        <v>0</v>
      </c>
      <c r="M84" s="723"/>
      <c r="N84" s="146">
        <f t="shared" si="3"/>
        <v>0</v>
      </c>
      <c r="O84" s="146">
        <f t="shared" si="4"/>
        <v>0</v>
      </c>
    </row>
    <row r="85" spans="1:15">
      <c r="D85" s="210" t="s">
        <v>7626</v>
      </c>
      <c r="I85" s="210">
        <f>2*I76</f>
        <v>4</v>
      </c>
      <c r="J85" s="210" t="s">
        <v>3538</v>
      </c>
      <c r="K85" s="721"/>
      <c r="L85" s="229">
        <f t="shared" si="0"/>
        <v>0</v>
      </c>
      <c r="M85" s="723"/>
      <c r="N85" s="146">
        <f t="shared" si="3"/>
        <v>0</v>
      </c>
      <c r="O85" s="146">
        <f t="shared" si="4"/>
        <v>0</v>
      </c>
    </row>
    <row r="86" spans="1:15">
      <c r="K86" s="721"/>
      <c r="L86" s="229">
        <f t="shared" si="0"/>
        <v>0</v>
      </c>
      <c r="M86" s="723"/>
      <c r="N86" s="146">
        <f t="shared" si="3"/>
        <v>0</v>
      </c>
      <c r="O86" s="146">
        <f t="shared" si="4"/>
        <v>0</v>
      </c>
    </row>
    <row r="87" spans="1:15">
      <c r="A87" s="230" t="s">
        <v>7671</v>
      </c>
      <c r="B87" s="210" t="s">
        <v>7619</v>
      </c>
      <c r="K87" s="721"/>
      <c r="L87" s="229">
        <f t="shared" si="0"/>
        <v>0</v>
      </c>
      <c r="M87" s="723"/>
      <c r="N87" s="146">
        <f t="shared" si="3"/>
        <v>0</v>
      </c>
      <c r="O87" s="146">
        <f t="shared" si="4"/>
        <v>0</v>
      </c>
    </row>
    <row r="88" spans="1:15">
      <c r="D88" s="210" t="s">
        <v>7620</v>
      </c>
      <c r="I88" s="210">
        <f>5*I76</f>
        <v>10</v>
      </c>
      <c r="J88" s="210" t="s">
        <v>876</v>
      </c>
      <c r="K88" s="721"/>
      <c r="L88" s="229">
        <f t="shared" si="0"/>
        <v>0</v>
      </c>
      <c r="M88" s="723"/>
      <c r="N88" s="146">
        <f t="shared" si="3"/>
        <v>0</v>
      </c>
      <c r="O88" s="146">
        <f t="shared" si="4"/>
        <v>0</v>
      </c>
    </row>
    <row r="89" spans="1:15">
      <c r="K89" s="721"/>
      <c r="L89" s="229">
        <f t="shared" si="0"/>
        <v>0</v>
      </c>
      <c r="M89" s="723"/>
      <c r="N89" s="146">
        <f t="shared" si="3"/>
        <v>0</v>
      </c>
      <c r="O89" s="146">
        <f t="shared" si="4"/>
        <v>0</v>
      </c>
    </row>
    <row r="90" spans="1:15">
      <c r="A90" s="231" t="s">
        <v>7672</v>
      </c>
      <c r="B90" s="92" t="s">
        <v>7651</v>
      </c>
      <c r="C90" s="91"/>
      <c r="E90" s="92"/>
      <c r="F90" s="232"/>
      <c r="G90" s="92"/>
      <c r="H90" s="92"/>
      <c r="I90" s="92"/>
      <c r="J90" s="92"/>
      <c r="K90" s="723"/>
      <c r="L90" s="229">
        <f t="shared" si="0"/>
        <v>0</v>
      </c>
      <c r="M90" s="723"/>
      <c r="N90" s="146">
        <f t="shared" si="3"/>
        <v>0</v>
      </c>
      <c r="O90" s="146">
        <f t="shared" si="4"/>
        <v>0</v>
      </c>
    </row>
    <row r="91" spans="1:15">
      <c r="B91" s="92"/>
      <c r="C91" s="91" t="s">
        <v>7652</v>
      </c>
      <c r="E91" s="92"/>
      <c r="F91" s="232"/>
      <c r="G91" s="92"/>
      <c r="H91" s="92"/>
      <c r="I91" s="92">
        <f>2*I76</f>
        <v>4</v>
      </c>
      <c r="J91" s="92" t="s">
        <v>3538</v>
      </c>
      <c r="K91" s="723"/>
      <c r="L91" s="229">
        <f t="shared" si="0"/>
        <v>0</v>
      </c>
      <c r="M91" s="723"/>
      <c r="N91" s="146">
        <f t="shared" si="3"/>
        <v>0</v>
      </c>
      <c r="O91" s="146">
        <f t="shared" si="4"/>
        <v>0</v>
      </c>
    </row>
    <row r="92" spans="1:15">
      <c r="K92" s="721"/>
      <c r="L92" s="229">
        <f t="shared" si="0"/>
        <v>0</v>
      </c>
      <c r="M92" s="723"/>
      <c r="N92" s="146">
        <f t="shared" si="3"/>
        <v>0</v>
      </c>
      <c r="O92" s="146">
        <f t="shared" si="4"/>
        <v>0</v>
      </c>
    </row>
    <row r="93" spans="1:15">
      <c r="A93" s="230" t="s">
        <v>7673</v>
      </c>
      <c r="B93" s="210" t="s">
        <v>7622</v>
      </c>
      <c r="K93" s="722"/>
      <c r="L93" s="229">
        <f t="shared" si="0"/>
        <v>0</v>
      </c>
      <c r="M93" s="723"/>
      <c r="N93" s="146">
        <f t="shared" si="3"/>
        <v>0</v>
      </c>
      <c r="O93" s="146">
        <f t="shared" si="4"/>
        <v>0</v>
      </c>
    </row>
    <row r="94" spans="1:15">
      <c r="D94" s="210" t="s">
        <v>7623</v>
      </c>
      <c r="I94" s="210">
        <f>2*I76</f>
        <v>4</v>
      </c>
      <c r="J94" s="210" t="s">
        <v>3538</v>
      </c>
      <c r="K94" s="722"/>
      <c r="L94" s="229">
        <f t="shared" si="0"/>
        <v>0</v>
      </c>
      <c r="M94" s="723"/>
      <c r="N94" s="146">
        <f t="shared" si="3"/>
        <v>0</v>
      </c>
      <c r="O94" s="146">
        <f t="shared" si="4"/>
        <v>0</v>
      </c>
    </row>
    <row r="95" spans="1:15">
      <c r="K95" s="721"/>
      <c r="L95" s="229">
        <f t="shared" si="0"/>
        <v>0</v>
      </c>
      <c r="M95" s="723"/>
      <c r="N95" s="146">
        <f t="shared" si="3"/>
        <v>0</v>
      </c>
      <c r="O95" s="146">
        <f t="shared" si="4"/>
        <v>0</v>
      </c>
    </row>
    <row r="96" spans="1:15">
      <c r="A96" s="231" t="s">
        <v>7674</v>
      </c>
      <c r="B96" s="92" t="s">
        <v>7675</v>
      </c>
      <c r="C96" s="91"/>
      <c r="E96" s="92"/>
      <c r="F96" s="232"/>
      <c r="G96" s="92"/>
      <c r="H96" s="92"/>
      <c r="I96" s="92"/>
      <c r="J96" s="92"/>
      <c r="K96" s="723"/>
      <c r="L96" s="229">
        <f t="shared" si="0"/>
        <v>0</v>
      </c>
      <c r="M96" s="723"/>
      <c r="N96" s="146">
        <f t="shared" si="3"/>
        <v>0</v>
      </c>
      <c r="O96" s="146">
        <f t="shared" si="4"/>
        <v>0</v>
      </c>
    </row>
    <row r="97" spans="1:15">
      <c r="B97" s="92"/>
      <c r="C97" s="91" t="s">
        <v>7676</v>
      </c>
      <c r="E97" s="92"/>
      <c r="F97" s="232"/>
      <c r="G97" s="92"/>
      <c r="H97" s="92"/>
      <c r="I97" s="92">
        <f>1*I76</f>
        <v>2</v>
      </c>
      <c r="J97" s="92" t="s">
        <v>3538</v>
      </c>
      <c r="K97" s="723"/>
      <c r="L97" s="229">
        <f t="shared" si="0"/>
        <v>0</v>
      </c>
      <c r="M97" s="723"/>
      <c r="N97" s="146">
        <f t="shared" si="3"/>
        <v>0</v>
      </c>
      <c r="O97" s="146">
        <f t="shared" si="4"/>
        <v>0</v>
      </c>
    </row>
    <row r="98" spans="1:15">
      <c r="K98" s="721"/>
      <c r="L98" s="229">
        <f t="shared" si="0"/>
        <v>0</v>
      </c>
      <c r="M98" s="723"/>
      <c r="N98" s="146">
        <f t="shared" si="3"/>
        <v>0</v>
      </c>
      <c r="O98" s="146">
        <f t="shared" si="4"/>
        <v>0</v>
      </c>
    </row>
    <row r="99" spans="1:15">
      <c r="A99" s="230" t="s">
        <v>7677</v>
      </c>
      <c r="B99" s="210" t="s">
        <v>7658</v>
      </c>
      <c r="I99" s="210">
        <f>2*I76</f>
        <v>4</v>
      </c>
      <c r="J99" s="210" t="s">
        <v>3538</v>
      </c>
      <c r="K99" s="721"/>
      <c r="L99" s="229">
        <f t="shared" si="0"/>
        <v>0</v>
      </c>
      <c r="M99" s="723"/>
      <c r="N99" s="146">
        <f t="shared" si="3"/>
        <v>0</v>
      </c>
      <c r="O99" s="146">
        <f t="shared" si="4"/>
        <v>0</v>
      </c>
    </row>
    <row r="100" spans="1:15">
      <c r="K100" s="721"/>
      <c r="L100" s="229">
        <f t="shared" si="0"/>
        <v>0</v>
      </c>
      <c r="M100" s="723"/>
      <c r="N100" s="146">
        <f t="shared" si="3"/>
        <v>0</v>
      </c>
      <c r="O100" s="146">
        <f t="shared" si="4"/>
        <v>0</v>
      </c>
    </row>
    <row r="101" spans="1:15">
      <c r="A101" s="230" t="s">
        <v>7678</v>
      </c>
      <c r="B101" s="210" t="s">
        <v>6919</v>
      </c>
      <c r="K101" s="721"/>
      <c r="L101" s="229">
        <f t="shared" si="0"/>
        <v>0</v>
      </c>
      <c r="M101" s="723"/>
      <c r="N101" s="146">
        <f t="shared" si="3"/>
        <v>0</v>
      </c>
      <c r="O101" s="146">
        <f t="shared" si="4"/>
        <v>0</v>
      </c>
    </row>
    <row r="102" spans="1:15">
      <c r="D102" s="210" t="s">
        <v>7660</v>
      </c>
      <c r="K102" s="721"/>
      <c r="L102" s="229">
        <f t="shared" si="0"/>
        <v>0</v>
      </c>
      <c r="M102" s="723"/>
      <c r="N102" s="146">
        <f t="shared" si="3"/>
        <v>0</v>
      </c>
      <c r="O102" s="146">
        <f t="shared" si="4"/>
        <v>0</v>
      </c>
    </row>
    <row r="103" spans="1:15">
      <c r="D103" s="210" t="s">
        <v>7661</v>
      </c>
      <c r="K103" s="721"/>
      <c r="L103" s="229">
        <f t="shared" si="0"/>
        <v>0</v>
      </c>
      <c r="M103" s="723"/>
      <c r="N103" s="146">
        <f t="shared" si="3"/>
        <v>0</v>
      </c>
      <c r="O103" s="146">
        <f t="shared" si="4"/>
        <v>0</v>
      </c>
    </row>
    <row r="104" spans="1:15">
      <c r="D104" s="210" t="s">
        <v>7662</v>
      </c>
      <c r="I104" s="210">
        <f>2*I76</f>
        <v>4</v>
      </c>
      <c r="J104" s="210" t="s">
        <v>1464</v>
      </c>
      <c r="K104" s="721"/>
      <c r="L104" s="229">
        <f t="shared" si="0"/>
        <v>0</v>
      </c>
      <c r="M104" s="723"/>
      <c r="N104" s="146">
        <f t="shared" si="3"/>
        <v>0</v>
      </c>
      <c r="O104" s="146">
        <f t="shared" si="4"/>
        <v>0</v>
      </c>
    </row>
    <row r="105" spans="1:15">
      <c r="K105" s="721"/>
      <c r="L105" s="229">
        <f t="shared" si="0"/>
        <v>0</v>
      </c>
      <c r="M105" s="723"/>
      <c r="N105" s="146">
        <f t="shared" si="3"/>
        <v>0</v>
      </c>
      <c r="O105" s="146">
        <f t="shared" si="4"/>
        <v>0</v>
      </c>
    </row>
    <row r="106" spans="1:15">
      <c r="K106" s="721"/>
      <c r="L106" s="229">
        <f t="shared" si="0"/>
        <v>0</v>
      </c>
      <c r="M106" s="723"/>
      <c r="N106" s="146">
        <f t="shared" si="3"/>
        <v>0</v>
      </c>
      <c r="O106" s="146">
        <f t="shared" si="4"/>
        <v>0</v>
      </c>
    </row>
    <row r="107" spans="1:15">
      <c r="A107" s="227" t="s">
        <v>7679</v>
      </c>
      <c r="K107" s="721"/>
      <c r="L107" s="229">
        <f t="shared" si="0"/>
        <v>0</v>
      </c>
      <c r="M107" s="723"/>
      <c r="N107" s="146">
        <f t="shared" si="3"/>
        <v>0</v>
      </c>
      <c r="O107" s="146">
        <f t="shared" si="4"/>
        <v>0</v>
      </c>
    </row>
    <row r="108" spans="1:15">
      <c r="A108" s="230" t="s">
        <v>7680</v>
      </c>
      <c r="B108" s="210" t="s">
        <v>7629</v>
      </c>
      <c r="K108" s="721"/>
      <c r="L108" s="229">
        <f t="shared" si="0"/>
        <v>0</v>
      </c>
      <c r="M108" s="723"/>
      <c r="N108" s="146">
        <f t="shared" si="3"/>
        <v>0</v>
      </c>
      <c r="O108" s="146">
        <f t="shared" si="4"/>
        <v>0</v>
      </c>
    </row>
    <row r="109" spans="1:15">
      <c r="D109" s="210" t="s">
        <v>7665</v>
      </c>
      <c r="K109" s="721"/>
      <c r="L109" s="229">
        <f t="shared" si="0"/>
        <v>0</v>
      </c>
      <c r="M109" s="723"/>
      <c r="N109" s="146">
        <f t="shared" si="3"/>
        <v>0</v>
      </c>
      <c r="O109" s="146">
        <f t="shared" si="4"/>
        <v>0</v>
      </c>
    </row>
    <row r="110" spans="1:15">
      <c r="E110" s="210" t="s">
        <v>7332</v>
      </c>
      <c r="F110" s="210">
        <v>260</v>
      </c>
      <c r="G110" s="210" t="s">
        <v>7334</v>
      </c>
      <c r="K110" s="721"/>
      <c r="L110" s="229">
        <f t="shared" si="0"/>
        <v>0</v>
      </c>
      <c r="M110" s="723"/>
      <c r="N110" s="146">
        <f t="shared" si="3"/>
        <v>0</v>
      </c>
      <c r="O110" s="146">
        <f t="shared" si="4"/>
        <v>0</v>
      </c>
    </row>
    <row r="111" spans="1:15">
      <c r="E111" s="210" t="s">
        <v>7613</v>
      </c>
      <c r="F111" s="210">
        <v>180</v>
      </c>
      <c r="G111" s="210" t="s">
        <v>7614</v>
      </c>
      <c r="K111" s="721"/>
      <c r="L111" s="229">
        <f t="shared" si="0"/>
        <v>0</v>
      </c>
      <c r="M111" s="723"/>
      <c r="N111" s="146">
        <f t="shared" si="3"/>
        <v>0</v>
      </c>
      <c r="O111" s="146">
        <f t="shared" si="4"/>
        <v>0</v>
      </c>
    </row>
    <row r="112" spans="1:15">
      <c r="E112" s="210" t="s">
        <v>7330</v>
      </c>
      <c r="F112" s="210">
        <v>230</v>
      </c>
      <c r="G112" s="210" t="s">
        <v>7331</v>
      </c>
      <c r="K112" s="721"/>
      <c r="L112" s="229">
        <f t="shared" si="0"/>
        <v>0</v>
      </c>
      <c r="M112" s="723"/>
      <c r="N112" s="146">
        <f t="shared" si="3"/>
        <v>0</v>
      </c>
      <c r="O112" s="146">
        <f t="shared" si="4"/>
        <v>0</v>
      </c>
    </row>
    <row r="113" spans="1:15">
      <c r="E113" s="210" t="s">
        <v>7328</v>
      </c>
      <c r="F113" s="210">
        <v>53</v>
      </c>
      <c r="G113" s="210" t="s">
        <v>7615</v>
      </c>
      <c r="K113" s="721"/>
      <c r="L113" s="229">
        <f t="shared" si="0"/>
        <v>0</v>
      </c>
      <c r="M113" s="723"/>
      <c r="N113" s="146">
        <f t="shared" si="3"/>
        <v>0</v>
      </c>
      <c r="O113" s="146">
        <f t="shared" si="4"/>
        <v>0</v>
      </c>
    </row>
    <row r="114" spans="1:15">
      <c r="E114" s="210" t="s">
        <v>7616</v>
      </c>
      <c r="F114" s="210">
        <v>48</v>
      </c>
      <c r="G114" s="210" t="s">
        <v>7617</v>
      </c>
      <c r="I114" s="210">
        <v>1</v>
      </c>
      <c r="J114" s="210" t="s">
        <v>3538</v>
      </c>
      <c r="K114" s="721"/>
      <c r="L114" s="229">
        <f t="shared" si="0"/>
        <v>0</v>
      </c>
      <c r="M114" s="723"/>
      <c r="N114" s="146">
        <f t="shared" si="3"/>
        <v>0</v>
      </c>
      <c r="O114" s="146">
        <f t="shared" si="4"/>
        <v>0</v>
      </c>
    </row>
    <row r="115" spans="1:15">
      <c r="K115" s="721"/>
      <c r="L115" s="229">
        <f t="shared" si="0"/>
        <v>0</v>
      </c>
      <c r="M115" s="723"/>
      <c r="N115" s="146">
        <f t="shared" si="3"/>
        <v>0</v>
      </c>
      <c r="O115" s="146">
        <f t="shared" si="4"/>
        <v>0</v>
      </c>
    </row>
    <row r="116" spans="1:15">
      <c r="A116" s="230" t="s">
        <v>7681</v>
      </c>
      <c r="B116" s="210" t="s">
        <v>7632</v>
      </c>
      <c r="K116" s="721"/>
      <c r="L116" s="229">
        <f t="shared" si="0"/>
        <v>0</v>
      </c>
      <c r="M116" s="723"/>
      <c r="N116" s="146">
        <f t="shared" si="3"/>
        <v>0</v>
      </c>
      <c r="O116" s="146">
        <f t="shared" si="4"/>
        <v>0</v>
      </c>
    </row>
    <row r="117" spans="1:15">
      <c r="D117" s="210" t="s">
        <v>7667</v>
      </c>
      <c r="I117" s="210">
        <f>+I114*2</f>
        <v>2</v>
      </c>
      <c r="J117" s="210" t="s">
        <v>3538</v>
      </c>
      <c r="K117" s="721"/>
      <c r="L117" s="229">
        <f t="shared" si="0"/>
        <v>0</v>
      </c>
      <c r="M117" s="723"/>
      <c r="N117" s="146">
        <f t="shared" si="3"/>
        <v>0</v>
      </c>
      <c r="O117" s="146">
        <f t="shared" si="4"/>
        <v>0</v>
      </c>
    </row>
    <row r="118" spans="1:15">
      <c r="K118" s="721"/>
      <c r="L118" s="229">
        <f t="shared" si="0"/>
        <v>0</v>
      </c>
      <c r="M118" s="723"/>
      <c r="N118" s="146">
        <f t="shared" si="3"/>
        <v>0</v>
      </c>
      <c r="O118" s="146">
        <f t="shared" si="4"/>
        <v>0</v>
      </c>
    </row>
    <row r="119" spans="1:15">
      <c r="A119" s="230" t="s">
        <v>7682</v>
      </c>
      <c r="B119" s="210" t="s">
        <v>7355</v>
      </c>
      <c r="K119" s="721"/>
      <c r="L119" s="229">
        <f t="shared" si="0"/>
        <v>0</v>
      </c>
      <c r="M119" s="723"/>
      <c r="N119" s="146">
        <f t="shared" si="3"/>
        <v>0</v>
      </c>
      <c r="O119" s="146">
        <f t="shared" si="4"/>
        <v>0</v>
      </c>
    </row>
    <row r="120" spans="1:15">
      <c r="D120" s="210" t="s">
        <v>7669</v>
      </c>
      <c r="I120" s="210">
        <f>1*I114</f>
        <v>1</v>
      </c>
      <c r="J120" s="210" t="s">
        <v>3538</v>
      </c>
      <c r="K120" s="721"/>
      <c r="L120" s="229">
        <f t="shared" si="0"/>
        <v>0</v>
      </c>
      <c r="M120" s="723"/>
      <c r="N120" s="146">
        <f t="shared" si="3"/>
        <v>0</v>
      </c>
      <c r="O120" s="146">
        <f t="shared" si="4"/>
        <v>0</v>
      </c>
    </row>
    <row r="121" spans="1:15">
      <c r="K121" s="721"/>
      <c r="L121" s="229">
        <f t="shared" si="0"/>
        <v>0</v>
      </c>
      <c r="M121" s="723"/>
      <c r="N121" s="146">
        <f t="shared" si="3"/>
        <v>0</v>
      </c>
      <c r="O121" s="146">
        <f t="shared" si="4"/>
        <v>0</v>
      </c>
    </row>
    <row r="122" spans="1:15">
      <c r="A122" s="230" t="s">
        <v>7683</v>
      </c>
      <c r="B122" s="210" t="s">
        <v>7625</v>
      </c>
      <c r="K122" s="721"/>
      <c r="L122" s="229">
        <f t="shared" si="0"/>
        <v>0</v>
      </c>
      <c r="M122" s="723"/>
      <c r="N122" s="146">
        <f t="shared" si="3"/>
        <v>0</v>
      </c>
      <c r="O122" s="146">
        <f t="shared" si="4"/>
        <v>0</v>
      </c>
    </row>
    <row r="123" spans="1:15">
      <c r="D123" s="210" t="s">
        <v>7626</v>
      </c>
      <c r="I123" s="210">
        <f>2*I114</f>
        <v>2</v>
      </c>
      <c r="J123" s="210" t="s">
        <v>3538</v>
      </c>
      <c r="K123" s="721"/>
      <c r="L123" s="229">
        <f t="shared" si="0"/>
        <v>0</v>
      </c>
      <c r="M123" s="723"/>
      <c r="N123" s="146">
        <f t="shared" si="3"/>
        <v>0</v>
      </c>
      <c r="O123" s="146">
        <f t="shared" si="4"/>
        <v>0</v>
      </c>
    </row>
    <row r="124" spans="1:15">
      <c r="K124" s="721"/>
      <c r="L124" s="229">
        <f t="shared" si="0"/>
        <v>0</v>
      </c>
      <c r="M124" s="723"/>
      <c r="N124" s="146">
        <f t="shared" si="3"/>
        <v>0</v>
      </c>
      <c r="O124" s="146">
        <f t="shared" si="4"/>
        <v>0</v>
      </c>
    </row>
    <row r="125" spans="1:15">
      <c r="A125" s="230" t="s">
        <v>7684</v>
      </c>
      <c r="B125" s="210" t="s">
        <v>7619</v>
      </c>
      <c r="K125" s="721"/>
      <c r="L125" s="229">
        <f t="shared" si="0"/>
        <v>0</v>
      </c>
      <c r="M125" s="723"/>
      <c r="N125" s="146">
        <f t="shared" si="3"/>
        <v>0</v>
      </c>
      <c r="O125" s="146">
        <f t="shared" si="4"/>
        <v>0</v>
      </c>
    </row>
    <row r="126" spans="1:15">
      <c r="D126" s="210" t="s">
        <v>7620</v>
      </c>
      <c r="I126" s="210">
        <v>8</v>
      </c>
      <c r="J126" s="210" t="s">
        <v>876</v>
      </c>
      <c r="K126" s="721"/>
      <c r="L126" s="229">
        <f t="shared" si="0"/>
        <v>0</v>
      </c>
      <c r="M126" s="723"/>
      <c r="N126" s="146">
        <f t="shared" si="3"/>
        <v>0</v>
      </c>
      <c r="O126" s="146">
        <f t="shared" si="4"/>
        <v>0</v>
      </c>
    </row>
    <row r="127" spans="1:15">
      <c r="K127" s="721"/>
      <c r="L127" s="229">
        <f t="shared" si="0"/>
        <v>0</v>
      </c>
      <c r="M127" s="723"/>
      <c r="N127" s="146">
        <f t="shared" si="3"/>
        <v>0</v>
      </c>
      <c r="O127" s="146">
        <f t="shared" si="4"/>
        <v>0</v>
      </c>
    </row>
    <row r="128" spans="1:15">
      <c r="A128" s="230" t="s">
        <v>7685</v>
      </c>
      <c r="B128" s="210" t="s">
        <v>7641</v>
      </c>
      <c r="K128" s="722"/>
      <c r="L128" s="229">
        <f t="shared" si="0"/>
        <v>0</v>
      </c>
      <c r="M128" s="723"/>
      <c r="N128" s="146">
        <f t="shared" si="3"/>
        <v>0</v>
      </c>
      <c r="O128" s="146">
        <f t="shared" si="4"/>
        <v>0</v>
      </c>
    </row>
    <row r="129" spans="1:15">
      <c r="D129" s="210" t="s">
        <v>7642</v>
      </c>
      <c r="I129" s="210">
        <v>1</v>
      </c>
      <c r="J129" s="210" t="s">
        <v>3538</v>
      </c>
      <c r="K129" s="722"/>
      <c r="L129" s="229">
        <f t="shared" si="0"/>
        <v>0</v>
      </c>
      <c r="M129" s="723"/>
      <c r="N129" s="146">
        <f t="shared" si="3"/>
        <v>0</v>
      </c>
      <c r="O129" s="146">
        <f t="shared" si="4"/>
        <v>0</v>
      </c>
    </row>
    <row r="130" spans="1:15">
      <c r="D130" s="210" t="s">
        <v>7686</v>
      </c>
      <c r="I130" s="210">
        <v>2</v>
      </c>
      <c r="J130" s="210" t="s">
        <v>3538</v>
      </c>
      <c r="K130" s="722"/>
      <c r="L130" s="229">
        <f t="shared" si="0"/>
        <v>0</v>
      </c>
      <c r="M130" s="723"/>
      <c r="N130" s="146">
        <f t="shared" si="3"/>
        <v>0</v>
      </c>
      <c r="O130" s="146">
        <f t="shared" si="4"/>
        <v>0</v>
      </c>
    </row>
    <row r="131" spans="1:15">
      <c r="K131" s="721"/>
      <c r="L131" s="229">
        <f t="shared" si="0"/>
        <v>0</v>
      </c>
      <c r="M131" s="723"/>
      <c r="N131" s="146">
        <f t="shared" si="3"/>
        <v>0</v>
      </c>
      <c r="O131" s="146">
        <f t="shared" si="4"/>
        <v>0</v>
      </c>
    </row>
    <row r="132" spans="1:15">
      <c r="A132" s="230" t="s">
        <v>7687</v>
      </c>
      <c r="B132" s="210" t="s">
        <v>7645</v>
      </c>
      <c r="K132" s="722"/>
      <c r="L132" s="229">
        <f t="shared" si="0"/>
        <v>0</v>
      </c>
      <c r="M132" s="723"/>
      <c r="N132" s="146">
        <f t="shared" si="3"/>
        <v>0</v>
      </c>
      <c r="O132" s="146">
        <f t="shared" si="4"/>
        <v>0</v>
      </c>
    </row>
    <row r="133" spans="1:15">
      <c r="D133" s="210" t="s">
        <v>7646</v>
      </c>
      <c r="I133" s="210">
        <v>1</v>
      </c>
      <c r="J133" s="210" t="s">
        <v>3538</v>
      </c>
      <c r="K133" s="722"/>
      <c r="L133" s="229">
        <f t="shared" si="0"/>
        <v>0</v>
      </c>
      <c r="M133" s="723"/>
      <c r="N133" s="146">
        <f t="shared" si="3"/>
        <v>0</v>
      </c>
      <c r="O133" s="146">
        <f t="shared" si="4"/>
        <v>0</v>
      </c>
    </row>
    <row r="134" spans="1:15">
      <c r="K134" s="721"/>
      <c r="L134" s="229">
        <f t="shared" si="0"/>
        <v>0</v>
      </c>
      <c r="M134" s="723"/>
      <c r="N134" s="146">
        <f t="shared" si="3"/>
        <v>0</v>
      </c>
      <c r="O134" s="146">
        <f t="shared" si="4"/>
        <v>0</v>
      </c>
    </row>
    <row r="135" spans="1:15">
      <c r="A135" s="231" t="s">
        <v>7688</v>
      </c>
      <c r="B135" s="92" t="s">
        <v>7651</v>
      </c>
      <c r="C135" s="91"/>
      <c r="E135" s="92"/>
      <c r="F135" s="232"/>
      <c r="G135" s="92"/>
      <c r="H135" s="92"/>
      <c r="I135" s="92"/>
      <c r="J135" s="92"/>
      <c r="K135" s="723"/>
      <c r="L135" s="229">
        <f t="shared" si="0"/>
        <v>0</v>
      </c>
      <c r="M135" s="723"/>
      <c r="N135" s="146">
        <f t="shared" si="3"/>
        <v>0</v>
      </c>
      <c r="O135" s="146">
        <f t="shared" si="4"/>
        <v>0</v>
      </c>
    </row>
    <row r="136" spans="1:15">
      <c r="B136" s="92"/>
      <c r="C136" s="91" t="s">
        <v>7652</v>
      </c>
      <c r="E136" s="92"/>
      <c r="F136" s="232"/>
      <c r="G136" s="92"/>
      <c r="H136" s="92"/>
      <c r="I136" s="92">
        <v>4</v>
      </c>
      <c r="J136" s="92" t="s">
        <v>3538</v>
      </c>
      <c r="K136" s="723"/>
      <c r="L136" s="229">
        <f t="shared" si="0"/>
        <v>0</v>
      </c>
      <c r="M136" s="723"/>
      <c r="N136" s="146">
        <f t="shared" si="3"/>
        <v>0</v>
      </c>
      <c r="O136" s="146">
        <f t="shared" si="4"/>
        <v>0</v>
      </c>
    </row>
    <row r="137" spans="1:15">
      <c r="K137" s="722"/>
      <c r="L137" s="229">
        <f t="shared" si="0"/>
        <v>0</v>
      </c>
      <c r="M137" s="723"/>
      <c r="N137" s="146">
        <f t="shared" si="3"/>
        <v>0</v>
      </c>
      <c r="O137" s="146">
        <f t="shared" si="4"/>
        <v>0</v>
      </c>
    </row>
    <row r="138" spans="1:15">
      <c r="A138" s="230" t="s">
        <v>7689</v>
      </c>
      <c r="B138" s="210" t="s">
        <v>7654</v>
      </c>
      <c r="K138" s="722"/>
      <c r="L138" s="229">
        <f t="shared" si="0"/>
        <v>0</v>
      </c>
      <c r="M138" s="723"/>
      <c r="N138" s="146">
        <f t="shared" ref="N138:N201" si="5">+M138*I138</f>
        <v>0</v>
      </c>
      <c r="O138" s="146">
        <f t="shared" ref="O138:O201" si="6">+N138+L138</f>
        <v>0</v>
      </c>
    </row>
    <row r="139" spans="1:15">
      <c r="D139" s="210" t="s">
        <v>7655</v>
      </c>
      <c r="I139" s="210">
        <v>2</v>
      </c>
      <c r="J139" s="210" t="s">
        <v>3538</v>
      </c>
      <c r="K139" s="722"/>
      <c r="L139" s="229">
        <f t="shared" si="0"/>
        <v>0</v>
      </c>
      <c r="M139" s="723"/>
      <c r="N139" s="146">
        <f t="shared" si="5"/>
        <v>0</v>
      </c>
      <c r="O139" s="146">
        <f t="shared" si="6"/>
        <v>0</v>
      </c>
    </row>
    <row r="140" spans="1:15">
      <c r="K140" s="721"/>
      <c r="L140" s="229">
        <f t="shared" si="0"/>
        <v>0</v>
      </c>
      <c r="M140" s="723"/>
      <c r="N140" s="146">
        <f t="shared" si="5"/>
        <v>0</v>
      </c>
      <c r="O140" s="146">
        <f t="shared" si="6"/>
        <v>0</v>
      </c>
    </row>
    <row r="141" spans="1:15">
      <c r="A141" s="231" t="s">
        <v>7690</v>
      </c>
      <c r="B141" s="92" t="s">
        <v>7651</v>
      </c>
      <c r="C141" s="91"/>
      <c r="E141" s="92"/>
      <c r="F141" s="232"/>
      <c r="G141" s="92"/>
      <c r="H141" s="92"/>
      <c r="I141" s="92"/>
      <c r="J141" s="92"/>
      <c r="K141" s="723"/>
      <c r="L141" s="229">
        <f t="shared" si="0"/>
        <v>0</v>
      </c>
      <c r="M141" s="723"/>
      <c r="N141" s="146">
        <f t="shared" si="5"/>
        <v>0</v>
      </c>
      <c r="O141" s="146">
        <f t="shared" si="6"/>
        <v>0</v>
      </c>
    </row>
    <row r="142" spans="1:15">
      <c r="B142" s="92"/>
      <c r="C142" s="91" t="s">
        <v>7652</v>
      </c>
      <c r="E142" s="92"/>
      <c r="F142" s="232"/>
      <c r="G142" s="92"/>
      <c r="H142" s="92"/>
      <c r="I142" s="92">
        <v>4</v>
      </c>
      <c r="J142" s="92" t="s">
        <v>3538</v>
      </c>
      <c r="K142" s="723"/>
      <c r="L142" s="229">
        <f t="shared" si="0"/>
        <v>0</v>
      </c>
      <c r="M142" s="723"/>
      <c r="N142" s="146">
        <f t="shared" si="5"/>
        <v>0</v>
      </c>
      <c r="O142" s="146">
        <f t="shared" si="6"/>
        <v>0</v>
      </c>
    </row>
    <row r="143" spans="1:15">
      <c r="K143" s="721"/>
      <c r="L143" s="229">
        <f t="shared" si="0"/>
        <v>0</v>
      </c>
      <c r="M143" s="723"/>
      <c r="N143" s="146">
        <f t="shared" si="5"/>
        <v>0</v>
      </c>
      <c r="O143" s="146">
        <f t="shared" si="6"/>
        <v>0</v>
      </c>
    </row>
    <row r="144" spans="1:15">
      <c r="A144" s="231" t="s">
        <v>7691</v>
      </c>
      <c r="B144" s="92" t="s">
        <v>7675</v>
      </c>
      <c r="C144" s="91"/>
      <c r="E144" s="92"/>
      <c r="F144" s="232"/>
      <c r="G144" s="92"/>
      <c r="H144" s="92"/>
      <c r="I144" s="92"/>
      <c r="J144" s="92"/>
      <c r="K144" s="723"/>
      <c r="L144" s="229">
        <f t="shared" si="0"/>
        <v>0</v>
      </c>
      <c r="M144" s="723"/>
      <c r="N144" s="146">
        <f t="shared" si="5"/>
        <v>0</v>
      </c>
      <c r="O144" s="146">
        <f t="shared" si="6"/>
        <v>0</v>
      </c>
    </row>
    <row r="145" spans="1:15">
      <c r="B145" s="92"/>
      <c r="C145" s="91" t="s">
        <v>7676</v>
      </c>
      <c r="E145" s="92"/>
      <c r="F145" s="232"/>
      <c r="G145" s="92"/>
      <c r="H145" s="92"/>
      <c r="I145" s="92">
        <v>2</v>
      </c>
      <c r="J145" s="92" t="s">
        <v>3538</v>
      </c>
      <c r="K145" s="723"/>
      <c r="L145" s="229">
        <f t="shared" si="0"/>
        <v>0</v>
      </c>
      <c r="M145" s="723"/>
      <c r="N145" s="146">
        <f t="shared" si="5"/>
        <v>0</v>
      </c>
      <c r="O145" s="146">
        <f t="shared" si="6"/>
        <v>0</v>
      </c>
    </row>
    <row r="146" spans="1:15">
      <c r="K146" s="721"/>
      <c r="L146" s="229">
        <f t="shared" si="0"/>
        <v>0</v>
      </c>
      <c r="M146" s="723"/>
      <c r="N146" s="146">
        <f t="shared" si="5"/>
        <v>0</v>
      </c>
      <c r="O146" s="146">
        <f t="shared" si="6"/>
        <v>0</v>
      </c>
    </row>
    <row r="147" spans="1:15">
      <c r="A147" s="230" t="s">
        <v>7692</v>
      </c>
      <c r="B147" s="210" t="s">
        <v>7658</v>
      </c>
      <c r="I147" s="210">
        <v>6</v>
      </c>
      <c r="J147" s="210" t="s">
        <v>3538</v>
      </c>
      <c r="K147" s="721"/>
      <c r="L147" s="229">
        <f t="shared" si="0"/>
        <v>0</v>
      </c>
      <c r="M147" s="723"/>
      <c r="N147" s="146">
        <f t="shared" si="5"/>
        <v>0</v>
      </c>
      <c r="O147" s="146">
        <f t="shared" si="6"/>
        <v>0</v>
      </c>
    </row>
    <row r="148" spans="1:15">
      <c r="K148" s="721"/>
      <c r="L148" s="229">
        <f t="shared" si="0"/>
        <v>0</v>
      </c>
      <c r="M148" s="723"/>
      <c r="N148" s="146">
        <f t="shared" si="5"/>
        <v>0</v>
      </c>
      <c r="O148" s="146">
        <f t="shared" si="6"/>
        <v>0</v>
      </c>
    </row>
    <row r="149" spans="1:15">
      <c r="A149" s="230" t="s">
        <v>7693</v>
      </c>
      <c r="B149" s="210" t="s">
        <v>6919</v>
      </c>
      <c r="K149" s="721"/>
      <c r="L149" s="229">
        <f t="shared" si="0"/>
        <v>0</v>
      </c>
      <c r="M149" s="723"/>
      <c r="N149" s="146">
        <f t="shared" si="5"/>
        <v>0</v>
      </c>
      <c r="O149" s="146">
        <f t="shared" si="6"/>
        <v>0</v>
      </c>
    </row>
    <row r="150" spans="1:15">
      <c r="D150" s="210" t="s">
        <v>7660</v>
      </c>
      <c r="K150" s="721"/>
      <c r="L150" s="229">
        <f t="shared" si="0"/>
        <v>0</v>
      </c>
      <c r="M150" s="723"/>
      <c r="N150" s="146">
        <f t="shared" si="5"/>
        <v>0</v>
      </c>
      <c r="O150" s="146">
        <f t="shared" si="6"/>
        <v>0</v>
      </c>
    </row>
    <row r="151" spans="1:15">
      <c r="D151" s="210" t="s">
        <v>7661</v>
      </c>
      <c r="K151" s="721"/>
      <c r="L151" s="229">
        <f t="shared" si="0"/>
        <v>0</v>
      </c>
      <c r="M151" s="723"/>
      <c r="N151" s="146">
        <f t="shared" si="5"/>
        <v>0</v>
      </c>
      <c r="O151" s="146">
        <f t="shared" si="6"/>
        <v>0</v>
      </c>
    </row>
    <row r="152" spans="1:15">
      <c r="D152" s="210" t="s">
        <v>7662</v>
      </c>
      <c r="I152" s="210">
        <v>3</v>
      </c>
      <c r="J152" s="210" t="s">
        <v>1464</v>
      </c>
      <c r="K152" s="721"/>
      <c r="L152" s="229">
        <f t="shared" si="0"/>
        <v>0</v>
      </c>
      <c r="M152" s="723"/>
      <c r="N152" s="146">
        <f t="shared" si="5"/>
        <v>0</v>
      </c>
      <c r="O152" s="146">
        <f t="shared" si="6"/>
        <v>0</v>
      </c>
    </row>
    <row r="153" spans="1:15">
      <c r="K153" s="721"/>
      <c r="L153" s="229">
        <f t="shared" si="0"/>
        <v>0</v>
      </c>
      <c r="M153" s="723"/>
      <c r="N153" s="146">
        <f t="shared" si="5"/>
        <v>0</v>
      </c>
      <c r="O153" s="146">
        <f t="shared" si="6"/>
        <v>0</v>
      </c>
    </row>
    <row r="154" spans="1:15">
      <c r="A154" s="227" t="s">
        <v>7694</v>
      </c>
      <c r="K154" s="721"/>
      <c r="L154" s="229">
        <f t="shared" si="0"/>
        <v>0</v>
      </c>
      <c r="M154" s="723"/>
      <c r="N154" s="146">
        <f t="shared" si="5"/>
        <v>0</v>
      </c>
      <c r="O154" s="146">
        <f t="shared" si="6"/>
        <v>0</v>
      </c>
    </row>
    <row r="155" spans="1:15">
      <c r="A155" s="230" t="s">
        <v>7695</v>
      </c>
      <c r="B155" s="210" t="s">
        <v>7629</v>
      </c>
      <c r="K155" s="721"/>
      <c r="L155" s="229">
        <f t="shared" si="0"/>
        <v>0</v>
      </c>
      <c r="M155" s="723"/>
      <c r="N155" s="146">
        <f t="shared" si="5"/>
        <v>0</v>
      </c>
      <c r="O155" s="146">
        <f t="shared" si="6"/>
        <v>0</v>
      </c>
    </row>
    <row r="156" spans="1:15">
      <c r="D156" s="210" t="s">
        <v>7665</v>
      </c>
      <c r="K156" s="721"/>
      <c r="L156" s="229">
        <f t="shared" si="0"/>
        <v>0</v>
      </c>
      <c r="M156" s="723"/>
      <c r="N156" s="146">
        <f t="shared" si="5"/>
        <v>0</v>
      </c>
      <c r="O156" s="146">
        <f t="shared" si="6"/>
        <v>0</v>
      </c>
    </row>
    <row r="157" spans="1:15">
      <c r="E157" s="210" t="s">
        <v>7332</v>
      </c>
      <c r="F157" s="210">
        <v>160</v>
      </c>
      <c r="G157" s="210" t="s">
        <v>7334</v>
      </c>
      <c r="K157" s="721"/>
      <c r="L157" s="229">
        <f t="shared" si="0"/>
        <v>0</v>
      </c>
      <c r="M157" s="723"/>
      <c r="N157" s="146">
        <f t="shared" si="5"/>
        <v>0</v>
      </c>
      <c r="O157" s="146">
        <f t="shared" si="6"/>
        <v>0</v>
      </c>
    </row>
    <row r="158" spans="1:15">
      <c r="E158" s="210" t="s">
        <v>7613</v>
      </c>
      <c r="F158" s="210">
        <v>200</v>
      </c>
      <c r="G158" s="210" t="s">
        <v>7614</v>
      </c>
      <c r="K158" s="721"/>
      <c r="L158" s="229">
        <f t="shared" si="0"/>
        <v>0</v>
      </c>
      <c r="M158" s="723"/>
      <c r="N158" s="146">
        <f t="shared" si="5"/>
        <v>0</v>
      </c>
      <c r="O158" s="146">
        <f t="shared" si="6"/>
        <v>0</v>
      </c>
    </row>
    <row r="159" spans="1:15">
      <c r="E159" s="210" t="s">
        <v>7330</v>
      </c>
      <c r="F159" s="210">
        <v>230</v>
      </c>
      <c r="G159" s="210" t="s">
        <v>7331</v>
      </c>
      <c r="K159" s="721"/>
      <c r="L159" s="229">
        <f t="shared" si="0"/>
        <v>0</v>
      </c>
      <c r="M159" s="723"/>
      <c r="N159" s="146">
        <f t="shared" si="5"/>
        <v>0</v>
      </c>
      <c r="O159" s="146">
        <f t="shared" si="6"/>
        <v>0</v>
      </c>
    </row>
    <row r="160" spans="1:15">
      <c r="E160" s="210" t="s">
        <v>7328</v>
      </c>
      <c r="F160" s="210">
        <v>53</v>
      </c>
      <c r="G160" s="210" t="s">
        <v>7615</v>
      </c>
      <c r="K160" s="721"/>
      <c r="L160" s="229">
        <f t="shared" si="0"/>
        <v>0</v>
      </c>
      <c r="M160" s="723"/>
      <c r="N160" s="146">
        <f t="shared" si="5"/>
        <v>0</v>
      </c>
      <c r="O160" s="146">
        <f t="shared" si="6"/>
        <v>0</v>
      </c>
    </row>
    <row r="161" spans="1:15">
      <c r="E161" s="210" t="s">
        <v>7616</v>
      </c>
      <c r="F161" s="210">
        <v>48</v>
      </c>
      <c r="G161" s="210" t="s">
        <v>7617</v>
      </c>
      <c r="I161" s="210">
        <v>1</v>
      </c>
      <c r="J161" s="210" t="s">
        <v>3538</v>
      </c>
      <c r="K161" s="721"/>
      <c r="L161" s="229">
        <f t="shared" si="0"/>
        <v>0</v>
      </c>
      <c r="M161" s="723"/>
      <c r="N161" s="146">
        <f t="shared" si="5"/>
        <v>0</v>
      </c>
      <c r="O161" s="146">
        <f t="shared" si="6"/>
        <v>0</v>
      </c>
    </row>
    <row r="162" spans="1:15">
      <c r="K162" s="721"/>
      <c r="L162" s="229">
        <f t="shared" si="0"/>
        <v>0</v>
      </c>
      <c r="M162" s="723"/>
      <c r="N162" s="146">
        <f t="shared" si="5"/>
        <v>0</v>
      </c>
      <c r="O162" s="146">
        <f t="shared" si="6"/>
        <v>0</v>
      </c>
    </row>
    <row r="163" spans="1:15">
      <c r="A163" s="230" t="s">
        <v>7696</v>
      </c>
      <c r="B163" s="210" t="s">
        <v>7632</v>
      </c>
      <c r="K163" s="721"/>
      <c r="L163" s="229">
        <f t="shared" si="0"/>
        <v>0</v>
      </c>
      <c r="M163" s="723"/>
      <c r="N163" s="146">
        <f t="shared" si="5"/>
        <v>0</v>
      </c>
      <c r="O163" s="146">
        <f t="shared" si="6"/>
        <v>0</v>
      </c>
    </row>
    <row r="164" spans="1:15">
      <c r="D164" s="210" t="s">
        <v>7667</v>
      </c>
      <c r="I164" s="210">
        <f>+I161*2</f>
        <v>2</v>
      </c>
      <c r="J164" s="210" t="s">
        <v>3538</v>
      </c>
      <c r="K164" s="721"/>
      <c r="L164" s="229">
        <f t="shared" si="0"/>
        <v>0</v>
      </c>
      <c r="M164" s="723"/>
      <c r="N164" s="146">
        <f t="shared" si="5"/>
        <v>0</v>
      </c>
      <c r="O164" s="146">
        <f t="shared" si="6"/>
        <v>0</v>
      </c>
    </row>
    <row r="165" spans="1:15">
      <c r="K165" s="721"/>
      <c r="L165" s="229">
        <f t="shared" si="0"/>
        <v>0</v>
      </c>
      <c r="M165" s="723"/>
      <c r="N165" s="146">
        <f t="shared" si="5"/>
        <v>0</v>
      </c>
      <c r="O165" s="146">
        <f t="shared" si="6"/>
        <v>0</v>
      </c>
    </row>
    <row r="166" spans="1:15">
      <c r="A166" s="230" t="s">
        <v>7697</v>
      </c>
      <c r="B166" s="210" t="s">
        <v>7355</v>
      </c>
      <c r="K166" s="721"/>
      <c r="L166" s="229">
        <f t="shared" si="0"/>
        <v>0</v>
      </c>
      <c r="M166" s="723"/>
      <c r="N166" s="146">
        <f t="shared" si="5"/>
        <v>0</v>
      </c>
      <c r="O166" s="146">
        <f t="shared" si="6"/>
        <v>0</v>
      </c>
    </row>
    <row r="167" spans="1:15">
      <c r="D167" s="210" t="s">
        <v>7669</v>
      </c>
      <c r="I167" s="210">
        <f>1*I161</f>
        <v>1</v>
      </c>
      <c r="J167" s="210" t="s">
        <v>3538</v>
      </c>
      <c r="K167" s="721"/>
      <c r="L167" s="229">
        <f t="shared" si="0"/>
        <v>0</v>
      </c>
      <c r="M167" s="723"/>
      <c r="N167" s="146">
        <f t="shared" si="5"/>
        <v>0</v>
      </c>
      <c r="O167" s="146">
        <f t="shared" si="6"/>
        <v>0</v>
      </c>
    </row>
    <row r="168" spans="1:15">
      <c r="K168" s="721"/>
      <c r="L168" s="229">
        <f t="shared" si="0"/>
        <v>0</v>
      </c>
      <c r="M168" s="723"/>
      <c r="N168" s="146">
        <f t="shared" si="5"/>
        <v>0</v>
      </c>
      <c r="O168" s="146">
        <f t="shared" si="6"/>
        <v>0</v>
      </c>
    </row>
    <row r="169" spans="1:15">
      <c r="A169" s="230" t="s">
        <v>7698</v>
      </c>
      <c r="B169" s="210" t="s">
        <v>7625</v>
      </c>
      <c r="K169" s="721"/>
      <c r="L169" s="229">
        <f t="shared" si="0"/>
        <v>0</v>
      </c>
      <c r="M169" s="723"/>
      <c r="N169" s="146">
        <f t="shared" si="5"/>
        <v>0</v>
      </c>
      <c r="O169" s="146">
        <f t="shared" si="6"/>
        <v>0</v>
      </c>
    </row>
    <row r="170" spans="1:15">
      <c r="D170" s="210" t="s">
        <v>7626</v>
      </c>
      <c r="I170" s="210">
        <f>2*I161</f>
        <v>2</v>
      </c>
      <c r="J170" s="210" t="s">
        <v>3538</v>
      </c>
      <c r="K170" s="721"/>
      <c r="L170" s="229">
        <f t="shared" si="0"/>
        <v>0</v>
      </c>
      <c r="M170" s="723"/>
      <c r="N170" s="146">
        <f t="shared" si="5"/>
        <v>0</v>
      </c>
      <c r="O170" s="146">
        <f t="shared" si="6"/>
        <v>0</v>
      </c>
    </row>
    <row r="171" spans="1:15">
      <c r="K171" s="721"/>
      <c r="L171" s="229">
        <f t="shared" si="0"/>
        <v>0</v>
      </c>
      <c r="M171" s="723"/>
      <c r="N171" s="146">
        <f t="shared" si="5"/>
        <v>0</v>
      </c>
      <c r="O171" s="146">
        <f t="shared" si="6"/>
        <v>0</v>
      </c>
    </row>
    <row r="172" spans="1:15">
      <c r="A172" s="230" t="s">
        <v>7699</v>
      </c>
      <c r="B172" s="210" t="s">
        <v>7619</v>
      </c>
      <c r="K172" s="721"/>
      <c r="L172" s="229">
        <f t="shared" si="0"/>
        <v>0</v>
      </c>
      <c r="M172" s="723"/>
      <c r="N172" s="146">
        <f t="shared" si="5"/>
        <v>0</v>
      </c>
      <c r="O172" s="146">
        <f t="shared" si="6"/>
        <v>0</v>
      </c>
    </row>
    <row r="173" spans="1:15">
      <c r="D173" s="210" t="s">
        <v>7620</v>
      </c>
      <c r="I173" s="210">
        <v>8</v>
      </c>
      <c r="J173" s="210" t="s">
        <v>876</v>
      </c>
      <c r="K173" s="721"/>
      <c r="L173" s="229">
        <f t="shared" si="0"/>
        <v>0</v>
      </c>
      <c r="M173" s="723"/>
      <c r="N173" s="146">
        <f t="shared" si="5"/>
        <v>0</v>
      </c>
      <c r="O173" s="146">
        <f t="shared" si="6"/>
        <v>0</v>
      </c>
    </row>
    <row r="174" spans="1:15">
      <c r="K174" s="721"/>
      <c r="L174" s="229">
        <f t="shared" si="0"/>
        <v>0</v>
      </c>
      <c r="M174" s="723"/>
      <c r="N174" s="146">
        <f t="shared" si="5"/>
        <v>0</v>
      </c>
      <c r="O174" s="146">
        <f t="shared" si="6"/>
        <v>0</v>
      </c>
    </row>
    <row r="175" spans="1:15">
      <c r="A175" s="230" t="s">
        <v>7700</v>
      </c>
      <c r="B175" s="210" t="s">
        <v>7641</v>
      </c>
      <c r="K175" s="722"/>
      <c r="L175" s="229">
        <f t="shared" si="0"/>
        <v>0</v>
      </c>
      <c r="M175" s="723"/>
      <c r="N175" s="146">
        <f t="shared" si="5"/>
        <v>0</v>
      </c>
      <c r="O175" s="146">
        <f t="shared" si="6"/>
        <v>0</v>
      </c>
    </row>
    <row r="176" spans="1:15">
      <c r="D176" s="210" t="s">
        <v>7642</v>
      </c>
      <c r="I176" s="210">
        <v>2</v>
      </c>
      <c r="J176" s="210" t="s">
        <v>3538</v>
      </c>
      <c r="K176" s="722"/>
      <c r="L176" s="229">
        <f t="shared" si="0"/>
        <v>0</v>
      </c>
      <c r="M176" s="723"/>
      <c r="N176" s="146">
        <f t="shared" si="5"/>
        <v>0</v>
      </c>
      <c r="O176" s="146">
        <f t="shared" si="6"/>
        <v>0</v>
      </c>
    </row>
    <row r="177" spans="1:15">
      <c r="D177" s="210" t="s">
        <v>7686</v>
      </c>
      <c r="I177" s="210">
        <v>1</v>
      </c>
      <c r="J177" s="210" t="s">
        <v>3538</v>
      </c>
      <c r="K177" s="722"/>
      <c r="L177" s="229">
        <f t="shared" si="0"/>
        <v>0</v>
      </c>
      <c r="M177" s="723"/>
      <c r="N177" s="146">
        <f t="shared" si="5"/>
        <v>0</v>
      </c>
      <c r="O177" s="146">
        <f t="shared" si="6"/>
        <v>0</v>
      </c>
    </row>
    <row r="178" spans="1:15">
      <c r="K178" s="721"/>
      <c r="L178" s="229">
        <f t="shared" si="0"/>
        <v>0</v>
      </c>
      <c r="M178" s="723"/>
      <c r="N178" s="146">
        <f t="shared" si="5"/>
        <v>0</v>
      </c>
      <c r="O178" s="146">
        <f t="shared" si="6"/>
        <v>0</v>
      </c>
    </row>
    <row r="179" spans="1:15">
      <c r="A179" s="230" t="s">
        <v>7701</v>
      </c>
      <c r="B179" s="210" t="s">
        <v>7622</v>
      </c>
      <c r="K179" s="722"/>
      <c r="L179" s="229">
        <f t="shared" si="0"/>
        <v>0</v>
      </c>
      <c r="M179" s="723"/>
      <c r="N179" s="146">
        <f t="shared" si="5"/>
        <v>0</v>
      </c>
      <c r="O179" s="146">
        <f t="shared" si="6"/>
        <v>0</v>
      </c>
    </row>
    <row r="180" spans="1:15">
      <c r="D180" s="210" t="s">
        <v>7623</v>
      </c>
      <c r="I180" s="210">
        <v>1</v>
      </c>
      <c r="J180" s="210" t="s">
        <v>3538</v>
      </c>
      <c r="K180" s="722"/>
      <c r="L180" s="229">
        <f t="shared" si="0"/>
        <v>0</v>
      </c>
      <c r="M180" s="723"/>
      <c r="N180" s="146">
        <f t="shared" si="5"/>
        <v>0</v>
      </c>
      <c r="O180" s="146">
        <f t="shared" si="6"/>
        <v>0</v>
      </c>
    </row>
    <row r="181" spans="1:15">
      <c r="K181" s="721"/>
      <c r="L181" s="229">
        <f t="shared" si="0"/>
        <v>0</v>
      </c>
      <c r="M181" s="723"/>
      <c r="N181" s="146">
        <f t="shared" si="5"/>
        <v>0</v>
      </c>
      <c r="O181" s="146">
        <f t="shared" si="6"/>
        <v>0</v>
      </c>
    </row>
    <row r="182" spans="1:15">
      <c r="A182" s="231" t="s">
        <v>7702</v>
      </c>
      <c r="B182" s="92" t="s">
        <v>7651</v>
      </c>
      <c r="C182" s="91"/>
      <c r="E182" s="92"/>
      <c r="F182" s="232"/>
      <c r="G182" s="92"/>
      <c r="H182" s="92"/>
      <c r="I182" s="92"/>
      <c r="J182" s="92"/>
      <c r="K182" s="723"/>
      <c r="L182" s="229">
        <f t="shared" si="0"/>
        <v>0</v>
      </c>
      <c r="M182" s="723"/>
      <c r="N182" s="146">
        <f t="shared" si="5"/>
        <v>0</v>
      </c>
      <c r="O182" s="146">
        <f t="shared" si="6"/>
        <v>0</v>
      </c>
    </row>
    <row r="183" spans="1:15">
      <c r="B183" s="92"/>
      <c r="C183" s="91" t="s">
        <v>7652</v>
      </c>
      <c r="E183" s="92"/>
      <c r="F183" s="232"/>
      <c r="G183" s="92"/>
      <c r="H183" s="92"/>
      <c r="I183" s="92">
        <v>2</v>
      </c>
      <c r="J183" s="92" t="s">
        <v>3538</v>
      </c>
      <c r="K183" s="723"/>
      <c r="L183" s="229">
        <f t="shared" si="0"/>
        <v>0</v>
      </c>
      <c r="M183" s="723"/>
      <c r="N183" s="146">
        <f t="shared" si="5"/>
        <v>0</v>
      </c>
      <c r="O183" s="146">
        <f t="shared" si="6"/>
        <v>0</v>
      </c>
    </row>
    <row r="184" spans="1:15">
      <c r="K184" s="722"/>
      <c r="L184" s="229">
        <f t="shared" si="0"/>
        <v>0</v>
      </c>
      <c r="M184" s="723"/>
      <c r="N184" s="146">
        <f t="shared" si="5"/>
        <v>0</v>
      </c>
      <c r="O184" s="146">
        <f t="shared" si="6"/>
        <v>0</v>
      </c>
    </row>
    <row r="185" spans="1:15">
      <c r="A185" s="230" t="s">
        <v>7703</v>
      </c>
      <c r="B185" s="210" t="s">
        <v>7654</v>
      </c>
      <c r="K185" s="722"/>
      <c r="L185" s="229">
        <f t="shared" si="0"/>
        <v>0</v>
      </c>
      <c r="M185" s="723"/>
      <c r="N185" s="146">
        <f t="shared" si="5"/>
        <v>0</v>
      </c>
      <c r="O185" s="146">
        <f t="shared" si="6"/>
        <v>0</v>
      </c>
    </row>
    <row r="186" spans="1:15">
      <c r="D186" s="210" t="s">
        <v>7655</v>
      </c>
      <c r="I186" s="210">
        <v>2</v>
      </c>
      <c r="J186" s="210" t="s">
        <v>3538</v>
      </c>
      <c r="K186" s="722"/>
      <c r="L186" s="229">
        <f t="shared" si="0"/>
        <v>0</v>
      </c>
      <c r="M186" s="723"/>
      <c r="N186" s="146">
        <f t="shared" si="5"/>
        <v>0</v>
      </c>
      <c r="O186" s="146">
        <f t="shared" si="6"/>
        <v>0</v>
      </c>
    </row>
    <row r="187" spans="1:15">
      <c r="K187" s="721"/>
      <c r="L187" s="229">
        <f t="shared" si="0"/>
        <v>0</v>
      </c>
      <c r="M187" s="723"/>
      <c r="N187" s="146">
        <f t="shared" si="5"/>
        <v>0</v>
      </c>
      <c r="O187" s="146">
        <f t="shared" si="6"/>
        <v>0</v>
      </c>
    </row>
    <row r="188" spans="1:15">
      <c r="A188" s="231" t="s">
        <v>7704</v>
      </c>
      <c r="B188" s="92" t="s">
        <v>7651</v>
      </c>
      <c r="C188" s="91"/>
      <c r="E188" s="92"/>
      <c r="F188" s="232"/>
      <c r="G188" s="92"/>
      <c r="H188" s="92"/>
      <c r="I188" s="92"/>
      <c r="J188" s="92"/>
      <c r="K188" s="723"/>
      <c r="L188" s="229">
        <f t="shared" si="0"/>
        <v>0</v>
      </c>
      <c r="M188" s="723"/>
      <c r="N188" s="146">
        <f t="shared" si="5"/>
        <v>0</v>
      </c>
      <c r="O188" s="146">
        <f t="shared" si="6"/>
        <v>0</v>
      </c>
    </row>
    <row r="189" spans="1:15">
      <c r="B189" s="92"/>
      <c r="C189" s="91" t="s">
        <v>7652</v>
      </c>
      <c r="E189" s="92"/>
      <c r="F189" s="232"/>
      <c r="G189" s="92"/>
      <c r="H189" s="92"/>
      <c r="I189" s="92">
        <v>2</v>
      </c>
      <c r="J189" s="92" t="s">
        <v>3538</v>
      </c>
      <c r="K189" s="723"/>
      <c r="L189" s="229">
        <f t="shared" si="0"/>
        <v>0</v>
      </c>
      <c r="M189" s="723"/>
      <c r="N189" s="146">
        <f t="shared" si="5"/>
        <v>0</v>
      </c>
      <c r="O189" s="146">
        <f t="shared" si="6"/>
        <v>0</v>
      </c>
    </row>
    <row r="190" spans="1:15">
      <c r="K190" s="721"/>
      <c r="L190" s="229">
        <f t="shared" si="0"/>
        <v>0</v>
      </c>
      <c r="M190" s="723"/>
      <c r="N190" s="146">
        <f t="shared" si="5"/>
        <v>0</v>
      </c>
      <c r="O190" s="146">
        <f t="shared" si="6"/>
        <v>0</v>
      </c>
    </row>
    <row r="191" spans="1:15">
      <c r="A191" s="231" t="s">
        <v>7705</v>
      </c>
      <c r="B191" s="92" t="s">
        <v>7675</v>
      </c>
      <c r="C191" s="91"/>
      <c r="E191" s="92"/>
      <c r="F191" s="232"/>
      <c r="G191" s="92"/>
      <c r="H191" s="92"/>
      <c r="I191" s="92"/>
      <c r="J191" s="92"/>
      <c r="K191" s="723"/>
      <c r="L191" s="229">
        <f t="shared" si="0"/>
        <v>0</v>
      </c>
      <c r="M191" s="723"/>
      <c r="N191" s="146">
        <f t="shared" si="5"/>
        <v>0</v>
      </c>
      <c r="O191" s="146">
        <f t="shared" si="6"/>
        <v>0</v>
      </c>
    </row>
    <row r="192" spans="1:15">
      <c r="B192" s="92"/>
      <c r="C192" s="91" t="s">
        <v>7676</v>
      </c>
      <c r="E192" s="92"/>
      <c r="F192" s="232"/>
      <c r="G192" s="92"/>
      <c r="H192" s="92"/>
      <c r="I192" s="92">
        <v>2</v>
      </c>
      <c r="J192" s="92" t="s">
        <v>3538</v>
      </c>
      <c r="K192" s="723"/>
      <c r="L192" s="229">
        <f t="shared" si="0"/>
        <v>0</v>
      </c>
      <c r="M192" s="723"/>
      <c r="N192" s="146">
        <f t="shared" si="5"/>
        <v>0</v>
      </c>
      <c r="O192" s="146">
        <f t="shared" si="6"/>
        <v>0</v>
      </c>
    </row>
    <row r="193" spans="1:15">
      <c r="K193" s="721"/>
      <c r="L193" s="229">
        <f t="shared" si="0"/>
        <v>0</v>
      </c>
      <c r="M193" s="723"/>
      <c r="N193" s="146">
        <f t="shared" si="5"/>
        <v>0</v>
      </c>
      <c r="O193" s="146">
        <f t="shared" si="6"/>
        <v>0</v>
      </c>
    </row>
    <row r="194" spans="1:15">
      <c r="A194" s="230" t="s">
        <v>7706</v>
      </c>
      <c r="B194" s="210" t="s">
        <v>7658</v>
      </c>
      <c r="I194" s="210">
        <v>4</v>
      </c>
      <c r="J194" s="210" t="s">
        <v>3538</v>
      </c>
      <c r="K194" s="721"/>
      <c r="L194" s="229">
        <f t="shared" si="0"/>
        <v>0</v>
      </c>
      <c r="M194" s="723"/>
      <c r="N194" s="146">
        <f t="shared" si="5"/>
        <v>0</v>
      </c>
      <c r="O194" s="146">
        <f t="shared" si="6"/>
        <v>0</v>
      </c>
    </row>
    <row r="195" spans="1:15">
      <c r="K195" s="721"/>
      <c r="L195" s="229">
        <f t="shared" si="0"/>
        <v>0</v>
      </c>
      <c r="M195" s="723"/>
      <c r="N195" s="146">
        <f t="shared" si="5"/>
        <v>0</v>
      </c>
      <c r="O195" s="146">
        <f t="shared" si="6"/>
        <v>0</v>
      </c>
    </row>
    <row r="196" spans="1:15">
      <c r="A196" s="230" t="s">
        <v>7707</v>
      </c>
      <c r="B196" s="210" t="s">
        <v>6919</v>
      </c>
      <c r="K196" s="721"/>
      <c r="L196" s="229">
        <f t="shared" si="0"/>
        <v>0</v>
      </c>
      <c r="M196" s="723"/>
      <c r="N196" s="146">
        <f t="shared" si="5"/>
        <v>0</v>
      </c>
      <c r="O196" s="146">
        <f t="shared" si="6"/>
        <v>0</v>
      </c>
    </row>
    <row r="197" spans="1:15">
      <c r="D197" s="210" t="s">
        <v>7660</v>
      </c>
      <c r="K197" s="721"/>
      <c r="L197" s="229">
        <f t="shared" si="0"/>
        <v>0</v>
      </c>
      <c r="M197" s="723"/>
      <c r="N197" s="146">
        <f t="shared" si="5"/>
        <v>0</v>
      </c>
      <c r="O197" s="146">
        <f t="shared" si="6"/>
        <v>0</v>
      </c>
    </row>
    <row r="198" spans="1:15">
      <c r="D198" s="210" t="s">
        <v>7661</v>
      </c>
      <c r="K198" s="721"/>
      <c r="L198" s="229">
        <f t="shared" si="0"/>
        <v>0</v>
      </c>
      <c r="M198" s="723"/>
      <c r="N198" s="146">
        <f t="shared" si="5"/>
        <v>0</v>
      </c>
      <c r="O198" s="146">
        <f t="shared" si="6"/>
        <v>0</v>
      </c>
    </row>
    <row r="199" spans="1:15">
      <c r="D199" s="210" t="s">
        <v>7662</v>
      </c>
      <c r="I199" s="210">
        <v>3</v>
      </c>
      <c r="J199" s="210" t="s">
        <v>1464</v>
      </c>
      <c r="K199" s="721"/>
      <c r="L199" s="229">
        <f t="shared" si="0"/>
        <v>0</v>
      </c>
      <c r="M199" s="723"/>
      <c r="N199" s="146">
        <f t="shared" si="5"/>
        <v>0</v>
      </c>
      <c r="O199" s="146">
        <f t="shared" si="6"/>
        <v>0</v>
      </c>
    </row>
    <row r="200" spans="1:15">
      <c r="K200" s="721"/>
      <c r="L200" s="229">
        <f t="shared" si="0"/>
        <v>0</v>
      </c>
      <c r="M200" s="723"/>
      <c r="N200" s="146">
        <f t="shared" si="5"/>
        <v>0</v>
      </c>
      <c r="O200" s="146">
        <f t="shared" si="6"/>
        <v>0</v>
      </c>
    </row>
    <row r="201" spans="1:15">
      <c r="A201" s="233" t="s">
        <v>7708</v>
      </c>
      <c r="B201" s="92"/>
      <c r="C201" s="91"/>
      <c r="E201" s="92"/>
      <c r="F201" s="232"/>
      <c r="G201" s="92"/>
      <c r="H201" s="92"/>
      <c r="I201" s="92"/>
      <c r="J201" s="92"/>
      <c r="K201" s="723"/>
      <c r="L201" s="229">
        <f t="shared" si="0"/>
        <v>0</v>
      </c>
      <c r="M201" s="725"/>
      <c r="N201" s="146">
        <f t="shared" si="5"/>
        <v>0</v>
      </c>
      <c r="O201" s="146">
        <f t="shared" si="6"/>
        <v>0</v>
      </c>
    </row>
    <row r="202" spans="1:15" s="101" customFormat="1">
      <c r="A202" s="234" t="s">
        <v>7709</v>
      </c>
      <c r="B202" s="975" t="s">
        <v>7710</v>
      </c>
      <c r="C202" s="975"/>
      <c r="D202" s="975"/>
      <c r="E202" s="975"/>
      <c r="F202" s="975"/>
      <c r="G202" s="975"/>
      <c r="H202" s="975"/>
      <c r="I202" s="115"/>
      <c r="J202" s="115"/>
      <c r="K202" s="724"/>
      <c r="L202" s="229">
        <f t="shared" si="0"/>
        <v>0</v>
      </c>
      <c r="M202" s="724"/>
      <c r="N202" s="146">
        <f t="shared" ref="N202:N265" si="7">+M202*I202</f>
        <v>0</v>
      </c>
      <c r="O202" s="146">
        <f t="shared" ref="O202:O265" si="8">+N202+L202</f>
        <v>0</v>
      </c>
    </row>
    <row r="203" spans="1:15" s="101" customFormat="1">
      <c r="A203" s="234"/>
      <c r="B203" s="975" t="s">
        <v>7711</v>
      </c>
      <c r="C203" s="975"/>
      <c r="D203" s="975"/>
      <c r="E203" s="975"/>
      <c r="F203" s="975"/>
      <c r="G203" s="975"/>
      <c r="H203" s="115"/>
      <c r="I203" s="115"/>
      <c r="J203" s="115"/>
      <c r="K203" s="724"/>
      <c r="L203" s="229">
        <f t="shared" si="0"/>
        <v>0</v>
      </c>
      <c r="M203" s="724"/>
      <c r="N203" s="146">
        <f t="shared" si="7"/>
        <v>0</v>
      </c>
      <c r="O203" s="146">
        <f t="shared" si="8"/>
        <v>0</v>
      </c>
    </row>
    <row r="204" spans="1:15" s="101" customFormat="1">
      <c r="A204" s="234"/>
      <c r="B204" s="115"/>
      <c r="C204" s="115" t="s">
        <v>7712</v>
      </c>
      <c r="D204" s="235"/>
      <c r="E204" s="235"/>
      <c r="F204" s="235"/>
      <c r="G204" s="235"/>
      <c r="H204" s="115"/>
      <c r="I204" s="115"/>
      <c r="J204" s="115"/>
      <c r="K204" s="724"/>
      <c r="L204" s="229">
        <f t="shared" si="0"/>
        <v>0</v>
      </c>
      <c r="M204" s="724"/>
      <c r="N204" s="146">
        <f t="shared" si="7"/>
        <v>0</v>
      </c>
      <c r="O204" s="146">
        <f t="shared" si="8"/>
        <v>0</v>
      </c>
    </row>
    <row r="205" spans="1:15" s="101" customFormat="1">
      <c r="A205" s="234"/>
      <c r="B205" s="115"/>
      <c r="C205" s="115"/>
      <c r="D205" s="235" t="s">
        <v>7713</v>
      </c>
      <c r="E205" s="235"/>
      <c r="F205" s="236" t="s">
        <v>7714</v>
      </c>
      <c r="G205" s="235" t="s">
        <v>7715</v>
      </c>
      <c r="H205" s="115"/>
      <c r="I205" s="115"/>
      <c r="J205" s="115"/>
      <c r="K205" s="724"/>
      <c r="L205" s="229">
        <f t="shared" si="0"/>
        <v>0</v>
      </c>
      <c r="M205" s="724"/>
      <c r="N205" s="146">
        <f t="shared" si="7"/>
        <v>0</v>
      </c>
      <c r="O205" s="146">
        <f t="shared" si="8"/>
        <v>0</v>
      </c>
    </row>
    <row r="206" spans="1:15" s="101" customFormat="1">
      <c r="A206" s="234"/>
      <c r="B206" s="115"/>
      <c r="C206" s="115"/>
      <c r="D206" s="235" t="s">
        <v>7716</v>
      </c>
      <c r="F206" s="236">
        <v>394</v>
      </c>
      <c r="G206" s="235" t="s">
        <v>1464</v>
      </c>
      <c r="H206" s="115"/>
      <c r="I206" s="115"/>
      <c r="J206" s="115"/>
      <c r="K206" s="724"/>
      <c r="L206" s="229">
        <f t="shared" si="0"/>
        <v>0</v>
      </c>
      <c r="M206" s="724"/>
      <c r="N206" s="146">
        <f t="shared" si="7"/>
        <v>0</v>
      </c>
      <c r="O206" s="146">
        <f t="shared" si="8"/>
        <v>0</v>
      </c>
    </row>
    <row r="207" spans="1:15" s="101" customFormat="1">
      <c r="A207" s="234"/>
      <c r="B207" s="115"/>
      <c r="C207" s="115"/>
      <c r="D207" s="235" t="s">
        <v>7717</v>
      </c>
      <c r="F207" s="236">
        <v>54</v>
      </c>
      <c r="G207" s="235" t="s">
        <v>7617</v>
      </c>
      <c r="H207" s="115"/>
      <c r="I207" s="115"/>
      <c r="J207" s="115"/>
      <c r="K207" s="724"/>
      <c r="L207" s="229">
        <f t="shared" si="0"/>
        <v>0</v>
      </c>
      <c r="M207" s="724"/>
      <c r="N207" s="146">
        <f t="shared" si="7"/>
        <v>0</v>
      </c>
      <c r="O207" s="146">
        <f t="shared" si="8"/>
        <v>0</v>
      </c>
    </row>
    <row r="208" spans="1:15" s="101" customFormat="1">
      <c r="A208" s="234"/>
      <c r="B208" s="115"/>
      <c r="C208" s="115"/>
      <c r="D208" s="235" t="s">
        <v>7718</v>
      </c>
      <c r="F208" s="236">
        <v>89.8</v>
      </c>
      <c r="G208" s="235" t="s">
        <v>5968</v>
      </c>
      <c r="H208" s="115"/>
      <c r="I208" s="115"/>
      <c r="J208" s="115"/>
      <c r="K208" s="724"/>
      <c r="L208" s="229">
        <f t="shared" si="0"/>
        <v>0</v>
      </c>
      <c r="M208" s="724"/>
      <c r="N208" s="146">
        <f t="shared" si="7"/>
        <v>0</v>
      </c>
      <c r="O208" s="146">
        <f t="shared" si="8"/>
        <v>0</v>
      </c>
    </row>
    <row r="209" spans="1:15" s="101" customFormat="1">
      <c r="A209" s="234"/>
      <c r="B209" s="115"/>
      <c r="C209" s="975" t="s">
        <v>7719</v>
      </c>
      <c r="D209" s="975"/>
      <c r="F209" s="115"/>
      <c r="G209" s="115"/>
      <c r="H209" s="115"/>
      <c r="I209" s="115"/>
      <c r="J209" s="115"/>
      <c r="K209" s="724"/>
      <c r="L209" s="229">
        <f t="shared" si="0"/>
        <v>0</v>
      </c>
      <c r="M209" s="724"/>
      <c r="N209" s="146">
        <f t="shared" si="7"/>
        <v>0</v>
      </c>
      <c r="O209" s="146">
        <f t="shared" si="8"/>
        <v>0</v>
      </c>
    </row>
    <row r="210" spans="1:15" s="101" customFormat="1">
      <c r="A210" s="234"/>
      <c r="B210" s="115"/>
      <c r="C210" s="115"/>
      <c r="D210" s="235" t="s">
        <v>7720</v>
      </c>
      <c r="F210" s="237">
        <v>3610</v>
      </c>
      <c r="G210" s="235" t="s">
        <v>7721</v>
      </c>
      <c r="H210" s="115"/>
      <c r="I210" s="115"/>
      <c r="J210" s="115"/>
      <c r="K210" s="724"/>
      <c r="L210" s="229">
        <f t="shared" si="0"/>
        <v>0</v>
      </c>
      <c r="M210" s="724"/>
      <c r="N210" s="146">
        <f t="shared" si="7"/>
        <v>0</v>
      </c>
      <c r="O210" s="146">
        <f t="shared" si="8"/>
        <v>0</v>
      </c>
    </row>
    <row r="211" spans="1:15" s="101" customFormat="1">
      <c r="A211" s="234"/>
      <c r="B211" s="115"/>
      <c r="C211" s="115"/>
      <c r="D211" s="235" t="s">
        <v>7722</v>
      </c>
      <c r="F211" s="236">
        <v>350</v>
      </c>
      <c r="G211" s="235" t="s">
        <v>7614</v>
      </c>
      <c r="H211" s="115"/>
      <c r="I211" s="115"/>
      <c r="J211" s="115"/>
      <c r="K211" s="724"/>
      <c r="L211" s="229">
        <f t="shared" si="0"/>
        <v>0</v>
      </c>
      <c r="M211" s="724"/>
      <c r="N211" s="146">
        <f t="shared" si="7"/>
        <v>0</v>
      </c>
      <c r="O211" s="146">
        <f t="shared" si="8"/>
        <v>0</v>
      </c>
    </row>
    <row r="212" spans="1:15" s="101" customFormat="1">
      <c r="A212" s="234"/>
      <c r="B212" s="115"/>
      <c r="C212" s="115"/>
      <c r="D212" s="235" t="s">
        <v>7723</v>
      </c>
      <c r="F212" s="236">
        <v>3.1</v>
      </c>
      <c r="G212" s="235" t="s">
        <v>7097</v>
      </c>
      <c r="H212" s="115"/>
      <c r="I212" s="115"/>
      <c r="J212" s="115"/>
      <c r="K212" s="724"/>
      <c r="L212" s="229">
        <f t="shared" si="0"/>
        <v>0</v>
      </c>
      <c r="M212" s="724"/>
      <c r="N212" s="146">
        <f t="shared" si="7"/>
        <v>0</v>
      </c>
      <c r="O212" s="146">
        <f t="shared" si="8"/>
        <v>0</v>
      </c>
    </row>
    <row r="213" spans="1:15" s="101" customFormat="1">
      <c r="A213" s="234"/>
      <c r="B213" s="115"/>
      <c r="C213" s="115"/>
      <c r="D213" s="235" t="s">
        <v>7328</v>
      </c>
      <c r="F213" s="236">
        <v>2.5</v>
      </c>
      <c r="G213" s="235" t="s">
        <v>7097</v>
      </c>
      <c r="H213" s="115"/>
      <c r="I213" s="115"/>
      <c r="J213" s="115"/>
      <c r="K213" s="724"/>
      <c r="L213" s="229">
        <f t="shared" si="0"/>
        <v>0</v>
      </c>
      <c r="M213" s="724"/>
      <c r="N213" s="146">
        <f t="shared" si="7"/>
        <v>0</v>
      </c>
      <c r="O213" s="146">
        <f t="shared" si="8"/>
        <v>0</v>
      </c>
    </row>
    <row r="214" spans="1:15" s="101" customFormat="1">
      <c r="A214" s="234"/>
      <c r="B214" s="115"/>
      <c r="C214" s="115"/>
      <c r="D214" s="235" t="s">
        <v>7330</v>
      </c>
      <c r="F214" s="236">
        <v>400</v>
      </c>
      <c r="G214" s="235" t="s">
        <v>7331</v>
      </c>
      <c r="H214" s="115"/>
      <c r="I214" s="115"/>
      <c r="J214" s="115"/>
      <c r="K214" s="724"/>
      <c r="L214" s="229">
        <f t="shared" si="0"/>
        <v>0</v>
      </c>
      <c r="M214" s="724"/>
      <c r="N214" s="146">
        <f t="shared" si="7"/>
        <v>0</v>
      </c>
      <c r="O214" s="146">
        <f t="shared" si="8"/>
        <v>0</v>
      </c>
    </row>
    <row r="215" spans="1:15" s="101" customFormat="1">
      <c r="A215" s="234"/>
      <c r="B215" s="115"/>
      <c r="C215" s="975" t="s">
        <v>7724</v>
      </c>
      <c r="D215" s="975"/>
      <c r="F215" s="115"/>
      <c r="G215" s="115"/>
      <c r="H215" s="115"/>
      <c r="I215" s="115"/>
      <c r="J215" s="115"/>
      <c r="K215" s="724"/>
      <c r="L215" s="229">
        <f t="shared" si="0"/>
        <v>0</v>
      </c>
      <c r="M215" s="724"/>
      <c r="N215" s="146">
        <f t="shared" si="7"/>
        <v>0</v>
      </c>
      <c r="O215" s="146">
        <f t="shared" si="8"/>
        <v>0</v>
      </c>
    </row>
    <row r="216" spans="1:15" s="101" customFormat="1">
      <c r="A216" s="234"/>
      <c r="B216" s="115"/>
      <c r="C216" s="115"/>
      <c r="D216" s="235" t="s">
        <v>7720</v>
      </c>
      <c r="F216" s="236">
        <v>3320</v>
      </c>
      <c r="G216" s="235" t="s">
        <v>7721</v>
      </c>
      <c r="H216" s="115"/>
      <c r="I216" s="115"/>
      <c r="J216" s="115"/>
      <c r="K216" s="724"/>
      <c r="L216" s="229">
        <f t="shared" si="0"/>
        <v>0</v>
      </c>
      <c r="M216" s="724"/>
      <c r="N216" s="146">
        <f t="shared" si="7"/>
        <v>0</v>
      </c>
      <c r="O216" s="146">
        <f t="shared" si="8"/>
        <v>0</v>
      </c>
    </row>
    <row r="217" spans="1:15" s="101" customFormat="1">
      <c r="A217" s="234"/>
      <c r="B217" s="115"/>
      <c r="C217" s="115"/>
      <c r="D217" s="235" t="s">
        <v>7722</v>
      </c>
      <c r="F217" s="236">
        <v>350</v>
      </c>
      <c r="G217" s="235" t="s">
        <v>7614</v>
      </c>
      <c r="H217" s="115"/>
      <c r="I217" s="115"/>
      <c r="J217" s="115"/>
      <c r="K217" s="724"/>
      <c r="L217" s="229">
        <f t="shared" si="0"/>
        <v>0</v>
      </c>
      <c r="M217" s="724"/>
      <c r="N217" s="146">
        <f t="shared" si="7"/>
        <v>0</v>
      </c>
      <c r="O217" s="146">
        <f t="shared" si="8"/>
        <v>0</v>
      </c>
    </row>
    <row r="218" spans="1:15" s="101" customFormat="1">
      <c r="A218" s="234"/>
      <c r="B218" s="115"/>
      <c r="C218" s="115"/>
      <c r="D218" s="235" t="s">
        <v>7328</v>
      </c>
      <c r="F218" s="236">
        <v>2.5</v>
      </c>
      <c r="G218" s="235" t="s">
        <v>7097</v>
      </c>
      <c r="H218" s="115"/>
      <c r="I218" s="115"/>
      <c r="J218" s="115"/>
      <c r="K218" s="724"/>
      <c r="L218" s="229">
        <f t="shared" si="0"/>
        <v>0</v>
      </c>
      <c r="M218" s="724"/>
      <c r="N218" s="146">
        <f t="shared" si="7"/>
        <v>0</v>
      </c>
      <c r="O218" s="146">
        <f t="shared" si="8"/>
        <v>0</v>
      </c>
    </row>
    <row r="219" spans="1:15" s="101" customFormat="1">
      <c r="A219" s="234"/>
      <c r="B219" s="115"/>
      <c r="C219" s="115"/>
      <c r="D219" s="235" t="s">
        <v>7330</v>
      </c>
      <c r="F219" s="236">
        <v>400</v>
      </c>
      <c r="G219" s="235" t="s">
        <v>7331</v>
      </c>
      <c r="H219" s="115"/>
      <c r="I219" s="115"/>
      <c r="J219" s="115"/>
      <c r="K219" s="725"/>
      <c r="L219" s="229">
        <f t="shared" si="0"/>
        <v>0</v>
      </c>
      <c r="M219" s="725"/>
      <c r="N219" s="146">
        <f t="shared" si="7"/>
        <v>0</v>
      </c>
      <c r="O219" s="146">
        <f t="shared" si="8"/>
        <v>0</v>
      </c>
    </row>
    <row r="220" spans="1:15" s="101" customFormat="1">
      <c r="A220" s="234"/>
      <c r="B220" s="115"/>
      <c r="C220" s="115"/>
      <c r="D220" s="235"/>
      <c r="F220" s="236"/>
      <c r="G220" s="235"/>
      <c r="H220" s="115"/>
      <c r="I220" s="115"/>
      <c r="J220" s="115"/>
      <c r="K220" s="725"/>
      <c r="L220" s="229">
        <f t="shared" si="0"/>
        <v>0</v>
      </c>
      <c r="M220" s="725"/>
      <c r="N220" s="146">
        <f t="shared" si="7"/>
        <v>0</v>
      </c>
      <c r="O220" s="146">
        <f t="shared" si="8"/>
        <v>0</v>
      </c>
    </row>
    <row r="221" spans="1:15" s="101" customFormat="1">
      <c r="A221" s="234"/>
      <c r="B221" s="115" t="s">
        <v>7725</v>
      </c>
      <c r="C221" s="115"/>
      <c r="D221" s="235"/>
      <c r="F221" s="236"/>
      <c r="G221" s="235"/>
      <c r="H221" s="115"/>
      <c r="I221" s="115"/>
      <c r="J221" s="115"/>
      <c r="K221" s="725"/>
      <c r="L221" s="229">
        <f t="shared" si="0"/>
        <v>0</v>
      </c>
      <c r="M221" s="725"/>
      <c r="N221" s="146">
        <f t="shared" si="7"/>
        <v>0</v>
      </c>
      <c r="O221" s="146">
        <f t="shared" si="8"/>
        <v>0</v>
      </c>
    </row>
    <row r="222" spans="1:15">
      <c r="B222" s="92"/>
      <c r="C222" s="91"/>
      <c r="D222" s="235" t="s">
        <v>7726</v>
      </c>
      <c r="E222" s="92"/>
      <c r="F222" s="232"/>
      <c r="G222" s="92"/>
      <c r="H222" s="92"/>
      <c r="I222" s="115">
        <v>1</v>
      </c>
      <c r="J222" s="115" t="s">
        <v>3538</v>
      </c>
      <c r="K222" s="725"/>
      <c r="L222" s="229">
        <f t="shared" si="0"/>
        <v>0</v>
      </c>
      <c r="M222" s="725"/>
      <c r="N222" s="146">
        <f t="shared" si="7"/>
        <v>0</v>
      </c>
      <c r="O222" s="146">
        <f t="shared" si="8"/>
        <v>0</v>
      </c>
    </row>
    <row r="223" spans="1:15">
      <c r="B223" s="92"/>
      <c r="C223" s="91"/>
      <c r="D223" s="235"/>
      <c r="E223" s="92"/>
      <c r="F223" s="232"/>
      <c r="G223" s="92"/>
      <c r="H223" s="92"/>
      <c r="I223" s="115"/>
      <c r="J223" s="115"/>
      <c r="K223" s="725"/>
      <c r="L223" s="229">
        <f t="shared" si="0"/>
        <v>0</v>
      </c>
      <c r="M223" s="725"/>
      <c r="N223" s="146">
        <f t="shared" si="7"/>
        <v>0</v>
      </c>
      <c r="O223" s="146">
        <f t="shared" si="8"/>
        <v>0</v>
      </c>
    </row>
    <row r="224" spans="1:15" s="91" customFormat="1">
      <c r="A224" s="181" t="s">
        <v>7727</v>
      </c>
      <c r="B224" s="91" t="s">
        <v>7728</v>
      </c>
      <c r="D224" s="210"/>
      <c r="E224" s="175"/>
      <c r="K224" s="723"/>
      <c r="L224" s="229">
        <f t="shared" si="0"/>
        <v>0</v>
      </c>
      <c r="M224" s="725"/>
      <c r="N224" s="146">
        <f t="shared" si="7"/>
        <v>0</v>
      </c>
      <c r="O224" s="146">
        <f t="shared" si="8"/>
        <v>0</v>
      </c>
    </row>
    <row r="225" spans="1:15" s="91" customFormat="1">
      <c r="A225" s="181"/>
      <c r="C225" s="91" t="s">
        <v>7729</v>
      </c>
      <c r="D225" s="210"/>
      <c r="E225" s="175"/>
      <c r="I225" s="91">
        <v>1</v>
      </c>
      <c r="J225" s="91" t="s">
        <v>3538</v>
      </c>
      <c r="K225" s="723"/>
      <c r="L225" s="229">
        <f t="shared" si="0"/>
        <v>0</v>
      </c>
      <c r="M225" s="725"/>
      <c r="N225" s="146">
        <f t="shared" si="7"/>
        <v>0</v>
      </c>
      <c r="O225" s="146">
        <f t="shared" si="8"/>
        <v>0</v>
      </c>
    </row>
    <row r="226" spans="1:15" s="91" customFormat="1">
      <c r="A226" s="181"/>
      <c r="C226" s="91" t="s">
        <v>7730</v>
      </c>
      <c r="D226" s="210"/>
      <c r="E226" s="175"/>
      <c r="I226" s="91">
        <v>1</v>
      </c>
      <c r="J226" s="91" t="s">
        <v>3538</v>
      </c>
      <c r="K226" s="723"/>
      <c r="L226" s="229">
        <f t="shared" si="0"/>
        <v>0</v>
      </c>
      <c r="M226" s="725"/>
      <c r="N226" s="146">
        <f t="shared" si="7"/>
        <v>0</v>
      </c>
      <c r="O226" s="146">
        <f t="shared" si="8"/>
        <v>0</v>
      </c>
    </row>
    <row r="227" spans="1:15" s="91" customFormat="1">
      <c r="A227" s="181"/>
      <c r="C227" s="91" t="s">
        <v>7731</v>
      </c>
      <c r="D227" s="210"/>
      <c r="E227" s="175"/>
      <c r="I227" s="91">
        <v>2</v>
      </c>
      <c r="J227" s="91" t="s">
        <v>3538</v>
      </c>
      <c r="K227" s="723"/>
      <c r="L227" s="229">
        <f t="shared" si="0"/>
        <v>0</v>
      </c>
      <c r="M227" s="725"/>
      <c r="N227" s="146">
        <f t="shared" si="7"/>
        <v>0</v>
      </c>
      <c r="O227" s="146">
        <f t="shared" si="8"/>
        <v>0</v>
      </c>
    </row>
    <row r="228" spans="1:15" s="91" customFormat="1">
      <c r="A228" s="181"/>
      <c r="D228" s="210"/>
      <c r="E228" s="175"/>
      <c r="K228" s="723"/>
      <c r="L228" s="229">
        <f t="shared" si="0"/>
        <v>0</v>
      </c>
      <c r="M228" s="725"/>
      <c r="N228" s="146">
        <f t="shared" si="7"/>
        <v>0</v>
      </c>
      <c r="O228" s="146">
        <f t="shared" si="8"/>
        <v>0</v>
      </c>
    </row>
    <row r="229" spans="1:15" s="91" customFormat="1">
      <c r="A229" s="181" t="s">
        <v>7732</v>
      </c>
      <c r="B229" s="91" t="s">
        <v>7733</v>
      </c>
      <c r="D229" s="210"/>
      <c r="E229" s="175"/>
      <c r="K229" s="723"/>
      <c r="L229" s="229">
        <f t="shared" si="0"/>
        <v>0</v>
      </c>
      <c r="M229" s="725"/>
      <c r="N229" s="146">
        <f t="shared" si="7"/>
        <v>0</v>
      </c>
      <c r="O229" s="146">
        <f t="shared" si="8"/>
        <v>0</v>
      </c>
    </row>
    <row r="230" spans="1:15" s="91" customFormat="1">
      <c r="A230" s="181"/>
      <c r="C230" s="91" t="s">
        <v>7734</v>
      </c>
      <c r="D230" s="210"/>
      <c r="E230" s="175"/>
      <c r="K230" s="723"/>
      <c r="L230" s="229">
        <f t="shared" si="0"/>
        <v>0</v>
      </c>
      <c r="M230" s="725"/>
      <c r="N230" s="146">
        <f t="shared" si="7"/>
        <v>0</v>
      </c>
      <c r="O230" s="146">
        <f t="shared" si="8"/>
        <v>0</v>
      </c>
    </row>
    <row r="231" spans="1:15" s="91" customFormat="1">
      <c r="A231" s="181"/>
      <c r="C231" s="91" t="s">
        <v>7735</v>
      </c>
      <c r="D231" s="210"/>
      <c r="E231" s="175"/>
      <c r="I231" s="91">
        <v>2</v>
      </c>
      <c r="J231" s="91" t="s">
        <v>3538</v>
      </c>
      <c r="K231" s="723"/>
      <c r="L231" s="229">
        <f t="shared" si="0"/>
        <v>0</v>
      </c>
      <c r="M231" s="725"/>
      <c r="N231" s="146">
        <f t="shared" si="7"/>
        <v>0</v>
      </c>
      <c r="O231" s="146">
        <f t="shared" si="8"/>
        <v>0</v>
      </c>
    </row>
    <row r="232" spans="1:15" s="91" customFormat="1">
      <c r="A232" s="181"/>
      <c r="C232" s="91" t="s">
        <v>7736</v>
      </c>
      <c r="D232" s="210"/>
      <c r="E232" s="175"/>
      <c r="I232" s="91">
        <v>2</v>
      </c>
      <c r="J232" s="91" t="s">
        <v>3538</v>
      </c>
      <c r="K232" s="723"/>
      <c r="L232" s="229">
        <f t="shared" si="0"/>
        <v>0</v>
      </c>
      <c r="M232" s="725"/>
      <c r="N232" s="146">
        <f t="shared" si="7"/>
        <v>0</v>
      </c>
      <c r="O232" s="146">
        <f t="shared" si="8"/>
        <v>0</v>
      </c>
    </row>
    <row r="233" spans="1:15" s="91" customFormat="1">
      <c r="A233" s="181"/>
      <c r="D233" s="210"/>
      <c r="E233" s="175"/>
      <c r="K233" s="723"/>
      <c r="L233" s="229">
        <f t="shared" si="0"/>
        <v>0</v>
      </c>
      <c r="M233" s="725"/>
      <c r="N233" s="146">
        <f t="shared" si="7"/>
        <v>0</v>
      </c>
      <c r="O233" s="146">
        <f t="shared" si="8"/>
        <v>0</v>
      </c>
    </row>
    <row r="234" spans="1:15" s="91" customFormat="1">
      <c r="A234" s="181" t="s">
        <v>7737</v>
      </c>
      <c r="B234" s="91" t="s">
        <v>7738</v>
      </c>
      <c r="D234" s="210"/>
      <c r="E234" s="175"/>
      <c r="K234" s="723"/>
      <c r="L234" s="229">
        <f t="shared" si="0"/>
        <v>0</v>
      </c>
      <c r="M234" s="725"/>
      <c r="N234" s="146">
        <f t="shared" si="7"/>
        <v>0</v>
      </c>
      <c r="O234" s="146">
        <f t="shared" si="8"/>
        <v>0</v>
      </c>
    </row>
    <row r="235" spans="1:15" s="91" customFormat="1">
      <c r="A235" s="181"/>
      <c r="C235" s="91" t="s">
        <v>7739</v>
      </c>
      <c r="D235" s="210"/>
      <c r="E235" s="175"/>
      <c r="I235" s="91">
        <v>2</v>
      </c>
      <c r="J235" s="91" t="s">
        <v>3538</v>
      </c>
      <c r="K235" s="723"/>
      <c r="L235" s="229">
        <f t="shared" si="0"/>
        <v>0</v>
      </c>
      <c r="M235" s="725"/>
      <c r="N235" s="146">
        <f t="shared" si="7"/>
        <v>0</v>
      </c>
      <c r="O235" s="146">
        <f t="shared" si="8"/>
        <v>0</v>
      </c>
    </row>
    <row r="236" spans="1:15" s="91" customFormat="1">
      <c r="A236" s="181"/>
      <c r="C236" s="91" t="s">
        <v>7740</v>
      </c>
      <c r="D236" s="210"/>
      <c r="E236" s="175"/>
      <c r="I236" s="91">
        <v>2</v>
      </c>
      <c r="J236" s="91" t="s">
        <v>3538</v>
      </c>
      <c r="K236" s="723"/>
      <c r="L236" s="229">
        <f t="shared" si="0"/>
        <v>0</v>
      </c>
      <c r="M236" s="725"/>
      <c r="N236" s="146">
        <f t="shared" si="7"/>
        <v>0</v>
      </c>
      <c r="O236" s="146">
        <f t="shared" si="8"/>
        <v>0</v>
      </c>
    </row>
    <row r="237" spans="1:15" s="91" customFormat="1">
      <c r="A237" s="181"/>
      <c r="D237" s="210"/>
      <c r="E237" s="175"/>
      <c r="K237" s="723"/>
      <c r="L237" s="229">
        <f t="shared" si="0"/>
        <v>0</v>
      </c>
      <c r="M237" s="725"/>
      <c r="N237" s="146">
        <f t="shared" si="7"/>
        <v>0</v>
      </c>
      <c r="O237" s="146">
        <f t="shared" si="8"/>
        <v>0</v>
      </c>
    </row>
    <row r="238" spans="1:15" s="91" customFormat="1">
      <c r="A238" s="181" t="s">
        <v>7741</v>
      </c>
      <c r="B238" s="91" t="s">
        <v>7742</v>
      </c>
      <c r="D238" s="210"/>
      <c r="K238" s="723"/>
      <c r="L238" s="229">
        <f t="shared" si="0"/>
        <v>0</v>
      </c>
      <c r="M238" s="725"/>
      <c r="N238" s="146">
        <f t="shared" si="7"/>
        <v>0</v>
      </c>
      <c r="O238" s="146">
        <f t="shared" si="8"/>
        <v>0</v>
      </c>
    </row>
    <row r="239" spans="1:15" s="91" customFormat="1">
      <c r="A239" s="181"/>
      <c r="C239" s="91" t="s">
        <v>7743</v>
      </c>
      <c r="D239" s="210"/>
      <c r="K239" s="723"/>
      <c r="L239" s="229">
        <f t="shared" si="0"/>
        <v>0</v>
      </c>
      <c r="M239" s="725"/>
      <c r="N239" s="146">
        <f t="shared" si="7"/>
        <v>0</v>
      </c>
      <c r="O239" s="146">
        <f t="shared" si="8"/>
        <v>0</v>
      </c>
    </row>
    <row r="240" spans="1:15" s="91" customFormat="1">
      <c r="A240" s="181"/>
      <c r="C240" s="91" t="s">
        <v>7744</v>
      </c>
      <c r="D240" s="210"/>
      <c r="K240" s="723"/>
      <c r="L240" s="229">
        <f t="shared" ref="L240:L303" si="9">+K240*I240</f>
        <v>0</v>
      </c>
      <c r="M240" s="725"/>
      <c r="N240" s="146">
        <f t="shared" si="7"/>
        <v>0</v>
      </c>
      <c r="O240" s="146">
        <f t="shared" si="8"/>
        <v>0</v>
      </c>
    </row>
    <row r="241" spans="1:15" s="91" customFormat="1">
      <c r="A241" s="181"/>
      <c r="C241" s="91" t="s">
        <v>7745</v>
      </c>
      <c r="D241" s="210"/>
      <c r="K241" s="723"/>
      <c r="L241" s="229">
        <f t="shared" si="9"/>
        <v>0</v>
      </c>
      <c r="M241" s="725"/>
      <c r="N241" s="146">
        <f t="shared" si="7"/>
        <v>0</v>
      </c>
      <c r="O241" s="146">
        <f t="shared" si="8"/>
        <v>0</v>
      </c>
    </row>
    <row r="242" spans="1:15" s="91" customFormat="1" ht="16.5">
      <c r="A242" s="181"/>
      <c r="C242" s="91" t="s">
        <v>7746</v>
      </c>
      <c r="D242" s="210"/>
      <c r="K242" s="723"/>
      <c r="L242" s="229">
        <f t="shared" si="9"/>
        <v>0</v>
      </c>
      <c r="M242" s="725"/>
      <c r="N242" s="146">
        <f t="shared" si="7"/>
        <v>0</v>
      </c>
      <c r="O242" s="146">
        <f t="shared" si="8"/>
        <v>0</v>
      </c>
    </row>
    <row r="243" spans="1:15" s="91" customFormat="1">
      <c r="A243" s="181"/>
      <c r="C243" s="91" t="s">
        <v>7747</v>
      </c>
      <c r="D243" s="210"/>
      <c r="K243" s="723"/>
      <c r="L243" s="229">
        <f t="shared" si="9"/>
        <v>0</v>
      </c>
      <c r="M243" s="725"/>
      <c r="N243" s="146">
        <f t="shared" si="7"/>
        <v>0</v>
      </c>
      <c r="O243" s="146">
        <f t="shared" si="8"/>
        <v>0</v>
      </c>
    </row>
    <row r="244" spans="1:15" s="91" customFormat="1">
      <c r="A244" s="181"/>
      <c r="D244" s="210" t="s">
        <v>7748</v>
      </c>
      <c r="E244" s="175"/>
      <c r="I244" s="91">
        <v>4</v>
      </c>
      <c r="J244" s="91" t="s">
        <v>876</v>
      </c>
      <c r="K244" s="723"/>
      <c r="L244" s="229">
        <f t="shared" si="9"/>
        <v>0</v>
      </c>
      <c r="M244" s="725"/>
      <c r="N244" s="146">
        <f t="shared" si="7"/>
        <v>0</v>
      </c>
      <c r="O244" s="146">
        <f t="shared" si="8"/>
        <v>0</v>
      </c>
    </row>
    <row r="245" spans="1:15" s="91" customFormat="1">
      <c r="A245" s="181"/>
      <c r="D245" s="210" t="s">
        <v>7749</v>
      </c>
      <c r="E245" s="175"/>
      <c r="I245" s="91">
        <f>9.8+8.4+6.4+5.9</f>
        <v>30.5</v>
      </c>
      <c r="J245" s="91" t="s">
        <v>876</v>
      </c>
      <c r="K245" s="723"/>
      <c r="L245" s="229">
        <f t="shared" si="9"/>
        <v>0</v>
      </c>
      <c r="M245" s="725"/>
      <c r="N245" s="146">
        <f t="shared" si="7"/>
        <v>0</v>
      </c>
      <c r="O245" s="146">
        <f t="shared" si="8"/>
        <v>0</v>
      </c>
    </row>
    <row r="246" spans="1:15" s="91" customFormat="1">
      <c r="A246" s="181"/>
      <c r="D246" s="210" t="s">
        <v>7750</v>
      </c>
      <c r="E246" s="175"/>
      <c r="I246" s="91">
        <f>12.3+10.5+11.5+15.5</f>
        <v>49.8</v>
      </c>
      <c r="J246" s="91" t="s">
        <v>876</v>
      </c>
      <c r="K246" s="723"/>
      <c r="L246" s="229">
        <f t="shared" si="9"/>
        <v>0</v>
      </c>
      <c r="M246" s="725"/>
      <c r="N246" s="146">
        <f t="shared" si="7"/>
        <v>0</v>
      </c>
      <c r="O246" s="146">
        <f t="shared" si="8"/>
        <v>0</v>
      </c>
    </row>
    <row r="247" spans="1:15" s="91" customFormat="1">
      <c r="A247" s="181"/>
      <c r="D247" s="210" t="s">
        <v>7751</v>
      </c>
      <c r="E247" s="175"/>
      <c r="I247" s="91">
        <f>11.3+4.2+1.15+0.7+5</f>
        <v>22.349999999999998</v>
      </c>
      <c r="J247" s="91" t="s">
        <v>876</v>
      </c>
      <c r="K247" s="723"/>
      <c r="L247" s="229">
        <f t="shared" si="9"/>
        <v>0</v>
      </c>
      <c r="M247" s="725"/>
      <c r="N247" s="146">
        <f t="shared" si="7"/>
        <v>0</v>
      </c>
      <c r="O247" s="146">
        <f t="shared" si="8"/>
        <v>0</v>
      </c>
    </row>
    <row r="248" spans="1:15" s="91" customFormat="1">
      <c r="A248" s="181"/>
      <c r="D248" s="210" t="s">
        <v>7418</v>
      </c>
      <c r="E248" s="175"/>
      <c r="I248" s="91">
        <v>10</v>
      </c>
      <c r="J248" s="91" t="s">
        <v>876</v>
      </c>
      <c r="K248" s="723"/>
      <c r="L248" s="229">
        <f t="shared" si="9"/>
        <v>0</v>
      </c>
      <c r="M248" s="725"/>
      <c r="N248" s="146">
        <f t="shared" si="7"/>
        <v>0</v>
      </c>
      <c r="O248" s="146">
        <f t="shared" si="8"/>
        <v>0</v>
      </c>
    </row>
    <row r="249" spans="1:15" s="91" customFormat="1">
      <c r="A249" s="181"/>
      <c r="D249" s="210" t="s">
        <v>7752</v>
      </c>
      <c r="E249" s="175"/>
      <c r="I249" s="91">
        <f>5.5+3.7+3.6+9+9.8+9.3+0.6</f>
        <v>41.5</v>
      </c>
      <c r="J249" s="91" t="s">
        <v>876</v>
      </c>
      <c r="K249" s="723"/>
      <c r="L249" s="229">
        <f t="shared" si="9"/>
        <v>0</v>
      </c>
      <c r="M249" s="725"/>
      <c r="N249" s="146">
        <f t="shared" si="7"/>
        <v>0</v>
      </c>
      <c r="O249" s="146">
        <f t="shared" si="8"/>
        <v>0</v>
      </c>
    </row>
    <row r="250" spans="1:15" s="91" customFormat="1">
      <c r="A250" s="181"/>
      <c r="D250" s="210"/>
      <c r="E250" s="175"/>
      <c r="K250" s="723"/>
      <c r="L250" s="229">
        <f t="shared" si="9"/>
        <v>0</v>
      </c>
      <c r="M250" s="725"/>
      <c r="N250" s="146">
        <f t="shared" si="7"/>
        <v>0</v>
      </c>
      <c r="O250" s="146">
        <f t="shared" si="8"/>
        <v>0</v>
      </c>
    </row>
    <row r="251" spans="1:15" s="91" customFormat="1">
      <c r="A251" s="181" t="s">
        <v>7753</v>
      </c>
      <c r="B251" s="91" t="s">
        <v>7754</v>
      </c>
      <c r="D251" s="210"/>
      <c r="E251" s="175"/>
      <c r="K251" s="723"/>
      <c r="L251" s="229">
        <f t="shared" si="9"/>
        <v>0</v>
      </c>
      <c r="M251" s="725"/>
      <c r="N251" s="146">
        <f t="shared" si="7"/>
        <v>0</v>
      </c>
      <c r="O251" s="146">
        <f t="shared" si="8"/>
        <v>0</v>
      </c>
    </row>
    <row r="252" spans="1:15" s="91" customFormat="1">
      <c r="A252" s="181"/>
      <c r="D252" s="91" t="s">
        <v>7755</v>
      </c>
      <c r="I252" s="91">
        <v>65</v>
      </c>
      <c r="J252" s="91" t="s">
        <v>290</v>
      </c>
      <c r="K252" s="723"/>
      <c r="L252" s="229">
        <f t="shared" si="9"/>
        <v>0</v>
      </c>
      <c r="M252" s="725"/>
      <c r="N252" s="146">
        <f t="shared" si="7"/>
        <v>0</v>
      </c>
      <c r="O252" s="146">
        <f t="shared" si="8"/>
        <v>0</v>
      </c>
    </row>
    <row r="253" spans="1:15">
      <c r="B253" s="92"/>
      <c r="C253" s="91"/>
      <c r="E253" s="92"/>
      <c r="F253" s="232"/>
      <c r="G253" s="92"/>
      <c r="H253" s="92"/>
      <c r="I253" s="92"/>
      <c r="J253" s="92"/>
      <c r="K253" s="723"/>
      <c r="L253" s="229">
        <f t="shared" si="9"/>
        <v>0</v>
      </c>
      <c r="M253" s="725"/>
      <c r="N253" s="146">
        <f t="shared" si="7"/>
        <v>0</v>
      </c>
      <c r="O253" s="146">
        <f t="shared" si="8"/>
        <v>0</v>
      </c>
    </row>
    <row r="254" spans="1:15">
      <c r="A254" s="231" t="s">
        <v>7756</v>
      </c>
      <c r="B254" s="92" t="s">
        <v>7651</v>
      </c>
      <c r="C254" s="91"/>
      <c r="E254" s="92"/>
      <c r="F254" s="232"/>
      <c r="G254" s="92"/>
      <c r="H254" s="92"/>
      <c r="I254" s="92"/>
      <c r="J254" s="92"/>
      <c r="K254" s="723"/>
      <c r="L254" s="229">
        <f t="shared" si="9"/>
        <v>0</v>
      </c>
      <c r="M254" s="725"/>
      <c r="N254" s="146">
        <f t="shared" si="7"/>
        <v>0</v>
      </c>
      <c r="O254" s="146">
        <f t="shared" si="8"/>
        <v>0</v>
      </c>
    </row>
    <row r="255" spans="1:15">
      <c r="B255" s="92"/>
      <c r="C255" s="91" t="s">
        <v>7757</v>
      </c>
      <c r="E255" s="92"/>
      <c r="F255" s="232"/>
      <c r="G255" s="92"/>
      <c r="H255" s="92"/>
      <c r="I255" s="92">
        <v>24</v>
      </c>
      <c r="J255" s="92" t="s">
        <v>3538</v>
      </c>
      <c r="K255" s="723"/>
      <c r="L255" s="229">
        <f t="shared" si="9"/>
        <v>0</v>
      </c>
      <c r="M255" s="725"/>
      <c r="N255" s="146">
        <f t="shared" si="7"/>
        <v>0</v>
      </c>
      <c r="O255" s="146">
        <f t="shared" si="8"/>
        <v>0</v>
      </c>
    </row>
    <row r="256" spans="1:15">
      <c r="B256" s="92"/>
      <c r="C256" s="91" t="s">
        <v>7758</v>
      </c>
      <c r="E256" s="92"/>
      <c r="F256" s="232"/>
      <c r="G256" s="92"/>
      <c r="H256" s="92"/>
      <c r="I256" s="92">
        <v>23</v>
      </c>
      <c r="J256" s="92" t="s">
        <v>3538</v>
      </c>
      <c r="K256" s="723"/>
      <c r="L256" s="229">
        <f t="shared" si="9"/>
        <v>0</v>
      </c>
      <c r="M256" s="725"/>
      <c r="N256" s="146">
        <f t="shared" si="7"/>
        <v>0</v>
      </c>
      <c r="O256" s="146">
        <f t="shared" si="8"/>
        <v>0</v>
      </c>
    </row>
    <row r="257" spans="1:15">
      <c r="B257" s="92"/>
      <c r="C257" s="91" t="s">
        <v>7759</v>
      </c>
      <c r="E257" s="92"/>
      <c r="F257" s="232"/>
      <c r="G257" s="92"/>
      <c r="H257" s="92"/>
      <c r="I257" s="92">
        <v>2</v>
      </c>
      <c r="J257" s="92" t="s">
        <v>3538</v>
      </c>
      <c r="K257" s="723"/>
      <c r="L257" s="229">
        <f t="shared" si="9"/>
        <v>0</v>
      </c>
      <c r="M257" s="725"/>
      <c r="N257" s="146">
        <f t="shared" si="7"/>
        <v>0</v>
      </c>
      <c r="O257" s="146">
        <f t="shared" si="8"/>
        <v>0</v>
      </c>
    </row>
    <row r="258" spans="1:15">
      <c r="B258" s="92"/>
      <c r="C258" s="91" t="s">
        <v>7760</v>
      </c>
      <c r="E258" s="92"/>
      <c r="F258" s="232"/>
      <c r="G258" s="92"/>
      <c r="H258" s="92"/>
      <c r="I258" s="92">
        <v>2</v>
      </c>
      <c r="J258" s="92" t="s">
        <v>3538</v>
      </c>
      <c r="K258" s="723"/>
      <c r="L258" s="229">
        <f t="shared" si="9"/>
        <v>0</v>
      </c>
      <c r="M258" s="725"/>
      <c r="N258" s="146">
        <f t="shared" si="7"/>
        <v>0</v>
      </c>
      <c r="O258" s="146">
        <f t="shared" si="8"/>
        <v>0</v>
      </c>
    </row>
    <row r="259" spans="1:15">
      <c r="B259" s="92"/>
      <c r="C259" s="91" t="s">
        <v>7761</v>
      </c>
      <c r="E259" s="92"/>
      <c r="F259" s="232"/>
      <c r="G259" s="92"/>
      <c r="H259" s="92"/>
      <c r="I259" s="92">
        <v>3</v>
      </c>
      <c r="J259" s="92" t="s">
        <v>3538</v>
      </c>
      <c r="K259" s="723"/>
      <c r="L259" s="229">
        <f t="shared" si="9"/>
        <v>0</v>
      </c>
      <c r="M259" s="725"/>
      <c r="N259" s="146">
        <f t="shared" si="7"/>
        <v>0</v>
      </c>
      <c r="O259" s="146">
        <f t="shared" si="8"/>
        <v>0</v>
      </c>
    </row>
    <row r="260" spans="1:15">
      <c r="B260" s="92"/>
      <c r="C260" s="91"/>
      <c r="E260" s="92"/>
      <c r="F260" s="232"/>
      <c r="G260" s="92"/>
      <c r="H260" s="92"/>
      <c r="I260" s="92"/>
      <c r="J260" s="92"/>
      <c r="K260" s="723"/>
      <c r="L260" s="229">
        <f t="shared" si="9"/>
        <v>0</v>
      </c>
      <c r="M260" s="725"/>
      <c r="N260" s="146">
        <f t="shared" si="7"/>
        <v>0</v>
      </c>
      <c r="O260" s="146">
        <f t="shared" si="8"/>
        <v>0</v>
      </c>
    </row>
    <row r="261" spans="1:15">
      <c r="A261" s="231" t="s">
        <v>7762</v>
      </c>
      <c r="B261" s="92" t="s">
        <v>7763</v>
      </c>
      <c r="C261" s="91"/>
      <c r="E261" s="92"/>
      <c r="F261" s="232"/>
      <c r="G261" s="92"/>
      <c r="H261" s="92"/>
      <c r="I261" s="92"/>
      <c r="J261" s="92"/>
      <c r="K261" s="723"/>
      <c r="L261" s="229">
        <f t="shared" si="9"/>
        <v>0</v>
      </c>
      <c r="M261" s="725"/>
      <c r="N261" s="146">
        <f t="shared" si="7"/>
        <v>0</v>
      </c>
      <c r="O261" s="146">
        <f t="shared" si="8"/>
        <v>0</v>
      </c>
    </row>
    <row r="262" spans="1:15">
      <c r="B262" s="92"/>
      <c r="C262" s="91" t="s">
        <v>7764</v>
      </c>
      <c r="E262" s="92"/>
      <c r="F262" s="232"/>
      <c r="G262" s="92"/>
      <c r="H262" s="92"/>
      <c r="I262" s="92">
        <v>2</v>
      </c>
      <c r="J262" s="92" t="s">
        <v>3538</v>
      </c>
      <c r="K262" s="723"/>
      <c r="L262" s="229">
        <f t="shared" si="9"/>
        <v>0</v>
      </c>
      <c r="M262" s="725"/>
      <c r="N262" s="146">
        <f t="shared" si="7"/>
        <v>0</v>
      </c>
      <c r="O262" s="146">
        <f t="shared" si="8"/>
        <v>0</v>
      </c>
    </row>
    <row r="263" spans="1:15" s="91" customFormat="1">
      <c r="A263" s="181"/>
      <c r="D263" s="210"/>
      <c r="E263" s="175"/>
      <c r="K263" s="723"/>
      <c r="L263" s="229">
        <f t="shared" si="9"/>
        <v>0</v>
      </c>
      <c r="M263" s="725"/>
      <c r="N263" s="146">
        <f t="shared" si="7"/>
        <v>0</v>
      </c>
      <c r="O263" s="146">
        <f t="shared" si="8"/>
        <v>0</v>
      </c>
    </row>
    <row r="264" spans="1:15" s="91" customFormat="1">
      <c r="A264" s="181" t="s">
        <v>7765</v>
      </c>
      <c r="B264" s="91" t="s">
        <v>7766</v>
      </c>
      <c r="D264" s="210"/>
      <c r="E264" s="175"/>
      <c r="K264" s="723"/>
      <c r="L264" s="229">
        <f t="shared" si="9"/>
        <v>0</v>
      </c>
      <c r="M264" s="725"/>
      <c r="N264" s="146">
        <f t="shared" si="7"/>
        <v>0</v>
      </c>
      <c r="O264" s="146">
        <f t="shared" si="8"/>
        <v>0</v>
      </c>
    </row>
    <row r="265" spans="1:15" s="91" customFormat="1" ht="15.75">
      <c r="A265" s="181"/>
      <c r="C265" s="91" t="s">
        <v>7767</v>
      </c>
      <c r="D265" s="210"/>
      <c r="E265" s="175"/>
      <c r="H265" s="238" t="e">
        <f>SUM(#REF!)</f>
        <v>#REF!</v>
      </c>
      <c r="I265" s="175">
        <v>6</v>
      </c>
      <c r="J265" s="91" t="s">
        <v>7768</v>
      </c>
      <c r="K265" s="726"/>
      <c r="L265" s="229">
        <f t="shared" si="9"/>
        <v>0</v>
      </c>
      <c r="M265" s="732"/>
      <c r="N265" s="146">
        <f t="shared" si="7"/>
        <v>0</v>
      </c>
      <c r="O265" s="146">
        <f t="shared" si="8"/>
        <v>0</v>
      </c>
    </row>
    <row r="266" spans="1:15" s="91" customFormat="1">
      <c r="A266" s="181"/>
      <c r="D266" s="210"/>
      <c r="E266" s="175"/>
      <c r="H266" s="238"/>
      <c r="I266" s="175"/>
      <c r="K266" s="726"/>
      <c r="L266" s="229">
        <f t="shared" si="9"/>
        <v>0</v>
      </c>
      <c r="M266" s="732"/>
      <c r="N266" s="146">
        <f t="shared" ref="N266:N329" si="10">+M266*I266</f>
        <v>0</v>
      </c>
      <c r="O266" s="146">
        <f t="shared" ref="O266:O329" si="11">+N266+L266</f>
        <v>0</v>
      </c>
    </row>
    <row r="267" spans="1:15" s="91" customFormat="1">
      <c r="A267" s="181" t="s">
        <v>7769</v>
      </c>
      <c r="B267" s="91" t="s">
        <v>7770</v>
      </c>
      <c r="D267" s="210"/>
      <c r="E267" s="175"/>
      <c r="H267" s="238"/>
      <c r="I267" s="175">
        <v>1</v>
      </c>
      <c r="J267" s="91" t="s">
        <v>3538</v>
      </c>
      <c r="K267" s="726"/>
      <c r="L267" s="229">
        <f t="shared" si="9"/>
        <v>0</v>
      </c>
      <c r="M267" s="732"/>
      <c r="N267" s="146">
        <f t="shared" si="10"/>
        <v>0</v>
      </c>
      <c r="O267" s="146">
        <f t="shared" si="11"/>
        <v>0</v>
      </c>
    </row>
    <row r="268" spans="1:15" s="91" customFormat="1">
      <c r="A268" s="181"/>
      <c r="D268" s="210"/>
      <c r="E268" s="175"/>
      <c r="H268" s="238"/>
      <c r="I268" s="175"/>
      <c r="K268" s="726"/>
      <c r="L268" s="229">
        <f t="shared" si="9"/>
        <v>0</v>
      </c>
      <c r="M268" s="732"/>
      <c r="N268" s="146">
        <f t="shared" si="10"/>
        <v>0</v>
      </c>
      <c r="O268" s="146">
        <f t="shared" si="11"/>
        <v>0</v>
      </c>
    </row>
    <row r="269" spans="1:15">
      <c r="A269" s="233" t="s">
        <v>7771</v>
      </c>
      <c r="B269" s="92"/>
      <c r="C269" s="91"/>
      <c r="E269" s="92"/>
      <c r="F269" s="232"/>
      <c r="G269" s="92"/>
      <c r="H269" s="92"/>
      <c r="I269" s="92"/>
      <c r="J269" s="92"/>
      <c r="K269" s="723"/>
      <c r="L269" s="229">
        <f t="shared" si="9"/>
        <v>0</v>
      </c>
      <c r="M269" s="725"/>
      <c r="N269" s="146">
        <f t="shared" si="10"/>
        <v>0</v>
      </c>
      <c r="O269" s="146">
        <f t="shared" si="11"/>
        <v>0</v>
      </c>
    </row>
    <row r="270" spans="1:15" s="101" customFormat="1">
      <c r="A270" s="234" t="s">
        <v>7772</v>
      </c>
      <c r="B270" s="975" t="s">
        <v>7710</v>
      </c>
      <c r="C270" s="975"/>
      <c r="D270" s="975"/>
      <c r="E270" s="975"/>
      <c r="F270" s="975"/>
      <c r="G270" s="975"/>
      <c r="H270" s="975"/>
      <c r="I270" s="115"/>
      <c r="J270" s="115"/>
      <c r="K270" s="724"/>
      <c r="L270" s="229">
        <f t="shared" si="9"/>
        <v>0</v>
      </c>
      <c r="M270" s="724"/>
      <c r="N270" s="146">
        <f t="shared" si="10"/>
        <v>0</v>
      </c>
      <c r="O270" s="146">
        <f t="shared" si="11"/>
        <v>0</v>
      </c>
    </row>
    <row r="271" spans="1:15" s="101" customFormat="1">
      <c r="A271" s="234"/>
      <c r="B271" s="975" t="s">
        <v>7711</v>
      </c>
      <c r="C271" s="975"/>
      <c r="D271" s="975"/>
      <c r="E271" s="975"/>
      <c r="F271" s="975"/>
      <c r="G271" s="975"/>
      <c r="H271" s="115"/>
      <c r="I271" s="115"/>
      <c r="J271" s="115"/>
      <c r="K271" s="724"/>
      <c r="L271" s="229">
        <f t="shared" si="9"/>
        <v>0</v>
      </c>
      <c r="M271" s="724"/>
      <c r="N271" s="146">
        <f t="shared" si="10"/>
        <v>0</v>
      </c>
      <c r="O271" s="146">
        <f t="shared" si="11"/>
        <v>0</v>
      </c>
    </row>
    <row r="272" spans="1:15" s="101" customFormat="1">
      <c r="A272" s="234"/>
      <c r="B272" s="115"/>
      <c r="C272" s="115" t="s">
        <v>7773</v>
      </c>
      <c r="D272" s="235"/>
      <c r="E272" s="235"/>
      <c r="F272" s="235"/>
      <c r="G272" s="235"/>
      <c r="H272" s="115"/>
      <c r="I272" s="115"/>
      <c r="J272" s="115"/>
      <c r="K272" s="724"/>
      <c r="L272" s="229">
        <f t="shared" si="9"/>
        <v>0</v>
      </c>
      <c r="M272" s="724"/>
      <c r="N272" s="146">
        <f t="shared" si="10"/>
        <v>0</v>
      </c>
      <c r="O272" s="146">
        <f t="shared" si="11"/>
        <v>0</v>
      </c>
    </row>
    <row r="273" spans="1:15" s="101" customFormat="1">
      <c r="A273" s="234"/>
      <c r="B273" s="115"/>
      <c r="C273" s="115"/>
      <c r="D273" s="235" t="s">
        <v>7713</v>
      </c>
      <c r="E273" s="235"/>
      <c r="F273" s="236" t="s">
        <v>7774</v>
      </c>
      <c r="G273" s="235" t="s">
        <v>7715</v>
      </c>
      <c r="H273" s="115"/>
      <c r="I273" s="115"/>
      <c r="J273" s="115"/>
      <c r="K273" s="724"/>
      <c r="L273" s="229">
        <f t="shared" si="9"/>
        <v>0</v>
      </c>
      <c r="M273" s="724"/>
      <c r="N273" s="146">
        <f t="shared" si="10"/>
        <v>0</v>
      </c>
      <c r="O273" s="146">
        <f t="shared" si="11"/>
        <v>0</v>
      </c>
    </row>
    <row r="274" spans="1:15" s="101" customFormat="1">
      <c r="A274" s="234"/>
      <c r="B274" s="115"/>
      <c r="C274" s="115"/>
      <c r="D274" s="235" t="s">
        <v>7716</v>
      </c>
      <c r="F274" s="236">
        <v>542</v>
      </c>
      <c r="G274" s="235" t="s">
        <v>1464</v>
      </c>
      <c r="H274" s="115"/>
      <c r="I274" s="115"/>
      <c r="J274" s="115"/>
      <c r="K274" s="724"/>
      <c r="L274" s="229">
        <f t="shared" si="9"/>
        <v>0</v>
      </c>
      <c r="M274" s="724"/>
      <c r="N274" s="146">
        <f t="shared" si="10"/>
        <v>0</v>
      </c>
      <c r="O274" s="146">
        <f t="shared" si="11"/>
        <v>0</v>
      </c>
    </row>
    <row r="275" spans="1:15" s="101" customFormat="1">
      <c r="A275" s="234"/>
      <c r="B275" s="115"/>
      <c r="C275" s="115"/>
      <c r="D275" s="235" t="s">
        <v>7717</v>
      </c>
      <c r="F275" s="236">
        <v>46</v>
      </c>
      <c r="G275" s="235" t="s">
        <v>7617</v>
      </c>
      <c r="H275" s="115"/>
      <c r="I275" s="115"/>
      <c r="J275" s="115"/>
      <c r="K275" s="724"/>
      <c r="L275" s="229">
        <f t="shared" si="9"/>
        <v>0</v>
      </c>
      <c r="M275" s="724"/>
      <c r="N275" s="146">
        <f t="shared" si="10"/>
        <v>0</v>
      </c>
      <c r="O275" s="146">
        <f t="shared" si="11"/>
        <v>0</v>
      </c>
    </row>
    <row r="276" spans="1:15" s="101" customFormat="1">
      <c r="A276" s="234"/>
      <c r="B276" s="115"/>
      <c r="C276" s="115"/>
      <c r="D276" s="235" t="s">
        <v>7718</v>
      </c>
      <c r="F276" s="236">
        <v>91.8</v>
      </c>
      <c r="G276" s="235" t="s">
        <v>5968</v>
      </c>
      <c r="H276" s="115"/>
      <c r="I276" s="115"/>
      <c r="J276" s="115"/>
      <c r="K276" s="724"/>
      <c r="L276" s="229">
        <f t="shared" si="9"/>
        <v>0</v>
      </c>
      <c r="M276" s="724"/>
      <c r="N276" s="146">
        <f t="shared" si="10"/>
        <v>0</v>
      </c>
      <c r="O276" s="146">
        <f t="shared" si="11"/>
        <v>0</v>
      </c>
    </row>
    <row r="277" spans="1:15" s="101" customFormat="1">
      <c r="A277" s="234"/>
      <c r="B277" s="115"/>
      <c r="C277" s="975" t="s">
        <v>7719</v>
      </c>
      <c r="D277" s="975"/>
      <c r="F277" s="115"/>
      <c r="G277" s="115"/>
      <c r="H277" s="115"/>
      <c r="I277" s="115"/>
      <c r="J277" s="115"/>
      <c r="K277" s="724"/>
      <c r="L277" s="229">
        <f t="shared" si="9"/>
        <v>0</v>
      </c>
      <c r="M277" s="724"/>
      <c r="N277" s="146">
        <f t="shared" si="10"/>
        <v>0</v>
      </c>
      <c r="O277" s="146">
        <f t="shared" si="11"/>
        <v>0</v>
      </c>
    </row>
    <row r="278" spans="1:15" s="101" customFormat="1">
      <c r="A278" s="234"/>
      <c r="B278" s="115"/>
      <c r="C278" s="115"/>
      <c r="D278" s="235" t="s">
        <v>7720</v>
      </c>
      <c r="F278" s="237">
        <v>5500</v>
      </c>
      <c r="G278" s="235" t="s">
        <v>7721</v>
      </c>
      <c r="H278" s="115"/>
      <c r="I278" s="115"/>
      <c r="J278" s="115"/>
      <c r="K278" s="724"/>
      <c r="L278" s="229">
        <f t="shared" si="9"/>
        <v>0</v>
      </c>
      <c r="M278" s="724"/>
      <c r="N278" s="146">
        <f t="shared" si="10"/>
        <v>0</v>
      </c>
      <c r="O278" s="146">
        <f t="shared" si="11"/>
        <v>0</v>
      </c>
    </row>
    <row r="279" spans="1:15" s="101" customFormat="1">
      <c r="A279" s="234"/>
      <c r="B279" s="115"/>
      <c r="C279" s="115"/>
      <c r="D279" s="235" t="s">
        <v>7722</v>
      </c>
      <c r="F279" s="236">
        <v>350</v>
      </c>
      <c r="G279" s="235" t="s">
        <v>7614</v>
      </c>
      <c r="H279" s="115"/>
      <c r="I279" s="115"/>
      <c r="J279" s="115"/>
      <c r="K279" s="724"/>
      <c r="L279" s="229">
        <f t="shared" si="9"/>
        <v>0</v>
      </c>
      <c r="M279" s="724"/>
      <c r="N279" s="146">
        <f t="shared" si="10"/>
        <v>0</v>
      </c>
      <c r="O279" s="146">
        <f t="shared" si="11"/>
        <v>0</v>
      </c>
    </row>
    <row r="280" spans="1:15" s="101" customFormat="1">
      <c r="A280" s="234"/>
      <c r="B280" s="115"/>
      <c r="C280" s="115"/>
      <c r="D280" s="235" t="s">
        <v>7723</v>
      </c>
      <c r="F280" s="236">
        <v>0.14000000000000001</v>
      </c>
      <c r="G280" s="235" t="s">
        <v>7097</v>
      </c>
      <c r="H280" s="115"/>
      <c r="I280" s="115"/>
      <c r="J280" s="115"/>
      <c r="K280" s="724"/>
      <c r="L280" s="229">
        <f t="shared" si="9"/>
        <v>0</v>
      </c>
      <c r="M280" s="724"/>
      <c r="N280" s="146">
        <f t="shared" si="10"/>
        <v>0</v>
      </c>
      <c r="O280" s="146">
        <f t="shared" si="11"/>
        <v>0</v>
      </c>
    </row>
    <row r="281" spans="1:15" s="101" customFormat="1">
      <c r="A281" s="234"/>
      <c r="B281" s="115"/>
      <c r="C281" s="115"/>
      <c r="D281" s="235" t="s">
        <v>7328</v>
      </c>
      <c r="F281" s="236">
        <v>3.2</v>
      </c>
      <c r="G281" s="235" t="s">
        <v>7097</v>
      </c>
      <c r="H281" s="115"/>
      <c r="I281" s="115"/>
      <c r="J281" s="115"/>
      <c r="K281" s="724"/>
      <c r="L281" s="229">
        <f t="shared" si="9"/>
        <v>0</v>
      </c>
      <c r="M281" s="724"/>
      <c r="N281" s="146">
        <f t="shared" si="10"/>
        <v>0</v>
      </c>
      <c r="O281" s="146">
        <f t="shared" si="11"/>
        <v>0</v>
      </c>
    </row>
    <row r="282" spans="1:15" s="101" customFormat="1">
      <c r="A282" s="234"/>
      <c r="B282" s="115"/>
      <c r="C282" s="115"/>
      <c r="D282" s="235" t="s">
        <v>7330</v>
      </c>
      <c r="F282" s="236">
        <v>400</v>
      </c>
      <c r="G282" s="235" t="s">
        <v>7331</v>
      </c>
      <c r="H282" s="115"/>
      <c r="I282" s="115"/>
      <c r="J282" s="115"/>
      <c r="K282" s="724"/>
      <c r="L282" s="229">
        <f t="shared" si="9"/>
        <v>0</v>
      </c>
      <c r="M282" s="724"/>
      <c r="N282" s="146">
        <f t="shared" si="10"/>
        <v>0</v>
      </c>
      <c r="O282" s="146">
        <f t="shared" si="11"/>
        <v>0</v>
      </c>
    </row>
    <row r="283" spans="1:15" s="101" customFormat="1">
      <c r="A283" s="234"/>
      <c r="B283" s="115"/>
      <c r="C283" s="975" t="s">
        <v>7724</v>
      </c>
      <c r="D283" s="975"/>
      <c r="F283" s="115"/>
      <c r="G283" s="115"/>
      <c r="H283" s="115"/>
      <c r="I283" s="115"/>
      <c r="J283" s="115"/>
      <c r="K283" s="724"/>
      <c r="L283" s="229">
        <f t="shared" si="9"/>
        <v>0</v>
      </c>
      <c r="M283" s="724"/>
      <c r="N283" s="146">
        <f t="shared" si="10"/>
        <v>0</v>
      </c>
      <c r="O283" s="146">
        <f t="shared" si="11"/>
        <v>0</v>
      </c>
    </row>
    <row r="284" spans="1:15" s="101" customFormat="1">
      <c r="A284" s="234"/>
      <c r="B284" s="115"/>
      <c r="C284" s="115"/>
      <c r="D284" s="235" t="s">
        <v>7720</v>
      </c>
      <c r="F284" s="236">
        <v>4750</v>
      </c>
      <c r="G284" s="235" t="s">
        <v>7721</v>
      </c>
      <c r="H284" s="115"/>
      <c r="I284" s="115"/>
      <c r="J284" s="115"/>
      <c r="K284" s="724"/>
      <c r="L284" s="229">
        <f t="shared" si="9"/>
        <v>0</v>
      </c>
      <c r="M284" s="724"/>
      <c r="N284" s="146">
        <f t="shared" si="10"/>
        <v>0</v>
      </c>
      <c r="O284" s="146">
        <f t="shared" si="11"/>
        <v>0</v>
      </c>
    </row>
    <row r="285" spans="1:15" s="101" customFormat="1">
      <c r="A285" s="234"/>
      <c r="B285" s="115"/>
      <c r="C285" s="115"/>
      <c r="D285" s="235" t="s">
        <v>7722</v>
      </c>
      <c r="F285" s="236">
        <v>350</v>
      </c>
      <c r="G285" s="235" t="s">
        <v>7614</v>
      </c>
      <c r="H285" s="115"/>
      <c r="I285" s="115"/>
      <c r="J285" s="115"/>
      <c r="K285" s="724"/>
      <c r="L285" s="229">
        <f t="shared" si="9"/>
        <v>0</v>
      </c>
      <c r="M285" s="724"/>
      <c r="N285" s="146">
        <f t="shared" si="10"/>
        <v>0</v>
      </c>
      <c r="O285" s="146">
        <f t="shared" si="11"/>
        <v>0</v>
      </c>
    </row>
    <row r="286" spans="1:15" s="101" customFormat="1">
      <c r="A286" s="234"/>
      <c r="B286" s="115"/>
      <c r="C286" s="115"/>
      <c r="D286" s="235" t="s">
        <v>7328</v>
      </c>
      <c r="F286" s="236">
        <v>3.2</v>
      </c>
      <c r="G286" s="235" t="s">
        <v>7097</v>
      </c>
      <c r="H286" s="115"/>
      <c r="I286" s="115"/>
      <c r="J286" s="115"/>
      <c r="K286" s="724"/>
      <c r="L286" s="229">
        <f t="shared" si="9"/>
        <v>0</v>
      </c>
      <c r="M286" s="724"/>
      <c r="N286" s="146">
        <f t="shared" si="10"/>
        <v>0</v>
      </c>
      <c r="O286" s="146">
        <f t="shared" si="11"/>
        <v>0</v>
      </c>
    </row>
    <row r="287" spans="1:15" s="101" customFormat="1">
      <c r="A287" s="234"/>
      <c r="B287" s="115"/>
      <c r="C287" s="115"/>
      <c r="D287" s="235" t="s">
        <v>7330</v>
      </c>
      <c r="F287" s="236">
        <v>400</v>
      </c>
      <c r="G287" s="235" t="s">
        <v>7331</v>
      </c>
      <c r="H287" s="115"/>
      <c r="I287" s="115"/>
      <c r="J287" s="115"/>
      <c r="K287" s="725"/>
      <c r="L287" s="229">
        <f t="shared" si="9"/>
        <v>0</v>
      </c>
      <c r="M287" s="725"/>
      <c r="N287" s="146">
        <f t="shared" si="10"/>
        <v>0</v>
      </c>
      <c r="O287" s="146">
        <f t="shared" si="11"/>
        <v>0</v>
      </c>
    </row>
    <row r="288" spans="1:15" s="101" customFormat="1">
      <c r="A288" s="234"/>
      <c r="B288" s="115"/>
      <c r="C288" s="115"/>
      <c r="D288" s="235"/>
      <c r="F288" s="236"/>
      <c r="G288" s="235"/>
      <c r="H288" s="115"/>
      <c r="I288" s="115"/>
      <c r="J288" s="115"/>
      <c r="K288" s="725"/>
      <c r="L288" s="229">
        <f t="shared" si="9"/>
        <v>0</v>
      </c>
      <c r="M288" s="725"/>
      <c r="N288" s="146">
        <f t="shared" si="10"/>
        <v>0</v>
      </c>
      <c r="O288" s="146">
        <f t="shared" si="11"/>
        <v>0</v>
      </c>
    </row>
    <row r="289" spans="1:15" s="101" customFormat="1">
      <c r="A289" s="234"/>
      <c r="B289" s="115" t="s">
        <v>7725</v>
      </c>
      <c r="C289" s="115"/>
      <c r="D289" s="235"/>
      <c r="F289" s="236"/>
      <c r="G289" s="235"/>
      <c r="H289" s="115"/>
      <c r="I289" s="115"/>
      <c r="J289" s="115"/>
      <c r="K289" s="725"/>
      <c r="L289" s="229">
        <f t="shared" si="9"/>
        <v>0</v>
      </c>
      <c r="M289" s="725"/>
      <c r="N289" s="146">
        <f t="shared" si="10"/>
        <v>0</v>
      </c>
      <c r="O289" s="146">
        <f t="shared" si="11"/>
        <v>0</v>
      </c>
    </row>
    <row r="290" spans="1:15">
      <c r="B290" s="92"/>
      <c r="C290" s="91"/>
      <c r="D290" s="235" t="s">
        <v>7726</v>
      </c>
      <c r="E290" s="92"/>
      <c r="F290" s="232"/>
      <c r="G290" s="92"/>
      <c r="H290" s="92"/>
      <c r="I290" s="115">
        <v>1</v>
      </c>
      <c r="J290" s="115" t="s">
        <v>3538</v>
      </c>
      <c r="K290" s="725"/>
      <c r="L290" s="229">
        <f t="shared" si="9"/>
        <v>0</v>
      </c>
      <c r="M290" s="725"/>
      <c r="N290" s="146">
        <f t="shared" si="10"/>
        <v>0</v>
      </c>
      <c r="O290" s="146">
        <f t="shared" si="11"/>
        <v>0</v>
      </c>
    </row>
    <row r="291" spans="1:15" s="101" customFormat="1">
      <c r="A291" s="234"/>
      <c r="B291" s="115"/>
      <c r="C291" s="115"/>
      <c r="D291" s="235"/>
      <c r="F291" s="236"/>
      <c r="G291" s="235"/>
      <c r="H291" s="115"/>
      <c r="I291" s="115"/>
      <c r="J291" s="115"/>
      <c r="K291" s="725"/>
      <c r="L291" s="229">
        <f t="shared" si="9"/>
        <v>0</v>
      </c>
      <c r="M291" s="725"/>
      <c r="N291" s="146">
        <f t="shared" si="10"/>
        <v>0</v>
      </c>
      <c r="O291" s="146">
        <f t="shared" si="11"/>
        <v>0</v>
      </c>
    </row>
    <row r="292" spans="1:15" s="101" customFormat="1">
      <c r="A292" s="234" t="s">
        <v>7775</v>
      </c>
      <c r="B292" s="975" t="s">
        <v>7776</v>
      </c>
      <c r="C292" s="975"/>
      <c r="D292" s="975"/>
      <c r="E292" s="975"/>
      <c r="F292" s="975"/>
      <c r="G292" s="975"/>
      <c r="H292" s="975"/>
      <c r="I292" s="115"/>
      <c r="J292" s="115"/>
      <c r="K292" s="724"/>
      <c r="L292" s="229">
        <f t="shared" si="9"/>
        <v>0</v>
      </c>
      <c r="M292" s="724"/>
      <c r="N292" s="146">
        <f t="shared" si="10"/>
        <v>0</v>
      </c>
      <c r="O292" s="146">
        <f t="shared" si="11"/>
        <v>0</v>
      </c>
    </row>
    <row r="293" spans="1:15" s="101" customFormat="1">
      <c r="A293" s="234"/>
      <c r="B293" s="975" t="s">
        <v>7777</v>
      </c>
      <c r="C293" s="975"/>
      <c r="D293" s="975"/>
      <c r="E293" s="975"/>
      <c r="F293" s="975"/>
      <c r="G293" s="975"/>
      <c r="H293" s="115"/>
      <c r="I293" s="115"/>
      <c r="J293" s="115"/>
      <c r="K293" s="724"/>
      <c r="L293" s="229">
        <f t="shared" si="9"/>
        <v>0</v>
      </c>
      <c r="M293" s="724"/>
      <c r="N293" s="146">
        <f t="shared" si="10"/>
        <v>0</v>
      </c>
      <c r="O293" s="146">
        <f t="shared" si="11"/>
        <v>0</v>
      </c>
    </row>
    <row r="294" spans="1:15" s="101" customFormat="1">
      <c r="A294" s="234"/>
      <c r="B294" s="115"/>
      <c r="C294" s="115" t="s">
        <v>7778</v>
      </c>
      <c r="D294" s="235"/>
      <c r="E294" s="235"/>
      <c r="F294" s="235"/>
      <c r="G294" s="235"/>
      <c r="H294" s="115"/>
      <c r="I294" s="115"/>
      <c r="J294" s="115"/>
      <c r="K294" s="724"/>
      <c r="L294" s="229">
        <f t="shared" si="9"/>
        <v>0</v>
      </c>
      <c r="M294" s="724"/>
      <c r="N294" s="146">
        <f t="shared" si="10"/>
        <v>0</v>
      </c>
      <c r="O294" s="146">
        <f t="shared" si="11"/>
        <v>0</v>
      </c>
    </row>
    <row r="295" spans="1:15" s="101" customFormat="1">
      <c r="A295" s="234"/>
      <c r="B295" s="115"/>
      <c r="C295" s="115"/>
      <c r="D295" s="235" t="s">
        <v>7713</v>
      </c>
      <c r="E295" s="235"/>
      <c r="F295" s="236" t="s">
        <v>7779</v>
      </c>
      <c r="G295" s="235" t="s">
        <v>7715</v>
      </c>
      <c r="H295" s="115"/>
      <c r="I295" s="115"/>
      <c r="J295" s="115"/>
      <c r="K295" s="724"/>
      <c r="L295" s="229">
        <f t="shared" si="9"/>
        <v>0</v>
      </c>
      <c r="M295" s="724"/>
      <c r="N295" s="146">
        <f t="shared" si="10"/>
        <v>0</v>
      </c>
      <c r="O295" s="146">
        <f t="shared" si="11"/>
        <v>0</v>
      </c>
    </row>
    <row r="296" spans="1:15" s="101" customFormat="1">
      <c r="A296" s="234"/>
      <c r="B296" s="115"/>
      <c r="C296" s="115"/>
      <c r="D296" s="235" t="s">
        <v>7780</v>
      </c>
      <c r="E296" s="235"/>
      <c r="F296" s="236" t="s">
        <v>7781</v>
      </c>
      <c r="G296" s="235" t="s">
        <v>7715</v>
      </c>
      <c r="H296" s="115"/>
      <c r="I296" s="115"/>
      <c r="J296" s="115"/>
      <c r="K296" s="724"/>
      <c r="L296" s="229">
        <f t="shared" si="9"/>
        <v>0</v>
      </c>
      <c r="M296" s="724"/>
      <c r="N296" s="146">
        <f t="shared" si="10"/>
        <v>0</v>
      </c>
      <c r="O296" s="146">
        <f t="shared" si="11"/>
        <v>0</v>
      </c>
    </row>
    <row r="297" spans="1:15" s="101" customFormat="1">
      <c r="A297" s="234"/>
      <c r="B297" s="115"/>
      <c r="C297" s="115"/>
      <c r="D297" s="235" t="s">
        <v>7780</v>
      </c>
      <c r="E297" s="235"/>
      <c r="F297" s="236" t="s">
        <v>7782</v>
      </c>
      <c r="G297" s="235" t="s">
        <v>7715</v>
      </c>
      <c r="H297" s="115"/>
      <c r="I297" s="115"/>
      <c r="J297" s="115"/>
      <c r="K297" s="724"/>
      <c r="L297" s="229">
        <f t="shared" si="9"/>
        <v>0</v>
      </c>
      <c r="M297" s="724"/>
      <c r="N297" s="146">
        <f t="shared" si="10"/>
        <v>0</v>
      </c>
      <c r="O297" s="146">
        <f t="shared" si="11"/>
        <v>0</v>
      </c>
    </row>
    <row r="298" spans="1:15" s="101" customFormat="1">
      <c r="A298" s="234"/>
      <c r="B298" s="115"/>
      <c r="C298" s="115"/>
      <c r="D298" s="235" t="s">
        <v>7783</v>
      </c>
      <c r="F298" s="237">
        <v>4090</v>
      </c>
      <c r="G298" s="235" t="s">
        <v>7721</v>
      </c>
      <c r="H298" s="115"/>
      <c r="I298" s="115"/>
      <c r="J298" s="115"/>
      <c r="K298" s="724"/>
      <c r="L298" s="229">
        <f t="shared" si="9"/>
        <v>0</v>
      </c>
      <c r="M298" s="724"/>
      <c r="N298" s="146">
        <f t="shared" si="10"/>
        <v>0</v>
      </c>
      <c r="O298" s="146">
        <f t="shared" si="11"/>
        <v>0</v>
      </c>
    </row>
    <row r="299" spans="1:15" s="101" customFormat="1">
      <c r="A299" s="234"/>
      <c r="B299" s="115"/>
      <c r="C299" s="115"/>
      <c r="D299" s="235" t="s">
        <v>7328</v>
      </c>
      <c r="F299" s="236">
        <v>116</v>
      </c>
      <c r="G299" s="235" t="s">
        <v>7615</v>
      </c>
      <c r="H299" s="115"/>
      <c r="I299" s="115"/>
      <c r="J299" s="115"/>
      <c r="K299" s="724"/>
      <c r="L299" s="229">
        <f t="shared" si="9"/>
        <v>0</v>
      </c>
      <c r="M299" s="724"/>
      <c r="N299" s="146">
        <f t="shared" si="10"/>
        <v>0</v>
      </c>
      <c r="O299" s="146">
        <f t="shared" si="11"/>
        <v>0</v>
      </c>
    </row>
    <row r="300" spans="1:15" s="101" customFormat="1">
      <c r="A300" s="234"/>
      <c r="B300" s="115"/>
      <c r="C300" s="115"/>
      <c r="D300" s="235" t="s">
        <v>7330</v>
      </c>
      <c r="F300" s="236">
        <v>230</v>
      </c>
      <c r="G300" s="235" t="s">
        <v>7615</v>
      </c>
      <c r="H300" s="115"/>
      <c r="I300" s="115">
        <v>1</v>
      </c>
      <c r="J300" s="115" t="s">
        <v>3538</v>
      </c>
      <c r="K300" s="725"/>
      <c r="L300" s="229">
        <f t="shared" si="9"/>
        <v>0</v>
      </c>
      <c r="M300" s="725"/>
      <c r="N300" s="146">
        <f t="shared" si="10"/>
        <v>0</v>
      </c>
      <c r="O300" s="146">
        <f t="shared" si="11"/>
        <v>0</v>
      </c>
    </row>
    <row r="301" spans="1:15">
      <c r="B301" s="92"/>
      <c r="C301" s="91"/>
      <c r="D301" s="235"/>
      <c r="E301" s="92"/>
      <c r="F301" s="232"/>
      <c r="G301" s="92"/>
      <c r="H301" s="92"/>
      <c r="I301" s="115"/>
      <c r="J301" s="115"/>
      <c r="K301" s="725"/>
      <c r="L301" s="229">
        <f t="shared" si="9"/>
        <v>0</v>
      </c>
      <c r="M301" s="725"/>
      <c r="N301" s="146">
        <f t="shared" si="10"/>
        <v>0</v>
      </c>
      <c r="O301" s="146">
        <f t="shared" si="11"/>
        <v>0</v>
      </c>
    </row>
    <row r="302" spans="1:15" s="101" customFormat="1">
      <c r="A302" s="234" t="s">
        <v>7784</v>
      </c>
      <c r="B302" s="975" t="s">
        <v>7785</v>
      </c>
      <c r="C302" s="975"/>
      <c r="D302" s="975"/>
      <c r="E302" s="975"/>
      <c r="F302" s="975"/>
      <c r="G302" s="975"/>
      <c r="H302" s="975"/>
      <c r="I302" s="115"/>
      <c r="J302" s="115"/>
      <c r="K302" s="724"/>
      <c r="L302" s="229">
        <f t="shared" si="9"/>
        <v>0</v>
      </c>
      <c r="M302" s="724"/>
      <c r="N302" s="146">
        <f t="shared" si="10"/>
        <v>0</v>
      </c>
      <c r="O302" s="146">
        <f t="shared" si="11"/>
        <v>0</v>
      </c>
    </row>
    <row r="303" spans="1:15" s="101" customFormat="1">
      <c r="A303" s="234"/>
      <c r="B303" s="975" t="s">
        <v>7777</v>
      </c>
      <c r="C303" s="975"/>
      <c r="D303" s="975"/>
      <c r="E303" s="975"/>
      <c r="F303" s="975"/>
      <c r="G303" s="975"/>
      <c r="H303" s="115"/>
      <c r="I303" s="115"/>
      <c r="J303" s="115"/>
      <c r="K303" s="724"/>
      <c r="L303" s="229">
        <f t="shared" si="9"/>
        <v>0</v>
      </c>
      <c r="M303" s="724"/>
      <c r="N303" s="146">
        <f t="shared" si="10"/>
        <v>0</v>
      </c>
      <c r="O303" s="146">
        <f t="shared" si="11"/>
        <v>0</v>
      </c>
    </row>
    <row r="304" spans="1:15" s="101" customFormat="1">
      <c r="A304" s="234"/>
      <c r="B304" s="115"/>
      <c r="C304" s="115" t="s">
        <v>7786</v>
      </c>
      <c r="D304" s="235"/>
      <c r="E304" s="235"/>
      <c r="F304" s="235"/>
      <c r="G304" s="235"/>
      <c r="H304" s="115"/>
      <c r="I304" s="115"/>
      <c r="J304" s="115"/>
      <c r="K304" s="724"/>
      <c r="L304" s="229">
        <f t="shared" ref="L304:L367" si="12">+K304*I304</f>
        <v>0</v>
      </c>
      <c r="M304" s="724"/>
      <c r="N304" s="146">
        <f t="shared" si="10"/>
        <v>0</v>
      </c>
      <c r="O304" s="146">
        <f t="shared" si="11"/>
        <v>0</v>
      </c>
    </row>
    <row r="305" spans="1:15" s="101" customFormat="1">
      <c r="A305" s="234"/>
      <c r="B305" s="115"/>
      <c r="C305" s="115"/>
      <c r="D305" s="235" t="s">
        <v>7713</v>
      </c>
      <c r="E305" s="235"/>
      <c r="F305" s="236" t="s">
        <v>7787</v>
      </c>
      <c r="G305" s="235" t="s">
        <v>7715</v>
      </c>
      <c r="H305" s="115"/>
      <c r="I305" s="115"/>
      <c r="J305" s="115"/>
      <c r="K305" s="724"/>
      <c r="L305" s="229">
        <f t="shared" si="12"/>
        <v>0</v>
      </c>
      <c r="M305" s="724"/>
      <c r="N305" s="146">
        <f t="shared" si="10"/>
        <v>0</v>
      </c>
      <c r="O305" s="146">
        <f t="shared" si="11"/>
        <v>0</v>
      </c>
    </row>
    <row r="306" spans="1:15" s="101" customFormat="1">
      <c r="A306" s="234"/>
      <c r="B306" s="115"/>
      <c r="C306" s="115"/>
      <c r="D306" s="235" t="s">
        <v>7788</v>
      </c>
      <c r="E306" s="235"/>
      <c r="F306" s="236" t="s">
        <v>7789</v>
      </c>
      <c r="G306" s="235" t="s">
        <v>7715</v>
      </c>
      <c r="H306" s="115"/>
      <c r="I306" s="115"/>
      <c r="J306" s="115"/>
      <c r="K306" s="724"/>
      <c r="L306" s="229">
        <f t="shared" si="12"/>
        <v>0</v>
      </c>
      <c r="M306" s="724"/>
      <c r="N306" s="146">
        <f t="shared" si="10"/>
        <v>0</v>
      </c>
      <c r="O306" s="146">
        <f t="shared" si="11"/>
        <v>0</v>
      </c>
    </row>
    <row r="307" spans="1:15" s="101" customFormat="1">
      <c r="A307" s="234"/>
      <c r="B307" s="115"/>
      <c r="C307" s="115"/>
      <c r="D307" s="235" t="s">
        <v>7724</v>
      </c>
      <c r="F307" s="237">
        <v>660</v>
      </c>
      <c r="G307" s="235" t="s">
        <v>7721</v>
      </c>
      <c r="H307" s="115"/>
      <c r="I307" s="115"/>
      <c r="J307" s="115"/>
      <c r="K307" s="724"/>
      <c r="L307" s="229">
        <f t="shared" si="12"/>
        <v>0</v>
      </c>
      <c r="M307" s="724"/>
      <c r="N307" s="146">
        <f t="shared" si="10"/>
        <v>0</v>
      </c>
      <c r="O307" s="146">
        <f t="shared" si="11"/>
        <v>0</v>
      </c>
    </row>
    <row r="308" spans="1:15" s="101" customFormat="1">
      <c r="A308" s="234"/>
      <c r="B308" s="115"/>
      <c r="C308" s="115"/>
      <c r="D308" s="235" t="s">
        <v>7328</v>
      </c>
      <c r="F308" s="236">
        <v>72</v>
      </c>
      <c r="G308" s="235" t="s">
        <v>7615</v>
      </c>
      <c r="H308" s="115"/>
      <c r="I308" s="115"/>
      <c r="J308" s="115"/>
      <c r="K308" s="724"/>
      <c r="L308" s="229">
        <f t="shared" si="12"/>
        <v>0</v>
      </c>
      <c r="M308" s="724"/>
      <c r="N308" s="146">
        <f t="shared" si="10"/>
        <v>0</v>
      </c>
      <c r="O308" s="146">
        <f t="shared" si="11"/>
        <v>0</v>
      </c>
    </row>
    <row r="309" spans="1:15" s="101" customFormat="1">
      <c r="A309" s="234"/>
      <c r="B309" s="115"/>
      <c r="C309" s="115"/>
      <c r="D309" s="235" t="s">
        <v>7330</v>
      </c>
      <c r="F309" s="236">
        <v>230</v>
      </c>
      <c r="G309" s="235" t="s">
        <v>7615</v>
      </c>
      <c r="H309" s="115"/>
      <c r="I309" s="115">
        <v>1</v>
      </c>
      <c r="J309" s="115" t="s">
        <v>3538</v>
      </c>
      <c r="K309" s="725"/>
      <c r="L309" s="229">
        <f t="shared" si="12"/>
        <v>0</v>
      </c>
      <c r="M309" s="725"/>
      <c r="N309" s="146">
        <f t="shared" si="10"/>
        <v>0</v>
      </c>
      <c r="O309" s="146">
        <f t="shared" si="11"/>
        <v>0</v>
      </c>
    </row>
    <row r="310" spans="1:15" s="101" customFormat="1">
      <c r="A310" s="234"/>
      <c r="B310" s="115"/>
      <c r="C310" s="115"/>
      <c r="D310" s="235"/>
      <c r="F310" s="236"/>
      <c r="G310" s="235"/>
      <c r="H310" s="115"/>
      <c r="I310" s="115"/>
      <c r="J310" s="115"/>
      <c r="K310" s="725"/>
      <c r="L310" s="229">
        <f t="shared" si="12"/>
        <v>0</v>
      </c>
      <c r="M310" s="725"/>
      <c r="N310" s="146">
        <f t="shared" si="10"/>
        <v>0</v>
      </c>
      <c r="O310" s="146">
        <f t="shared" si="11"/>
        <v>0</v>
      </c>
    </row>
    <row r="311" spans="1:15" s="91" customFormat="1">
      <c r="A311" s="181" t="s">
        <v>7790</v>
      </c>
      <c r="B311" s="91" t="s">
        <v>7728</v>
      </c>
      <c r="D311" s="210"/>
      <c r="E311" s="175"/>
      <c r="K311" s="723"/>
      <c r="L311" s="229">
        <f t="shared" si="12"/>
        <v>0</v>
      </c>
      <c r="M311" s="725"/>
      <c r="N311" s="146">
        <f t="shared" si="10"/>
        <v>0</v>
      </c>
      <c r="O311" s="146">
        <f t="shared" si="11"/>
        <v>0</v>
      </c>
    </row>
    <row r="312" spans="1:15" s="91" customFormat="1">
      <c r="A312" s="181"/>
      <c r="C312" s="91" t="s">
        <v>7791</v>
      </c>
      <c r="D312" s="210"/>
      <c r="E312" s="175"/>
      <c r="I312" s="91">
        <v>1</v>
      </c>
      <c r="J312" s="91" t="s">
        <v>3538</v>
      </c>
      <c r="K312" s="723"/>
      <c r="L312" s="229">
        <f t="shared" si="12"/>
        <v>0</v>
      </c>
      <c r="M312" s="725"/>
      <c r="N312" s="146">
        <f t="shared" si="10"/>
        <v>0</v>
      </c>
      <c r="O312" s="146">
        <f t="shared" si="11"/>
        <v>0</v>
      </c>
    </row>
    <row r="313" spans="1:15" s="91" customFormat="1">
      <c r="A313" s="181"/>
      <c r="C313" s="91" t="s">
        <v>7792</v>
      </c>
      <c r="D313" s="210"/>
      <c r="E313" s="175"/>
      <c r="I313" s="91">
        <v>1</v>
      </c>
      <c r="J313" s="91" t="s">
        <v>3538</v>
      </c>
      <c r="K313" s="723"/>
      <c r="L313" s="229">
        <f t="shared" si="12"/>
        <v>0</v>
      </c>
      <c r="M313" s="725"/>
      <c r="N313" s="146">
        <f t="shared" si="10"/>
        <v>0</v>
      </c>
      <c r="O313" s="146">
        <f t="shared" si="11"/>
        <v>0</v>
      </c>
    </row>
    <row r="314" spans="1:15" s="91" customFormat="1">
      <c r="A314" s="181"/>
      <c r="C314" s="91" t="s">
        <v>7793</v>
      </c>
      <c r="D314" s="210"/>
      <c r="E314" s="175"/>
      <c r="I314" s="91">
        <v>2</v>
      </c>
      <c r="J314" s="91" t="s">
        <v>3538</v>
      </c>
      <c r="K314" s="723"/>
      <c r="L314" s="229">
        <f t="shared" si="12"/>
        <v>0</v>
      </c>
      <c r="M314" s="725"/>
      <c r="N314" s="146">
        <f t="shared" si="10"/>
        <v>0</v>
      </c>
      <c r="O314" s="146">
        <f t="shared" si="11"/>
        <v>0</v>
      </c>
    </row>
    <row r="315" spans="1:15" s="91" customFormat="1">
      <c r="A315" s="181"/>
      <c r="D315" s="210"/>
      <c r="E315" s="175"/>
      <c r="K315" s="723"/>
      <c r="L315" s="229">
        <f t="shared" si="12"/>
        <v>0</v>
      </c>
      <c r="M315" s="725"/>
      <c r="N315" s="146">
        <f t="shared" si="10"/>
        <v>0</v>
      </c>
      <c r="O315" s="146">
        <f t="shared" si="11"/>
        <v>0</v>
      </c>
    </row>
    <row r="316" spans="1:15" s="91" customFormat="1">
      <c r="A316" s="181" t="s">
        <v>7794</v>
      </c>
      <c r="B316" s="91" t="s">
        <v>7733</v>
      </c>
      <c r="D316" s="210"/>
      <c r="E316" s="175"/>
      <c r="K316" s="723"/>
      <c r="L316" s="229">
        <f t="shared" si="12"/>
        <v>0</v>
      </c>
      <c r="M316" s="725"/>
      <c r="N316" s="146">
        <f t="shared" si="10"/>
        <v>0</v>
      </c>
      <c r="O316" s="146">
        <f t="shared" si="11"/>
        <v>0</v>
      </c>
    </row>
    <row r="317" spans="1:15" s="91" customFormat="1">
      <c r="A317" s="181"/>
      <c r="C317" s="91" t="s">
        <v>7734</v>
      </c>
      <c r="D317" s="210"/>
      <c r="E317" s="175"/>
      <c r="K317" s="723"/>
      <c r="L317" s="229">
        <f t="shared" si="12"/>
        <v>0</v>
      </c>
      <c r="M317" s="725"/>
      <c r="N317" s="146">
        <f t="shared" si="10"/>
        <v>0</v>
      </c>
      <c r="O317" s="146">
        <f t="shared" si="11"/>
        <v>0</v>
      </c>
    </row>
    <row r="318" spans="1:15" s="91" customFormat="1">
      <c r="A318" s="181"/>
      <c r="C318" s="91" t="s">
        <v>7795</v>
      </c>
      <c r="D318" s="210"/>
      <c r="E318" s="175"/>
      <c r="I318" s="91">
        <v>1</v>
      </c>
      <c r="J318" s="91" t="s">
        <v>3538</v>
      </c>
      <c r="K318" s="723"/>
      <c r="L318" s="229">
        <f t="shared" si="12"/>
        <v>0</v>
      </c>
      <c r="M318" s="725"/>
      <c r="N318" s="146">
        <f t="shared" si="10"/>
        <v>0</v>
      </c>
      <c r="O318" s="146">
        <f t="shared" si="11"/>
        <v>0</v>
      </c>
    </row>
    <row r="319" spans="1:15" s="91" customFormat="1">
      <c r="A319" s="181"/>
      <c r="C319" s="91" t="s">
        <v>7796</v>
      </c>
      <c r="D319" s="210"/>
      <c r="E319" s="175"/>
      <c r="I319" s="91">
        <v>2</v>
      </c>
      <c r="J319" s="91" t="s">
        <v>3538</v>
      </c>
      <c r="K319" s="723"/>
      <c r="L319" s="229">
        <f t="shared" si="12"/>
        <v>0</v>
      </c>
      <c r="M319" s="725"/>
      <c r="N319" s="146">
        <f t="shared" si="10"/>
        <v>0</v>
      </c>
      <c r="O319" s="146">
        <f t="shared" si="11"/>
        <v>0</v>
      </c>
    </row>
    <row r="320" spans="1:15" s="91" customFormat="1">
      <c r="A320" s="181"/>
      <c r="C320" s="91" t="s">
        <v>7797</v>
      </c>
      <c r="D320" s="210"/>
      <c r="E320" s="175"/>
      <c r="I320" s="91">
        <v>1</v>
      </c>
      <c r="J320" s="91" t="s">
        <v>3538</v>
      </c>
      <c r="K320" s="723"/>
      <c r="L320" s="229">
        <f t="shared" si="12"/>
        <v>0</v>
      </c>
      <c r="M320" s="725"/>
      <c r="N320" s="146">
        <f t="shared" si="10"/>
        <v>0</v>
      </c>
      <c r="O320" s="146">
        <f t="shared" si="11"/>
        <v>0</v>
      </c>
    </row>
    <row r="321" spans="1:15" s="91" customFormat="1">
      <c r="A321" s="181"/>
      <c r="D321" s="210"/>
      <c r="E321" s="175"/>
      <c r="K321" s="723"/>
      <c r="L321" s="229">
        <f t="shared" si="12"/>
        <v>0</v>
      </c>
      <c r="M321" s="725"/>
      <c r="N321" s="146">
        <f t="shared" si="10"/>
        <v>0</v>
      </c>
      <c r="O321" s="146">
        <f t="shared" si="11"/>
        <v>0</v>
      </c>
    </row>
    <row r="322" spans="1:15" s="91" customFormat="1">
      <c r="A322" s="181" t="s">
        <v>7798</v>
      </c>
      <c r="B322" s="91" t="s">
        <v>7738</v>
      </c>
      <c r="D322" s="210"/>
      <c r="E322" s="175"/>
      <c r="K322" s="723"/>
      <c r="L322" s="229">
        <f t="shared" si="12"/>
        <v>0</v>
      </c>
      <c r="M322" s="725"/>
      <c r="N322" s="146">
        <f t="shared" si="10"/>
        <v>0</v>
      </c>
      <c r="O322" s="146">
        <f t="shared" si="11"/>
        <v>0</v>
      </c>
    </row>
    <row r="323" spans="1:15" s="91" customFormat="1">
      <c r="A323" s="181"/>
      <c r="C323" s="91" t="s">
        <v>7799</v>
      </c>
      <c r="D323" s="210"/>
      <c r="E323" s="175"/>
      <c r="I323" s="91">
        <v>2</v>
      </c>
      <c r="J323" s="91" t="s">
        <v>3538</v>
      </c>
      <c r="K323" s="723"/>
      <c r="L323" s="229">
        <f t="shared" si="12"/>
        <v>0</v>
      </c>
      <c r="M323" s="725"/>
      <c r="N323" s="146">
        <f t="shared" si="10"/>
        <v>0</v>
      </c>
      <c r="O323" s="146">
        <f t="shared" si="11"/>
        <v>0</v>
      </c>
    </row>
    <row r="324" spans="1:15" s="91" customFormat="1">
      <c r="A324" s="181"/>
      <c r="C324" s="91" t="s">
        <v>7800</v>
      </c>
      <c r="D324" s="210"/>
      <c r="E324" s="175"/>
      <c r="I324" s="91">
        <v>1</v>
      </c>
      <c r="J324" s="91" t="s">
        <v>3538</v>
      </c>
      <c r="K324" s="723"/>
      <c r="L324" s="229">
        <f t="shared" si="12"/>
        <v>0</v>
      </c>
      <c r="M324" s="725"/>
      <c r="N324" s="146">
        <f t="shared" si="10"/>
        <v>0</v>
      </c>
      <c r="O324" s="146">
        <f t="shared" si="11"/>
        <v>0</v>
      </c>
    </row>
    <row r="325" spans="1:15" s="91" customFormat="1">
      <c r="A325" s="181"/>
      <c r="C325" s="91" t="s">
        <v>7801</v>
      </c>
      <c r="D325" s="210"/>
      <c r="E325" s="175"/>
      <c r="I325" s="91">
        <v>1</v>
      </c>
      <c r="J325" s="91" t="s">
        <v>3538</v>
      </c>
      <c r="K325" s="723"/>
      <c r="L325" s="229">
        <f t="shared" si="12"/>
        <v>0</v>
      </c>
      <c r="M325" s="725"/>
      <c r="N325" s="146">
        <f t="shared" si="10"/>
        <v>0</v>
      </c>
      <c r="O325" s="146">
        <f t="shared" si="11"/>
        <v>0</v>
      </c>
    </row>
    <row r="326" spans="1:15" s="91" customFormat="1">
      <c r="A326" s="181"/>
      <c r="D326" s="210"/>
      <c r="E326" s="175"/>
      <c r="K326" s="723"/>
      <c r="L326" s="229">
        <f t="shared" si="12"/>
        <v>0</v>
      </c>
      <c r="M326" s="725"/>
      <c r="N326" s="146">
        <f t="shared" si="10"/>
        <v>0</v>
      </c>
      <c r="O326" s="146">
        <f t="shared" si="11"/>
        <v>0</v>
      </c>
    </row>
    <row r="327" spans="1:15" s="91" customFormat="1">
      <c r="A327" s="181" t="s">
        <v>7802</v>
      </c>
      <c r="B327" s="91" t="s">
        <v>7742</v>
      </c>
      <c r="D327" s="210"/>
      <c r="K327" s="723"/>
      <c r="L327" s="229">
        <f t="shared" si="12"/>
        <v>0</v>
      </c>
      <c r="M327" s="725"/>
      <c r="N327" s="146">
        <f t="shared" si="10"/>
        <v>0</v>
      </c>
      <c r="O327" s="146">
        <f t="shared" si="11"/>
        <v>0</v>
      </c>
    </row>
    <row r="328" spans="1:15" s="91" customFormat="1">
      <c r="A328" s="181"/>
      <c r="C328" s="91" t="s">
        <v>7743</v>
      </c>
      <c r="D328" s="210"/>
      <c r="K328" s="723"/>
      <c r="L328" s="229">
        <f t="shared" si="12"/>
        <v>0</v>
      </c>
      <c r="M328" s="725"/>
      <c r="N328" s="146">
        <f t="shared" si="10"/>
        <v>0</v>
      </c>
      <c r="O328" s="146">
        <f t="shared" si="11"/>
        <v>0</v>
      </c>
    </row>
    <row r="329" spans="1:15" s="91" customFormat="1">
      <c r="A329" s="181"/>
      <c r="C329" s="91" t="s">
        <v>7744</v>
      </c>
      <c r="D329" s="210"/>
      <c r="K329" s="723"/>
      <c r="L329" s="229">
        <f t="shared" si="12"/>
        <v>0</v>
      </c>
      <c r="M329" s="725"/>
      <c r="N329" s="146">
        <f t="shared" si="10"/>
        <v>0</v>
      </c>
      <c r="O329" s="146">
        <f t="shared" si="11"/>
        <v>0</v>
      </c>
    </row>
    <row r="330" spans="1:15" s="91" customFormat="1">
      <c r="A330" s="181"/>
      <c r="C330" s="91" t="s">
        <v>7745</v>
      </c>
      <c r="D330" s="210"/>
      <c r="K330" s="723"/>
      <c r="L330" s="229">
        <f t="shared" si="12"/>
        <v>0</v>
      </c>
      <c r="M330" s="725"/>
      <c r="N330" s="146">
        <f t="shared" ref="N330:N393" si="13">+M330*I330</f>
        <v>0</v>
      </c>
      <c r="O330" s="146">
        <f t="shared" ref="O330:O393" si="14">+N330+L330</f>
        <v>0</v>
      </c>
    </row>
    <row r="331" spans="1:15" s="91" customFormat="1" ht="16.5">
      <c r="A331" s="181"/>
      <c r="C331" s="91" t="s">
        <v>7746</v>
      </c>
      <c r="D331" s="210"/>
      <c r="K331" s="723"/>
      <c r="L331" s="229">
        <f t="shared" si="12"/>
        <v>0</v>
      </c>
      <c r="M331" s="725"/>
      <c r="N331" s="146">
        <f t="shared" si="13"/>
        <v>0</v>
      </c>
      <c r="O331" s="146">
        <f t="shared" si="14"/>
        <v>0</v>
      </c>
    </row>
    <row r="332" spans="1:15" s="91" customFormat="1">
      <c r="A332" s="181"/>
      <c r="C332" s="91" t="s">
        <v>7747</v>
      </c>
      <c r="D332" s="210"/>
      <c r="K332" s="723"/>
      <c r="L332" s="229">
        <f t="shared" si="12"/>
        <v>0</v>
      </c>
      <c r="M332" s="725"/>
      <c r="N332" s="146">
        <f t="shared" si="13"/>
        <v>0</v>
      </c>
      <c r="O332" s="146">
        <f t="shared" si="14"/>
        <v>0</v>
      </c>
    </row>
    <row r="333" spans="1:15" s="91" customFormat="1">
      <c r="A333" s="181"/>
      <c r="D333" s="210" t="s">
        <v>7748</v>
      </c>
      <c r="E333" s="175"/>
      <c r="I333" s="91">
        <v>0.5</v>
      </c>
      <c r="J333" s="91" t="s">
        <v>876</v>
      </c>
      <c r="K333" s="723"/>
      <c r="L333" s="229">
        <f t="shared" si="12"/>
        <v>0</v>
      </c>
      <c r="M333" s="725"/>
      <c r="N333" s="146">
        <f t="shared" si="13"/>
        <v>0</v>
      </c>
      <c r="O333" s="146">
        <f t="shared" si="14"/>
        <v>0</v>
      </c>
    </row>
    <row r="334" spans="1:15" s="91" customFormat="1">
      <c r="A334" s="181"/>
      <c r="D334" s="210" t="s">
        <v>7803</v>
      </c>
      <c r="E334" s="175"/>
      <c r="I334" s="91">
        <v>3</v>
      </c>
      <c r="J334" s="91" t="s">
        <v>876</v>
      </c>
      <c r="K334" s="723"/>
      <c r="L334" s="229">
        <f t="shared" si="12"/>
        <v>0</v>
      </c>
      <c r="M334" s="725"/>
      <c r="N334" s="146">
        <f t="shared" si="13"/>
        <v>0</v>
      </c>
      <c r="O334" s="146">
        <f t="shared" si="14"/>
        <v>0</v>
      </c>
    </row>
    <row r="335" spans="1:15" s="91" customFormat="1">
      <c r="A335" s="181"/>
      <c r="D335" s="210" t="s">
        <v>7804</v>
      </c>
      <c r="E335" s="175"/>
      <c r="I335" s="91">
        <v>1.5</v>
      </c>
      <c r="J335" s="91" t="s">
        <v>876</v>
      </c>
      <c r="K335" s="723"/>
      <c r="L335" s="229">
        <f t="shared" si="12"/>
        <v>0</v>
      </c>
      <c r="M335" s="725"/>
      <c r="N335" s="146">
        <f t="shared" si="13"/>
        <v>0</v>
      </c>
      <c r="O335" s="146">
        <f t="shared" si="14"/>
        <v>0</v>
      </c>
    </row>
    <row r="336" spans="1:15" s="91" customFormat="1">
      <c r="A336" s="181"/>
      <c r="D336" s="210" t="s">
        <v>7805</v>
      </c>
      <c r="E336" s="175"/>
      <c r="I336" s="91">
        <f>2+1.6+6.3+6</f>
        <v>15.9</v>
      </c>
      <c r="J336" s="91" t="s">
        <v>876</v>
      </c>
      <c r="K336" s="723"/>
      <c r="L336" s="229">
        <f t="shared" si="12"/>
        <v>0</v>
      </c>
      <c r="M336" s="725"/>
      <c r="N336" s="146">
        <f t="shared" si="13"/>
        <v>0</v>
      </c>
      <c r="O336" s="146">
        <f t="shared" si="14"/>
        <v>0</v>
      </c>
    </row>
    <row r="337" spans="1:15" s="91" customFormat="1">
      <c r="A337" s="181"/>
      <c r="D337" s="210" t="s">
        <v>7806</v>
      </c>
      <c r="E337" s="175"/>
      <c r="I337" s="91">
        <v>2</v>
      </c>
      <c r="J337" s="91" t="s">
        <v>876</v>
      </c>
      <c r="K337" s="723"/>
      <c r="L337" s="229">
        <f t="shared" si="12"/>
        <v>0</v>
      </c>
      <c r="M337" s="725"/>
      <c r="N337" s="146">
        <f t="shared" si="13"/>
        <v>0</v>
      </c>
      <c r="O337" s="146">
        <f t="shared" si="14"/>
        <v>0</v>
      </c>
    </row>
    <row r="338" spans="1:15" s="91" customFormat="1">
      <c r="A338" s="181"/>
      <c r="D338" s="210" t="s">
        <v>7807</v>
      </c>
      <c r="E338" s="175"/>
      <c r="I338" s="91">
        <v>12</v>
      </c>
      <c r="J338" s="91" t="s">
        <v>876</v>
      </c>
      <c r="K338" s="723"/>
      <c r="L338" s="229">
        <f t="shared" si="12"/>
        <v>0</v>
      </c>
      <c r="M338" s="725"/>
      <c r="N338" s="146">
        <f t="shared" si="13"/>
        <v>0</v>
      </c>
      <c r="O338" s="146">
        <f t="shared" si="14"/>
        <v>0</v>
      </c>
    </row>
    <row r="339" spans="1:15" s="91" customFormat="1">
      <c r="A339" s="181"/>
      <c r="D339" s="210" t="s">
        <v>7808</v>
      </c>
      <c r="E339" s="175"/>
      <c r="I339" s="91">
        <f>0.75+4.6+9.3+3.7+1.1+0.55+0.4+6</f>
        <v>26.400000000000002</v>
      </c>
      <c r="J339" s="91" t="s">
        <v>876</v>
      </c>
      <c r="K339" s="723"/>
      <c r="L339" s="229">
        <f t="shared" si="12"/>
        <v>0</v>
      </c>
      <c r="M339" s="725"/>
      <c r="N339" s="146">
        <f t="shared" si="13"/>
        <v>0</v>
      </c>
      <c r="O339" s="146">
        <f t="shared" si="14"/>
        <v>0</v>
      </c>
    </row>
    <row r="340" spans="1:15" s="91" customFormat="1">
      <c r="A340" s="181"/>
      <c r="D340" s="210"/>
      <c r="E340" s="175"/>
      <c r="K340" s="723"/>
      <c r="L340" s="229">
        <f t="shared" si="12"/>
        <v>0</v>
      </c>
      <c r="M340" s="725"/>
      <c r="N340" s="146">
        <f t="shared" si="13"/>
        <v>0</v>
      </c>
      <c r="O340" s="146">
        <f t="shared" si="14"/>
        <v>0</v>
      </c>
    </row>
    <row r="341" spans="1:15" s="91" customFormat="1">
      <c r="A341" s="181" t="s">
        <v>7809</v>
      </c>
      <c r="B341" s="91" t="s">
        <v>7754</v>
      </c>
      <c r="D341" s="210"/>
      <c r="E341" s="175"/>
      <c r="K341" s="723"/>
      <c r="L341" s="229">
        <f t="shared" si="12"/>
        <v>0</v>
      </c>
      <c r="M341" s="725"/>
      <c r="N341" s="146">
        <f t="shared" si="13"/>
        <v>0</v>
      </c>
      <c r="O341" s="146">
        <f t="shared" si="14"/>
        <v>0</v>
      </c>
    </row>
    <row r="342" spans="1:15" s="91" customFormat="1">
      <c r="A342" s="181"/>
      <c r="D342" s="91" t="s">
        <v>7755</v>
      </c>
      <c r="I342" s="91">
        <f>27*1.4</f>
        <v>37.799999999999997</v>
      </c>
      <c r="J342" s="91" t="s">
        <v>290</v>
      </c>
      <c r="K342" s="723"/>
      <c r="L342" s="229">
        <f t="shared" si="12"/>
        <v>0</v>
      </c>
      <c r="M342" s="725"/>
      <c r="N342" s="146">
        <f t="shared" si="13"/>
        <v>0</v>
      </c>
      <c r="O342" s="146">
        <f t="shared" si="14"/>
        <v>0</v>
      </c>
    </row>
    <row r="343" spans="1:15">
      <c r="B343" s="92"/>
      <c r="C343" s="91"/>
      <c r="E343" s="92"/>
      <c r="F343" s="232"/>
      <c r="G343" s="92"/>
      <c r="H343" s="92"/>
      <c r="I343" s="92"/>
      <c r="J343" s="92"/>
      <c r="K343" s="723"/>
      <c r="L343" s="229">
        <f t="shared" si="12"/>
        <v>0</v>
      </c>
      <c r="M343" s="725"/>
      <c r="N343" s="146">
        <f t="shared" si="13"/>
        <v>0</v>
      </c>
      <c r="O343" s="146">
        <f t="shared" si="14"/>
        <v>0</v>
      </c>
    </row>
    <row r="344" spans="1:15">
      <c r="A344" s="231" t="s">
        <v>7810</v>
      </c>
      <c r="B344" s="92" t="s">
        <v>7651</v>
      </c>
      <c r="C344" s="91"/>
      <c r="E344" s="92"/>
      <c r="F344" s="232"/>
      <c r="G344" s="92"/>
      <c r="H344" s="92"/>
      <c r="I344" s="92"/>
      <c r="J344" s="92"/>
      <c r="K344" s="723"/>
      <c r="L344" s="229">
        <f t="shared" si="12"/>
        <v>0</v>
      </c>
      <c r="M344" s="725"/>
      <c r="N344" s="146">
        <f t="shared" si="13"/>
        <v>0</v>
      </c>
      <c r="O344" s="146">
        <f t="shared" si="14"/>
        <v>0</v>
      </c>
    </row>
    <row r="345" spans="1:15">
      <c r="B345" s="92"/>
      <c r="C345" s="91" t="s">
        <v>7758</v>
      </c>
      <c r="E345" s="92"/>
      <c r="F345" s="232"/>
      <c r="G345" s="92"/>
      <c r="H345" s="92"/>
      <c r="I345" s="92">
        <v>1</v>
      </c>
      <c r="J345" s="92" t="s">
        <v>3538</v>
      </c>
      <c r="K345" s="723"/>
      <c r="L345" s="229">
        <f t="shared" si="12"/>
        <v>0</v>
      </c>
      <c r="M345" s="725"/>
      <c r="N345" s="146">
        <f t="shared" si="13"/>
        <v>0</v>
      </c>
      <c r="O345" s="146">
        <f t="shared" si="14"/>
        <v>0</v>
      </c>
    </row>
    <row r="346" spans="1:15">
      <c r="B346" s="92"/>
      <c r="C346" s="91" t="s">
        <v>7811</v>
      </c>
      <c r="E346" s="92"/>
      <c r="F346" s="232"/>
      <c r="G346" s="92"/>
      <c r="H346" s="92"/>
      <c r="I346" s="92">
        <v>1</v>
      </c>
      <c r="J346" s="92" t="s">
        <v>3538</v>
      </c>
      <c r="K346" s="723"/>
      <c r="L346" s="229">
        <f t="shared" si="12"/>
        <v>0</v>
      </c>
      <c r="M346" s="725"/>
      <c r="N346" s="146">
        <f t="shared" si="13"/>
        <v>0</v>
      </c>
      <c r="O346" s="146">
        <f t="shared" si="14"/>
        <v>0</v>
      </c>
    </row>
    <row r="347" spans="1:15">
      <c r="B347" s="92"/>
      <c r="C347" s="91" t="s">
        <v>7760</v>
      </c>
      <c r="E347" s="92"/>
      <c r="F347" s="232"/>
      <c r="G347" s="92"/>
      <c r="H347" s="92"/>
      <c r="I347" s="92">
        <v>1</v>
      </c>
      <c r="J347" s="92" t="s">
        <v>3538</v>
      </c>
      <c r="K347" s="723"/>
      <c r="L347" s="229">
        <f t="shared" si="12"/>
        <v>0</v>
      </c>
      <c r="M347" s="725"/>
      <c r="N347" s="146">
        <f t="shared" si="13"/>
        <v>0</v>
      </c>
      <c r="O347" s="146">
        <f t="shared" si="14"/>
        <v>0</v>
      </c>
    </row>
    <row r="348" spans="1:15">
      <c r="B348" s="92"/>
      <c r="C348" s="91" t="s">
        <v>7761</v>
      </c>
      <c r="E348" s="92"/>
      <c r="F348" s="232"/>
      <c r="G348" s="92"/>
      <c r="H348" s="92"/>
      <c r="I348" s="92">
        <v>2</v>
      </c>
      <c r="J348" s="92" t="s">
        <v>3538</v>
      </c>
      <c r="K348" s="723"/>
      <c r="L348" s="229">
        <f t="shared" si="12"/>
        <v>0</v>
      </c>
      <c r="M348" s="725"/>
      <c r="N348" s="146">
        <f t="shared" si="13"/>
        <v>0</v>
      </c>
      <c r="O348" s="146">
        <f t="shared" si="14"/>
        <v>0</v>
      </c>
    </row>
    <row r="349" spans="1:15">
      <c r="B349" s="92"/>
      <c r="C349" s="91"/>
      <c r="E349" s="92"/>
      <c r="F349" s="232"/>
      <c r="G349" s="92"/>
      <c r="H349" s="92"/>
      <c r="I349" s="92"/>
      <c r="J349" s="92"/>
      <c r="K349" s="723"/>
      <c r="L349" s="229">
        <f t="shared" si="12"/>
        <v>0</v>
      </c>
      <c r="M349" s="725"/>
      <c r="N349" s="146">
        <f t="shared" si="13"/>
        <v>0</v>
      </c>
      <c r="O349" s="146">
        <f t="shared" si="14"/>
        <v>0</v>
      </c>
    </row>
    <row r="350" spans="1:15">
      <c r="A350" s="231" t="s">
        <v>7812</v>
      </c>
      <c r="B350" s="92" t="s">
        <v>7763</v>
      </c>
      <c r="C350" s="91"/>
      <c r="E350" s="92"/>
      <c r="F350" s="232"/>
      <c r="G350" s="92"/>
      <c r="H350" s="92"/>
      <c r="I350" s="92"/>
      <c r="J350" s="92"/>
      <c r="K350" s="723"/>
      <c r="L350" s="229">
        <f t="shared" si="12"/>
        <v>0</v>
      </c>
      <c r="M350" s="725"/>
      <c r="N350" s="146">
        <f t="shared" si="13"/>
        <v>0</v>
      </c>
      <c r="O350" s="146">
        <f t="shared" si="14"/>
        <v>0</v>
      </c>
    </row>
    <row r="351" spans="1:15">
      <c r="B351" s="92"/>
      <c r="C351" s="91" t="s">
        <v>7813</v>
      </c>
      <c r="E351" s="92"/>
      <c r="F351" s="232"/>
      <c r="G351" s="92"/>
      <c r="H351" s="92"/>
      <c r="I351" s="92">
        <v>1</v>
      </c>
      <c r="J351" s="92" t="s">
        <v>3538</v>
      </c>
      <c r="K351" s="723"/>
      <c r="L351" s="229">
        <f t="shared" si="12"/>
        <v>0</v>
      </c>
      <c r="M351" s="725"/>
      <c r="N351" s="146">
        <f t="shared" si="13"/>
        <v>0</v>
      </c>
      <c r="O351" s="146">
        <f t="shared" si="14"/>
        <v>0</v>
      </c>
    </row>
    <row r="352" spans="1:15">
      <c r="B352" s="92"/>
      <c r="C352" s="91"/>
      <c r="E352" s="92"/>
      <c r="F352" s="232"/>
      <c r="G352" s="92"/>
      <c r="H352" s="92"/>
      <c r="I352" s="92"/>
      <c r="J352" s="92"/>
      <c r="K352" s="723"/>
      <c r="L352" s="229">
        <f t="shared" si="12"/>
        <v>0</v>
      </c>
      <c r="M352" s="725"/>
      <c r="N352" s="146">
        <f t="shared" si="13"/>
        <v>0</v>
      </c>
      <c r="O352" s="146">
        <f t="shared" si="14"/>
        <v>0</v>
      </c>
    </row>
    <row r="353" spans="1:15">
      <c r="A353" s="231" t="s">
        <v>7814</v>
      </c>
      <c r="B353" s="92" t="s">
        <v>7815</v>
      </c>
      <c r="C353" s="91"/>
      <c r="E353" s="92"/>
      <c r="F353" s="232"/>
      <c r="G353" s="92"/>
      <c r="H353" s="92"/>
      <c r="I353" s="92"/>
      <c r="J353" s="92"/>
      <c r="K353" s="723"/>
      <c r="L353" s="229">
        <f t="shared" si="12"/>
        <v>0</v>
      </c>
      <c r="M353" s="725"/>
      <c r="N353" s="146">
        <f t="shared" si="13"/>
        <v>0</v>
      </c>
      <c r="O353" s="146">
        <f t="shared" si="14"/>
        <v>0</v>
      </c>
    </row>
    <row r="354" spans="1:15">
      <c r="B354" s="92"/>
      <c r="C354" s="91" t="s">
        <v>7816</v>
      </c>
      <c r="E354" s="92"/>
      <c r="F354" s="232"/>
      <c r="G354" s="92"/>
      <c r="H354" s="92"/>
      <c r="I354" s="92">
        <v>1</v>
      </c>
      <c r="J354" s="92" t="s">
        <v>3538</v>
      </c>
      <c r="K354" s="723"/>
      <c r="L354" s="229">
        <f t="shared" si="12"/>
        <v>0</v>
      </c>
      <c r="M354" s="725"/>
      <c r="N354" s="146">
        <f t="shared" si="13"/>
        <v>0</v>
      </c>
      <c r="O354" s="146">
        <f t="shared" si="14"/>
        <v>0</v>
      </c>
    </row>
    <row r="355" spans="1:15" s="91" customFormat="1">
      <c r="A355" s="181"/>
      <c r="D355" s="210"/>
      <c r="E355" s="175"/>
      <c r="K355" s="723"/>
      <c r="L355" s="229">
        <f t="shared" si="12"/>
        <v>0</v>
      </c>
      <c r="M355" s="725"/>
      <c r="N355" s="146">
        <f t="shared" si="13"/>
        <v>0</v>
      </c>
      <c r="O355" s="146">
        <f t="shared" si="14"/>
        <v>0</v>
      </c>
    </row>
    <row r="356" spans="1:15" s="91" customFormat="1">
      <c r="A356" s="181" t="s">
        <v>7817</v>
      </c>
      <c r="B356" s="91" t="s">
        <v>7766</v>
      </c>
      <c r="D356" s="210"/>
      <c r="E356" s="175"/>
      <c r="K356" s="723"/>
      <c r="L356" s="229">
        <f t="shared" si="12"/>
        <v>0</v>
      </c>
      <c r="M356" s="725"/>
      <c r="N356" s="146">
        <f t="shared" si="13"/>
        <v>0</v>
      </c>
      <c r="O356" s="146">
        <f t="shared" si="14"/>
        <v>0</v>
      </c>
    </row>
    <row r="357" spans="1:15" s="91" customFormat="1">
      <c r="A357" s="181"/>
      <c r="C357" s="91" t="s">
        <v>7818</v>
      </c>
      <c r="D357" s="210"/>
      <c r="E357" s="175"/>
      <c r="K357" s="726"/>
      <c r="L357" s="229">
        <f t="shared" si="12"/>
        <v>0</v>
      </c>
      <c r="M357" s="732"/>
      <c r="N357" s="146">
        <f t="shared" si="13"/>
        <v>0</v>
      </c>
      <c r="O357" s="146">
        <f t="shared" si="14"/>
        <v>0</v>
      </c>
    </row>
    <row r="358" spans="1:15" s="91" customFormat="1" ht="15.75">
      <c r="A358" s="181"/>
      <c r="C358" s="91" t="s">
        <v>7819</v>
      </c>
      <c r="D358" s="210"/>
      <c r="E358" s="175"/>
      <c r="H358" s="238" t="e">
        <f>SUM(#REF!)</f>
        <v>#REF!</v>
      </c>
      <c r="I358" s="175">
        <f>2.4*6</f>
        <v>14.399999999999999</v>
      </c>
      <c r="J358" s="91" t="s">
        <v>7768</v>
      </c>
      <c r="K358" s="726"/>
      <c r="L358" s="229">
        <f t="shared" si="12"/>
        <v>0</v>
      </c>
      <c r="M358" s="732"/>
      <c r="N358" s="146">
        <f t="shared" si="13"/>
        <v>0</v>
      </c>
      <c r="O358" s="146">
        <f t="shared" si="14"/>
        <v>0</v>
      </c>
    </row>
    <row r="359" spans="1:15" s="91" customFormat="1">
      <c r="A359" s="181"/>
      <c r="D359" s="210"/>
      <c r="E359" s="175"/>
      <c r="H359" s="238"/>
      <c r="I359" s="175"/>
      <c r="K359" s="726"/>
      <c r="L359" s="229">
        <f t="shared" si="12"/>
        <v>0</v>
      </c>
      <c r="M359" s="732"/>
      <c r="N359" s="146">
        <f t="shared" si="13"/>
        <v>0</v>
      </c>
      <c r="O359" s="146">
        <f t="shared" si="14"/>
        <v>0</v>
      </c>
    </row>
    <row r="360" spans="1:15" s="91" customFormat="1">
      <c r="A360" s="181" t="s">
        <v>7820</v>
      </c>
      <c r="B360" s="91" t="s">
        <v>7770</v>
      </c>
      <c r="D360" s="210"/>
      <c r="E360" s="175"/>
      <c r="H360" s="238"/>
      <c r="I360" s="175">
        <v>1</v>
      </c>
      <c r="J360" s="91" t="s">
        <v>3538</v>
      </c>
      <c r="K360" s="726"/>
      <c r="L360" s="229">
        <f t="shared" si="12"/>
        <v>0</v>
      </c>
      <c r="M360" s="732"/>
      <c r="N360" s="146">
        <f t="shared" si="13"/>
        <v>0</v>
      </c>
      <c r="O360" s="146">
        <f t="shared" si="14"/>
        <v>0</v>
      </c>
    </row>
    <row r="361" spans="1:15">
      <c r="K361" s="721"/>
      <c r="L361" s="229">
        <f t="shared" si="12"/>
        <v>0</v>
      </c>
      <c r="M361" s="723"/>
      <c r="N361" s="146">
        <f t="shared" si="13"/>
        <v>0</v>
      </c>
      <c r="O361" s="146">
        <f t="shared" si="14"/>
        <v>0</v>
      </c>
    </row>
    <row r="362" spans="1:15">
      <c r="A362" s="227" t="s">
        <v>7821</v>
      </c>
      <c r="K362" s="721"/>
      <c r="L362" s="229">
        <f t="shared" si="12"/>
        <v>0</v>
      </c>
      <c r="M362" s="723"/>
      <c r="N362" s="146">
        <f t="shared" si="13"/>
        <v>0</v>
      </c>
      <c r="O362" s="146">
        <f t="shared" si="14"/>
        <v>0</v>
      </c>
    </row>
    <row r="363" spans="1:15">
      <c r="A363" s="230" t="s">
        <v>7822</v>
      </c>
      <c r="B363" s="210" t="s">
        <v>7629</v>
      </c>
      <c r="K363" s="721"/>
      <c r="L363" s="229">
        <f t="shared" si="12"/>
        <v>0</v>
      </c>
      <c r="M363" s="723"/>
      <c r="N363" s="146">
        <f t="shared" si="13"/>
        <v>0</v>
      </c>
      <c r="O363" s="146">
        <f t="shared" si="14"/>
        <v>0</v>
      </c>
    </row>
    <row r="364" spans="1:15">
      <c r="D364" s="210" t="s">
        <v>7630</v>
      </c>
      <c r="K364" s="721"/>
      <c r="L364" s="229">
        <f t="shared" si="12"/>
        <v>0</v>
      </c>
      <c r="M364" s="723"/>
      <c r="N364" s="146">
        <f t="shared" si="13"/>
        <v>0</v>
      </c>
      <c r="O364" s="146">
        <f t="shared" si="14"/>
        <v>0</v>
      </c>
    </row>
    <row r="365" spans="1:15">
      <c r="E365" s="210" t="s">
        <v>7332</v>
      </c>
      <c r="F365" s="210">
        <v>440</v>
      </c>
      <c r="G365" s="210" t="s">
        <v>7334</v>
      </c>
      <c r="K365" s="721"/>
      <c r="L365" s="229">
        <f t="shared" si="12"/>
        <v>0</v>
      </c>
      <c r="M365" s="723"/>
      <c r="N365" s="146">
        <f t="shared" si="13"/>
        <v>0</v>
      </c>
      <c r="O365" s="146">
        <f t="shared" si="14"/>
        <v>0</v>
      </c>
    </row>
    <row r="366" spans="1:15">
      <c r="E366" s="210" t="s">
        <v>7613</v>
      </c>
      <c r="F366" s="210">
        <v>235</v>
      </c>
      <c r="G366" s="210" t="s">
        <v>7614</v>
      </c>
      <c r="K366" s="721"/>
      <c r="L366" s="229">
        <f t="shared" si="12"/>
        <v>0</v>
      </c>
      <c r="M366" s="723"/>
      <c r="N366" s="146">
        <f t="shared" si="13"/>
        <v>0</v>
      </c>
      <c r="O366" s="146">
        <f t="shared" si="14"/>
        <v>0</v>
      </c>
    </row>
    <row r="367" spans="1:15">
      <c r="E367" s="210" t="s">
        <v>7330</v>
      </c>
      <c r="F367" s="210">
        <v>230</v>
      </c>
      <c r="G367" s="210" t="s">
        <v>7331</v>
      </c>
      <c r="K367" s="721"/>
      <c r="L367" s="229">
        <f t="shared" si="12"/>
        <v>0</v>
      </c>
      <c r="M367" s="723"/>
      <c r="N367" s="146">
        <f t="shared" si="13"/>
        <v>0</v>
      </c>
      <c r="O367" s="146">
        <f t="shared" si="14"/>
        <v>0</v>
      </c>
    </row>
    <row r="368" spans="1:15">
      <c r="E368" s="210" t="s">
        <v>7328</v>
      </c>
      <c r="F368" s="210">
        <v>132</v>
      </c>
      <c r="G368" s="210" t="s">
        <v>7615</v>
      </c>
      <c r="K368" s="721"/>
      <c r="L368" s="229">
        <f t="shared" ref="L368:L431" si="15">+K368*I368</f>
        <v>0</v>
      </c>
      <c r="M368" s="723"/>
      <c r="N368" s="146">
        <f t="shared" si="13"/>
        <v>0</v>
      </c>
      <c r="O368" s="146">
        <f t="shared" si="14"/>
        <v>0</v>
      </c>
    </row>
    <row r="369" spans="1:15">
      <c r="E369" s="210" t="s">
        <v>7616</v>
      </c>
      <c r="F369" s="210">
        <v>52</v>
      </c>
      <c r="G369" s="210" t="s">
        <v>7617</v>
      </c>
      <c r="I369" s="210">
        <v>4</v>
      </c>
      <c r="J369" s="210" t="s">
        <v>3538</v>
      </c>
      <c r="K369" s="721"/>
      <c r="L369" s="229">
        <f t="shared" si="15"/>
        <v>0</v>
      </c>
      <c r="M369" s="723"/>
      <c r="N369" s="146">
        <f t="shared" si="13"/>
        <v>0</v>
      </c>
      <c r="O369" s="146">
        <f t="shared" si="14"/>
        <v>0</v>
      </c>
    </row>
    <row r="370" spans="1:15">
      <c r="K370" s="721"/>
      <c r="L370" s="229">
        <f t="shared" si="15"/>
        <v>0</v>
      </c>
      <c r="M370" s="723"/>
      <c r="N370" s="146">
        <f t="shared" si="13"/>
        <v>0</v>
      </c>
      <c r="O370" s="146">
        <f t="shared" si="14"/>
        <v>0</v>
      </c>
    </row>
    <row r="371" spans="1:15" s="101" customFormat="1">
      <c r="A371" s="234" t="s">
        <v>7823</v>
      </c>
      <c r="B371" s="975" t="s">
        <v>7824</v>
      </c>
      <c r="C371" s="975"/>
      <c r="D371" s="975"/>
      <c r="E371" s="975"/>
      <c r="F371" s="975"/>
      <c r="G371" s="975"/>
      <c r="H371" s="975"/>
      <c r="I371" s="115"/>
      <c r="J371" s="115"/>
      <c r="K371" s="724"/>
      <c r="L371" s="229">
        <f t="shared" si="15"/>
        <v>0</v>
      </c>
      <c r="M371" s="724"/>
      <c r="N371" s="146">
        <f t="shared" si="13"/>
        <v>0</v>
      </c>
      <c r="O371" s="146">
        <f t="shared" si="14"/>
        <v>0</v>
      </c>
    </row>
    <row r="372" spans="1:15" s="101" customFormat="1">
      <c r="A372" s="234"/>
      <c r="B372" s="975" t="s">
        <v>7777</v>
      </c>
      <c r="C372" s="975"/>
      <c r="D372" s="975"/>
      <c r="E372" s="975"/>
      <c r="F372" s="975"/>
      <c r="G372" s="975"/>
      <c r="H372" s="115"/>
      <c r="I372" s="115"/>
      <c r="J372" s="115"/>
      <c r="K372" s="724"/>
      <c r="L372" s="229">
        <f t="shared" si="15"/>
        <v>0</v>
      </c>
      <c r="M372" s="724"/>
      <c r="N372" s="146">
        <f t="shared" si="13"/>
        <v>0</v>
      </c>
      <c r="O372" s="146">
        <f t="shared" si="14"/>
        <v>0</v>
      </c>
    </row>
    <row r="373" spans="1:15" s="101" customFormat="1">
      <c r="A373" s="234"/>
      <c r="B373" s="115"/>
      <c r="C373" s="115" t="s">
        <v>7825</v>
      </c>
      <c r="D373" s="235"/>
      <c r="E373" s="235"/>
      <c r="F373" s="235"/>
      <c r="G373" s="235"/>
      <c r="H373" s="115"/>
      <c r="I373" s="115"/>
      <c r="J373" s="115"/>
      <c r="K373" s="724"/>
      <c r="L373" s="229">
        <f t="shared" si="15"/>
        <v>0</v>
      </c>
      <c r="M373" s="724"/>
      <c r="N373" s="146">
        <f t="shared" si="13"/>
        <v>0</v>
      </c>
      <c r="O373" s="146">
        <f t="shared" si="14"/>
        <v>0</v>
      </c>
    </row>
    <row r="374" spans="1:15" s="101" customFormat="1">
      <c r="A374" s="234"/>
      <c r="B374" s="115"/>
      <c r="C374" s="115"/>
      <c r="D374" s="235" t="s">
        <v>7713</v>
      </c>
      <c r="E374" s="235"/>
      <c r="F374" s="236" t="s">
        <v>7826</v>
      </c>
      <c r="G374" s="235" t="s">
        <v>7715</v>
      </c>
      <c r="H374" s="115"/>
      <c r="I374" s="115"/>
      <c r="J374" s="115"/>
      <c r="K374" s="724"/>
      <c r="L374" s="229">
        <f t="shared" si="15"/>
        <v>0</v>
      </c>
      <c r="M374" s="724"/>
      <c r="N374" s="146">
        <f t="shared" si="13"/>
        <v>0</v>
      </c>
      <c r="O374" s="146">
        <f t="shared" si="14"/>
        <v>0</v>
      </c>
    </row>
    <row r="375" spans="1:15" s="101" customFormat="1">
      <c r="A375" s="234"/>
      <c r="B375" s="115"/>
      <c r="C375" s="115"/>
      <c r="D375" s="235" t="s">
        <v>7788</v>
      </c>
      <c r="E375" s="235"/>
      <c r="F375" s="236" t="s">
        <v>7394</v>
      </c>
      <c r="G375" s="235" t="s">
        <v>7715</v>
      </c>
      <c r="H375" s="115"/>
      <c r="I375" s="115"/>
      <c r="J375" s="115"/>
      <c r="K375" s="724"/>
      <c r="L375" s="229">
        <f t="shared" si="15"/>
        <v>0</v>
      </c>
      <c r="M375" s="724"/>
      <c r="N375" s="146">
        <f t="shared" si="13"/>
        <v>0</v>
      </c>
      <c r="O375" s="146">
        <f t="shared" si="14"/>
        <v>0</v>
      </c>
    </row>
    <row r="376" spans="1:15" s="101" customFormat="1">
      <c r="A376" s="234"/>
      <c r="B376" s="115"/>
      <c r="C376" s="115"/>
      <c r="D376" s="235" t="s">
        <v>7724</v>
      </c>
      <c r="F376" s="237">
        <v>660</v>
      </c>
      <c r="G376" s="235" t="s">
        <v>7721</v>
      </c>
      <c r="H376" s="115"/>
      <c r="I376" s="115"/>
      <c r="J376" s="115"/>
      <c r="K376" s="724"/>
      <c r="L376" s="229">
        <f t="shared" si="15"/>
        <v>0</v>
      </c>
      <c r="M376" s="724"/>
      <c r="N376" s="146">
        <f t="shared" si="13"/>
        <v>0</v>
      </c>
      <c r="O376" s="146">
        <f t="shared" si="14"/>
        <v>0</v>
      </c>
    </row>
    <row r="377" spans="1:15" s="101" customFormat="1">
      <c r="A377" s="234"/>
      <c r="B377" s="115"/>
      <c r="C377" s="115"/>
      <c r="D377" s="235" t="s">
        <v>7328</v>
      </c>
      <c r="F377" s="236">
        <v>72</v>
      </c>
      <c r="G377" s="235" t="s">
        <v>7615</v>
      </c>
      <c r="H377" s="115"/>
      <c r="I377" s="115"/>
      <c r="J377" s="115"/>
      <c r="K377" s="724"/>
      <c r="L377" s="229">
        <f t="shared" si="15"/>
        <v>0</v>
      </c>
      <c r="M377" s="724"/>
      <c r="N377" s="146">
        <f t="shared" si="13"/>
        <v>0</v>
      </c>
      <c r="O377" s="146">
        <f t="shared" si="14"/>
        <v>0</v>
      </c>
    </row>
    <row r="378" spans="1:15" s="101" customFormat="1">
      <c r="A378" s="234"/>
      <c r="B378" s="115"/>
      <c r="C378" s="115"/>
      <c r="D378" s="235" t="s">
        <v>7330</v>
      </c>
      <c r="F378" s="236">
        <v>230</v>
      </c>
      <c r="G378" s="235" t="s">
        <v>7615</v>
      </c>
      <c r="H378" s="115"/>
      <c r="I378" s="115">
        <v>1</v>
      </c>
      <c r="J378" s="115" t="s">
        <v>3538</v>
      </c>
      <c r="K378" s="725"/>
      <c r="L378" s="229">
        <f t="shared" si="15"/>
        <v>0</v>
      </c>
      <c r="M378" s="725"/>
      <c r="N378" s="146">
        <f t="shared" si="13"/>
        <v>0</v>
      </c>
      <c r="O378" s="146">
        <f t="shared" si="14"/>
        <v>0</v>
      </c>
    </row>
    <row r="379" spans="1:15">
      <c r="K379" s="721"/>
      <c r="L379" s="229">
        <f t="shared" si="15"/>
        <v>0</v>
      </c>
      <c r="M379" s="723"/>
      <c r="N379" s="146">
        <f t="shared" si="13"/>
        <v>0</v>
      </c>
      <c r="O379" s="146">
        <f t="shared" si="14"/>
        <v>0</v>
      </c>
    </row>
    <row r="380" spans="1:15">
      <c r="A380" s="230" t="s">
        <v>7827</v>
      </c>
      <c r="B380" s="210" t="s">
        <v>7728</v>
      </c>
      <c r="K380" s="721"/>
      <c r="L380" s="229">
        <f t="shared" si="15"/>
        <v>0</v>
      </c>
      <c r="M380" s="723"/>
      <c r="N380" s="146">
        <f t="shared" si="13"/>
        <v>0</v>
      </c>
      <c r="O380" s="146">
        <f t="shared" si="14"/>
        <v>0</v>
      </c>
    </row>
    <row r="381" spans="1:15">
      <c r="D381" s="210" t="s">
        <v>7828</v>
      </c>
      <c r="I381" s="210">
        <v>1</v>
      </c>
      <c r="J381" s="210" t="s">
        <v>3538</v>
      </c>
      <c r="K381" s="721"/>
      <c r="L381" s="229">
        <f t="shared" si="15"/>
        <v>0</v>
      </c>
      <c r="M381" s="723"/>
      <c r="N381" s="146">
        <f t="shared" si="13"/>
        <v>0</v>
      </c>
      <c r="O381" s="146">
        <f t="shared" si="14"/>
        <v>0</v>
      </c>
    </row>
    <row r="382" spans="1:15">
      <c r="K382" s="721"/>
      <c r="L382" s="229">
        <f t="shared" si="15"/>
        <v>0</v>
      </c>
      <c r="M382" s="723"/>
      <c r="N382" s="146">
        <f t="shared" si="13"/>
        <v>0</v>
      </c>
      <c r="O382" s="146">
        <f t="shared" si="14"/>
        <v>0</v>
      </c>
    </row>
    <row r="383" spans="1:15">
      <c r="A383" s="230" t="s">
        <v>7829</v>
      </c>
      <c r="B383" s="210" t="s">
        <v>7632</v>
      </c>
      <c r="K383" s="721"/>
      <c r="L383" s="229">
        <f t="shared" si="15"/>
        <v>0</v>
      </c>
      <c r="M383" s="723"/>
      <c r="N383" s="146">
        <f t="shared" si="13"/>
        <v>0</v>
      </c>
      <c r="O383" s="146">
        <f t="shared" si="14"/>
        <v>0</v>
      </c>
    </row>
    <row r="384" spans="1:15">
      <c r="D384" s="210" t="s">
        <v>7633</v>
      </c>
      <c r="I384" s="210">
        <f>2*I369</f>
        <v>8</v>
      </c>
      <c r="J384" s="210" t="s">
        <v>3538</v>
      </c>
      <c r="K384" s="721"/>
      <c r="L384" s="229">
        <f t="shared" si="15"/>
        <v>0</v>
      </c>
      <c r="M384" s="723"/>
      <c r="N384" s="146">
        <f t="shared" si="13"/>
        <v>0</v>
      </c>
      <c r="O384" s="146">
        <f t="shared" si="14"/>
        <v>0</v>
      </c>
    </row>
    <row r="385" spans="1:15">
      <c r="K385" s="721"/>
      <c r="L385" s="229">
        <f t="shared" si="15"/>
        <v>0</v>
      </c>
      <c r="M385" s="723"/>
      <c r="N385" s="146">
        <f t="shared" si="13"/>
        <v>0</v>
      </c>
      <c r="O385" s="146">
        <f t="shared" si="14"/>
        <v>0</v>
      </c>
    </row>
    <row r="386" spans="1:15">
      <c r="A386" s="230" t="s">
        <v>7830</v>
      </c>
      <c r="B386" s="210" t="s">
        <v>7355</v>
      </c>
      <c r="K386" s="721"/>
      <c r="L386" s="229">
        <f t="shared" si="15"/>
        <v>0</v>
      </c>
      <c r="M386" s="723"/>
      <c r="N386" s="146">
        <f t="shared" si="13"/>
        <v>0</v>
      </c>
      <c r="O386" s="146">
        <f t="shared" si="14"/>
        <v>0</v>
      </c>
    </row>
    <row r="387" spans="1:15">
      <c r="D387" s="210" t="s">
        <v>7635</v>
      </c>
      <c r="I387" s="210">
        <f>+I369</f>
        <v>4</v>
      </c>
      <c r="J387" s="210" t="s">
        <v>3538</v>
      </c>
      <c r="K387" s="721"/>
      <c r="L387" s="229">
        <f t="shared" si="15"/>
        <v>0</v>
      </c>
      <c r="M387" s="723"/>
      <c r="N387" s="146">
        <f t="shared" si="13"/>
        <v>0</v>
      </c>
      <c r="O387" s="146">
        <f t="shared" si="14"/>
        <v>0</v>
      </c>
    </row>
    <row r="388" spans="1:15">
      <c r="K388" s="721"/>
      <c r="L388" s="229">
        <f t="shared" si="15"/>
        <v>0</v>
      </c>
      <c r="M388" s="723"/>
      <c r="N388" s="146">
        <f t="shared" si="13"/>
        <v>0</v>
      </c>
      <c r="O388" s="146">
        <f t="shared" si="14"/>
        <v>0</v>
      </c>
    </row>
    <row r="389" spans="1:15">
      <c r="A389" s="230" t="s">
        <v>7831</v>
      </c>
      <c r="B389" s="210" t="s">
        <v>7625</v>
      </c>
      <c r="K389" s="721"/>
      <c r="L389" s="229">
        <f t="shared" si="15"/>
        <v>0</v>
      </c>
      <c r="M389" s="723"/>
      <c r="N389" s="146">
        <f t="shared" si="13"/>
        <v>0</v>
      </c>
      <c r="O389" s="146">
        <f t="shared" si="14"/>
        <v>0</v>
      </c>
    </row>
    <row r="390" spans="1:15">
      <c r="D390" s="210" t="s">
        <v>7637</v>
      </c>
      <c r="I390" s="210">
        <f>+I369</f>
        <v>4</v>
      </c>
      <c r="J390" s="210" t="s">
        <v>3538</v>
      </c>
      <c r="K390" s="721"/>
      <c r="L390" s="229">
        <f t="shared" si="15"/>
        <v>0</v>
      </c>
      <c r="M390" s="723"/>
      <c r="N390" s="146">
        <f t="shared" si="13"/>
        <v>0</v>
      </c>
      <c r="O390" s="146">
        <f t="shared" si="14"/>
        <v>0</v>
      </c>
    </row>
    <row r="391" spans="1:15">
      <c r="K391" s="721"/>
      <c r="L391" s="229">
        <f t="shared" si="15"/>
        <v>0</v>
      </c>
      <c r="M391" s="723"/>
      <c r="N391" s="146">
        <f t="shared" si="13"/>
        <v>0</v>
      </c>
      <c r="O391" s="146">
        <f t="shared" si="14"/>
        <v>0</v>
      </c>
    </row>
    <row r="392" spans="1:15">
      <c r="A392" s="230" t="s">
        <v>7832</v>
      </c>
      <c r="B392" s="210" t="s">
        <v>7619</v>
      </c>
      <c r="K392" s="721"/>
      <c r="L392" s="229">
        <f t="shared" si="15"/>
        <v>0</v>
      </c>
      <c r="M392" s="723"/>
      <c r="N392" s="146">
        <f t="shared" si="13"/>
        <v>0</v>
      </c>
      <c r="O392" s="146">
        <f t="shared" si="14"/>
        <v>0</v>
      </c>
    </row>
    <row r="393" spans="1:15">
      <c r="D393" s="210" t="s">
        <v>7639</v>
      </c>
      <c r="I393" s="210">
        <v>10</v>
      </c>
      <c r="J393" s="210" t="s">
        <v>876</v>
      </c>
      <c r="K393" s="721"/>
      <c r="L393" s="229">
        <f t="shared" si="15"/>
        <v>0</v>
      </c>
      <c r="M393" s="723"/>
      <c r="N393" s="146">
        <f t="shared" si="13"/>
        <v>0</v>
      </c>
      <c r="O393" s="146">
        <f t="shared" si="14"/>
        <v>0</v>
      </c>
    </row>
    <row r="394" spans="1:15">
      <c r="K394" s="721"/>
      <c r="L394" s="229">
        <f t="shared" si="15"/>
        <v>0</v>
      </c>
      <c r="M394" s="723"/>
      <c r="N394" s="146">
        <f t="shared" ref="N394:N457" si="16">+M394*I394</f>
        <v>0</v>
      </c>
      <c r="O394" s="146">
        <f t="shared" ref="O394:O457" si="17">+N394+L394</f>
        <v>0</v>
      </c>
    </row>
    <row r="395" spans="1:15">
      <c r="A395" s="230" t="s">
        <v>7833</v>
      </c>
      <c r="B395" s="210" t="s">
        <v>7622</v>
      </c>
      <c r="K395" s="722"/>
      <c r="L395" s="229">
        <f t="shared" si="15"/>
        <v>0</v>
      </c>
      <c r="M395" s="723"/>
      <c r="N395" s="146">
        <f t="shared" si="16"/>
        <v>0</v>
      </c>
      <c r="O395" s="146">
        <f t="shared" si="17"/>
        <v>0</v>
      </c>
    </row>
    <row r="396" spans="1:15">
      <c r="D396" s="210" t="s">
        <v>7649</v>
      </c>
      <c r="I396" s="210">
        <v>2</v>
      </c>
      <c r="J396" s="210" t="s">
        <v>3538</v>
      </c>
      <c r="K396" s="722"/>
      <c r="L396" s="229">
        <f t="shared" si="15"/>
        <v>0</v>
      </c>
      <c r="M396" s="723"/>
      <c r="N396" s="146">
        <f t="shared" si="16"/>
        <v>0</v>
      </c>
      <c r="O396" s="146">
        <f t="shared" si="17"/>
        <v>0</v>
      </c>
    </row>
    <row r="397" spans="1:15">
      <c r="K397" s="721"/>
      <c r="L397" s="229">
        <f t="shared" si="15"/>
        <v>0</v>
      </c>
      <c r="M397" s="723"/>
      <c r="N397" s="146">
        <f t="shared" si="16"/>
        <v>0</v>
      </c>
      <c r="O397" s="146">
        <f t="shared" si="17"/>
        <v>0</v>
      </c>
    </row>
    <row r="398" spans="1:15">
      <c r="A398" s="230" t="s">
        <v>7834</v>
      </c>
      <c r="B398" s="210" t="s">
        <v>6919</v>
      </c>
      <c r="K398" s="721"/>
      <c r="L398" s="229">
        <f t="shared" si="15"/>
        <v>0</v>
      </c>
      <c r="M398" s="723"/>
      <c r="N398" s="146">
        <f t="shared" si="16"/>
        <v>0</v>
      </c>
      <c r="O398" s="146">
        <f t="shared" si="17"/>
        <v>0</v>
      </c>
    </row>
    <row r="399" spans="1:15">
      <c r="D399" s="210" t="s">
        <v>7660</v>
      </c>
      <c r="K399" s="721"/>
      <c r="L399" s="229">
        <f t="shared" si="15"/>
        <v>0</v>
      </c>
      <c r="M399" s="723"/>
      <c r="N399" s="146">
        <f t="shared" si="16"/>
        <v>0</v>
      </c>
      <c r="O399" s="146">
        <f t="shared" si="17"/>
        <v>0</v>
      </c>
    </row>
    <row r="400" spans="1:15">
      <c r="D400" s="210" t="s">
        <v>7661</v>
      </c>
      <c r="K400" s="721"/>
      <c r="L400" s="229">
        <f t="shared" si="15"/>
        <v>0</v>
      </c>
      <c r="M400" s="723"/>
      <c r="N400" s="146">
        <f t="shared" si="16"/>
        <v>0</v>
      </c>
      <c r="O400" s="146">
        <f t="shared" si="17"/>
        <v>0</v>
      </c>
    </row>
    <row r="401" spans="1:15">
      <c r="D401" s="210" t="s">
        <v>7662</v>
      </c>
      <c r="I401" s="210">
        <v>4</v>
      </c>
      <c r="J401" s="210" t="s">
        <v>1464</v>
      </c>
      <c r="K401" s="721"/>
      <c r="L401" s="229">
        <f t="shared" si="15"/>
        <v>0</v>
      </c>
      <c r="M401" s="723"/>
      <c r="N401" s="146">
        <f t="shared" si="16"/>
        <v>0</v>
      </c>
      <c r="O401" s="146">
        <f t="shared" si="17"/>
        <v>0</v>
      </c>
    </row>
    <row r="402" spans="1:15">
      <c r="K402" s="721"/>
      <c r="L402" s="229">
        <f t="shared" si="15"/>
        <v>0</v>
      </c>
      <c r="M402" s="723"/>
      <c r="N402" s="146">
        <f t="shared" si="16"/>
        <v>0</v>
      </c>
      <c r="O402" s="146">
        <f t="shared" si="17"/>
        <v>0</v>
      </c>
    </row>
    <row r="403" spans="1:15">
      <c r="A403" s="227" t="s">
        <v>7835</v>
      </c>
      <c r="K403" s="721"/>
      <c r="L403" s="229">
        <f t="shared" si="15"/>
        <v>0</v>
      </c>
      <c r="M403" s="723"/>
      <c r="N403" s="146">
        <f t="shared" si="16"/>
        <v>0</v>
      </c>
      <c r="O403" s="146">
        <f t="shared" si="17"/>
        <v>0</v>
      </c>
    </row>
    <row r="404" spans="1:15">
      <c r="A404" s="230" t="s">
        <v>7836</v>
      </c>
      <c r="B404" s="210" t="s">
        <v>7837</v>
      </c>
      <c r="K404" s="721"/>
      <c r="L404" s="229">
        <f t="shared" si="15"/>
        <v>0</v>
      </c>
      <c r="M404" s="723"/>
      <c r="N404" s="146">
        <f t="shared" si="16"/>
        <v>0</v>
      </c>
      <c r="O404" s="146">
        <f t="shared" si="17"/>
        <v>0</v>
      </c>
    </row>
    <row r="405" spans="1:15">
      <c r="D405" s="210" t="s">
        <v>7838</v>
      </c>
      <c r="K405" s="721"/>
      <c r="L405" s="229">
        <f t="shared" si="15"/>
        <v>0</v>
      </c>
      <c r="M405" s="723"/>
      <c r="N405" s="146">
        <f t="shared" si="16"/>
        <v>0</v>
      </c>
      <c r="O405" s="146">
        <f t="shared" si="17"/>
        <v>0</v>
      </c>
    </row>
    <row r="406" spans="1:15">
      <c r="E406" s="210" t="s">
        <v>7332</v>
      </c>
      <c r="F406" s="210">
        <v>360</v>
      </c>
      <c r="G406" s="210" t="s">
        <v>7334</v>
      </c>
      <c r="K406" s="721"/>
      <c r="L406" s="229">
        <f t="shared" si="15"/>
        <v>0</v>
      </c>
      <c r="M406" s="723"/>
      <c r="N406" s="146">
        <f t="shared" si="16"/>
        <v>0</v>
      </c>
      <c r="O406" s="146">
        <f t="shared" si="17"/>
        <v>0</v>
      </c>
    </row>
    <row r="407" spans="1:15">
      <c r="E407" s="210" t="s">
        <v>7613</v>
      </c>
      <c r="F407" s="210">
        <v>110</v>
      </c>
      <c r="G407" s="210" t="s">
        <v>7614</v>
      </c>
      <c r="K407" s="721"/>
      <c r="L407" s="229">
        <f t="shared" si="15"/>
        <v>0</v>
      </c>
      <c r="M407" s="723"/>
      <c r="N407" s="146">
        <f t="shared" si="16"/>
        <v>0</v>
      </c>
      <c r="O407" s="146">
        <f t="shared" si="17"/>
        <v>0</v>
      </c>
    </row>
    <row r="408" spans="1:15">
      <c r="E408" s="210" t="s">
        <v>7330</v>
      </c>
      <c r="F408" s="210">
        <v>230</v>
      </c>
      <c r="G408" s="210" t="s">
        <v>7331</v>
      </c>
      <c r="K408" s="721"/>
      <c r="L408" s="229">
        <f t="shared" si="15"/>
        <v>0</v>
      </c>
      <c r="M408" s="723"/>
      <c r="N408" s="146">
        <f t="shared" si="16"/>
        <v>0</v>
      </c>
      <c r="O408" s="146">
        <f t="shared" si="17"/>
        <v>0</v>
      </c>
    </row>
    <row r="409" spans="1:15">
      <c r="E409" s="210" t="s">
        <v>7328</v>
      </c>
      <c r="F409" s="210">
        <v>35</v>
      </c>
      <c r="G409" s="210" t="s">
        <v>7615</v>
      </c>
      <c r="K409" s="721"/>
      <c r="L409" s="229">
        <f t="shared" si="15"/>
        <v>0</v>
      </c>
      <c r="M409" s="723"/>
      <c r="N409" s="146">
        <f t="shared" si="16"/>
        <v>0</v>
      </c>
      <c r="O409" s="146">
        <f t="shared" si="17"/>
        <v>0</v>
      </c>
    </row>
    <row r="410" spans="1:15">
      <c r="E410" s="210" t="s">
        <v>7839</v>
      </c>
      <c r="F410" s="210">
        <v>42</v>
      </c>
      <c r="G410" s="210" t="s">
        <v>7617</v>
      </c>
      <c r="I410" s="210">
        <v>1</v>
      </c>
      <c r="J410" s="210" t="s">
        <v>3538</v>
      </c>
      <c r="K410" s="721"/>
      <c r="L410" s="229">
        <f t="shared" si="15"/>
        <v>0</v>
      </c>
      <c r="M410" s="723"/>
      <c r="N410" s="146">
        <f t="shared" si="16"/>
        <v>0</v>
      </c>
      <c r="O410" s="146">
        <f t="shared" si="17"/>
        <v>0</v>
      </c>
    </row>
    <row r="411" spans="1:15">
      <c r="K411" s="721"/>
      <c r="L411" s="229">
        <f t="shared" si="15"/>
        <v>0</v>
      </c>
      <c r="M411" s="723"/>
      <c r="N411" s="146">
        <f t="shared" si="16"/>
        <v>0</v>
      </c>
      <c r="O411" s="146">
        <f t="shared" si="17"/>
        <v>0</v>
      </c>
    </row>
    <row r="412" spans="1:15">
      <c r="A412" s="230" t="s">
        <v>7840</v>
      </c>
      <c r="B412" s="210" t="s">
        <v>7619</v>
      </c>
      <c r="K412" s="721"/>
      <c r="L412" s="229">
        <f t="shared" si="15"/>
        <v>0</v>
      </c>
      <c r="M412" s="723"/>
      <c r="N412" s="146">
        <f t="shared" si="16"/>
        <v>0</v>
      </c>
      <c r="O412" s="146">
        <f t="shared" si="17"/>
        <v>0</v>
      </c>
    </row>
    <row r="413" spans="1:15">
      <c r="D413" s="210" t="s">
        <v>7639</v>
      </c>
      <c r="I413" s="210">
        <v>1</v>
      </c>
      <c r="J413" s="210" t="s">
        <v>876</v>
      </c>
      <c r="K413" s="721"/>
      <c r="L413" s="229">
        <f t="shared" si="15"/>
        <v>0</v>
      </c>
      <c r="M413" s="723"/>
      <c r="N413" s="146">
        <f t="shared" si="16"/>
        <v>0</v>
      </c>
      <c r="O413" s="146">
        <f t="shared" si="17"/>
        <v>0</v>
      </c>
    </row>
    <row r="414" spans="1:15">
      <c r="K414" s="721"/>
      <c r="L414" s="229">
        <f t="shared" si="15"/>
        <v>0</v>
      </c>
      <c r="M414" s="723"/>
      <c r="N414" s="146">
        <f t="shared" si="16"/>
        <v>0</v>
      </c>
      <c r="O414" s="146">
        <f t="shared" si="17"/>
        <v>0</v>
      </c>
    </row>
    <row r="415" spans="1:15">
      <c r="A415" s="230" t="s">
        <v>7841</v>
      </c>
      <c r="B415" s="210" t="s">
        <v>7625</v>
      </c>
      <c r="K415" s="721"/>
      <c r="L415" s="229">
        <f t="shared" si="15"/>
        <v>0</v>
      </c>
      <c r="M415" s="723"/>
      <c r="N415" s="146">
        <f t="shared" si="16"/>
        <v>0</v>
      </c>
      <c r="O415" s="146">
        <f t="shared" si="17"/>
        <v>0</v>
      </c>
    </row>
    <row r="416" spans="1:15">
      <c r="D416" s="210" t="s">
        <v>7637</v>
      </c>
      <c r="I416" s="210">
        <v>1</v>
      </c>
      <c r="J416" s="210" t="s">
        <v>3538</v>
      </c>
      <c r="K416" s="721"/>
      <c r="L416" s="229">
        <f t="shared" si="15"/>
        <v>0</v>
      </c>
      <c r="M416" s="723"/>
      <c r="N416" s="146">
        <f t="shared" si="16"/>
        <v>0</v>
      </c>
      <c r="O416" s="146">
        <f t="shared" si="17"/>
        <v>0</v>
      </c>
    </row>
    <row r="417" spans="1:15">
      <c r="K417" s="721"/>
      <c r="L417" s="229">
        <f t="shared" si="15"/>
        <v>0</v>
      </c>
      <c r="M417" s="723"/>
      <c r="N417" s="146">
        <f t="shared" si="16"/>
        <v>0</v>
      </c>
      <c r="O417" s="146">
        <f t="shared" si="17"/>
        <v>0</v>
      </c>
    </row>
    <row r="418" spans="1:15">
      <c r="A418" s="230" t="s">
        <v>7842</v>
      </c>
      <c r="B418" s="210" t="s">
        <v>7843</v>
      </c>
      <c r="K418" s="721"/>
      <c r="L418" s="229">
        <f t="shared" si="15"/>
        <v>0</v>
      </c>
      <c r="M418" s="723"/>
      <c r="N418" s="146">
        <f t="shared" si="16"/>
        <v>0</v>
      </c>
      <c r="O418" s="146">
        <f t="shared" si="17"/>
        <v>0</v>
      </c>
    </row>
    <row r="419" spans="1:15">
      <c r="D419" s="210" t="s">
        <v>7844</v>
      </c>
      <c r="I419" s="210">
        <v>1</v>
      </c>
      <c r="J419" s="210" t="s">
        <v>3538</v>
      </c>
      <c r="K419" s="721"/>
      <c r="L419" s="229">
        <f t="shared" si="15"/>
        <v>0</v>
      </c>
      <c r="M419" s="723"/>
      <c r="N419" s="146">
        <f t="shared" si="16"/>
        <v>0</v>
      </c>
      <c r="O419" s="146">
        <f t="shared" si="17"/>
        <v>0</v>
      </c>
    </row>
    <row r="420" spans="1:15">
      <c r="K420" s="721"/>
      <c r="L420" s="229">
        <f t="shared" si="15"/>
        <v>0</v>
      </c>
      <c r="M420" s="723"/>
      <c r="N420" s="146">
        <f t="shared" si="16"/>
        <v>0</v>
      </c>
      <c r="O420" s="146">
        <f t="shared" si="17"/>
        <v>0</v>
      </c>
    </row>
    <row r="421" spans="1:15">
      <c r="A421" s="227" t="s">
        <v>7845</v>
      </c>
      <c r="K421" s="721"/>
      <c r="L421" s="229">
        <f t="shared" si="15"/>
        <v>0</v>
      </c>
      <c r="M421" s="723"/>
      <c r="N421" s="146">
        <f t="shared" si="16"/>
        <v>0</v>
      </c>
      <c r="O421" s="146">
        <f t="shared" si="17"/>
        <v>0</v>
      </c>
    </row>
    <row r="422" spans="1:15">
      <c r="A422" s="230" t="s">
        <v>7846</v>
      </c>
      <c r="B422" s="210" t="s">
        <v>7847</v>
      </c>
      <c r="K422" s="721"/>
      <c r="L422" s="229">
        <f t="shared" si="15"/>
        <v>0</v>
      </c>
      <c r="M422" s="723"/>
      <c r="N422" s="146">
        <f t="shared" si="16"/>
        <v>0</v>
      </c>
      <c r="O422" s="146">
        <f t="shared" si="17"/>
        <v>0</v>
      </c>
    </row>
    <row r="423" spans="1:15">
      <c r="D423" s="210" t="s">
        <v>7848</v>
      </c>
      <c r="K423" s="721"/>
      <c r="L423" s="229">
        <f t="shared" si="15"/>
        <v>0</v>
      </c>
      <c r="M423" s="723"/>
      <c r="N423" s="146">
        <f t="shared" si="16"/>
        <v>0</v>
      </c>
      <c r="O423" s="146">
        <f t="shared" si="17"/>
        <v>0</v>
      </c>
    </row>
    <row r="424" spans="1:15">
      <c r="E424" s="210" t="s">
        <v>7332</v>
      </c>
      <c r="F424" s="210" t="s">
        <v>7849</v>
      </c>
      <c r="G424" s="210" t="s">
        <v>7334</v>
      </c>
      <c r="K424" s="721"/>
      <c r="L424" s="229">
        <f t="shared" si="15"/>
        <v>0</v>
      </c>
      <c r="M424" s="723"/>
      <c r="N424" s="146">
        <f t="shared" si="16"/>
        <v>0</v>
      </c>
      <c r="O424" s="146">
        <f t="shared" si="17"/>
        <v>0</v>
      </c>
    </row>
    <row r="425" spans="1:15">
      <c r="E425" s="210" t="s">
        <v>7723</v>
      </c>
      <c r="F425" s="210">
        <v>12</v>
      </c>
      <c r="G425" s="210" t="s">
        <v>7097</v>
      </c>
      <c r="K425" s="721"/>
      <c r="L425" s="229">
        <f t="shared" si="15"/>
        <v>0</v>
      </c>
      <c r="M425" s="723"/>
      <c r="N425" s="146">
        <f t="shared" si="16"/>
        <v>0</v>
      </c>
      <c r="O425" s="146">
        <f t="shared" si="17"/>
        <v>0</v>
      </c>
    </row>
    <row r="426" spans="1:15">
      <c r="E426" s="210" t="s">
        <v>7850</v>
      </c>
      <c r="F426" s="210">
        <v>0.76</v>
      </c>
      <c r="G426" s="210" t="s">
        <v>7097</v>
      </c>
      <c r="K426" s="721"/>
      <c r="L426" s="229">
        <f t="shared" si="15"/>
        <v>0</v>
      </c>
      <c r="M426" s="723"/>
      <c r="N426" s="146">
        <f t="shared" si="16"/>
        <v>0</v>
      </c>
      <c r="O426" s="146">
        <f t="shared" si="17"/>
        <v>0</v>
      </c>
    </row>
    <row r="427" spans="1:15">
      <c r="E427" s="210" t="s">
        <v>7330</v>
      </c>
      <c r="F427" s="210">
        <v>400</v>
      </c>
      <c r="G427" s="210" t="s">
        <v>7331</v>
      </c>
      <c r="K427" s="721"/>
      <c r="L427" s="229">
        <f t="shared" si="15"/>
        <v>0</v>
      </c>
      <c r="M427" s="723"/>
      <c r="N427" s="146">
        <f t="shared" si="16"/>
        <v>0</v>
      </c>
      <c r="O427" s="146">
        <f t="shared" si="17"/>
        <v>0</v>
      </c>
    </row>
    <row r="428" spans="1:15">
      <c r="E428" s="210" t="s">
        <v>7851</v>
      </c>
      <c r="F428" s="210" t="s">
        <v>7852</v>
      </c>
      <c r="G428" s="210" t="s">
        <v>7617</v>
      </c>
      <c r="I428" s="210">
        <v>1</v>
      </c>
      <c r="J428" s="210" t="s">
        <v>3538</v>
      </c>
      <c r="K428" s="721"/>
      <c r="L428" s="229">
        <f t="shared" si="15"/>
        <v>0</v>
      </c>
      <c r="M428" s="723"/>
      <c r="N428" s="146">
        <f t="shared" si="16"/>
        <v>0</v>
      </c>
      <c r="O428" s="146">
        <f t="shared" si="17"/>
        <v>0</v>
      </c>
    </row>
    <row r="429" spans="1:15">
      <c r="K429" s="721"/>
      <c r="L429" s="229">
        <f t="shared" si="15"/>
        <v>0</v>
      </c>
      <c r="M429" s="723"/>
      <c r="N429" s="146">
        <f t="shared" si="16"/>
        <v>0</v>
      </c>
      <c r="O429" s="146">
        <f t="shared" si="17"/>
        <v>0</v>
      </c>
    </row>
    <row r="430" spans="1:15">
      <c r="A430" s="230" t="s">
        <v>7853</v>
      </c>
      <c r="B430" s="210" t="s">
        <v>7854</v>
      </c>
      <c r="K430" s="721"/>
      <c r="L430" s="229">
        <f t="shared" si="15"/>
        <v>0</v>
      </c>
      <c r="M430" s="723"/>
      <c r="N430" s="146">
        <f t="shared" si="16"/>
        <v>0</v>
      </c>
      <c r="O430" s="146">
        <f t="shared" si="17"/>
        <v>0</v>
      </c>
    </row>
    <row r="431" spans="1:15">
      <c r="D431" s="210" t="s">
        <v>7855</v>
      </c>
      <c r="I431" s="210">
        <v>1</v>
      </c>
      <c r="J431" s="210" t="s">
        <v>3538</v>
      </c>
      <c r="K431" s="721"/>
      <c r="L431" s="229">
        <f t="shared" si="15"/>
        <v>0</v>
      </c>
      <c r="M431" s="723"/>
      <c r="N431" s="146">
        <f t="shared" si="16"/>
        <v>0</v>
      </c>
      <c r="O431" s="146">
        <f t="shared" si="17"/>
        <v>0</v>
      </c>
    </row>
    <row r="432" spans="1:15">
      <c r="K432" s="721"/>
      <c r="L432" s="229">
        <f t="shared" ref="L432:L495" si="18">+K432*I432</f>
        <v>0</v>
      </c>
      <c r="M432" s="723"/>
      <c r="N432" s="146">
        <f t="shared" si="16"/>
        <v>0</v>
      </c>
      <c r="O432" s="146">
        <f t="shared" si="17"/>
        <v>0</v>
      </c>
    </row>
    <row r="433" spans="1:15">
      <c r="A433" s="230" t="s">
        <v>7856</v>
      </c>
      <c r="B433" s="210" t="s">
        <v>7857</v>
      </c>
      <c r="K433" s="721"/>
      <c r="L433" s="229">
        <f t="shared" si="18"/>
        <v>0</v>
      </c>
      <c r="M433" s="723"/>
      <c r="N433" s="146">
        <f t="shared" si="16"/>
        <v>0</v>
      </c>
      <c r="O433" s="146">
        <f t="shared" si="17"/>
        <v>0</v>
      </c>
    </row>
    <row r="434" spans="1:15">
      <c r="D434" s="210" t="s">
        <v>7858</v>
      </c>
      <c r="I434" s="210">
        <v>1</v>
      </c>
      <c r="J434" s="210" t="s">
        <v>3538</v>
      </c>
      <c r="K434" s="721"/>
      <c r="L434" s="229">
        <f t="shared" si="18"/>
        <v>0</v>
      </c>
      <c r="M434" s="723"/>
      <c r="N434" s="146">
        <f t="shared" si="16"/>
        <v>0</v>
      </c>
      <c r="O434" s="146">
        <f t="shared" si="17"/>
        <v>0</v>
      </c>
    </row>
    <row r="435" spans="1:15">
      <c r="K435" s="721"/>
      <c r="L435" s="229">
        <f t="shared" si="18"/>
        <v>0</v>
      </c>
      <c r="M435" s="723"/>
      <c r="N435" s="146">
        <f t="shared" si="16"/>
        <v>0</v>
      </c>
      <c r="O435" s="146">
        <f t="shared" si="17"/>
        <v>0</v>
      </c>
    </row>
    <row r="436" spans="1:15">
      <c r="A436" s="227" t="s">
        <v>7859</v>
      </c>
      <c r="K436" s="721"/>
      <c r="L436" s="229">
        <f t="shared" si="18"/>
        <v>0</v>
      </c>
      <c r="M436" s="723"/>
      <c r="N436" s="146">
        <f t="shared" si="16"/>
        <v>0</v>
      </c>
      <c r="O436" s="146">
        <f t="shared" si="17"/>
        <v>0</v>
      </c>
    </row>
    <row r="437" spans="1:15">
      <c r="A437" s="230" t="s">
        <v>7860</v>
      </c>
      <c r="B437" s="210" t="s">
        <v>7861</v>
      </c>
      <c r="K437" s="721"/>
      <c r="L437" s="229">
        <f t="shared" si="18"/>
        <v>0</v>
      </c>
      <c r="M437" s="723"/>
      <c r="N437" s="146">
        <f t="shared" si="16"/>
        <v>0</v>
      </c>
      <c r="O437" s="146">
        <f t="shared" si="17"/>
        <v>0</v>
      </c>
    </row>
    <row r="438" spans="1:15">
      <c r="D438" s="210" t="s">
        <v>7862</v>
      </c>
      <c r="K438" s="721"/>
      <c r="L438" s="229">
        <f t="shared" si="18"/>
        <v>0</v>
      </c>
      <c r="M438" s="723"/>
      <c r="N438" s="146">
        <f t="shared" si="16"/>
        <v>0</v>
      </c>
      <c r="O438" s="146">
        <f t="shared" si="17"/>
        <v>0</v>
      </c>
    </row>
    <row r="439" spans="1:15">
      <c r="E439" s="210" t="s">
        <v>7332</v>
      </c>
      <c r="F439" s="210">
        <v>14000</v>
      </c>
      <c r="G439" s="210" t="s">
        <v>7334</v>
      </c>
      <c r="K439" s="721"/>
      <c r="L439" s="229">
        <f t="shared" si="18"/>
        <v>0</v>
      </c>
      <c r="M439" s="723"/>
      <c r="N439" s="146">
        <f t="shared" si="16"/>
        <v>0</v>
      </c>
      <c r="O439" s="146">
        <f t="shared" si="17"/>
        <v>0</v>
      </c>
    </row>
    <row r="440" spans="1:15">
      <c r="E440" s="210" t="s">
        <v>7613</v>
      </c>
      <c r="F440" s="210">
        <v>200</v>
      </c>
      <c r="G440" s="210" t="s">
        <v>7614</v>
      </c>
      <c r="K440" s="721"/>
      <c r="L440" s="229">
        <f t="shared" si="18"/>
        <v>0</v>
      </c>
      <c r="M440" s="723"/>
      <c r="N440" s="146">
        <f t="shared" si="16"/>
        <v>0</v>
      </c>
      <c r="O440" s="146">
        <f t="shared" si="17"/>
        <v>0</v>
      </c>
    </row>
    <row r="441" spans="1:15">
      <c r="E441" s="210" t="s">
        <v>7330</v>
      </c>
      <c r="F441" s="210">
        <v>400</v>
      </c>
      <c r="G441" s="210" t="s">
        <v>7331</v>
      </c>
      <c r="K441" s="721"/>
      <c r="L441" s="229">
        <f t="shared" si="18"/>
        <v>0</v>
      </c>
      <c r="M441" s="723"/>
      <c r="N441" s="146">
        <f t="shared" si="16"/>
        <v>0</v>
      </c>
      <c r="O441" s="146">
        <f t="shared" si="17"/>
        <v>0</v>
      </c>
    </row>
    <row r="442" spans="1:15">
      <c r="E442" s="210" t="s">
        <v>7328</v>
      </c>
      <c r="F442" s="210">
        <v>2413</v>
      </c>
      <c r="G442" s="210" t="s">
        <v>7615</v>
      </c>
      <c r="K442" s="721"/>
      <c r="L442" s="229">
        <f t="shared" si="18"/>
        <v>0</v>
      </c>
      <c r="M442" s="723"/>
      <c r="N442" s="146">
        <f t="shared" si="16"/>
        <v>0</v>
      </c>
      <c r="O442" s="146">
        <f t="shared" si="17"/>
        <v>0</v>
      </c>
    </row>
    <row r="443" spans="1:15">
      <c r="E443" s="210" t="s">
        <v>7839</v>
      </c>
      <c r="F443" s="210">
        <v>74</v>
      </c>
      <c r="G443" s="210" t="s">
        <v>7617</v>
      </c>
      <c r="I443" s="210">
        <v>1</v>
      </c>
      <c r="J443" s="210" t="s">
        <v>3538</v>
      </c>
      <c r="K443" s="721"/>
      <c r="L443" s="229">
        <f t="shared" si="18"/>
        <v>0</v>
      </c>
      <c r="M443" s="723"/>
      <c r="N443" s="146">
        <f t="shared" si="16"/>
        <v>0</v>
      </c>
      <c r="O443" s="146">
        <f t="shared" si="17"/>
        <v>0</v>
      </c>
    </row>
    <row r="444" spans="1:15">
      <c r="K444" s="721"/>
      <c r="L444" s="229">
        <f t="shared" si="18"/>
        <v>0</v>
      </c>
      <c r="M444" s="723"/>
      <c r="N444" s="146">
        <f t="shared" si="16"/>
        <v>0</v>
      </c>
      <c r="O444" s="146">
        <f t="shared" si="17"/>
        <v>0</v>
      </c>
    </row>
    <row r="445" spans="1:15">
      <c r="A445" s="230" t="s">
        <v>7863</v>
      </c>
      <c r="B445" s="210" t="s">
        <v>7619</v>
      </c>
      <c r="K445" s="721"/>
      <c r="L445" s="229">
        <f t="shared" si="18"/>
        <v>0</v>
      </c>
      <c r="M445" s="723"/>
      <c r="N445" s="146">
        <f t="shared" si="16"/>
        <v>0</v>
      </c>
      <c r="O445" s="146">
        <f t="shared" si="17"/>
        <v>0</v>
      </c>
    </row>
    <row r="446" spans="1:15">
      <c r="D446" s="210" t="s">
        <v>7864</v>
      </c>
      <c r="I446" s="210">
        <v>1</v>
      </c>
      <c r="J446" s="210" t="s">
        <v>876</v>
      </c>
      <c r="K446" s="721"/>
      <c r="L446" s="229">
        <f t="shared" si="18"/>
        <v>0</v>
      </c>
      <c r="M446" s="723"/>
      <c r="N446" s="146">
        <f t="shared" si="16"/>
        <v>0</v>
      </c>
      <c r="O446" s="146">
        <f t="shared" si="17"/>
        <v>0</v>
      </c>
    </row>
    <row r="447" spans="1:15">
      <c r="K447" s="721"/>
      <c r="L447" s="229">
        <f t="shared" si="18"/>
        <v>0</v>
      </c>
      <c r="M447" s="723"/>
      <c r="N447" s="146">
        <f t="shared" si="16"/>
        <v>0</v>
      </c>
      <c r="O447" s="146">
        <f t="shared" si="17"/>
        <v>0</v>
      </c>
    </row>
    <row r="448" spans="1:15">
      <c r="A448" s="230" t="s">
        <v>7865</v>
      </c>
      <c r="B448" s="210" t="s">
        <v>7625</v>
      </c>
      <c r="K448" s="721"/>
      <c r="L448" s="229">
        <f t="shared" si="18"/>
        <v>0</v>
      </c>
      <c r="M448" s="723"/>
      <c r="N448" s="146">
        <f t="shared" si="16"/>
        <v>0</v>
      </c>
      <c r="O448" s="146">
        <f t="shared" si="17"/>
        <v>0</v>
      </c>
    </row>
    <row r="449" spans="1:15">
      <c r="D449" s="210" t="s">
        <v>7866</v>
      </c>
      <c r="I449" s="210">
        <v>1</v>
      </c>
      <c r="J449" s="210" t="s">
        <v>3538</v>
      </c>
      <c r="K449" s="721"/>
      <c r="L449" s="229">
        <f t="shared" si="18"/>
        <v>0</v>
      </c>
      <c r="M449" s="723"/>
      <c r="N449" s="146">
        <f t="shared" si="16"/>
        <v>0</v>
      </c>
      <c r="O449" s="146">
        <f t="shared" si="17"/>
        <v>0</v>
      </c>
    </row>
    <row r="450" spans="1:15">
      <c r="K450" s="721"/>
      <c r="L450" s="229">
        <f t="shared" si="18"/>
        <v>0</v>
      </c>
      <c r="M450" s="723"/>
      <c r="N450" s="146">
        <f t="shared" si="16"/>
        <v>0</v>
      </c>
      <c r="O450" s="146">
        <f t="shared" si="17"/>
        <v>0</v>
      </c>
    </row>
    <row r="451" spans="1:15">
      <c r="A451" s="230" t="s">
        <v>7867</v>
      </c>
      <c r="B451" s="210" t="s">
        <v>7868</v>
      </c>
      <c r="K451" s="721"/>
      <c r="L451" s="229">
        <f t="shared" si="18"/>
        <v>0</v>
      </c>
      <c r="M451" s="723"/>
      <c r="N451" s="146">
        <f t="shared" si="16"/>
        <v>0</v>
      </c>
      <c r="O451" s="146">
        <f t="shared" si="17"/>
        <v>0</v>
      </c>
    </row>
    <row r="452" spans="1:15">
      <c r="D452" s="210" t="s">
        <v>7869</v>
      </c>
      <c r="I452" s="210">
        <v>1</v>
      </c>
      <c r="J452" s="210" t="s">
        <v>3538</v>
      </c>
      <c r="K452" s="721"/>
      <c r="L452" s="229">
        <f t="shared" si="18"/>
        <v>0</v>
      </c>
      <c r="M452" s="723"/>
      <c r="N452" s="146">
        <f t="shared" si="16"/>
        <v>0</v>
      </c>
      <c r="O452" s="146">
        <f t="shared" si="17"/>
        <v>0</v>
      </c>
    </row>
    <row r="453" spans="1:15">
      <c r="K453" s="721"/>
      <c r="L453" s="229">
        <f t="shared" si="18"/>
        <v>0</v>
      </c>
      <c r="M453" s="723"/>
      <c r="N453" s="146">
        <f t="shared" si="16"/>
        <v>0</v>
      </c>
      <c r="O453" s="146">
        <f t="shared" si="17"/>
        <v>0</v>
      </c>
    </row>
    <row r="454" spans="1:15">
      <c r="A454" s="227" t="s">
        <v>7870</v>
      </c>
      <c r="K454" s="721"/>
      <c r="L454" s="229">
        <f t="shared" si="18"/>
        <v>0</v>
      </c>
      <c r="M454" s="723"/>
      <c r="N454" s="146">
        <f t="shared" si="16"/>
        <v>0</v>
      </c>
      <c r="O454" s="146">
        <f t="shared" si="17"/>
        <v>0</v>
      </c>
    </row>
    <row r="455" spans="1:15">
      <c r="A455" s="230" t="s">
        <v>7871</v>
      </c>
      <c r="B455" s="210" t="s">
        <v>7861</v>
      </c>
      <c r="K455" s="721"/>
      <c r="L455" s="229">
        <f t="shared" si="18"/>
        <v>0</v>
      </c>
      <c r="M455" s="723"/>
      <c r="N455" s="146">
        <f t="shared" si="16"/>
        <v>0</v>
      </c>
      <c r="O455" s="146">
        <f t="shared" si="17"/>
        <v>0</v>
      </c>
    </row>
    <row r="456" spans="1:15">
      <c r="D456" s="210" t="s">
        <v>7872</v>
      </c>
      <c r="K456" s="721"/>
      <c r="L456" s="229">
        <f t="shared" si="18"/>
        <v>0</v>
      </c>
      <c r="M456" s="723"/>
      <c r="N456" s="146">
        <f t="shared" si="16"/>
        <v>0</v>
      </c>
      <c r="O456" s="146">
        <f t="shared" si="17"/>
        <v>0</v>
      </c>
    </row>
    <row r="457" spans="1:15">
      <c r="E457" s="210" t="s">
        <v>7332</v>
      </c>
      <c r="F457" s="210">
        <v>4000</v>
      </c>
      <c r="G457" s="210" t="s">
        <v>7334</v>
      </c>
      <c r="K457" s="721"/>
      <c r="L457" s="229">
        <f t="shared" si="18"/>
        <v>0</v>
      </c>
      <c r="M457" s="723"/>
      <c r="N457" s="146">
        <f t="shared" si="16"/>
        <v>0</v>
      </c>
      <c r="O457" s="146">
        <f t="shared" si="17"/>
        <v>0</v>
      </c>
    </row>
    <row r="458" spans="1:15">
      <c r="E458" s="210" t="s">
        <v>7613</v>
      </c>
      <c r="F458" s="210">
        <v>120</v>
      </c>
      <c r="G458" s="210" t="s">
        <v>7614</v>
      </c>
      <c r="K458" s="721"/>
      <c r="L458" s="229">
        <f t="shared" si="18"/>
        <v>0</v>
      </c>
      <c r="M458" s="723"/>
      <c r="N458" s="146">
        <f t="shared" ref="N458:N521" si="19">+M458*I458</f>
        <v>0</v>
      </c>
      <c r="O458" s="146">
        <f t="shared" ref="O458:O521" si="20">+N458+L458</f>
        <v>0</v>
      </c>
    </row>
    <row r="459" spans="1:15">
      <c r="E459" s="210" t="s">
        <v>7330</v>
      </c>
      <c r="F459" s="210">
        <v>400</v>
      </c>
      <c r="G459" s="210" t="s">
        <v>7331</v>
      </c>
      <c r="K459" s="721"/>
      <c r="L459" s="229">
        <f t="shared" si="18"/>
        <v>0</v>
      </c>
      <c r="M459" s="723"/>
      <c r="N459" s="146">
        <f t="shared" si="19"/>
        <v>0</v>
      </c>
      <c r="O459" s="146">
        <f t="shared" si="20"/>
        <v>0</v>
      </c>
    </row>
    <row r="460" spans="1:15">
      <c r="E460" s="210" t="s">
        <v>7328</v>
      </c>
      <c r="F460" s="210">
        <v>449</v>
      </c>
      <c r="G460" s="210" t="s">
        <v>7615</v>
      </c>
      <c r="K460" s="721"/>
      <c r="L460" s="229">
        <f t="shared" si="18"/>
        <v>0</v>
      </c>
      <c r="M460" s="723"/>
      <c r="N460" s="146">
        <f t="shared" si="19"/>
        <v>0</v>
      </c>
      <c r="O460" s="146">
        <f t="shared" si="20"/>
        <v>0</v>
      </c>
    </row>
    <row r="461" spans="1:15">
      <c r="E461" s="210" t="s">
        <v>7839</v>
      </c>
      <c r="F461" s="210">
        <v>65</v>
      </c>
      <c r="G461" s="210" t="s">
        <v>7617</v>
      </c>
      <c r="I461" s="210">
        <v>1</v>
      </c>
      <c r="J461" s="210" t="s">
        <v>3538</v>
      </c>
      <c r="K461" s="721"/>
      <c r="L461" s="229">
        <f t="shared" si="18"/>
        <v>0</v>
      </c>
      <c r="M461" s="723"/>
      <c r="N461" s="146">
        <f t="shared" si="19"/>
        <v>0</v>
      </c>
      <c r="O461" s="146">
        <f t="shared" si="20"/>
        <v>0</v>
      </c>
    </row>
    <row r="462" spans="1:15">
      <c r="K462" s="721"/>
      <c r="L462" s="229">
        <f t="shared" si="18"/>
        <v>0</v>
      </c>
      <c r="M462" s="723"/>
      <c r="N462" s="146">
        <f t="shared" si="19"/>
        <v>0</v>
      </c>
      <c r="O462" s="146">
        <f t="shared" si="20"/>
        <v>0</v>
      </c>
    </row>
    <row r="463" spans="1:15">
      <c r="A463" s="230" t="s">
        <v>7873</v>
      </c>
      <c r="B463" s="210" t="s">
        <v>7619</v>
      </c>
      <c r="K463" s="721"/>
      <c r="L463" s="229">
        <f t="shared" si="18"/>
        <v>0</v>
      </c>
      <c r="M463" s="723"/>
      <c r="N463" s="146">
        <f t="shared" si="19"/>
        <v>0</v>
      </c>
      <c r="O463" s="146">
        <f t="shared" si="20"/>
        <v>0</v>
      </c>
    </row>
    <row r="464" spans="1:15">
      <c r="D464" s="210" t="s">
        <v>7874</v>
      </c>
      <c r="I464" s="210">
        <v>1</v>
      </c>
      <c r="J464" s="210" t="s">
        <v>876</v>
      </c>
      <c r="K464" s="721"/>
      <c r="L464" s="229">
        <f t="shared" si="18"/>
        <v>0</v>
      </c>
      <c r="M464" s="723"/>
      <c r="N464" s="146">
        <f t="shared" si="19"/>
        <v>0</v>
      </c>
      <c r="O464" s="146">
        <f t="shared" si="20"/>
        <v>0</v>
      </c>
    </row>
    <row r="465" spans="1:15">
      <c r="K465" s="721"/>
      <c r="L465" s="229">
        <f t="shared" si="18"/>
        <v>0</v>
      </c>
      <c r="M465" s="723"/>
      <c r="N465" s="146">
        <f t="shared" si="19"/>
        <v>0</v>
      </c>
      <c r="O465" s="146">
        <f t="shared" si="20"/>
        <v>0</v>
      </c>
    </row>
    <row r="466" spans="1:15">
      <c r="A466" s="230" t="s">
        <v>7875</v>
      </c>
      <c r="B466" s="210" t="s">
        <v>7622</v>
      </c>
      <c r="K466" s="722"/>
      <c r="L466" s="229">
        <f t="shared" si="18"/>
        <v>0</v>
      </c>
      <c r="M466" s="723"/>
      <c r="N466" s="146">
        <f t="shared" si="19"/>
        <v>0</v>
      </c>
      <c r="O466" s="146">
        <f t="shared" si="20"/>
        <v>0</v>
      </c>
    </row>
    <row r="467" spans="1:15">
      <c r="D467" s="210" t="s">
        <v>7876</v>
      </c>
      <c r="I467" s="210">
        <v>2</v>
      </c>
      <c r="J467" s="210" t="s">
        <v>3538</v>
      </c>
      <c r="K467" s="722"/>
      <c r="L467" s="229">
        <f t="shared" si="18"/>
        <v>0</v>
      </c>
      <c r="M467" s="723"/>
      <c r="N467" s="146">
        <f t="shared" si="19"/>
        <v>0</v>
      </c>
      <c r="O467" s="146">
        <f t="shared" si="20"/>
        <v>0</v>
      </c>
    </row>
    <row r="468" spans="1:15">
      <c r="K468" s="721"/>
      <c r="L468" s="229">
        <f t="shared" si="18"/>
        <v>0</v>
      </c>
      <c r="M468" s="723"/>
      <c r="N468" s="146">
        <f t="shared" si="19"/>
        <v>0</v>
      </c>
      <c r="O468" s="146">
        <f t="shared" si="20"/>
        <v>0</v>
      </c>
    </row>
    <row r="469" spans="1:15">
      <c r="A469" s="230" t="s">
        <v>7877</v>
      </c>
      <c r="B469" s="210" t="s">
        <v>7625</v>
      </c>
      <c r="K469" s="721"/>
      <c r="L469" s="229">
        <f t="shared" si="18"/>
        <v>0</v>
      </c>
      <c r="M469" s="723"/>
      <c r="N469" s="146">
        <f t="shared" si="19"/>
        <v>0</v>
      </c>
      <c r="O469" s="146">
        <f t="shared" si="20"/>
        <v>0</v>
      </c>
    </row>
    <row r="470" spans="1:15">
      <c r="D470" s="210" t="s">
        <v>7878</v>
      </c>
      <c r="I470" s="210">
        <v>1</v>
      </c>
      <c r="J470" s="210" t="s">
        <v>3538</v>
      </c>
      <c r="K470" s="721"/>
      <c r="L470" s="229">
        <f t="shared" si="18"/>
        <v>0</v>
      </c>
      <c r="M470" s="723"/>
      <c r="N470" s="146">
        <f t="shared" si="19"/>
        <v>0</v>
      </c>
      <c r="O470" s="146">
        <f t="shared" si="20"/>
        <v>0</v>
      </c>
    </row>
    <row r="471" spans="1:15">
      <c r="K471" s="721"/>
      <c r="L471" s="229">
        <f t="shared" si="18"/>
        <v>0</v>
      </c>
      <c r="M471" s="723"/>
      <c r="N471" s="146">
        <f t="shared" si="19"/>
        <v>0</v>
      </c>
      <c r="O471" s="146">
        <f t="shared" si="20"/>
        <v>0</v>
      </c>
    </row>
    <row r="472" spans="1:15">
      <c r="A472" s="230" t="s">
        <v>7879</v>
      </c>
      <c r="B472" s="210" t="s">
        <v>7868</v>
      </c>
      <c r="K472" s="721"/>
      <c r="L472" s="229">
        <f t="shared" si="18"/>
        <v>0</v>
      </c>
      <c r="M472" s="723"/>
      <c r="N472" s="146">
        <f t="shared" si="19"/>
        <v>0</v>
      </c>
      <c r="O472" s="146">
        <f t="shared" si="20"/>
        <v>0</v>
      </c>
    </row>
    <row r="473" spans="1:15">
      <c r="D473" s="210" t="s">
        <v>7869</v>
      </c>
      <c r="I473" s="210">
        <v>1</v>
      </c>
      <c r="J473" s="210" t="s">
        <v>3538</v>
      </c>
      <c r="K473" s="721"/>
      <c r="L473" s="229">
        <f t="shared" si="18"/>
        <v>0</v>
      </c>
      <c r="M473" s="723"/>
      <c r="N473" s="146">
        <f t="shared" si="19"/>
        <v>0</v>
      </c>
      <c r="O473" s="146">
        <f t="shared" si="20"/>
        <v>0</v>
      </c>
    </row>
    <row r="474" spans="1:15">
      <c r="K474" s="721"/>
      <c r="L474" s="229">
        <f t="shared" si="18"/>
        <v>0</v>
      </c>
      <c r="M474" s="723"/>
      <c r="N474" s="146">
        <f t="shared" si="19"/>
        <v>0</v>
      </c>
      <c r="O474" s="146">
        <f t="shared" si="20"/>
        <v>0</v>
      </c>
    </row>
    <row r="475" spans="1:15">
      <c r="A475" s="227" t="s">
        <v>7880</v>
      </c>
      <c r="K475" s="721"/>
      <c r="L475" s="229">
        <f t="shared" si="18"/>
        <v>0</v>
      </c>
      <c r="M475" s="723"/>
      <c r="N475" s="146">
        <f t="shared" si="19"/>
        <v>0</v>
      </c>
      <c r="O475" s="146">
        <f t="shared" si="20"/>
        <v>0</v>
      </c>
    </row>
    <row r="476" spans="1:15">
      <c r="A476" s="230" t="s">
        <v>7881</v>
      </c>
      <c r="B476" s="210" t="s">
        <v>7861</v>
      </c>
      <c r="K476" s="721"/>
      <c r="L476" s="229">
        <f t="shared" si="18"/>
        <v>0</v>
      </c>
      <c r="M476" s="723"/>
      <c r="N476" s="146">
        <f t="shared" si="19"/>
        <v>0</v>
      </c>
      <c r="O476" s="146">
        <f t="shared" si="20"/>
        <v>0</v>
      </c>
    </row>
    <row r="477" spans="1:15">
      <c r="D477" s="210" t="s">
        <v>7882</v>
      </c>
      <c r="K477" s="721"/>
      <c r="L477" s="229">
        <f t="shared" si="18"/>
        <v>0</v>
      </c>
      <c r="M477" s="723"/>
      <c r="N477" s="146">
        <f t="shared" si="19"/>
        <v>0</v>
      </c>
      <c r="O477" s="146">
        <f t="shared" si="20"/>
        <v>0</v>
      </c>
    </row>
    <row r="478" spans="1:15">
      <c r="E478" s="210" t="s">
        <v>7332</v>
      </c>
      <c r="F478" s="210">
        <v>18000</v>
      </c>
      <c r="G478" s="210" t="s">
        <v>7334</v>
      </c>
      <c r="K478" s="721"/>
      <c r="L478" s="229">
        <f t="shared" si="18"/>
        <v>0</v>
      </c>
      <c r="M478" s="723"/>
      <c r="N478" s="146">
        <f t="shared" si="19"/>
        <v>0</v>
      </c>
      <c r="O478" s="146">
        <f t="shared" si="20"/>
        <v>0</v>
      </c>
    </row>
    <row r="479" spans="1:15">
      <c r="E479" s="210" t="s">
        <v>7613</v>
      </c>
      <c r="F479" s="210">
        <v>400</v>
      </c>
      <c r="G479" s="210" t="s">
        <v>7614</v>
      </c>
      <c r="K479" s="721"/>
      <c r="L479" s="229">
        <f t="shared" si="18"/>
        <v>0</v>
      </c>
      <c r="M479" s="723"/>
      <c r="N479" s="146">
        <f t="shared" si="19"/>
        <v>0</v>
      </c>
      <c r="O479" s="146">
        <f t="shared" si="20"/>
        <v>0</v>
      </c>
    </row>
    <row r="480" spans="1:15">
      <c r="E480" s="210" t="s">
        <v>7330</v>
      </c>
      <c r="F480" s="210">
        <v>400</v>
      </c>
      <c r="G480" s="210" t="s">
        <v>7331</v>
      </c>
      <c r="K480" s="721"/>
      <c r="L480" s="229">
        <f t="shared" si="18"/>
        <v>0</v>
      </c>
      <c r="M480" s="723"/>
      <c r="N480" s="146">
        <f t="shared" si="19"/>
        <v>0</v>
      </c>
      <c r="O480" s="146">
        <f t="shared" si="20"/>
        <v>0</v>
      </c>
    </row>
    <row r="481" spans="1:15">
      <c r="E481" s="210" t="s">
        <v>7328</v>
      </c>
      <c r="F481" s="210">
        <v>4000</v>
      </c>
      <c r="G481" s="210" t="s">
        <v>7615</v>
      </c>
      <c r="K481" s="721"/>
      <c r="L481" s="229">
        <f t="shared" si="18"/>
        <v>0</v>
      </c>
      <c r="M481" s="723"/>
      <c r="N481" s="146">
        <f t="shared" si="19"/>
        <v>0</v>
      </c>
      <c r="O481" s="146">
        <f t="shared" si="20"/>
        <v>0</v>
      </c>
    </row>
    <row r="482" spans="1:15">
      <c r="E482" s="210" t="s">
        <v>7839</v>
      </c>
      <c r="F482" s="210">
        <v>94</v>
      </c>
      <c r="G482" s="210" t="s">
        <v>7617</v>
      </c>
      <c r="I482" s="210">
        <v>1</v>
      </c>
      <c r="J482" s="210" t="s">
        <v>3538</v>
      </c>
      <c r="K482" s="721"/>
      <c r="L482" s="229">
        <f t="shared" si="18"/>
        <v>0</v>
      </c>
      <c r="M482" s="723"/>
      <c r="N482" s="146">
        <f t="shared" si="19"/>
        <v>0</v>
      </c>
      <c r="O482" s="146">
        <f t="shared" si="20"/>
        <v>0</v>
      </c>
    </row>
    <row r="483" spans="1:15">
      <c r="K483" s="721"/>
      <c r="L483" s="229">
        <f t="shared" si="18"/>
        <v>0</v>
      </c>
      <c r="M483" s="723"/>
      <c r="N483" s="146">
        <f t="shared" si="19"/>
        <v>0</v>
      </c>
      <c r="O483" s="146">
        <f t="shared" si="20"/>
        <v>0</v>
      </c>
    </row>
    <row r="484" spans="1:15" s="91" customFormat="1">
      <c r="A484" s="181" t="s">
        <v>7883</v>
      </c>
      <c r="B484" s="91" t="s">
        <v>7742</v>
      </c>
      <c r="D484" s="210"/>
      <c r="K484" s="723"/>
      <c r="L484" s="229">
        <f t="shared" si="18"/>
        <v>0</v>
      </c>
      <c r="M484" s="725"/>
      <c r="N484" s="146">
        <f t="shared" si="19"/>
        <v>0</v>
      </c>
      <c r="O484" s="146">
        <f t="shared" si="20"/>
        <v>0</v>
      </c>
    </row>
    <row r="485" spans="1:15" s="91" customFormat="1">
      <c r="A485" s="181"/>
      <c r="C485" s="91" t="s">
        <v>7743</v>
      </c>
      <c r="D485" s="210"/>
      <c r="K485" s="723"/>
      <c r="L485" s="229">
        <f t="shared" si="18"/>
        <v>0</v>
      </c>
      <c r="M485" s="725"/>
      <c r="N485" s="146">
        <f t="shared" si="19"/>
        <v>0</v>
      </c>
      <c r="O485" s="146">
        <f t="shared" si="20"/>
        <v>0</v>
      </c>
    </row>
    <row r="486" spans="1:15" s="91" customFormat="1">
      <c r="A486" s="181"/>
      <c r="C486" s="91" t="s">
        <v>7744</v>
      </c>
      <c r="D486" s="210"/>
      <c r="K486" s="723"/>
      <c r="L486" s="229">
        <f t="shared" si="18"/>
        <v>0</v>
      </c>
      <c r="M486" s="725"/>
      <c r="N486" s="146">
        <f t="shared" si="19"/>
        <v>0</v>
      </c>
      <c r="O486" s="146">
        <f t="shared" si="20"/>
        <v>0</v>
      </c>
    </row>
    <row r="487" spans="1:15" s="91" customFormat="1">
      <c r="A487" s="181"/>
      <c r="C487" s="91" t="s">
        <v>7745</v>
      </c>
      <c r="D487" s="210"/>
      <c r="K487" s="723"/>
      <c r="L487" s="229">
        <f t="shared" si="18"/>
        <v>0</v>
      </c>
      <c r="M487" s="725"/>
      <c r="N487" s="146">
        <f t="shared" si="19"/>
        <v>0</v>
      </c>
      <c r="O487" s="146">
        <f t="shared" si="20"/>
        <v>0</v>
      </c>
    </row>
    <row r="488" spans="1:15" s="91" customFormat="1" ht="16.5">
      <c r="A488" s="181"/>
      <c r="C488" s="91" t="s">
        <v>7746</v>
      </c>
      <c r="D488" s="210"/>
      <c r="K488" s="723"/>
      <c r="L488" s="229">
        <f t="shared" si="18"/>
        <v>0</v>
      </c>
      <c r="M488" s="725"/>
      <c r="N488" s="146">
        <f t="shared" si="19"/>
        <v>0</v>
      </c>
      <c r="O488" s="146">
        <f t="shared" si="20"/>
        <v>0</v>
      </c>
    </row>
    <row r="489" spans="1:15" s="91" customFormat="1">
      <c r="A489" s="181"/>
      <c r="C489" s="91" t="s">
        <v>7747</v>
      </c>
      <c r="D489" s="210"/>
      <c r="K489" s="723"/>
      <c r="L489" s="229">
        <f t="shared" si="18"/>
        <v>0</v>
      </c>
      <c r="M489" s="725"/>
      <c r="N489" s="146">
        <f t="shared" si="19"/>
        <v>0</v>
      </c>
      <c r="O489" s="146">
        <f t="shared" si="20"/>
        <v>0</v>
      </c>
    </row>
    <row r="490" spans="1:15" s="91" customFormat="1">
      <c r="A490" s="181"/>
      <c r="D490" s="210" t="s">
        <v>7884</v>
      </c>
      <c r="E490" s="175"/>
      <c r="I490" s="91">
        <f>6*4+2</f>
        <v>26</v>
      </c>
      <c r="J490" s="91" t="s">
        <v>876</v>
      </c>
      <c r="K490" s="723"/>
      <c r="L490" s="229">
        <f t="shared" si="18"/>
        <v>0</v>
      </c>
      <c r="M490" s="725"/>
      <c r="N490" s="146">
        <f t="shared" si="19"/>
        <v>0</v>
      </c>
      <c r="O490" s="146">
        <f t="shared" si="20"/>
        <v>0</v>
      </c>
    </row>
    <row r="491" spans="1:15" s="91" customFormat="1">
      <c r="A491" s="181"/>
      <c r="D491" s="210" t="s">
        <v>7885</v>
      </c>
      <c r="E491" s="175"/>
      <c r="I491" s="91">
        <f>4*4</f>
        <v>16</v>
      </c>
      <c r="J491" s="91" t="s">
        <v>876</v>
      </c>
      <c r="K491" s="723"/>
      <c r="L491" s="229">
        <f t="shared" si="18"/>
        <v>0</v>
      </c>
      <c r="M491" s="725"/>
      <c r="N491" s="146">
        <f t="shared" si="19"/>
        <v>0</v>
      </c>
      <c r="O491" s="146">
        <f t="shared" si="20"/>
        <v>0</v>
      </c>
    </row>
    <row r="492" spans="1:15" s="91" customFormat="1">
      <c r="A492" s="181"/>
      <c r="D492" s="210"/>
      <c r="E492" s="175"/>
      <c r="K492" s="723"/>
      <c r="L492" s="229">
        <f t="shared" si="18"/>
        <v>0</v>
      </c>
      <c r="M492" s="725"/>
      <c r="N492" s="146">
        <f t="shared" si="19"/>
        <v>0</v>
      </c>
      <c r="O492" s="146">
        <f t="shared" si="20"/>
        <v>0</v>
      </c>
    </row>
    <row r="493" spans="1:15" s="91" customFormat="1">
      <c r="A493" s="181" t="s">
        <v>7886</v>
      </c>
      <c r="B493" s="91" t="s">
        <v>7754</v>
      </c>
      <c r="D493" s="210"/>
      <c r="E493" s="175"/>
      <c r="K493" s="723"/>
      <c r="L493" s="229">
        <f t="shared" si="18"/>
        <v>0</v>
      </c>
      <c r="M493" s="725"/>
      <c r="N493" s="146">
        <f t="shared" si="19"/>
        <v>0</v>
      </c>
      <c r="O493" s="146">
        <f t="shared" si="20"/>
        <v>0</v>
      </c>
    </row>
    <row r="494" spans="1:15" s="91" customFormat="1">
      <c r="A494" s="181"/>
      <c r="D494" s="91" t="s">
        <v>7887</v>
      </c>
      <c r="I494" s="91">
        <v>15</v>
      </c>
      <c r="J494" s="91" t="s">
        <v>290</v>
      </c>
      <c r="K494" s="723"/>
      <c r="L494" s="229">
        <f t="shared" si="18"/>
        <v>0</v>
      </c>
      <c r="M494" s="725"/>
      <c r="N494" s="146">
        <f t="shared" si="19"/>
        <v>0</v>
      </c>
      <c r="O494" s="146">
        <f t="shared" si="20"/>
        <v>0</v>
      </c>
    </row>
    <row r="495" spans="1:15">
      <c r="B495" s="92"/>
      <c r="C495" s="91"/>
      <c r="E495" s="92"/>
      <c r="F495" s="232"/>
      <c r="G495" s="92"/>
      <c r="H495" s="92"/>
      <c r="I495" s="92"/>
      <c r="J495" s="92"/>
      <c r="K495" s="723"/>
      <c r="L495" s="229">
        <f t="shared" si="18"/>
        <v>0</v>
      </c>
      <c r="M495" s="725"/>
      <c r="N495" s="146">
        <f t="shared" si="19"/>
        <v>0</v>
      </c>
      <c r="O495" s="146">
        <f t="shared" si="20"/>
        <v>0</v>
      </c>
    </row>
    <row r="496" spans="1:15">
      <c r="A496" s="231" t="s">
        <v>7888</v>
      </c>
      <c r="B496" s="92" t="s">
        <v>7651</v>
      </c>
      <c r="C496" s="91"/>
      <c r="E496" s="92"/>
      <c r="F496" s="232"/>
      <c r="G496" s="92"/>
      <c r="H496" s="92"/>
      <c r="I496" s="92"/>
      <c r="J496" s="92"/>
      <c r="K496" s="723"/>
      <c r="L496" s="229">
        <f t="shared" ref="L496:L551" si="21">+K496*I496</f>
        <v>0</v>
      </c>
      <c r="M496" s="725"/>
      <c r="N496" s="146">
        <f t="shared" si="19"/>
        <v>0</v>
      </c>
      <c r="O496" s="146">
        <f t="shared" si="20"/>
        <v>0</v>
      </c>
    </row>
    <row r="497" spans="1:17">
      <c r="B497" s="92"/>
      <c r="C497" s="91" t="s">
        <v>7889</v>
      </c>
      <c r="E497" s="92"/>
      <c r="F497" s="232"/>
      <c r="G497" s="92"/>
      <c r="H497" s="92"/>
      <c r="I497" s="92">
        <v>18</v>
      </c>
      <c r="J497" s="92" t="s">
        <v>3538</v>
      </c>
      <c r="K497" s="723"/>
      <c r="L497" s="229">
        <f t="shared" si="21"/>
        <v>0</v>
      </c>
      <c r="M497" s="725"/>
      <c r="N497" s="146">
        <f t="shared" si="19"/>
        <v>0</v>
      </c>
      <c r="O497" s="146">
        <f t="shared" si="20"/>
        <v>0</v>
      </c>
    </row>
    <row r="498" spans="1:17">
      <c r="K498" s="721"/>
      <c r="L498" s="229">
        <f t="shared" si="21"/>
        <v>0</v>
      </c>
      <c r="M498" s="723"/>
      <c r="N498" s="146">
        <f t="shared" si="19"/>
        <v>0</v>
      </c>
      <c r="O498" s="146">
        <f t="shared" si="20"/>
        <v>0</v>
      </c>
    </row>
    <row r="499" spans="1:17">
      <c r="K499" s="721"/>
      <c r="L499" s="229">
        <f t="shared" si="21"/>
        <v>0</v>
      </c>
      <c r="M499" s="723"/>
      <c r="N499" s="146">
        <f t="shared" si="19"/>
        <v>0</v>
      </c>
      <c r="O499" s="146">
        <f t="shared" si="20"/>
        <v>0</v>
      </c>
    </row>
    <row r="500" spans="1:17">
      <c r="A500" s="230" t="s">
        <v>7890</v>
      </c>
      <c r="B500" s="210" t="s">
        <v>7868</v>
      </c>
      <c r="K500" s="721"/>
      <c r="L500" s="229">
        <f t="shared" si="21"/>
        <v>0</v>
      </c>
      <c r="M500" s="723"/>
      <c r="N500" s="146">
        <f t="shared" si="19"/>
        <v>0</v>
      </c>
      <c r="O500" s="146">
        <f t="shared" si="20"/>
        <v>0</v>
      </c>
    </row>
    <row r="501" spans="1:17">
      <c r="D501" s="210" t="s">
        <v>7891</v>
      </c>
      <c r="I501" s="210">
        <v>1</v>
      </c>
      <c r="J501" s="210" t="s">
        <v>3538</v>
      </c>
      <c r="K501" s="721"/>
      <c r="L501" s="229">
        <f t="shared" si="21"/>
        <v>0</v>
      </c>
      <c r="M501" s="723"/>
      <c r="N501" s="146">
        <f t="shared" si="19"/>
        <v>0</v>
      </c>
      <c r="O501" s="146">
        <f t="shared" si="20"/>
        <v>0</v>
      </c>
    </row>
    <row r="502" spans="1:17">
      <c r="K502" s="721"/>
      <c r="L502" s="229">
        <f t="shared" si="21"/>
        <v>0</v>
      </c>
      <c r="M502" s="723"/>
      <c r="N502" s="146">
        <f t="shared" si="19"/>
        <v>0</v>
      </c>
      <c r="O502" s="146">
        <f t="shared" si="20"/>
        <v>0</v>
      </c>
    </row>
    <row r="503" spans="1:17">
      <c r="A503" s="227" t="s">
        <v>7892</v>
      </c>
      <c r="K503" s="721"/>
      <c r="L503" s="229">
        <f t="shared" si="21"/>
        <v>0</v>
      </c>
      <c r="M503" s="723"/>
      <c r="N503" s="146">
        <f t="shared" si="19"/>
        <v>0</v>
      </c>
      <c r="O503" s="146">
        <f t="shared" si="20"/>
        <v>0</v>
      </c>
    </row>
    <row r="504" spans="1:17" s="115" customFormat="1">
      <c r="A504" s="239" t="s">
        <v>7893</v>
      </c>
      <c r="B504" s="115" t="s">
        <v>7894</v>
      </c>
      <c r="C504" s="92"/>
      <c r="D504" s="92"/>
      <c r="E504" s="92"/>
      <c r="F504" s="92"/>
      <c r="G504" s="92"/>
      <c r="H504" s="92"/>
      <c r="I504" s="92"/>
      <c r="J504" s="92"/>
      <c r="K504" s="727"/>
      <c r="L504" s="229">
        <f t="shared" si="21"/>
        <v>0</v>
      </c>
      <c r="M504" s="729"/>
      <c r="N504" s="146">
        <f t="shared" si="19"/>
        <v>0</v>
      </c>
      <c r="O504" s="146">
        <f t="shared" si="20"/>
        <v>0</v>
      </c>
      <c r="P504" s="240"/>
      <c r="Q504" s="240"/>
    </row>
    <row r="505" spans="1:17" s="115" customFormat="1">
      <c r="A505" s="239"/>
      <c r="B505" s="92"/>
      <c r="D505" s="92" t="s">
        <v>7895</v>
      </c>
      <c r="E505" s="92"/>
      <c r="F505" s="92"/>
      <c r="G505" s="92"/>
      <c r="H505" s="92"/>
      <c r="I505" s="92"/>
      <c r="J505" s="92"/>
      <c r="K505" s="728"/>
      <c r="L505" s="229">
        <f t="shared" si="21"/>
        <v>0</v>
      </c>
      <c r="M505" s="729"/>
      <c r="N505" s="146">
        <f t="shared" si="19"/>
        <v>0</v>
      </c>
      <c r="O505" s="146">
        <f t="shared" si="20"/>
        <v>0</v>
      </c>
      <c r="P505" s="240"/>
      <c r="Q505" s="240"/>
    </row>
    <row r="506" spans="1:17" s="115" customFormat="1">
      <c r="A506" s="239"/>
      <c r="B506" s="92"/>
      <c r="C506" s="92"/>
      <c r="D506" s="92"/>
      <c r="E506" s="115" t="s">
        <v>7896</v>
      </c>
      <c r="F506" s="232">
        <v>2.5</v>
      </c>
      <c r="G506" s="92" t="s">
        <v>7097</v>
      </c>
      <c r="H506" s="92"/>
      <c r="I506" s="92"/>
      <c r="J506" s="92"/>
      <c r="K506" s="728"/>
      <c r="L506" s="229">
        <f t="shared" si="21"/>
        <v>0</v>
      </c>
      <c r="M506" s="729"/>
      <c r="N506" s="146">
        <f t="shared" si="19"/>
        <v>0</v>
      </c>
      <c r="O506" s="146">
        <f t="shared" si="20"/>
        <v>0</v>
      </c>
      <c r="P506" s="240"/>
      <c r="Q506" s="240"/>
    </row>
    <row r="507" spans="1:17" s="115" customFormat="1">
      <c r="A507" s="239"/>
      <c r="B507" s="92"/>
      <c r="C507" s="92"/>
      <c r="D507" s="92"/>
      <c r="E507" s="115" t="s">
        <v>7897</v>
      </c>
      <c r="F507" s="232">
        <v>3.2</v>
      </c>
      <c r="G507" s="92" t="s">
        <v>7097</v>
      </c>
      <c r="H507" s="92"/>
      <c r="I507" s="92"/>
      <c r="J507" s="92"/>
      <c r="K507" s="728"/>
      <c r="L507" s="229">
        <f t="shared" si="21"/>
        <v>0</v>
      </c>
      <c r="M507" s="729"/>
      <c r="N507" s="146">
        <f t="shared" si="19"/>
        <v>0</v>
      </c>
      <c r="O507" s="146">
        <f t="shared" si="20"/>
        <v>0</v>
      </c>
      <c r="P507" s="240"/>
      <c r="Q507" s="240"/>
    </row>
    <row r="508" spans="1:17" s="115" customFormat="1">
      <c r="A508" s="239"/>
      <c r="B508" s="92"/>
      <c r="C508" s="92"/>
      <c r="D508" s="92"/>
      <c r="E508" s="115" t="s">
        <v>7898</v>
      </c>
      <c r="F508" s="232">
        <v>46</v>
      </c>
      <c r="G508" s="92" t="s">
        <v>7899</v>
      </c>
      <c r="H508" s="92"/>
      <c r="I508" s="92"/>
      <c r="J508" s="92"/>
      <c r="K508" s="728"/>
      <c r="L508" s="229">
        <f t="shared" si="21"/>
        <v>0</v>
      </c>
      <c r="M508" s="729"/>
      <c r="N508" s="146">
        <f t="shared" si="19"/>
        <v>0</v>
      </c>
      <c r="O508" s="146">
        <f t="shared" si="20"/>
        <v>0</v>
      </c>
      <c r="P508" s="240"/>
      <c r="Q508" s="240"/>
    </row>
    <row r="509" spans="1:17" s="115" customFormat="1">
      <c r="A509" s="239"/>
      <c r="B509" s="92"/>
      <c r="C509" s="92"/>
      <c r="D509" s="92"/>
      <c r="E509" s="115" t="s">
        <v>7900</v>
      </c>
      <c r="F509" s="232">
        <v>3.25</v>
      </c>
      <c r="G509" s="92" t="s">
        <v>6970</v>
      </c>
      <c r="H509" s="92"/>
      <c r="I509" s="92"/>
      <c r="J509" s="92"/>
      <c r="K509" s="728"/>
      <c r="L509" s="229">
        <f t="shared" si="21"/>
        <v>0</v>
      </c>
      <c r="M509" s="729"/>
      <c r="N509" s="146">
        <f t="shared" si="19"/>
        <v>0</v>
      </c>
      <c r="O509" s="146">
        <f t="shared" si="20"/>
        <v>0</v>
      </c>
      <c r="P509" s="240"/>
      <c r="Q509" s="240"/>
    </row>
    <row r="510" spans="1:17" s="115" customFormat="1">
      <c r="A510" s="239"/>
      <c r="B510" s="92"/>
      <c r="C510" s="92"/>
      <c r="D510" s="92"/>
      <c r="E510" s="115" t="s">
        <v>7901</v>
      </c>
      <c r="F510" s="92">
        <v>400</v>
      </c>
      <c r="G510" s="92" t="s">
        <v>7331</v>
      </c>
      <c r="H510" s="92"/>
      <c r="I510" s="92">
        <v>2</v>
      </c>
      <c r="J510" s="92" t="s">
        <v>3538</v>
      </c>
      <c r="K510" s="729"/>
      <c r="L510" s="229">
        <f t="shared" si="21"/>
        <v>0</v>
      </c>
      <c r="M510" s="729"/>
      <c r="N510" s="146">
        <f t="shared" si="19"/>
        <v>0</v>
      </c>
      <c r="O510" s="146">
        <f t="shared" si="20"/>
        <v>0</v>
      </c>
      <c r="P510" s="240"/>
      <c r="Q510" s="240"/>
    </row>
    <row r="511" spans="1:17" s="115" customFormat="1">
      <c r="A511" s="239"/>
      <c r="B511" s="92"/>
      <c r="C511" s="92"/>
      <c r="D511" s="92"/>
      <c r="E511" s="92"/>
      <c r="F511" s="92"/>
      <c r="G511" s="92"/>
      <c r="H511" s="92"/>
      <c r="I511" s="92"/>
      <c r="J511" s="92"/>
      <c r="K511" s="729"/>
      <c r="L511" s="229">
        <f t="shared" si="21"/>
        <v>0</v>
      </c>
      <c r="M511" s="729"/>
      <c r="N511" s="146">
        <f t="shared" si="19"/>
        <v>0</v>
      </c>
      <c r="O511" s="146">
        <f t="shared" si="20"/>
        <v>0</v>
      </c>
      <c r="P511" s="240"/>
      <c r="Q511" s="240"/>
    </row>
    <row r="512" spans="1:17" s="115" customFormat="1">
      <c r="A512" s="239" t="s">
        <v>7902</v>
      </c>
      <c r="B512" s="92" t="s">
        <v>7903</v>
      </c>
      <c r="C512" s="92"/>
      <c r="D512" s="92"/>
      <c r="E512" s="92"/>
      <c r="F512" s="92"/>
      <c r="G512" s="92"/>
      <c r="H512" s="92"/>
      <c r="I512" s="92"/>
      <c r="J512" s="92"/>
      <c r="K512" s="729"/>
      <c r="L512" s="229">
        <f t="shared" si="21"/>
        <v>0</v>
      </c>
      <c r="M512" s="729"/>
      <c r="N512" s="146">
        <f t="shared" si="19"/>
        <v>0</v>
      </c>
      <c r="O512" s="146">
        <f t="shared" si="20"/>
        <v>0</v>
      </c>
      <c r="P512" s="240"/>
      <c r="Q512" s="240"/>
    </row>
    <row r="513" spans="1:17" s="115" customFormat="1">
      <c r="A513" s="239"/>
      <c r="B513" s="92"/>
      <c r="D513" s="92" t="s">
        <v>7904</v>
      </c>
      <c r="E513" s="92"/>
      <c r="F513" s="92"/>
      <c r="G513" s="92"/>
      <c r="H513" s="92"/>
      <c r="I513" s="92"/>
      <c r="J513" s="92"/>
      <c r="K513" s="729"/>
      <c r="L513" s="229">
        <f t="shared" si="21"/>
        <v>0</v>
      </c>
      <c r="M513" s="729"/>
      <c r="N513" s="146">
        <f t="shared" si="19"/>
        <v>0</v>
      </c>
      <c r="O513" s="146">
        <f t="shared" si="20"/>
        <v>0</v>
      </c>
      <c r="P513" s="240"/>
      <c r="Q513" s="240"/>
    </row>
    <row r="514" spans="1:17" s="115" customFormat="1">
      <c r="A514" s="239"/>
      <c r="B514" s="92"/>
      <c r="C514" s="92"/>
      <c r="D514" s="92"/>
      <c r="E514" s="115" t="s">
        <v>7896</v>
      </c>
      <c r="F514" s="92">
        <v>2.5</v>
      </c>
      <c r="G514" s="92" t="s">
        <v>7097</v>
      </c>
      <c r="H514" s="92"/>
      <c r="I514" s="92"/>
      <c r="J514" s="92"/>
      <c r="K514" s="729"/>
      <c r="L514" s="229">
        <f t="shared" si="21"/>
        <v>0</v>
      </c>
      <c r="M514" s="729"/>
      <c r="N514" s="146">
        <f t="shared" si="19"/>
        <v>0</v>
      </c>
      <c r="O514" s="146">
        <f t="shared" si="20"/>
        <v>0</v>
      </c>
      <c r="P514" s="240"/>
      <c r="Q514" s="240"/>
    </row>
    <row r="515" spans="1:17" s="115" customFormat="1">
      <c r="A515" s="239"/>
      <c r="B515" s="92"/>
      <c r="C515" s="92"/>
      <c r="D515" s="92"/>
      <c r="E515" s="115" t="s">
        <v>7897</v>
      </c>
      <c r="F515" s="92">
        <v>3.2</v>
      </c>
      <c r="G515" s="92" t="s">
        <v>7097</v>
      </c>
      <c r="H515" s="92"/>
      <c r="I515" s="92"/>
      <c r="J515" s="92"/>
      <c r="K515" s="729"/>
      <c r="L515" s="229">
        <f t="shared" si="21"/>
        <v>0</v>
      </c>
      <c r="M515" s="729"/>
      <c r="N515" s="146">
        <f t="shared" si="19"/>
        <v>0</v>
      </c>
      <c r="O515" s="146">
        <f t="shared" si="20"/>
        <v>0</v>
      </c>
      <c r="P515" s="240"/>
      <c r="Q515" s="240"/>
    </row>
    <row r="516" spans="1:17" s="115" customFormat="1">
      <c r="A516" s="239"/>
      <c r="B516" s="92"/>
      <c r="C516" s="92"/>
      <c r="D516" s="92"/>
      <c r="E516" s="92" t="s">
        <v>7905</v>
      </c>
      <c r="F516" s="232">
        <v>660</v>
      </c>
      <c r="G516" s="92" t="s">
        <v>7906</v>
      </c>
      <c r="H516" s="92"/>
      <c r="I516" s="92"/>
      <c r="J516" s="92"/>
      <c r="K516" s="729"/>
      <c r="L516" s="229">
        <f t="shared" si="21"/>
        <v>0</v>
      </c>
      <c r="M516" s="729"/>
      <c r="N516" s="146">
        <f t="shared" si="19"/>
        <v>0</v>
      </c>
      <c r="O516" s="146">
        <f t="shared" si="20"/>
        <v>0</v>
      </c>
      <c r="P516" s="240"/>
      <c r="Q516" s="240"/>
    </row>
    <row r="517" spans="1:17" s="115" customFormat="1">
      <c r="A517" s="239"/>
      <c r="B517" s="92"/>
      <c r="C517" s="92"/>
      <c r="D517" s="92"/>
      <c r="E517" s="92" t="s">
        <v>7907</v>
      </c>
      <c r="F517" s="232" t="s">
        <v>7908</v>
      </c>
      <c r="G517" s="92" t="s">
        <v>7909</v>
      </c>
      <c r="H517" s="92"/>
      <c r="I517" s="92"/>
      <c r="J517" s="92"/>
      <c r="K517" s="729"/>
      <c r="L517" s="229">
        <f t="shared" si="21"/>
        <v>0</v>
      </c>
      <c r="M517" s="729"/>
      <c r="N517" s="146">
        <f t="shared" si="19"/>
        <v>0</v>
      </c>
      <c r="O517" s="146">
        <f t="shared" si="20"/>
        <v>0</v>
      </c>
      <c r="P517" s="240"/>
      <c r="Q517" s="240"/>
    </row>
    <row r="518" spans="1:17" s="115" customFormat="1">
      <c r="A518" s="239"/>
      <c r="B518" s="92"/>
      <c r="C518" s="92"/>
      <c r="D518" s="92"/>
      <c r="E518" s="115" t="s">
        <v>7910</v>
      </c>
      <c r="F518" s="92">
        <v>13</v>
      </c>
      <c r="G518" s="92" t="s">
        <v>7615</v>
      </c>
      <c r="H518" s="92"/>
      <c r="I518" s="92"/>
      <c r="J518" s="92"/>
      <c r="K518" s="729"/>
      <c r="L518" s="229">
        <f t="shared" si="21"/>
        <v>0</v>
      </c>
      <c r="M518" s="729"/>
      <c r="N518" s="146">
        <f t="shared" si="19"/>
        <v>0</v>
      </c>
      <c r="O518" s="146">
        <f t="shared" si="20"/>
        <v>0</v>
      </c>
      <c r="P518" s="240"/>
      <c r="Q518" s="240"/>
    </row>
    <row r="519" spans="1:17" s="115" customFormat="1">
      <c r="A519" s="239"/>
      <c r="B519" s="92"/>
      <c r="C519" s="92"/>
      <c r="D519" s="92"/>
      <c r="E519" s="115" t="s">
        <v>7901</v>
      </c>
      <c r="F519" s="92">
        <v>230</v>
      </c>
      <c r="G519" s="92" t="s">
        <v>7331</v>
      </c>
      <c r="H519" s="92"/>
      <c r="I519" s="92">
        <v>2</v>
      </c>
      <c r="J519" s="92" t="s">
        <v>3538</v>
      </c>
      <c r="K519" s="729"/>
      <c r="L519" s="229">
        <f t="shared" si="21"/>
        <v>0</v>
      </c>
      <c r="M519" s="729"/>
      <c r="N519" s="146">
        <f t="shared" si="19"/>
        <v>0</v>
      </c>
      <c r="O519" s="146">
        <f t="shared" si="20"/>
        <v>0</v>
      </c>
      <c r="P519" s="240"/>
      <c r="Q519" s="240"/>
    </row>
    <row r="520" spans="1:17" s="115" customFormat="1">
      <c r="A520" s="239"/>
      <c r="B520" s="92"/>
      <c r="C520" s="92"/>
      <c r="D520" s="92"/>
      <c r="E520" s="92"/>
      <c r="F520" s="92"/>
      <c r="G520" s="92"/>
      <c r="H520" s="92"/>
      <c r="I520" s="92"/>
      <c r="K520" s="727"/>
      <c r="L520" s="229">
        <f t="shared" si="21"/>
        <v>0</v>
      </c>
      <c r="M520" s="729"/>
      <c r="N520" s="146">
        <f t="shared" si="19"/>
        <v>0</v>
      </c>
      <c r="O520" s="146">
        <f t="shared" si="20"/>
        <v>0</v>
      </c>
      <c r="P520" s="240"/>
      <c r="Q520" s="240"/>
    </row>
    <row r="521" spans="1:17" s="210" customFormat="1">
      <c r="A521" s="239" t="s">
        <v>7911</v>
      </c>
      <c r="B521" s="210" t="s">
        <v>7912</v>
      </c>
      <c r="K521" s="730"/>
      <c r="L521" s="229">
        <f t="shared" si="21"/>
        <v>0</v>
      </c>
      <c r="M521" s="731"/>
      <c r="N521" s="146">
        <f t="shared" si="19"/>
        <v>0</v>
      </c>
      <c r="O521" s="146">
        <f t="shared" si="20"/>
        <v>0</v>
      </c>
      <c r="P521" s="240"/>
      <c r="Q521" s="240"/>
    </row>
    <row r="522" spans="1:17" s="115" customFormat="1">
      <c r="A522" s="239"/>
      <c r="B522" s="210"/>
      <c r="C522" s="210"/>
      <c r="D522" s="242" t="s">
        <v>7913</v>
      </c>
      <c r="F522" s="210"/>
      <c r="H522" s="210"/>
      <c r="I522" s="241">
        <v>30</v>
      </c>
      <c r="J522" s="210" t="s">
        <v>876</v>
      </c>
      <c r="K522" s="729"/>
      <c r="L522" s="229">
        <f t="shared" si="21"/>
        <v>0</v>
      </c>
      <c r="M522" s="729"/>
      <c r="N522" s="146">
        <f t="shared" ref="N522:N551" si="22">+M522*I522</f>
        <v>0</v>
      </c>
      <c r="O522" s="146">
        <f t="shared" ref="O522:O551" si="23">+N522+L522</f>
        <v>0</v>
      </c>
      <c r="P522" s="240"/>
      <c r="Q522" s="240"/>
    </row>
    <row r="523" spans="1:17" s="115" customFormat="1">
      <c r="A523" s="239"/>
      <c r="B523" s="210"/>
      <c r="C523" s="210"/>
      <c r="D523" s="242" t="s">
        <v>7914</v>
      </c>
      <c r="F523" s="210"/>
      <c r="H523" s="210"/>
      <c r="I523" s="241">
        <v>30</v>
      </c>
      <c r="J523" s="210" t="s">
        <v>876</v>
      </c>
      <c r="K523" s="729"/>
      <c r="L523" s="229">
        <f t="shared" si="21"/>
        <v>0</v>
      </c>
      <c r="M523" s="729"/>
      <c r="N523" s="146">
        <f t="shared" si="22"/>
        <v>0</v>
      </c>
      <c r="O523" s="146">
        <f t="shared" si="23"/>
        <v>0</v>
      </c>
      <c r="P523" s="240"/>
      <c r="Q523" s="240"/>
    </row>
    <row r="524" spans="1:17" s="210" customFormat="1">
      <c r="A524" s="239"/>
      <c r="D524" s="243"/>
      <c r="I524" s="241"/>
      <c r="K524" s="731"/>
      <c r="L524" s="229">
        <f t="shared" si="21"/>
        <v>0</v>
      </c>
      <c r="M524" s="731"/>
      <c r="N524" s="146">
        <f t="shared" si="22"/>
        <v>0</v>
      </c>
      <c r="O524" s="146">
        <f t="shared" si="23"/>
        <v>0</v>
      </c>
      <c r="P524" s="240"/>
      <c r="Q524" s="240"/>
    </row>
    <row r="525" spans="1:17" s="210" customFormat="1">
      <c r="A525" s="239" t="s">
        <v>7915</v>
      </c>
      <c r="B525" s="91" t="s">
        <v>7307</v>
      </c>
      <c r="C525" s="91"/>
      <c r="D525" s="91"/>
      <c r="F525" s="91"/>
      <c r="H525" s="91"/>
      <c r="I525" s="91"/>
      <c r="K525" s="731"/>
      <c r="L525" s="229">
        <f t="shared" si="21"/>
        <v>0</v>
      </c>
      <c r="M525" s="731"/>
      <c r="N525" s="146">
        <f t="shared" si="22"/>
        <v>0</v>
      </c>
      <c r="O525" s="146">
        <f t="shared" si="23"/>
        <v>0</v>
      </c>
      <c r="P525" s="240"/>
      <c r="Q525" s="240"/>
    </row>
    <row r="526" spans="1:17" s="115" customFormat="1">
      <c r="A526" s="239"/>
      <c r="B526" s="210"/>
      <c r="C526" s="210"/>
      <c r="D526" s="210" t="s">
        <v>7435</v>
      </c>
      <c r="F526" s="210"/>
      <c r="H526" s="210"/>
      <c r="I526" s="241">
        <f>+I522+I523</f>
        <v>60</v>
      </c>
      <c r="J526" s="210" t="s">
        <v>876</v>
      </c>
      <c r="K526" s="729"/>
      <c r="L526" s="229">
        <f t="shared" si="21"/>
        <v>0</v>
      </c>
      <c r="M526" s="729"/>
      <c r="N526" s="146">
        <f t="shared" si="22"/>
        <v>0</v>
      </c>
      <c r="O526" s="146">
        <f t="shared" si="23"/>
        <v>0</v>
      </c>
      <c r="P526" s="240"/>
      <c r="Q526" s="240"/>
    </row>
    <row r="527" spans="1:17" s="115" customFormat="1">
      <c r="A527" s="239"/>
      <c r="C527" s="143"/>
      <c r="F527" s="143"/>
      <c r="H527" s="244"/>
      <c r="K527" s="729"/>
      <c r="L527" s="229">
        <f t="shared" si="21"/>
        <v>0</v>
      </c>
      <c r="M527" s="729"/>
      <c r="N527" s="146">
        <f t="shared" si="22"/>
        <v>0</v>
      </c>
      <c r="O527" s="146">
        <f t="shared" si="23"/>
        <v>0</v>
      </c>
      <c r="P527" s="240"/>
      <c r="Q527" s="240"/>
    </row>
    <row r="528" spans="1:17" s="115" customFormat="1">
      <c r="A528" s="239" t="s">
        <v>7916</v>
      </c>
      <c r="B528" s="115" t="s">
        <v>7917</v>
      </c>
      <c r="C528" s="143"/>
      <c r="F528" s="143"/>
      <c r="H528" s="244"/>
      <c r="K528" s="729"/>
      <c r="L528" s="229">
        <f t="shared" si="21"/>
        <v>0</v>
      </c>
      <c r="M528" s="729"/>
      <c r="N528" s="146">
        <f t="shared" si="22"/>
        <v>0</v>
      </c>
      <c r="O528" s="146">
        <f t="shared" si="23"/>
        <v>0</v>
      </c>
      <c r="P528" s="240"/>
      <c r="Q528" s="240"/>
    </row>
    <row r="529" spans="1:17" s="115" customFormat="1">
      <c r="A529" s="239"/>
      <c r="C529" s="143"/>
      <c r="D529" s="115" t="s">
        <v>7918</v>
      </c>
      <c r="F529" s="143"/>
      <c r="H529" s="244"/>
      <c r="K529" s="729"/>
      <c r="L529" s="229">
        <f t="shared" si="21"/>
        <v>0</v>
      </c>
      <c r="M529" s="729"/>
      <c r="N529" s="146">
        <f t="shared" si="22"/>
        <v>0</v>
      </c>
      <c r="O529" s="146">
        <f t="shared" si="23"/>
        <v>0</v>
      </c>
      <c r="P529" s="240"/>
      <c r="Q529" s="240"/>
    </row>
    <row r="530" spans="1:17" s="115" customFormat="1">
      <c r="A530" s="239"/>
      <c r="C530" s="143"/>
      <c r="D530" s="242" t="s">
        <v>7919</v>
      </c>
      <c r="F530" s="143"/>
      <c r="H530" s="210"/>
      <c r="I530" s="241">
        <f>+I522</f>
        <v>30</v>
      </c>
      <c r="J530" s="210" t="s">
        <v>876</v>
      </c>
      <c r="K530" s="729"/>
      <c r="L530" s="229">
        <f t="shared" si="21"/>
        <v>0</v>
      </c>
      <c r="M530" s="729"/>
      <c r="N530" s="146">
        <f t="shared" si="22"/>
        <v>0</v>
      </c>
      <c r="O530" s="146">
        <f t="shared" si="23"/>
        <v>0</v>
      </c>
      <c r="P530" s="240"/>
      <c r="Q530" s="240"/>
    </row>
    <row r="531" spans="1:17" s="115" customFormat="1">
      <c r="A531" s="239"/>
      <c r="C531" s="143"/>
      <c r="D531" s="242" t="s">
        <v>7920</v>
      </c>
      <c r="F531" s="143"/>
      <c r="H531" s="210"/>
      <c r="I531" s="241">
        <f>+I523</f>
        <v>30</v>
      </c>
      <c r="J531" s="210" t="s">
        <v>876</v>
      </c>
      <c r="K531" s="729"/>
      <c r="L531" s="229">
        <f t="shared" si="21"/>
        <v>0</v>
      </c>
      <c r="M531" s="729"/>
      <c r="N531" s="146">
        <f t="shared" si="22"/>
        <v>0</v>
      </c>
      <c r="O531" s="146">
        <f t="shared" si="23"/>
        <v>0</v>
      </c>
      <c r="P531" s="240"/>
      <c r="Q531" s="240"/>
    </row>
    <row r="532" spans="1:17" s="115" customFormat="1">
      <c r="A532" s="239"/>
      <c r="C532" s="143"/>
      <c r="D532" s="143"/>
      <c r="F532" s="143"/>
      <c r="H532" s="244"/>
      <c r="K532" s="729"/>
      <c r="L532" s="229">
        <f t="shared" si="21"/>
        <v>0</v>
      </c>
      <c r="M532" s="729"/>
      <c r="N532" s="146">
        <f t="shared" si="22"/>
        <v>0</v>
      </c>
      <c r="O532" s="146">
        <f t="shared" si="23"/>
        <v>0</v>
      </c>
      <c r="P532" s="240"/>
      <c r="Q532" s="240"/>
    </row>
    <row r="533" spans="1:17" s="115" customFormat="1">
      <c r="A533" s="239" t="s">
        <v>7921</v>
      </c>
      <c r="B533" s="115" t="s">
        <v>7922</v>
      </c>
      <c r="C533" s="143"/>
      <c r="D533" s="143"/>
      <c r="F533" s="143"/>
      <c r="H533" s="244"/>
      <c r="K533" s="729"/>
      <c r="L533" s="229">
        <f t="shared" si="21"/>
        <v>0</v>
      </c>
      <c r="M533" s="729"/>
      <c r="N533" s="146">
        <f t="shared" si="22"/>
        <v>0</v>
      </c>
      <c r="O533" s="146">
        <f t="shared" si="23"/>
        <v>0</v>
      </c>
      <c r="P533" s="240"/>
      <c r="Q533" s="240"/>
    </row>
    <row r="534" spans="1:17" s="115" customFormat="1">
      <c r="A534" s="239"/>
      <c r="C534" s="143"/>
      <c r="D534" s="210" t="s">
        <v>7923</v>
      </c>
      <c r="F534" s="143"/>
      <c r="H534" s="244"/>
      <c r="I534" s="241">
        <v>10</v>
      </c>
      <c r="J534" s="210" t="s">
        <v>1464</v>
      </c>
      <c r="K534" s="729"/>
      <c r="L534" s="229">
        <f t="shared" si="21"/>
        <v>0</v>
      </c>
      <c r="M534" s="729"/>
      <c r="N534" s="146">
        <f t="shared" si="22"/>
        <v>0</v>
      </c>
      <c r="O534" s="146">
        <f t="shared" si="23"/>
        <v>0</v>
      </c>
      <c r="P534" s="240"/>
      <c r="Q534" s="240"/>
    </row>
    <row r="535" spans="1:17" s="115" customFormat="1">
      <c r="A535" s="239"/>
      <c r="C535" s="143"/>
      <c r="D535" s="143"/>
      <c r="E535" s="210"/>
      <c r="F535" s="143"/>
      <c r="H535" s="244"/>
      <c r="I535" s="241"/>
      <c r="J535" s="210"/>
      <c r="K535" s="729"/>
      <c r="L535" s="229">
        <f t="shared" si="21"/>
        <v>0</v>
      </c>
      <c r="M535" s="729"/>
      <c r="N535" s="146">
        <f t="shared" si="22"/>
        <v>0</v>
      </c>
      <c r="O535" s="146">
        <f t="shared" si="23"/>
        <v>0</v>
      </c>
      <c r="P535" s="240"/>
      <c r="Q535" s="240"/>
    </row>
    <row r="536" spans="1:17" s="115" customFormat="1">
      <c r="A536" s="239" t="s">
        <v>7924</v>
      </c>
      <c r="B536" s="115" t="s">
        <v>7925</v>
      </c>
      <c r="C536" s="143"/>
      <c r="D536" s="143"/>
      <c r="F536" s="143"/>
      <c r="H536" s="244"/>
      <c r="I536" s="115">
        <v>2</v>
      </c>
      <c r="J536" s="115" t="s">
        <v>1921</v>
      </c>
      <c r="K536" s="729"/>
      <c r="L536" s="229">
        <f t="shared" si="21"/>
        <v>0</v>
      </c>
      <c r="M536" s="729"/>
      <c r="N536" s="146">
        <f t="shared" si="22"/>
        <v>0</v>
      </c>
      <c r="O536" s="146">
        <f t="shared" si="23"/>
        <v>0</v>
      </c>
      <c r="P536" s="240"/>
      <c r="Q536" s="240"/>
    </row>
    <row r="537" spans="1:17" s="115" customFormat="1">
      <c r="A537" s="239"/>
      <c r="C537" s="143"/>
      <c r="D537" s="143"/>
      <c r="F537" s="143"/>
      <c r="H537" s="244"/>
      <c r="K537" s="729"/>
      <c r="L537" s="229">
        <f t="shared" si="21"/>
        <v>0</v>
      </c>
      <c r="M537" s="729"/>
      <c r="N537" s="146">
        <f t="shared" si="22"/>
        <v>0</v>
      </c>
      <c r="O537" s="146">
        <f t="shared" si="23"/>
        <v>0</v>
      </c>
      <c r="P537" s="240"/>
      <c r="Q537" s="240"/>
    </row>
    <row r="538" spans="1:17" s="115" customFormat="1">
      <c r="A538" s="239" t="s">
        <v>7926</v>
      </c>
      <c r="B538" s="115" t="s">
        <v>7382</v>
      </c>
      <c r="C538" s="143"/>
      <c r="D538" s="143"/>
      <c r="F538" s="143"/>
      <c r="H538" s="244"/>
      <c r="K538" s="729"/>
      <c r="L538" s="229">
        <f t="shared" si="21"/>
        <v>0</v>
      </c>
      <c r="M538" s="729"/>
      <c r="N538" s="146">
        <f t="shared" si="22"/>
        <v>0</v>
      </c>
      <c r="O538" s="146">
        <f t="shared" si="23"/>
        <v>0</v>
      </c>
      <c r="P538" s="240"/>
      <c r="Q538" s="240"/>
    </row>
    <row r="539" spans="1:17" s="115" customFormat="1">
      <c r="A539" s="239"/>
      <c r="C539" s="143"/>
      <c r="D539" s="115" t="s">
        <v>7927</v>
      </c>
      <c r="F539" s="143"/>
      <c r="H539" s="244"/>
      <c r="I539" s="115">
        <v>4</v>
      </c>
      <c r="J539" s="115" t="s">
        <v>1921</v>
      </c>
      <c r="K539" s="729"/>
      <c r="L539" s="229">
        <f t="shared" si="21"/>
        <v>0</v>
      </c>
      <c r="M539" s="729"/>
      <c r="N539" s="146">
        <f t="shared" si="22"/>
        <v>0</v>
      </c>
      <c r="O539" s="146">
        <f t="shared" si="23"/>
        <v>0</v>
      </c>
      <c r="P539" s="240"/>
      <c r="Q539" s="240"/>
    </row>
    <row r="540" spans="1:17" s="115" customFormat="1">
      <c r="A540" s="239"/>
      <c r="C540" s="143"/>
      <c r="D540" s="143"/>
      <c r="E540" s="143"/>
      <c r="F540" s="143"/>
      <c r="H540" s="244"/>
      <c r="K540" s="729"/>
      <c r="L540" s="229">
        <f t="shared" si="21"/>
        <v>0</v>
      </c>
      <c r="M540" s="729"/>
      <c r="N540" s="146">
        <f t="shared" si="22"/>
        <v>0</v>
      </c>
      <c r="O540" s="146">
        <f t="shared" si="23"/>
        <v>0</v>
      </c>
      <c r="P540" s="240"/>
      <c r="Q540" s="240"/>
    </row>
    <row r="541" spans="1:17" s="115" customFormat="1">
      <c r="A541" s="239" t="s">
        <v>7928</v>
      </c>
      <c r="B541" s="115" t="s">
        <v>7929</v>
      </c>
      <c r="C541" s="143"/>
      <c r="D541" s="143"/>
      <c r="E541" s="143"/>
      <c r="F541" s="143"/>
      <c r="H541" s="244"/>
      <c r="K541" s="729"/>
      <c r="L541" s="229">
        <f t="shared" si="21"/>
        <v>0</v>
      </c>
      <c r="M541" s="729"/>
      <c r="N541" s="146">
        <f t="shared" si="22"/>
        <v>0</v>
      </c>
      <c r="O541" s="146">
        <f t="shared" si="23"/>
        <v>0</v>
      </c>
      <c r="P541" s="240"/>
      <c r="Q541" s="240"/>
    </row>
    <row r="542" spans="1:17" s="115" customFormat="1">
      <c r="A542" s="239"/>
      <c r="C542" s="143"/>
      <c r="D542" s="143"/>
      <c r="E542" s="210" t="s">
        <v>7930</v>
      </c>
      <c r="F542" s="143"/>
      <c r="H542" s="244"/>
      <c r="I542" s="241">
        <v>20</v>
      </c>
      <c r="J542" s="210" t="s">
        <v>876</v>
      </c>
      <c r="K542" s="729"/>
      <c r="L542" s="229">
        <f t="shared" si="21"/>
        <v>0</v>
      </c>
      <c r="M542" s="729"/>
      <c r="N542" s="146">
        <f t="shared" si="22"/>
        <v>0</v>
      </c>
      <c r="O542" s="146">
        <f t="shared" si="23"/>
        <v>0</v>
      </c>
      <c r="P542" s="240"/>
      <c r="Q542" s="240"/>
    </row>
    <row r="543" spans="1:17">
      <c r="K543" s="721"/>
      <c r="L543" s="229">
        <f t="shared" si="21"/>
        <v>0</v>
      </c>
      <c r="M543" s="723"/>
      <c r="N543" s="146">
        <f t="shared" si="22"/>
        <v>0</v>
      </c>
      <c r="O543" s="146">
        <f t="shared" si="23"/>
        <v>0</v>
      </c>
    </row>
    <row r="544" spans="1:17">
      <c r="A544" s="233" t="s">
        <v>7311</v>
      </c>
      <c r="K544" s="721"/>
      <c r="L544" s="229">
        <f t="shared" si="21"/>
        <v>0</v>
      </c>
      <c r="M544" s="723"/>
      <c r="N544" s="146">
        <f t="shared" si="22"/>
        <v>0</v>
      </c>
      <c r="O544" s="146">
        <f t="shared" si="23"/>
        <v>0</v>
      </c>
    </row>
    <row r="545" spans="1:15">
      <c r="A545" s="230" t="s">
        <v>7239</v>
      </c>
      <c r="B545" s="210" t="s">
        <v>7931</v>
      </c>
      <c r="I545" s="210">
        <v>24</v>
      </c>
      <c r="J545" s="92" t="s">
        <v>1921</v>
      </c>
      <c r="K545" s="721"/>
      <c r="L545" s="229">
        <f t="shared" si="21"/>
        <v>0</v>
      </c>
      <c r="M545" s="723"/>
      <c r="N545" s="146">
        <f t="shared" si="22"/>
        <v>0</v>
      </c>
      <c r="O545" s="146">
        <f t="shared" si="23"/>
        <v>0</v>
      </c>
    </row>
    <row r="546" spans="1:15">
      <c r="K546" s="721"/>
      <c r="L546" s="229">
        <f t="shared" si="21"/>
        <v>0</v>
      </c>
      <c r="M546" s="723"/>
      <c r="N546" s="146">
        <f t="shared" si="22"/>
        <v>0</v>
      </c>
      <c r="O546" s="146">
        <f t="shared" si="23"/>
        <v>0</v>
      </c>
    </row>
    <row r="547" spans="1:15">
      <c r="A547" s="230" t="s">
        <v>7242</v>
      </c>
      <c r="B547" s="210" t="s">
        <v>7381</v>
      </c>
      <c r="I547" s="210">
        <v>3</v>
      </c>
      <c r="J547" s="210" t="s">
        <v>271</v>
      </c>
      <c r="K547" s="721"/>
      <c r="L547" s="229">
        <f t="shared" si="21"/>
        <v>0</v>
      </c>
      <c r="M547" s="723"/>
      <c r="N547" s="146">
        <f t="shared" si="22"/>
        <v>0</v>
      </c>
      <c r="O547" s="146">
        <f t="shared" si="23"/>
        <v>0</v>
      </c>
    </row>
    <row r="548" spans="1:15">
      <c r="K548" s="721"/>
      <c r="L548" s="229">
        <f t="shared" si="21"/>
        <v>0</v>
      </c>
      <c r="M548" s="723"/>
      <c r="N548" s="146">
        <f t="shared" si="22"/>
        <v>0</v>
      </c>
      <c r="O548" s="146">
        <f t="shared" si="23"/>
        <v>0</v>
      </c>
    </row>
    <row r="549" spans="1:15">
      <c r="A549" s="230" t="s">
        <v>7245</v>
      </c>
      <c r="B549" s="210" t="s">
        <v>7382</v>
      </c>
      <c r="I549" s="210">
        <v>48</v>
      </c>
      <c r="J549" s="92" t="s">
        <v>1921</v>
      </c>
      <c r="K549" s="721"/>
      <c r="L549" s="229">
        <f t="shared" si="21"/>
        <v>0</v>
      </c>
      <c r="M549" s="723"/>
      <c r="N549" s="146">
        <f t="shared" si="22"/>
        <v>0</v>
      </c>
      <c r="O549" s="146">
        <f t="shared" si="23"/>
        <v>0</v>
      </c>
    </row>
    <row r="550" spans="1:15">
      <c r="K550" s="721"/>
      <c r="L550" s="229">
        <f t="shared" si="21"/>
        <v>0</v>
      </c>
      <c r="M550" s="723"/>
      <c r="N550" s="146">
        <f t="shared" si="22"/>
        <v>0</v>
      </c>
      <c r="O550" s="146">
        <f t="shared" si="23"/>
        <v>0</v>
      </c>
    </row>
    <row r="551" spans="1:15">
      <c r="A551" s="230" t="s">
        <v>7247</v>
      </c>
      <c r="B551" s="92" t="s">
        <v>7384</v>
      </c>
      <c r="I551" s="210">
        <v>24</v>
      </c>
      <c r="J551" s="92" t="s">
        <v>1921</v>
      </c>
      <c r="K551" s="721"/>
      <c r="L551" s="229">
        <f t="shared" si="21"/>
        <v>0</v>
      </c>
      <c r="M551" s="723"/>
      <c r="N551" s="146">
        <f t="shared" si="22"/>
        <v>0</v>
      </c>
      <c r="O551" s="146">
        <f t="shared" si="23"/>
        <v>0</v>
      </c>
    </row>
    <row r="552" spans="1:15" ht="15" thickBot="1">
      <c r="A552" s="245"/>
      <c r="B552" s="246"/>
      <c r="C552" s="246"/>
      <c r="D552" s="246"/>
      <c r="E552" s="246"/>
      <c r="F552" s="246"/>
      <c r="G552" s="246"/>
      <c r="H552" s="246"/>
      <c r="I552" s="246" t="s">
        <v>7569</v>
      </c>
      <c r="J552" s="246"/>
      <c r="K552" s="247"/>
      <c r="L552" s="248"/>
      <c r="M552" s="248"/>
      <c r="N552" s="248"/>
      <c r="O552" s="248"/>
    </row>
    <row r="553" spans="1:15" ht="13.5" thickTop="1">
      <c r="A553" s="233" t="s">
        <v>7429</v>
      </c>
      <c r="L553" s="249">
        <f>SUM(L10:L551)</f>
        <v>0</v>
      </c>
      <c r="M553" s="249"/>
      <c r="N553" s="249">
        <f>SUM(N7:N552)</f>
        <v>0</v>
      </c>
      <c r="O553" s="249">
        <f>SUM(O7:O552)</f>
        <v>0</v>
      </c>
    </row>
    <row r="554" spans="1:15">
      <c r="A554" s="233"/>
    </row>
  </sheetData>
  <sheetProtection password="C63E" sheet="1" objects="1" scenarios="1"/>
  <mergeCells count="14">
    <mergeCell ref="B371:H371"/>
    <mergeCell ref="B372:G372"/>
    <mergeCell ref="C277:D277"/>
    <mergeCell ref="C283:D283"/>
    <mergeCell ref="B292:H292"/>
    <mergeCell ref="B293:G293"/>
    <mergeCell ref="B302:H302"/>
    <mergeCell ref="B303:G303"/>
    <mergeCell ref="B271:G271"/>
    <mergeCell ref="B202:H202"/>
    <mergeCell ref="B203:G203"/>
    <mergeCell ref="C209:D209"/>
    <mergeCell ref="C215:D215"/>
    <mergeCell ref="B270:H270"/>
  </mergeCells>
  <pageMargins left="0.55118110236220474" right="0.78740157480314965" top="0.6692913385826772" bottom="0.55118110236220474" header="0.51181102362204722" footer="0.39370078740157483"/>
  <pageSetup paperSize="9" fitToHeight="100" orientation="landscape" r:id="rId1"/>
  <headerFooter alignWithMargins="0">
    <oddFooter>&amp;R&amp;P</oddFooter>
  </headerFooter>
</worksheet>
</file>

<file path=xl/worksheets/sheet12.xml><?xml version="1.0" encoding="utf-8"?>
<worksheet xmlns="http://schemas.openxmlformats.org/spreadsheetml/2006/main" xmlns:r="http://schemas.openxmlformats.org/officeDocument/2006/relationships">
  <sheetPr>
    <pageSetUpPr fitToPage="1"/>
  </sheetPr>
  <dimension ref="A1:BR94"/>
  <sheetViews>
    <sheetView showGridLines="0" workbookViewId="0">
      <pane ySplit="1" topLeftCell="A82" activePane="bottomLeft" state="frozen"/>
      <selection pane="bottomLeft" activeCell="V100" sqref="V100"/>
    </sheetView>
  </sheetViews>
  <sheetFormatPr defaultRowHeight="13.5"/>
  <cols>
    <col min="1" max="1" width="8.33203125" style="481" customWidth="1"/>
    <col min="2" max="2" width="1.6640625" style="481" customWidth="1"/>
    <col min="3" max="3" width="4.1640625" style="481" customWidth="1"/>
    <col min="4" max="4" width="4.33203125" style="481" customWidth="1"/>
    <col min="5" max="5" width="17.1640625" style="481" customWidth="1"/>
    <col min="6" max="6" width="75" style="481" customWidth="1"/>
    <col min="7" max="7" width="8.6640625" style="481" customWidth="1"/>
    <col min="8" max="8" width="11.1640625" style="481" customWidth="1"/>
    <col min="9" max="9" width="12.6640625" style="481" customWidth="1"/>
    <col min="10" max="10" width="23.5" style="481" customWidth="1"/>
    <col min="11" max="11" width="15.5" style="481" customWidth="1"/>
    <col min="12" max="12" width="9.33203125" style="481"/>
    <col min="13" max="18" width="9.33203125" style="481" hidden="1"/>
    <col min="19" max="19" width="8.1640625" style="481" hidden="1" customWidth="1"/>
    <col min="20" max="20" width="29.6640625" style="481" hidden="1" customWidth="1"/>
    <col min="21" max="21" width="16.33203125" style="481" hidden="1" customWidth="1"/>
    <col min="22" max="22" width="12.33203125" style="481" customWidth="1"/>
    <col min="23" max="23" width="16.33203125" style="481" customWidth="1"/>
    <col min="24" max="24" width="12.33203125" style="481" customWidth="1"/>
    <col min="25" max="25" width="15" style="481" customWidth="1"/>
    <col min="26" max="26" width="11" style="481" customWidth="1"/>
    <col min="27" max="27" width="15" style="481" customWidth="1"/>
    <col min="28" max="28" width="16.33203125" style="481" customWidth="1"/>
    <col min="29" max="29" width="11" style="481" customWidth="1"/>
    <col min="30" max="30" width="15" style="481" customWidth="1"/>
    <col min="31" max="31" width="16.33203125" style="481" customWidth="1"/>
    <col min="32" max="43" width="9.33203125" style="481"/>
    <col min="44" max="65" width="9.33203125" style="481" hidden="1"/>
    <col min="66" max="16384" width="9.33203125" style="481"/>
  </cols>
  <sheetData>
    <row r="1" spans="1:70" ht="21.75" customHeight="1">
      <c r="A1" s="478"/>
      <c r="B1" s="3"/>
      <c r="C1" s="3"/>
      <c r="D1" s="4" t="s">
        <v>1</v>
      </c>
      <c r="E1" s="3"/>
      <c r="F1" s="479" t="s">
        <v>144</v>
      </c>
      <c r="G1" s="960" t="s">
        <v>145</v>
      </c>
      <c r="H1" s="960"/>
      <c r="I1" s="3"/>
      <c r="J1" s="479" t="s">
        <v>146</v>
      </c>
      <c r="K1" s="4" t="s">
        <v>147</v>
      </c>
      <c r="L1" s="479" t="s">
        <v>148</v>
      </c>
      <c r="M1" s="479"/>
      <c r="N1" s="479"/>
      <c r="O1" s="479"/>
      <c r="P1" s="479"/>
      <c r="Q1" s="479"/>
      <c r="R1" s="479"/>
      <c r="S1" s="479"/>
      <c r="T1" s="479"/>
      <c r="U1" s="480"/>
      <c r="V1" s="480"/>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row>
    <row r="2" spans="1:70" ht="36.950000000000003" customHeight="1">
      <c r="L2" s="955" t="s">
        <v>8</v>
      </c>
      <c r="M2" s="956"/>
      <c r="N2" s="956"/>
      <c r="O2" s="956"/>
      <c r="P2" s="956"/>
      <c r="Q2" s="956"/>
      <c r="R2" s="956"/>
      <c r="S2" s="956"/>
      <c r="T2" s="956"/>
      <c r="U2" s="956"/>
      <c r="V2" s="956"/>
      <c r="AT2" s="482" t="s">
        <v>109</v>
      </c>
    </row>
    <row r="3" spans="1:70" ht="6.95" customHeight="1">
      <c r="B3" s="483"/>
      <c r="C3" s="484"/>
      <c r="D3" s="484"/>
      <c r="E3" s="484"/>
      <c r="F3" s="484"/>
      <c r="G3" s="484"/>
      <c r="H3" s="484"/>
      <c r="I3" s="484"/>
      <c r="J3" s="484"/>
      <c r="K3" s="485"/>
      <c r="AT3" s="482" t="s">
        <v>89</v>
      </c>
    </row>
    <row r="4" spans="1:70" ht="36.950000000000003" customHeight="1">
      <c r="B4" s="486"/>
      <c r="C4" s="487"/>
      <c r="D4" s="488" t="s">
        <v>149</v>
      </c>
      <c r="E4" s="487"/>
      <c r="F4" s="487"/>
      <c r="G4" s="487"/>
      <c r="H4" s="487"/>
      <c r="I4" s="487"/>
      <c r="J4" s="487"/>
      <c r="K4" s="489"/>
      <c r="M4" s="490" t="s">
        <v>14</v>
      </c>
      <c r="AT4" s="482" t="s">
        <v>6</v>
      </c>
    </row>
    <row r="5" spans="1:70" ht="6.95" customHeight="1">
      <c r="B5" s="486"/>
      <c r="C5" s="487"/>
      <c r="D5" s="487"/>
      <c r="E5" s="487"/>
      <c r="F5" s="487"/>
      <c r="G5" s="487"/>
      <c r="H5" s="487"/>
      <c r="I5" s="487"/>
      <c r="J5" s="487"/>
      <c r="K5" s="489"/>
    </row>
    <row r="6" spans="1:70" ht="15">
      <c r="B6" s="486"/>
      <c r="C6" s="487"/>
      <c r="D6" s="491" t="s">
        <v>20</v>
      </c>
      <c r="E6" s="487"/>
      <c r="F6" s="487"/>
      <c r="G6" s="487"/>
      <c r="H6" s="487"/>
      <c r="I6" s="487"/>
      <c r="J6" s="487"/>
      <c r="K6" s="489"/>
    </row>
    <row r="7" spans="1:70" ht="16.5" customHeight="1">
      <c r="B7" s="486"/>
      <c r="C7" s="487"/>
      <c r="D7" s="487"/>
      <c r="E7" s="961" t="str">
        <f>'Rekapitulace stavby'!K6</f>
        <v>Rekonstrukce domu blok 60, č.p. 2180, ul. Táboritů v mostě, domov se zvláštním režimem</v>
      </c>
      <c r="F7" s="967"/>
      <c r="G7" s="967"/>
      <c r="H7" s="967"/>
      <c r="I7" s="487"/>
      <c r="J7" s="487"/>
      <c r="K7" s="489"/>
    </row>
    <row r="8" spans="1:70" ht="15">
      <c r="B8" s="486"/>
      <c r="C8" s="487"/>
      <c r="D8" s="491" t="s">
        <v>150</v>
      </c>
      <c r="E8" s="487"/>
      <c r="F8" s="487"/>
      <c r="G8" s="487"/>
      <c r="H8" s="487"/>
      <c r="I8" s="487"/>
      <c r="J8" s="487"/>
      <c r="K8" s="489"/>
    </row>
    <row r="9" spans="1:70" s="492" customFormat="1" ht="16.5" customHeight="1">
      <c r="B9" s="493"/>
      <c r="C9" s="494"/>
      <c r="D9" s="494"/>
      <c r="E9" s="961" t="s">
        <v>151</v>
      </c>
      <c r="F9" s="962"/>
      <c r="G9" s="962"/>
      <c r="H9" s="962"/>
      <c r="I9" s="494"/>
      <c r="J9" s="494"/>
      <c r="K9" s="495"/>
    </row>
    <row r="10" spans="1:70" s="492" customFormat="1" ht="15">
      <c r="B10" s="493"/>
      <c r="C10" s="494"/>
      <c r="D10" s="491" t="s">
        <v>152</v>
      </c>
      <c r="E10" s="494"/>
      <c r="F10" s="494"/>
      <c r="G10" s="494"/>
      <c r="H10" s="494"/>
      <c r="I10" s="494"/>
      <c r="J10" s="494"/>
      <c r="K10" s="495"/>
    </row>
    <row r="11" spans="1:70" s="492" customFormat="1" ht="36.950000000000003" customHeight="1">
      <c r="B11" s="493"/>
      <c r="C11" s="494"/>
      <c r="D11" s="494"/>
      <c r="E11" s="963" t="s">
        <v>5254</v>
      </c>
      <c r="F11" s="962"/>
      <c r="G11" s="962"/>
      <c r="H11" s="962"/>
      <c r="I11" s="494"/>
      <c r="J11" s="494"/>
      <c r="K11" s="495"/>
    </row>
    <row r="12" spans="1:70" s="492" customFormat="1">
      <c r="B12" s="493"/>
      <c r="C12" s="494"/>
      <c r="D12" s="494"/>
      <c r="E12" s="494"/>
      <c r="F12" s="494"/>
      <c r="G12" s="494"/>
      <c r="H12" s="494"/>
      <c r="I12" s="494"/>
      <c r="J12" s="494"/>
      <c r="K12" s="495"/>
    </row>
    <row r="13" spans="1:70" s="492" customFormat="1" ht="14.45" customHeight="1">
      <c r="B13" s="493"/>
      <c r="C13" s="494"/>
      <c r="D13" s="491" t="s">
        <v>22</v>
      </c>
      <c r="E13" s="494"/>
      <c r="F13" s="496" t="s">
        <v>5</v>
      </c>
      <c r="G13" s="494"/>
      <c r="H13" s="494"/>
      <c r="I13" s="491" t="s">
        <v>24</v>
      </c>
      <c r="J13" s="496" t="s">
        <v>5</v>
      </c>
      <c r="K13" s="495"/>
    </row>
    <row r="14" spans="1:70" s="492" customFormat="1" ht="14.45" customHeight="1">
      <c r="B14" s="493"/>
      <c r="C14" s="494"/>
      <c r="D14" s="491" t="s">
        <v>26</v>
      </c>
      <c r="E14" s="494"/>
      <c r="F14" s="496" t="s">
        <v>27</v>
      </c>
      <c r="G14" s="494"/>
      <c r="H14" s="494"/>
      <c r="I14" s="491" t="s">
        <v>28</v>
      </c>
      <c r="J14" s="497" t="str">
        <f>'Rekapitulace stavby'!AN8</f>
        <v>13. 12. 2017</v>
      </c>
      <c r="K14" s="495"/>
    </row>
    <row r="15" spans="1:70" s="492" customFormat="1" ht="10.9" customHeight="1">
      <c r="B15" s="493"/>
      <c r="C15" s="494"/>
      <c r="D15" s="494"/>
      <c r="E15" s="494"/>
      <c r="F15" s="494"/>
      <c r="G15" s="494"/>
      <c r="H15" s="494"/>
      <c r="I15" s="494"/>
      <c r="J15" s="494"/>
      <c r="K15" s="495"/>
    </row>
    <row r="16" spans="1:70" s="492" customFormat="1" ht="14.45" customHeight="1">
      <c r="B16" s="493"/>
      <c r="C16" s="494"/>
      <c r="D16" s="491" t="s">
        <v>34</v>
      </c>
      <c r="E16" s="494"/>
      <c r="F16" s="494"/>
      <c r="G16" s="494"/>
      <c r="H16" s="494"/>
      <c r="I16" s="491" t="s">
        <v>35</v>
      </c>
      <c r="J16" s="496" t="s">
        <v>36</v>
      </c>
      <c r="K16" s="495"/>
    </row>
    <row r="17" spans="2:22" s="492" customFormat="1" ht="18" customHeight="1">
      <c r="B17" s="493"/>
      <c r="C17" s="494"/>
      <c r="D17" s="494"/>
      <c r="E17" s="496" t="s">
        <v>37</v>
      </c>
      <c r="F17" s="494"/>
      <c r="G17" s="494"/>
      <c r="H17" s="494"/>
      <c r="I17" s="491" t="s">
        <v>38</v>
      </c>
      <c r="J17" s="496" t="s">
        <v>5</v>
      </c>
      <c r="K17" s="495"/>
      <c r="V17" s="10"/>
    </row>
    <row r="18" spans="2:22" s="492" customFormat="1" ht="6.95" customHeight="1">
      <c r="B18" s="493"/>
      <c r="C18" s="494"/>
      <c r="D18" s="494"/>
      <c r="E18" s="494"/>
      <c r="F18" s="494"/>
      <c r="G18" s="494"/>
      <c r="H18" s="494"/>
      <c r="I18" s="494"/>
      <c r="J18" s="494"/>
      <c r="K18" s="495"/>
    </row>
    <row r="19" spans="2:22" s="492" customFormat="1" ht="14.45" customHeight="1">
      <c r="B19" s="493"/>
      <c r="C19" s="494"/>
      <c r="D19" s="491" t="s">
        <v>39</v>
      </c>
      <c r="E19" s="494"/>
      <c r="F19" s="494"/>
      <c r="G19" s="494"/>
      <c r="H19" s="494"/>
      <c r="I19" s="491" t="s">
        <v>35</v>
      </c>
      <c r="J19" s="496" t="str">
        <f>IF('Rekapitulace stavby'!AN13="Vyplň údaj","",IF('Rekapitulace stavby'!AN13="","",'Rekapitulace stavby'!AN13))</f>
        <v/>
      </c>
      <c r="K19" s="495"/>
    </row>
    <row r="20" spans="2:22" s="492" customFormat="1" ht="18" customHeight="1">
      <c r="B20" s="493"/>
      <c r="C20" s="494"/>
      <c r="D20" s="494"/>
      <c r="E20" s="496" t="str">
        <f>IF('Rekapitulace stavby'!E14="Vyplň údaj","",IF('Rekapitulace stavby'!E14="","",'Rekapitulace stavby'!E14))</f>
        <v/>
      </c>
      <c r="F20" s="494"/>
      <c r="G20" s="494"/>
      <c r="H20" s="494"/>
      <c r="I20" s="491" t="s">
        <v>38</v>
      </c>
      <c r="J20" s="496" t="str">
        <f>IF('Rekapitulace stavby'!AN14="Vyplň údaj","",IF('Rekapitulace stavby'!AN14="","",'Rekapitulace stavby'!AN14))</f>
        <v/>
      </c>
      <c r="K20" s="495"/>
    </row>
    <row r="21" spans="2:22" s="492" customFormat="1" ht="6.95" customHeight="1">
      <c r="B21" s="493"/>
      <c r="C21" s="494"/>
      <c r="D21" s="494"/>
      <c r="E21" s="494"/>
      <c r="F21" s="494"/>
      <c r="G21" s="494"/>
      <c r="H21" s="494"/>
      <c r="I21" s="494"/>
      <c r="J21" s="494"/>
      <c r="K21" s="495"/>
    </row>
    <row r="22" spans="2:22" s="492" customFormat="1" ht="14.45" customHeight="1">
      <c r="B22" s="493"/>
      <c r="C22" s="494"/>
      <c r="D22" s="491" t="s">
        <v>41</v>
      </c>
      <c r="E22" s="494"/>
      <c r="F22" s="494"/>
      <c r="G22" s="494"/>
      <c r="H22" s="494"/>
      <c r="I22" s="491" t="s">
        <v>35</v>
      </c>
      <c r="J22" s="496" t="s">
        <v>42</v>
      </c>
      <c r="K22" s="495"/>
    </row>
    <row r="23" spans="2:22" s="492" customFormat="1" ht="18" customHeight="1">
      <c r="B23" s="493"/>
      <c r="C23" s="494"/>
      <c r="D23" s="494"/>
      <c r="E23" s="496" t="s">
        <v>44</v>
      </c>
      <c r="F23" s="494"/>
      <c r="G23" s="494"/>
      <c r="H23" s="494"/>
      <c r="I23" s="491" t="s">
        <v>38</v>
      </c>
      <c r="J23" s="496" t="s">
        <v>5</v>
      </c>
      <c r="K23" s="495"/>
    </row>
    <row r="24" spans="2:22" s="492" customFormat="1" ht="6.95" customHeight="1">
      <c r="B24" s="493"/>
      <c r="C24" s="494"/>
      <c r="D24" s="494"/>
      <c r="E24" s="494"/>
      <c r="F24" s="494"/>
      <c r="G24" s="494"/>
      <c r="H24" s="494"/>
      <c r="I24" s="494"/>
      <c r="J24" s="494"/>
      <c r="K24" s="495"/>
    </row>
    <row r="25" spans="2:22" s="492" customFormat="1" ht="14.45" customHeight="1">
      <c r="B25" s="493"/>
      <c r="C25" s="494"/>
      <c r="D25" s="491" t="s">
        <v>45</v>
      </c>
      <c r="E25" s="494"/>
      <c r="F25" s="494"/>
      <c r="G25" s="494"/>
      <c r="H25" s="494"/>
      <c r="I25" s="494"/>
      <c r="J25" s="494"/>
      <c r="K25" s="495"/>
    </row>
    <row r="26" spans="2:22" s="501" customFormat="1" ht="85.5" customHeight="1">
      <c r="B26" s="498"/>
      <c r="C26" s="499"/>
      <c r="D26" s="499"/>
      <c r="E26" s="924" t="s">
        <v>154</v>
      </c>
      <c r="F26" s="924"/>
      <c r="G26" s="924"/>
      <c r="H26" s="924"/>
      <c r="I26" s="499"/>
      <c r="J26" s="499"/>
      <c r="K26" s="500"/>
    </row>
    <row r="27" spans="2:22" s="492" customFormat="1" ht="6.95" customHeight="1">
      <c r="B27" s="493"/>
      <c r="C27" s="494"/>
      <c r="D27" s="494"/>
      <c r="E27" s="494"/>
      <c r="F27" s="494"/>
      <c r="G27" s="494"/>
      <c r="H27" s="494"/>
      <c r="I27" s="494"/>
      <c r="J27" s="494"/>
      <c r="K27" s="495"/>
    </row>
    <row r="28" spans="2:22" s="492" customFormat="1" ht="6.95" customHeight="1">
      <c r="B28" s="493"/>
      <c r="C28" s="494"/>
      <c r="D28" s="502"/>
      <c r="E28" s="502"/>
      <c r="F28" s="502"/>
      <c r="G28" s="502"/>
      <c r="H28" s="502"/>
      <c r="I28" s="502"/>
      <c r="J28" s="502"/>
      <c r="K28" s="503"/>
    </row>
    <row r="29" spans="2:22" s="492" customFormat="1" ht="25.35" customHeight="1">
      <c r="B29" s="493"/>
      <c r="C29" s="494"/>
      <c r="D29" s="504" t="s">
        <v>48</v>
      </c>
      <c r="E29" s="494"/>
      <c r="F29" s="494"/>
      <c r="G29" s="494"/>
      <c r="H29" s="494"/>
      <c r="I29" s="494"/>
      <c r="J29" s="505">
        <f>ROUND(J86,0)</f>
        <v>0</v>
      </c>
      <c r="K29" s="495"/>
    </row>
    <row r="30" spans="2:22" s="492" customFormat="1" ht="6.95" customHeight="1">
      <c r="B30" s="493"/>
      <c r="C30" s="494"/>
      <c r="D30" s="502"/>
      <c r="E30" s="502"/>
      <c r="F30" s="502"/>
      <c r="G30" s="502"/>
      <c r="H30" s="502"/>
      <c r="I30" s="502"/>
      <c r="J30" s="502"/>
      <c r="K30" s="503"/>
    </row>
    <row r="31" spans="2:22" s="492" customFormat="1" ht="14.45" customHeight="1">
      <c r="B31" s="493"/>
      <c r="C31" s="494"/>
      <c r="D31" s="494"/>
      <c r="E31" s="494"/>
      <c r="F31" s="506" t="s">
        <v>50</v>
      </c>
      <c r="G31" s="494"/>
      <c r="H31" s="494"/>
      <c r="I31" s="506" t="s">
        <v>49</v>
      </c>
      <c r="J31" s="506" t="s">
        <v>51</v>
      </c>
      <c r="K31" s="495"/>
    </row>
    <row r="32" spans="2:22" s="492" customFormat="1" ht="14.45" customHeight="1">
      <c r="B32" s="493"/>
      <c r="C32" s="494"/>
      <c r="D32" s="507" t="s">
        <v>52</v>
      </c>
      <c r="E32" s="507" t="s">
        <v>53</v>
      </c>
      <c r="F32" s="508">
        <f>ROUND(SUM(BE86:BE93), 0)</f>
        <v>0</v>
      </c>
      <c r="G32" s="494"/>
      <c r="H32" s="494"/>
      <c r="I32" s="509">
        <v>0.21</v>
      </c>
      <c r="J32" s="508">
        <f>ROUND(ROUND((SUM(BE86:BE93)), 0)*I32, 1)</f>
        <v>0</v>
      </c>
      <c r="K32" s="495"/>
    </row>
    <row r="33" spans="2:11" s="492" customFormat="1" ht="14.45" customHeight="1">
      <c r="B33" s="493"/>
      <c r="C33" s="494"/>
      <c r="D33" s="494"/>
      <c r="E33" s="507" t="s">
        <v>54</v>
      </c>
      <c r="F33" s="508">
        <f>ROUND(SUM(BF86:BF93), 0)</f>
        <v>0</v>
      </c>
      <c r="G33" s="494"/>
      <c r="H33" s="494"/>
      <c r="I33" s="509">
        <v>0.15</v>
      </c>
      <c r="J33" s="508">
        <f>ROUND(ROUND((SUM(BF86:BF93)), 0)*I33, 1)</f>
        <v>0</v>
      </c>
      <c r="K33" s="495"/>
    </row>
    <row r="34" spans="2:11" s="492" customFormat="1" ht="14.45" hidden="1" customHeight="1">
      <c r="B34" s="493"/>
      <c r="C34" s="494"/>
      <c r="D34" s="494"/>
      <c r="E34" s="507" t="s">
        <v>55</v>
      </c>
      <c r="F34" s="508">
        <f>ROUND(SUM(BG86:BG93), 0)</f>
        <v>0</v>
      </c>
      <c r="G34" s="494"/>
      <c r="H34" s="494"/>
      <c r="I34" s="509">
        <v>0.21</v>
      </c>
      <c r="J34" s="508">
        <v>0</v>
      </c>
      <c r="K34" s="495"/>
    </row>
    <row r="35" spans="2:11" s="492" customFormat="1" ht="14.45" hidden="1" customHeight="1">
      <c r="B35" s="493"/>
      <c r="C35" s="494"/>
      <c r="D35" s="494"/>
      <c r="E35" s="507" t="s">
        <v>56</v>
      </c>
      <c r="F35" s="508">
        <f>ROUND(SUM(BH86:BH93), 0)</f>
        <v>0</v>
      </c>
      <c r="G35" s="494"/>
      <c r="H35" s="494"/>
      <c r="I35" s="509">
        <v>0.15</v>
      </c>
      <c r="J35" s="508">
        <v>0</v>
      </c>
      <c r="K35" s="495"/>
    </row>
    <row r="36" spans="2:11" s="492" customFormat="1" ht="14.45" hidden="1" customHeight="1">
      <c r="B36" s="493"/>
      <c r="C36" s="494"/>
      <c r="D36" s="494"/>
      <c r="E36" s="507" t="s">
        <v>57</v>
      </c>
      <c r="F36" s="508">
        <f>ROUND(SUM(BI86:BI93), 0)</f>
        <v>0</v>
      </c>
      <c r="G36" s="494"/>
      <c r="H36" s="494"/>
      <c r="I36" s="509">
        <v>0</v>
      </c>
      <c r="J36" s="508">
        <v>0</v>
      </c>
      <c r="K36" s="495"/>
    </row>
    <row r="37" spans="2:11" s="492" customFormat="1" ht="6.95" customHeight="1">
      <c r="B37" s="493"/>
      <c r="C37" s="494"/>
      <c r="D37" s="494"/>
      <c r="E37" s="494"/>
      <c r="F37" s="494"/>
      <c r="G37" s="494"/>
      <c r="H37" s="494"/>
      <c r="I37" s="494"/>
      <c r="J37" s="494"/>
      <c r="K37" s="495"/>
    </row>
    <row r="38" spans="2:11" s="492" customFormat="1" ht="25.35" customHeight="1">
      <c r="B38" s="493"/>
      <c r="C38" s="510"/>
      <c r="D38" s="511" t="s">
        <v>58</v>
      </c>
      <c r="E38" s="512"/>
      <c r="F38" s="512"/>
      <c r="G38" s="513" t="s">
        <v>59</v>
      </c>
      <c r="H38" s="514" t="s">
        <v>60</v>
      </c>
      <c r="I38" s="512"/>
      <c r="J38" s="515">
        <f>SUM(J29:J36)</f>
        <v>0</v>
      </c>
      <c r="K38" s="516"/>
    </row>
    <row r="39" spans="2:11" s="492" customFormat="1" ht="14.45" customHeight="1">
      <c r="B39" s="517"/>
      <c r="C39" s="518"/>
      <c r="D39" s="518"/>
      <c r="E39" s="518"/>
      <c r="F39" s="518"/>
      <c r="G39" s="518"/>
      <c r="H39" s="518"/>
      <c r="I39" s="518"/>
      <c r="J39" s="518"/>
      <c r="K39" s="519"/>
    </row>
    <row r="43" spans="2:11" s="492" customFormat="1" ht="6.95" customHeight="1">
      <c r="B43" s="520"/>
      <c r="C43" s="521"/>
      <c r="D43" s="521"/>
      <c r="E43" s="521"/>
      <c r="F43" s="521"/>
      <c r="G43" s="521"/>
      <c r="H43" s="521"/>
      <c r="I43" s="521"/>
      <c r="J43" s="521"/>
      <c r="K43" s="522"/>
    </row>
    <row r="44" spans="2:11" s="492" customFormat="1" ht="36.950000000000003" customHeight="1">
      <c r="B44" s="493"/>
      <c r="C44" s="488" t="s">
        <v>155</v>
      </c>
      <c r="D44" s="494"/>
      <c r="E44" s="494"/>
      <c r="F44" s="494"/>
      <c r="G44" s="494"/>
      <c r="H44" s="494"/>
      <c r="I44" s="494"/>
      <c r="J44" s="494"/>
      <c r="K44" s="495"/>
    </row>
    <row r="45" spans="2:11" s="492" customFormat="1" ht="6.95" customHeight="1">
      <c r="B45" s="493"/>
      <c r="C45" s="494"/>
      <c r="D45" s="494"/>
      <c r="E45" s="494"/>
      <c r="F45" s="494"/>
      <c r="G45" s="494"/>
      <c r="H45" s="494"/>
      <c r="I45" s="494"/>
      <c r="J45" s="494"/>
      <c r="K45" s="495"/>
    </row>
    <row r="46" spans="2:11" s="492" customFormat="1" ht="14.45" customHeight="1">
      <c r="B46" s="493"/>
      <c r="C46" s="491" t="s">
        <v>20</v>
      </c>
      <c r="D46" s="494"/>
      <c r="E46" s="494"/>
      <c r="F46" s="494"/>
      <c r="G46" s="494"/>
      <c r="H46" s="494"/>
      <c r="I46" s="494"/>
      <c r="J46" s="494"/>
      <c r="K46" s="495"/>
    </row>
    <row r="47" spans="2:11" s="492" customFormat="1" ht="16.5" customHeight="1">
      <c r="B47" s="493"/>
      <c r="C47" s="494"/>
      <c r="D47" s="494"/>
      <c r="E47" s="961" t="str">
        <f>E7</f>
        <v>Rekonstrukce domu blok 60, č.p. 2180, ul. Táboritů v mostě, domov se zvláštním režimem</v>
      </c>
      <c r="F47" s="967"/>
      <c r="G47" s="967"/>
      <c r="H47" s="967"/>
      <c r="I47" s="494"/>
      <c r="J47" s="494"/>
      <c r="K47" s="495"/>
    </row>
    <row r="48" spans="2:11" ht="15">
      <c r="B48" s="486"/>
      <c r="C48" s="491" t="s">
        <v>150</v>
      </c>
      <c r="D48" s="487"/>
      <c r="E48" s="487"/>
      <c r="F48" s="487"/>
      <c r="G48" s="487"/>
      <c r="H48" s="487"/>
      <c r="I48" s="487"/>
      <c r="J48" s="487"/>
      <c r="K48" s="489"/>
    </row>
    <row r="49" spans="2:47" s="492" customFormat="1" ht="16.5" customHeight="1">
      <c r="B49" s="493"/>
      <c r="C49" s="494"/>
      <c r="D49" s="494"/>
      <c r="E49" s="961" t="s">
        <v>151</v>
      </c>
      <c r="F49" s="962"/>
      <c r="G49" s="962"/>
      <c r="H49" s="962"/>
      <c r="I49" s="494"/>
      <c r="J49" s="494"/>
      <c r="K49" s="495"/>
    </row>
    <row r="50" spans="2:47" s="492" customFormat="1" ht="14.45" customHeight="1">
      <c r="B50" s="493"/>
      <c r="C50" s="491" t="s">
        <v>152</v>
      </c>
      <c r="D50" s="494"/>
      <c r="E50" s="494"/>
      <c r="F50" s="494"/>
      <c r="G50" s="494"/>
      <c r="H50" s="494"/>
      <c r="I50" s="494"/>
      <c r="J50" s="494"/>
      <c r="K50" s="495"/>
    </row>
    <row r="51" spans="2:47" s="492" customFormat="1" ht="17.25" customHeight="1">
      <c r="B51" s="493"/>
      <c r="C51" s="494"/>
      <c r="D51" s="494"/>
      <c r="E51" s="963" t="str">
        <f>E11</f>
        <v>06 - SO 01.6 - Elektroinstalace + EPS</v>
      </c>
      <c r="F51" s="962"/>
      <c r="G51" s="962"/>
      <c r="H51" s="962"/>
      <c r="I51" s="494"/>
      <c r="J51" s="494"/>
      <c r="K51" s="495"/>
    </row>
    <row r="52" spans="2:47" s="492" customFormat="1" ht="6.95" customHeight="1">
      <c r="B52" s="493"/>
      <c r="C52" s="494"/>
      <c r="D52" s="494"/>
      <c r="E52" s="494"/>
      <c r="F52" s="494"/>
      <c r="G52" s="494"/>
      <c r="H52" s="494"/>
      <c r="I52" s="494"/>
      <c r="J52" s="494"/>
      <c r="K52" s="495"/>
    </row>
    <row r="53" spans="2:47" s="492" customFormat="1" ht="18" customHeight="1">
      <c r="B53" s="493"/>
      <c r="C53" s="491" t="s">
        <v>26</v>
      </c>
      <c r="D53" s="494"/>
      <c r="E53" s="494"/>
      <c r="F53" s="496" t="str">
        <f>F14</f>
        <v>Most</v>
      </c>
      <c r="G53" s="494"/>
      <c r="H53" s="494"/>
      <c r="I53" s="491" t="s">
        <v>28</v>
      </c>
      <c r="J53" s="497" t="str">
        <f>IF(J14="","",J14)</f>
        <v>13. 12. 2017</v>
      </c>
      <c r="K53" s="495"/>
    </row>
    <row r="54" spans="2:47" s="492" customFormat="1" ht="6.95" customHeight="1">
      <c r="B54" s="493"/>
      <c r="C54" s="494"/>
      <c r="D54" s="494"/>
      <c r="E54" s="494"/>
      <c r="F54" s="494"/>
      <c r="G54" s="494"/>
      <c r="H54" s="494"/>
      <c r="I54" s="494"/>
      <c r="J54" s="494"/>
      <c r="K54" s="495"/>
    </row>
    <row r="55" spans="2:47" s="492" customFormat="1" ht="15">
      <c r="B55" s="493"/>
      <c r="C55" s="491" t="s">
        <v>34</v>
      </c>
      <c r="D55" s="494"/>
      <c r="E55" s="494"/>
      <c r="F55" s="496" t="str">
        <f>E17</f>
        <v>Mostecká bytová a.s.</v>
      </c>
      <c r="G55" s="494"/>
      <c r="H55" s="494"/>
      <c r="I55" s="491" t="s">
        <v>41</v>
      </c>
      <c r="J55" s="924" t="str">
        <f>E23</f>
        <v>Ct. Žežulka - ZEFRAPROJEKT</v>
      </c>
      <c r="K55" s="495"/>
    </row>
    <row r="56" spans="2:47" s="492" customFormat="1" ht="14.45" customHeight="1">
      <c r="B56" s="493"/>
      <c r="C56" s="491" t="s">
        <v>39</v>
      </c>
      <c r="D56" s="494"/>
      <c r="E56" s="494"/>
      <c r="F56" s="496" t="str">
        <f>IF(E20="","",E20)</f>
        <v/>
      </c>
      <c r="G56" s="494"/>
      <c r="H56" s="494"/>
      <c r="I56" s="494"/>
      <c r="J56" s="964"/>
      <c r="K56" s="495"/>
    </row>
    <row r="57" spans="2:47" s="492" customFormat="1" ht="10.35" customHeight="1">
      <c r="B57" s="493"/>
      <c r="C57" s="494"/>
      <c r="D57" s="494"/>
      <c r="E57" s="494"/>
      <c r="F57" s="494"/>
      <c r="G57" s="494"/>
      <c r="H57" s="494"/>
      <c r="I57" s="494"/>
      <c r="J57" s="494"/>
      <c r="K57" s="495"/>
    </row>
    <row r="58" spans="2:47" s="492" customFormat="1" ht="29.25" customHeight="1">
      <c r="B58" s="493"/>
      <c r="C58" s="523" t="s">
        <v>156</v>
      </c>
      <c r="D58" s="510"/>
      <c r="E58" s="510"/>
      <c r="F58" s="510"/>
      <c r="G58" s="510"/>
      <c r="H58" s="510"/>
      <c r="I58" s="510"/>
      <c r="J58" s="524" t="s">
        <v>157</v>
      </c>
      <c r="K58" s="525"/>
    </row>
    <row r="59" spans="2:47" s="492" customFormat="1" ht="10.35" customHeight="1">
      <c r="B59" s="493"/>
      <c r="C59" s="494"/>
      <c r="D59" s="494"/>
      <c r="E59" s="494"/>
      <c r="F59" s="494"/>
      <c r="G59" s="494"/>
      <c r="H59" s="494"/>
      <c r="I59" s="494"/>
      <c r="J59" s="494"/>
      <c r="K59" s="495"/>
    </row>
    <row r="60" spans="2:47" s="492" customFormat="1" ht="29.25" customHeight="1">
      <c r="B60" s="493"/>
      <c r="C60" s="526" t="s">
        <v>158</v>
      </c>
      <c r="D60" s="494"/>
      <c r="E60" s="494"/>
      <c r="F60" s="494"/>
      <c r="G60" s="494"/>
      <c r="H60" s="494"/>
      <c r="I60" s="494"/>
      <c r="J60" s="505">
        <f>J86</f>
        <v>0</v>
      </c>
      <c r="K60" s="495"/>
      <c r="AU60" s="482" t="s">
        <v>159</v>
      </c>
    </row>
    <row r="61" spans="2:47" s="533" customFormat="1" ht="24.95" customHeight="1">
      <c r="B61" s="527"/>
      <c r="C61" s="528"/>
      <c r="D61" s="529" t="s">
        <v>166</v>
      </c>
      <c r="E61" s="530"/>
      <c r="F61" s="530"/>
      <c r="G61" s="530"/>
      <c r="H61" s="530"/>
      <c r="I61" s="530"/>
      <c r="J61" s="531">
        <f>J87</f>
        <v>0</v>
      </c>
      <c r="K61" s="532"/>
    </row>
    <row r="62" spans="2:47" s="540" customFormat="1" ht="19.899999999999999" customHeight="1">
      <c r="B62" s="534"/>
      <c r="C62" s="535"/>
      <c r="D62" s="536" t="s">
        <v>5255</v>
      </c>
      <c r="E62" s="537"/>
      <c r="F62" s="537"/>
      <c r="G62" s="537"/>
      <c r="H62" s="537"/>
      <c r="I62" s="537"/>
      <c r="J62" s="538">
        <f>J88</f>
        <v>0</v>
      </c>
      <c r="K62" s="539"/>
    </row>
    <row r="63" spans="2:47" s="540" customFormat="1" ht="19.899999999999999" customHeight="1">
      <c r="B63" s="534"/>
      <c r="C63" s="535"/>
      <c r="D63" s="536" t="s">
        <v>5256</v>
      </c>
      <c r="E63" s="537"/>
      <c r="F63" s="537"/>
      <c r="G63" s="537"/>
      <c r="H63" s="537"/>
      <c r="I63" s="537"/>
      <c r="J63" s="538">
        <f>J90</f>
        <v>0</v>
      </c>
      <c r="K63" s="539"/>
    </row>
    <row r="64" spans="2:47" s="540" customFormat="1" ht="19.899999999999999" customHeight="1">
      <c r="B64" s="534"/>
      <c r="C64" s="535"/>
      <c r="D64" s="536" t="s">
        <v>5257</v>
      </c>
      <c r="E64" s="537"/>
      <c r="F64" s="537"/>
      <c r="G64" s="537"/>
      <c r="H64" s="537"/>
      <c r="I64" s="537"/>
      <c r="J64" s="538">
        <f>J92</f>
        <v>0</v>
      </c>
      <c r="K64" s="539"/>
    </row>
    <row r="65" spans="2:12" s="492" customFormat="1" ht="21.75" customHeight="1">
      <c r="B65" s="493"/>
      <c r="C65" s="494"/>
      <c r="D65" s="494"/>
      <c r="E65" s="494"/>
      <c r="F65" s="494"/>
      <c r="G65" s="494"/>
      <c r="H65" s="494"/>
      <c r="I65" s="494"/>
      <c r="J65" s="494"/>
      <c r="K65" s="495"/>
    </row>
    <row r="66" spans="2:12" s="492" customFormat="1" ht="6.95" customHeight="1">
      <c r="B66" s="517"/>
      <c r="C66" s="518"/>
      <c r="D66" s="518"/>
      <c r="E66" s="518"/>
      <c r="F66" s="518"/>
      <c r="G66" s="518"/>
      <c r="H66" s="518"/>
      <c r="I66" s="518"/>
      <c r="J66" s="518"/>
      <c r="K66" s="519"/>
    </row>
    <row r="70" spans="2:12" s="492" customFormat="1" ht="6.95" customHeight="1">
      <c r="B70" s="520"/>
      <c r="C70" s="521"/>
      <c r="D70" s="521"/>
      <c r="E70" s="521"/>
      <c r="F70" s="521"/>
      <c r="G70" s="521"/>
      <c r="H70" s="521"/>
      <c r="I70" s="521"/>
      <c r="J70" s="521"/>
      <c r="K70" s="521"/>
      <c r="L70" s="493"/>
    </row>
    <row r="71" spans="2:12" s="492" customFormat="1" ht="36.950000000000003" customHeight="1">
      <c r="B71" s="493"/>
      <c r="C71" s="541" t="s">
        <v>181</v>
      </c>
      <c r="L71" s="493"/>
    </row>
    <row r="72" spans="2:12" s="492" customFormat="1" ht="6.95" customHeight="1">
      <c r="B72" s="493"/>
      <c r="L72" s="493"/>
    </row>
    <row r="73" spans="2:12" s="492" customFormat="1" ht="14.45" customHeight="1">
      <c r="B73" s="493"/>
      <c r="C73" s="542" t="s">
        <v>20</v>
      </c>
      <c r="L73" s="493"/>
    </row>
    <row r="74" spans="2:12" s="492" customFormat="1" ht="16.5" customHeight="1">
      <c r="B74" s="493"/>
      <c r="E74" s="965" t="str">
        <f>E7</f>
        <v>Rekonstrukce domu blok 60, č.p. 2180, ul. Táboritů v mostě, domov se zvláštním režimem</v>
      </c>
      <c r="F74" s="966"/>
      <c r="G74" s="966"/>
      <c r="H74" s="966"/>
      <c r="L74" s="493"/>
    </row>
    <row r="75" spans="2:12" ht="15">
      <c r="B75" s="486"/>
      <c r="C75" s="542" t="s">
        <v>150</v>
      </c>
      <c r="L75" s="486"/>
    </row>
    <row r="76" spans="2:12" s="492" customFormat="1" ht="16.5" customHeight="1">
      <c r="B76" s="493"/>
      <c r="E76" s="965" t="s">
        <v>151</v>
      </c>
      <c r="F76" s="959"/>
      <c r="G76" s="959"/>
      <c r="H76" s="959"/>
      <c r="L76" s="493"/>
    </row>
    <row r="77" spans="2:12" s="492" customFormat="1" ht="14.45" customHeight="1">
      <c r="B77" s="493"/>
      <c r="C77" s="542" t="s">
        <v>152</v>
      </c>
      <c r="L77" s="493"/>
    </row>
    <row r="78" spans="2:12" s="492" customFormat="1" ht="17.25" customHeight="1">
      <c r="B78" s="493"/>
      <c r="E78" s="935" t="str">
        <f>E11</f>
        <v>06 - SO 01.6 - Elektroinstalace + EPS</v>
      </c>
      <c r="F78" s="959"/>
      <c r="G78" s="959"/>
      <c r="H78" s="959"/>
      <c r="L78" s="493"/>
    </row>
    <row r="79" spans="2:12" s="492" customFormat="1" ht="6.95" customHeight="1">
      <c r="B79" s="493"/>
      <c r="L79" s="493"/>
    </row>
    <row r="80" spans="2:12" s="492" customFormat="1" ht="18" customHeight="1">
      <c r="B80" s="493"/>
      <c r="C80" s="542" t="s">
        <v>26</v>
      </c>
      <c r="F80" s="543" t="str">
        <f>F14</f>
        <v>Most</v>
      </c>
      <c r="I80" s="542" t="s">
        <v>28</v>
      </c>
      <c r="J80" s="544" t="str">
        <f>IF(J14="","",J14)</f>
        <v>13. 12. 2017</v>
      </c>
      <c r="L80" s="493"/>
    </row>
    <row r="81" spans="2:65" s="492" customFormat="1" ht="6.95" customHeight="1">
      <c r="B81" s="493"/>
      <c r="L81" s="493"/>
    </row>
    <row r="82" spans="2:65" s="492" customFormat="1" ht="15">
      <c r="B82" s="493"/>
      <c r="C82" s="542" t="s">
        <v>34</v>
      </c>
      <c r="F82" s="543" t="str">
        <f>E17</f>
        <v>Mostecká bytová a.s.</v>
      </c>
      <c r="I82" s="542" t="s">
        <v>41</v>
      </c>
      <c r="J82" s="543" t="str">
        <f>E23</f>
        <v>Ct. Žežulka - ZEFRAPROJEKT</v>
      </c>
      <c r="L82" s="493"/>
    </row>
    <row r="83" spans="2:65" s="492" customFormat="1" ht="14.45" customHeight="1">
      <c r="B83" s="493"/>
      <c r="C83" s="542" t="s">
        <v>39</v>
      </c>
      <c r="F83" s="543" t="str">
        <f>IF(E20="","",E20)</f>
        <v/>
      </c>
      <c r="L83" s="493"/>
    </row>
    <row r="84" spans="2:65" s="492" customFormat="1" ht="10.35" customHeight="1">
      <c r="B84" s="493"/>
      <c r="L84" s="493"/>
    </row>
    <row r="85" spans="2:65" s="552" customFormat="1" ht="29.25" customHeight="1">
      <c r="B85" s="545"/>
      <c r="C85" s="546" t="s">
        <v>182</v>
      </c>
      <c r="D85" s="547" t="s">
        <v>67</v>
      </c>
      <c r="E85" s="547" t="s">
        <v>63</v>
      </c>
      <c r="F85" s="547" t="s">
        <v>183</v>
      </c>
      <c r="G85" s="547" t="s">
        <v>184</v>
      </c>
      <c r="H85" s="547" t="s">
        <v>185</v>
      </c>
      <c r="I85" s="547" t="s">
        <v>186</v>
      </c>
      <c r="J85" s="547" t="s">
        <v>157</v>
      </c>
      <c r="K85" s="548" t="s">
        <v>187</v>
      </c>
      <c r="L85" s="545"/>
      <c r="M85" s="549" t="s">
        <v>188</v>
      </c>
      <c r="N85" s="550" t="s">
        <v>52</v>
      </c>
      <c r="O85" s="550" t="s">
        <v>189</v>
      </c>
      <c r="P85" s="550" t="s">
        <v>190</v>
      </c>
      <c r="Q85" s="550" t="s">
        <v>191</v>
      </c>
      <c r="R85" s="550" t="s">
        <v>192</v>
      </c>
      <c r="S85" s="550" t="s">
        <v>193</v>
      </c>
      <c r="T85" s="551" t="s">
        <v>194</v>
      </c>
    </row>
    <row r="86" spans="2:65" s="492" customFormat="1" ht="29.25" customHeight="1">
      <c r="B86" s="493"/>
      <c r="C86" s="553" t="s">
        <v>158</v>
      </c>
      <c r="J86" s="554">
        <f>BK86</f>
        <v>0</v>
      </c>
      <c r="L86" s="493"/>
      <c r="M86" s="555"/>
      <c r="N86" s="502"/>
      <c r="O86" s="502"/>
      <c r="P86" s="556">
        <f>P87</f>
        <v>0</v>
      </c>
      <c r="Q86" s="502"/>
      <c r="R86" s="556">
        <f>R87</f>
        <v>0</v>
      </c>
      <c r="S86" s="502"/>
      <c r="T86" s="557">
        <f>T87</f>
        <v>0</v>
      </c>
      <c r="AT86" s="482" t="s">
        <v>81</v>
      </c>
      <c r="AU86" s="482" t="s">
        <v>159</v>
      </c>
      <c r="BK86" s="558">
        <f>BK87</f>
        <v>0</v>
      </c>
    </row>
    <row r="87" spans="2:65" s="560" customFormat="1" ht="37.35" customHeight="1">
      <c r="B87" s="559"/>
      <c r="D87" s="561" t="s">
        <v>81</v>
      </c>
      <c r="E87" s="562" t="s">
        <v>1217</v>
      </c>
      <c r="F87" s="562" t="s">
        <v>1218</v>
      </c>
      <c r="J87" s="563">
        <f>BK87</f>
        <v>0</v>
      </c>
      <c r="L87" s="559"/>
      <c r="M87" s="564"/>
      <c r="N87" s="565"/>
      <c r="O87" s="565"/>
      <c r="P87" s="566">
        <f>P88+P90+P92</f>
        <v>0</v>
      </c>
      <c r="Q87" s="565"/>
      <c r="R87" s="566">
        <f>R88+R90+R92</f>
        <v>0</v>
      </c>
      <c r="S87" s="565"/>
      <c r="T87" s="567">
        <f>T88+T90+T92</f>
        <v>0</v>
      </c>
      <c r="AR87" s="561" t="s">
        <v>89</v>
      </c>
      <c r="AT87" s="568" t="s">
        <v>81</v>
      </c>
      <c r="AU87" s="568" t="s">
        <v>82</v>
      </c>
      <c r="AY87" s="561" t="s">
        <v>197</v>
      </c>
      <c r="BK87" s="569">
        <f>BK88+BK90+BK92</f>
        <v>0</v>
      </c>
    </row>
    <row r="88" spans="2:65" s="560" customFormat="1" ht="19.899999999999999" customHeight="1">
      <c r="B88" s="559"/>
      <c r="D88" s="561" t="s">
        <v>81</v>
      </c>
      <c r="E88" s="570" t="s">
        <v>5258</v>
      </c>
      <c r="F88" s="570" t="s">
        <v>5259</v>
      </c>
      <c r="J88" s="571">
        <f>BK88</f>
        <v>0</v>
      </c>
      <c r="L88" s="559"/>
      <c r="M88" s="564"/>
      <c r="N88" s="565"/>
      <c r="O88" s="565"/>
      <c r="P88" s="566">
        <f>P89</f>
        <v>0</v>
      </c>
      <c r="Q88" s="565"/>
      <c r="R88" s="566">
        <f>R89</f>
        <v>0</v>
      </c>
      <c r="S88" s="565"/>
      <c r="T88" s="567">
        <f>T89</f>
        <v>0</v>
      </c>
      <c r="AR88" s="561" t="s">
        <v>89</v>
      </c>
      <c r="AT88" s="568" t="s">
        <v>81</v>
      </c>
      <c r="AU88" s="568" t="s">
        <v>11</v>
      </c>
      <c r="AY88" s="561" t="s">
        <v>197</v>
      </c>
      <c r="BK88" s="569">
        <f>BK89</f>
        <v>0</v>
      </c>
    </row>
    <row r="89" spans="2:65" s="492" customFormat="1" ht="25.5" customHeight="1">
      <c r="B89" s="493"/>
      <c r="C89" s="572" t="s">
        <v>11</v>
      </c>
      <c r="D89" s="572" t="s">
        <v>199</v>
      </c>
      <c r="E89" s="573" t="s">
        <v>5260</v>
      </c>
      <c r="F89" s="574" t="s">
        <v>5261</v>
      </c>
      <c r="G89" s="575" t="s">
        <v>202</v>
      </c>
      <c r="H89" s="576">
        <v>1</v>
      </c>
      <c r="I89" s="7"/>
      <c r="J89" s="577">
        <f>ROUND(I89*H89,0)</f>
        <v>0</v>
      </c>
      <c r="K89" s="574" t="s">
        <v>5</v>
      </c>
      <c r="L89" s="493"/>
      <c r="M89" s="578" t="s">
        <v>5</v>
      </c>
      <c r="N89" s="579" t="s">
        <v>53</v>
      </c>
      <c r="O89" s="494"/>
      <c r="P89" s="580">
        <f>O89*H89</f>
        <v>0</v>
      </c>
      <c r="Q89" s="580">
        <v>0</v>
      </c>
      <c r="R89" s="580">
        <f>Q89*H89</f>
        <v>0</v>
      </c>
      <c r="S89" s="580">
        <v>0</v>
      </c>
      <c r="T89" s="581">
        <f>S89*H89</f>
        <v>0</v>
      </c>
      <c r="AR89" s="482" t="s">
        <v>374</v>
      </c>
      <c r="AT89" s="482" t="s">
        <v>199</v>
      </c>
      <c r="AU89" s="482" t="s">
        <v>89</v>
      </c>
      <c r="AY89" s="482" t="s">
        <v>197</v>
      </c>
      <c r="BE89" s="582">
        <f>IF(N89="základní",J89,0)</f>
        <v>0</v>
      </c>
      <c r="BF89" s="582">
        <f>IF(N89="snížená",J89,0)</f>
        <v>0</v>
      </c>
      <c r="BG89" s="582">
        <f>IF(N89="zákl. přenesená",J89,0)</f>
        <v>0</v>
      </c>
      <c r="BH89" s="582">
        <f>IF(N89="sníž. přenesená",J89,0)</f>
        <v>0</v>
      </c>
      <c r="BI89" s="582">
        <f>IF(N89="nulová",J89,0)</f>
        <v>0</v>
      </c>
      <c r="BJ89" s="482" t="s">
        <v>11</v>
      </c>
      <c r="BK89" s="582">
        <f>ROUND(I89*H89,0)</f>
        <v>0</v>
      </c>
      <c r="BL89" s="482" t="s">
        <v>374</v>
      </c>
      <c r="BM89" s="482" t="s">
        <v>5262</v>
      </c>
    </row>
    <row r="90" spans="2:65" s="560" customFormat="1" ht="29.85" customHeight="1">
      <c r="B90" s="559"/>
      <c r="D90" s="561" t="s">
        <v>81</v>
      </c>
      <c r="E90" s="570" t="s">
        <v>5263</v>
      </c>
      <c r="F90" s="570" t="s">
        <v>5264</v>
      </c>
      <c r="J90" s="571">
        <f>BK90</f>
        <v>0</v>
      </c>
      <c r="L90" s="559"/>
      <c r="M90" s="564"/>
      <c r="N90" s="565"/>
      <c r="O90" s="565"/>
      <c r="P90" s="566">
        <f>P91</f>
        <v>0</v>
      </c>
      <c r="Q90" s="565"/>
      <c r="R90" s="566">
        <f>R91</f>
        <v>0</v>
      </c>
      <c r="S90" s="565"/>
      <c r="T90" s="567">
        <f>T91</f>
        <v>0</v>
      </c>
      <c r="AR90" s="561" t="s">
        <v>89</v>
      </c>
      <c r="AT90" s="568" t="s">
        <v>81</v>
      </c>
      <c r="AU90" s="568" t="s">
        <v>11</v>
      </c>
      <c r="AY90" s="561" t="s">
        <v>197</v>
      </c>
      <c r="BK90" s="569">
        <f>BK91</f>
        <v>0</v>
      </c>
    </row>
    <row r="91" spans="2:65" s="492" customFormat="1" ht="25.5" customHeight="1">
      <c r="B91" s="493"/>
      <c r="C91" s="572" t="s">
        <v>89</v>
      </c>
      <c r="D91" s="572" t="s">
        <v>199</v>
      </c>
      <c r="E91" s="573" t="s">
        <v>5265</v>
      </c>
      <c r="F91" s="574" t="s">
        <v>5266</v>
      </c>
      <c r="G91" s="575" t="s">
        <v>202</v>
      </c>
      <c r="H91" s="576">
        <v>1</v>
      </c>
      <c r="I91" s="7"/>
      <c r="J91" s="577">
        <f>ROUND(I91*H91,0)</f>
        <v>0</v>
      </c>
      <c r="K91" s="574" t="s">
        <v>5</v>
      </c>
      <c r="L91" s="493"/>
      <c r="M91" s="578" t="s">
        <v>5</v>
      </c>
      <c r="N91" s="579" t="s">
        <v>53</v>
      </c>
      <c r="O91" s="494"/>
      <c r="P91" s="580">
        <f>O91*H91</f>
        <v>0</v>
      </c>
      <c r="Q91" s="580">
        <v>0</v>
      </c>
      <c r="R91" s="580">
        <f>Q91*H91</f>
        <v>0</v>
      </c>
      <c r="S91" s="580">
        <v>0</v>
      </c>
      <c r="T91" s="581">
        <f>S91*H91</f>
        <v>0</v>
      </c>
      <c r="AR91" s="482" t="s">
        <v>374</v>
      </c>
      <c r="AT91" s="482" t="s">
        <v>199</v>
      </c>
      <c r="AU91" s="482" t="s">
        <v>89</v>
      </c>
      <c r="AY91" s="482" t="s">
        <v>197</v>
      </c>
      <c r="BE91" s="582">
        <f>IF(N91="základní",J91,0)</f>
        <v>0</v>
      </c>
      <c r="BF91" s="582">
        <f>IF(N91="snížená",J91,0)</f>
        <v>0</v>
      </c>
      <c r="BG91" s="582">
        <f>IF(N91="zákl. přenesená",J91,0)</f>
        <v>0</v>
      </c>
      <c r="BH91" s="582">
        <f>IF(N91="sníž. přenesená",J91,0)</f>
        <v>0</v>
      </c>
      <c r="BI91" s="582">
        <f>IF(N91="nulová",J91,0)</f>
        <v>0</v>
      </c>
      <c r="BJ91" s="482" t="s">
        <v>11</v>
      </c>
      <c r="BK91" s="582">
        <f>ROUND(I91*H91,0)</f>
        <v>0</v>
      </c>
      <c r="BL91" s="482" t="s">
        <v>374</v>
      </c>
      <c r="BM91" s="482" t="s">
        <v>5267</v>
      </c>
    </row>
    <row r="92" spans="2:65" s="560" customFormat="1" ht="29.85" customHeight="1">
      <c r="B92" s="559"/>
      <c r="D92" s="561" t="s">
        <v>81</v>
      </c>
      <c r="E92" s="570" t="s">
        <v>5268</v>
      </c>
      <c r="F92" s="570" t="s">
        <v>5269</v>
      </c>
      <c r="J92" s="571">
        <f>BK92</f>
        <v>0</v>
      </c>
      <c r="L92" s="559"/>
      <c r="M92" s="564"/>
      <c r="N92" s="565"/>
      <c r="O92" s="565"/>
      <c r="P92" s="566">
        <f>P93</f>
        <v>0</v>
      </c>
      <c r="Q92" s="565"/>
      <c r="R92" s="566">
        <f>R93</f>
        <v>0</v>
      </c>
      <c r="S92" s="565"/>
      <c r="T92" s="567">
        <f>T93</f>
        <v>0</v>
      </c>
      <c r="AR92" s="561" t="s">
        <v>89</v>
      </c>
      <c r="AT92" s="568" t="s">
        <v>81</v>
      </c>
      <c r="AU92" s="568" t="s">
        <v>11</v>
      </c>
      <c r="AY92" s="561" t="s">
        <v>197</v>
      </c>
      <c r="BK92" s="569">
        <f>BK93</f>
        <v>0</v>
      </c>
    </row>
    <row r="93" spans="2:65" s="492" customFormat="1" ht="16.5" customHeight="1">
      <c r="B93" s="493"/>
      <c r="C93" s="572" t="s">
        <v>114</v>
      </c>
      <c r="D93" s="572" t="s">
        <v>199</v>
      </c>
      <c r="E93" s="573" t="s">
        <v>5270</v>
      </c>
      <c r="F93" s="574" t="s">
        <v>5271</v>
      </c>
      <c r="G93" s="575" t="s">
        <v>202</v>
      </c>
      <c r="H93" s="576">
        <v>1</v>
      </c>
      <c r="I93" s="7"/>
      <c r="J93" s="577">
        <f>ROUND(I93*H93,0)</f>
        <v>0</v>
      </c>
      <c r="K93" s="574" t="s">
        <v>5</v>
      </c>
      <c r="L93" s="493"/>
      <c r="M93" s="578" t="s">
        <v>5</v>
      </c>
      <c r="N93" s="583" t="s">
        <v>53</v>
      </c>
      <c r="O93" s="584"/>
      <c r="P93" s="585">
        <f>O93*H93</f>
        <v>0</v>
      </c>
      <c r="Q93" s="585">
        <v>0</v>
      </c>
      <c r="R93" s="585">
        <f>Q93*H93</f>
        <v>0</v>
      </c>
      <c r="S93" s="585">
        <v>0</v>
      </c>
      <c r="T93" s="586">
        <f>S93*H93</f>
        <v>0</v>
      </c>
      <c r="AR93" s="482" t="s">
        <v>374</v>
      </c>
      <c r="AT93" s="482" t="s">
        <v>199</v>
      </c>
      <c r="AU93" s="482" t="s">
        <v>89</v>
      </c>
      <c r="AY93" s="482" t="s">
        <v>197</v>
      </c>
      <c r="BE93" s="582">
        <f>IF(N93="základní",J93,0)</f>
        <v>0</v>
      </c>
      <c r="BF93" s="582">
        <f>IF(N93="snížená",J93,0)</f>
        <v>0</v>
      </c>
      <c r="BG93" s="582">
        <f>IF(N93="zákl. přenesená",J93,0)</f>
        <v>0</v>
      </c>
      <c r="BH93" s="582">
        <f>IF(N93="sníž. přenesená",J93,0)</f>
        <v>0</v>
      </c>
      <c r="BI93" s="582">
        <f>IF(N93="nulová",J93,0)</f>
        <v>0</v>
      </c>
      <c r="BJ93" s="482" t="s">
        <v>11</v>
      </c>
      <c r="BK93" s="582">
        <f>ROUND(I93*H93,0)</f>
        <v>0</v>
      </c>
      <c r="BL93" s="482" t="s">
        <v>374</v>
      </c>
      <c r="BM93" s="482" t="s">
        <v>5272</v>
      </c>
    </row>
    <row r="94" spans="2:65" s="492" customFormat="1" ht="6.95" customHeight="1">
      <c r="B94" s="517"/>
      <c r="C94" s="518"/>
      <c r="D94" s="518"/>
      <c r="E94" s="518"/>
      <c r="F94" s="518"/>
      <c r="G94" s="518"/>
      <c r="H94" s="518"/>
      <c r="I94" s="518"/>
      <c r="J94" s="518"/>
      <c r="K94" s="518"/>
      <c r="L94" s="493"/>
    </row>
  </sheetData>
  <sheetProtection password="C63E" sheet="1" objects="1" scenarios="1"/>
  <autoFilter ref="C85:K93"/>
  <mergeCells count="13">
    <mergeCell ref="E78:H78"/>
    <mergeCell ref="G1:H1"/>
    <mergeCell ref="L2:V2"/>
    <mergeCell ref="E49:H49"/>
    <mergeCell ref="E51:H51"/>
    <mergeCell ref="J55:J56"/>
    <mergeCell ref="E74:H74"/>
    <mergeCell ref="E76:H76"/>
    <mergeCell ref="E7:H7"/>
    <mergeCell ref="E9:H9"/>
    <mergeCell ref="E11:H11"/>
    <mergeCell ref="E26:H26"/>
    <mergeCell ref="E47:H47"/>
  </mergeCells>
  <hyperlinks>
    <hyperlink ref="F1:G1" location="C2" display="1) Krycí list soupisu"/>
    <hyperlink ref="G1:H1" location="C58" display="2) Rekapitulace"/>
    <hyperlink ref="J1" location="C8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3.xml><?xml version="1.0" encoding="utf-8"?>
<worksheet xmlns="http://schemas.openxmlformats.org/spreadsheetml/2006/main" xmlns:r="http://schemas.openxmlformats.org/officeDocument/2006/relationships">
  <sheetPr>
    <pageSetUpPr fitToPage="1"/>
  </sheetPr>
  <dimension ref="A3:H34"/>
  <sheetViews>
    <sheetView view="pageBreakPreview" topLeftCell="A4" zoomScaleSheetLayoutView="100" workbookViewId="0">
      <selection activeCell="E29" sqref="E29"/>
    </sheetView>
  </sheetViews>
  <sheetFormatPr defaultRowHeight="15"/>
  <cols>
    <col min="1" max="1" width="5.5" style="255" customWidth="1"/>
    <col min="2" max="2" width="12.5" style="255" customWidth="1"/>
    <col min="3" max="3" width="35.83203125" style="255" customWidth="1"/>
    <col min="4" max="4" width="13.6640625" style="252" customWidth="1"/>
    <col min="5" max="5" width="17.1640625" style="253" customWidth="1"/>
    <col min="6" max="6" width="19.5" style="254" customWidth="1"/>
    <col min="7" max="8" width="0" style="255" hidden="1" customWidth="1"/>
    <col min="9" max="256" width="9.33203125" style="255"/>
    <col min="257" max="257" width="5.5" style="255" customWidth="1"/>
    <col min="258" max="258" width="12.5" style="255" customWidth="1"/>
    <col min="259" max="259" width="35.83203125" style="255" customWidth="1"/>
    <col min="260" max="260" width="13.6640625" style="255" customWidth="1"/>
    <col min="261" max="261" width="17.1640625" style="255" customWidth="1"/>
    <col min="262" max="262" width="19.5" style="255" customWidth="1"/>
    <col min="263" max="264" width="0" style="255" hidden="1" customWidth="1"/>
    <col min="265" max="512" width="9.33203125" style="255"/>
    <col min="513" max="513" width="5.5" style="255" customWidth="1"/>
    <col min="514" max="514" width="12.5" style="255" customWidth="1"/>
    <col min="515" max="515" width="35.83203125" style="255" customWidth="1"/>
    <col min="516" max="516" width="13.6640625" style="255" customWidth="1"/>
    <col min="517" max="517" width="17.1640625" style="255" customWidth="1"/>
    <col min="518" max="518" width="19.5" style="255" customWidth="1"/>
    <col min="519" max="520" width="0" style="255" hidden="1" customWidth="1"/>
    <col min="521" max="768" width="9.33203125" style="255"/>
    <col min="769" max="769" width="5.5" style="255" customWidth="1"/>
    <col min="770" max="770" width="12.5" style="255" customWidth="1"/>
    <col min="771" max="771" width="35.83203125" style="255" customWidth="1"/>
    <col min="772" max="772" width="13.6640625" style="255" customWidth="1"/>
    <col min="773" max="773" width="17.1640625" style="255" customWidth="1"/>
    <col min="774" max="774" width="19.5" style="255" customWidth="1"/>
    <col min="775" max="776" width="0" style="255" hidden="1" customWidth="1"/>
    <col min="777" max="1024" width="9.33203125" style="255"/>
    <col min="1025" max="1025" width="5.5" style="255" customWidth="1"/>
    <col min="1026" max="1026" width="12.5" style="255" customWidth="1"/>
    <col min="1027" max="1027" width="35.83203125" style="255" customWidth="1"/>
    <col min="1028" max="1028" width="13.6640625" style="255" customWidth="1"/>
    <col min="1029" max="1029" width="17.1640625" style="255" customWidth="1"/>
    <col min="1030" max="1030" width="19.5" style="255" customWidth="1"/>
    <col min="1031" max="1032" width="0" style="255" hidden="1" customWidth="1"/>
    <col min="1033" max="1280" width="9.33203125" style="255"/>
    <col min="1281" max="1281" width="5.5" style="255" customWidth="1"/>
    <col min="1282" max="1282" width="12.5" style="255" customWidth="1"/>
    <col min="1283" max="1283" width="35.83203125" style="255" customWidth="1"/>
    <col min="1284" max="1284" width="13.6640625" style="255" customWidth="1"/>
    <col min="1285" max="1285" width="17.1640625" style="255" customWidth="1"/>
    <col min="1286" max="1286" width="19.5" style="255" customWidth="1"/>
    <col min="1287" max="1288" width="0" style="255" hidden="1" customWidth="1"/>
    <col min="1289" max="1536" width="9.33203125" style="255"/>
    <col min="1537" max="1537" width="5.5" style="255" customWidth="1"/>
    <col min="1538" max="1538" width="12.5" style="255" customWidth="1"/>
    <col min="1539" max="1539" width="35.83203125" style="255" customWidth="1"/>
    <col min="1540" max="1540" width="13.6640625" style="255" customWidth="1"/>
    <col min="1541" max="1541" width="17.1640625" style="255" customWidth="1"/>
    <col min="1542" max="1542" width="19.5" style="255" customWidth="1"/>
    <col min="1543" max="1544" width="0" style="255" hidden="1" customWidth="1"/>
    <col min="1545" max="1792" width="9.33203125" style="255"/>
    <col min="1793" max="1793" width="5.5" style="255" customWidth="1"/>
    <col min="1794" max="1794" width="12.5" style="255" customWidth="1"/>
    <col min="1795" max="1795" width="35.83203125" style="255" customWidth="1"/>
    <col min="1796" max="1796" width="13.6640625" style="255" customWidth="1"/>
    <col min="1797" max="1797" width="17.1640625" style="255" customWidth="1"/>
    <col min="1798" max="1798" width="19.5" style="255" customWidth="1"/>
    <col min="1799" max="1800" width="0" style="255" hidden="1" customWidth="1"/>
    <col min="1801" max="2048" width="9.33203125" style="255"/>
    <col min="2049" max="2049" width="5.5" style="255" customWidth="1"/>
    <col min="2050" max="2050" width="12.5" style="255" customWidth="1"/>
    <col min="2051" max="2051" width="35.83203125" style="255" customWidth="1"/>
    <col min="2052" max="2052" width="13.6640625" style="255" customWidth="1"/>
    <col min="2053" max="2053" width="17.1640625" style="255" customWidth="1"/>
    <col min="2054" max="2054" width="19.5" style="255" customWidth="1"/>
    <col min="2055" max="2056" width="0" style="255" hidden="1" customWidth="1"/>
    <col min="2057" max="2304" width="9.33203125" style="255"/>
    <col min="2305" max="2305" width="5.5" style="255" customWidth="1"/>
    <col min="2306" max="2306" width="12.5" style="255" customWidth="1"/>
    <col min="2307" max="2307" width="35.83203125" style="255" customWidth="1"/>
    <col min="2308" max="2308" width="13.6640625" style="255" customWidth="1"/>
    <col min="2309" max="2309" width="17.1640625" style="255" customWidth="1"/>
    <col min="2310" max="2310" width="19.5" style="255" customWidth="1"/>
    <col min="2311" max="2312" width="0" style="255" hidden="1" customWidth="1"/>
    <col min="2313" max="2560" width="9.33203125" style="255"/>
    <col min="2561" max="2561" width="5.5" style="255" customWidth="1"/>
    <col min="2562" max="2562" width="12.5" style="255" customWidth="1"/>
    <col min="2563" max="2563" width="35.83203125" style="255" customWidth="1"/>
    <col min="2564" max="2564" width="13.6640625" style="255" customWidth="1"/>
    <col min="2565" max="2565" width="17.1640625" style="255" customWidth="1"/>
    <col min="2566" max="2566" width="19.5" style="255" customWidth="1"/>
    <col min="2567" max="2568" width="0" style="255" hidden="1" customWidth="1"/>
    <col min="2569" max="2816" width="9.33203125" style="255"/>
    <col min="2817" max="2817" width="5.5" style="255" customWidth="1"/>
    <col min="2818" max="2818" width="12.5" style="255" customWidth="1"/>
    <col min="2819" max="2819" width="35.83203125" style="255" customWidth="1"/>
    <col min="2820" max="2820" width="13.6640625" style="255" customWidth="1"/>
    <col min="2821" max="2821" width="17.1640625" style="255" customWidth="1"/>
    <col min="2822" max="2822" width="19.5" style="255" customWidth="1"/>
    <col min="2823" max="2824" width="0" style="255" hidden="1" customWidth="1"/>
    <col min="2825" max="3072" width="9.33203125" style="255"/>
    <col min="3073" max="3073" width="5.5" style="255" customWidth="1"/>
    <col min="3074" max="3074" width="12.5" style="255" customWidth="1"/>
    <col min="3075" max="3075" width="35.83203125" style="255" customWidth="1"/>
    <col min="3076" max="3076" width="13.6640625" style="255" customWidth="1"/>
    <col min="3077" max="3077" width="17.1640625" style="255" customWidth="1"/>
    <col min="3078" max="3078" width="19.5" style="255" customWidth="1"/>
    <col min="3079" max="3080" width="0" style="255" hidden="1" customWidth="1"/>
    <col min="3081" max="3328" width="9.33203125" style="255"/>
    <col min="3329" max="3329" width="5.5" style="255" customWidth="1"/>
    <col min="3330" max="3330" width="12.5" style="255" customWidth="1"/>
    <col min="3331" max="3331" width="35.83203125" style="255" customWidth="1"/>
    <col min="3332" max="3332" width="13.6640625" style="255" customWidth="1"/>
    <col min="3333" max="3333" width="17.1640625" style="255" customWidth="1"/>
    <col min="3334" max="3334" width="19.5" style="255" customWidth="1"/>
    <col min="3335" max="3336" width="0" style="255" hidden="1" customWidth="1"/>
    <col min="3337" max="3584" width="9.33203125" style="255"/>
    <col min="3585" max="3585" width="5.5" style="255" customWidth="1"/>
    <col min="3586" max="3586" width="12.5" style="255" customWidth="1"/>
    <col min="3587" max="3587" width="35.83203125" style="255" customWidth="1"/>
    <col min="3588" max="3588" width="13.6640625" style="255" customWidth="1"/>
    <col min="3589" max="3589" width="17.1640625" style="255" customWidth="1"/>
    <col min="3590" max="3590" width="19.5" style="255" customWidth="1"/>
    <col min="3591" max="3592" width="0" style="255" hidden="1" customWidth="1"/>
    <col min="3593" max="3840" width="9.33203125" style="255"/>
    <col min="3841" max="3841" width="5.5" style="255" customWidth="1"/>
    <col min="3842" max="3842" width="12.5" style="255" customWidth="1"/>
    <col min="3843" max="3843" width="35.83203125" style="255" customWidth="1"/>
    <col min="3844" max="3844" width="13.6640625" style="255" customWidth="1"/>
    <col min="3845" max="3845" width="17.1640625" style="255" customWidth="1"/>
    <col min="3846" max="3846" width="19.5" style="255" customWidth="1"/>
    <col min="3847" max="3848" width="0" style="255" hidden="1" customWidth="1"/>
    <col min="3849" max="4096" width="9.33203125" style="255"/>
    <col min="4097" max="4097" width="5.5" style="255" customWidth="1"/>
    <col min="4098" max="4098" width="12.5" style="255" customWidth="1"/>
    <col min="4099" max="4099" width="35.83203125" style="255" customWidth="1"/>
    <col min="4100" max="4100" width="13.6640625" style="255" customWidth="1"/>
    <col min="4101" max="4101" width="17.1640625" style="255" customWidth="1"/>
    <col min="4102" max="4102" width="19.5" style="255" customWidth="1"/>
    <col min="4103" max="4104" width="0" style="255" hidden="1" customWidth="1"/>
    <col min="4105" max="4352" width="9.33203125" style="255"/>
    <col min="4353" max="4353" width="5.5" style="255" customWidth="1"/>
    <col min="4354" max="4354" width="12.5" style="255" customWidth="1"/>
    <col min="4355" max="4355" width="35.83203125" style="255" customWidth="1"/>
    <col min="4356" max="4356" width="13.6640625" style="255" customWidth="1"/>
    <col min="4357" max="4357" width="17.1640625" style="255" customWidth="1"/>
    <col min="4358" max="4358" width="19.5" style="255" customWidth="1"/>
    <col min="4359" max="4360" width="0" style="255" hidden="1" customWidth="1"/>
    <col min="4361" max="4608" width="9.33203125" style="255"/>
    <col min="4609" max="4609" width="5.5" style="255" customWidth="1"/>
    <col min="4610" max="4610" width="12.5" style="255" customWidth="1"/>
    <col min="4611" max="4611" width="35.83203125" style="255" customWidth="1"/>
    <col min="4612" max="4612" width="13.6640625" style="255" customWidth="1"/>
    <col min="4613" max="4613" width="17.1640625" style="255" customWidth="1"/>
    <col min="4614" max="4614" width="19.5" style="255" customWidth="1"/>
    <col min="4615" max="4616" width="0" style="255" hidden="1" customWidth="1"/>
    <col min="4617" max="4864" width="9.33203125" style="255"/>
    <col min="4865" max="4865" width="5.5" style="255" customWidth="1"/>
    <col min="4866" max="4866" width="12.5" style="255" customWidth="1"/>
    <col min="4867" max="4867" width="35.83203125" style="255" customWidth="1"/>
    <col min="4868" max="4868" width="13.6640625" style="255" customWidth="1"/>
    <col min="4869" max="4869" width="17.1640625" style="255" customWidth="1"/>
    <col min="4870" max="4870" width="19.5" style="255" customWidth="1"/>
    <col min="4871" max="4872" width="0" style="255" hidden="1" customWidth="1"/>
    <col min="4873" max="5120" width="9.33203125" style="255"/>
    <col min="5121" max="5121" width="5.5" style="255" customWidth="1"/>
    <col min="5122" max="5122" width="12.5" style="255" customWidth="1"/>
    <col min="5123" max="5123" width="35.83203125" style="255" customWidth="1"/>
    <col min="5124" max="5124" width="13.6640625" style="255" customWidth="1"/>
    <col min="5125" max="5125" width="17.1640625" style="255" customWidth="1"/>
    <col min="5126" max="5126" width="19.5" style="255" customWidth="1"/>
    <col min="5127" max="5128" width="0" style="255" hidden="1" customWidth="1"/>
    <col min="5129" max="5376" width="9.33203125" style="255"/>
    <col min="5377" max="5377" width="5.5" style="255" customWidth="1"/>
    <col min="5378" max="5378" width="12.5" style="255" customWidth="1"/>
    <col min="5379" max="5379" width="35.83203125" style="255" customWidth="1"/>
    <col min="5380" max="5380" width="13.6640625" style="255" customWidth="1"/>
    <col min="5381" max="5381" width="17.1640625" style="255" customWidth="1"/>
    <col min="5382" max="5382" width="19.5" style="255" customWidth="1"/>
    <col min="5383" max="5384" width="0" style="255" hidden="1" customWidth="1"/>
    <col min="5385" max="5632" width="9.33203125" style="255"/>
    <col min="5633" max="5633" width="5.5" style="255" customWidth="1"/>
    <col min="5634" max="5634" width="12.5" style="255" customWidth="1"/>
    <col min="5635" max="5635" width="35.83203125" style="255" customWidth="1"/>
    <col min="5636" max="5636" width="13.6640625" style="255" customWidth="1"/>
    <col min="5637" max="5637" width="17.1640625" style="255" customWidth="1"/>
    <col min="5638" max="5638" width="19.5" style="255" customWidth="1"/>
    <col min="5639" max="5640" width="0" style="255" hidden="1" customWidth="1"/>
    <col min="5641" max="5888" width="9.33203125" style="255"/>
    <col min="5889" max="5889" width="5.5" style="255" customWidth="1"/>
    <col min="5890" max="5890" width="12.5" style="255" customWidth="1"/>
    <col min="5891" max="5891" width="35.83203125" style="255" customWidth="1"/>
    <col min="5892" max="5892" width="13.6640625" style="255" customWidth="1"/>
    <col min="5893" max="5893" width="17.1640625" style="255" customWidth="1"/>
    <col min="5894" max="5894" width="19.5" style="255" customWidth="1"/>
    <col min="5895" max="5896" width="0" style="255" hidden="1" customWidth="1"/>
    <col min="5897" max="6144" width="9.33203125" style="255"/>
    <col min="6145" max="6145" width="5.5" style="255" customWidth="1"/>
    <col min="6146" max="6146" width="12.5" style="255" customWidth="1"/>
    <col min="6147" max="6147" width="35.83203125" style="255" customWidth="1"/>
    <col min="6148" max="6148" width="13.6640625" style="255" customWidth="1"/>
    <col min="6149" max="6149" width="17.1640625" style="255" customWidth="1"/>
    <col min="6150" max="6150" width="19.5" style="255" customWidth="1"/>
    <col min="6151" max="6152" width="0" style="255" hidden="1" customWidth="1"/>
    <col min="6153" max="6400" width="9.33203125" style="255"/>
    <col min="6401" max="6401" width="5.5" style="255" customWidth="1"/>
    <col min="6402" max="6402" width="12.5" style="255" customWidth="1"/>
    <col min="6403" max="6403" width="35.83203125" style="255" customWidth="1"/>
    <col min="6404" max="6404" width="13.6640625" style="255" customWidth="1"/>
    <col min="6405" max="6405" width="17.1640625" style="255" customWidth="1"/>
    <col min="6406" max="6406" width="19.5" style="255" customWidth="1"/>
    <col min="6407" max="6408" width="0" style="255" hidden="1" customWidth="1"/>
    <col min="6409" max="6656" width="9.33203125" style="255"/>
    <col min="6657" max="6657" width="5.5" style="255" customWidth="1"/>
    <col min="6658" max="6658" width="12.5" style="255" customWidth="1"/>
    <col min="6659" max="6659" width="35.83203125" style="255" customWidth="1"/>
    <col min="6660" max="6660" width="13.6640625" style="255" customWidth="1"/>
    <col min="6661" max="6661" width="17.1640625" style="255" customWidth="1"/>
    <col min="6662" max="6662" width="19.5" style="255" customWidth="1"/>
    <col min="6663" max="6664" width="0" style="255" hidden="1" customWidth="1"/>
    <col min="6665" max="6912" width="9.33203125" style="255"/>
    <col min="6913" max="6913" width="5.5" style="255" customWidth="1"/>
    <col min="6914" max="6914" width="12.5" style="255" customWidth="1"/>
    <col min="6915" max="6915" width="35.83203125" style="255" customWidth="1"/>
    <col min="6916" max="6916" width="13.6640625" style="255" customWidth="1"/>
    <col min="6917" max="6917" width="17.1640625" style="255" customWidth="1"/>
    <col min="6918" max="6918" width="19.5" style="255" customWidth="1"/>
    <col min="6919" max="6920" width="0" style="255" hidden="1" customWidth="1"/>
    <col min="6921" max="7168" width="9.33203125" style="255"/>
    <col min="7169" max="7169" width="5.5" style="255" customWidth="1"/>
    <col min="7170" max="7170" width="12.5" style="255" customWidth="1"/>
    <col min="7171" max="7171" width="35.83203125" style="255" customWidth="1"/>
    <col min="7172" max="7172" width="13.6640625" style="255" customWidth="1"/>
    <col min="7173" max="7173" width="17.1640625" style="255" customWidth="1"/>
    <col min="7174" max="7174" width="19.5" style="255" customWidth="1"/>
    <col min="7175" max="7176" width="0" style="255" hidden="1" customWidth="1"/>
    <col min="7177" max="7424" width="9.33203125" style="255"/>
    <col min="7425" max="7425" width="5.5" style="255" customWidth="1"/>
    <col min="7426" max="7426" width="12.5" style="255" customWidth="1"/>
    <col min="7427" max="7427" width="35.83203125" style="255" customWidth="1"/>
    <col min="7428" max="7428" width="13.6640625" style="255" customWidth="1"/>
    <col min="7429" max="7429" width="17.1640625" style="255" customWidth="1"/>
    <col min="7430" max="7430" width="19.5" style="255" customWidth="1"/>
    <col min="7431" max="7432" width="0" style="255" hidden="1" customWidth="1"/>
    <col min="7433" max="7680" width="9.33203125" style="255"/>
    <col min="7681" max="7681" width="5.5" style="255" customWidth="1"/>
    <col min="7682" max="7682" width="12.5" style="255" customWidth="1"/>
    <col min="7683" max="7683" width="35.83203125" style="255" customWidth="1"/>
    <col min="7684" max="7684" width="13.6640625" style="255" customWidth="1"/>
    <col min="7685" max="7685" width="17.1640625" style="255" customWidth="1"/>
    <col min="7686" max="7686" width="19.5" style="255" customWidth="1"/>
    <col min="7687" max="7688" width="0" style="255" hidden="1" customWidth="1"/>
    <col min="7689" max="7936" width="9.33203125" style="255"/>
    <col min="7937" max="7937" width="5.5" style="255" customWidth="1"/>
    <col min="7938" max="7938" width="12.5" style="255" customWidth="1"/>
    <col min="7939" max="7939" width="35.83203125" style="255" customWidth="1"/>
    <col min="7940" max="7940" width="13.6640625" style="255" customWidth="1"/>
    <col min="7941" max="7941" width="17.1640625" style="255" customWidth="1"/>
    <col min="7942" max="7942" width="19.5" style="255" customWidth="1"/>
    <col min="7943" max="7944" width="0" style="255" hidden="1" customWidth="1"/>
    <col min="7945" max="8192" width="9.33203125" style="255"/>
    <col min="8193" max="8193" width="5.5" style="255" customWidth="1"/>
    <col min="8194" max="8194" width="12.5" style="255" customWidth="1"/>
    <col min="8195" max="8195" width="35.83203125" style="255" customWidth="1"/>
    <col min="8196" max="8196" width="13.6640625" style="255" customWidth="1"/>
    <col min="8197" max="8197" width="17.1640625" style="255" customWidth="1"/>
    <col min="8198" max="8198" width="19.5" style="255" customWidth="1"/>
    <col min="8199" max="8200" width="0" style="255" hidden="1" customWidth="1"/>
    <col min="8201" max="8448" width="9.33203125" style="255"/>
    <col min="8449" max="8449" width="5.5" style="255" customWidth="1"/>
    <col min="8450" max="8450" width="12.5" style="255" customWidth="1"/>
    <col min="8451" max="8451" width="35.83203125" style="255" customWidth="1"/>
    <col min="8452" max="8452" width="13.6640625" style="255" customWidth="1"/>
    <col min="8453" max="8453" width="17.1640625" style="255" customWidth="1"/>
    <col min="8454" max="8454" width="19.5" style="255" customWidth="1"/>
    <col min="8455" max="8456" width="0" style="255" hidden="1" customWidth="1"/>
    <col min="8457" max="8704" width="9.33203125" style="255"/>
    <col min="8705" max="8705" width="5.5" style="255" customWidth="1"/>
    <col min="8706" max="8706" width="12.5" style="255" customWidth="1"/>
    <col min="8707" max="8707" width="35.83203125" style="255" customWidth="1"/>
    <col min="8708" max="8708" width="13.6640625" style="255" customWidth="1"/>
    <col min="8709" max="8709" width="17.1640625" style="255" customWidth="1"/>
    <col min="8710" max="8710" width="19.5" style="255" customWidth="1"/>
    <col min="8711" max="8712" width="0" style="255" hidden="1" customWidth="1"/>
    <col min="8713" max="8960" width="9.33203125" style="255"/>
    <col min="8961" max="8961" width="5.5" style="255" customWidth="1"/>
    <col min="8962" max="8962" width="12.5" style="255" customWidth="1"/>
    <col min="8963" max="8963" width="35.83203125" style="255" customWidth="1"/>
    <col min="8964" max="8964" width="13.6640625" style="255" customWidth="1"/>
    <col min="8965" max="8965" width="17.1640625" style="255" customWidth="1"/>
    <col min="8966" max="8966" width="19.5" style="255" customWidth="1"/>
    <col min="8967" max="8968" width="0" style="255" hidden="1" customWidth="1"/>
    <col min="8969" max="9216" width="9.33203125" style="255"/>
    <col min="9217" max="9217" width="5.5" style="255" customWidth="1"/>
    <col min="9218" max="9218" width="12.5" style="255" customWidth="1"/>
    <col min="9219" max="9219" width="35.83203125" style="255" customWidth="1"/>
    <col min="9220" max="9220" width="13.6640625" style="255" customWidth="1"/>
    <col min="9221" max="9221" width="17.1640625" style="255" customWidth="1"/>
    <col min="9222" max="9222" width="19.5" style="255" customWidth="1"/>
    <col min="9223" max="9224" width="0" style="255" hidden="1" customWidth="1"/>
    <col min="9225" max="9472" width="9.33203125" style="255"/>
    <col min="9473" max="9473" width="5.5" style="255" customWidth="1"/>
    <col min="9474" max="9474" width="12.5" style="255" customWidth="1"/>
    <col min="9475" max="9475" width="35.83203125" style="255" customWidth="1"/>
    <col min="9476" max="9476" width="13.6640625" style="255" customWidth="1"/>
    <col min="9477" max="9477" width="17.1640625" style="255" customWidth="1"/>
    <col min="9478" max="9478" width="19.5" style="255" customWidth="1"/>
    <col min="9479" max="9480" width="0" style="255" hidden="1" customWidth="1"/>
    <col min="9481" max="9728" width="9.33203125" style="255"/>
    <col min="9729" max="9729" width="5.5" style="255" customWidth="1"/>
    <col min="9730" max="9730" width="12.5" style="255" customWidth="1"/>
    <col min="9731" max="9731" width="35.83203125" style="255" customWidth="1"/>
    <col min="9732" max="9732" width="13.6640625" style="255" customWidth="1"/>
    <col min="9733" max="9733" width="17.1640625" style="255" customWidth="1"/>
    <col min="9734" max="9734" width="19.5" style="255" customWidth="1"/>
    <col min="9735" max="9736" width="0" style="255" hidden="1" customWidth="1"/>
    <col min="9737" max="9984" width="9.33203125" style="255"/>
    <col min="9985" max="9985" width="5.5" style="255" customWidth="1"/>
    <col min="9986" max="9986" width="12.5" style="255" customWidth="1"/>
    <col min="9987" max="9987" width="35.83203125" style="255" customWidth="1"/>
    <col min="9988" max="9988" width="13.6640625" style="255" customWidth="1"/>
    <col min="9989" max="9989" width="17.1640625" style="255" customWidth="1"/>
    <col min="9990" max="9990" width="19.5" style="255" customWidth="1"/>
    <col min="9991" max="9992" width="0" style="255" hidden="1" customWidth="1"/>
    <col min="9993" max="10240" width="9.33203125" style="255"/>
    <col min="10241" max="10241" width="5.5" style="255" customWidth="1"/>
    <col min="10242" max="10242" width="12.5" style="255" customWidth="1"/>
    <col min="10243" max="10243" width="35.83203125" style="255" customWidth="1"/>
    <col min="10244" max="10244" width="13.6640625" style="255" customWidth="1"/>
    <col min="10245" max="10245" width="17.1640625" style="255" customWidth="1"/>
    <col min="10246" max="10246" width="19.5" style="255" customWidth="1"/>
    <col min="10247" max="10248" width="0" style="255" hidden="1" customWidth="1"/>
    <col min="10249" max="10496" width="9.33203125" style="255"/>
    <col min="10497" max="10497" width="5.5" style="255" customWidth="1"/>
    <col min="10498" max="10498" width="12.5" style="255" customWidth="1"/>
    <col min="10499" max="10499" width="35.83203125" style="255" customWidth="1"/>
    <col min="10500" max="10500" width="13.6640625" style="255" customWidth="1"/>
    <col min="10501" max="10501" width="17.1640625" style="255" customWidth="1"/>
    <col min="10502" max="10502" width="19.5" style="255" customWidth="1"/>
    <col min="10503" max="10504" width="0" style="255" hidden="1" customWidth="1"/>
    <col min="10505" max="10752" width="9.33203125" style="255"/>
    <col min="10753" max="10753" width="5.5" style="255" customWidth="1"/>
    <col min="10754" max="10754" width="12.5" style="255" customWidth="1"/>
    <col min="10755" max="10755" width="35.83203125" style="255" customWidth="1"/>
    <col min="10756" max="10756" width="13.6640625" style="255" customWidth="1"/>
    <col min="10757" max="10757" width="17.1640625" style="255" customWidth="1"/>
    <col min="10758" max="10758" width="19.5" style="255" customWidth="1"/>
    <col min="10759" max="10760" width="0" style="255" hidden="1" customWidth="1"/>
    <col min="10761" max="11008" width="9.33203125" style="255"/>
    <col min="11009" max="11009" width="5.5" style="255" customWidth="1"/>
    <col min="11010" max="11010" width="12.5" style="255" customWidth="1"/>
    <col min="11011" max="11011" width="35.83203125" style="255" customWidth="1"/>
    <col min="11012" max="11012" width="13.6640625" style="255" customWidth="1"/>
    <col min="11013" max="11013" width="17.1640625" style="255" customWidth="1"/>
    <col min="11014" max="11014" width="19.5" style="255" customWidth="1"/>
    <col min="11015" max="11016" width="0" style="255" hidden="1" customWidth="1"/>
    <col min="11017" max="11264" width="9.33203125" style="255"/>
    <col min="11265" max="11265" width="5.5" style="255" customWidth="1"/>
    <col min="11266" max="11266" width="12.5" style="255" customWidth="1"/>
    <col min="11267" max="11267" width="35.83203125" style="255" customWidth="1"/>
    <col min="11268" max="11268" width="13.6640625" style="255" customWidth="1"/>
    <col min="11269" max="11269" width="17.1640625" style="255" customWidth="1"/>
    <col min="11270" max="11270" width="19.5" style="255" customWidth="1"/>
    <col min="11271" max="11272" width="0" style="255" hidden="1" customWidth="1"/>
    <col min="11273" max="11520" width="9.33203125" style="255"/>
    <col min="11521" max="11521" width="5.5" style="255" customWidth="1"/>
    <col min="11522" max="11522" width="12.5" style="255" customWidth="1"/>
    <col min="11523" max="11523" width="35.83203125" style="255" customWidth="1"/>
    <col min="11524" max="11524" width="13.6640625" style="255" customWidth="1"/>
    <col min="11525" max="11525" width="17.1640625" style="255" customWidth="1"/>
    <col min="11526" max="11526" width="19.5" style="255" customWidth="1"/>
    <col min="11527" max="11528" width="0" style="255" hidden="1" customWidth="1"/>
    <col min="11529" max="11776" width="9.33203125" style="255"/>
    <col min="11777" max="11777" width="5.5" style="255" customWidth="1"/>
    <col min="11778" max="11778" width="12.5" style="255" customWidth="1"/>
    <col min="11779" max="11779" width="35.83203125" style="255" customWidth="1"/>
    <col min="11780" max="11780" width="13.6640625" style="255" customWidth="1"/>
    <col min="11781" max="11781" width="17.1640625" style="255" customWidth="1"/>
    <col min="11782" max="11782" width="19.5" style="255" customWidth="1"/>
    <col min="11783" max="11784" width="0" style="255" hidden="1" customWidth="1"/>
    <col min="11785" max="12032" width="9.33203125" style="255"/>
    <col min="12033" max="12033" width="5.5" style="255" customWidth="1"/>
    <col min="12034" max="12034" width="12.5" style="255" customWidth="1"/>
    <col min="12035" max="12035" width="35.83203125" style="255" customWidth="1"/>
    <col min="12036" max="12036" width="13.6640625" style="255" customWidth="1"/>
    <col min="12037" max="12037" width="17.1640625" style="255" customWidth="1"/>
    <col min="12038" max="12038" width="19.5" style="255" customWidth="1"/>
    <col min="12039" max="12040" width="0" style="255" hidden="1" customWidth="1"/>
    <col min="12041" max="12288" width="9.33203125" style="255"/>
    <col min="12289" max="12289" width="5.5" style="255" customWidth="1"/>
    <col min="12290" max="12290" width="12.5" style="255" customWidth="1"/>
    <col min="12291" max="12291" width="35.83203125" style="255" customWidth="1"/>
    <col min="12292" max="12292" width="13.6640625" style="255" customWidth="1"/>
    <col min="12293" max="12293" width="17.1640625" style="255" customWidth="1"/>
    <col min="12294" max="12294" width="19.5" style="255" customWidth="1"/>
    <col min="12295" max="12296" width="0" style="255" hidden="1" customWidth="1"/>
    <col min="12297" max="12544" width="9.33203125" style="255"/>
    <col min="12545" max="12545" width="5.5" style="255" customWidth="1"/>
    <col min="12546" max="12546" width="12.5" style="255" customWidth="1"/>
    <col min="12547" max="12547" width="35.83203125" style="255" customWidth="1"/>
    <col min="12548" max="12548" width="13.6640625" style="255" customWidth="1"/>
    <col min="12549" max="12549" width="17.1640625" style="255" customWidth="1"/>
    <col min="12550" max="12550" width="19.5" style="255" customWidth="1"/>
    <col min="12551" max="12552" width="0" style="255" hidden="1" customWidth="1"/>
    <col min="12553" max="12800" width="9.33203125" style="255"/>
    <col min="12801" max="12801" width="5.5" style="255" customWidth="1"/>
    <col min="12802" max="12802" width="12.5" style="255" customWidth="1"/>
    <col min="12803" max="12803" width="35.83203125" style="255" customWidth="1"/>
    <col min="12804" max="12804" width="13.6640625" style="255" customWidth="1"/>
    <col min="12805" max="12805" width="17.1640625" style="255" customWidth="1"/>
    <col min="12806" max="12806" width="19.5" style="255" customWidth="1"/>
    <col min="12807" max="12808" width="0" style="255" hidden="1" customWidth="1"/>
    <col min="12809" max="13056" width="9.33203125" style="255"/>
    <col min="13057" max="13057" width="5.5" style="255" customWidth="1"/>
    <col min="13058" max="13058" width="12.5" style="255" customWidth="1"/>
    <col min="13059" max="13059" width="35.83203125" style="255" customWidth="1"/>
    <col min="13060" max="13060" width="13.6640625" style="255" customWidth="1"/>
    <col min="13061" max="13061" width="17.1640625" style="255" customWidth="1"/>
    <col min="13062" max="13062" width="19.5" style="255" customWidth="1"/>
    <col min="13063" max="13064" width="0" style="255" hidden="1" customWidth="1"/>
    <col min="13065" max="13312" width="9.33203125" style="255"/>
    <col min="13313" max="13313" width="5.5" style="255" customWidth="1"/>
    <col min="13314" max="13314" width="12.5" style="255" customWidth="1"/>
    <col min="13315" max="13315" width="35.83203125" style="255" customWidth="1"/>
    <col min="13316" max="13316" width="13.6640625" style="255" customWidth="1"/>
    <col min="13317" max="13317" width="17.1640625" style="255" customWidth="1"/>
    <col min="13318" max="13318" width="19.5" style="255" customWidth="1"/>
    <col min="13319" max="13320" width="0" style="255" hidden="1" customWidth="1"/>
    <col min="13321" max="13568" width="9.33203125" style="255"/>
    <col min="13569" max="13569" width="5.5" style="255" customWidth="1"/>
    <col min="13570" max="13570" width="12.5" style="255" customWidth="1"/>
    <col min="13571" max="13571" width="35.83203125" style="255" customWidth="1"/>
    <col min="13572" max="13572" width="13.6640625" style="255" customWidth="1"/>
    <col min="13573" max="13573" width="17.1640625" style="255" customWidth="1"/>
    <col min="13574" max="13574" width="19.5" style="255" customWidth="1"/>
    <col min="13575" max="13576" width="0" style="255" hidden="1" customWidth="1"/>
    <col min="13577" max="13824" width="9.33203125" style="255"/>
    <col min="13825" max="13825" width="5.5" style="255" customWidth="1"/>
    <col min="13826" max="13826" width="12.5" style="255" customWidth="1"/>
    <col min="13827" max="13827" width="35.83203125" style="255" customWidth="1"/>
    <col min="13828" max="13828" width="13.6640625" style="255" customWidth="1"/>
    <col min="13829" max="13829" width="17.1640625" style="255" customWidth="1"/>
    <col min="13830" max="13830" width="19.5" style="255" customWidth="1"/>
    <col min="13831" max="13832" width="0" style="255" hidden="1" customWidth="1"/>
    <col min="13833" max="14080" width="9.33203125" style="255"/>
    <col min="14081" max="14081" width="5.5" style="255" customWidth="1"/>
    <col min="14082" max="14082" width="12.5" style="255" customWidth="1"/>
    <col min="14083" max="14083" width="35.83203125" style="255" customWidth="1"/>
    <col min="14084" max="14084" width="13.6640625" style="255" customWidth="1"/>
    <col min="14085" max="14085" width="17.1640625" style="255" customWidth="1"/>
    <col min="14086" max="14086" width="19.5" style="255" customWidth="1"/>
    <col min="14087" max="14088" width="0" style="255" hidden="1" customWidth="1"/>
    <col min="14089" max="14336" width="9.33203125" style="255"/>
    <col min="14337" max="14337" width="5.5" style="255" customWidth="1"/>
    <col min="14338" max="14338" width="12.5" style="255" customWidth="1"/>
    <col min="14339" max="14339" width="35.83203125" style="255" customWidth="1"/>
    <col min="14340" max="14340" width="13.6640625" style="255" customWidth="1"/>
    <col min="14341" max="14341" width="17.1640625" style="255" customWidth="1"/>
    <col min="14342" max="14342" width="19.5" style="255" customWidth="1"/>
    <col min="14343" max="14344" width="0" style="255" hidden="1" customWidth="1"/>
    <col min="14345" max="14592" width="9.33203125" style="255"/>
    <col min="14593" max="14593" width="5.5" style="255" customWidth="1"/>
    <col min="14594" max="14594" width="12.5" style="255" customWidth="1"/>
    <col min="14595" max="14595" width="35.83203125" style="255" customWidth="1"/>
    <col min="14596" max="14596" width="13.6640625" style="255" customWidth="1"/>
    <col min="14597" max="14597" width="17.1640625" style="255" customWidth="1"/>
    <col min="14598" max="14598" width="19.5" style="255" customWidth="1"/>
    <col min="14599" max="14600" width="0" style="255" hidden="1" customWidth="1"/>
    <col min="14601" max="14848" width="9.33203125" style="255"/>
    <col min="14849" max="14849" width="5.5" style="255" customWidth="1"/>
    <col min="14850" max="14850" width="12.5" style="255" customWidth="1"/>
    <col min="14851" max="14851" width="35.83203125" style="255" customWidth="1"/>
    <col min="14852" max="14852" width="13.6640625" style="255" customWidth="1"/>
    <col min="14853" max="14853" width="17.1640625" style="255" customWidth="1"/>
    <col min="14854" max="14854" width="19.5" style="255" customWidth="1"/>
    <col min="14855" max="14856" width="0" style="255" hidden="1" customWidth="1"/>
    <col min="14857" max="15104" width="9.33203125" style="255"/>
    <col min="15105" max="15105" width="5.5" style="255" customWidth="1"/>
    <col min="15106" max="15106" width="12.5" style="255" customWidth="1"/>
    <col min="15107" max="15107" width="35.83203125" style="255" customWidth="1"/>
    <col min="15108" max="15108" width="13.6640625" style="255" customWidth="1"/>
    <col min="15109" max="15109" width="17.1640625" style="255" customWidth="1"/>
    <col min="15110" max="15110" width="19.5" style="255" customWidth="1"/>
    <col min="15111" max="15112" width="0" style="255" hidden="1" customWidth="1"/>
    <col min="15113" max="15360" width="9.33203125" style="255"/>
    <col min="15361" max="15361" width="5.5" style="255" customWidth="1"/>
    <col min="15362" max="15362" width="12.5" style="255" customWidth="1"/>
    <col min="15363" max="15363" width="35.83203125" style="255" customWidth="1"/>
    <col min="15364" max="15364" width="13.6640625" style="255" customWidth="1"/>
    <col min="15365" max="15365" width="17.1640625" style="255" customWidth="1"/>
    <col min="15366" max="15366" width="19.5" style="255" customWidth="1"/>
    <col min="15367" max="15368" width="0" style="255" hidden="1" customWidth="1"/>
    <col min="15369" max="15616" width="9.33203125" style="255"/>
    <col min="15617" max="15617" width="5.5" style="255" customWidth="1"/>
    <col min="15618" max="15618" width="12.5" style="255" customWidth="1"/>
    <col min="15619" max="15619" width="35.83203125" style="255" customWidth="1"/>
    <col min="15620" max="15620" width="13.6640625" style="255" customWidth="1"/>
    <col min="15621" max="15621" width="17.1640625" style="255" customWidth="1"/>
    <col min="15622" max="15622" width="19.5" style="255" customWidth="1"/>
    <col min="15623" max="15624" width="0" style="255" hidden="1" customWidth="1"/>
    <col min="15625" max="15872" width="9.33203125" style="255"/>
    <col min="15873" max="15873" width="5.5" style="255" customWidth="1"/>
    <col min="15874" max="15874" width="12.5" style="255" customWidth="1"/>
    <col min="15875" max="15875" width="35.83203125" style="255" customWidth="1"/>
    <col min="15876" max="15876" width="13.6640625" style="255" customWidth="1"/>
    <col min="15877" max="15877" width="17.1640625" style="255" customWidth="1"/>
    <col min="15878" max="15878" width="19.5" style="255" customWidth="1"/>
    <col min="15879" max="15880" width="0" style="255" hidden="1" customWidth="1"/>
    <col min="15881" max="16128" width="9.33203125" style="255"/>
    <col min="16129" max="16129" width="5.5" style="255" customWidth="1"/>
    <col min="16130" max="16130" width="12.5" style="255" customWidth="1"/>
    <col min="16131" max="16131" width="35.83203125" style="255" customWidth="1"/>
    <col min="16132" max="16132" width="13.6640625" style="255" customWidth="1"/>
    <col min="16133" max="16133" width="17.1640625" style="255" customWidth="1"/>
    <col min="16134" max="16134" width="19.5" style="255" customWidth="1"/>
    <col min="16135" max="16136" width="0" style="255" hidden="1" customWidth="1"/>
    <col min="16137" max="16384" width="9.33203125" style="255"/>
  </cols>
  <sheetData>
    <row r="3" spans="1:8">
      <c r="A3" s="250"/>
      <c r="B3" s="251" t="s">
        <v>7932</v>
      </c>
      <c r="C3" s="251"/>
    </row>
    <row r="4" spans="1:8">
      <c r="A4" s="250"/>
      <c r="B4" s="251" t="s">
        <v>7933</v>
      </c>
      <c r="C4" s="251"/>
    </row>
    <row r="5" spans="1:8">
      <c r="A5" s="250"/>
      <c r="B5" s="251" t="s">
        <v>7934</v>
      </c>
      <c r="C5" s="251"/>
    </row>
    <row r="6" spans="1:8" ht="15.75" thickBot="1">
      <c r="A6" s="250"/>
      <c r="B6" s="251"/>
      <c r="C6" s="251"/>
    </row>
    <row r="7" spans="1:8" s="261" customFormat="1" ht="33.950000000000003" customHeight="1" thickBot="1">
      <c r="A7" s="256" t="s">
        <v>7935</v>
      </c>
      <c r="B7" s="257"/>
      <c r="C7" s="257"/>
      <c r="D7" s="258"/>
      <c r="E7" s="259"/>
      <c r="F7" s="260"/>
    </row>
    <row r="8" spans="1:8" ht="15.75" thickBot="1">
      <c r="A8" s="262" t="s">
        <v>7936</v>
      </c>
      <c r="B8" s="263"/>
      <c r="C8" s="263"/>
      <c r="D8" s="264" t="s">
        <v>5968</v>
      </c>
      <c r="E8" s="265" t="s">
        <v>7937</v>
      </c>
      <c r="F8" s="266" t="s">
        <v>7938</v>
      </c>
    </row>
    <row r="9" spans="1:8">
      <c r="A9" s="267">
        <v>1</v>
      </c>
      <c r="B9" s="268" t="s">
        <v>7939</v>
      </c>
      <c r="C9" s="268"/>
      <c r="D9" s="269"/>
      <c r="E9" s="590"/>
      <c r="F9" s="591">
        <f>'Soupis položek silnoproud'!G31</f>
        <v>0</v>
      </c>
      <c r="H9" s="255">
        <v>9</v>
      </c>
    </row>
    <row r="10" spans="1:8">
      <c r="A10" s="267">
        <v>2</v>
      </c>
      <c r="B10" s="268" t="s">
        <v>7940</v>
      </c>
      <c r="C10" s="268"/>
      <c r="D10" s="269">
        <v>3.6</v>
      </c>
      <c r="E10" s="590">
        <f>SUM(F9:F9)</f>
        <v>0</v>
      </c>
      <c r="F10" s="591">
        <f>D10*E10/100</f>
        <v>0</v>
      </c>
      <c r="H10" s="255">
        <v>10</v>
      </c>
    </row>
    <row r="11" spans="1:8">
      <c r="A11" s="267">
        <v>3</v>
      </c>
      <c r="B11" s="268" t="s">
        <v>7941</v>
      </c>
      <c r="C11" s="268"/>
      <c r="D11" s="269">
        <v>1</v>
      </c>
      <c r="E11" s="590">
        <f>SUM(F9:F9)</f>
        <v>0</v>
      </c>
      <c r="F11" s="591">
        <f>D11*E11/100</f>
        <v>0</v>
      </c>
      <c r="H11" s="255">
        <v>12</v>
      </c>
    </row>
    <row r="12" spans="1:8">
      <c r="A12" s="267">
        <v>4</v>
      </c>
      <c r="B12" s="268" t="s">
        <v>7942</v>
      </c>
      <c r="C12" s="268"/>
      <c r="D12" s="269"/>
      <c r="E12" s="590"/>
      <c r="F12" s="591">
        <f>'Soupis položek silnoproud'!G90</f>
        <v>0</v>
      </c>
      <c r="H12" s="255">
        <v>13</v>
      </c>
    </row>
    <row r="13" spans="1:8">
      <c r="A13" s="267">
        <v>5</v>
      </c>
      <c r="B13" s="268" t="s">
        <v>7943</v>
      </c>
      <c r="C13" s="268"/>
      <c r="D13" s="269">
        <v>5</v>
      </c>
      <c r="E13" s="590">
        <f>F12</f>
        <v>0</v>
      </c>
      <c r="F13" s="591">
        <f>D13*E13/100</f>
        <v>0</v>
      </c>
      <c r="H13" s="255">
        <v>14</v>
      </c>
    </row>
    <row r="14" spans="1:8">
      <c r="A14" s="267">
        <v>6</v>
      </c>
      <c r="B14" s="268" t="s">
        <v>7944</v>
      </c>
      <c r="C14" s="268"/>
      <c r="D14" s="269">
        <v>3</v>
      </c>
      <c r="E14" s="590">
        <f>SUM(F12:F12)</f>
        <v>0</v>
      </c>
      <c r="F14" s="591">
        <f>D14*E14/100</f>
        <v>0</v>
      </c>
      <c r="H14" s="255">
        <v>15</v>
      </c>
    </row>
    <row r="15" spans="1:8">
      <c r="A15" s="267">
        <v>7</v>
      </c>
      <c r="B15" s="268" t="s">
        <v>7945</v>
      </c>
      <c r="C15" s="268"/>
      <c r="D15" s="269"/>
      <c r="E15" s="590"/>
      <c r="F15" s="591">
        <f>'Soupis položek silnoproud'!G151</f>
        <v>0</v>
      </c>
      <c r="G15" s="254">
        <f>SUM(F12:F14)</f>
        <v>0</v>
      </c>
      <c r="H15" s="255">
        <v>18</v>
      </c>
    </row>
    <row r="16" spans="1:8">
      <c r="A16" s="267">
        <v>8</v>
      </c>
      <c r="B16" s="268" t="s">
        <v>7946</v>
      </c>
      <c r="C16" s="268"/>
      <c r="D16" s="269"/>
      <c r="E16" s="590"/>
      <c r="F16" s="591">
        <f>'Soupis položek silnoproud'!G153</f>
        <v>0</v>
      </c>
      <c r="H16" s="255">
        <v>19</v>
      </c>
    </row>
    <row r="17" spans="1:8" ht="15.75" thickBot="1">
      <c r="A17" s="267">
        <v>9</v>
      </c>
      <c r="B17" s="268" t="s">
        <v>7947</v>
      </c>
      <c r="C17" s="268"/>
      <c r="D17" s="269">
        <v>6</v>
      </c>
      <c r="E17" s="590">
        <f>F15</f>
        <v>0</v>
      </c>
      <c r="F17" s="591">
        <f>D17*E17/100</f>
        <v>0</v>
      </c>
      <c r="H17" s="255">
        <v>22</v>
      </c>
    </row>
    <row r="18" spans="1:8">
      <c r="A18" s="270">
        <v>10</v>
      </c>
      <c r="B18" s="271" t="s">
        <v>7948</v>
      </c>
      <c r="C18" s="271"/>
      <c r="D18" s="272"/>
      <c r="E18" s="593"/>
      <c r="F18" s="592">
        <f>F9+F10+F11</f>
        <v>0</v>
      </c>
      <c r="H18" s="255">
        <v>25</v>
      </c>
    </row>
    <row r="19" spans="1:8">
      <c r="A19" s="267">
        <v>11</v>
      </c>
      <c r="B19" s="268" t="s">
        <v>7949</v>
      </c>
      <c r="C19" s="268"/>
      <c r="D19" s="269"/>
      <c r="E19" s="590"/>
      <c r="F19" s="591">
        <f>F12+F13+F14</f>
        <v>0</v>
      </c>
      <c r="H19" s="255">
        <v>26</v>
      </c>
    </row>
    <row r="20" spans="1:8" ht="15.75" thickBot="1">
      <c r="A20" s="267">
        <v>12</v>
      </c>
      <c r="B20" s="268" t="s">
        <v>7950</v>
      </c>
      <c r="C20" s="268"/>
      <c r="D20" s="269"/>
      <c r="E20" s="590"/>
      <c r="F20" s="591">
        <f>'Soupis položek silnoproud'!G177+'Soupis položek silnoproud'!G180</f>
        <v>0</v>
      </c>
      <c r="H20" s="255">
        <v>27</v>
      </c>
    </row>
    <row r="21" spans="1:8">
      <c r="A21" s="273">
        <v>13</v>
      </c>
      <c r="B21" s="274" t="s">
        <v>7951</v>
      </c>
      <c r="C21" s="274"/>
      <c r="D21" s="275"/>
      <c r="E21" s="276"/>
      <c r="F21" s="277">
        <f>SUM(F18:F20)</f>
        <v>0</v>
      </c>
      <c r="G21" s="254">
        <f>SUM(F21:F21)</f>
        <v>0</v>
      </c>
      <c r="H21" s="255">
        <v>28</v>
      </c>
    </row>
    <row r="22" spans="1:8">
      <c r="A22" s="278"/>
      <c r="B22" s="279"/>
      <c r="C22" s="279"/>
      <c r="D22" s="280"/>
      <c r="E22" s="281"/>
      <c r="F22" s="282"/>
    </row>
    <row r="23" spans="1:8">
      <c r="A23" s="267">
        <v>14</v>
      </c>
      <c r="B23" s="268" t="s">
        <v>7952</v>
      </c>
      <c r="C23" s="268"/>
      <c r="D23" s="269"/>
      <c r="E23" s="590"/>
      <c r="F23" s="591">
        <v>0</v>
      </c>
      <c r="H23" s="255">
        <v>35</v>
      </c>
    </row>
    <row r="24" spans="1:8">
      <c r="A24" s="267">
        <v>15</v>
      </c>
      <c r="B24" s="268" t="s">
        <v>7953</v>
      </c>
      <c r="C24" s="268"/>
      <c r="D24" s="269"/>
      <c r="E24" s="590"/>
      <c r="F24" s="591">
        <v>0</v>
      </c>
      <c r="H24" s="255">
        <v>36</v>
      </c>
    </row>
    <row r="25" spans="1:8" ht="15.75" thickBot="1">
      <c r="A25" s="267">
        <v>16</v>
      </c>
      <c r="B25" s="268" t="s">
        <v>7954</v>
      </c>
      <c r="C25" s="268"/>
      <c r="D25" s="269"/>
      <c r="E25" s="590"/>
      <c r="F25" s="591">
        <f>'[2]Soupis položek+'!G180</f>
        <v>0</v>
      </c>
      <c r="H25" s="255">
        <v>38</v>
      </c>
    </row>
    <row r="26" spans="1:8">
      <c r="A26" s="273">
        <v>17</v>
      </c>
      <c r="B26" s="274" t="s">
        <v>7955</v>
      </c>
      <c r="C26" s="274"/>
      <c r="D26" s="275"/>
      <c r="E26" s="276"/>
      <c r="F26" s="277">
        <f>SUM(F23:F25)</f>
        <v>0</v>
      </c>
      <c r="G26" s="254">
        <f>SUM(F26:F26)</f>
        <v>0</v>
      </c>
      <c r="H26" s="255">
        <v>41</v>
      </c>
    </row>
    <row r="27" spans="1:8">
      <c r="A27" s="278"/>
      <c r="B27" s="279"/>
      <c r="C27" s="279"/>
      <c r="D27" s="280"/>
      <c r="E27" s="281"/>
      <c r="F27" s="282"/>
    </row>
    <row r="28" spans="1:8">
      <c r="A28" s="267">
        <v>18</v>
      </c>
      <c r="B28" s="268" t="s">
        <v>7956</v>
      </c>
      <c r="C28" s="268"/>
      <c r="D28" s="269"/>
      <c r="E28" s="590"/>
      <c r="F28" s="591">
        <f>F21+F26</f>
        <v>0</v>
      </c>
      <c r="H28" s="255">
        <v>43</v>
      </c>
    </row>
    <row r="29" spans="1:8" ht="15.75" thickBot="1">
      <c r="A29" s="267">
        <v>19</v>
      </c>
      <c r="B29" s="268" t="s">
        <v>7957</v>
      </c>
      <c r="C29" s="268"/>
      <c r="D29" s="269">
        <v>21</v>
      </c>
      <c r="E29" s="590">
        <f>SUM(F28:F28)</f>
        <v>0</v>
      </c>
      <c r="F29" s="591">
        <f>D29*E29/100</f>
        <v>0</v>
      </c>
      <c r="H29" s="255">
        <v>46</v>
      </c>
    </row>
    <row r="30" spans="1:8" ht="16.5" thickTop="1" thickBot="1">
      <c r="A30" s="283">
        <v>20</v>
      </c>
      <c r="B30" s="284" t="s">
        <v>7958</v>
      </c>
      <c r="C30" s="284"/>
      <c r="D30" s="285"/>
      <c r="E30" s="286"/>
      <c r="F30" s="287">
        <f>SUM(F28:F29)</f>
        <v>0</v>
      </c>
      <c r="H30" s="255">
        <v>48</v>
      </c>
    </row>
    <row r="33" spans="1:1">
      <c r="A33" s="255" t="s">
        <v>7959</v>
      </c>
    </row>
    <row r="34" spans="1:1">
      <c r="A34" s="255" t="s">
        <v>7960</v>
      </c>
    </row>
  </sheetData>
  <sheetProtection password="C63E" sheet="1" objects="1" scenarios="1"/>
  <pageMargins left="0.70866141732283472" right="0.70866141732283472" top="0.78740157480314965" bottom="0.78740157480314965" header="0.31496062992125984" footer="0.31496062992125984"/>
  <pageSetup paperSize="9" fitToHeight="100" orientation="portrait" r:id="rId1"/>
</worksheet>
</file>

<file path=xl/worksheets/sheet14.xml><?xml version="1.0" encoding="utf-8"?>
<worksheet xmlns="http://schemas.openxmlformats.org/spreadsheetml/2006/main" xmlns:r="http://schemas.openxmlformats.org/officeDocument/2006/relationships">
  <sheetPr>
    <pageSetUpPr fitToPage="1"/>
  </sheetPr>
  <dimension ref="A3:M297"/>
  <sheetViews>
    <sheetView tabSelected="1" view="pageBreakPreview" zoomScaleSheetLayoutView="100" workbookViewId="0">
      <selection activeCell="P19" sqref="P19"/>
    </sheetView>
  </sheetViews>
  <sheetFormatPr defaultRowHeight="15"/>
  <cols>
    <col min="1" max="1" width="4.83203125" style="255" bestFit="1" customWidth="1"/>
    <col min="2" max="2" width="11.6640625" style="255" bestFit="1" customWidth="1"/>
    <col min="3" max="3" width="60.33203125" style="255" bestFit="1" customWidth="1"/>
    <col min="4" max="4" width="4.6640625" style="255" bestFit="1" customWidth="1"/>
    <col min="5" max="5" width="9.83203125" style="255" bestFit="1" customWidth="1"/>
    <col min="6" max="6" width="15.5" style="255" bestFit="1" customWidth="1"/>
    <col min="7" max="7" width="19.1640625" style="255" bestFit="1" customWidth="1"/>
    <col min="8" max="8" width="7.83203125" style="255" bestFit="1" customWidth="1"/>
    <col min="9" max="9" width="11.83203125" style="255" bestFit="1" customWidth="1"/>
    <col min="10" max="10" width="6.33203125" style="372" hidden="1" customWidth="1"/>
    <col min="11" max="11" width="6.33203125" style="255" hidden="1" customWidth="1"/>
    <col min="12" max="12" width="0" style="255" hidden="1" customWidth="1"/>
    <col min="13" max="13" width="5.33203125" style="255" hidden="1" customWidth="1"/>
    <col min="14" max="256" width="9.33203125" style="255"/>
    <col min="257" max="257" width="4.83203125" style="255" bestFit="1" customWidth="1"/>
    <col min="258" max="258" width="11.6640625" style="255" bestFit="1" customWidth="1"/>
    <col min="259" max="259" width="60.33203125" style="255" bestFit="1" customWidth="1"/>
    <col min="260" max="260" width="4.6640625" style="255" bestFit="1" customWidth="1"/>
    <col min="261" max="261" width="9.83203125" style="255" bestFit="1" customWidth="1"/>
    <col min="262" max="262" width="15.5" style="255" bestFit="1" customWidth="1"/>
    <col min="263" max="263" width="19.1640625" style="255" bestFit="1" customWidth="1"/>
    <col min="264" max="264" width="7.83203125" style="255" bestFit="1" customWidth="1"/>
    <col min="265" max="265" width="11.83203125" style="255" bestFit="1" customWidth="1"/>
    <col min="266" max="269" width="0" style="255" hidden="1" customWidth="1"/>
    <col min="270" max="512" width="9.33203125" style="255"/>
    <col min="513" max="513" width="4.83203125" style="255" bestFit="1" customWidth="1"/>
    <col min="514" max="514" width="11.6640625" style="255" bestFit="1" customWidth="1"/>
    <col min="515" max="515" width="60.33203125" style="255" bestFit="1" customWidth="1"/>
    <col min="516" max="516" width="4.6640625" style="255" bestFit="1" customWidth="1"/>
    <col min="517" max="517" width="9.83203125" style="255" bestFit="1" customWidth="1"/>
    <col min="518" max="518" width="15.5" style="255" bestFit="1" customWidth="1"/>
    <col min="519" max="519" width="19.1640625" style="255" bestFit="1" customWidth="1"/>
    <col min="520" max="520" width="7.83203125" style="255" bestFit="1" customWidth="1"/>
    <col min="521" max="521" width="11.83203125" style="255" bestFit="1" customWidth="1"/>
    <col min="522" max="525" width="0" style="255" hidden="1" customWidth="1"/>
    <col min="526" max="768" width="9.33203125" style="255"/>
    <col min="769" max="769" width="4.83203125" style="255" bestFit="1" customWidth="1"/>
    <col min="770" max="770" width="11.6640625" style="255" bestFit="1" customWidth="1"/>
    <col min="771" max="771" width="60.33203125" style="255" bestFit="1" customWidth="1"/>
    <col min="772" max="772" width="4.6640625" style="255" bestFit="1" customWidth="1"/>
    <col min="773" max="773" width="9.83203125" style="255" bestFit="1" customWidth="1"/>
    <col min="774" max="774" width="15.5" style="255" bestFit="1" customWidth="1"/>
    <col min="775" max="775" width="19.1640625" style="255" bestFit="1" customWidth="1"/>
    <col min="776" max="776" width="7.83203125" style="255" bestFit="1" customWidth="1"/>
    <col min="777" max="777" width="11.83203125" style="255" bestFit="1" customWidth="1"/>
    <col min="778" max="781" width="0" style="255" hidden="1" customWidth="1"/>
    <col min="782" max="1024" width="9.33203125" style="255"/>
    <col min="1025" max="1025" width="4.83203125" style="255" bestFit="1" customWidth="1"/>
    <col min="1026" max="1026" width="11.6640625" style="255" bestFit="1" customWidth="1"/>
    <col min="1027" max="1027" width="60.33203125" style="255" bestFit="1" customWidth="1"/>
    <col min="1028" max="1028" width="4.6640625" style="255" bestFit="1" customWidth="1"/>
    <col min="1029" max="1029" width="9.83203125" style="255" bestFit="1" customWidth="1"/>
    <col min="1030" max="1030" width="15.5" style="255" bestFit="1" customWidth="1"/>
    <col min="1031" max="1031" width="19.1640625" style="255" bestFit="1" customWidth="1"/>
    <col min="1032" max="1032" width="7.83203125" style="255" bestFit="1" customWidth="1"/>
    <col min="1033" max="1033" width="11.83203125" style="255" bestFit="1" customWidth="1"/>
    <col min="1034" max="1037" width="0" style="255" hidden="1" customWidth="1"/>
    <col min="1038" max="1280" width="9.33203125" style="255"/>
    <col min="1281" max="1281" width="4.83203125" style="255" bestFit="1" customWidth="1"/>
    <col min="1282" max="1282" width="11.6640625" style="255" bestFit="1" customWidth="1"/>
    <col min="1283" max="1283" width="60.33203125" style="255" bestFit="1" customWidth="1"/>
    <col min="1284" max="1284" width="4.6640625" style="255" bestFit="1" customWidth="1"/>
    <col min="1285" max="1285" width="9.83203125" style="255" bestFit="1" customWidth="1"/>
    <col min="1286" max="1286" width="15.5" style="255" bestFit="1" customWidth="1"/>
    <col min="1287" max="1287" width="19.1640625" style="255" bestFit="1" customWidth="1"/>
    <col min="1288" max="1288" width="7.83203125" style="255" bestFit="1" customWidth="1"/>
    <col min="1289" max="1289" width="11.83203125" style="255" bestFit="1" customWidth="1"/>
    <col min="1290" max="1293" width="0" style="255" hidden="1" customWidth="1"/>
    <col min="1294" max="1536" width="9.33203125" style="255"/>
    <col min="1537" max="1537" width="4.83203125" style="255" bestFit="1" customWidth="1"/>
    <col min="1538" max="1538" width="11.6640625" style="255" bestFit="1" customWidth="1"/>
    <col min="1539" max="1539" width="60.33203125" style="255" bestFit="1" customWidth="1"/>
    <col min="1540" max="1540" width="4.6640625" style="255" bestFit="1" customWidth="1"/>
    <col min="1541" max="1541" width="9.83203125" style="255" bestFit="1" customWidth="1"/>
    <col min="1542" max="1542" width="15.5" style="255" bestFit="1" customWidth="1"/>
    <col min="1543" max="1543" width="19.1640625" style="255" bestFit="1" customWidth="1"/>
    <col min="1544" max="1544" width="7.83203125" style="255" bestFit="1" customWidth="1"/>
    <col min="1545" max="1545" width="11.83203125" style="255" bestFit="1" customWidth="1"/>
    <col min="1546" max="1549" width="0" style="255" hidden="1" customWidth="1"/>
    <col min="1550" max="1792" width="9.33203125" style="255"/>
    <col min="1793" max="1793" width="4.83203125" style="255" bestFit="1" customWidth="1"/>
    <col min="1794" max="1794" width="11.6640625" style="255" bestFit="1" customWidth="1"/>
    <col min="1795" max="1795" width="60.33203125" style="255" bestFit="1" customWidth="1"/>
    <col min="1796" max="1796" width="4.6640625" style="255" bestFit="1" customWidth="1"/>
    <col min="1797" max="1797" width="9.83203125" style="255" bestFit="1" customWidth="1"/>
    <col min="1798" max="1798" width="15.5" style="255" bestFit="1" customWidth="1"/>
    <col min="1799" max="1799" width="19.1640625" style="255" bestFit="1" customWidth="1"/>
    <col min="1800" max="1800" width="7.83203125" style="255" bestFit="1" customWidth="1"/>
    <col min="1801" max="1801" width="11.83203125" style="255" bestFit="1" customWidth="1"/>
    <col min="1802" max="1805" width="0" style="255" hidden="1" customWidth="1"/>
    <col min="1806" max="2048" width="9.33203125" style="255"/>
    <col min="2049" max="2049" width="4.83203125" style="255" bestFit="1" customWidth="1"/>
    <col min="2050" max="2050" width="11.6640625" style="255" bestFit="1" customWidth="1"/>
    <col min="2051" max="2051" width="60.33203125" style="255" bestFit="1" customWidth="1"/>
    <col min="2052" max="2052" width="4.6640625" style="255" bestFit="1" customWidth="1"/>
    <col min="2053" max="2053" width="9.83203125" style="255" bestFit="1" customWidth="1"/>
    <col min="2054" max="2054" width="15.5" style="255" bestFit="1" customWidth="1"/>
    <col min="2055" max="2055" width="19.1640625" style="255" bestFit="1" customWidth="1"/>
    <col min="2056" max="2056" width="7.83203125" style="255" bestFit="1" customWidth="1"/>
    <col min="2057" max="2057" width="11.83203125" style="255" bestFit="1" customWidth="1"/>
    <col min="2058" max="2061" width="0" style="255" hidden="1" customWidth="1"/>
    <col min="2062" max="2304" width="9.33203125" style="255"/>
    <col min="2305" max="2305" width="4.83203125" style="255" bestFit="1" customWidth="1"/>
    <col min="2306" max="2306" width="11.6640625" style="255" bestFit="1" customWidth="1"/>
    <col min="2307" max="2307" width="60.33203125" style="255" bestFit="1" customWidth="1"/>
    <col min="2308" max="2308" width="4.6640625" style="255" bestFit="1" customWidth="1"/>
    <col min="2309" max="2309" width="9.83203125" style="255" bestFit="1" customWidth="1"/>
    <col min="2310" max="2310" width="15.5" style="255" bestFit="1" customWidth="1"/>
    <col min="2311" max="2311" width="19.1640625" style="255" bestFit="1" customWidth="1"/>
    <col min="2312" max="2312" width="7.83203125" style="255" bestFit="1" customWidth="1"/>
    <col min="2313" max="2313" width="11.83203125" style="255" bestFit="1" customWidth="1"/>
    <col min="2314" max="2317" width="0" style="255" hidden="1" customWidth="1"/>
    <col min="2318" max="2560" width="9.33203125" style="255"/>
    <col min="2561" max="2561" width="4.83203125" style="255" bestFit="1" customWidth="1"/>
    <col min="2562" max="2562" width="11.6640625" style="255" bestFit="1" customWidth="1"/>
    <col min="2563" max="2563" width="60.33203125" style="255" bestFit="1" customWidth="1"/>
    <col min="2564" max="2564" width="4.6640625" style="255" bestFit="1" customWidth="1"/>
    <col min="2565" max="2565" width="9.83203125" style="255" bestFit="1" customWidth="1"/>
    <col min="2566" max="2566" width="15.5" style="255" bestFit="1" customWidth="1"/>
    <col min="2567" max="2567" width="19.1640625" style="255" bestFit="1" customWidth="1"/>
    <col min="2568" max="2568" width="7.83203125" style="255" bestFit="1" customWidth="1"/>
    <col min="2569" max="2569" width="11.83203125" style="255" bestFit="1" customWidth="1"/>
    <col min="2570" max="2573" width="0" style="255" hidden="1" customWidth="1"/>
    <col min="2574" max="2816" width="9.33203125" style="255"/>
    <col min="2817" max="2817" width="4.83203125" style="255" bestFit="1" customWidth="1"/>
    <col min="2818" max="2818" width="11.6640625" style="255" bestFit="1" customWidth="1"/>
    <col min="2819" max="2819" width="60.33203125" style="255" bestFit="1" customWidth="1"/>
    <col min="2820" max="2820" width="4.6640625" style="255" bestFit="1" customWidth="1"/>
    <col min="2821" max="2821" width="9.83203125" style="255" bestFit="1" customWidth="1"/>
    <col min="2822" max="2822" width="15.5" style="255" bestFit="1" customWidth="1"/>
    <col min="2823" max="2823" width="19.1640625" style="255" bestFit="1" customWidth="1"/>
    <col min="2824" max="2824" width="7.83203125" style="255" bestFit="1" customWidth="1"/>
    <col min="2825" max="2825" width="11.83203125" style="255" bestFit="1" customWidth="1"/>
    <col min="2826" max="2829" width="0" style="255" hidden="1" customWidth="1"/>
    <col min="2830" max="3072" width="9.33203125" style="255"/>
    <col min="3073" max="3073" width="4.83203125" style="255" bestFit="1" customWidth="1"/>
    <col min="3074" max="3074" width="11.6640625" style="255" bestFit="1" customWidth="1"/>
    <col min="3075" max="3075" width="60.33203125" style="255" bestFit="1" customWidth="1"/>
    <col min="3076" max="3076" width="4.6640625" style="255" bestFit="1" customWidth="1"/>
    <col min="3077" max="3077" width="9.83203125" style="255" bestFit="1" customWidth="1"/>
    <col min="3078" max="3078" width="15.5" style="255" bestFit="1" customWidth="1"/>
    <col min="3079" max="3079" width="19.1640625" style="255" bestFit="1" customWidth="1"/>
    <col min="3080" max="3080" width="7.83203125" style="255" bestFit="1" customWidth="1"/>
    <col min="3081" max="3081" width="11.83203125" style="255" bestFit="1" customWidth="1"/>
    <col min="3082" max="3085" width="0" style="255" hidden="1" customWidth="1"/>
    <col min="3086" max="3328" width="9.33203125" style="255"/>
    <col min="3329" max="3329" width="4.83203125" style="255" bestFit="1" customWidth="1"/>
    <col min="3330" max="3330" width="11.6640625" style="255" bestFit="1" customWidth="1"/>
    <col min="3331" max="3331" width="60.33203125" style="255" bestFit="1" customWidth="1"/>
    <col min="3332" max="3332" width="4.6640625" style="255" bestFit="1" customWidth="1"/>
    <col min="3333" max="3333" width="9.83203125" style="255" bestFit="1" customWidth="1"/>
    <col min="3334" max="3334" width="15.5" style="255" bestFit="1" customWidth="1"/>
    <col min="3335" max="3335" width="19.1640625" style="255" bestFit="1" customWidth="1"/>
    <col min="3336" max="3336" width="7.83203125" style="255" bestFit="1" customWidth="1"/>
    <col min="3337" max="3337" width="11.83203125" style="255" bestFit="1" customWidth="1"/>
    <col min="3338" max="3341" width="0" style="255" hidden="1" customWidth="1"/>
    <col min="3342" max="3584" width="9.33203125" style="255"/>
    <col min="3585" max="3585" width="4.83203125" style="255" bestFit="1" customWidth="1"/>
    <col min="3586" max="3586" width="11.6640625" style="255" bestFit="1" customWidth="1"/>
    <col min="3587" max="3587" width="60.33203125" style="255" bestFit="1" customWidth="1"/>
    <col min="3588" max="3588" width="4.6640625" style="255" bestFit="1" customWidth="1"/>
    <col min="3589" max="3589" width="9.83203125" style="255" bestFit="1" customWidth="1"/>
    <col min="3590" max="3590" width="15.5" style="255" bestFit="1" customWidth="1"/>
    <col min="3591" max="3591" width="19.1640625" style="255" bestFit="1" customWidth="1"/>
    <col min="3592" max="3592" width="7.83203125" style="255" bestFit="1" customWidth="1"/>
    <col min="3593" max="3593" width="11.83203125" style="255" bestFit="1" customWidth="1"/>
    <col min="3594" max="3597" width="0" style="255" hidden="1" customWidth="1"/>
    <col min="3598" max="3840" width="9.33203125" style="255"/>
    <col min="3841" max="3841" width="4.83203125" style="255" bestFit="1" customWidth="1"/>
    <col min="3842" max="3842" width="11.6640625" style="255" bestFit="1" customWidth="1"/>
    <col min="3843" max="3843" width="60.33203125" style="255" bestFit="1" customWidth="1"/>
    <col min="3844" max="3844" width="4.6640625" style="255" bestFit="1" customWidth="1"/>
    <col min="3845" max="3845" width="9.83203125" style="255" bestFit="1" customWidth="1"/>
    <col min="3846" max="3846" width="15.5" style="255" bestFit="1" customWidth="1"/>
    <col min="3847" max="3847" width="19.1640625" style="255" bestFit="1" customWidth="1"/>
    <col min="3848" max="3848" width="7.83203125" style="255" bestFit="1" customWidth="1"/>
    <col min="3849" max="3849" width="11.83203125" style="255" bestFit="1" customWidth="1"/>
    <col min="3850" max="3853" width="0" style="255" hidden="1" customWidth="1"/>
    <col min="3854" max="4096" width="9.33203125" style="255"/>
    <col min="4097" max="4097" width="4.83203125" style="255" bestFit="1" customWidth="1"/>
    <col min="4098" max="4098" width="11.6640625" style="255" bestFit="1" customWidth="1"/>
    <col min="4099" max="4099" width="60.33203125" style="255" bestFit="1" customWidth="1"/>
    <col min="4100" max="4100" width="4.6640625" style="255" bestFit="1" customWidth="1"/>
    <col min="4101" max="4101" width="9.83203125" style="255" bestFit="1" customWidth="1"/>
    <col min="4102" max="4102" width="15.5" style="255" bestFit="1" customWidth="1"/>
    <col min="4103" max="4103" width="19.1640625" style="255" bestFit="1" customWidth="1"/>
    <col min="4104" max="4104" width="7.83203125" style="255" bestFit="1" customWidth="1"/>
    <col min="4105" max="4105" width="11.83203125" style="255" bestFit="1" customWidth="1"/>
    <col min="4106" max="4109" width="0" style="255" hidden="1" customWidth="1"/>
    <col min="4110" max="4352" width="9.33203125" style="255"/>
    <col min="4353" max="4353" width="4.83203125" style="255" bestFit="1" customWidth="1"/>
    <col min="4354" max="4354" width="11.6640625" style="255" bestFit="1" customWidth="1"/>
    <col min="4355" max="4355" width="60.33203125" style="255" bestFit="1" customWidth="1"/>
    <col min="4356" max="4356" width="4.6640625" style="255" bestFit="1" customWidth="1"/>
    <col min="4357" max="4357" width="9.83203125" style="255" bestFit="1" customWidth="1"/>
    <col min="4358" max="4358" width="15.5" style="255" bestFit="1" customWidth="1"/>
    <col min="4359" max="4359" width="19.1640625" style="255" bestFit="1" customWidth="1"/>
    <col min="4360" max="4360" width="7.83203125" style="255" bestFit="1" customWidth="1"/>
    <col min="4361" max="4361" width="11.83203125" style="255" bestFit="1" customWidth="1"/>
    <col min="4362" max="4365" width="0" style="255" hidden="1" customWidth="1"/>
    <col min="4366" max="4608" width="9.33203125" style="255"/>
    <col min="4609" max="4609" width="4.83203125" style="255" bestFit="1" customWidth="1"/>
    <col min="4610" max="4610" width="11.6640625" style="255" bestFit="1" customWidth="1"/>
    <col min="4611" max="4611" width="60.33203125" style="255" bestFit="1" customWidth="1"/>
    <col min="4612" max="4612" width="4.6640625" style="255" bestFit="1" customWidth="1"/>
    <col min="4613" max="4613" width="9.83203125" style="255" bestFit="1" customWidth="1"/>
    <col min="4614" max="4614" width="15.5" style="255" bestFit="1" customWidth="1"/>
    <col min="4615" max="4615" width="19.1640625" style="255" bestFit="1" customWidth="1"/>
    <col min="4616" max="4616" width="7.83203125" style="255" bestFit="1" customWidth="1"/>
    <col min="4617" max="4617" width="11.83203125" style="255" bestFit="1" customWidth="1"/>
    <col min="4618" max="4621" width="0" style="255" hidden="1" customWidth="1"/>
    <col min="4622" max="4864" width="9.33203125" style="255"/>
    <col min="4865" max="4865" width="4.83203125" style="255" bestFit="1" customWidth="1"/>
    <col min="4866" max="4866" width="11.6640625" style="255" bestFit="1" customWidth="1"/>
    <col min="4867" max="4867" width="60.33203125" style="255" bestFit="1" customWidth="1"/>
    <col min="4868" max="4868" width="4.6640625" style="255" bestFit="1" customWidth="1"/>
    <col min="4869" max="4869" width="9.83203125" style="255" bestFit="1" customWidth="1"/>
    <col min="4870" max="4870" width="15.5" style="255" bestFit="1" customWidth="1"/>
    <col min="4871" max="4871" width="19.1640625" style="255" bestFit="1" customWidth="1"/>
    <col min="4872" max="4872" width="7.83203125" style="255" bestFit="1" customWidth="1"/>
    <col min="4873" max="4873" width="11.83203125" style="255" bestFit="1" customWidth="1"/>
    <col min="4874" max="4877" width="0" style="255" hidden="1" customWidth="1"/>
    <col min="4878" max="5120" width="9.33203125" style="255"/>
    <col min="5121" max="5121" width="4.83203125" style="255" bestFit="1" customWidth="1"/>
    <col min="5122" max="5122" width="11.6640625" style="255" bestFit="1" customWidth="1"/>
    <col min="5123" max="5123" width="60.33203125" style="255" bestFit="1" customWidth="1"/>
    <col min="5124" max="5124" width="4.6640625" style="255" bestFit="1" customWidth="1"/>
    <col min="5125" max="5125" width="9.83203125" style="255" bestFit="1" customWidth="1"/>
    <col min="5126" max="5126" width="15.5" style="255" bestFit="1" customWidth="1"/>
    <col min="5127" max="5127" width="19.1640625" style="255" bestFit="1" customWidth="1"/>
    <col min="5128" max="5128" width="7.83203125" style="255" bestFit="1" customWidth="1"/>
    <col min="5129" max="5129" width="11.83203125" style="255" bestFit="1" customWidth="1"/>
    <col min="5130" max="5133" width="0" style="255" hidden="1" customWidth="1"/>
    <col min="5134" max="5376" width="9.33203125" style="255"/>
    <col min="5377" max="5377" width="4.83203125" style="255" bestFit="1" customWidth="1"/>
    <col min="5378" max="5378" width="11.6640625" style="255" bestFit="1" customWidth="1"/>
    <col min="5379" max="5379" width="60.33203125" style="255" bestFit="1" customWidth="1"/>
    <col min="5380" max="5380" width="4.6640625" style="255" bestFit="1" customWidth="1"/>
    <col min="5381" max="5381" width="9.83203125" style="255" bestFit="1" customWidth="1"/>
    <col min="5382" max="5382" width="15.5" style="255" bestFit="1" customWidth="1"/>
    <col min="5383" max="5383" width="19.1640625" style="255" bestFit="1" customWidth="1"/>
    <col min="5384" max="5384" width="7.83203125" style="255" bestFit="1" customWidth="1"/>
    <col min="5385" max="5385" width="11.83203125" style="255" bestFit="1" customWidth="1"/>
    <col min="5386" max="5389" width="0" style="255" hidden="1" customWidth="1"/>
    <col min="5390" max="5632" width="9.33203125" style="255"/>
    <col min="5633" max="5633" width="4.83203125" style="255" bestFit="1" customWidth="1"/>
    <col min="5634" max="5634" width="11.6640625" style="255" bestFit="1" customWidth="1"/>
    <col min="5635" max="5635" width="60.33203125" style="255" bestFit="1" customWidth="1"/>
    <col min="5636" max="5636" width="4.6640625" style="255" bestFit="1" customWidth="1"/>
    <col min="5637" max="5637" width="9.83203125" style="255" bestFit="1" customWidth="1"/>
    <col min="5638" max="5638" width="15.5" style="255" bestFit="1" customWidth="1"/>
    <col min="5639" max="5639" width="19.1640625" style="255" bestFit="1" customWidth="1"/>
    <col min="5640" max="5640" width="7.83203125" style="255" bestFit="1" customWidth="1"/>
    <col min="5641" max="5641" width="11.83203125" style="255" bestFit="1" customWidth="1"/>
    <col min="5642" max="5645" width="0" style="255" hidden="1" customWidth="1"/>
    <col min="5646" max="5888" width="9.33203125" style="255"/>
    <col min="5889" max="5889" width="4.83203125" style="255" bestFit="1" customWidth="1"/>
    <col min="5890" max="5890" width="11.6640625" style="255" bestFit="1" customWidth="1"/>
    <col min="5891" max="5891" width="60.33203125" style="255" bestFit="1" customWidth="1"/>
    <col min="5892" max="5892" width="4.6640625" style="255" bestFit="1" customWidth="1"/>
    <col min="5893" max="5893" width="9.83203125" style="255" bestFit="1" customWidth="1"/>
    <col min="5894" max="5894" width="15.5" style="255" bestFit="1" customWidth="1"/>
    <col min="5895" max="5895" width="19.1640625" style="255" bestFit="1" customWidth="1"/>
    <col min="5896" max="5896" width="7.83203125" style="255" bestFit="1" customWidth="1"/>
    <col min="5897" max="5897" width="11.83203125" style="255" bestFit="1" customWidth="1"/>
    <col min="5898" max="5901" width="0" style="255" hidden="1" customWidth="1"/>
    <col min="5902" max="6144" width="9.33203125" style="255"/>
    <col min="6145" max="6145" width="4.83203125" style="255" bestFit="1" customWidth="1"/>
    <col min="6146" max="6146" width="11.6640625" style="255" bestFit="1" customWidth="1"/>
    <col min="6147" max="6147" width="60.33203125" style="255" bestFit="1" customWidth="1"/>
    <col min="6148" max="6148" width="4.6640625" style="255" bestFit="1" customWidth="1"/>
    <col min="6149" max="6149" width="9.83203125" style="255" bestFit="1" customWidth="1"/>
    <col min="6150" max="6150" width="15.5" style="255" bestFit="1" customWidth="1"/>
    <col min="6151" max="6151" width="19.1640625" style="255" bestFit="1" customWidth="1"/>
    <col min="6152" max="6152" width="7.83203125" style="255" bestFit="1" customWidth="1"/>
    <col min="6153" max="6153" width="11.83203125" style="255" bestFit="1" customWidth="1"/>
    <col min="6154" max="6157" width="0" style="255" hidden="1" customWidth="1"/>
    <col min="6158" max="6400" width="9.33203125" style="255"/>
    <col min="6401" max="6401" width="4.83203125" style="255" bestFit="1" customWidth="1"/>
    <col min="6402" max="6402" width="11.6640625" style="255" bestFit="1" customWidth="1"/>
    <col min="6403" max="6403" width="60.33203125" style="255" bestFit="1" customWidth="1"/>
    <col min="6404" max="6404" width="4.6640625" style="255" bestFit="1" customWidth="1"/>
    <col min="6405" max="6405" width="9.83203125" style="255" bestFit="1" customWidth="1"/>
    <col min="6406" max="6406" width="15.5" style="255" bestFit="1" customWidth="1"/>
    <col min="6407" max="6407" width="19.1640625" style="255" bestFit="1" customWidth="1"/>
    <col min="6408" max="6408" width="7.83203125" style="255" bestFit="1" customWidth="1"/>
    <col min="6409" max="6409" width="11.83203125" style="255" bestFit="1" customWidth="1"/>
    <col min="6410" max="6413" width="0" style="255" hidden="1" customWidth="1"/>
    <col min="6414" max="6656" width="9.33203125" style="255"/>
    <col min="6657" max="6657" width="4.83203125" style="255" bestFit="1" customWidth="1"/>
    <col min="6658" max="6658" width="11.6640625" style="255" bestFit="1" customWidth="1"/>
    <col min="6659" max="6659" width="60.33203125" style="255" bestFit="1" customWidth="1"/>
    <col min="6660" max="6660" width="4.6640625" style="255" bestFit="1" customWidth="1"/>
    <col min="6661" max="6661" width="9.83203125" style="255" bestFit="1" customWidth="1"/>
    <col min="6662" max="6662" width="15.5" style="255" bestFit="1" customWidth="1"/>
    <col min="6663" max="6663" width="19.1640625" style="255" bestFit="1" customWidth="1"/>
    <col min="6664" max="6664" width="7.83203125" style="255" bestFit="1" customWidth="1"/>
    <col min="6665" max="6665" width="11.83203125" style="255" bestFit="1" customWidth="1"/>
    <col min="6666" max="6669" width="0" style="255" hidden="1" customWidth="1"/>
    <col min="6670" max="6912" width="9.33203125" style="255"/>
    <col min="6913" max="6913" width="4.83203125" style="255" bestFit="1" customWidth="1"/>
    <col min="6914" max="6914" width="11.6640625" style="255" bestFit="1" customWidth="1"/>
    <col min="6915" max="6915" width="60.33203125" style="255" bestFit="1" customWidth="1"/>
    <col min="6916" max="6916" width="4.6640625" style="255" bestFit="1" customWidth="1"/>
    <col min="6917" max="6917" width="9.83203125" style="255" bestFit="1" customWidth="1"/>
    <col min="6918" max="6918" width="15.5" style="255" bestFit="1" customWidth="1"/>
    <col min="6919" max="6919" width="19.1640625" style="255" bestFit="1" customWidth="1"/>
    <col min="6920" max="6920" width="7.83203125" style="255" bestFit="1" customWidth="1"/>
    <col min="6921" max="6921" width="11.83203125" style="255" bestFit="1" customWidth="1"/>
    <col min="6922" max="6925" width="0" style="255" hidden="1" customWidth="1"/>
    <col min="6926" max="7168" width="9.33203125" style="255"/>
    <col min="7169" max="7169" width="4.83203125" style="255" bestFit="1" customWidth="1"/>
    <col min="7170" max="7170" width="11.6640625" style="255" bestFit="1" customWidth="1"/>
    <col min="7171" max="7171" width="60.33203125" style="255" bestFit="1" customWidth="1"/>
    <col min="7172" max="7172" width="4.6640625" style="255" bestFit="1" customWidth="1"/>
    <col min="7173" max="7173" width="9.83203125" style="255" bestFit="1" customWidth="1"/>
    <col min="7174" max="7174" width="15.5" style="255" bestFit="1" customWidth="1"/>
    <col min="7175" max="7175" width="19.1640625" style="255" bestFit="1" customWidth="1"/>
    <col min="7176" max="7176" width="7.83203125" style="255" bestFit="1" customWidth="1"/>
    <col min="7177" max="7177" width="11.83203125" style="255" bestFit="1" customWidth="1"/>
    <col min="7178" max="7181" width="0" style="255" hidden="1" customWidth="1"/>
    <col min="7182" max="7424" width="9.33203125" style="255"/>
    <col min="7425" max="7425" width="4.83203125" style="255" bestFit="1" customWidth="1"/>
    <col min="7426" max="7426" width="11.6640625" style="255" bestFit="1" customWidth="1"/>
    <col min="7427" max="7427" width="60.33203125" style="255" bestFit="1" customWidth="1"/>
    <col min="7428" max="7428" width="4.6640625" style="255" bestFit="1" customWidth="1"/>
    <col min="7429" max="7429" width="9.83203125" style="255" bestFit="1" customWidth="1"/>
    <col min="7430" max="7430" width="15.5" style="255" bestFit="1" customWidth="1"/>
    <col min="7431" max="7431" width="19.1640625" style="255" bestFit="1" customWidth="1"/>
    <col min="7432" max="7432" width="7.83203125" style="255" bestFit="1" customWidth="1"/>
    <col min="7433" max="7433" width="11.83203125" style="255" bestFit="1" customWidth="1"/>
    <col min="7434" max="7437" width="0" style="255" hidden="1" customWidth="1"/>
    <col min="7438" max="7680" width="9.33203125" style="255"/>
    <col min="7681" max="7681" width="4.83203125" style="255" bestFit="1" customWidth="1"/>
    <col min="7682" max="7682" width="11.6640625" style="255" bestFit="1" customWidth="1"/>
    <col min="7683" max="7683" width="60.33203125" style="255" bestFit="1" customWidth="1"/>
    <col min="7684" max="7684" width="4.6640625" style="255" bestFit="1" customWidth="1"/>
    <col min="7685" max="7685" width="9.83203125" style="255" bestFit="1" customWidth="1"/>
    <col min="7686" max="7686" width="15.5" style="255" bestFit="1" customWidth="1"/>
    <col min="7687" max="7687" width="19.1640625" style="255" bestFit="1" customWidth="1"/>
    <col min="7688" max="7688" width="7.83203125" style="255" bestFit="1" customWidth="1"/>
    <col min="7689" max="7689" width="11.83203125" style="255" bestFit="1" customWidth="1"/>
    <col min="7690" max="7693" width="0" style="255" hidden="1" customWidth="1"/>
    <col min="7694" max="7936" width="9.33203125" style="255"/>
    <col min="7937" max="7937" width="4.83203125" style="255" bestFit="1" customWidth="1"/>
    <col min="7938" max="7938" width="11.6640625" style="255" bestFit="1" customWidth="1"/>
    <col min="7939" max="7939" width="60.33203125" style="255" bestFit="1" customWidth="1"/>
    <col min="7940" max="7940" width="4.6640625" style="255" bestFit="1" customWidth="1"/>
    <col min="7941" max="7941" width="9.83203125" style="255" bestFit="1" customWidth="1"/>
    <col min="7942" max="7942" width="15.5" style="255" bestFit="1" customWidth="1"/>
    <col min="7943" max="7943" width="19.1640625" style="255" bestFit="1" customWidth="1"/>
    <col min="7944" max="7944" width="7.83203125" style="255" bestFit="1" customWidth="1"/>
    <col min="7945" max="7945" width="11.83203125" style="255" bestFit="1" customWidth="1"/>
    <col min="7946" max="7949" width="0" style="255" hidden="1" customWidth="1"/>
    <col min="7950" max="8192" width="9.33203125" style="255"/>
    <col min="8193" max="8193" width="4.83203125" style="255" bestFit="1" customWidth="1"/>
    <col min="8194" max="8194" width="11.6640625" style="255" bestFit="1" customWidth="1"/>
    <col min="8195" max="8195" width="60.33203125" style="255" bestFit="1" customWidth="1"/>
    <col min="8196" max="8196" width="4.6640625" style="255" bestFit="1" customWidth="1"/>
    <col min="8197" max="8197" width="9.83203125" style="255" bestFit="1" customWidth="1"/>
    <col min="8198" max="8198" width="15.5" style="255" bestFit="1" customWidth="1"/>
    <col min="8199" max="8199" width="19.1640625" style="255" bestFit="1" customWidth="1"/>
    <col min="8200" max="8200" width="7.83203125" style="255" bestFit="1" customWidth="1"/>
    <col min="8201" max="8201" width="11.83203125" style="255" bestFit="1" customWidth="1"/>
    <col min="8202" max="8205" width="0" style="255" hidden="1" customWidth="1"/>
    <col min="8206" max="8448" width="9.33203125" style="255"/>
    <col min="8449" max="8449" width="4.83203125" style="255" bestFit="1" customWidth="1"/>
    <col min="8450" max="8450" width="11.6640625" style="255" bestFit="1" customWidth="1"/>
    <col min="8451" max="8451" width="60.33203125" style="255" bestFit="1" customWidth="1"/>
    <col min="8452" max="8452" width="4.6640625" style="255" bestFit="1" customWidth="1"/>
    <col min="8453" max="8453" width="9.83203125" style="255" bestFit="1" customWidth="1"/>
    <col min="8454" max="8454" width="15.5" style="255" bestFit="1" customWidth="1"/>
    <col min="8455" max="8455" width="19.1640625" style="255" bestFit="1" customWidth="1"/>
    <col min="8456" max="8456" width="7.83203125" style="255" bestFit="1" customWidth="1"/>
    <col min="8457" max="8457" width="11.83203125" style="255" bestFit="1" customWidth="1"/>
    <col min="8458" max="8461" width="0" style="255" hidden="1" customWidth="1"/>
    <col min="8462" max="8704" width="9.33203125" style="255"/>
    <col min="8705" max="8705" width="4.83203125" style="255" bestFit="1" customWidth="1"/>
    <col min="8706" max="8706" width="11.6640625" style="255" bestFit="1" customWidth="1"/>
    <col min="8707" max="8707" width="60.33203125" style="255" bestFit="1" customWidth="1"/>
    <col min="8708" max="8708" width="4.6640625" style="255" bestFit="1" customWidth="1"/>
    <col min="8709" max="8709" width="9.83203125" style="255" bestFit="1" customWidth="1"/>
    <col min="8710" max="8710" width="15.5" style="255" bestFit="1" customWidth="1"/>
    <col min="8711" max="8711" width="19.1640625" style="255" bestFit="1" customWidth="1"/>
    <col min="8712" max="8712" width="7.83203125" style="255" bestFit="1" customWidth="1"/>
    <col min="8713" max="8713" width="11.83203125" style="255" bestFit="1" customWidth="1"/>
    <col min="8714" max="8717" width="0" style="255" hidden="1" customWidth="1"/>
    <col min="8718" max="8960" width="9.33203125" style="255"/>
    <col min="8961" max="8961" width="4.83203125" style="255" bestFit="1" customWidth="1"/>
    <col min="8962" max="8962" width="11.6640625" style="255" bestFit="1" customWidth="1"/>
    <col min="8963" max="8963" width="60.33203125" style="255" bestFit="1" customWidth="1"/>
    <col min="8964" max="8964" width="4.6640625" style="255" bestFit="1" customWidth="1"/>
    <col min="8965" max="8965" width="9.83203125" style="255" bestFit="1" customWidth="1"/>
    <col min="8966" max="8966" width="15.5" style="255" bestFit="1" customWidth="1"/>
    <col min="8967" max="8967" width="19.1640625" style="255" bestFit="1" customWidth="1"/>
    <col min="8968" max="8968" width="7.83203125" style="255" bestFit="1" customWidth="1"/>
    <col min="8969" max="8969" width="11.83203125" style="255" bestFit="1" customWidth="1"/>
    <col min="8970" max="8973" width="0" style="255" hidden="1" customWidth="1"/>
    <col min="8974" max="9216" width="9.33203125" style="255"/>
    <col min="9217" max="9217" width="4.83203125" style="255" bestFit="1" customWidth="1"/>
    <col min="9218" max="9218" width="11.6640625" style="255" bestFit="1" customWidth="1"/>
    <col min="9219" max="9219" width="60.33203125" style="255" bestFit="1" customWidth="1"/>
    <col min="9220" max="9220" width="4.6640625" style="255" bestFit="1" customWidth="1"/>
    <col min="9221" max="9221" width="9.83203125" style="255" bestFit="1" customWidth="1"/>
    <col min="9222" max="9222" width="15.5" style="255" bestFit="1" customWidth="1"/>
    <col min="9223" max="9223" width="19.1640625" style="255" bestFit="1" customWidth="1"/>
    <col min="9224" max="9224" width="7.83203125" style="255" bestFit="1" customWidth="1"/>
    <col min="9225" max="9225" width="11.83203125" style="255" bestFit="1" customWidth="1"/>
    <col min="9226" max="9229" width="0" style="255" hidden="1" customWidth="1"/>
    <col min="9230" max="9472" width="9.33203125" style="255"/>
    <col min="9473" max="9473" width="4.83203125" style="255" bestFit="1" customWidth="1"/>
    <col min="9474" max="9474" width="11.6640625" style="255" bestFit="1" customWidth="1"/>
    <col min="9475" max="9475" width="60.33203125" style="255" bestFit="1" customWidth="1"/>
    <col min="9476" max="9476" width="4.6640625" style="255" bestFit="1" customWidth="1"/>
    <col min="9477" max="9477" width="9.83203125" style="255" bestFit="1" customWidth="1"/>
    <col min="9478" max="9478" width="15.5" style="255" bestFit="1" customWidth="1"/>
    <col min="9479" max="9479" width="19.1640625" style="255" bestFit="1" customWidth="1"/>
    <col min="9480" max="9480" width="7.83203125" style="255" bestFit="1" customWidth="1"/>
    <col min="9481" max="9481" width="11.83203125" style="255" bestFit="1" customWidth="1"/>
    <col min="9482" max="9485" width="0" style="255" hidden="1" customWidth="1"/>
    <col min="9486" max="9728" width="9.33203125" style="255"/>
    <col min="9729" max="9729" width="4.83203125" style="255" bestFit="1" customWidth="1"/>
    <col min="9730" max="9730" width="11.6640625" style="255" bestFit="1" customWidth="1"/>
    <col min="9731" max="9731" width="60.33203125" style="255" bestFit="1" customWidth="1"/>
    <col min="9732" max="9732" width="4.6640625" style="255" bestFit="1" customWidth="1"/>
    <col min="9733" max="9733" width="9.83203125" style="255" bestFit="1" customWidth="1"/>
    <col min="9734" max="9734" width="15.5" style="255" bestFit="1" customWidth="1"/>
    <col min="9735" max="9735" width="19.1640625" style="255" bestFit="1" customWidth="1"/>
    <col min="9736" max="9736" width="7.83203125" style="255" bestFit="1" customWidth="1"/>
    <col min="9737" max="9737" width="11.83203125" style="255" bestFit="1" customWidth="1"/>
    <col min="9738" max="9741" width="0" style="255" hidden="1" customWidth="1"/>
    <col min="9742" max="9984" width="9.33203125" style="255"/>
    <col min="9985" max="9985" width="4.83203125" style="255" bestFit="1" customWidth="1"/>
    <col min="9986" max="9986" width="11.6640625" style="255" bestFit="1" customWidth="1"/>
    <col min="9987" max="9987" width="60.33203125" style="255" bestFit="1" customWidth="1"/>
    <col min="9988" max="9988" width="4.6640625" style="255" bestFit="1" customWidth="1"/>
    <col min="9989" max="9989" width="9.83203125" style="255" bestFit="1" customWidth="1"/>
    <col min="9990" max="9990" width="15.5" style="255" bestFit="1" customWidth="1"/>
    <col min="9991" max="9991" width="19.1640625" style="255" bestFit="1" customWidth="1"/>
    <col min="9992" max="9992" width="7.83203125" style="255" bestFit="1" customWidth="1"/>
    <col min="9993" max="9993" width="11.83203125" style="255" bestFit="1" customWidth="1"/>
    <col min="9994" max="9997" width="0" style="255" hidden="1" customWidth="1"/>
    <col min="9998" max="10240" width="9.33203125" style="255"/>
    <col min="10241" max="10241" width="4.83203125" style="255" bestFit="1" customWidth="1"/>
    <col min="10242" max="10242" width="11.6640625" style="255" bestFit="1" customWidth="1"/>
    <col min="10243" max="10243" width="60.33203125" style="255" bestFit="1" customWidth="1"/>
    <col min="10244" max="10244" width="4.6640625" style="255" bestFit="1" customWidth="1"/>
    <col min="10245" max="10245" width="9.83203125" style="255" bestFit="1" customWidth="1"/>
    <col min="10246" max="10246" width="15.5" style="255" bestFit="1" customWidth="1"/>
    <col min="10247" max="10247" width="19.1640625" style="255" bestFit="1" customWidth="1"/>
    <col min="10248" max="10248" width="7.83203125" style="255" bestFit="1" customWidth="1"/>
    <col min="10249" max="10249" width="11.83203125" style="255" bestFit="1" customWidth="1"/>
    <col min="10250" max="10253" width="0" style="255" hidden="1" customWidth="1"/>
    <col min="10254" max="10496" width="9.33203125" style="255"/>
    <col min="10497" max="10497" width="4.83203125" style="255" bestFit="1" customWidth="1"/>
    <col min="10498" max="10498" width="11.6640625" style="255" bestFit="1" customWidth="1"/>
    <col min="10499" max="10499" width="60.33203125" style="255" bestFit="1" customWidth="1"/>
    <col min="10500" max="10500" width="4.6640625" style="255" bestFit="1" customWidth="1"/>
    <col min="10501" max="10501" width="9.83203125" style="255" bestFit="1" customWidth="1"/>
    <col min="10502" max="10502" width="15.5" style="255" bestFit="1" customWidth="1"/>
    <col min="10503" max="10503" width="19.1640625" style="255" bestFit="1" customWidth="1"/>
    <col min="10504" max="10504" width="7.83203125" style="255" bestFit="1" customWidth="1"/>
    <col min="10505" max="10505" width="11.83203125" style="255" bestFit="1" customWidth="1"/>
    <col min="10506" max="10509" width="0" style="255" hidden="1" customWidth="1"/>
    <col min="10510" max="10752" width="9.33203125" style="255"/>
    <col min="10753" max="10753" width="4.83203125" style="255" bestFit="1" customWidth="1"/>
    <col min="10754" max="10754" width="11.6640625" style="255" bestFit="1" customWidth="1"/>
    <col min="10755" max="10755" width="60.33203125" style="255" bestFit="1" customWidth="1"/>
    <col min="10756" max="10756" width="4.6640625" style="255" bestFit="1" customWidth="1"/>
    <col min="10757" max="10757" width="9.83203125" style="255" bestFit="1" customWidth="1"/>
    <col min="10758" max="10758" width="15.5" style="255" bestFit="1" customWidth="1"/>
    <col min="10759" max="10759" width="19.1640625" style="255" bestFit="1" customWidth="1"/>
    <col min="10760" max="10760" width="7.83203125" style="255" bestFit="1" customWidth="1"/>
    <col min="10761" max="10761" width="11.83203125" style="255" bestFit="1" customWidth="1"/>
    <col min="10762" max="10765" width="0" style="255" hidden="1" customWidth="1"/>
    <col min="10766" max="11008" width="9.33203125" style="255"/>
    <col min="11009" max="11009" width="4.83203125" style="255" bestFit="1" customWidth="1"/>
    <col min="11010" max="11010" width="11.6640625" style="255" bestFit="1" customWidth="1"/>
    <col min="11011" max="11011" width="60.33203125" style="255" bestFit="1" customWidth="1"/>
    <col min="11012" max="11012" width="4.6640625" style="255" bestFit="1" customWidth="1"/>
    <col min="11013" max="11013" width="9.83203125" style="255" bestFit="1" customWidth="1"/>
    <col min="11014" max="11014" width="15.5" style="255" bestFit="1" customWidth="1"/>
    <col min="11015" max="11015" width="19.1640625" style="255" bestFit="1" customWidth="1"/>
    <col min="11016" max="11016" width="7.83203125" style="255" bestFit="1" customWidth="1"/>
    <col min="11017" max="11017" width="11.83203125" style="255" bestFit="1" customWidth="1"/>
    <col min="11018" max="11021" width="0" style="255" hidden="1" customWidth="1"/>
    <col min="11022" max="11264" width="9.33203125" style="255"/>
    <col min="11265" max="11265" width="4.83203125" style="255" bestFit="1" customWidth="1"/>
    <col min="11266" max="11266" width="11.6640625" style="255" bestFit="1" customWidth="1"/>
    <col min="11267" max="11267" width="60.33203125" style="255" bestFit="1" customWidth="1"/>
    <col min="11268" max="11268" width="4.6640625" style="255" bestFit="1" customWidth="1"/>
    <col min="11269" max="11269" width="9.83203125" style="255" bestFit="1" customWidth="1"/>
    <col min="11270" max="11270" width="15.5" style="255" bestFit="1" customWidth="1"/>
    <col min="11271" max="11271" width="19.1640625" style="255" bestFit="1" customWidth="1"/>
    <col min="11272" max="11272" width="7.83203125" style="255" bestFit="1" customWidth="1"/>
    <col min="11273" max="11273" width="11.83203125" style="255" bestFit="1" customWidth="1"/>
    <col min="11274" max="11277" width="0" style="255" hidden="1" customWidth="1"/>
    <col min="11278" max="11520" width="9.33203125" style="255"/>
    <col min="11521" max="11521" width="4.83203125" style="255" bestFit="1" customWidth="1"/>
    <col min="11522" max="11522" width="11.6640625" style="255" bestFit="1" customWidth="1"/>
    <col min="11523" max="11523" width="60.33203125" style="255" bestFit="1" customWidth="1"/>
    <col min="11524" max="11524" width="4.6640625" style="255" bestFit="1" customWidth="1"/>
    <col min="11525" max="11525" width="9.83203125" style="255" bestFit="1" customWidth="1"/>
    <col min="11526" max="11526" width="15.5" style="255" bestFit="1" customWidth="1"/>
    <col min="11527" max="11527" width="19.1640625" style="255" bestFit="1" customWidth="1"/>
    <col min="11528" max="11528" width="7.83203125" style="255" bestFit="1" customWidth="1"/>
    <col min="11529" max="11529" width="11.83203125" style="255" bestFit="1" customWidth="1"/>
    <col min="11530" max="11533" width="0" style="255" hidden="1" customWidth="1"/>
    <col min="11534" max="11776" width="9.33203125" style="255"/>
    <col min="11777" max="11777" width="4.83203125" style="255" bestFit="1" customWidth="1"/>
    <col min="11778" max="11778" width="11.6640625" style="255" bestFit="1" customWidth="1"/>
    <col min="11779" max="11779" width="60.33203125" style="255" bestFit="1" customWidth="1"/>
    <col min="11780" max="11780" width="4.6640625" style="255" bestFit="1" customWidth="1"/>
    <col min="11781" max="11781" width="9.83203125" style="255" bestFit="1" customWidth="1"/>
    <col min="11782" max="11782" width="15.5" style="255" bestFit="1" customWidth="1"/>
    <col min="11783" max="11783" width="19.1640625" style="255" bestFit="1" customWidth="1"/>
    <col min="11784" max="11784" width="7.83203125" style="255" bestFit="1" customWidth="1"/>
    <col min="11785" max="11785" width="11.83203125" style="255" bestFit="1" customWidth="1"/>
    <col min="11786" max="11789" width="0" style="255" hidden="1" customWidth="1"/>
    <col min="11790" max="12032" width="9.33203125" style="255"/>
    <col min="12033" max="12033" width="4.83203125" style="255" bestFit="1" customWidth="1"/>
    <col min="12034" max="12034" width="11.6640625" style="255" bestFit="1" customWidth="1"/>
    <col min="12035" max="12035" width="60.33203125" style="255" bestFit="1" customWidth="1"/>
    <col min="12036" max="12036" width="4.6640625" style="255" bestFit="1" customWidth="1"/>
    <col min="12037" max="12037" width="9.83203125" style="255" bestFit="1" customWidth="1"/>
    <col min="12038" max="12038" width="15.5" style="255" bestFit="1" customWidth="1"/>
    <col min="12039" max="12039" width="19.1640625" style="255" bestFit="1" customWidth="1"/>
    <col min="12040" max="12040" width="7.83203125" style="255" bestFit="1" customWidth="1"/>
    <col min="12041" max="12041" width="11.83203125" style="255" bestFit="1" customWidth="1"/>
    <col min="12042" max="12045" width="0" style="255" hidden="1" customWidth="1"/>
    <col min="12046" max="12288" width="9.33203125" style="255"/>
    <col min="12289" max="12289" width="4.83203125" style="255" bestFit="1" customWidth="1"/>
    <col min="12290" max="12290" width="11.6640625" style="255" bestFit="1" customWidth="1"/>
    <col min="12291" max="12291" width="60.33203125" style="255" bestFit="1" customWidth="1"/>
    <col min="12292" max="12292" width="4.6640625" style="255" bestFit="1" customWidth="1"/>
    <col min="12293" max="12293" width="9.83203125" style="255" bestFit="1" customWidth="1"/>
    <col min="12294" max="12294" width="15.5" style="255" bestFit="1" customWidth="1"/>
    <col min="12295" max="12295" width="19.1640625" style="255" bestFit="1" customWidth="1"/>
    <col min="12296" max="12296" width="7.83203125" style="255" bestFit="1" customWidth="1"/>
    <col min="12297" max="12297" width="11.83203125" style="255" bestFit="1" customWidth="1"/>
    <col min="12298" max="12301" width="0" style="255" hidden="1" customWidth="1"/>
    <col min="12302" max="12544" width="9.33203125" style="255"/>
    <col min="12545" max="12545" width="4.83203125" style="255" bestFit="1" customWidth="1"/>
    <col min="12546" max="12546" width="11.6640625" style="255" bestFit="1" customWidth="1"/>
    <col min="12547" max="12547" width="60.33203125" style="255" bestFit="1" customWidth="1"/>
    <col min="12548" max="12548" width="4.6640625" style="255" bestFit="1" customWidth="1"/>
    <col min="12549" max="12549" width="9.83203125" style="255" bestFit="1" customWidth="1"/>
    <col min="12550" max="12550" width="15.5" style="255" bestFit="1" customWidth="1"/>
    <col min="12551" max="12551" width="19.1640625" style="255" bestFit="1" customWidth="1"/>
    <col min="12552" max="12552" width="7.83203125" style="255" bestFit="1" customWidth="1"/>
    <col min="12553" max="12553" width="11.83203125" style="255" bestFit="1" customWidth="1"/>
    <col min="12554" max="12557" width="0" style="255" hidden="1" customWidth="1"/>
    <col min="12558" max="12800" width="9.33203125" style="255"/>
    <col min="12801" max="12801" width="4.83203125" style="255" bestFit="1" customWidth="1"/>
    <col min="12802" max="12802" width="11.6640625" style="255" bestFit="1" customWidth="1"/>
    <col min="12803" max="12803" width="60.33203125" style="255" bestFit="1" customWidth="1"/>
    <col min="12804" max="12804" width="4.6640625" style="255" bestFit="1" customWidth="1"/>
    <col min="12805" max="12805" width="9.83203125" style="255" bestFit="1" customWidth="1"/>
    <col min="12806" max="12806" width="15.5" style="255" bestFit="1" customWidth="1"/>
    <col min="12807" max="12807" width="19.1640625" style="255" bestFit="1" customWidth="1"/>
    <col min="12808" max="12808" width="7.83203125" style="255" bestFit="1" customWidth="1"/>
    <col min="12809" max="12809" width="11.83203125" style="255" bestFit="1" customWidth="1"/>
    <col min="12810" max="12813" width="0" style="255" hidden="1" customWidth="1"/>
    <col min="12814" max="13056" width="9.33203125" style="255"/>
    <col min="13057" max="13057" width="4.83203125" style="255" bestFit="1" customWidth="1"/>
    <col min="13058" max="13058" width="11.6640625" style="255" bestFit="1" customWidth="1"/>
    <col min="13059" max="13059" width="60.33203125" style="255" bestFit="1" customWidth="1"/>
    <col min="13060" max="13060" width="4.6640625" style="255" bestFit="1" customWidth="1"/>
    <col min="13061" max="13061" width="9.83203125" style="255" bestFit="1" customWidth="1"/>
    <col min="13062" max="13062" width="15.5" style="255" bestFit="1" customWidth="1"/>
    <col min="13063" max="13063" width="19.1640625" style="255" bestFit="1" customWidth="1"/>
    <col min="13064" max="13064" width="7.83203125" style="255" bestFit="1" customWidth="1"/>
    <col min="13065" max="13065" width="11.83203125" style="255" bestFit="1" customWidth="1"/>
    <col min="13066" max="13069" width="0" style="255" hidden="1" customWidth="1"/>
    <col min="13070" max="13312" width="9.33203125" style="255"/>
    <col min="13313" max="13313" width="4.83203125" style="255" bestFit="1" customWidth="1"/>
    <col min="13314" max="13314" width="11.6640625" style="255" bestFit="1" customWidth="1"/>
    <col min="13315" max="13315" width="60.33203125" style="255" bestFit="1" customWidth="1"/>
    <col min="13316" max="13316" width="4.6640625" style="255" bestFit="1" customWidth="1"/>
    <col min="13317" max="13317" width="9.83203125" style="255" bestFit="1" customWidth="1"/>
    <col min="13318" max="13318" width="15.5" style="255" bestFit="1" customWidth="1"/>
    <col min="13319" max="13319" width="19.1640625" style="255" bestFit="1" customWidth="1"/>
    <col min="13320" max="13320" width="7.83203125" style="255" bestFit="1" customWidth="1"/>
    <col min="13321" max="13321" width="11.83203125" style="255" bestFit="1" customWidth="1"/>
    <col min="13322" max="13325" width="0" style="255" hidden="1" customWidth="1"/>
    <col min="13326" max="13568" width="9.33203125" style="255"/>
    <col min="13569" max="13569" width="4.83203125" style="255" bestFit="1" customWidth="1"/>
    <col min="13570" max="13570" width="11.6640625" style="255" bestFit="1" customWidth="1"/>
    <col min="13571" max="13571" width="60.33203125" style="255" bestFit="1" customWidth="1"/>
    <col min="13572" max="13572" width="4.6640625" style="255" bestFit="1" customWidth="1"/>
    <col min="13573" max="13573" width="9.83203125" style="255" bestFit="1" customWidth="1"/>
    <col min="13574" max="13574" width="15.5" style="255" bestFit="1" customWidth="1"/>
    <col min="13575" max="13575" width="19.1640625" style="255" bestFit="1" customWidth="1"/>
    <col min="13576" max="13576" width="7.83203125" style="255" bestFit="1" customWidth="1"/>
    <col min="13577" max="13577" width="11.83203125" style="255" bestFit="1" customWidth="1"/>
    <col min="13578" max="13581" width="0" style="255" hidden="1" customWidth="1"/>
    <col min="13582" max="13824" width="9.33203125" style="255"/>
    <col min="13825" max="13825" width="4.83203125" style="255" bestFit="1" customWidth="1"/>
    <col min="13826" max="13826" width="11.6640625" style="255" bestFit="1" customWidth="1"/>
    <col min="13827" max="13827" width="60.33203125" style="255" bestFit="1" customWidth="1"/>
    <col min="13828" max="13828" width="4.6640625" style="255" bestFit="1" customWidth="1"/>
    <col min="13829" max="13829" width="9.83203125" style="255" bestFit="1" customWidth="1"/>
    <col min="13830" max="13830" width="15.5" style="255" bestFit="1" customWidth="1"/>
    <col min="13831" max="13831" width="19.1640625" style="255" bestFit="1" customWidth="1"/>
    <col min="13832" max="13832" width="7.83203125" style="255" bestFit="1" customWidth="1"/>
    <col min="13833" max="13833" width="11.83203125" style="255" bestFit="1" customWidth="1"/>
    <col min="13834" max="13837" width="0" style="255" hidden="1" customWidth="1"/>
    <col min="13838" max="14080" width="9.33203125" style="255"/>
    <col min="14081" max="14081" width="4.83203125" style="255" bestFit="1" customWidth="1"/>
    <col min="14082" max="14082" width="11.6640625" style="255" bestFit="1" customWidth="1"/>
    <col min="14083" max="14083" width="60.33203125" style="255" bestFit="1" customWidth="1"/>
    <col min="14084" max="14084" width="4.6640625" style="255" bestFit="1" customWidth="1"/>
    <col min="14085" max="14085" width="9.83203125" style="255" bestFit="1" customWidth="1"/>
    <col min="14086" max="14086" width="15.5" style="255" bestFit="1" customWidth="1"/>
    <col min="14087" max="14087" width="19.1640625" style="255" bestFit="1" customWidth="1"/>
    <col min="14088" max="14088" width="7.83203125" style="255" bestFit="1" customWidth="1"/>
    <col min="14089" max="14089" width="11.83203125" style="255" bestFit="1" customWidth="1"/>
    <col min="14090" max="14093" width="0" style="255" hidden="1" customWidth="1"/>
    <col min="14094" max="14336" width="9.33203125" style="255"/>
    <col min="14337" max="14337" width="4.83203125" style="255" bestFit="1" customWidth="1"/>
    <col min="14338" max="14338" width="11.6640625" style="255" bestFit="1" customWidth="1"/>
    <col min="14339" max="14339" width="60.33203125" style="255" bestFit="1" customWidth="1"/>
    <col min="14340" max="14340" width="4.6640625" style="255" bestFit="1" customWidth="1"/>
    <col min="14341" max="14341" width="9.83203125" style="255" bestFit="1" customWidth="1"/>
    <col min="14342" max="14342" width="15.5" style="255" bestFit="1" customWidth="1"/>
    <col min="14343" max="14343" width="19.1640625" style="255" bestFit="1" customWidth="1"/>
    <col min="14344" max="14344" width="7.83203125" style="255" bestFit="1" customWidth="1"/>
    <col min="14345" max="14345" width="11.83203125" style="255" bestFit="1" customWidth="1"/>
    <col min="14346" max="14349" width="0" style="255" hidden="1" customWidth="1"/>
    <col min="14350" max="14592" width="9.33203125" style="255"/>
    <col min="14593" max="14593" width="4.83203125" style="255" bestFit="1" customWidth="1"/>
    <col min="14594" max="14594" width="11.6640625" style="255" bestFit="1" customWidth="1"/>
    <col min="14595" max="14595" width="60.33203125" style="255" bestFit="1" customWidth="1"/>
    <col min="14596" max="14596" width="4.6640625" style="255" bestFit="1" customWidth="1"/>
    <col min="14597" max="14597" width="9.83203125" style="255" bestFit="1" customWidth="1"/>
    <col min="14598" max="14598" width="15.5" style="255" bestFit="1" customWidth="1"/>
    <col min="14599" max="14599" width="19.1640625" style="255" bestFit="1" customWidth="1"/>
    <col min="14600" max="14600" width="7.83203125" style="255" bestFit="1" customWidth="1"/>
    <col min="14601" max="14601" width="11.83203125" style="255" bestFit="1" customWidth="1"/>
    <col min="14602" max="14605" width="0" style="255" hidden="1" customWidth="1"/>
    <col min="14606" max="14848" width="9.33203125" style="255"/>
    <col min="14849" max="14849" width="4.83203125" style="255" bestFit="1" customWidth="1"/>
    <col min="14850" max="14850" width="11.6640625" style="255" bestFit="1" customWidth="1"/>
    <col min="14851" max="14851" width="60.33203125" style="255" bestFit="1" customWidth="1"/>
    <col min="14852" max="14852" width="4.6640625" style="255" bestFit="1" customWidth="1"/>
    <col min="14853" max="14853" width="9.83203125" style="255" bestFit="1" customWidth="1"/>
    <col min="14854" max="14854" width="15.5" style="255" bestFit="1" customWidth="1"/>
    <col min="14855" max="14855" width="19.1640625" style="255" bestFit="1" customWidth="1"/>
    <col min="14856" max="14856" width="7.83203125" style="255" bestFit="1" customWidth="1"/>
    <col min="14857" max="14857" width="11.83203125" style="255" bestFit="1" customWidth="1"/>
    <col min="14858" max="14861" width="0" style="255" hidden="1" customWidth="1"/>
    <col min="14862" max="15104" width="9.33203125" style="255"/>
    <col min="15105" max="15105" width="4.83203125" style="255" bestFit="1" customWidth="1"/>
    <col min="15106" max="15106" width="11.6640625" style="255" bestFit="1" customWidth="1"/>
    <col min="15107" max="15107" width="60.33203125" style="255" bestFit="1" customWidth="1"/>
    <col min="15108" max="15108" width="4.6640625" style="255" bestFit="1" customWidth="1"/>
    <col min="15109" max="15109" width="9.83203125" style="255" bestFit="1" customWidth="1"/>
    <col min="15110" max="15110" width="15.5" style="255" bestFit="1" customWidth="1"/>
    <col min="15111" max="15111" width="19.1640625" style="255" bestFit="1" customWidth="1"/>
    <col min="15112" max="15112" width="7.83203125" style="255" bestFit="1" customWidth="1"/>
    <col min="15113" max="15113" width="11.83203125" style="255" bestFit="1" customWidth="1"/>
    <col min="15114" max="15117" width="0" style="255" hidden="1" customWidth="1"/>
    <col min="15118" max="15360" width="9.33203125" style="255"/>
    <col min="15361" max="15361" width="4.83203125" style="255" bestFit="1" customWidth="1"/>
    <col min="15362" max="15362" width="11.6640625" style="255" bestFit="1" customWidth="1"/>
    <col min="15363" max="15363" width="60.33203125" style="255" bestFit="1" customWidth="1"/>
    <col min="15364" max="15364" width="4.6640625" style="255" bestFit="1" customWidth="1"/>
    <col min="15365" max="15365" width="9.83203125" style="255" bestFit="1" customWidth="1"/>
    <col min="15366" max="15366" width="15.5" style="255" bestFit="1" customWidth="1"/>
    <col min="15367" max="15367" width="19.1640625" style="255" bestFit="1" customWidth="1"/>
    <col min="15368" max="15368" width="7.83203125" style="255" bestFit="1" customWidth="1"/>
    <col min="15369" max="15369" width="11.83203125" style="255" bestFit="1" customWidth="1"/>
    <col min="15370" max="15373" width="0" style="255" hidden="1" customWidth="1"/>
    <col min="15374" max="15616" width="9.33203125" style="255"/>
    <col min="15617" max="15617" width="4.83203125" style="255" bestFit="1" customWidth="1"/>
    <col min="15618" max="15618" width="11.6640625" style="255" bestFit="1" customWidth="1"/>
    <col min="15619" max="15619" width="60.33203125" style="255" bestFit="1" customWidth="1"/>
    <col min="15620" max="15620" width="4.6640625" style="255" bestFit="1" customWidth="1"/>
    <col min="15621" max="15621" width="9.83203125" style="255" bestFit="1" customWidth="1"/>
    <col min="15622" max="15622" width="15.5" style="255" bestFit="1" customWidth="1"/>
    <col min="15623" max="15623" width="19.1640625" style="255" bestFit="1" customWidth="1"/>
    <col min="15624" max="15624" width="7.83203125" style="255" bestFit="1" customWidth="1"/>
    <col min="15625" max="15625" width="11.83203125" style="255" bestFit="1" customWidth="1"/>
    <col min="15626" max="15629" width="0" style="255" hidden="1" customWidth="1"/>
    <col min="15630" max="15872" width="9.33203125" style="255"/>
    <col min="15873" max="15873" width="4.83203125" style="255" bestFit="1" customWidth="1"/>
    <col min="15874" max="15874" width="11.6640625" style="255" bestFit="1" customWidth="1"/>
    <col min="15875" max="15875" width="60.33203125" style="255" bestFit="1" customWidth="1"/>
    <col min="15876" max="15876" width="4.6640625" style="255" bestFit="1" customWidth="1"/>
    <col min="15877" max="15877" width="9.83203125" style="255" bestFit="1" customWidth="1"/>
    <col min="15878" max="15878" width="15.5" style="255" bestFit="1" customWidth="1"/>
    <col min="15879" max="15879" width="19.1640625" style="255" bestFit="1" customWidth="1"/>
    <col min="15880" max="15880" width="7.83203125" style="255" bestFit="1" customWidth="1"/>
    <col min="15881" max="15881" width="11.83203125" style="255" bestFit="1" customWidth="1"/>
    <col min="15882" max="15885" width="0" style="255" hidden="1" customWidth="1"/>
    <col min="15886" max="16128" width="9.33203125" style="255"/>
    <col min="16129" max="16129" width="4.83203125" style="255" bestFit="1" customWidth="1"/>
    <col min="16130" max="16130" width="11.6640625" style="255" bestFit="1" customWidth="1"/>
    <col min="16131" max="16131" width="60.33203125" style="255" bestFit="1" customWidth="1"/>
    <col min="16132" max="16132" width="4.6640625" style="255" bestFit="1" customWidth="1"/>
    <col min="16133" max="16133" width="9.83203125" style="255" bestFit="1" customWidth="1"/>
    <col min="16134" max="16134" width="15.5" style="255" bestFit="1" customWidth="1"/>
    <col min="16135" max="16135" width="19.1640625" style="255" bestFit="1" customWidth="1"/>
    <col min="16136" max="16136" width="7.83203125" style="255" bestFit="1" customWidth="1"/>
    <col min="16137" max="16137" width="11.83203125" style="255" bestFit="1" customWidth="1"/>
    <col min="16138" max="16141" width="0" style="255" hidden="1" customWidth="1"/>
    <col min="16142" max="16384" width="9.33203125" style="255"/>
  </cols>
  <sheetData>
    <row r="3" spans="1:13">
      <c r="A3" s="288"/>
      <c r="B3" s="251" t="s">
        <v>7932</v>
      </c>
      <c r="C3" s="288"/>
      <c r="D3" s="288"/>
      <c r="E3" s="288"/>
      <c r="F3" s="288"/>
      <c r="G3" s="288"/>
      <c r="H3" s="288"/>
      <c r="I3" s="288"/>
      <c r="J3" s="289"/>
    </row>
    <row r="4" spans="1:13">
      <c r="A4" s="288"/>
      <c r="B4" s="251" t="s">
        <v>7933</v>
      </c>
      <c r="C4" s="288"/>
      <c r="D4" s="288"/>
      <c r="E4" s="288"/>
      <c r="F4" s="288"/>
      <c r="G4" s="288"/>
      <c r="H4" s="288"/>
      <c r="I4" s="288"/>
      <c r="J4" s="289"/>
    </row>
    <row r="5" spans="1:13">
      <c r="A5" s="288"/>
      <c r="B5" s="251" t="s">
        <v>7934</v>
      </c>
      <c r="C5" s="288"/>
      <c r="D5" s="288"/>
      <c r="E5" s="288"/>
      <c r="F5" s="288"/>
      <c r="G5" s="288"/>
      <c r="H5" s="288"/>
      <c r="I5" s="288"/>
      <c r="J5" s="289"/>
    </row>
    <row r="6" spans="1:13">
      <c r="A6" s="288"/>
      <c r="B6" s="251"/>
      <c r="C6" s="288"/>
      <c r="D6" s="288"/>
      <c r="E6" s="288"/>
      <c r="F6" s="288"/>
      <c r="G6" s="288"/>
      <c r="H6" s="288"/>
      <c r="I6" s="288"/>
      <c r="J6" s="289"/>
    </row>
    <row r="7" spans="1:13" s="261" customFormat="1" ht="33.950000000000003" customHeight="1" thickBot="1">
      <c r="A7" s="290" t="s">
        <v>7961</v>
      </c>
      <c r="B7" s="290"/>
      <c r="C7" s="290"/>
      <c r="D7" s="290"/>
      <c r="E7" s="290"/>
      <c r="F7" s="290"/>
      <c r="G7" s="290"/>
      <c r="H7" s="290"/>
      <c r="I7" s="290"/>
      <c r="J7" s="291"/>
    </row>
    <row r="8" spans="1:13" ht="15.75" thickBot="1">
      <c r="A8" s="292" t="s">
        <v>7936</v>
      </c>
      <c r="B8" s="293" t="s">
        <v>7962</v>
      </c>
      <c r="C8" s="294" t="s">
        <v>7963</v>
      </c>
      <c r="D8" s="294" t="s">
        <v>7964</v>
      </c>
      <c r="E8" s="295" t="s">
        <v>7965</v>
      </c>
      <c r="F8" s="295" t="s">
        <v>7966</v>
      </c>
      <c r="G8" s="296" t="s">
        <v>7967</v>
      </c>
      <c r="H8" s="297" t="s">
        <v>7968</v>
      </c>
      <c r="I8" s="298" t="s">
        <v>7969</v>
      </c>
      <c r="J8" s="299" t="s">
        <v>52</v>
      </c>
      <c r="K8" s="255" t="s">
        <v>7970</v>
      </c>
      <c r="L8" s="255" t="s">
        <v>7971</v>
      </c>
      <c r="M8" s="255" t="s">
        <v>7972</v>
      </c>
    </row>
    <row r="9" spans="1:13" s="308" customFormat="1" ht="20.100000000000001" customHeight="1">
      <c r="A9" s="300" t="s">
        <v>7973</v>
      </c>
      <c r="B9" s="301"/>
      <c r="C9" s="302"/>
      <c r="D9" s="302"/>
      <c r="E9" s="303"/>
      <c r="F9" s="303"/>
      <c r="G9" s="304"/>
      <c r="H9" s="305"/>
      <c r="I9" s="306"/>
      <c r="J9" s="307"/>
    </row>
    <row r="10" spans="1:13" ht="15.75" thickBot="1">
      <c r="A10" s="309">
        <v>1</v>
      </c>
      <c r="B10" s="310">
        <v>0</v>
      </c>
      <c r="C10" s="311" t="s">
        <v>7974</v>
      </c>
      <c r="D10" s="311" t="s">
        <v>3538</v>
      </c>
      <c r="E10" s="312">
        <v>1</v>
      </c>
      <c r="F10" s="985">
        <f>G208</f>
        <v>0</v>
      </c>
      <c r="G10" s="313">
        <f>E10*F10</f>
        <v>0</v>
      </c>
      <c r="H10" s="314">
        <v>0</v>
      </c>
      <c r="I10" s="315">
        <f>E10*H10</f>
        <v>0</v>
      </c>
      <c r="J10" s="316" t="s">
        <v>7975</v>
      </c>
      <c r="K10" s="255" t="s">
        <v>7976</v>
      </c>
      <c r="M10" s="317" t="s">
        <v>7977</v>
      </c>
    </row>
    <row r="11" spans="1:13">
      <c r="A11" s="309">
        <v>2</v>
      </c>
      <c r="B11" s="310">
        <v>0</v>
      </c>
      <c r="C11" s="311" t="s">
        <v>7978</v>
      </c>
      <c r="D11" s="311" t="s">
        <v>3538</v>
      </c>
      <c r="E11" s="312">
        <v>1</v>
      </c>
      <c r="F11" s="985">
        <f>G227</f>
        <v>0</v>
      </c>
      <c r="G11" s="313">
        <f t="shared" ref="G11:G29" si="0">E11*F11</f>
        <v>0</v>
      </c>
      <c r="H11" s="314">
        <v>0</v>
      </c>
      <c r="I11" s="315">
        <f t="shared" ref="I11:I30" si="1">E11*H11</f>
        <v>0</v>
      </c>
      <c r="J11" s="318" t="s">
        <v>7975</v>
      </c>
      <c r="K11" s="255" t="s">
        <v>7976</v>
      </c>
      <c r="M11" s="317" t="s">
        <v>7977</v>
      </c>
    </row>
    <row r="12" spans="1:13">
      <c r="A12" s="309">
        <v>3</v>
      </c>
      <c r="B12" s="310">
        <v>0</v>
      </c>
      <c r="C12" s="311" t="s">
        <v>7979</v>
      </c>
      <c r="D12" s="311" t="s">
        <v>3538</v>
      </c>
      <c r="E12" s="312">
        <v>1</v>
      </c>
      <c r="F12" s="985">
        <f>G247</f>
        <v>0</v>
      </c>
      <c r="G12" s="313">
        <f t="shared" si="0"/>
        <v>0</v>
      </c>
      <c r="H12" s="314">
        <v>0</v>
      </c>
      <c r="I12" s="315">
        <f t="shared" si="1"/>
        <v>0</v>
      </c>
      <c r="J12" s="318" t="s">
        <v>7975</v>
      </c>
      <c r="K12" s="255" t="s">
        <v>7976</v>
      </c>
      <c r="M12" s="317" t="s">
        <v>7977</v>
      </c>
    </row>
    <row r="13" spans="1:13">
      <c r="A13" s="309">
        <v>4</v>
      </c>
      <c r="B13" s="310">
        <v>0</v>
      </c>
      <c r="C13" s="311" t="s">
        <v>7980</v>
      </c>
      <c r="D13" s="311" t="s">
        <v>3538</v>
      </c>
      <c r="E13" s="312">
        <v>1</v>
      </c>
      <c r="F13" s="985">
        <f>G262</f>
        <v>0</v>
      </c>
      <c r="G13" s="313">
        <f t="shared" si="0"/>
        <v>0</v>
      </c>
      <c r="H13" s="314">
        <v>0</v>
      </c>
      <c r="I13" s="315">
        <f t="shared" si="1"/>
        <v>0</v>
      </c>
      <c r="J13" s="318" t="s">
        <v>7975</v>
      </c>
      <c r="K13" s="255" t="s">
        <v>7976</v>
      </c>
      <c r="M13" s="317" t="s">
        <v>7977</v>
      </c>
    </row>
    <row r="14" spans="1:13">
      <c r="A14" s="309">
        <v>5</v>
      </c>
      <c r="B14" s="310">
        <v>0</v>
      </c>
      <c r="C14" s="311" t="s">
        <v>7981</v>
      </c>
      <c r="D14" s="311" t="s">
        <v>3538</v>
      </c>
      <c r="E14" s="312">
        <v>1</v>
      </c>
      <c r="F14" s="985">
        <f>G278</f>
        <v>0</v>
      </c>
      <c r="G14" s="313">
        <f t="shared" si="0"/>
        <v>0</v>
      </c>
      <c r="H14" s="314">
        <v>0</v>
      </c>
      <c r="I14" s="315">
        <f t="shared" si="1"/>
        <v>0</v>
      </c>
      <c r="J14" s="318" t="s">
        <v>7975</v>
      </c>
      <c r="K14" s="255" t="s">
        <v>7976</v>
      </c>
      <c r="M14" s="317" t="s">
        <v>7977</v>
      </c>
    </row>
    <row r="15" spans="1:13">
      <c r="A15" s="309">
        <v>6</v>
      </c>
      <c r="B15" s="310">
        <v>0</v>
      </c>
      <c r="C15" s="311" t="s">
        <v>7982</v>
      </c>
      <c r="D15" s="311" t="s">
        <v>3538</v>
      </c>
      <c r="E15" s="312">
        <v>4</v>
      </c>
      <c r="F15" s="985">
        <f>G292</f>
        <v>0</v>
      </c>
      <c r="G15" s="313">
        <f t="shared" si="0"/>
        <v>0</v>
      </c>
      <c r="H15" s="314">
        <v>0</v>
      </c>
      <c r="I15" s="315">
        <f t="shared" si="1"/>
        <v>0</v>
      </c>
      <c r="J15" s="318" t="s">
        <v>7975</v>
      </c>
      <c r="K15" s="255" t="s">
        <v>7976</v>
      </c>
      <c r="M15" s="317" t="s">
        <v>7977</v>
      </c>
    </row>
    <row r="16" spans="1:13">
      <c r="A16" s="309">
        <v>7</v>
      </c>
      <c r="B16" s="310">
        <v>720451</v>
      </c>
      <c r="C16" s="311" t="s">
        <v>7983</v>
      </c>
      <c r="D16" s="311" t="s">
        <v>3538</v>
      </c>
      <c r="E16" s="312">
        <v>1</v>
      </c>
      <c r="F16" s="587"/>
      <c r="G16" s="313">
        <f t="shared" si="0"/>
        <v>0</v>
      </c>
      <c r="H16" s="314">
        <v>0</v>
      </c>
      <c r="I16" s="315">
        <f t="shared" si="1"/>
        <v>0</v>
      </c>
      <c r="J16" s="318" t="s">
        <v>7984</v>
      </c>
      <c r="K16" s="255" t="s">
        <v>7976</v>
      </c>
      <c r="M16" s="317" t="s">
        <v>7977</v>
      </c>
    </row>
    <row r="17" spans="1:13">
      <c r="A17" s="309">
        <v>8</v>
      </c>
      <c r="B17" s="310">
        <v>1</v>
      </c>
      <c r="C17" s="311" t="s">
        <v>7985</v>
      </c>
      <c r="D17" s="311" t="s">
        <v>3538</v>
      </c>
      <c r="E17" s="312">
        <v>1</v>
      </c>
      <c r="F17" s="587"/>
      <c r="G17" s="313">
        <f t="shared" si="0"/>
        <v>0</v>
      </c>
      <c r="H17" s="314">
        <v>0</v>
      </c>
      <c r="I17" s="315">
        <f t="shared" si="1"/>
        <v>0</v>
      </c>
      <c r="J17" s="318" t="s">
        <v>7984</v>
      </c>
      <c r="K17" s="255" t="s">
        <v>7976</v>
      </c>
      <c r="M17" s="317" t="s">
        <v>7977</v>
      </c>
    </row>
    <row r="18" spans="1:13">
      <c r="A18" s="309">
        <v>9</v>
      </c>
      <c r="B18" s="310">
        <v>509002</v>
      </c>
      <c r="C18" s="311" t="s">
        <v>7986</v>
      </c>
      <c r="D18" s="311" t="s">
        <v>3538</v>
      </c>
      <c r="E18" s="312">
        <v>194</v>
      </c>
      <c r="F18" s="587"/>
      <c r="G18" s="313">
        <f t="shared" si="0"/>
        <v>0</v>
      </c>
      <c r="H18" s="314">
        <v>0</v>
      </c>
      <c r="I18" s="315">
        <f t="shared" si="1"/>
        <v>0</v>
      </c>
      <c r="J18" s="318" t="s">
        <v>7975</v>
      </c>
      <c r="K18" s="255" t="s">
        <v>7976</v>
      </c>
      <c r="M18" s="317" t="s">
        <v>7977</v>
      </c>
    </row>
    <row r="19" spans="1:13" ht="30">
      <c r="A19" s="309">
        <v>10</v>
      </c>
      <c r="B19" s="310">
        <v>509002</v>
      </c>
      <c r="C19" s="319" t="s">
        <v>7987</v>
      </c>
      <c r="D19" s="311" t="s">
        <v>3538</v>
      </c>
      <c r="E19" s="312">
        <v>35</v>
      </c>
      <c r="F19" s="587"/>
      <c r="G19" s="313">
        <f t="shared" si="0"/>
        <v>0</v>
      </c>
      <c r="H19" s="314">
        <v>0</v>
      </c>
      <c r="I19" s="315">
        <f t="shared" si="1"/>
        <v>0</v>
      </c>
      <c r="J19" s="318" t="s">
        <v>7975</v>
      </c>
      <c r="K19" s="255" t="s">
        <v>7976</v>
      </c>
      <c r="M19" s="317" t="s">
        <v>7977</v>
      </c>
    </row>
    <row r="20" spans="1:13">
      <c r="A20" s="309">
        <v>11</v>
      </c>
      <c r="B20" s="310">
        <v>509002</v>
      </c>
      <c r="C20" s="311" t="s">
        <v>7988</v>
      </c>
      <c r="D20" s="311" t="s">
        <v>3538</v>
      </c>
      <c r="E20" s="312">
        <v>94</v>
      </c>
      <c r="F20" s="587"/>
      <c r="G20" s="313">
        <f t="shared" si="0"/>
        <v>0</v>
      </c>
      <c r="H20" s="314">
        <v>0</v>
      </c>
      <c r="I20" s="315">
        <f t="shared" si="1"/>
        <v>0</v>
      </c>
      <c r="J20" s="318" t="s">
        <v>7975</v>
      </c>
      <c r="K20" s="255" t="s">
        <v>7976</v>
      </c>
      <c r="M20" s="317" t="s">
        <v>7977</v>
      </c>
    </row>
    <row r="21" spans="1:13">
      <c r="A21" s="309">
        <v>12</v>
      </c>
      <c r="B21" s="310">
        <v>509202</v>
      </c>
      <c r="C21" s="311" t="s">
        <v>7989</v>
      </c>
      <c r="D21" s="311" t="s">
        <v>3538</v>
      </c>
      <c r="E21" s="312">
        <v>46</v>
      </c>
      <c r="F21" s="587"/>
      <c r="G21" s="313">
        <f t="shared" si="0"/>
        <v>0</v>
      </c>
      <c r="H21" s="314">
        <v>0</v>
      </c>
      <c r="I21" s="315">
        <f t="shared" si="1"/>
        <v>0</v>
      </c>
      <c r="J21" s="318" t="s">
        <v>7975</v>
      </c>
      <c r="K21" s="255" t="s">
        <v>7976</v>
      </c>
      <c r="M21" s="317" t="s">
        <v>7977</v>
      </c>
    </row>
    <row r="22" spans="1:13">
      <c r="A22" s="309">
        <v>13</v>
      </c>
      <c r="B22" s="310">
        <v>509202</v>
      </c>
      <c r="C22" s="311" t="s">
        <v>7990</v>
      </c>
      <c r="D22" s="311" t="s">
        <v>3538</v>
      </c>
      <c r="E22" s="312">
        <v>33</v>
      </c>
      <c r="F22" s="587"/>
      <c r="G22" s="313">
        <f t="shared" si="0"/>
        <v>0</v>
      </c>
      <c r="H22" s="314">
        <v>0</v>
      </c>
      <c r="I22" s="315">
        <f t="shared" si="1"/>
        <v>0</v>
      </c>
      <c r="J22" s="318" t="s">
        <v>7975</v>
      </c>
      <c r="K22" s="255" t="s">
        <v>7976</v>
      </c>
      <c r="M22" s="317" t="s">
        <v>7977</v>
      </c>
    </row>
    <row r="23" spans="1:13">
      <c r="A23" s="309">
        <v>14</v>
      </c>
      <c r="B23" s="310">
        <v>509032</v>
      </c>
      <c r="C23" s="311" t="s">
        <v>7991</v>
      </c>
      <c r="D23" s="311" t="s">
        <v>3538</v>
      </c>
      <c r="E23" s="312">
        <v>4</v>
      </c>
      <c r="F23" s="587"/>
      <c r="G23" s="313">
        <f t="shared" si="0"/>
        <v>0</v>
      </c>
      <c r="H23" s="314">
        <v>0</v>
      </c>
      <c r="I23" s="315">
        <f t="shared" si="1"/>
        <v>0</v>
      </c>
      <c r="J23" s="318" t="s">
        <v>7975</v>
      </c>
      <c r="K23" s="255" t="s">
        <v>7976</v>
      </c>
      <c r="M23" s="317" t="s">
        <v>7977</v>
      </c>
    </row>
    <row r="24" spans="1:13">
      <c r="A24" s="309">
        <v>15</v>
      </c>
      <c r="B24" s="310">
        <v>509032</v>
      </c>
      <c r="C24" s="311" t="s">
        <v>7992</v>
      </c>
      <c r="D24" s="311" t="s">
        <v>3538</v>
      </c>
      <c r="E24" s="312">
        <v>4</v>
      </c>
      <c r="F24" s="587"/>
      <c r="G24" s="313">
        <f t="shared" si="0"/>
        <v>0</v>
      </c>
      <c r="H24" s="314">
        <v>0</v>
      </c>
      <c r="I24" s="315">
        <f t="shared" si="1"/>
        <v>0</v>
      </c>
      <c r="J24" s="318" t="s">
        <v>7975</v>
      </c>
      <c r="K24" s="255" t="s">
        <v>7976</v>
      </c>
      <c r="M24" s="317" t="s">
        <v>7977</v>
      </c>
    </row>
    <row r="25" spans="1:13">
      <c r="A25" s="309">
        <v>16</v>
      </c>
      <c r="B25" s="310">
        <v>509032</v>
      </c>
      <c r="C25" s="311" t="s">
        <v>7993</v>
      </c>
      <c r="D25" s="311" t="s">
        <v>3538</v>
      </c>
      <c r="E25" s="312">
        <v>40</v>
      </c>
      <c r="F25" s="587"/>
      <c r="G25" s="313">
        <f t="shared" si="0"/>
        <v>0</v>
      </c>
      <c r="H25" s="314">
        <v>0</v>
      </c>
      <c r="I25" s="315">
        <f t="shared" si="1"/>
        <v>0</v>
      </c>
      <c r="J25" s="318" t="s">
        <v>7975</v>
      </c>
      <c r="K25" s="255" t="s">
        <v>7976</v>
      </c>
      <c r="M25" s="317" t="s">
        <v>7977</v>
      </c>
    </row>
    <row r="26" spans="1:13">
      <c r="A26" s="309">
        <v>17</v>
      </c>
      <c r="B26" s="310">
        <v>513615</v>
      </c>
      <c r="C26" s="311" t="s">
        <v>7994</v>
      </c>
      <c r="D26" s="311" t="s">
        <v>3538</v>
      </c>
      <c r="E26" s="312">
        <v>32</v>
      </c>
      <c r="F26" s="587"/>
      <c r="G26" s="313">
        <f t="shared" si="0"/>
        <v>0</v>
      </c>
      <c r="H26" s="314">
        <v>0</v>
      </c>
      <c r="I26" s="315">
        <f t="shared" si="1"/>
        <v>0</v>
      </c>
      <c r="J26" s="318" t="s">
        <v>7984</v>
      </c>
      <c r="K26" s="255" t="s">
        <v>7976</v>
      </c>
      <c r="M26" s="317" t="s">
        <v>7977</v>
      </c>
    </row>
    <row r="27" spans="1:13">
      <c r="A27" s="309">
        <v>18</v>
      </c>
      <c r="B27" s="310">
        <v>513615</v>
      </c>
      <c r="C27" s="311" t="s">
        <v>7995</v>
      </c>
      <c r="D27" s="311" t="s">
        <v>3538</v>
      </c>
      <c r="E27" s="312">
        <v>18</v>
      </c>
      <c r="F27" s="587"/>
      <c r="G27" s="313">
        <f t="shared" si="0"/>
        <v>0</v>
      </c>
      <c r="H27" s="314">
        <v>0</v>
      </c>
      <c r="I27" s="315">
        <f t="shared" si="1"/>
        <v>0</v>
      </c>
      <c r="J27" s="318" t="s">
        <v>7984</v>
      </c>
      <c r="K27" s="255" t="s">
        <v>7976</v>
      </c>
      <c r="M27" s="317" t="s">
        <v>7977</v>
      </c>
    </row>
    <row r="28" spans="1:13">
      <c r="A28" s="309">
        <v>19</v>
      </c>
      <c r="B28" s="310">
        <v>523066</v>
      </c>
      <c r="C28" s="311" t="s">
        <v>7996</v>
      </c>
      <c r="D28" s="311" t="s">
        <v>3538</v>
      </c>
      <c r="E28" s="312">
        <v>48</v>
      </c>
      <c r="F28" s="587"/>
      <c r="G28" s="313">
        <f t="shared" si="0"/>
        <v>0</v>
      </c>
      <c r="H28" s="314">
        <v>0</v>
      </c>
      <c r="I28" s="315">
        <f t="shared" si="1"/>
        <v>0</v>
      </c>
      <c r="J28" s="318" t="s">
        <v>7984</v>
      </c>
      <c r="K28" s="255" t="s">
        <v>7976</v>
      </c>
      <c r="M28" s="317" t="s">
        <v>7977</v>
      </c>
    </row>
    <row r="29" spans="1:13">
      <c r="A29" s="309">
        <v>20</v>
      </c>
      <c r="B29" s="310">
        <v>523066</v>
      </c>
      <c r="C29" s="311" t="s">
        <v>7997</v>
      </c>
      <c r="D29" s="311" t="s">
        <v>3538</v>
      </c>
      <c r="E29" s="312">
        <v>12</v>
      </c>
      <c r="F29" s="587"/>
      <c r="G29" s="313">
        <f t="shared" si="0"/>
        <v>0</v>
      </c>
      <c r="H29" s="314">
        <v>0</v>
      </c>
      <c r="I29" s="315">
        <f t="shared" si="1"/>
        <v>0</v>
      </c>
      <c r="J29" s="318" t="s">
        <v>7984</v>
      </c>
      <c r="K29" s="255" t="s">
        <v>7976</v>
      </c>
      <c r="M29" s="317" t="s">
        <v>7977</v>
      </c>
    </row>
    <row r="30" spans="1:13" ht="15.75" thickBot="1">
      <c r="A30" s="320">
        <v>21</v>
      </c>
      <c r="B30" s="321">
        <v>552691</v>
      </c>
      <c r="C30" s="322" t="s">
        <v>7998</v>
      </c>
      <c r="D30" s="322" t="s">
        <v>3538</v>
      </c>
      <c r="E30" s="323">
        <v>69</v>
      </c>
      <c r="F30" s="588"/>
      <c r="G30" s="324">
        <f>E30*F30</f>
        <v>0</v>
      </c>
      <c r="H30" s="325">
        <v>0</v>
      </c>
      <c r="I30" s="326">
        <f t="shared" si="1"/>
        <v>0</v>
      </c>
      <c r="J30" s="318" t="s">
        <v>7984</v>
      </c>
      <c r="K30" s="255" t="s">
        <v>7976</v>
      </c>
      <c r="M30" s="317" t="s">
        <v>7977</v>
      </c>
    </row>
    <row r="31" spans="1:13" s="335" customFormat="1" ht="14.25">
      <c r="A31" s="327"/>
      <c r="B31" s="328"/>
      <c r="C31" s="329" t="s">
        <v>7999</v>
      </c>
      <c r="D31" s="329"/>
      <c r="E31" s="330"/>
      <c r="F31" s="331"/>
      <c r="G31" s="331">
        <f>SUM(G10:G30)</f>
        <v>0</v>
      </c>
      <c r="H31" s="332"/>
      <c r="I31" s="333">
        <f>SUM(I11:I30)</f>
        <v>0</v>
      </c>
      <c r="J31" s="334"/>
      <c r="M31" s="336" t="s">
        <v>7977</v>
      </c>
    </row>
    <row r="32" spans="1:13" s="308" customFormat="1" ht="20.100000000000001" customHeight="1">
      <c r="A32" s="337" t="s">
        <v>8000</v>
      </c>
      <c r="B32" s="338"/>
      <c r="C32" s="339"/>
      <c r="D32" s="339"/>
      <c r="E32" s="340"/>
      <c r="F32" s="341"/>
      <c r="G32" s="341"/>
      <c r="H32" s="342"/>
      <c r="I32" s="343"/>
      <c r="J32" s="344"/>
      <c r="M32" s="345"/>
    </row>
    <row r="33" spans="1:13">
      <c r="A33" s="309">
        <v>22</v>
      </c>
      <c r="B33" s="310">
        <v>433265</v>
      </c>
      <c r="C33" s="311" t="s">
        <v>8001</v>
      </c>
      <c r="D33" s="311" t="s">
        <v>3538</v>
      </c>
      <c r="E33" s="312">
        <v>3</v>
      </c>
      <c r="F33" s="587"/>
      <c r="G33" s="313">
        <f t="shared" ref="G33:G89" si="2">E33*F33</f>
        <v>0</v>
      </c>
      <c r="H33" s="314">
        <v>0</v>
      </c>
      <c r="I33" s="315">
        <f t="shared" ref="I33:I89" si="3">E33*H33</f>
        <v>0</v>
      </c>
      <c r="J33" s="318" t="s">
        <v>7975</v>
      </c>
      <c r="M33" s="317" t="s">
        <v>8002</v>
      </c>
    </row>
    <row r="34" spans="1:13">
      <c r="A34" s="309">
        <v>23</v>
      </c>
      <c r="B34" s="310">
        <v>900001</v>
      </c>
      <c r="C34" s="311" t="s">
        <v>8003</v>
      </c>
      <c r="D34" s="311" t="s">
        <v>3538</v>
      </c>
      <c r="E34" s="312">
        <v>1</v>
      </c>
      <c r="F34" s="587"/>
      <c r="G34" s="313">
        <f t="shared" si="2"/>
        <v>0</v>
      </c>
      <c r="H34" s="314">
        <v>0</v>
      </c>
      <c r="I34" s="315">
        <f t="shared" si="3"/>
        <v>0</v>
      </c>
      <c r="J34" s="318" t="s">
        <v>7975</v>
      </c>
      <c r="K34" s="255" t="s">
        <v>7976</v>
      </c>
      <c r="M34" s="317" t="s">
        <v>8002</v>
      </c>
    </row>
    <row r="35" spans="1:13">
      <c r="A35" s="309">
        <v>24</v>
      </c>
      <c r="B35" s="310">
        <v>409031</v>
      </c>
      <c r="C35" s="311" t="s">
        <v>8004</v>
      </c>
      <c r="D35" s="311" t="s">
        <v>3538</v>
      </c>
      <c r="E35" s="312">
        <v>5</v>
      </c>
      <c r="F35" s="587"/>
      <c r="G35" s="313">
        <f t="shared" si="2"/>
        <v>0</v>
      </c>
      <c r="H35" s="314">
        <v>0</v>
      </c>
      <c r="I35" s="315">
        <f t="shared" si="3"/>
        <v>0</v>
      </c>
      <c r="J35" s="318" t="s">
        <v>7975</v>
      </c>
      <c r="K35" s="255" t="s">
        <v>7976</v>
      </c>
      <c r="M35" s="317" t="s">
        <v>8002</v>
      </c>
    </row>
    <row r="36" spans="1:13">
      <c r="A36" s="309">
        <v>25</v>
      </c>
      <c r="B36" s="310">
        <v>409011</v>
      </c>
      <c r="C36" s="311" t="s">
        <v>8005</v>
      </c>
      <c r="D36" s="311" t="s">
        <v>3538</v>
      </c>
      <c r="E36" s="312">
        <v>92</v>
      </c>
      <c r="F36" s="587"/>
      <c r="G36" s="313">
        <f t="shared" si="2"/>
        <v>0</v>
      </c>
      <c r="H36" s="314">
        <v>0</v>
      </c>
      <c r="I36" s="315">
        <f t="shared" si="3"/>
        <v>0</v>
      </c>
      <c r="J36" s="318" t="s">
        <v>7975</v>
      </c>
      <c r="K36" s="255" t="s">
        <v>7976</v>
      </c>
      <c r="M36" s="317" t="s">
        <v>8002</v>
      </c>
    </row>
    <row r="37" spans="1:13">
      <c r="A37" s="309">
        <v>26</v>
      </c>
      <c r="B37" s="310">
        <v>409021</v>
      </c>
      <c r="C37" s="311" t="s">
        <v>8006</v>
      </c>
      <c r="D37" s="311" t="s">
        <v>3538</v>
      </c>
      <c r="E37" s="312">
        <v>110</v>
      </c>
      <c r="F37" s="587"/>
      <c r="G37" s="313">
        <f t="shared" si="2"/>
        <v>0</v>
      </c>
      <c r="H37" s="314">
        <v>0</v>
      </c>
      <c r="I37" s="315">
        <f t="shared" si="3"/>
        <v>0</v>
      </c>
      <c r="J37" s="318" t="s">
        <v>7975</v>
      </c>
      <c r="K37" s="255" t="s">
        <v>7976</v>
      </c>
      <c r="M37" s="317" t="s">
        <v>8002</v>
      </c>
    </row>
    <row r="38" spans="1:13">
      <c r="A38" s="309">
        <v>27</v>
      </c>
      <c r="B38" s="310">
        <v>409023</v>
      </c>
      <c r="C38" s="311" t="s">
        <v>8007</v>
      </c>
      <c r="D38" s="311" t="s">
        <v>3538</v>
      </c>
      <c r="E38" s="312">
        <v>110</v>
      </c>
      <c r="F38" s="587"/>
      <c r="G38" s="313">
        <f t="shared" si="2"/>
        <v>0</v>
      </c>
      <c r="H38" s="314">
        <v>0</v>
      </c>
      <c r="I38" s="315">
        <f t="shared" si="3"/>
        <v>0</v>
      </c>
      <c r="J38" s="318" t="s">
        <v>7975</v>
      </c>
      <c r="K38" s="255" t="s">
        <v>7976</v>
      </c>
      <c r="M38" s="317" t="s">
        <v>8002</v>
      </c>
    </row>
    <row r="39" spans="1:13">
      <c r="A39" s="309">
        <v>28</v>
      </c>
      <c r="B39" s="310">
        <v>420006</v>
      </c>
      <c r="C39" s="311" t="s">
        <v>8008</v>
      </c>
      <c r="D39" s="311" t="s">
        <v>3538</v>
      </c>
      <c r="E39" s="312">
        <v>665</v>
      </c>
      <c r="F39" s="587"/>
      <c r="G39" s="313">
        <f t="shared" si="2"/>
        <v>0</v>
      </c>
      <c r="H39" s="314">
        <v>0</v>
      </c>
      <c r="I39" s="315">
        <f t="shared" si="3"/>
        <v>0</v>
      </c>
      <c r="J39" s="318" t="s">
        <v>7975</v>
      </c>
      <c r="K39" s="255" t="s">
        <v>7976</v>
      </c>
      <c r="M39" s="317" t="s">
        <v>8002</v>
      </c>
    </row>
    <row r="40" spans="1:13">
      <c r="A40" s="309">
        <v>29</v>
      </c>
      <c r="B40" s="310">
        <v>425223</v>
      </c>
      <c r="C40" s="311" t="s">
        <v>8009</v>
      </c>
      <c r="D40" s="311" t="s">
        <v>3538</v>
      </c>
      <c r="E40" s="312">
        <v>10</v>
      </c>
      <c r="F40" s="587"/>
      <c r="G40" s="313">
        <f t="shared" si="2"/>
        <v>0</v>
      </c>
      <c r="H40" s="314">
        <v>0</v>
      </c>
      <c r="I40" s="315">
        <f t="shared" si="3"/>
        <v>0</v>
      </c>
      <c r="J40" s="318" t="s">
        <v>7975</v>
      </c>
      <c r="K40" s="255" t="s">
        <v>7976</v>
      </c>
      <c r="M40" s="317" t="s">
        <v>8002</v>
      </c>
    </row>
    <row r="41" spans="1:13" ht="30">
      <c r="A41" s="309">
        <v>30</v>
      </c>
      <c r="B41" s="310">
        <v>421851</v>
      </c>
      <c r="C41" s="319" t="s">
        <v>8010</v>
      </c>
      <c r="D41" s="311" t="s">
        <v>3538</v>
      </c>
      <c r="E41" s="312">
        <v>1</v>
      </c>
      <c r="F41" s="587"/>
      <c r="G41" s="313">
        <f t="shared" si="2"/>
        <v>0</v>
      </c>
      <c r="H41" s="314">
        <v>0</v>
      </c>
      <c r="I41" s="315">
        <f t="shared" si="3"/>
        <v>0</v>
      </c>
      <c r="J41" s="318" t="s">
        <v>7975</v>
      </c>
      <c r="K41" s="255" t="s">
        <v>7976</v>
      </c>
      <c r="M41" s="317" t="s">
        <v>8002</v>
      </c>
    </row>
    <row r="42" spans="1:13">
      <c r="A42" s="309">
        <v>31</v>
      </c>
      <c r="B42" s="310">
        <v>410170</v>
      </c>
      <c r="C42" s="311" t="s">
        <v>8011</v>
      </c>
      <c r="D42" s="311" t="s">
        <v>3538</v>
      </c>
      <c r="E42" s="312">
        <v>60</v>
      </c>
      <c r="F42" s="587"/>
      <c r="G42" s="313">
        <f t="shared" si="2"/>
        <v>0</v>
      </c>
      <c r="H42" s="314">
        <v>0</v>
      </c>
      <c r="I42" s="315">
        <f t="shared" si="3"/>
        <v>0</v>
      </c>
      <c r="J42" s="318" t="s">
        <v>7975</v>
      </c>
      <c r="K42" s="255" t="s">
        <v>7976</v>
      </c>
      <c r="M42" s="317" t="s">
        <v>8002</v>
      </c>
    </row>
    <row r="43" spans="1:13">
      <c r="A43" s="309">
        <v>32</v>
      </c>
      <c r="B43" s="310">
        <v>420091</v>
      </c>
      <c r="C43" s="311" t="s">
        <v>8012</v>
      </c>
      <c r="D43" s="311" t="s">
        <v>3538</v>
      </c>
      <c r="E43" s="312">
        <v>60</v>
      </c>
      <c r="F43" s="587"/>
      <c r="G43" s="313">
        <f t="shared" si="2"/>
        <v>0</v>
      </c>
      <c r="H43" s="314">
        <v>0</v>
      </c>
      <c r="I43" s="315">
        <f t="shared" si="3"/>
        <v>0</v>
      </c>
      <c r="J43" s="318" t="s">
        <v>7975</v>
      </c>
      <c r="M43" s="317" t="s">
        <v>8002</v>
      </c>
    </row>
    <row r="44" spans="1:13">
      <c r="A44" s="309">
        <v>33</v>
      </c>
      <c r="B44" s="310">
        <v>592128</v>
      </c>
      <c r="C44" s="311" t="s">
        <v>8013</v>
      </c>
      <c r="D44" s="311" t="s">
        <v>3538</v>
      </c>
      <c r="E44" s="312">
        <v>64</v>
      </c>
      <c r="F44" s="587"/>
      <c r="G44" s="313">
        <f t="shared" si="2"/>
        <v>0</v>
      </c>
      <c r="H44" s="314">
        <v>0</v>
      </c>
      <c r="I44" s="315">
        <f t="shared" si="3"/>
        <v>0</v>
      </c>
      <c r="J44" s="318" t="s">
        <v>7984</v>
      </c>
      <c r="M44" s="317" t="s">
        <v>8002</v>
      </c>
    </row>
    <row r="45" spans="1:13">
      <c r="A45" s="309">
        <v>34</v>
      </c>
      <c r="B45" s="310">
        <v>592128</v>
      </c>
      <c r="C45" s="311" t="s">
        <v>8014</v>
      </c>
      <c r="D45" s="311" t="s">
        <v>3538</v>
      </c>
      <c r="E45" s="312">
        <v>36</v>
      </c>
      <c r="F45" s="587"/>
      <c r="G45" s="313">
        <f t="shared" si="2"/>
        <v>0</v>
      </c>
      <c r="H45" s="314">
        <v>0</v>
      </c>
      <c r="I45" s="315">
        <f t="shared" si="3"/>
        <v>0</v>
      </c>
      <c r="J45" s="318" t="s">
        <v>7984</v>
      </c>
      <c r="M45" s="317" t="s">
        <v>8002</v>
      </c>
    </row>
    <row r="46" spans="1:13">
      <c r="A46" s="309">
        <v>35</v>
      </c>
      <c r="B46" s="310">
        <v>592128</v>
      </c>
      <c r="C46" s="311" t="s">
        <v>8013</v>
      </c>
      <c r="D46" s="311" t="s">
        <v>3538</v>
      </c>
      <c r="E46" s="312">
        <v>96</v>
      </c>
      <c r="F46" s="587"/>
      <c r="G46" s="313">
        <f t="shared" si="2"/>
        <v>0</v>
      </c>
      <c r="H46" s="314">
        <v>0</v>
      </c>
      <c r="I46" s="315">
        <f t="shared" si="3"/>
        <v>0</v>
      </c>
      <c r="J46" s="318" t="s">
        <v>7984</v>
      </c>
      <c r="M46" s="317" t="s">
        <v>8002</v>
      </c>
    </row>
    <row r="47" spans="1:13">
      <c r="A47" s="309">
        <v>36</v>
      </c>
      <c r="B47" s="310">
        <v>592128</v>
      </c>
      <c r="C47" s="311" t="s">
        <v>8015</v>
      </c>
      <c r="D47" s="311" t="s">
        <v>3538</v>
      </c>
      <c r="E47" s="312">
        <v>24</v>
      </c>
      <c r="F47" s="587"/>
      <c r="G47" s="313">
        <f t="shared" si="2"/>
        <v>0</v>
      </c>
      <c r="H47" s="314">
        <v>0</v>
      </c>
      <c r="I47" s="315">
        <f t="shared" si="3"/>
        <v>0</v>
      </c>
      <c r="J47" s="318" t="s">
        <v>7984</v>
      </c>
      <c r="M47" s="317" t="s">
        <v>8002</v>
      </c>
    </row>
    <row r="48" spans="1:13">
      <c r="A48" s="309">
        <v>37</v>
      </c>
      <c r="B48" s="310">
        <v>410170</v>
      </c>
      <c r="C48" s="311" t="s">
        <v>8016</v>
      </c>
      <c r="D48" s="311" t="s">
        <v>3538</v>
      </c>
      <c r="E48" s="312">
        <v>35</v>
      </c>
      <c r="F48" s="587"/>
      <c r="G48" s="313">
        <f t="shared" si="2"/>
        <v>0</v>
      </c>
      <c r="H48" s="314">
        <v>0</v>
      </c>
      <c r="I48" s="315">
        <f t="shared" si="3"/>
        <v>0</v>
      </c>
      <c r="J48" s="318" t="s">
        <v>7975</v>
      </c>
      <c r="K48" s="255" t="s">
        <v>7976</v>
      </c>
      <c r="M48" s="317" t="s">
        <v>8002</v>
      </c>
    </row>
    <row r="49" spans="1:13">
      <c r="A49" s="309">
        <v>38</v>
      </c>
      <c r="B49" s="310">
        <v>414233</v>
      </c>
      <c r="C49" s="311" t="s">
        <v>8017</v>
      </c>
      <c r="D49" s="311" t="s">
        <v>3538</v>
      </c>
      <c r="E49" s="312">
        <v>6</v>
      </c>
      <c r="F49" s="587"/>
      <c r="G49" s="313">
        <f t="shared" si="2"/>
        <v>0</v>
      </c>
      <c r="H49" s="314">
        <v>0</v>
      </c>
      <c r="I49" s="315">
        <f t="shared" si="3"/>
        <v>0</v>
      </c>
      <c r="J49" s="318" t="s">
        <v>7975</v>
      </c>
      <c r="K49" s="255" t="s">
        <v>7976</v>
      </c>
      <c r="M49" s="317" t="s">
        <v>8002</v>
      </c>
    </row>
    <row r="50" spans="1:13">
      <c r="A50" s="309">
        <v>39</v>
      </c>
      <c r="B50" s="310">
        <v>171211</v>
      </c>
      <c r="C50" s="311" t="s">
        <v>8018</v>
      </c>
      <c r="D50" s="311" t="s">
        <v>876</v>
      </c>
      <c r="E50" s="312">
        <v>100</v>
      </c>
      <c r="F50" s="587"/>
      <c r="G50" s="313">
        <f t="shared" si="2"/>
        <v>0</v>
      </c>
      <c r="H50" s="314">
        <v>0</v>
      </c>
      <c r="I50" s="315">
        <f t="shared" si="3"/>
        <v>0</v>
      </c>
      <c r="J50" s="318" t="s">
        <v>7975</v>
      </c>
      <c r="K50" s="255" t="s">
        <v>7976</v>
      </c>
      <c r="M50" s="317" t="s">
        <v>8002</v>
      </c>
    </row>
    <row r="51" spans="1:13">
      <c r="A51" s="309">
        <v>40</v>
      </c>
      <c r="B51" s="310">
        <v>171209</v>
      </c>
      <c r="C51" s="311" t="s">
        <v>8019</v>
      </c>
      <c r="D51" s="311" t="s">
        <v>876</v>
      </c>
      <c r="E51" s="312">
        <v>250</v>
      </c>
      <c r="F51" s="587"/>
      <c r="G51" s="313">
        <f t="shared" si="2"/>
        <v>0</v>
      </c>
      <c r="H51" s="314">
        <v>0</v>
      </c>
      <c r="I51" s="315">
        <f t="shared" si="3"/>
        <v>0</v>
      </c>
      <c r="J51" s="318" t="s">
        <v>7975</v>
      </c>
      <c r="K51" s="255" t="s">
        <v>7976</v>
      </c>
      <c r="M51" s="317" t="s">
        <v>8002</v>
      </c>
    </row>
    <row r="52" spans="1:13">
      <c r="A52" s="309">
        <v>41</v>
      </c>
      <c r="B52" s="310">
        <v>171210</v>
      </c>
      <c r="C52" s="311" t="s">
        <v>8020</v>
      </c>
      <c r="D52" s="311" t="s">
        <v>876</v>
      </c>
      <c r="E52" s="312">
        <v>10</v>
      </c>
      <c r="F52" s="587"/>
      <c r="G52" s="313">
        <f t="shared" si="2"/>
        <v>0</v>
      </c>
      <c r="H52" s="314">
        <v>0</v>
      </c>
      <c r="I52" s="315">
        <f t="shared" si="3"/>
        <v>0</v>
      </c>
      <c r="J52" s="318" t="s">
        <v>7975</v>
      </c>
      <c r="K52" s="255" t="s">
        <v>7976</v>
      </c>
      <c r="M52" s="317" t="s">
        <v>8002</v>
      </c>
    </row>
    <row r="53" spans="1:13">
      <c r="A53" s="309">
        <v>42</v>
      </c>
      <c r="B53" s="310">
        <v>171208</v>
      </c>
      <c r="C53" s="311" t="s">
        <v>8021</v>
      </c>
      <c r="D53" s="311" t="s">
        <v>876</v>
      </c>
      <c r="E53" s="312">
        <v>150</v>
      </c>
      <c r="F53" s="587"/>
      <c r="G53" s="313">
        <f t="shared" si="2"/>
        <v>0</v>
      </c>
      <c r="H53" s="314">
        <v>0</v>
      </c>
      <c r="I53" s="315">
        <f t="shared" si="3"/>
        <v>0</v>
      </c>
      <c r="J53" s="318" t="s">
        <v>7975</v>
      </c>
      <c r="K53" s="255" t="s">
        <v>7976</v>
      </c>
      <c r="M53" s="317" t="s">
        <v>8002</v>
      </c>
    </row>
    <row r="54" spans="1:13">
      <c r="A54" s="309">
        <v>43</v>
      </c>
      <c r="B54" s="310">
        <v>171207</v>
      </c>
      <c r="C54" s="311" t="s">
        <v>8022</v>
      </c>
      <c r="D54" s="311" t="s">
        <v>876</v>
      </c>
      <c r="E54" s="312">
        <v>350</v>
      </c>
      <c r="F54" s="587"/>
      <c r="G54" s="313">
        <f t="shared" si="2"/>
        <v>0</v>
      </c>
      <c r="H54" s="314">
        <v>0</v>
      </c>
      <c r="I54" s="315">
        <f t="shared" si="3"/>
        <v>0</v>
      </c>
      <c r="J54" s="318" t="s">
        <v>7975</v>
      </c>
      <c r="K54" s="255" t="s">
        <v>7976</v>
      </c>
      <c r="M54" s="317" t="s">
        <v>8002</v>
      </c>
    </row>
    <row r="55" spans="1:13">
      <c r="A55" s="309">
        <v>44</v>
      </c>
      <c r="B55" s="310">
        <v>295012</v>
      </c>
      <c r="C55" s="311" t="s">
        <v>8023</v>
      </c>
      <c r="D55" s="311" t="s">
        <v>876</v>
      </c>
      <c r="E55" s="312">
        <v>40</v>
      </c>
      <c r="F55" s="587"/>
      <c r="G55" s="313">
        <f t="shared" si="2"/>
        <v>0</v>
      </c>
      <c r="H55" s="314">
        <v>0</v>
      </c>
      <c r="I55" s="315">
        <f t="shared" si="3"/>
        <v>0</v>
      </c>
      <c r="J55" s="318" t="s">
        <v>7975</v>
      </c>
      <c r="K55" s="255" t="s">
        <v>7976</v>
      </c>
      <c r="M55" s="317" t="s">
        <v>8002</v>
      </c>
    </row>
    <row r="56" spans="1:13">
      <c r="A56" s="309">
        <v>45</v>
      </c>
      <c r="B56" s="310">
        <v>101216</v>
      </c>
      <c r="C56" s="311" t="s">
        <v>8024</v>
      </c>
      <c r="D56" s="311" t="s">
        <v>876</v>
      </c>
      <c r="E56" s="312">
        <v>40</v>
      </c>
      <c r="F56" s="587"/>
      <c r="G56" s="313">
        <f t="shared" si="2"/>
        <v>0</v>
      </c>
      <c r="H56" s="314">
        <v>0</v>
      </c>
      <c r="I56" s="315">
        <f t="shared" si="3"/>
        <v>0</v>
      </c>
      <c r="J56" s="318" t="s">
        <v>7975</v>
      </c>
      <c r="K56" s="255" t="s">
        <v>7976</v>
      </c>
      <c r="M56" s="317" t="s">
        <v>8002</v>
      </c>
    </row>
    <row r="57" spans="1:13">
      <c r="A57" s="309">
        <v>46</v>
      </c>
      <c r="B57" s="310">
        <v>101213</v>
      </c>
      <c r="C57" s="311" t="s">
        <v>8025</v>
      </c>
      <c r="D57" s="311" t="s">
        <v>876</v>
      </c>
      <c r="E57" s="312">
        <v>35</v>
      </c>
      <c r="F57" s="587"/>
      <c r="G57" s="313">
        <f t="shared" si="2"/>
        <v>0</v>
      </c>
      <c r="H57" s="314">
        <v>0</v>
      </c>
      <c r="I57" s="315">
        <f t="shared" si="3"/>
        <v>0</v>
      </c>
      <c r="J57" s="318" t="s">
        <v>7975</v>
      </c>
      <c r="K57" s="255" t="s">
        <v>7976</v>
      </c>
      <c r="M57" s="317" t="s">
        <v>8002</v>
      </c>
    </row>
    <row r="58" spans="1:13">
      <c r="A58" s="309">
        <v>47</v>
      </c>
      <c r="B58" s="310">
        <v>101209</v>
      </c>
      <c r="C58" s="311" t="s">
        <v>8026</v>
      </c>
      <c r="D58" s="311" t="s">
        <v>876</v>
      </c>
      <c r="E58" s="312">
        <v>250</v>
      </c>
      <c r="F58" s="587"/>
      <c r="G58" s="313">
        <f t="shared" si="2"/>
        <v>0</v>
      </c>
      <c r="H58" s="314">
        <v>0</v>
      </c>
      <c r="I58" s="315">
        <f t="shared" si="3"/>
        <v>0</v>
      </c>
      <c r="J58" s="318" t="s">
        <v>7975</v>
      </c>
      <c r="K58" s="255" t="s">
        <v>7976</v>
      </c>
      <c r="M58" s="317" t="s">
        <v>8002</v>
      </c>
    </row>
    <row r="59" spans="1:13">
      <c r="A59" s="309">
        <v>48</v>
      </c>
      <c r="B59" s="310">
        <v>101005</v>
      </c>
      <c r="C59" s="311" t="s">
        <v>8027</v>
      </c>
      <c r="D59" s="311" t="s">
        <v>876</v>
      </c>
      <c r="E59" s="312">
        <v>60</v>
      </c>
      <c r="F59" s="587"/>
      <c r="G59" s="313">
        <f t="shared" si="2"/>
        <v>0</v>
      </c>
      <c r="H59" s="314">
        <v>0</v>
      </c>
      <c r="I59" s="315">
        <f t="shared" si="3"/>
        <v>0</v>
      </c>
      <c r="J59" s="318" t="s">
        <v>7975</v>
      </c>
      <c r="K59" s="255" t="s">
        <v>7976</v>
      </c>
      <c r="M59" s="317" t="s">
        <v>8002</v>
      </c>
    </row>
    <row r="60" spans="1:13">
      <c r="A60" s="309">
        <v>49</v>
      </c>
      <c r="B60" s="310">
        <v>101105</v>
      </c>
      <c r="C60" s="311" t="s">
        <v>8028</v>
      </c>
      <c r="D60" s="311" t="s">
        <v>876</v>
      </c>
      <c r="E60" s="312">
        <v>10500</v>
      </c>
      <c r="F60" s="587"/>
      <c r="G60" s="313">
        <f t="shared" si="2"/>
        <v>0</v>
      </c>
      <c r="H60" s="314">
        <v>0</v>
      </c>
      <c r="I60" s="315">
        <f t="shared" si="3"/>
        <v>0</v>
      </c>
      <c r="J60" s="318" t="s">
        <v>7975</v>
      </c>
      <c r="K60" s="255" t="s">
        <v>7976</v>
      </c>
      <c r="M60" s="317" t="s">
        <v>8002</v>
      </c>
    </row>
    <row r="61" spans="1:13">
      <c r="A61" s="309">
        <v>50</v>
      </c>
      <c r="B61" s="310">
        <v>101106</v>
      </c>
      <c r="C61" s="311" t="s">
        <v>8029</v>
      </c>
      <c r="D61" s="311" t="s">
        <v>876</v>
      </c>
      <c r="E61" s="312">
        <v>12900</v>
      </c>
      <c r="F61" s="587"/>
      <c r="G61" s="313">
        <f t="shared" si="2"/>
        <v>0</v>
      </c>
      <c r="H61" s="314">
        <v>0</v>
      </c>
      <c r="I61" s="315">
        <f t="shared" si="3"/>
        <v>0</v>
      </c>
      <c r="J61" s="318" t="s">
        <v>7975</v>
      </c>
      <c r="K61" s="255" t="s">
        <v>7976</v>
      </c>
      <c r="M61" s="317" t="s">
        <v>8002</v>
      </c>
    </row>
    <row r="62" spans="1:13">
      <c r="A62" s="309">
        <v>51</v>
      </c>
      <c r="B62" s="310">
        <v>101305</v>
      </c>
      <c r="C62" s="311" t="s">
        <v>8030</v>
      </c>
      <c r="D62" s="311" t="s">
        <v>876</v>
      </c>
      <c r="E62" s="312">
        <v>3900</v>
      </c>
      <c r="F62" s="587"/>
      <c r="G62" s="313">
        <f t="shared" si="2"/>
        <v>0</v>
      </c>
      <c r="H62" s="314">
        <v>0</v>
      </c>
      <c r="I62" s="315">
        <f t="shared" si="3"/>
        <v>0</v>
      </c>
      <c r="J62" s="318" t="s">
        <v>7975</v>
      </c>
      <c r="K62" s="255" t="s">
        <v>7976</v>
      </c>
      <c r="M62" s="317" t="s">
        <v>8002</v>
      </c>
    </row>
    <row r="63" spans="1:13">
      <c r="A63" s="309">
        <v>52</v>
      </c>
      <c r="B63" s="310">
        <v>101307</v>
      </c>
      <c r="C63" s="311" t="s">
        <v>8031</v>
      </c>
      <c r="D63" s="311" t="s">
        <v>876</v>
      </c>
      <c r="E63" s="312">
        <v>250</v>
      </c>
      <c r="F63" s="587"/>
      <c r="G63" s="313">
        <f t="shared" si="2"/>
        <v>0</v>
      </c>
      <c r="H63" s="314">
        <v>0</v>
      </c>
      <c r="I63" s="315">
        <f t="shared" si="3"/>
        <v>0</v>
      </c>
      <c r="J63" s="318" t="s">
        <v>7975</v>
      </c>
      <c r="K63" s="255" t="s">
        <v>7976</v>
      </c>
      <c r="M63" s="317" t="s">
        <v>8002</v>
      </c>
    </row>
    <row r="64" spans="1:13">
      <c r="A64" s="309">
        <v>53</v>
      </c>
      <c r="B64" s="310">
        <v>101308</v>
      </c>
      <c r="C64" s="311" t="s">
        <v>8032</v>
      </c>
      <c r="D64" s="311" t="s">
        <v>876</v>
      </c>
      <c r="E64" s="312">
        <v>350</v>
      </c>
      <c r="F64" s="587"/>
      <c r="G64" s="313">
        <f t="shared" si="2"/>
        <v>0</v>
      </c>
      <c r="H64" s="314">
        <v>0</v>
      </c>
      <c r="I64" s="315">
        <f t="shared" si="3"/>
        <v>0</v>
      </c>
      <c r="J64" s="318" t="s">
        <v>7975</v>
      </c>
      <c r="K64" s="255" t="s">
        <v>7976</v>
      </c>
      <c r="M64" s="317" t="s">
        <v>8002</v>
      </c>
    </row>
    <row r="65" spans="1:13">
      <c r="A65" s="309">
        <v>54</v>
      </c>
      <c r="B65" s="310">
        <v>101306</v>
      </c>
      <c r="C65" s="311" t="s">
        <v>8033</v>
      </c>
      <c r="D65" s="311" t="s">
        <v>876</v>
      </c>
      <c r="E65" s="312">
        <v>1020</v>
      </c>
      <c r="F65" s="587"/>
      <c r="G65" s="313">
        <f t="shared" si="2"/>
        <v>0</v>
      </c>
      <c r="H65" s="314">
        <v>0</v>
      </c>
      <c r="I65" s="315">
        <f t="shared" si="3"/>
        <v>0</v>
      </c>
      <c r="J65" s="318" t="s">
        <v>7975</v>
      </c>
      <c r="K65" s="255" t="s">
        <v>7976</v>
      </c>
      <c r="M65" s="317" t="s">
        <v>8002</v>
      </c>
    </row>
    <row r="66" spans="1:13">
      <c r="A66" s="309">
        <v>55</v>
      </c>
      <c r="B66" s="310">
        <v>131005</v>
      </c>
      <c r="C66" s="311" t="s">
        <v>8034</v>
      </c>
      <c r="D66" s="311" t="s">
        <v>876</v>
      </c>
      <c r="E66" s="312">
        <v>180</v>
      </c>
      <c r="F66" s="587"/>
      <c r="G66" s="313">
        <f t="shared" si="2"/>
        <v>0</v>
      </c>
      <c r="H66" s="314">
        <v>0</v>
      </c>
      <c r="I66" s="315">
        <f t="shared" si="3"/>
        <v>0</v>
      </c>
      <c r="J66" s="318" t="s">
        <v>7975</v>
      </c>
      <c r="K66" s="255" t="s">
        <v>7976</v>
      </c>
      <c r="M66" s="317" t="s">
        <v>8002</v>
      </c>
    </row>
    <row r="67" spans="1:13">
      <c r="A67" s="309">
        <v>56</v>
      </c>
      <c r="B67" s="310">
        <v>131005</v>
      </c>
      <c r="C67" s="311" t="s">
        <v>8035</v>
      </c>
      <c r="D67" s="311" t="s">
        <v>876</v>
      </c>
      <c r="E67" s="312">
        <v>1250</v>
      </c>
      <c r="F67" s="587"/>
      <c r="G67" s="313">
        <f t="shared" si="2"/>
        <v>0</v>
      </c>
      <c r="H67" s="314">
        <v>0</v>
      </c>
      <c r="I67" s="315">
        <f t="shared" si="3"/>
        <v>0</v>
      </c>
      <c r="J67" s="318" t="s">
        <v>7975</v>
      </c>
      <c r="K67" s="255" t="s">
        <v>7976</v>
      </c>
      <c r="M67" s="317" t="s">
        <v>8002</v>
      </c>
    </row>
    <row r="68" spans="1:13">
      <c r="A68" s="309">
        <v>57</v>
      </c>
      <c r="B68" s="310">
        <v>131211</v>
      </c>
      <c r="C68" s="311" t="s">
        <v>8036</v>
      </c>
      <c r="D68" s="311" t="s">
        <v>876</v>
      </c>
      <c r="E68" s="312">
        <v>20</v>
      </c>
      <c r="F68" s="587"/>
      <c r="G68" s="313">
        <f t="shared" si="2"/>
        <v>0</v>
      </c>
      <c r="H68" s="314">
        <v>0</v>
      </c>
      <c r="I68" s="315">
        <f t="shared" si="3"/>
        <v>0</v>
      </c>
      <c r="J68" s="318" t="s">
        <v>7975</v>
      </c>
      <c r="K68" s="255" t="s">
        <v>7976</v>
      </c>
      <c r="M68" s="317" t="s">
        <v>8002</v>
      </c>
    </row>
    <row r="69" spans="1:13">
      <c r="A69" s="309">
        <v>58</v>
      </c>
      <c r="B69" s="310">
        <v>131211</v>
      </c>
      <c r="C69" s="311" t="s">
        <v>8037</v>
      </c>
      <c r="D69" s="311" t="s">
        <v>876</v>
      </c>
      <c r="E69" s="312">
        <v>250</v>
      </c>
      <c r="F69" s="587"/>
      <c r="G69" s="313">
        <f t="shared" si="2"/>
        <v>0</v>
      </c>
      <c r="H69" s="314">
        <v>0</v>
      </c>
      <c r="I69" s="315">
        <f t="shared" si="3"/>
        <v>0</v>
      </c>
      <c r="J69" s="318" t="s">
        <v>7975</v>
      </c>
      <c r="K69" s="255" t="s">
        <v>7976</v>
      </c>
      <c r="M69" s="317" t="s">
        <v>8002</v>
      </c>
    </row>
    <row r="70" spans="1:13">
      <c r="A70" s="309">
        <v>59</v>
      </c>
      <c r="B70" s="310">
        <v>450001</v>
      </c>
      <c r="C70" s="311" t="s">
        <v>8038</v>
      </c>
      <c r="D70" s="311" t="s">
        <v>3538</v>
      </c>
      <c r="E70" s="312">
        <v>2</v>
      </c>
      <c r="F70" s="587"/>
      <c r="G70" s="313">
        <f t="shared" si="2"/>
        <v>0</v>
      </c>
      <c r="H70" s="314">
        <v>0</v>
      </c>
      <c r="I70" s="315">
        <f t="shared" si="3"/>
        <v>0</v>
      </c>
      <c r="J70" s="318" t="s">
        <v>7975</v>
      </c>
      <c r="K70" s="255" t="s">
        <v>7976</v>
      </c>
      <c r="M70" s="317" t="s">
        <v>8002</v>
      </c>
    </row>
    <row r="71" spans="1:13">
      <c r="A71" s="309">
        <v>60</v>
      </c>
      <c r="B71" s="310">
        <v>311111</v>
      </c>
      <c r="C71" s="311" t="s">
        <v>8039</v>
      </c>
      <c r="D71" s="311" t="s">
        <v>3538</v>
      </c>
      <c r="E71" s="312">
        <v>1100</v>
      </c>
      <c r="F71" s="587"/>
      <c r="G71" s="313">
        <f t="shared" si="2"/>
        <v>0</v>
      </c>
      <c r="H71" s="314">
        <v>0</v>
      </c>
      <c r="I71" s="315">
        <f t="shared" si="3"/>
        <v>0</v>
      </c>
      <c r="J71" s="318" t="s">
        <v>7975</v>
      </c>
      <c r="K71" s="255" t="s">
        <v>7976</v>
      </c>
      <c r="M71" s="317" t="s">
        <v>8002</v>
      </c>
    </row>
    <row r="72" spans="1:13">
      <c r="A72" s="309">
        <v>61</v>
      </c>
      <c r="B72" s="310">
        <v>311117</v>
      </c>
      <c r="C72" s="311" t="s">
        <v>8040</v>
      </c>
      <c r="D72" s="311" t="s">
        <v>3538</v>
      </c>
      <c r="E72" s="312">
        <v>250</v>
      </c>
      <c r="F72" s="587"/>
      <c r="G72" s="313">
        <f t="shared" si="2"/>
        <v>0</v>
      </c>
      <c r="H72" s="314">
        <v>0</v>
      </c>
      <c r="I72" s="315">
        <f t="shared" si="3"/>
        <v>0</v>
      </c>
      <c r="J72" s="318" t="s">
        <v>7975</v>
      </c>
      <c r="K72" s="255" t="s">
        <v>7976</v>
      </c>
      <c r="M72" s="317" t="s">
        <v>8002</v>
      </c>
    </row>
    <row r="73" spans="1:13">
      <c r="A73" s="309">
        <v>62</v>
      </c>
      <c r="B73" s="310">
        <v>321500</v>
      </c>
      <c r="C73" s="311" t="s">
        <v>8041</v>
      </c>
      <c r="D73" s="311" t="s">
        <v>876</v>
      </c>
      <c r="E73" s="312">
        <v>50</v>
      </c>
      <c r="F73" s="587"/>
      <c r="G73" s="313">
        <f t="shared" si="2"/>
        <v>0</v>
      </c>
      <c r="H73" s="314">
        <v>0</v>
      </c>
      <c r="I73" s="315">
        <f t="shared" si="3"/>
        <v>0</v>
      </c>
      <c r="J73" s="318" t="s">
        <v>7975</v>
      </c>
      <c r="K73" s="255" t="s">
        <v>7976</v>
      </c>
      <c r="M73" s="317" t="s">
        <v>8002</v>
      </c>
    </row>
    <row r="74" spans="1:13">
      <c r="A74" s="309">
        <v>63</v>
      </c>
      <c r="B74" s="310">
        <v>295001</v>
      </c>
      <c r="C74" s="311" t="s">
        <v>8042</v>
      </c>
      <c r="D74" s="311" t="s">
        <v>876</v>
      </c>
      <c r="E74" s="312">
        <v>250</v>
      </c>
      <c r="F74" s="587"/>
      <c r="G74" s="313">
        <f t="shared" si="2"/>
        <v>0</v>
      </c>
      <c r="H74" s="314">
        <v>0</v>
      </c>
      <c r="I74" s="315">
        <f t="shared" si="3"/>
        <v>0</v>
      </c>
      <c r="J74" s="318" t="s">
        <v>7975</v>
      </c>
      <c r="K74" s="255" t="s">
        <v>7976</v>
      </c>
      <c r="M74" s="317" t="s">
        <v>8002</v>
      </c>
    </row>
    <row r="75" spans="1:13">
      <c r="A75" s="309">
        <v>64</v>
      </c>
      <c r="B75" s="310">
        <v>295011</v>
      </c>
      <c r="C75" s="311" t="s">
        <v>8043</v>
      </c>
      <c r="D75" s="311" t="s">
        <v>876</v>
      </c>
      <c r="E75" s="312">
        <v>60</v>
      </c>
      <c r="F75" s="587"/>
      <c r="G75" s="313">
        <f t="shared" si="2"/>
        <v>0</v>
      </c>
      <c r="H75" s="314">
        <v>0</v>
      </c>
      <c r="I75" s="315">
        <f t="shared" si="3"/>
        <v>0</v>
      </c>
      <c r="J75" s="318" t="s">
        <v>7975</v>
      </c>
      <c r="K75" s="255" t="s">
        <v>7976</v>
      </c>
      <c r="M75" s="317" t="s">
        <v>8002</v>
      </c>
    </row>
    <row r="76" spans="1:13">
      <c r="A76" s="309">
        <v>65</v>
      </c>
      <c r="B76" s="310">
        <v>295071</v>
      </c>
      <c r="C76" s="311" t="s">
        <v>8044</v>
      </c>
      <c r="D76" s="311" t="s">
        <v>3538</v>
      </c>
      <c r="E76" s="312">
        <v>12</v>
      </c>
      <c r="F76" s="587"/>
      <c r="G76" s="313">
        <f t="shared" si="2"/>
        <v>0</v>
      </c>
      <c r="H76" s="314">
        <v>0</v>
      </c>
      <c r="I76" s="315">
        <f t="shared" si="3"/>
        <v>0</v>
      </c>
      <c r="J76" s="318" t="s">
        <v>7975</v>
      </c>
      <c r="K76" s="255" t="s">
        <v>7976</v>
      </c>
      <c r="M76" s="317" t="s">
        <v>8002</v>
      </c>
    </row>
    <row r="77" spans="1:13">
      <c r="A77" s="309">
        <v>66</v>
      </c>
      <c r="B77" s="310">
        <v>295073</v>
      </c>
      <c r="C77" s="311" t="s">
        <v>8045</v>
      </c>
      <c r="D77" s="311" t="s">
        <v>3538</v>
      </c>
      <c r="E77" s="312">
        <v>20</v>
      </c>
      <c r="F77" s="587"/>
      <c r="G77" s="313">
        <f t="shared" si="2"/>
        <v>0</v>
      </c>
      <c r="H77" s="314">
        <v>0</v>
      </c>
      <c r="I77" s="315">
        <f t="shared" si="3"/>
        <v>0</v>
      </c>
      <c r="J77" s="318" t="s">
        <v>7975</v>
      </c>
      <c r="K77" s="255" t="s">
        <v>7976</v>
      </c>
      <c r="M77" s="317" t="s">
        <v>8002</v>
      </c>
    </row>
    <row r="78" spans="1:13">
      <c r="A78" s="309">
        <v>67</v>
      </c>
      <c r="B78" s="310">
        <v>295601</v>
      </c>
      <c r="C78" s="311" t="s">
        <v>8046</v>
      </c>
      <c r="D78" s="311" t="s">
        <v>876</v>
      </c>
      <c r="E78" s="312">
        <v>1050</v>
      </c>
      <c r="F78" s="587"/>
      <c r="G78" s="313">
        <f t="shared" si="2"/>
        <v>0</v>
      </c>
      <c r="H78" s="314">
        <v>0</v>
      </c>
      <c r="I78" s="315">
        <f t="shared" si="3"/>
        <v>0</v>
      </c>
      <c r="J78" s="318" t="s">
        <v>7975</v>
      </c>
      <c r="K78" s="255" t="s">
        <v>7976</v>
      </c>
      <c r="M78" s="317" t="s">
        <v>8002</v>
      </c>
    </row>
    <row r="79" spans="1:13">
      <c r="A79" s="309">
        <v>68</v>
      </c>
      <c r="B79" s="310">
        <v>295611</v>
      </c>
      <c r="C79" s="311" t="s">
        <v>8047</v>
      </c>
      <c r="D79" s="311" t="s">
        <v>3538</v>
      </c>
      <c r="E79" s="312">
        <v>4</v>
      </c>
      <c r="F79" s="587"/>
      <c r="G79" s="313">
        <f t="shared" si="2"/>
        <v>0</v>
      </c>
      <c r="H79" s="314">
        <v>0</v>
      </c>
      <c r="I79" s="315">
        <f t="shared" si="3"/>
        <v>0</v>
      </c>
      <c r="J79" s="318" t="s">
        <v>7975</v>
      </c>
      <c r="K79" s="255" t="s">
        <v>7976</v>
      </c>
      <c r="M79" s="317" t="s">
        <v>8002</v>
      </c>
    </row>
    <row r="80" spans="1:13">
      <c r="A80" s="309">
        <v>69</v>
      </c>
      <c r="B80" s="310">
        <v>295635</v>
      </c>
      <c r="C80" s="311" t="s">
        <v>8048</v>
      </c>
      <c r="D80" s="311" t="s">
        <v>3538</v>
      </c>
      <c r="E80" s="312">
        <v>4</v>
      </c>
      <c r="F80" s="587"/>
      <c r="G80" s="313">
        <f t="shared" si="2"/>
        <v>0</v>
      </c>
      <c r="H80" s="314">
        <v>0</v>
      </c>
      <c r="I80" s="315">
        <f t="shared" si="3"/>
        <v>0</v>
      </c>
      <c r="J80" s="318" t="s">
        <v>7975</v>
      </c>
      <c r="M80" s="317" t="s">
        <v>8002</v>
      </c>
    </row>
    <row r="81" spans="1:13">
      <c r="A81" s="309">
        <v>70</v>
      </c>
      <c r="B81" s="310">
        <v>295301</v>
      </c>
      <c r="C81" s="311" t="s">
        <v>8049</v>
      </c>
      <c r="D81" s="311" t="s">
        <v>3538</v>
      </c>
      <c r="E81" s="312">
        <v>250</v>
      </c>
      <c r="F81" s="587"/>
      <c r="G81" s="313">
        <f t="shared" si="2"/>
        <v>0</v>
      </c>
      <c r="H81" s="314">
        <v>0</v>
      </c>
      <c r="I81" s="315">
        <f t="shared" si="3"/>
        <v>0</v>
      </c>
      <c r="J81" s="318" t="s">
        <v>7975</v>
      </c>
      <c r="K81" s="255" t="s">
        <v>7976</v>
      </c>
      <c r="M81" s="317" t="s">
        <v>8002</v>
      </c>
    </row>
    <row r="82" spans="1:13">
      <c r="A82" s="309">
        <v>71</v>
      </c>
      <c r="B82" s="310">
        <v>295315</v>
      </c>
      <c r="C82" s="311" t="s">
        <v>8050</v>
      </c>
      <c r="D82" s="311" t="s">
        <v>3538</v>
      </c>
      <c r="E82" s="312">
        <v>450</v>
      </c>
      <c r="F82" s="587"/>
      <c r="G82" s="313">
        <f t="shared" si="2"/>
        <v>0</v>
      </c>
      <c r="H82" s="314">
        <v>0</v>
      </c>
      <c r="I82" s="315">
        <f t="shared" si="3"/>
        <v>0</v>
      </c>
      <c r="J82" s="318" t="s">
        <v>7975</v>
      </c>
      <c r="K82" s="255" t="s">
        <v>7976</v>
      </c>
      <c r="M82" s="317" t="s">
        <v>8002</v>
      </c>
    </row>
    <row r="83" spans="1:13">
      <c r="A83" s="309">
        <v>72</v>
      </c>
      <c r="B83" s="310">
        <v>295351</v>
      </c>
      <c r="C83" s="311" t="s">
        <v>8051</v>
      </c>
      <c r="D83" s="311" t="s">
        <v>3538</v>
      </c>
      <c r="E83" s="312">
        <v>120</v>
      </c>
      <c r="F83" s="587"/>
      <c r="G83" s="313">
        <f t="shared" si="2"/>
        <v>0</v>
      </c>
      <c r="H83" s="314">
        <v>0</v>
      </c>
      <c r="I83" s="315">
        <f t="shared" si="3"/>
        <v>0</v>
      </c>
      <c r="J83" s="318" t="s">
        <v>7975</v>
      </c>
      <c r="K83" s="255" t="s">
        <v>7976</v>
      </c>
      <c r="M83" s="317" t="s">
        <v>8002</v>
      </c>
    </row>
    <row r="84" spans="1:13">
      <c r="A84" s="309">
        <v>73</v>
      </c>
      <c r="B84" s="310">
        <v>295621</v>
      </c>
      <c r="C84" s="311" t="s">
        <v>8052</v>
      </c>
      <c r="D84" s="311" t="s">
        <v>3538</v>
      </c>
      <c r="E84" s="312">
        <v>250</v>
      </c>
      <c r="F84" s="587"/>
      <c r="G84" s="313">
        <f t="shared" si="2"/>
        <v>0</v>
      </c>
      <c r="H84" s="314">
        <v>0</v>
      </c>
      <c r="I84" s="315">
        <f t="shared" si="3"/>
        <v>0</v>
      </c>
      <c r="J84" s="318" t="s">
        <v>7975</v>
      </c>
      <c r="K84" s="255" t="s">
        <v>7976</v>
      </c>
      <c r="M84" s="317" t="s">
        <v>8002</v>
      </c>
    </row>
    <row r="85" spans="1:13">
      <c r="A85" s="309">
        <v>74</v>
      </c>
      <c r="B85" s="310">
        <v>295632</v>
      </c>
      <c r="C85" s="311" t="s">
        <v>8053</v>
      </c>
      <c r="D85" s="311" t="s">
        <v>3538</v>
      </c>
      <c r="E85" s="312">
        <v>13</v>
      </c>
      <c r="F85" s="587"/>
      <c r="G85" s="313">
        <f t="shared" si="2"/>
        <v>0</v>
      </c>
      <c r="H85" s="314">
        <v>0</v>
      </c>
      <c r="I85" s="315">
        <f t="shared" si="3"/>
        <v>0</v>
      </c>
      <c r="J85" s="318" t="s">
        <v>7975</v>
      </c>
      <c r="K85" s="255" t="s">
        <v>7976</v>
      </c>
      <c r="M85" s="317" t="s">
        <v>8002</v>
      </c>
    </row>
    <row r="86" spans="1:13">
      <c r="A86" s="309">
        <v>75</v>
      </c>
      <c r="B86" s="310">
        <v>295455</v>
      </c>
      <c r="C86" s="311" t="s">
        <v>8054</v>
      </c>
      <c r="D86" s="311" t="s">
        <v>3538</v>
      </c>
      <c r="E86" s="312">
        <v>13</v>
      </c>
      <c r="F86" s="587"/>
      <c r="G86" s="313">
        <f t="shared" si="2"/>
        <v>0</v>
      </c>
      <c r="H86" s="314">
        <v>0</v>
      </c>
      <c r="I86" s="315">
        <f t="shared" si="3"/>
        <v>0</v>
      </c>
      <c r="J86" s="318" t="s">
        <v>7975</v>
      </c>
      <c r="K86" s="255" t="s">
        <v>7976</v>
      </c>
      <c r="M86" s="317" t="s">
        <v>8002</v>
      </c>
    </row>
    <row r="87" spans="1:13">
      <c r="A87" s="309">
        <v>76</v>
      </c>
      <c r="B87" s="310">
        <v>295882</v>
      </c>
      <c r="C87" s="311" t="s">
        <v>8055</v>
      </c>
      <c r="D87" s="311" t="s">
        <v>3538</v>
      </c>
      <c r="E87" s="312">
        <v>13</v>
      </c>
      <c r="F87" s="587"/>
      <c r="G87" s="313">
        <f t="shared" si="2"/>
        <v>0</v>
      </c>
      <c r="H87" s="314">
        <v>0</v>
      </c>
      <c r="I87" s="315">
        <f t="shared" si="3"/>
        <v>0</v>
      </c>
      <c r="J87" s="318" t="s">
        <v>7975</v>
      </c>
      <c r="K87" s="255" t="s">
        <v>7976</v>
      </c>
      <c r="M87" s="317" t="s">
        <v>8002</v>
      </c>
    </row>
    <row r="88" spans="1:13">
      <c r="A88" s="309">
        <v>77</v>
      </c>
      <c r="B88" s="310">
        <v>900002</v>
      </c>
      <c r="C88" s="311" t="s">
        <v>8056</v>
      </c>
      <c r="D88" s="311" t="s">
        <v>3538</v>
      </c>
      <c r="E88" s="312">
        <v>1</v>
      </c>
      <c r="F88" s="587"/>
      <c r="G88" s="313">
        <f t="shared" si="2"/>
        <v>0</v>
      </c>
      <c r="H88" s="314">
        <v>0</v>
      </c>
      <c r="I88" s="315">
        <f t="shared" si="3"/>
        <v>0</v>
      </c>
      <c r="J88" s="318" t="s">
        <v>7975</v>
      </c>
      <c r="K88" s="255" t="s">
        <v>7976</v>
      </c>
      <c r="M88" s="317" t="s">
        <v>8002</v>
      </c>
    </row>
    <row r="89" spans="1:13" ht="15.75" thickBot="1">
      <c r="A89" s="346">
        <v>78</v>
      </c>
      <c r="B89" s="347">
        <v>900002</v>
      </c>
      <c r="C89" s="348" t="s">
        <v>8057</v>
      </c>
      <c r="D89" s="348" t="s">
        <v>3538</v>
      </c>
      <c r="E89" s="349">
        <v>1</v>
      </c>
      <c r="F89" s="589"/>
      <c r="G89" s="350">
        <f t="shared" si="2"/>
        <v>0</v>
      </c>
      <c r="H89" s="351">
        <v>0</v>
      </c>
      <c r="I89" s="352">
        <f t="shared" si="3"/>
        <v>0</v>
      </c>
      <c r="J89" s="316" t="s">
        <v>7975</v>
      </c>
      <c r="K89" s="255" t="s">
        <v>7976</v>
      </c>
      <c r="M89" s="317" t="s">
        <v>8002</v>
      </c>
    </row>
    <row r="90" spans="1:13" s="335" customFormat="1" ht="14.25">
      <c r="A90" s="353"/>
      <c r="B90" s="354"/>
      <c r="C90" s="355" t="s">
        <v>7999</v>
      </c>
      <c r="D90" s="355"/>
      <c r="E90" s="356"/>
      <c r="F90" s="357"/>
      <c r="G90" s="357">
        <f>SUM(G33:G89)</f>
        <v>0</v>
      </c>
      <c r="H90" s="358"/>
      <c r="I90" s="359">
        <f>SUM(I33:I89)</f>
        <v>0</v>
      </c>
      <c r="J90" s="334"/>
      <c r="M90" s="336" t="s">
        <v>8002</v>
      </c>
    </row>
    <row r="91" spans="1:13" s="308" customFormat="1" ht="20.100000000000001" customHeight="1">
      <c r="A91" s="337" t="s">
        <v>6850</v>
      </c>
      <c r="B91" s="338"/>
      <c r="C91" s="339"/>
      <c r="D91" s="339"/>
      <c r="E91" s="340"/>
      <c r="F91" s="341"/>
      <c r="G91" s="341"/>
      <c r="H91" s="342"/>
      <c r="I91" s="343"/>
      <c r="J91" s="344"/>
      <c r="M91" s="345"/>
    </row>
    <row r="92" spans="1:13">
      <c r="A92" s="309">
        <v>79</v>
      </c>
      <c r="B92" s="310">
        <v>210190003</v>
      </c>
      <c r="C92" s="311" t="s">
        <v>8058</v>
      </c>
      <c r="D92" s="311" t="s">
        <v>3538</v>
      </c>
      <c r="E92" s="312">
        <v>8</v>
      </c>
      <c r="F92" s="587"/>
      <c r="G92" s="313">
        <f t="shared" ref="G92:G150" si="4">E92*F92</f>
        <v>0</v>
      </c>
      <c r="H92" s="314">
        <v>1.1599999999999999</v>
      </c>
      <c r="I92" s="315">
        <f t="shared" ref="I92:I150" si="5">E92*H92</f>
        <v>9.2799999999999994</v>
      </c>
      <c r="J92" s="318" t="s">
        <v>7975</v>
      </c>
      <c r="M92" s="317" t="s">
        <v>8059</v>
      </c>
    </row>
    <row r="93" spans="1:13">
      <c r="A93" s="309">
        <v>80</v>
      </c>
      <c r="B93" s="310">
        <v>210120103</v>
      </c>
      <c r="C93" s="311" t="s">
        <v>8060</v>
      </c>
      <c r="D93" s="311" t="s">
        <v>3538</v>
      </c>
      <c r="E93" s="312">
        <v>3</v>
      </c>
      <c r="F93" s="587"/>
      <c r="G93" s="313">
        <f t="shared" si="4"/>
        <v>0</v>
      </c>
      <c r="H93" s="314">
        <v>1.6E-2</v>
      </c>
      <c r="I93" s="315">
        <f t="shared" si="5"/>
        <v>4.8000000000000001E-2</v>
      </c>
      <c r="J93" s="318" t="s">
        <v>7975</v>
      </c>
      <c r="M93" s="317" t="s">
        <v>8059</v>
      </c>
    </row>
    <row r="94" spans="1:13">
      <c r="A94" s="309">
        <v>81</v>
      </c>
      <c r="B94" s="310">
        <v>210191513</v>
      </c>
      <c r="C94" s="311" t="s">
        <v>8061</v>
      </c>
      <c r="D94" s="311" t="s">
        <v>3538</v>
      </c>
      <c r="E94" s="312">
        <v>1</v>
      </c>
      <c r="F94" s="587"/>
      <c r="G94" s="313">
        <f t="shared" si="4"/>
        <v>0</v>
      </c>
      <c r="H94" s="314">
        <v>0.83299999999999996</v>
      </c>
      <c r="I94" s="315">
        <f t="shared" si="5"/>
        <v>0.83299999999999996</v>
      </c>
      <c r="J94" s="318" t="s">
        <v>7975</v>
      </c>
      <c r="M94" s="317" t="s">
        <v>8059</v>
      </c>
    </row>
    <row r="95" spans="1:13">
      <c r="A95" s="309">
        <v>82</v>
      </c>
      <c r="B95" s="310">
        <v>210990001</v>
      </c>
      <c r="C95" s="311" t="s">
        <v>8062</v>
      </c>
      <c r="D95" s="311" t="s">
        <v>3538</v>
      </c>
      <c r="E95" s="312">
        <v>1</v>
      </c>
      <c r="F95" s="587"/>
      <c r="G95" s="313">
        <f t="shared" si="4"/>
        <v>0</v>
      </c>
      <c r="H95" s="314">
        <v>0</v>
      </c>
      <c r="I95" s="315">
        <f t="shared" si="5"/>
        <v>0</v>
      </c>
      <c r="J95" s="318" t="s">
        <v>7975</v>
      </c>
      <c r="M95" s="317" t="s">
        <v>8059</v>
      </c>
    </row>
    <row r="96" spans="1:13">
      <c r="A96" s="309">
        <v>83</v>
      </c>
      <c r="B96" s="310">
        <v>210110062</v>
      </c>
      <c r="C96" s="311" t="s">
        <v>8063</v>
      </c>
      <c r="D96" s="311" t="s">
        <v>3538</v>
      </c>
      <c r="E96" s="312">
        <v>5</v>
      </c>
      <c r="F96" s="587"/>
      <c r="G96" s="313">
        <f t="shared" si="4"/>
        <v>0</v>
      </c>
      <c r="H96" s="314">
        <v>0.14799999999999999</v>
      </c>
      <c r="I96" s="315">
        <f t="shared" si="5"/>
        <v>0.74</v>
      </c>
      <c r="J96" s="318" t="s">
        <v>7975</v>
      </c>
      <c r="M96" s="317" t="s">
        <v>8059</v>
      </c>
    </row>
    <row r="97" spans="1:13">
      <c r="A97" s="309">
        <v>84</v>
      </c>
      <c r="B97" s="310">
        <v>210110041</v>
      </c>
      <c r="C97" s="311" t="s">
        <v>8064</v>
      </c>
      <c r="D97" s="311" t="s">
        <v>3538</v>
      </c>
      <c r="E97" s="312">
        <v>92</v>
      </c>
      <c r="F97" s="587"/>
      <c r="G97" s="313">
        <f t="shared" si="4"/>
        <v>0</v>
      </c>
      <c r="H97" s="314">
        <v>0.14799999999999999</v>
      </c>
      <c r="I97" s="315">
        <f t="shared" si="5"/>
        <v>13.616</v>
      </c>
      <c r="J97" s="318" t="s">
        <v>7975</v>
      </c>
      <c r="M97" s="317" t="s">
        <v>8059</v>
      </c>
    </row>
    <row r="98" spans="1:13">
      <c r="A98" s="309">
        <v>85</v>
      </c>
      <c r="B98" s="310">
        <v>210110043</v>
      </c>
      <c r="C98" s="311" t="s">
        <v>8065</v>
      </c>
      <c r="D98" s="311" t="s">
        <v>3538</v>
      </c>
      <c r="E98" s="312">
        <v>110</v>
      </c>
      <c r="F98" s="587"/>
      <c r="G98" s="313">
        <f t="shared" si="4"/>
        <v>0</v>
      </c>
      <c r="H98" s="314">
        <v>0.17</v>
      </c>
      <c r="I98" s="315">
        <f t="shared" si="5"/>
        <v>18.700000000000003</v>
      </c>
      <c r="J98" s="318" t="s">
        <v>7975</v>
      </c>
      <c r="M98" s="317" t="s">
        <v>8059</v>
      </c>
    </row>
    <row r="99" spans="1:13">
      <c r="A99" s="309">
        <v>86</v>
      </c>
      <c r="B99" s="310">
        <v>210110045</v>
      </c>
      <c r="C99" s="311" t="s">
        <v>8066</v>
      </c>
      <c r="D99" s="311" t="s">
        <v>3538</v>
      </c>
      <c r="E99" s="312">
        <v>110</v>
      </c>
      <c r="F99" s="587"/>
      <c r="G99" s="313">
        <f t="shared" si="4"/>
        <v>0</v>
      </c>
      <c r="H99" s="314">
        <v>0.17</v>
      </c>
      <c r="I99" s="315">
        <f t="shared" si="5"/>
        <v>18.700000000000003</v>
      </c>
      <c r="J99" s="318" t="s">
        <v>7975</v>
      </c>
      <c r="M99" s="317" t="s">
        <v>8059</v>
      </c>
    </row>
    <row r="100" spans="1:13">
      <c r="A100" s="309">
        <v>87</v>
      </c>
      <c r="B100" s="310">
        <v>210111012</v>
      </c>
      <c r="C100" s="311" t="s">
        <v>8067</v>
      </c>
      <c r="D100" s="311" t="s">
        <v>3538</v>
      </c>
      <c r="E100" s="312">
        <v>665</v>
      </c>
      <c r="F100" s="587"/>
      <c r="G100" s="313">
        <f t="shared" si="4"/>
        <v>0</v>
      </c>
      <c r="H100" s="314">
        <v>0.32700000000000001</v>
      </c>
      <c r="I100" s="315">
        <f t="shared" si="5"/>
        <v>217.45500000000001</v>
      </c>
      <c r="J100" s="318" t="s">
        <v>7975</v>
      </c>
      <c r="M100" s="317" t="s">
        <v>8059</v>
      </c>
    </row>
    <row r="101" spans="1:13">
      <c r="A101" s="309">
        <v>88</v>
      </c>
      <c r="B101" s="310">
        <v>210111106</v>
      </c>
      <c r="C101" s="311" t="s">
        <v>8068</v>
      </c>
      <c r="D101" s="311" t="s">
        <v>3538</v>
      </c>
      <c r="E101" s="312">
        <v>10</v>
      </c>
      <c r="F101" s="587"/>
      <c r="G101" s="313">
        <f t="shared" si="4"/>
        <v>0</v>
      </c>
      <c r="H101" s="314">
        <v>0.51400000000000001</v>
      </c>
      <c r="I101" s="315">
        <f t="shared" si="5"/>
        <v>5.1400000000000006</v>
      </c>
      <c r="J101" s="318" t="s">
        <v>7975</v>
      </c>
      <c r="M101" s="317" t="s">
        <v>8059</v>
      </c>
    </row>
    <row r="102" spans="1:13">
      <c r="A102" s="309">
        <v>89</v>
      </c>
      <c r="B102" s="310">
        <v>210111011</v>
      </c>
      <c r="C102" s="311" t="s">
        <v>8069</v>
      </c>
      <c r="D102" s="311" t="s">
        <v>3538</v>
      </c>
      <c r="E102" s="312">
        <v>1</v>
      </c>
      <c r="F102" s="587"/>
      <c r="G102" s="313">
        <f t="shared" si="4"/>
        <v>0</v>
      </c>
      <c r="H102" s="314">
        <v>1</v>
      </c>
      <c r="I102" s="315">
        <f t="shared" si="5"/>
        <v>1</v>
      </c>
      <c r="J102" s="318" t="s">
        <v>7975</v>
      </c>
      <c r="M102" s="317" t="s">
        <v>8059</v>
      </c>
    </row>
    <row r="103" spans="1:13">
      <c r="A103" s="309">
        <v>90</v>
      </c>
      <c r="B103" s="310">
        <v>210110091</v>
      </c>
      <c r="C103" s="311" t="s">
        <v>8070</v>
      </c>
      <c r="D103" s="311" t="s">
        <v>3538</v>
      </c>
      <c r="E103" s="312">
        <v>60</v>
      </c>
      <c r="F103" s="587"/>
      <c r="G103" s="313">
        <f t="shared" si="4"/>
        <v>0</v>
      </c>
      <c r="H103" s="314">
        <v>0.19</v>
      </c>
      <c r="I103" s="315">
        <f t="shared" si="5"/>
        <v>11.4</v>
      </c>
      <c r="J103" s="318" t="s">
        <v>7975</v>
      </c>
      <c r="M103" s="317" t="s">
        <v>8059</v>
      </c>
    </row>
    <row r="104" spans="1:13">
      <c r="A104" s="309">
        <v>91</v>
      </c>
      <c r="B104" s="310">
        <v>210200012</v>
      </c>
      <c r="C104" s="311" t="s">
        <v>8071</v>
      </c>
      <c r="D104" s="311" t="s">
        <v>3538</v>
      </c>
      <c r="E104" s="312">
        <v>194</v>
      </c>
      <c r="F104" s="587"/>
      <c r="G104" s="313">
        <f t="shared" si="4"/>
        <v>0</v>
      </c>
      <c r="H104" s="314">
        <v>0.54800000000000004</v>
      </c>
      <c r="I104" s="315">
        <f t="shared" si="5"/>
        <v>106.31200000000001</v>
      </c>
      <c r="J104" s="318" t="s">
        <v>7975</v>
      </c>
      <c r="M104" s="317" t="s">
        <v>8059</v>
      </c>
    </row>
    <row r="105" spans="1:13">
      <c r="A105" s="309">
        <v>92</v>
      </c>
      <c r="B105" s="310">
        <v>210200012</v>
      </c>
      <c r="C105" s="311" t="s">
        <v>8071</v>
      </c>
      <c r="D105" s="311" t="s">
        <v>3538</v>
      </c>
      <c r="E105" s="312">
        <v>35</v>
      </c>
      <c r="F105" s="587"/>
      <c r="G105" s="313">
        <f t="shared" si="4"/>
        <v>0</v>
      </c>
      <c r="H105" s="314">
        <v>0.54800000000000004</v>
      </c>
      <c r="I105" s="315">
        <f t="shared" si="5"/>
        <v>19.18</v>
      </c>
      <c r="J105" s="318" t="s">
        <v>7975</v>
      </c>
      <c r="M105" s="317" t="s">
        <v>8059</v>
      </c>
    </row>
    <row r="106" spans="1:13">
      <c r="A106" s="309">
        <v>93</v>
      </c>
      <c r="B106" s="310">
        <v>210200012</v>
      </c>
      <c r="C106" s="311" t="s">
        <v>8071</v>
      </c>
      <c r="D106" s="311" t="s">
        <v>3538</v>
      </c>
      <c r="E106" s="312">
        <v>94</v>
      </c>
      <c r="F106" s="587"/>
      <c r="G106" s="313">
        <f t="shared" si="4"/>
        <v>0</v>
      </c>
      <c r="H106" s="314">
        <v>0.54800000000000004</v>
      </c>
      <c r="I106" s="315">
        <f t="shared" si="5"/>
        <v>51.512</v>
      </c>
      <c r="J106" s="318" t="s">
        <v>7975</v>
      </c>
      <c r="M106" s="317" t="s">
        <v>8059</v>
      </c>
    </row>
    <row r="107" spans="1:13">
      <c r="A107" s="309">
        <v>94</v>
      </c>
      <c r="B107" s="310">
        <v>210200032</v>
      </c>
      <c r="C107" s="311" t="s">
        <v>8072</v>
      </c>
      <c r="D107" s="311" t="s">
        <v>3538</v>
      </c>
      <c r="E107" s="312">
        <v>46</v>
      </c>
      <c r="F107" s="587"/>
      <c r="G107" s="313">
        <f t="shared" si="4"/>
        <v>0</v>
      </c>
      <c r="H107" s="314">
        <v>0.71699999999999997</v>
      </c>
      <c r="I107" s="315">
        <f t="shared" si="5"/>
        <v>32.981999999999999</v>
      </c>
      <c r="J107" s="318" t="s">
        <v>7975</v>
      </c>
      <c r="M107" s="317" t="s">
        <v>8059</v>
      </c>
    </row>
    <row r="108" spans="1:13">
      <c r="A108" s="309">
        <v>95</v>
      </c>
      <c r="B108" s="310">
        <v>210200032</v>
      </c>
      <c r="C108" s="311" t="s">
        <v>8072</v>
      </c>
      <c r="D108" s="311" t="s">
        <v>3538</v>
      </c>
      <c r="E108" s="312">
        <v>33</v>
      </c>
      <c r="F108" s="587"/>
      <c r="G108" s="313">
        <f t="shared" si="4"/>
        <v>0</v>
      </c>
      <c r="H108" s="314">
        <v>0.71699999999999997</v>
      </c>
      <c r="I108" s="315">
        <f t="shared" si="5"/>
        <v>23.660999999999998</v>
      </c>
      <c r="J108" s="318" t="s">
        <v>7975</v>
      </c>
      <c r="M108" s="317" t="s">
        <v>8059</v>
      </c>
    </row>
    <row r="109" spans="1:13">
      <c r="A109" s="309">
        <v>96</v>
      </c>
      <c r="B109" s="310">
        <v>210200012</v>
      </c>
      <c r="C109" s="311" t="s">
        <v>8071</v>
      </c>
      <c r="D109" s="311" t="s">
        <v>3538</v>
      </c>
      <c r="E109" s="312">
        <v>4</v>
      </c>
      <c r="F109" s="587"/>
      <c r="G109" s="313">
        <f t="shared" si="4"/>
        <v>0</v>
      </c>
      <c r="H109" s="314">
        <v>0.54800000000000004</v>
      </c>
      <c r="I109" s="315">
        <f t="shared" si="5"/>
        <v>2.1920000000000002</v>
      </c>
      <c r="J109" s="318" t="s">
        <v>7975</v>
      </c>
      <c r="M109" s="317" t="s">
        <v>8059</v>
      </c>
    </row>
    <row r="110" spans="1:13">
      <c r="A110" s="309">
        <v>97</v>
      </c>
      <c r="B110" s="310">
        <v>210200012</v>
      </c>
      <c r="C110" s="311" t="s">
        <v>8071</v>
      </c>
      <c r="D110" s="311" t="s">
        <v>3538</v>
      </c>
      <c r="E110" s="312">
        <v>4</v>
      </c>
      <c r="F110" s="587"/>
      <c r="G110" s="313">
        <f t="shared" si="4"/>
        <v>0</v>
      </c>
      <c r="H110" s="314">
        <v>0.54800000000000004</v>
      </c>
      <c r="I110" s="315">
        <f t="shared" si="5"/>
        <v>2.1920000000000002</v>
      </c>
      <c r="J110" s="318" t="s">
        <v>7975</v>
      </c>
      <c r="M110" s="317" t="s">
        <v>8059</v>
      </c>
    </row>
    <row r="111" spans="1:13">
      <c r="A111" s="309">
        <v>98</v>
      </c>
      <c r="B111" s="310">
        <v>210200012</v>
      </c>
      <c r="C111" s="311" t="s">
        <v>8071</v>
      </c>
      <c r="D111" s="311" t="s">
        <v>3538</v>
      </c>
      <c r="E111" s="312">
        <v>40</v>
      </c>
      <c r="F111" s="587"/>
      <c r="G111" s="313">
        <f t="shared" si="4"/>
        <v>0</v>
      </c>
      <c r="H111" s="314">
        <v>0.54800000000000004</v>
      </c>
      <c r="I111" s="315">
        <f t="shared" si="5"/>
        <v>21.92</v>
      </c>
      <c r="J111" s="318" t="s">
        <v>7975</v>
      </c>
      <c r="M111" s="317" t="s">
        <v>8059</v>
      </c>
    </row>
    <row r="112" spans="1:13">
      <c r="A112" s="309">
        <v>99</v>
      </c>
      <c r="B112" s="310">
        <v>210201002</v>
      </c>
      <c r="C112" s="311" t="s">
        <v>8073</v>
      </c>
      <c r="D112" s="311" t="s">
        <v>3538</v>
      </c>
      <c r="E112" s="312">
        <v>32</v>
      </c>
      <c r="F112" s="587"/>
      <c r="G112" s="313">
        <f t="shared" si="4"/>
        <v>0</v>
      </c>
      <c r="H112" s="314">
        <v>0.86399999999999999</v>
      </c>
      <c r="I112" s="315">
        <f t="shared" si="5"/>
        <v>27.648</v>
      </c>
      <c r="J112" s="318" t="s">
        <v>7975</v>
      </c>
      <c r="M112" s="317" t="s">
        <v>8059</v>
      </c>
    </row>
    <row r="113" spans="1:13">
      <c r="A113" s="309">
        <v>100</v>
      </c>
      <c r="B113" s="310">
        <v>210201002</v>
      </c>
      <c r="C113" s="311" t="s">
        <v>8073</v>
      </c>
      <c r="D113" s="311" t="s">
        <v>3538</v>
      </c>
      <c r="E113" s="312">
        <v>18</v>
      </c>
      <c r="F113" s="587"/>
      <c r="G113" s="313">
        <f t="shared" si="4"/>
        <v>0</v>
      </c>
      <c r="H113" s="314">
        <v>0.86399999999999999</v>
      </c>
      <c r="I113" s="315">
        <f t="shared" si="5"/>
        <v>15.552</v>
      </c>
      <c r="J113" s="318" t="s">
        <v>7975</v>
      </c>
      <c r="M113" s="317" t="s">
        <v>8059</v>
      </c>
    </row>
    <row r="114" spans="1:13">
      <c r="A114" s="309">
        <v>101</v>
      </c>
      <c r="B114" s="310">
        <v>210201102</v>
      </c>
      <c r="C114" s="311" t="s">
        <v>8074</v>
      </c>
      <c r="D114" s="311" t="s">
        <v>3538</v>
      </c>
      <c r="E114" s="312">
        <v>48</v>
      </c>
      <c r="F114" s="587"/>
      <c r="G114" s="313">
        <f t="shared" si="4"/>
        <v>0</v>
      </c>
      <c r="H114" s="314">
        <v>0.92800000000000005</v>
      </c>
      <c r="I114" s="315">
        <f t="shared" si="5"/>
        <v>44.544000000000004</v>
      </c>
      <c r="J114" s="318" t="s">
        <v>7975</v>
      </c>
      <c r="M114" s="317" t="s">
        <v>8059</v>
      </c>
    </row>
    <row r="115" spans="1:13">
      <c r="A115" s="309">
        <v>102</v>
      </c>
      <c r="B115" s="310">
        <v>210201102</v>
      </c>
      <c r="C115" s="311" t="s">
        <v>8074</v>
      </c>
      <c r="D115" s="311" t="s">
        <v>3538</v>
      </c>
      <c r="E115" s="312">
        <v>12</v>
      </c>
      <c r="F115" s="587"/>
      <c r="G115" s="313">
        <f t="shared" si="4"/>
        <v>0</v>
      </c>
      <c r="H115" s="314">
        <v>0.92800000000000005</v>
      </c>
      <c r="I115" s="315">
        <f t="shared" si="5"/>
        <v>11.136000000000001</v>
      </c>
      <c r="J115" s="318" t="s">
        <v>7975</v>
      </c>
      <c r="M115" s="317" t="s">
        <v>8059</v>
      </c>
    </row>
    <row r="116" spans="1:13">
      <c r="A116" s="309">
        <v>103</v>
      </c>
      <c r="B116" s="310">
        <v>210201201</v>
      </c>
      <c r="C116" s="311" t="s">
        <v>8075</v>
      </c>
      <c r="D116" s="311" t="s">
        <v>3538</v>
      </c>
      <c r="E116" s="312">
        <v>69</v>
      </c>
      <c r="F116" s="587"/>
      <c r="G116" s="313">
        <f t="shared" si="4"/>
        <v>0</v>
      </c>
      <c r="H116" s="314">
        <v>0.72</v>
      </c>
      <c r="I116" s="315">
        <f t="shared" si="5"/>
        <v>49.68</v>
      </c>
      <c r="J116" s="318" t="s">
        <v>7975</v>
      </c>
      <c r="M116" s="317" t="s">
        <v>8059</v>
      </c>
    </row>
    <row r="117" spans="1:13">
      <c r="A117" s="309">
        <v>104</v>
      </c>
      <c r="B117" s="310">
        <v>210110091</v>
      </c>
      <c r="C117" s="311" t="s">
        <v>8076</v>
      </c>
      <c r="D117" s="311" t="s">
        <v>3538</v>
      </c>
      <c r="E117" s="312">
        <v>35</v>
      </c>
      <c r="F117" s="587"/>
      <c r="G117" s="313">
        <f t="shared" si="4"/>
        <v>0</v>
      </c>
      <c r="H117" s="314">
        <v>0.19</v>
      </c>
      <c r="I117" s="315">
        <f t="shared" si="5"/>
        <v>6.65</v>
      </c>
      <c r="J117" s="318" t="s">
        <v>7975</v>
      </c>
      <c r="M117" s="317" t="s">
        <v>8059</v>
      </c>
    </row>
    <row r="118" spans="1:13">
      <c r="A118" s="309">
        <v>105</v>
      </c>
      <c r="B118" s="310">
        <v>210110512</v>
      </c>
      <c r="C118" s="311" t="s">
        <v>8077</v>
      </c>
      <c r="D118" s="311" t="s">
        <v>3538</v>
      </c>
      <c r="E118" s="312">
        <v>6</v>
      </c>
      <c r="F118" s="587"/>
      <c r="G118" s="313">
        <f t="shared" si="4"/>
        <v>0</v>
      </c>
      <c r="H118" s="314">
        <v>0.67500000000000004</v>
      </c>
      <c r="I118" s="315">
        <f t="shared" si="5"/>
        <v>4.0500000000000007</v>
      </c>
      <c r="J118" s="318" t="s">
        <v>7975</v>
      </c>
      <c r="M118" s="317" t="s">
        <v>8059</v>
      </c>
    </row>
    <row r="119" spans="1:13">
      <c r="A119" s="309">
        <v>106</v>
      </c>
      <c r="B119" s="310">
        <v>210800851</v>
      </c>
      <c r="C119" s="311" t="s">
        <v>8078</v>
      </c>
      <c r="D119" s="311" t="s">
        <v>876</v>
      </c>
      <c r="E119" s="312">
        <v>100</v>
      </c>
      <c r="F119" s="587"/>
      <c r="G119" s="313">
        <f t="shared" si="4"/>
        <v>0</v>
      </c>
      <c r="H119" s="314">
        <v>9.0999999999999998E-2</v>
      </c>
      <c r="I119" s="315">
        <f t="shared" si="5"/>
        <v>9.1</v>
      </c>
      <c r="J119" s="318" t="s">
        <v>7975</v>
      </c>
      <c r="M119" s="317" t="s">
        <v>8059</v>
      </c>
    </row>
    <row r="120" spans="1:13">
      <c r="A120" s="309">
        <v>107</v>
      </c>
      <c r="B120" s="310">
        <v>210800006</v>
      </c>
      <c r="C120" s="311" t="s">
        <v>8079</v>
      </c>
      <c r="D120" s="311" t="s">
        <v>876</v>
      </c>
      <c r="E120" s="312">
        <v>250</v>
      </c>
      <c r="F120" s="587"/>
      <c r="G120" s="313">
        <f t="shared" si="4"/>
        <v>0</v>
      </c>
      <c r="H120" s="314">
        <v>5.0999999999999997E-2</v>
      </c>
      <c r="I120" s="315">
        <f t="shared" si="5"/>
        <v>12.75</v>
      </c>
      <c r="J120" s="318" t="s">
        <v>7975</v>
      </c>
      <c r="M120" s="317" t="s">
        <v>8059</v>
      </c>
    </row>
    <row r="121" spans="1:13">
      <c r="A121" s="309">
        <v>108</v>
      </c>
      <c r="B121" s="310">
        <v>210800006</v>
      </c>
      <c r="C121" s="311" t="s">
        <v>8079</v>
      </c>
      <c r="D121" s="311" t="s">
        <v>876</v>
      </c>
      <c r="E121" s="312">
        <v>10</v>
      </c>
      <c r="F121" s="587"/>
      <c r="G121" s="313">
        <f t="shared" si="4"/>
        <v>0</v>
      </c>
      <c r="H121" s="314">
        <v>5.0999999999999997E-2</v>
      </c>
      <c r="I121" s="315">
        <f t="shared" si="5"/>
        <v>0.51</v>
      </c>
      <c r="J121" s="318" t="s">
        <v>7975</v>
      </c>
      <c r="M121" s="317" t="s">
        <v>8059</v>
      </c>
    </row>
    <row r="122" spans="1:13">
      <c r="A122" s="309">
        <v>109</v>
      </c>
      <c r="B122" s="310">
        <v>210800006</v>
      </c>
      <c r="C122" s="311" t="s">
        <v>8079</v>
      </c>
      <c r="D122" s="311" t="s">
        <v>876</v>
      </c>
      <c r="E122" s="312">
        <v>150</v>
      </c>
      <c r="F122" s="587"/>
      <c r="G122" s="313">
        <f t="shared" si="4"/>
        <v>0</v>
      </c>
      <c r="H122" s="314">
        <v>5.0999999999999997E-2</v>
      </c>
      <c r="I122" s="315">
        <f t="shared" si="5"/>
        <v>7.6499999999999995</v>
      </c>
      <c r="J122" s="318" t="s">
        <v>7975</v>
      </c>
      <c r="M122" s="317" t="s">
        <v>8059</v>
      </c>
    </row>
    <row r="123" spans="1:13">
      <c r="A123" s="309">
        <v>110</v>
      </c>
      <c r="B123" s="310">
        <v>210800006</v>
      </c>
      <c r="C123" s="311" t="s">
        <v>8079</v>
      </c>
      <c r="D123" s="311" t="s">
        <v>876</v>
      </c>
      <c r="E123" s="312">
        <v>350</v>
      </c>
      <c r="F123" s="587"/>
      <c r="G123" s="313">
        <f t="shared" si="4"/>
        <v>0</v>
      </c>
      <c r="H123" s="314">
        <v>5.0999999999999997E-2</v>
      </c>
      <c r="I123" s="315">
        <f t="shared" si="5"/>
        <v>17.849999999999998</v>
      </c>
      <c r="J123" s="318" t="s">
        <v>7975</v>
      </c>
      <c r="M123" s="317" t="s">
        <v>8059</v>
      </c>
    </row>
    <row r="124" spans="1:13">
      <c r="A124" s="309">
        <v>111</v>
      </c>
      <c r="B124" s="310">
        <v>210220002</v>
      </c>
      <c r="C124" s="311" t="s">
        <v>8080</v>
      </c>
      <c r="D124" s="311" t="s">
        <v>876</v>
      </c>
      <c r="E124" s="312">
        <v>40</v>
      </c>
      <c r="F124" s="587"/>
      <c r="G124" s="313">
        <f t="shared" si="4"/>
        <v>0</v>
      </c>
      <c r="H124" s="314">
        <v>0.17899999999999999</v>
      </c>
      <c r="I124" s="315">
        <f t="shared" si="5"/>
        <v>7.16</v>
      </c>
      <c r="J124" s="318" t="s">
        <v>7975</v>
      </c>
      <c r="M124" s="317" t="s">
        <v>8059</v>
      </c>
    </row>
    <row r="125" spans="1:13">
      <c r="A125" s="309">
        <v>112</v>
      </c>
      <c r="B125" s="310">
        <v>210810107</v>
      </c>
      <c r="C125" s="311" t="s">
        <v>8081</v>
      </c>
      <c r="D125" s="311" t="s">
        <v>876</v>
      </c>
      <c r="E125" s="312">
        <v>40</v>
      </c>
      <c r="F125" s="587"/>
      <c r="G125" s="313">
        <f t="shared" si="4"/>
        <v>0</v>
      </c>
      <c r="H125" s="314">
        <v>0.24199999999999999</v>
      </c>
      <c r="I125" s="315">
        <f t="shared" si="5"/>
        <v>9.68</v>
      </c>
      <c r="J125" s="318" t="s">
        <v>7975</v>
      </c>
      <c r="M125" s="317" t="s">
        <v>8059</v>
      </c>
    </row>
    <row r="126" spans="1:13">
      <c r="A126" s="309">
        <v>113</v>
      </c>
      <c r="B126" s="310">
        <v>210810103</v>
      </c>
      <c r="C126" s="311" t="s">
        <v>8082</v>
      </c>
      <c r="D126" s="311" t="s">
        <v>876</v>
      </c>
      <c r="E126" s="312">
        <v>35</v>
      </c>
      <c r="F126" s="587"/>
      <c r="G126" s="313">
        <f t="shared" si="4"/>
        <v>0</v>
      </c>
      <c r="H126" s="314">
        <v>0.16900000000000001</v>
      </c>
      <c r="I126" s="315">
        <f t="shared" si="5"/>
        <v>5.915</v>
      </c>
      <c r="J126" s="318" t="s">
        <v>7975</v>
      </c>
      <c r="M126" s="317" t="s">
        <v>8059</v>
      </c>
    </row>
    <row r="127" spans="1:13">
      <c r="A127" s="309">
        <v>114</v>
      </c>
      <c r="B127" s="310">
        <v>210800113</v>
      </c>
      <c r="C127" s="311" t="s">
        <v>8083</v>
      </c>
      <c r="D127" s="311" t="s">
        <v>876</v>
      </c>
      <c r="E127" s="312">
        <v>250</v>
      </c>
      <c r="F127" s="587"/>
      <c r="G127" s="313">
        <f t="shared" si="4"/>
        <v>0</v>
      </c>
      <c r="H127" s="314">
        <v>6.8000000000000005E-2</v>
      </c>
      <c r="I127" s="315">
        <f t="shared" si="5"/>
        <v>17</v>
      </c>
      <c r="J127" s="318" t="s">
        <v>7975</v>
      </c>
      <c r="M127" s="317" t="s">
        <v>8059</v>
      </c>
    </row>
    <row r="128" spans="1:13">
      <c r="A128" s="309">
        <v>115</v>
      </c>
      <c r="B128" s="310">
        <v>210800103</v>
      </c>
      <c r="C128" s="311" t="s">
        <v>8084</v>
      </c>
      <c r="D128" s="311" t="s">
        <v>876</v>
      </c>
      <c r="E128" s="312">
        <v>60</v>
      </c>
      <c r="F128" s="587"/>
      <c r="G128" s="313">
        <f t="shared" si="4"/>
        <v>0</v>
      </c>
      <c r="H128" s="314">
        <v>5.7000000000000002E-2</v>
      </c>
      <c r="I128" s="315">
        <f t="shared" si="5"/>
        <v>3.42</v>
      </c>
      <c r="J128" s="318" t="s">
        <v>7975</v>
      </c>
      <c r="M128" s="317" t="s">
        <v>8059</v>
      </c>
    </row>
    <row r="129" spans="1:13">
      <c r="A129" s="309">
        <v>116</v>
      </c>
      <c r="B129" s="310">
        <v>210800103</v>
      </c>
      <c r="C129" s="311" t="s">
        <v>8084</v>
      </c>
      <c r="D129" s="311" t="s">
        <v>876</v>
      </c>
      <c r="E129" s="312">
        <v>10500</v>
      </c>
      <c r="F129" s="587"/>
      <c r="G129" s="313">
        <f t="shared" si="4"/>
        <v>0</v>
      </c>
      <c r="H129" s="314">
        <v>5.7000000000000002E-2</v>
      </c>
      <c r="I129" s="315">
        <f t="shared" si="5"/>
        <v>598.5</v>
      </c>
      <c r="J129" s="318" t="s">
        <v>7975</v>
      </c>
      <c r="M129" s="317" t="s">
        <v>8059</v>
      </c>
    </row>
    <row r="130" spans="1:13">
      <c r="A130" s="309">
        <v>117</v>
      </c>
      <c r="B130" s="310">
        <v>210800103</v>
      </c>
      <c r="C130" s="311" t="s">
        <v>8084</v>
      </c>
      <c r="D130" s="311" t="s">
        <v>876</v>
      </c>
      <c r="E130" s="312">
        <v>12900</v>
      </c>
      <c r="F130" s="587"/>
      <c r="G130" s="313">
        <f t="shared" si="4"/>
        <v>0</v>
      </c>
      <c r="H130" s="314">
        <v>5.7000000000000002E-2</v>
      </c>
      <c r="I130" s="315">
        <f t="shared" si="5"/>
        <v>735.30000000000007</v>
      </c>
      <c r="J130" s="318" t="s">
        <v>7975</v>
      </c>
      <c r="M130" s="317" t="s">
        <v>8059</v>
      </c>
    </row>
    <row r="131" spans="1:13">
      <c r="A131" s="309">
        <v>118</v>
      </c>
      <c r="B131" s="310">
        <v>210800103</v>
      </c>
      <c r="C131" s="311" t="s">
        <v>8084</v>
      </c>
      <c r="D131" s="311" t="s">
        <v>876</v>
      </c>
      <c r="E131" s="312">
        <v>3900</v>
      </c>
      <c r="F131" s="587"/>
      <c r="G131" s="313">
        <f t="shared" si="4"/>
        <v>0</v>
      </c>
      <c r="H131" s="314">
        <v>5.7000000000000002E-2</v>
      </c>
      <c r="I131" s="315">
        <f t="shared" si="5"/>
        <v>222.3</v>
      </c>
      <c r="J131" s="318" t="s">
        <v>7975</v>
      </c>
      <c r="M131" s="317" t="s">
        <v>8059</v>
      </c>
    </row>
    <row r="132" spans="1:13">
      <c r="A132" s="309">
        <v>119</v>
      </c>
      <c r="B132" s="310">
        <v>210800112</v>
      </c>
      <c r="C132" s="311" t="s">
        <v>8085</v>
      </c>
      <c r="D132" s="311" t="s">
        <v>876</v>
      </c>
      <c r="E132" s="312">
        <v>250</v>
      </c>
      <c r="F132" s="587"/>
      <c r="G132" s="313">
        <f t="shared" si="4"/>
        <v>0</v>
      </c>
      <c r="H132" s="314">
        <v>5.8999999999999997E-2</v>
      </c>
      <c r="I132" s="315">
        <f t="shared" si="5"/>
        <v>14.75</v>
      </c>
      <c r="J132" s="318" t="s">
        <v>7975</v>
      </c>
      <c r="M132" s="317" t="s">
        <v>8059</v>
      </c>
    </row>
    <row r="133" spans="1:13">
      <c r="A133" s="309">
        <v>120</v>
      </c>
      <c r="B133" s="310">
        <v>210800112</v>
      </c>
      <c r="C133" s="311" t="s">
        <v>8085</v>
      </c>
      <c r="D133" s="311" t="s">
        <v>876</v>
      </c>
      <c r="E133" s="312">
        <v>350</v>
      </c>
      <c r="F133" s="587"/>
      <c r="G133" s="313">
        <f t="shared" si="4"/>
        <v>0</v>
      </c>
      <c r="H133" s="314">
        <v>5.8999999999999997E-2</v>
      </c>
      <c r="I133" s="315">
        <f t="shared" si="5"/>
        <v>20.65</v>
      </c>
      <c r="J133" s="318" t="s">
        <v>7975</v>
      </c>
      <c r="M133" s="317" t="s">
        <v>8059</v>
      </c>
    </row>
    <row r="134" spans="1:13">
      <c r="A134" s="309">
        <v>121</v>
      </c>
      <c r="B134" s="310">
        <v>210800112</v>
      </c>
      <c r="C134" s="311" t="s">
        <v>8085</v>
      </c>
      <c r="D134" s="311" t="s">
        <v>876</v>
      </c>
      <c r="E134" s="312">
        <v>1020</v>
      </c>
      <c r="F134" s="587"/>
      <c r="G134" s="313">
        <f t="shared" si="4"/>
        <v>0</v>
      </c>
      <c r="H134" s="314">
        <v>5.8999999999999997E-2</v>
      </c>
      <c r="I134" s="315">
        <f t="shared" si="5"/>
        <v>60.18</v>
      </c>
      <c r="J134" s="318" t="s">
        <v>7975</v>
      </c>
      <c r="M134" s="317" t="s">
        <v>8059</v>
      </c>
    </row>
    <row r="135" spans="1:13">
      <c r="A135" s="309">
        <v>122</v>
      </c>
      <c r="B135" s="310">
        <v>210810951</v>
      </c>
      <c r="C135" s="311" t="s">
        <v>8086</v>
      </c>
      <c r="D135" s="311" t="s">
        <v>876</v>
      </c>
      <c r="E135" s="312">
        <v>180</v>
      </c>
      <c r="F135" s="587"/>
      <c r="G135" s="313">
        <f t="shared" si="4"/>
        <v>0</v>
      </c>
      <c r="H135" s="314">
        <v>9.0999999999999998E-2</v>
      </c>
      <c r="I135" s="315">
        <f t="shared" si="5"/>
        <v>16.38</v>
      </c>
      <c r="J135" s="318" t="s">
        <v>7975</v>
      </c>
      <c r="M135" s="317" t="s">
        <v>8059</v>
      </c>
    </row>
    <row r="136" spans="1:13">
      <c r="A136" s="309">
        <v>123</v>
      </c>
      <c r="B136" s="310">
        <v>210810951</v>
      </c>
      <c r="C136" s="311" t="s">
        <v>8086</v>
      </c>
      <c r="D136" s="311" t="s">
        <v>876</v>
      </c>
      <c r="E136" s="312">
        <v>1250</v>
      </c>
      <c r="F136" s="587"/>
      <c r="G136" s="313">
        <f t="shared" si="4"/>
        <v>0</v>
      </c>
      <c r="H136" s="314">
        <v>9.0999999999999998E-2</v>
      </c>
      <c r="I136" s="315">
        <f t="shared" si="5"/>
        <v>113.75</v>
      </c>
      <c r="J136" s="318" t="s">
        <v>7975</v>
      </c>
      <c r="M136" s="317" t="s">
        <v>8059</v>
      </c>
    </row>
    <row r="137" spans="1:13">
      <c r="A137" s="309">
        <v>124</v>
      </c>
      <c r="B137" s="310">
        <v>210810955</v>
      </c>
      <c r="C137" s="311" t="s">
        <v>8087</v>
      </c>
      <c r="D137" s="311" t="s">
        <v>876</v>
      </c>
      <c r="E137" s="312">
        <v>20</v>
      </c>
      <c r="F137" s="587"/>
      <c r="G137" s="313">
        <f t="shared" si="4"/>
        <v>0</v>
      </c>
      <c r="H137" s="314">
        <v>0.16900000000000001</v>
      </c>
      <c r="I137" s="315">
        <f t="shared" si="5"/>
        <v>3.3800000000000003</v>
      </c>
      <c r="J137" s="318" t="s">
        <v>7975</v>
      </c>
      <c r="M137" s="317" t="s">
        <v>8059</v>
      </c>
    </row>
    <row r="138" spans="1:13">
      <c r="A138" s="309">
        <v>125</v>
      </c>
      <c r="B138" s="310">
        <v>210810955</v>
      </c>
      <c r="C138" s="311" t="s">
        <v>8087</v>
      </c>
      <c r="D138" s="311" t="s">
        <v>876</v>
      </c>
      <c r="E138" s="312">
        <v>250</v>
      </c>
      <c r="F138" s="587"/>
      <c r="G138" s="313">
        <f t="shared" si="4"/>
        <v>0</v>
      </c>
      <c r="H138" s="314">
        <v>0.16900000000000001</v>
      </c>
      <c r="I138" s="315">
        <f t="shared" si="5"/>
        <v>42.25</v>
      </c>
      <c r="J138" s="318" t="s">
        <v>7975</v>
      </c>
      <c r="M138" s="317" t="s">
        <v>8059</v>
      </c>
    </row>
    <row r="139" spans="1:13">
      <c r="A139" s="309">
        <v>126</v>
      </c>
      <c r="B139" s="310">
        <v>210140101</v>
      </c>
      <c r="C139" s="311" t="s">
        <v>8088</v>
      </c>
      <c r="D139" s="311" t="s">
        <v>3538</v>
      </c>
      <c r="E139" s="312">
        <v>2</v>
      </c>
      <c r="F139" s="587"/>
      <c r="G139" s="313">
        <f t="shared" si="4"/>
        <v>0</v>
      </c>
      <c r="H139" s="314">
        <v>0.34</v>
      </c>
      <c r="I139" s="315">
        <f t="shared" si="5"/>
        <v>0.68</v>
      </c>
      <c r="J139" s="318" t="s">
        <v>7975</v>
      </c>
      <c r="M139" s="317" t="s">
        <v>8059</v>
      </c>
    </row>
    <row r="140" spans="1:13">
      <c r="A140" s="309">
        <v>127</v>
      </c>
      <c r="B140" s="310">
        <v>210010301</v>
      </c>
      <c r="C140" s="311" t="s">
        <v>8089</v>
      </c>
      <c r="D140" s="311" t="s">
        <v>3538</v>
      </c>
      <c r="E140" s="312">
        <v>1100</v>
      </c>
      <c r="F140" s="587"/>
      <c r="G140" s="313">
        <f t="shared" si="4"/>
        <v>0</v>
      </c>
      <c r="H140" s="314">
        <v>9.0999999999999998E-2</v>
      </c>
      <c r="I140" s="315">
        <f t="shared" si="5"/>
        <v>100.1</v>
      </c>
      <c r="J140" s="318" t="s">
        <v>7975</v>
      </c>
      <c r="M140" s="317" t="s">
        <v>8059</v>
      </c>
    </row>
    <row r="141" spans="1:13">
      <c r="A141" s="309">
        <v>128</v>
      </c>
      <c r="B141" s="310">
        <v>210010321</v>
      </c>
      <c r="C141" s="311" t="s">
        <v>8090</v>
      </c>
      <c r="D141" s="311" t="s">
        <v>3538</v>
      </c>
      <c r="E141" s="312">
        <v>250</v>
      </c>
      <c r="F141" s="587"/>
      <c r="G141" s="313">
        <f t="shared" si="4"/>
        <v>0</v>
      </c>
      <c r="H141" s="314">
        <v>0.39</v>
      </c>
      <c r="I141" s="315">
        <f t="shared" si="5"/>
        <v>97.5</v>
      </c>
      <c r="J141" s="318" t="s">
        <v>7975</v>
      </c>
      <c r="M141" s="317" t="s">
        <v>8059</v>
      </c>
    </row>
    <row r="142" spans="1:13">
      <c r="A142" s="309">
        <v>129</v>
      </c>
      <c r="B142" s="310">
        <v>210010123</v>
      </c>
      <c r="C142" s="311" t="s">
        <v>8091</v>
      </c>
      <c r="D142" s="311" t="s">
        <v>876</v>
      </c>
      <c r="E142" s="312">
        <v>50</v>
      </c>
      <c r="F142" s="587"/>
      <c r="G142" s="313">
        <f t="shared" si="4"/>
        <v>0</v>
      </c>
      <c r="H142" s="314">
        <v>0.12</v>
      </c>
      <c r="I142" s="315">
        <f t="shared" si="5"/>
        <v>6</v>
      </c>
      <c r="J142" s="318" t="s">
        <v>7975</v>
      </c>
      <c r="M142" s="317" t="s">
        <v>8059</v>
      </c>
    </row>
    <row r="143" spans="1:13">
      <c r="A143" s="309">
        <v>130</v>
      </c>
      <c r="B143" s="310">
        <v>210220021</v>
      </c>
      <c r="C143" s="311" t="s">
        <v>8092</v>
      </c>
      <c r="D143" s="311" t="s">
        <v>876</v>
      </c>
      <c r="E143" s="312">
        <v>250</v>
      </c>
      <c r="F143" s="587"/>
      <c r="G143" s="313">
        <f t="shared" si="4"/>
        <v>0</v>
      </c>
      <c r="H143" s="314">
        <v>7.5999999999999998E-2</v>
      </c>
      <c r="I143" s="315">
        <f t="shared" si="5"/>
        <v>19</v>
      </c>
      <c r="J143" s="318" t="s">
        <v>7975</v>
      </c>
      <c r="M143" s="317" t="s">
        <v>8059</v>
      </c>
    </row>
    <row r="144" spans="1:13">
      <c r="A144" s="309">
        <v>131</v>
      </c>
      <c r="B144" s="310">
        <v>210220022</v>
      </c>
      <c r="C144" s="311" t="s">
        <v>8093</v>
      </c>
      <c r="D144" s="311" t="s">
        <v>876</v>
      </c>
      <c r="E144" s="312">
        <v>60</v>
      </c>
      <c r="F144" s="587"/>
      <c r="G144" s="313">
        <f t="shared" si="4"/>
        <v>0</v>
      </c>
      <c r="H144" s="314">
        <v>0.123</v>
      </c>
      <c r="I144" s="315">
        <f t="shared" si="5"/>
        <v>7.38</v>
      </c>
      <c r="J144" s="318" t="s">
        <v>7975</v>
      </c>
      <c r="M144" s="317" t="s">
        <v>8059</v>
      </c>
    </row>
    <row r="145" spans="1:13">
      <c r="A145" s="309">
        <v>132</v>
      </c>
      <c r="B145" s="310">
        <v>210220101</v>
      </c>
      <c r="C145" s="311" t="s">
        <v>8094</v>
      </c>
      <c r="D145" s="311" t="s">
        <v>876</v>
      </c>
      <c r="E145" s="312">
        <v>1050</v>
      </c>
      <c r="F145" s="587"/>
      <c r="G145" s="313">
        <f t="shared" si="4"/>
        <v>0</v>
      </c>
      <c r="H145" s="314">
        <v>0.497</v>
      </c>
      <c r="I145" s="315">
        <f t="shared" si="5"/>
        <v>521.85</v>
      </c>
      <c r="J145" s="318" t="s">
        <v>7975</v>
      </c>
      <c r="M145" s="317" t="s">
        <v>8059</v>
      </c>
    </row>
    <row r="146" spans="1:13">
      <c r="A146" s="309">
        <v>133</v>
      </c>
      <c r="B146" s="310">
        <v>210220212</v>
      </c>
      <c r="C146" s="311" t="s">
        <v>8095</v>
      </c>
      <c r="D146" s="311" t="s">
        <v>3538</v>
      </c>
      <c r="E146" s="312">
        <v>4</v>
      </c>
      <c r="F146" s="587"/>
      <c r="G146" s="313">
        <f t="shared" si="4"/>
        <v>0</v>
      </c>
      <c r="H146" s="314">
        <v>0.95</v>
      </c>
      <c r="I146" s="315">
        <f t="shared" si="5"/>
        <v>3.8</v>
      </c>
      <c r="J146" s="318" t="s">
        <v>7975</v>
      </c>
      <c r="M146" s="317" t="s">
        <v>8059</v>
      </c>
    </row>
    <row r="147" spans="1:13">
      <c r="A147" s="309">
        <v>134</v>
      </c>
      <c r="B147" s="310">
        <v>210220301</v>
      </c>
      <c r="C147" s="311" t="s">
        <v>8096</v>
      </c>
      <c r="D147" s="311" t="s">
        <v>3538</v>
      </c>
      <c r="E147" s="312">
        <v>250</v>
      </c>
      <c r="F147" s="587"/>
      <c r="G147" s="313">
        <f t="shared" si="4"/>
        <v>0</v>
      </c>
      <c r="H147" s="314">
        <v>0.251</v>
      </c>
      <c r="I147" s="315">
        <f t="shared" si="5"/>
        <v>62.75</v>
      </c>
      <c r="J147" s="318" t="s">
        <v>7975</v>
      </c>
      <c r="M147" s="317" t="s">
        <v>8059</v>
      </c>
    </row>
    <row r="148" spans="1:13">
      <c r="A148" s="309">
        <v>135</v>
      </c>
      <c r="B148" s="310">
        <v>210220301</v>
      </c>
      <c r="C148" s="311" t="s">
        <v>8096</v>
      </c>
      <c r="D148" s="311" t="s">
        <v>3538</v>
      </c>
      <c r="E148" s="312">
        <v>13</v>
      </c>
      <c r="F148" s="587"/>
      <c r="G148" s="313">
        <f t="shared" si="4"/>
        <v>0</v>
      </c>
      <c r="H148" s="314">
        <v>0.251</v>
      </c>
      <c r="I148" s="315">
        <f t="shared" si="5"/>
        <v>3.2629999999999999</v>
      </c>
      <c r="J148" s="318" t="s">
        <v>7975</v>
      </c>
      <c r="M148" s="317" t="s">
        <v>8059</v>
      </c>
    </row>
    <row r="149" spans="1:13">
      <c r="A149" s="309">
        <v>136</v>
      </c>
      <c r="B149" s="310">
        <v>210220372</v>
      </c>
      <c r="C149" s="311" t="s">
        <v>8097</v>
      </c>
      <c r="D149" s="311" t="s">
        <v>3538</v>
      </c>
      <c r="E149" s="312">
        <v>13</v>
      </c>
      <c r="F149" s="587"/>
      <c r="G149" s="313">
        <f t="shared" si="4"/>
        <v>0</v>
      </c>
      <c r="H149" s="314">
        <v>0.87</v>
      </c>
      <c r="I149" s="315">
        <f t="shared" si="5"/>
        <v>11.31</v>
      </c>
      <c r="J149" s="318" t="s">
        <v>7975</v>
      </c>
      <c r="M149" s="317" t="s">
        <v>8059</v>
      </c>
    </row>
    <row r="150" spans="1:13" ht="15.75" thickBot="1">
      <c r="A150" s="346">
        <v>137</v>
      </c>
      <c r="B150" s="347">
        <v>210220401</v>
      </c>
      <c r="C150" s="348" t="s">
        <v>8098</v>
      </c>
      <c r="D150" s="348" t="s">
        <v>3538</v>
      </c>
      <c r="E150" s="349">
        <v>13</v>
      </c>
      <c r="F150" s="589"/>
      <c r="G150" s="350">
        <f t="shared" si="4"/>
        <v>0</v>
      </c>
      <c r="H150" s="351">
        <v>0.18</v>
      </c>
      <c r="I150" s="352">
        <f t="shared" si="5"/>
        <v>2.34</v>
      </c>
      <c r="J150" s="316" t="s">
        <v>7975</v>
      </c>
      <c r="M150" s="317" t="s">
        <v>8059</v>
      </c>
    </row>
    <row r="151" spans="1:13" s="335" customFormat="1" ht="14.25">
      <c r="A151" s="353"/>
      <c r="B151" s="354"/>
      <c r="C151" s="355" t="s">
        <v>7999</v>
      </c>
      <c r="D151" s="355"/>
      <c r="E151" s="356"/>
      <c r="F151" s="357"/>
      <c r="G151" s="357">
        <f>SUM(G92:G150)</f>
        <v>0</v>
      </c>
      <c r="H151" s="358"/>
      <c r="I151" s="359">
        <f>SUM(I92:I150)</f>
        <v>3470.5709999999999</v>
      </c>
      <c r="J151" s="334"/>
      <c r="M151" s="336" t="s">
        <v>8059</v>
      </c>
    </row>
    <row r="152" spans="1:13" s="308" customFormat="1" ht="20.100000000000001" customHeight="1">
      <c r="A152" s="337" t="s">
        <v>8099</v>
      </c>
      <c r="B152" s="338"/>
      <c r="C152" s="339"/>
      <c r="D152" s="339"/>
      <c r="E152" s="340"/>
      <c r="F152" s="341"/>
      <c r="G152" s="341"/>
      <c r="H152" s="342"/>
      <c r="I152" s="343"/>
      <c r="J152" s="344"/>
      <c r="M152" s="345"/>
    </row>
    <row r="153" spans="1:13" ht="15.75" thickBot="1">
      <c r="A153" s="346">
        <v>138</v>
      </c>
      <c r="B153" s="347">
        <v>210990011</v>
      </c>
      <c r="C153" s="348" t="s">
        <v>7946</v>
      </c>
      <c r="D153" s="348" t="s">
        <v>1921</v>
      </c>
      <c r="E153" s="349">
        <v>80</v>
      </c>
      <c r="F153" s="589"/>
      <c r="G153" s="350">
        <f>E153*F153</f>
        <v>0</v>
      </c>
      <c r="H153" s="351">
        <v>1.1759999999999999</v>
      </c>
      <c r="I153" s="352">
        <f>E153*H153</f>
        <v>94.08</v>
      </c>
      <c r="J153" s="316" t="s">
        <v>7975</v>
      </c>
      <c r="K153" s="255" t="s">
        <v>7976</v>
      </c>
      <c r="M153" s="317" t="s">
        <v>8100</v>
      </c>
    </row>
    <row r="154" spans="1:13" s="335" customFormat="1" ht="14.25">
      <c r="A154" s="353"/>
      <c r="B154" s="354"/>
      <c r="C154" s="355" t="s">
        <v>7999</v>
      </c>
      <c r="D154" s="355"/>
      <c r="E154" s="356"/>
      <c r="F154" s="357"/>
      <c r="G154" s="357">
        <f>SUM(G153:G153)</f>
        <v>0</v>
      </c>
      <c r="H154" s="358"/>
      <c r="I154" s="359">
        <f>SUM(I153:I153)</f>
        <v>94.08</v>
      </c>
      <c r="J154" s="334"/>
      <c r="M154" s="336" t="s">
        <v>8100</v>
      </c>
    </row>
    <row r="155" spans="1:13" s="308" customFormat="1" ht="20.100000000000001" customHeight="1">
      <c r="A155" s="337" t="s">
        <v>6899</v>
      </c>
      <c r="B155" s="338"/>
      <c r="C155" s="339"/>
      <c r="D155" s="339"/>
      <c r="E155" s="340"/>
      <c r="F155" s="341"/>
      <c r="G155" s="341"/>
      <c r="H155" s="342"/>
      <c r="I155" s="343"/>
      <c r="J155" s="344"/>
      <c r="M155" s="345"/>
    </row>
    <row r="156" spans="1:13">
      <c r="A156" s="309">
        <v>139</v>
      </c>
      <c r="B156" s="310">
        <v>218009001</v>
      </c>
      <c r="C156" s="311" t="s">
        <v>8101</v>
      </c>
      <c r="D156" s="311" t="s">
        <v>3538</v>
      </c>
      <c r="E156" s="312">
        <v>194</v>
      </c>
      <c r="F156" s="587"/>
      <c r="G156" s="313">
        <f t="shared" ref="G156:G176" si="6">E156*F156</f>
        <v>0</v>
      </c>
      <c r="H156" s="314">
        <v>0</v>
      </c>
      <c r="I156" s="315">
        <f t="shared" ref="I156:I176" si="7">E156*H156</f>
        <v>0</v>
      </c>
      <c r="J156" s="318" t="s">
        <v>7984</v>
      </c>
      <c r="M156" s="317" t="s">
        <v>8102</v>
      </c>
    </row>
    <row r="157" spans="1:13">
      <c r="A157" s="309">
        <v>140</v>
      </c>
      <c r="B157" s="310">
        <v>218009001</v>
      </c>
      <c r="C157" s="311" t="s">
        <v>8101</v>
      </c>
      <c r="D157" s="311" t="s">
        <v>3538</v>
      </c>
      <c r="E157" s="312">
        <v>35</v>
      </c>
      <c r="F157" s="587"/>
      <c r="G157" s="313">
        <f t="shared" si="6"/>
        <v>0</v>
      </c>
      <c r="H157" s="314">
        <v>0</v>
      </c>
      <c r="I157" s="315">
        <f t="shared" si="7"/>
        <v>0</v>
      </c>
      <c r="J157" s="318" t="s">
        <v>7984</v>
      </c>
      <c r="M157" s="317" t="s">
        <v>8102</v>
      </c>
    </row>
    <row r="158" spans="1:13">
      <c r="A158" s="309">
        <v>141</v>
      </c>
      <c r="B158" s="310">
        <v>218009001</v>
      </c>
      <c r="C158" s="311" t="s">
        <v>8101</v>
      </c>
      <c r="D158" s="311" t="s">
        <v>3538</v>
      </c>
      <c r="E158" s="312">
        <v>94</v>
      </c>
      <c r="F158" s="587"/>
      <c r="G158" s="313">
        <f t="shared" si="6"/>
        <v>0</v>
      </c>
      <c r="H158" s="314">
        <v>0</v>
      </c>
      <c r="I158" s="315">
        <f t="shared" si="7"/>
        <v>0</v>
      </c>
      <c r="J158" s="318" t="s">
        <v>7984</v>
      </c>
      <c r="M158" s="317" t="s">
        <v>8102</v>
      </c>
    </row>
    <row r="159" spans="1:13">
      <c r="A159" s="309">
        <v>142</v>
      </c>
      <c r="B159" s="310">
        <v>218009001</v>
      </c>
      <c r="C159" s="311" t="s">
        <v>8101</v>
      </c>
      <c r="D159" s="311" t="s">
        <v>3538</v>
      </c>
      <c r="E159" s="312">
        <v>46</v>
      </c>
      <c r="F159" s="587"/>
      <c r="G159" s="313">
        <f t="shared" si="6"/>
        <v>0</v>
      </c>
      <c r="H159" s="314">
        <v>0</v>
      </c>
      <c r="I159" s="315">
        <f t="shared" si="7"/>
        <v>0</v>
      </c>
      <c r="J159" s="318" t="s">
        <v>7984</v>
      </c>
      <c r="M159" s="317" t="s">
        <v>8102</v>
      </c>
    </row>
    <row r="160" spans="1:13">
      <c r="A160" s="309">
        <v>143</v>
      </c>
      <c r="B160" s="310">
        <v>218009001</v>
      </c>
      <c r="C160" s="311" t="s">
        <v>8101</v>
      </c>
      <c r="D160" s="311" t="s">
        <v>3538</v>
      </c>
      <c r="E160" s="312">
        <v>33</v>
      </c>
      <c r="F160" s="587"/>
      <c r="G160" s="313">
        <f t="shared" si="6"/>
        <v>0</v>
      </c>
      <c r="H160" s="314">
        <v>0</v>
      </c>
      <c r="I160" s="315">
        <f t="shared" si="7"/>
        <v>0</v>
      </c>
      <c r="J160" s="318" t="s">
        <v>7984</v>
      </c>
      <c r="M160" s="317" t="s">
        <v>8102</v>
      </c>
    </row>
    <row r="161" spans="1:13">
      <c r="A161" s="309">
        <v>144</v>
      </c>
      <c r="B161" s="310">
        <v>218009001</v>
      </c>
      <c r="C161" s="311" t="s">
        <v>8101</v>
      </c>
      <c r="D161" s="311" t="s">
        <v>3538</v>
      </c>
      <c r="E161" s="312">
        <v>4</v>
      </c>
      <c r="F161" s="587"/>
      <c r="G161" s="313">
        <f t="shared" si="6"/>
        <v>0</v>
      </c>
      <c r="H161" s="314">
        <v>0</v>
      </c>
      <c r="I161" s="315">
        <f t="shared" si="7"/>
        <v>0</v>
      </c>
      <c r="J161" s="318" t="s">
        <v>7984</v>
      </c>
      <c r="M161" s="317" t="s">
        <v>8102</v>
      </c>
    </row>
    <row r="162" spans="1:13">
      <c r="A162" s="309">
        <v>145</v>
      </c>
      <c r="B162" s="310">
        <v>218009001</v>
      </c>
      <c r="C162" s="311" t="s">
        <v>8101</v>
      </c>
      <c r="D162" s="311" t="s">
        <v>3538</v>
      </c>
      <c r="E162" s="312">
        <v>4</v>
      </c>
      <c r="F162" s="587"/>
      <c r="G162" s="313">
        <f t="shared" si="6"/>
        <v>0</v>
      </c>
      <c r="H162" s="314">
        <v>0</v>
      </c>
      <c r="I162" s="315">
        <f t="shared" si="7"/>
        <v>0</v>
      </c>
      <c r="J162" s="318" t="s">
        <v>7984</v>
      </c>
      <c r="M162" s="317" t="s">
        <v>8102</v>
      </c>
    </row>
    <row r="163" spans="1:13">
      <c r="A163" s="309">
        <v>146</v>
      </c>
      <c r="B163" s="310">
        <v>218009001</v>
      </c>
      <c r="C163" s="311" t="s">
        <v>8101</v>
      </c>
      <c r="D163" s="311" t="s">
        <v>3538</v>
      </c>
      <c r="E163" s="312">
        <v>40</v>
      </c>
      <c r="F163" s="587"/>
      <c r="G163" s="313">
        <f t="shared" si="6"/>
        <v>0</v>
      </c>
      <c r="H163" s="314">
        <v>0</v>
      </c>
      <c r="I163" s="315">
        <f t="shared" si="7"/>
        <v>0</v>
      </c>
      <c r="J163" s="318" t="s">
        <v>7984</v>
      </c>
      <c r="M163" s="317" t="s">
        <v>8102</v>
      </c>
    </row>
    <row r="164" spans="1:13">
      <c r="A164" s="309">
        <v>147</v>
      </c>
      <c r="B164" s="310">
        <v>218009001</v>
      </c>
      <c r="C164" s="311" t="s">
        <v>8101</v>
      </c>
      <c r="D164" s="311" t="s">
        <v>3538</v>
      </c>
      <c r="E164" s="312">
        <v>32</v>
      </c>
      <c r="F164" s="587"/>
      <c r="G164" s="313">
        <f t="shared" si="6"/>
        <v>0</v>
      </c>
      <c r="H164" s="314">
        <v>0</v>
      </c>
      <c r="I164" s="315">
        <f t="shared" si="7"/>
        <v>0</v>
      </c>
      <c r="J164" s="318" t="s">
        <v>7984</v>
      </c>
      <c r="M164" s="317" t="s">
        <v>8102</v>
      </c>
    </row>
    <row r="165" spans="1:13">
      <c r="A165" s="309">
        <v>148</v>
      </c>
      <c r="B165" s="310">
        <v>218009011</v>
      </c>
      <c r="C165" s="311" t="s">
        <v>8103</v>
      </c>
      <c r="D165" s="311" t="s">
        <v>3538</v>
      </c>
      <c r="E165" s="312">
        <v>64</v>
      </c>
      <c r="F165" s="587"/>
      <c r="G165" s="313">
        <f t="shared" si="6"/>
        <v>0</v>
      </c>
      <c r="H165" s="314">
        <v>0</v>
      </c>
      <c r="I165" s="315">
        <f t="shared" si="7"/>
        <v>0</v>
      </c>
      <c r="J165" s="318" t="s">
        <v>7984</v>
      </c>
      <c r="M165" s="317" t="s">
        <v>8102</v>
      </c>
    </row>
    <row r="166" spans="1:13">
      <c r="A166" s="309">
        <v>149</v>
      </c>
      <c r="B166" s="310">
        <v>218009001</v>
      </c>
      <c r="C166" s="311" t="s">
        <v>8101</v>
      </c>
      <c r="D166" s="311" t="s">
        <v>3538</v>
      </c>
      <c r="E166" s="312">
        <v>18</v>
      </c>
      <c r="F166" s="587"/>
      <c r="G166" s="313">
        <f t="shared" si="6"/>
        <v>0</v>
      </c>
      <c r="H166" s="314">
        <v>0</v>
      </c>
      <c r="I166" s="315">
        <f t="shared" si="7"/>
        <v>0</v>
      </c>
      <c r="J166" s="318" t="s">
        <v>7984</v>
      </c>
      <c r="M166" s="317" t="s">
        <v>8102</v>
      </c>
    </row>
    <row r="167" spans="1:13">
      <c r="A167" s="309">
        <v>150</v>
      </c>
      <c r="B167" s="310">
        <v>218009011</v>
      </c>
      <c r="C167" s="311" t="s">
        <v>8103</v>
      </c>
      <c r="D167" s="311" t="s">
        <v>3538</v>
      </c>
      <c r="E167" s="312">
        <v>36</v>
      </c>
      <c r="F167" s="587"/>
      <c r="G167" s="313">
        <f t="shared" si="6"/>
        <v>0</v>
      </c>
      <c r="H167" s="314">
        <v>0</v>
      </c>
      <c r="I167" s="315">
        <f t="shared" si="7"/>
        <v>0</v>
      </c>
      <c r="J167" s="318" t="s">
        <v>7984</v>
      </c>
      <c r="M167" s="317" t="s">
        <v>8102</v>
      </c>
    </row>
    <row r="168" spans="1:13">
      <c r="A168" s="309">
        <v>151</v>
      </c>
      <c r="B168" s="310">
        <v>218009001</v>
      </c>
      <c r="C168" s="311" t="s">
        <v>8101</v>
      </c>
      <c r="D168" s="311" t="s">
        <v>3538</v>
      </c>
      <c r="E168" s="312">
        <v>48</v>
      </c>
      <c r="F168" s="587"/>
      <c r="G168" s="313">
        <f t="shared" si="6"/>
        <v>0</v>
      </c>
      <c r="H168" s="314">
        <v>0</v>
      </c>
      <c r="I168" s="315">
        <f t="shared" si="7"/>
        <v>0</v>
      </c>
      <c r="J168" s="318" t="s">
        <v>7984</v>
      </c>
      <c r="M168" s="317" t="s">
        <v>8102</v>
      </c>
    </row>
    <row r="169" spans="1:13">
      <c r="A169" s="309">
        <v>152</v>
      </c>
      <c r="B169" s="310">
        <v>218009011</v>
      </c>
      <c r="C169" s="311" t="s">
        <v>8103</v>
      </c>
      <c r="D169" s="311" t="s">
        <v>3538</v>
      </c>
      <c r="E169" s="312">
        <v>96</v>
      </c>
      <c r="F169" s="587"/>
      <c r="G169" s="313">
        <f t="shared" si="6"/>
        <v>0</v>
      </c>
      <c r="H169" s="314">
        <v>0</v>
      </c>
      <c r="I169" s="315">
        <f t="shared" si="7"/>
        <v>0</v>
      </c>
      <c r="J169" s="318" t="s">
        <v>7984</v>
      </c>
      <c r="M169" s="317" t="s">
        <v>8102</v>
      </c>
    </row>
    <row r="170" spans="1:13">
      <c r="A170" s="309">
        <v>153</v>
      </c>
      <c r="B170" s="310">
        <v>218009001</v>
      </c>
      <c r="C170" s="311" t="s">
        <v>8101</v>
      </c>
      <c r="D170" s="311" t="s">
        <v>3538</v>
      </c>
      <c r="E170" s="312">
        <v>12</v>
      </c>
      <c r="F170" s="587"/>
      <c r="G170" s="313">
        <f t="shared" si="6"/>
        <v>0</v>
      </c>
      <c r="H170" s="314">
        <v>0</v>
      </c>
      <c r="I170" s="315">
        <f t="shared" si="7"/>
        <v>0</v>
      </c>
      <c r="J170" s="318" t="s">
        <v>7984</v>
      </c>
      <c r="M170" s="317" t="s">
        <v>8102</v>
      </c>
    </row>
    <row r="171" spans="1:13">
      <c r="A171" s="309">
        <v>154</v>
      </c>
      <c r="B171" s="310">
        <v>218009011</v>
      </c>
      <c r="C171" s="311" t="s">
        <v>8103</v>
      </c>
      <c r="D171" s="311" t="s">
        <v>3538</v>
      </c>
      <c r="E171" s="312">
        <v>24</v>
      </c>
      <c r="F171" s="587"/>
      <c r="G171" s="313">
        <f t="shared" si="6"/>
        <v>0</v>
      </c>
      <c r="H171" s="314">
        <v>0</v>
      </c>
      <c r="I171" s="315">
        <f t="shared" si="7"/>
        <v>0</v>
      </c>
      <c r="J171" s="318" t="s">
        <v>7984</v>
      </c>
      <c r="M171" s="317" t="s">
        <v>8102</v>
      </c>
    </row>
    <row r="172" spans="1:13">
      <c r="A172" s="309">
        <v>155</v>
      </c>
      <c r="B172" s="310">
        <v>218009001</v>
      </c>
      <c r="C172" s="311" t="s">
        <v>8101</v>
      </c>
      <c r="D172" s="311" t="s">
        <v>3538</v>
      </c>
      <c r="E172" s="312">
        <v>69</v>
      </c>
      <c r="F172" s="587"/>
      <c r="G172" s="313">
        <f t="shared" si="6"/>
        <v>0</v>
      </c>
      <c r="H172" s="314">
        <v>0</v>
      </c>
      <c r="I172" s="315">
        <f t="shared" si="7"/>
        <v>0</v>
      </c>
      <c r="J172" s="318" t="s">
        <v>7984</v>
      </c>
      <c r="M172" s="317" t="s">
        <v>8102</v>
      </c>
    </row>
    <row r="173" spans="1:13">
      <c r="A173" s="309">
        <v>156</v>
      </c>
      <c r="B173" s="310">
        <v>218009011</v>
      </c>
      <c r="C173" s="311" t="s">
        <v>8103</v>
      </c>
      <c r="D173" s="311" t="s">
        <v>3538</v>
      </c>
      <c r="E173" s="312">
        <v>69</v>
      </c>
      <c r="F173" s="587"/>
      <c r="G173" s="313">
        <f t="shared" si="6"/>
        <v>0</v>
      </c>
      <c r="H173" s="314">
        <v>0</v>
      </c>
      <c r="I173" s="315">
        <f t="shared" si="7"/>
        <v>0</v>
      </c>
      <c r="J173" s="318" t="s">
        <v>7984</v>
      </c>
      <c r="M173" s="317" t="s">
        <v>8102</v>
      </c>
    </row>
    <row r="174" spans="1:13">
      <c r="A174" s="309">
        <v>157</v>
      </c>
      <c r="B174" s="310">
        <v>219002712</v>
      </c>
      <c r="C174" s="311" t="s">
        <v>8104</v>
      </c>
      <c r="D174" s="311" t="s">
        <v>876</v>
      </c>
      <c r="E174" s="312">
        <v>3000</v>
      </c>
      <c r="F174" s="587"/>
      <c r="G174" s="313">
        <f t="shared" si="6"/>
        <v>0</v>
      </c>
      <c r="H174" s="314">
        <v>0.21199999999999999</v>
      </c>
      <c r="I174" s="315">
        <f t="shared" si="7"/>
        <v>636</v>
      </c>
      <c r="J174" s="318" t="s">
        <v>7975</v>
      </c>
      <c r="K174" s="255" t="s">
        <v>7976</v>
      </c>
      <c r="M174" s="317" t="s">
        <v>8102</v>
      </c>
    </row>
    <row r="175" spans="1:13">
      <c r="A175" s="309">
        <v>158</v>
      </c>
      <c r="B175" s="310">
        <v>219002735</v>
      </c>
      <c r="C175" s="311" t="s">
        <v>8105</v>
      </c>
      <c r="D175" s="311" t="s">
        <v>876</v>
      </c>
      <c r="E175" s="312">
        <v>750</v>
      </c>
      <c r="F175" s="587"/>
      <c r="G175" s="313">
        <f t="shared" si="6"/>
        <v>0</v>
      </c>
      <c r="H175" s="314">
        <v>0.41299999999999998</v>
      </c>
      <c r="I175" s="315">
        <f t="shared" si="7"/>
        <v>309.75</v>
      </c>
      <c r="J175" s="318" t="s">
        <v>7975</v>
      </c>
      <c r="K175" s="255" t="s">
        <v>7976</v>
      </c>
      <c r="M175" s="317" t="s">
        <v>8102</v>
      </c>
    </row>
    <row r="176" spans="1:13" ht="15.75" thickBot="1">
      <c r="A176" s="346">
        <v>159</v>
      </c>
      <c r="B176" s="347">
        <v>219001312</v>
      </c>
      <c r="C176" s="348" t="s">
        <v>8106</v>
      </c>
      <c r="D176" s="348" t="s">
        <v>3538</v>
      </c>
      <c r="E176" s="349">
        <v>550</v>
      </c>
      <c r="F176" s="589"/>
      <c r="G176" s="350">
        <f t="shared" si="6"/>
        <v>0</v>
      </c>
      <c r="H176" s="351">
        <v>8.6999999999999994E-2</v>
      </c>
      <c r="I176" s="352">
        <f t="shared" si="7"/>
        <v>47.849999999999994</v>
      </c>
      <c r="J176" s="316" t="s">
        <v>7975</v>
      </c>
      <c r="K176" s="255" t="s">
        <v>7976</v>
      </c>
      <c r="M176" s="317" t="s">
        <v>8102</v>
      </c>
    </row>
    <row r="177" spans="1:13" s="335" customFormat="1" ht="14.25">
      <c r="A177" s="353"/>
      <c r="B177" s="354"/>
      <c r="C177" s="355" t="s">
        <v>7999</v>
      </c>
      <c r="D177" s="355"/>
      <c r="E177" s="356"/>
      <c r="F177" s="357"/>
      <c r="G177" s="357">
        <f>SUM(G156:G176)</f>
        <v>0</v>
      </c>
      <c r="H177" s="358"/>
      <c r="I177" s="359">
        <f>SUM(I156:I176)</f>
        <v>993.6</v>
      </c>
      <c r="J177" s="334"/>
      <c r="M177" s="336" t="s">
        <v>8102</v>
      </c>
    </row>
    <row r="178" spans="1:13" s="308" customFormat="1" ht="20.100000000000001" customHeight="1">
      <c r="A178" s="337" t="s">
        <v>8107</v>
      </c>
      <c r="B178" s="338"/>
      <c r="C178" s="339"/>
      <c r="D178" s="339"/>
      <c r="E178" s="340"/>
      <c r="F178" s="341"/>
      <c r="G178" s="341"/>
      <c r="H178" s="342"/>
      <c r="I178" s="343"/>
      <c r="J178" s="344"/>
      <c r="M178" s="345"/>
    </row>
    <row r="179" spans="1:13" ht="15.75" thickBot="1">
      <c r="A179" s="346">
        <v>160</v>
      </c>
      <c r="B179" s="347">
        <v>1031</v>
      </c>
      <c r="C179" s="348" t="s">
        <v>8108</v>
      </c>
      <c r="D179" s="348" t="s">
        <v>3538</v>
      </c>
      <c r="E179" s="349">
        <v>1</v>
      </c>
      <c r="F179" s="589"/>
      <c r="G179" s="350">
        <f>E179*F179</f>
        <v>0</v>
      </c>
      <c r="H179" s="351">
        <v>0</v>
      </c>
      <c r="I179" s="352">
        <f>E179*H179</f>
        <v>0</v>
      </c>
      <c r="J179" s="316" t="s">
        <v>7975</v>
      </c>
      <c r="M179" s="317" t="s">
        <v>8109</v>
      </c>
    </row>
    <row r="180" spans="1:13" s="335" customFormat="1" thickBot="1">
      <c r="A180" s="360"/>
      <c r="B180" s="361"/>
      <c r="C180" s="362" t="s">
        <v>7999</v>
      </c>
      <c r="D180" s="362"/>
      <c r="E180" s="363"/>
      <c r="F180" s="364"/>
      <c r="G180" s="364">
        <f>SUM(G179:G179)</f>
        <v>0</v>
      </c>
      <c r="H180" s="365"/>
      <c r="I180" s="366">
        <f>SUM(I179:I179)</f>
        <v>0</v>
      </c>
      <c r="J180" s="367"/>
      <c r="M180" s="335" t="s">
        <v>8109</v>
      </c>
    </row>
    <row r="181" spans="1:13">
      <c r="B181" s="368"/>
      <c r="E181" s="252"/>
      <c r="F181" s="252"/>
      <c r="G181" s="369"/>
      <c r="H181" s="370"/>
      <c r="I181" s="371"/>
    </row>
    <row r="182" spans="1:13" s="261" customFormat="1" ht="33.950000000000003" customHeight="1" thickBot="1">
      <c r="A182" s="290" t="s">
        <v>7961</v>
      </c>
      <c r="B182" s="290"/>
      <c r="C182" s="290"/>
      <c r="D182" s="290"/>
      <c r="E182" s="290"/>
      <c r="F182" s="290"/>
      <c r="G182" s="290"/>
      <c r="H182" s="290"/>
      <c r="I182" s="290"/>
    </row>
    <row r="183" spans="1:13" ht="15.75" thickBot="1">
      <c r="A183" s="294" t="s">
        <v>7936</v>
      </c>
      <c r="B183" s="293" t="s">
        <v>7962</v>
      </c>
      <c r="C183" s="294" t="s">
        <v>7963</v>
      </c>
      <c r="D183" s="294" t="s">
        <v>7964</v>
      </c>
      <c r="E183" s="295" t="s">
        <v>7965</v>
      </c>
      <c r="F183" s="295"/>
      <c r="G183" s="296" t="s">
        <v>7967</v>
      </c>
      <c r="H183" s="297" t="s">
        <v>7968</v>
      </c>
      <c r="I183" s="373" t="s">
        <v>7969</v>
      </c>
      <c r="J183" s="255"/>
    </row>
    <row r="184" spans="1:13" s="308" customFormat="1" ht="20.100000000000001" customHeight="1">
      <c r="A184" s="374"/>
      <c r="B184" s="375" t="s">
        <v>8110</v>
      </c>
      <c r="C184" s="376"/>
      <c r="D184" s="376"/>
      <c r="E184" s="377"/>
      <c r="F184" s="377"/>
      <c r="G184" s="378"/>
      <c r="H184" s="379"/>
      <c r="I184" s="380"/>
    </row>
    <row r="185" spans="1:13" ht="30">
      <c r="A185" s="309">
        <v>1</v>
      </c>
      <c r="B185" s="310">
        <v>760618</v>
      </c>
      <c r="C185" s="319" t="s">
        <v>8111</v>
      </c>
      <c r="D185" s="311" t="s">
        <v>3538</v>
      </c>
      <c r="E185" s="312">
        <v>2</v>
      </c>
      <c r="F185" s="587"/>
      <c r="G185" s="313">
        <f>E185*F185</f>
        <v>0</v>
      </c>
      <c r="H185" s="314">
        <v>0.3</v>
      </c>
      <c r="I185" s="315">
        <f>E185*H185</f>
        <v>0.6</v>
      </c>
      <c r="J185" s="255"/>
    </row>
    <row r="186" spans="1:13">
      <c r="A186" s="309">
        <v>2</v>
      </c>
      <c r="B186" s="310">
        <v>781109</v>
      </c>
      <c r="C186" s="311" t="s">
        <v>8112</v>
      </c>
      <c r="D186" s="311" t="s">
        <v>3538</v>
      </c>
      <c r="E186" s="312">
        <v>5</v>
      </c>
      <c r="F186" s="587"/>
      <c r="G186" s="313">
        <f t="shared" ref="G186:G207" si="8">E186*F186</f>
        <v>0</v>
      </c>
      <c r="H186" s="314">
        <v>0</v>
      </c>
      <c r="I186" s="315">
        <f t="shared" ref="I186:I207" si="9">E186*H186</f>
        <v>0</v>
      </c>
      <c r="J186" s="255"/>
    </row>
    <row r="187" spans="1:13">
      <c r="A187" s="309">
        <v>3</v>
      </c>
      <c r="B187" s="310">
        <v>290213</v>
      </c>
      <c r="C187" s="311" t="s">
        <v>8113</v>
      </c>
      <c r="D187" s="311" t="s">
        <v>876</v>
      </c>
      <c r="E187" s="312">
        <v>6</v>
      </c>
      <c r="F187" s="587"/>
      <c r="G187" s="313">
        <f t="shared" si="8"/>
        <v>0</v>
      </c>
      <c r="H187" s="314">
        <v>0.61</v>
      </c>
      <c r="I187" s="315">
        <f t="shared" si="9"/>
        <v>3.66</v>
      </c>
      <c r="J187" s="255"/>
    </row>
    <row r="188" spans="1:13">
      <c r="A188" s="309">
        <v>4</v>
      </c>
      <c r="B188" s="310">
        <v>782311</v>
      </c>
      <c r="C188" s="311" t="s">
        <v>8114</v>
      </c>
      <c r="D188" s="311" t="s">
        <v>876</v>
      </c>
      <c r="E188" s="312">
        <v>1</v>
      </c>
      <c r="F188" s="587"/>
      <c r="G188" s="313">
        <f t="shared" si="8"/>
        <v>0</v>
      </c>
      <c r="H188" s="314">
        <v>0.49</v>
      </c>
      <c r="I188" s="315">
        <f t="shared" si="9"/>
        <v>0.49</v>
      </c>
      <c r="J188" s="255"/>
    </row>
    <row r="189" spans="1:13">
      <c r="A189" s="309">
        <v>5</v>
      </c>
      <c r="B189" s="310">
        <v>782423</v>
      </c>
      <c r="C189" s="311" t="s">
        <v>8115</v>
      </c>
      <c r="D189" s="311" t="s">
        <v>3538</v>
      </c>
      <c r="E189" s="312">
        <v>4</v>
      </c>
      <c r="F189" s="587"/>
      <c r="G189" s="313">
        <f t="shared" si="8"/>
        <v>0</v>
      </c>
      <c r="H189" s="314">
        <v>0.25</v>
      </c>
      <c r="I189" s="315">
        <f t="shared" si="9"/>
        <v>1</v>
      </c>
      <c r="J189" s="255"/>
    </row>
    <row r="190" spans="1:13">
      <c r="A190" s="309">
        <v>6</v>
      </c>
      <c r="B190" s="310">
        <v>782513</v>
      </c>
      <c r="C190" s="311" t="s">
        <v>8116</v>
      </c>
      <c r="D190" s="311" t="s">
        <v>3538</v>
      </c>
      <c r="E190" s="312">
        <v>8</v>
      </c>
      <c r="F190" s="587"/>
      <c r="G190" s="313">
        <f t="shared" si="8"/>
        <v>0</v>
      </c>
      <c r="H190" s="314">
        <v>0.08</v>
      </c>
      <c r="I190" s="315">
        <f t="shared" si="9"/>
        <v>0.64</v>
      </c>
      <c r="J190" s="255"/>
    </row>
    <row r="191" spans="1:13">
      <c r="A191" s="309">
        <v>7</v>
      </c>
      <c r="B191" s="310">
        <v>173115</v>
      </c>
      <c r="C191" s="311" t="s">
        <v>8117</v>
      </c>
      <c r="D191" s="311" t="s">
        <v>876</v>
      </c>
      <c r="E191" s="312">
        <v>16</v>
      </c>
      <c r="F191" s="587"/>
      <c r="G191" s="313">
        <f t="shared" si="8"/>
        <v>0</v>
      </c>
      <c r="H191" s="314">
        <v>0.16</v>
      </c>
      <c r="I191" s="315">
        <f t="shared" si="9"/>
        <v>2.56</v>
      </c>
      <c r="J191" s="255"/>
    </row>
    <row r="192" spans="1:13">
      <c r="A192" s="309">
        <v>8</v>
      </c>
      <c r="B192" s="310">
        <v>347333</v>
      </c>
      <c r="C192" s="311" t="s">
        <v>8118</v>
      </c>
      <c r="D192" s="311" t="s">
        <v>876</v>
      </c>
      <c r="E192" s="312">
        <v>16</v>
      </c>
      <c r="F192" s="587"/>
      <c r="G192" s="313">
        <f t="shared" si="8"/>
        <v>0</v>
      </c>
      <c r="H192" s="314">
        <v>0.18</v>
      </c>
      <c r="I192" s="315">
        <f t="shared" si="9"/>
        <v>2.88</v>
      </c>
      <c r="J192" s="255"/>
    </row>
    <row r="193" spans="1:10">
      <c r="A193" s="309">
        <v>9</v>
      </c>
      <c r="B193" s="310">
        <v>312646</v>
      </c>
      <c r="C193" s="311" t="s">
        <v>8119</v>
      </c>
      <c r="D193" s="311" t="s">
        <v>3538</v>
      </c>
      <c r="E193" s="312">
        <v>26</v>
      </c>
      <c r="F193" s="587"/>
      <c r="G193" s="313">
        <f t="shared" si="8"/>
        <v>0</v>
      </c>
      <c r="H193" s="314">
        <v>0.06</v>
      </c>
      <c r="I193" s="315">
        <f t="shared" si="9"/>
        <v>1.56</v>
      </c>
      <c r="J193" s="255"/>
    </row>
    <row r="194" spans="1:10">
      <c r="A194" s="309">
        <v>10</v>
      </c>
      <c r="B194" s="310">
        <v>436551</v>
      </c>
      <c r="C194" s="311" t="s">
        <v>8120</v>
      </c>
      <c r="D194" s="311" t="s">
        <v>3538</v>
      </c>
      <c r="E194" s="312">
        <v>2</v>
      </c>
      <c r="F194" s="587"/>
      <c r="G194" s="313">
        <f t="shared" si="8"/>
        <v>0</v>
      </c>
      <c r="H194" s="314">
        <v>2.46</v>
      </c>
      <c r="I194" s="315">
        <f t="shared" si="9"/>
        <v>4.92</v>
      </c>
      <c r="J194" s="255"/>
    </row>
    <row r="195" spans="1:10">
      <c r="A195" s="309">
        <v>11</v>
      </c>
      <c r="B195" s="310">
        <v>436579</v>
      </c>
      <c r="C195" s="311" t="s">
        <v>8121</v>
      </c>
      <c r="D195" s="311" t="s">
        <v>3538</v>
      </c>
      <c r="E195" s="312">
        <v>2</v>
      </c>
      <c r="F195" s="587"/>
      <c r="G195" s="313">
        <f t="shared" si="8"/>
        <v>0</v>
      </c>
      <c r="H195" s="314">
        <v>0.16</v>
      </c>
      <c r="I195" s="315">
        <f t="shared" si="9"/>
        <v>0.32</v>
      </c>
      <c r="J195" s="255"/>
    </row>
    <row r="196" spans="1:10">
      <c r="A196" s="309">
        <v>12</v>
      </c>
      <c r="B196" s="310">
        <v>436581</v>
      </c>
      <c r="C196" s="311" t="s">
        <v>8122</v>
      </c>
      <c r="D196" s="311" t="s">
        <v>3538</v>
      </c>
      <c r="E196" s="312">
        <v>4</v>
      </c>
      <c r="F196" s="587"/>
      <c r="G196" s="313">
        <f t="shared" si="8"/>
        <v>0</v>
      </c>
      <c r="H196" s="314">
        <v>0</v>
      </c>
      <c r="I196" s="315">
        <f t="shared" si="9"/>
        <v>0</v>
      </c>
      <c r="J196" s="255"/>
    </row>
    <row r="197" spans="1:10">
      <c r="A197" s="309">
        <v>13</v>
      </c>
      <c r="B197" s="310">
        <v>436682</v>
      </c>
      <c r="C197" s="311" t="s">
        <v>8123</v>
      </c>
      <c r="D197" s="311" t="s">
        <v>3538</v>
      </c>
      <c r="E197" s="312">
        <v>2</v>
      </c>
      <c r="F197" s="587"/>
      <c r="G197" s="313">
        <f t="shared" si="8"/>
        <v>0</v>
      </c>
      <c r="H197" s="314">
        <v>0.28999999999999998</v>
      </c>
      <c r="I197" s="315">
        <f t="shared" si="9"/>
        <v>0.57999999999999996</v>
      </c>
      <c r="J197" s="255"/>
    </row>
    <row r="198" spans="1:10">
      <c r="A198" s="309">
        <v>14</v>
      </c>
      <c r="B198" s="310">
        <v>432316</v>
      </c>
      <c r="C198" s="311" t="s">
        <v>8124</v>
      </c>
      <c r="D198" s="311" t="s">
        <v>3538</v>
      </c>
      <c r="E198" s="312">
        <v>2</v>
      </c>
      <c r="F198" s="587"/>
      <c r="G198" s="313">
        <f t="shared" si="8"/>
        <v>0</v>
      </c>
      <c r="H198" s="314">
        <v>0.59</v>
      </c>
      <c r="I198" s="315">
        <f t="shared" si="9"/>
        <v>1.18</v>
      </c>
      <c r="J198" s="255"/>
    </row>
    <row r="199" spans="1:10">
      <c r="A199" s="309">
        <v>15</v>
      </c>
      <c r="B199" s="310">
        <v>432332</v>
      </c>
      <c r="C199" s="311" t="s">
        <v>8125</v>
      </c>
      <c r="D199" s="311" t="s">
        <v>3538</v>
      </c>
      <c r="E199" s="312">
        <v>3</v>
      </c>
      <c r="F199" s="587"/>
      <c r="G199" s="313">
        <f t="shared" si="8"/>
        <v>0</v>
      </c>
      <c r="H199" s="314">
        <v>0</v>
      </c>
      <c r="I199" s="315">
        <f t="shared" si="9"/>
        <v>0</v>
      </c>
      <c r="J199" s="255"/>
    </row>
    <row r="200" spans="1:10">
      <c r="A200" s="309">
        <v>16</v>
      </c>
      <c r="B200" s="310">
        <v>432333</v>
      </c>
      <c r="C200" s="311" t="s">
        <v>8126</v>
      </c>
      <c r="D200" s="311" t="s">
        <v>3538</v>
      </c>
      <c r="E200" s="312">
        <v>3</v>
      </c>
      <c r="F200" s="587"/>
      <c r="G200" s="313">
        <f t="shared" si="8"/>
        <v>0</v>
      </c>
      <c r="H200" s="314">
        <v>0</v>
      </c>
      <c r="I200" s="315">
        <f t="shared" si="9"/>
        <v>0</v>
      </c>
      <c r="J200" s="255"/>
    </row>
    <row r="201" spans="1:10">
      <c r="A201" s="309">
        <v>17</v>
      </c>
      <c r="B201" s="310">
        <v>471211</v>
      </c>
      <c r="C201" s="311" t="s">
        <v>8127</v>
      </c>
      <c r="D201" s="311" t="s">
        <v>3538</v>
      </c>
      <c r="E201" s="312">
        <v>1</v>
      </c>
      <c r="F201" s="587"/>
      <c r="G201" s="313">
        <f t="shared" si="8"/>
        <v>0</v>
      </c>
      <c r="H201" s="314">
        <v>1.1399999999999999</v>
      </c>
      <c r="I201" s="315">
        <f t="shared" si="9"/>
        <v>1.1399999999999999</v>
      </c>
      <c r="J201" s="255"/>
    </row>
    <row r="202" spans="1:10">
      <c r="A202" s="309">
        <v>18</v>
      </c>
      <c r="B202" s="310">
        <v>415034</v>
      </c>
      <c r="C202" s="311" t="s">
        <v>8128</v>
      </c>
      <c r="D202" s="311" t="s">
        <v>3538</v>
      </c>
      <c r="E202" s="312">
        <v>1</v>
      </c>
      <c r="F202" s="587"/>
      <c r="G202" s="313">
        <f t="shared" si="8"/>
        <v>0</v>
      </c>
      <c r="H202" s="314">
        <v>1.64</v>
      </c>
      <c r="I202" s="315">
        <f t="shared" si="9"/>
        <v>1.64</v>
      </c>
      <c r="J202" s="255"/>
    </row>
    <row r="203" spans="1:10">
      <c r="A203" s="309">
        <v>19</v>
      </c>
      <c r="B203" s="310">
        <v>436682</v>
      </c>
      <c r="C203" s="311" t="s">
        <v>8129</v>
      </c>
      <c r="D203" s="311" t="s">
        <v>3538</v>
      </c>
      <c r="E203" s="312">
        <v>1</v>
      </c>
      <c r="F203" s="587"/>
      <c r="G203" s="313">
        <f t="shared" si="8"/>
        <v>0</v>
      </c>
      <c r="H203" s="314">
        <v>0.28999999999999998</v>
      </c>
      <c r="I203" s="315">
        <f t="shared" si="9"/>
        <v>0.28999999999999998</v>
      </c>
      <c r="J203" s="255"/>
    </row>
    <row r="204" spans="1:10">
      <c r="A204" s="309">
        <v>20</v>
      </c>
      <c r="B204" s="310">
        <v>434004</v>
      </c>
      <c r="C204" s="311" t="s">
        <v>8130</v>
      </c>
      <c r="D204" s="311" t="s">
        <v>3538</v>
      </c>
      <c r="E204" s="312">
        <v>4</v>
      </c>
      <c r="F204" s="587"/>
      <c r="G204" s="313">
        <f t="shared" si="8"/>
        <v>0</v>
      </c>
      <c r="H204" s="314">
        <v>0.17</v>
      </c>
      <c r="I204" s="315">
        <f t="shared" si="9"/>
        <v>0.68</v>
      </c>
      <c r="J204" s="255"/>
    </row>
    <row r="205" spans="1:10">
      <c r="A205" s="309">
        <v>21</v>
      </c>
      <c r="B205" s="310">
        <v>434004</v>
      </c>
      <c r="C205" s="311" t="s">
        <v>8131</v>
      </c>
      <c r="D205" s="311" t="s">
        <v>3538</v>
      </c>
      <c r="E205" s="312">
        <v>1</v>
      </c>
      <c r="F205" s="587"/>
      <c r="G205" s="313">
        <f t="shared" si="8"/>
        <v>0</v>
      </c>
      <c r="H205" s="314">
        <v>0.17</v>
      </c>
      <c r="I205" s="315">
        <f t="shared" si="9"/>
        <v>0.17</v>
      </c>
      <c r="J205" s="255"/>
    </row>
    <row r="206" spans="1:10">
      <c r="A206" s="309">
        <v>22</v>
      </c>
      <c r="B206" s="310">
        <v>435027</v>
      </c>
      <c r="C206" s="311" t="s">
        <v>8132</v>
      </c>
      <c r="D206" s="311" t="s">
        <v>3538</v>
      </c>
      <c r="E206" s="312">
        <v>8</v>
      </c>
      <c r="F206" s="587"/>
      <c r="G206" s="313">
        <f t="shared" si="8"/>
        <v>0</v>
      </c>
      <c r="H206" s="314">
        <v>0.56000000000000005</v>
      </c>
      <c r="I206" s="315">
        <f t="shared" si="9"/>
        <v>4.4800000000000004</v>
      </c>
      <c r="J206" s="255"/>
    </row>
    <row r="207" spans="1:10" ht="15.75" thickBot="1">
      <c r="A207" s="346">
        <v>23</v>
      </c>
      <c r="B207" s="347">
        <v>435054</v>
      </c>
      <c r="C207" s="348" t="s">
        <v>8133</v>
      </c>
      <c r="D207" s="348" t="s">
        <v>3538</v>
      </c>
      <c r="E207" s="349">
        <v>2</v>
      </c>
      <c r="F207" s="589"/>
      <c r="G207" s="350">
        <f t="shared" si="8"/>
        <v>0</v>
      </c>
      <c r="H207" s="351">
        <v>0.56000000000000005</v>
      </c>
      <c r="I207" s="352">
        <f t="shared" si="9"/>
        <v>1.1200000000000001</v>
      </c>
      <c r="J207" s="255"/>
    </row>
    <row r="208" spans="1:10" s="335" customFormat="1" thickBot="1">
      <c r="A208" s="360"/>
      <c r="B208" s="361"/>
      <c r="C208" s="362" t="s">
        <v>7999</v>
      </c>
      <c r="D208" s="362"/>
      <c r="E208" s="363"/>
      <c r="F208" s="364"/>
      <c r="G208" s="364">
        <f>SUM(G185:G207)</f>
        <v>0</v>
      </c>
      <c r="H208" s="365"/>
      <c r="I208" s="366">
        <f>SUM(I186:I207)</f>
        <v>29.310000000000002</v>
      </c>
    </row>
    <row r="209" spans="1:10">
      <c r="B209" s="368"/>
      <c r="E209" s="252"/>
      <c r="F209" s="252"/>
      <c r="G209" s="369"/>
      <c r="H209" s="370"/>
      <c r="I209" s="371"/>
      <c r="J209" s="255"/>
    </row>
    <row r="210" spans="1:10" s="261" customFormat="1" ht="33.950000000000003" customHeight="1" thickBot="1">
      <c r="A210" s="290" t="s">
        <v>7961</v>
      </c>
      <c r="B210" s="290"/>
      <c r="C210" s="290"/>
      <c r="D210" s="290"/>
      <c r="E210" s="290"/>
      <c r="F210" s="290"/>
      <c r="G210" s="290"/>
      <c r="H210" s="290"/>
      <c r="I210" s="290"/>
    </row>
    <row r="211" spans="1:10" ht="15.75" thickBot="1">
      <c r="A211" s="294" t="s">
        <v>7936</v>
      </c>
      <c r="B211" s="293" t="s">
        <v>7962</v>
      </c>
      <c r="C211" s="294" t="s">
        <v>7963</v>
      </c>
      <c r="D211" s="294" t="s">
        <v>7964</v>
      </c>
      <c r="E211" s="295" t="s">
        <v>7965</v>
      </c>
      <c r="F211" s="295"/>
      <c r="G211" s="296" t="s">
        <v>7967</v>
      </c>
      <c r="H211" s="297" t="s">
        <v>7968</v>
      </c>
      <c r="I211" s="373" t="s">
        <v>7969</v>
      </c>
      <c r="J211" s="255"/>
    </row>
    <row r="212" spans="1:10" s="308" customFormat="1" ht="20.100000000000001" customHeight="1">
      <c r="A212" s="374"/>
      <c r="B212" s="375" t="s">
        <v>8134</v>
      </c>
      <c r="C212" s="376"/>
      <c r="D212" s="376"/>
      <c r="E212" s="377"/>
      <c r="F212" s="377"/>
      <c r="G212" s="378"/>
      <c r="H212" s="379"/>
      <c r="I212" s="380"/>
    </row>
    <row r="213" spans="1:10">
      <c r="A213" s="309">
        <v>1</v>
      </c>
      <c r="B213" s="310">
        <v>764832</v>
      </c>
      <c r="C213" s="311" t="s">
        <v>8135</v>
      </c>
      <c r="D213" s="311" t="s">
        <v>3538</v>
      </c>
      <c r="E213" s="312">
        <v>1</v>
      </c>
      <c r="F213" s="587"/>
      <c r="G213" s="313">
        <f t="shared" ref="G213:G226" si="10">E213*F213</f>
        <v>0</v>
      </c>
      <c r="H213" s="314">
        <v>0.3</v>
      </c>
      <c r="I213" s="315">
        <f t="shared" ref="I213:I226" si="11">E213*H213</f>
        <v>0.3</v>
      </c>
      <c r="J213" s="255"/>
    </row>
    <row r="214" spans="1:10">
      <c r="A214" s="309">
        <v>2</v>
      </c>
      <c r="B214" s="310">
        <v>781108</v>
      </c>
      <c r="C214" s="311" t="s">
        <v>8136</v>
      </c>
      <c r="D214" s="311" t="s">
        <v>3538</v>
      </c>
      <c r="E214" s="312">
        <v>5</v>
      </c>
      <c r="F214" s="587"/>
      <c r="G214" s="313">
        <f t="shared" si="10"/>
        <v>0</v>
      </c>
      <c r="H214" s="314">
        <v>0</v>
      </c>
      <c r="I214" s="315">
        <f t="shared" si="11"/>
        <v>0</v>
      </c>
      <c r="J214" s="255"/>
    </row>
    <row r="215" spans="1:10">
      <c r="A215" s="309">
        <v>3</v>
      </c>
      <c r="B215" s="310">
        <v>415024</v>
      </c>
      <c r="C215" s="311" t="s">
        <v>8137</v>
      </c>
      <c r="D215" s="311" t="s">
        <v>3538</v>
      </c>
      <c r="E215" s="312">
        <v>1</v>
      </c>
      <c r="F215" s="587"/>
      <c r="G215" s="313">
        <f t="shared" si="10"/>
        <v>0</v>
      </c>
      <c r="H215" s="314">
        <v>0.56000000000000005</v>
      </c>
      <c r="I215" s="315">
        <f t="shared" si="11"/>
        <v>0.56000000000000005</v>
      </c>
      <c r="J215" s="255"/>
    </row>
    <row r="216" spans="1:10">
      <c r="A216" s="309">
        <v>4</v>
      </c>
      <c r="B216" s="310">
        <v>472201</v>
      </c>
      <c r="C216" s="311" t="s">
        <v>8138</v>
      </c>
      <c r="D216" s="311" t="s">
        <v>3538</v>
      </c>
      <c r="E216" s="312">
        <v>3</v>
      </c>
      <c r="F216" s="587"/>
      <c r="G216" s="313">
        <f t="shared" si="10"/>
        <v>0</v>
      </c>
      <c r="H216" s="314">
        <v>0.42</v>
      </c>
      <c r="I216" s="315">
        <f t="shared" si="11"/>
        <v>1.26</v>
      </c>
      <c r="J216" s="255"/>
    </row>
    <row r="217" spans="1:10">
      <c r="A217" s="309">
        <v>5</v>
      </c>
      <c r="B217" s="310">
        <v>434004</v>
      </c>
      <c r="C217" s="311" t="s">
        <v>8130</v>
      </c>
      <c r="D217" s="311" t="s">
        <v>3538</v>
      </c>
      <c r="E217" s="312">
        <v>14</v>
      </c>
      <c r="F217" s="587"/>
      <c r="G217" s="313">
        <f t="shared" si="10"/>
        <v>0</v>
      </c>
      <c r="H217" s="314">
        <v>0.17</v>
      </c>
      <c r="I217" s="315">
        <f t="shared" si="11"/>
        <v>2.3800000000000003</v>
      </c>
      <c r="J217" s="255"/>
    </row>
    <row r="218" spans="1:10">
      <c r="A218" s="309">
        <v>6</v>
      </c>
      <c r="B218" s="310">
        <v>435024</v>
      </c>
      <c r="C218" s="311" t="s">
        <v>8139</v>
      </c>
      <c r="D218" s="311" t="s">
        <v>3538</v>
      </c>
      <c r="E218" s="312">
        <v>2</v>
      </c>
      <c r="F218" s="587"/>
      <c r="G218" s="313">
        <f t="shared" si="10"/>
        <v>0</v>
      </c>
      <c r="H218" s="314">
        <v>0.39</v>
      </c>
      <c r="I218" s="315">
        <f t="shared" si="11"/>
        <v>0.78</v>
      </c>
      <c r="J218" s="255"/>
    </row>
    <row r="219" spans="1:10">
      <c r="A219" s="309">
        <v>7</v>
      </c>
      <c r="B219" s="310">
        <v>435023</v>
      </c>
      <c r="C219" s="311" t="s">
        <v>8140</v>
      </c>
      <c r="D219" s="311" t="s">
        <v>3538</v>
      </c>
      <c r="E219" s="312">
        <v>8</v>
      </c>
      <c r="F219" s="587"/>
      <c r="G219" s="313">
        <f t="shared" si="10"/>
        <v>0</v>
      </c>
      <c r="H219" s="314">
        <v>0.39</v>
      </c>
      <c r="I219" s="315">
        <f t="shared" si="11"/>
        <v>3.12</v>
      </c>
      <c r="J219" s="255"/>
    </row>
    <row r="220" spans="1:10">
      <c r="A220" s="309">
        <v>8</v>
      </c>
      <c r="B220" s="310">
        <v>438013</v>
      </c>
      <c r="C220" s="311" t="s">
        <v>8141</v>
      </c>
      <c r="D220" s="311" t="s">
        <v>3538</v>
      </c>
      <c r="E220" s="312">
        <v>23</v>
      </c>
      <c r="F220" s="587"/>
      <c r="G220" s="313">
        <f t="shared" si="10"/>
        <v>0</v>
      </c>
      <c r="H220" s="314">
        <v>0.28000000000000003</v>
      </c>
      <c r="I220" s="315">
        <f t="shared" si="11"/>
        <v>6.44</v>
      </c>
      <c r="J220" s="255"/>
    </row>
    <row r="221" spans="1:10">
      <c r="A221" s="309">
        <v>9</v>
      </c>
      <c r="B221" s="310">
        <v>441121</v>
      </c>
      <c r="C221" s="311" t="s">
        <v>8142</v>
      </c>
      <c r="D221" s="311" t="s">
        <v>3538</v>
      </c>
      <c r="E221" s="312">
        <v>4</v>
      </c>
      <c r="F221" s="587"/>
      <c r="G221" s="313">
        <f t="shared" si="10"/>
        <v>0</v>
      </c>
      <c r="H221" s="314">
        <v>0.38</v>
      </c>
      <c r="I221" s="315">
        <f t="shared" si="11"/>
        <v>1.52</v>
      </c>
      <c r="J221" s="255"/>
    </row>
    <row r="222" spans="1:10">
      <c r="A222" s="309">
        <v>10</v>
      </c>
      <c r="B222" s="310">
        <v>441131</v>
      </c>
      <c r="C222" s="311" t="s">
        <v>8143</v>
      </c>
      <c r="D222" s="311" t="s">
        <v>3538</v>
      </c>
      <c r="E222" s="312">
        <v>2</v>
      </c>
      <c r="F222" s="587"/>
      <c r="G222" s="313">
        <f t="shared" si="10"/>
        <v>0</v>
      </c>
      <c r="H222" s="314">
        <v>0.62</v>
      </c>
      <c r="I222" s="315">
        <f t="shared" si="11"/>
        <v>1.24</v>
      </c>
      <c r="J222" s="255"/>
    </row>
    <row r="223" spans="1:10">
      <c r="A223" s="309">
        <v>11</v>
      </c>
      <c r="B223" s="310">
        <v>438503</v>
      </c>
      <c r="C223" s="311" t="s">
        <v>8144</v>
      </c>
      <c r="D223" s="311" t="s">
        <v>3538</v>
      </c>
      <c r="E223" s="312">
        <v>2</v>
      </c>
      <c r="F223" s="587"/>
      <c r="G223" s="313">
        <f t="shared" si="10"/>
        <v>0</v>
      </c>
      <c r="H223" s="314">
        <v>0.72</v>
      </c>
      <c r="I223" s="315">
        <f t="shared" si="11"/>
        <v>1.44</v>
      </c>
      <c r="J223" s="255"/>
    </row>
    <row r="224" spans="1:10">
      <c r="A224" s="309">
        <v>12</v>
      </c>
      <c r="B224" s="310">
        <v>452326</v>
      </c>
      <c r="C224" s="311" t="s">
        <v>8145</v>
      </c>
      <c r="D224" s="311" t="s">
        <v>3538</v>
      </c>
      <c r="E224" s="312">
        <v>2</v>
      </c>
      <c r="F224" s="587"/>
      <c r="G224" s="313">
        <f t="shared" si="10"/>
        <v>0</v>
      </c>
      <c r="H224" s="314">
        <v>0.16</v>
      </c>
      <c r="I224" s="315">
        <f t="shared" si="11"/>
        <v>0.32</v>
      </c>
      <c r="J224" s="255"/>
    </row>
    <row r="225" spans="1:10">
      <c r="A225" s="309">
        <v>13</v>
      </c>
      <c r="B225" s="310">
        <v>2</v>
      </c>
      <c r="C225" s="311" t="s">
        <v>8146</v>
      </c>
      <c r="D225" s="311" t="s">
        <v>3538</v>
      </c>
      <c r="E225" s="312">
        <v>1</v>
      </c>
      <c r="F225" s="587"/>
      <c r="G225" s="313">
        <f t="shared" si="10"/>
        <v>0</v>
      </c>
      <c r="H225" s="314">
        <v>0</v>
      </c>
      <c r="I225" s="315">
        <f t="shared" si="11"/>
        <v>0</v>
      </c>
      <c r="J225" s="255"/>
    </row>
    <row r="226" spans="1:10" ht="15.75" thickBot="1">
      <c r="A226" s="346">
        <v>14</v>
      </c>
      <c r="B226" s="347">
        <v>1</v>
      </c>
      <c r="C226" s="348" t="s">
        <v>8147</v>
      </c>
      <c r="D226" s="348" t="s">
        <v>3538</v>
      </c>
      <c r="E226" s="349">
        <v>1</v>
      </c>
      <c r="F226" s="589"/>
      <c r="G226" s="350">
        <f t="shared" si="10"/>
        <v>0</v>
      </c>
      <c r="H226" s="351">
        <v>0</v>
      </c>
      <c r="I226" s="352">
        <f t="shared" si="11"/>
        <v>0</v>
      </c>
      <c r="J226" s="255"/>
    </row>
    <row r="227" spans="1:10" s="335" customFormat="1" thickBot="1">
      <c r="A227" s="360"/>
      <c r="B227" s="361"/>
      <c r="C227" s="362" t="s">
        <v>7999</v>
      </c>
      <c r="D227" s="362"/>
      <c r="E227" s="363"/>
      <c r="F227" s="364"/>
      <c r="G227" s="364">
        <f>SUM(G213:G226)</f>
        <v>0</v>
      </c>
      <c r="H227" s="365"/>
      <c r="I227" s="366">
        <f>SUM(I213:I226)</f>
        <v>19.36</v>
      </c>
    </row>
    <row r="228" spans="1:10">
      <c r="B228" s="368"/>
      <c r="E228" s="252"/>
      <c r="F228" s="252"/>
      <c r="G228" s="369"/>
      <c r="H228" s="370"/>
      <c r="I228" s="371"/>
      <c r="J228" s="255"/>
    </row>
    <row r="229" spans="1:10" s="261" customFormat="1" ht="33.950000000000003" customHeight="1" thickBot="1">
      <c r="A229" s="290" t="s">
        <v>7961</v>
      </c>
      <c r="B229" s="290"/>
      <c r="C229" s="290"/>
      <c r="D229" s="290"/>
      <c r="E229" s="290"/>
      <c r="F229" s="290"/>
      <c r="G229" s="290"/>
      <c r="H229" s="290"/>
      <c r="I229" s="290"/>
    </row>
    <row r="230" spans="1:10" ht="15.75" thickBot="1">
      <c r="A230" s="294" t="s">
        <v>7936</v>
      </c>
      <c r="B230" s="293" t="s">
        <v>7962</v>
      </c>
      <c r="C230" s="294" t="s">
        <v>7963</v>
      </c>
      <c r="D230" s="294" t="s">
        <v>7964</v>
      </c>
      <c r="E230" s="295" t="s">
        <v>7965</v>
      </c>
      <c r="F230" s="295"/>
      <c r="G230" s="296" t="s">
        <v>7967</v>
      </c>
      <c r="H230" s="297" t="s">
        <v>7968</v>
      </c>
      <c r="I230" s="373" t="s">
        <v>7969</v>
      </c>
      <c r="J230" s="255"/>
    </row>
    <row r="231" spans="1:10" s="308" customFormat="1" ht="20.100000000000001" customHeight="1">
      <c r="A231" s="374"/>
      <c r="B231" s="375" t="s">
        <v>8148</v>
      </c>
      <c r="C231" s="376"/>
      <c r="D231" s="376"/>
      <c r="E231" s="377"/>
      <c r="F231" s="377"/>
      <c r="G231" s="378"/>
      <c r="H231" s="379"/>
      <c r="I231" s="380"/>
    </row>
    <row r="232" spans="1:10">
      <c r="A232" s="309">
        <v>1</v>
      </c>
      <c r="B232" s="310">
        <v>764823</v>
      </c>
      <c r="C232" s="311" t="s">
        <v>8149</v>
      </c>
      <c r="D232" s="311" t="s">
        <v>3538</v>
      </c>
      <c r="E232" s="312">
        <v>1</v>
      </c>
      <c r="F232" s="587"/>
      <c r="G232" s="313">
        <f t="shared" ref="G232:G246" si="12">E232*F232</f>
        <v>0</v>
      </c>
      <c r="H232" s="314">
        <v>0.2</v>
      </c>
      <c r="I232" s="315">
        <f t="shared" ref="I232:I246" si="13">E232*H232</f>
        <v>0.2</v>
      </c>
      <c r="J232" s="255"/>
    </row>
    <row r="233" spans="1:10">
      <c r="A233" s="309">
        <v>2</v>
      </c>
      <c r="B233" s="310">
        <v>781107</v>
      </c>
      <c r="C233" s="311" t="s">
        <v>8150</v>
      </c>
      <c r="D233" s="311" t="s">
        <v>3538</v>
      </c>
      <c r="E233" s="312">
        <v>4</v>
      </c>
      <c r="F233" s="587"/>
      <c r="G233" s="313">
        <f t="shared" si="12"/>
        <v>0</v>
      </c>
      <c r="H233" s="314">
        <v>0</v>
      </c>
      <c r="I233" s="315">
        <f t="shared" si="13"/>
        <v>0</v>
      </c>
      <c r="J233" s="255"/>
    </row>
    <row r="234" spans="1:10">
      <c r="A234" s="309">
        <v>3</v>
      </c>
      <c r="B234" s="310">
        <v>415034</v>
      </c>
      <c r="C234" s="311" t="s">
        <v>8128</v>
      </c>
      <c r="D234" s="311" t="s">
        <v>3538</v>
      </c>
      <c r="E234" s="312">
        <v>1</v>
      </c>
      <c r="F234" s="587"/>
      <c r="G234" s="313">
        <f t="shared" si="12"/>
        <v>0</v>
      </c>
      <c r="H234" s="314">
        <v>1.64</v>
      </c>
      <c r="I234" s="315">
        <f t="shared" si="13"/>
        <v>1.64</v>
      </c>
      <c r="J234" s="255"/>
    </row>
    <row r="235" spans="1:10">
      <c r="A235" s="309">
        <v>4</v>
      </c>
      <c r="B235" s="310">
        <v>472201</v>
      </c>
      <c r="C235" s="311" t="s">
        <v>8138</v>
      </c>
      <c r="D235" s="311" t="s">
        <v>3538</v>
      </c>
      <c r="E235" s="312">
        <v>3</v>
      </c>
      <c r="F235" s="587"/>
      <c r="G235" s="313">
        <f t="shared" si="12"/>
        <v>0</v>
      </c>
      <c r="H235" s="314">
        <v>0.42</v>
      </c>
      <c r="I235" s="315">
        <f t="shared" si="13"/>
        <v>1.26</v>
      </c>
      <c r="J235" s="255"/>
    </row>
    <row r="236" spans="1:10">
      <c r="A236" s="309">
        <v>5</v>
      </c>
      <c r="B236" s="310">
        <v>434004</v>
      </c>
      <c r="C236" s="311" t="s">
        <v>8130</v>
      </c>
      <c r="D236" s="311" t="s">
        <v>3538</v>
      </c>
      <c r="E236" s="312">
        <v>9</v>
      </c>
      <c r="F236" s="587"/>
      <c r="G236" s="313">
        <f t="shared" si="12"/>
        <v>0</v>
      </c>
      <c r="H236" s="314">
        <v>0.17</v>
      </c>
      <c r="I236" s="315">
        <f t="shared" si="13"/>
        <v>1.53</v>
      </c>
      <c r="J236" s="255"/>
    </row>
    <row r="237" spans="1:10">
      <c r="A237" s="309">
        <v>6</v>
      </c>
      <c r="B237" s="310">
        <v>435024</v>
      </c>
      <c r="C237" s="311" t="s">
        <v>8139</v>
      </c>
      <c r="D237" s="311" t="s">
        <v>3538</v>
      </c>
      <c r="E237" s="312">
        <v>1</v>
      </c>
      <c r="F237" s="587"/>
      <c r="G237" s="313">
        <f t="shared" si="12"/>
        <v>0</v>
      </c>
      <c r="H237" s="314">
        <v>0.39</v>
      </c>
      <c r="I237" s="315">
        <f t="shared" si="13"/>
        <v>0.39</v>
      </c>
      <c r="J237" s="255"/>
    </row>
    <row r="238" spans="1:10">
      <c r="A238" s="309">
        <v>7</v>
      </c>
      <c r="B238" s="310">
        <v>435023</v>
      </c>
      <c r="C238" s="311" t="s">
        <v>8140</v>
      </c>
      <c r="D238" s="311" t="s">
        <v>3538</v>
      </c>
      <c r="E238" s="312">
        <v>7</v>
      </c>
      <c r="F238" s="587"/>
      <c r="G238" s="313">
        <f t="shared" si="12"/>
        <v>0</v>
      </c>
      <c r="H238" s="314">
        <v>0.39</v>
      </c>
      <c r="I238" s="315">
        <f t="shared" si="13"/>
        <v>2.73</v>
      </c>
      <c r="J238" s="255"/>
    </row>
    <row r="239" spans="1:10">
      <c r="A239" s="309">
        <v>8</v>
      </c>
      <c r="B239" s="310">
        <v>438503</v>
      </c>
      <c r="C239" s="311" t="s">
        <v>8144</v>
      </c>
      <c r="D239" s="311" t="s">
        <v>3538</v>
      </c>
      <c r="E239" s="312">
        <v>2</v>
      </c>
      <c r="F239" s="587"/>
      <c r="G239" s="313">
        <f t="shared" si="12"/>
        <v>0</v>
      </c>
      <c r="H239" s="314">
        <v>0.72</v>
      </c>
      <c r="I239" s="315">
        <f t="shared" si="13"/>
        <v>1.44</v>
      </c>
      <c r="J239" s="255"/>
    </row>
    <row r="240" spans="1:10">
      <c r="A240" s="309">
        <v>9</v>
      </c>
      <c r="B240" s="310">
        <v>438013</v>
      </c>
      <c r="C240" s="311" t="s">
        <v>8141</v>
      </c>
      <c r="D240" s="311" t="s">
        <v>3538</v>
      </c>
      <c r="E240" s="312">
        <v>17</v>
      </c>
      <c r="F240" s="587"/>
      <c r="G240" s="313">
        <f t="shared" si="12"/>
        <v>0</v>
      </c>
      <c r="H240" s="314">
        <v>0.28000000000000003</v>
      </c>
      <c r="I240" s="315">
        <f t="shared" si="13"/>
        <v>4.7600000000000007</v>
      </c>
      <c r="J240" s="255"/>
    </row>
    <row r="241" spans="1:10">
      <c r="A241" s="309">
        <v>10</v>
      </c>
      <c r="B241" s="310">
        <v>441121</v>
      </c>
      <c r="C241" s="311" t="s">
        <v>8142</v>
      </c>
      <c r="D241" s="311" t="s">
        <v>3538</v>
      </c>
      <c r="E241" s="312">
        <v>2</v>
      </c>
      <c r="F241" s="587"/>
      <c r="G241" s="313">
        <f t="shared" si="12"/>
        <v>0</v>
      </c>
      <c r="H241" s="314">
        <v>0.38</v>
      </c>
      <c r="I241" s="315">
        <f t="shared" si="13"/>
        <v>0.76</v>
      </c>
      <c r="J241" s="255"/>
    </row>
    <row r="242" spans="1:10">
      <c r="A242" s="309">
        <v>11</v>
      </c>
      <c r="B242" s="310">
        <v>464312</v>
      </c>
      <c r="C242" s="311" t="s">
        <v>8151</v>
      </c>
      <c r="D242" s="311" t="s">
        <v>3538</v>
      </c>
      <c r="E242" s="312">
        <v>1</v>
      </c>
      <c r="F242" s="587"/>
      <c r="G242" s="313">
        <f t="shared" si="12"/>
        <v>0</v>
      </c>
      <c r="H242" s="314">
        <v>0.36</v>
      </c>
      <c r="I242" s="315">
        <f t="shared" si="13"/>
        <v>0.36</v>
      </c>
      <c r="J242" s="255"/>
    </row>
    <row r="243" spans="1:10">
      <c r="A243" s="309">
        <v>12</v>
      </c>
      <c r="B243" s="310">
        <v>2</v>
      </c>
      <c r="C243" s="311" t="s">
        <v>8146</v>
      </c>
      <c r="D243" s="311" t="s">
        <v>3538</v>
      </c>
      <c r="E243" s="312">
        <v>1</v>
      </c>
      <c r="F243" s="587"/>
      <c r="G243" s="313">
        <f t="shared" si="12"/>
        <v>0</v>
      </c>
      <c r="H243" s="314">
        <v>0</v>
      </c>
      <c r="I243" s="315">
        <f t="shared" si="13"/>
        <v>0</v>
      </c>
      <c r="J243" s="255"/>
    </row>
    <row r="244" spans="1:10">
      <c r="A244" s="309">
        <v>13</v>
      </c>
      <c r="B244" s="310">
        <v>1</v>
      </c>
      <c r="C244" s="311" t="s">
        <v>8147</v>
      </c>
      <c r="D244" s="311" t="s">
        <v>3538</v>
      </c>
      <c r="E244" s="312">
        <v>1</v>
      </c>
      <c r="F244" s="587"/>
      <c r="G244" s="313">
        <f t="shared" si="12"/>
        <v>0</v>
      </c>
      <c r="H244" s="314">
        <v>0</v>
      </c>
      <c r="I244" s="315">
        <f t="shared" si="13"/>
        <v>0</v>
      </c>
      <c r="J244" s="255"/>
    </row>
    <row r="245" spans="1:10">
      <c r="A245" s="309">
        <v>14</v>
      </c>
      <c r="B245" s="310">
        <v>435025</v>
      </c>
      <c r="C245" s="311" t="s">
        <v>8152</v>
      </c>
      <c r="D245" s="311" t="s">
        <v>3538</v>
      </c>
      <c r="E245" s="312">
        <v>2</v>
      </c>
      <c r="F245" s="587"/>
      <c r="G245" s="313">
        <f t="shared" si="12"/>
        <v>0</v>
      </c>
      <c r="H245" s="314">
        <v>0.39</v>
      </c>
      <c r="I245" s="315">
        <f t="shared" si="13"/>
        <v>0.78</v>
      </c>
      <c r="J245" s="255"/>
    </row>
    <row r="246" spans="1:10" ht="15.75" thickBot="1">
      <c r="A246" s="346">
        <v>15</v>
      </c>
      <c r="B246" s="347">
        <v>435026</v>
      </c>
      <c r="C246" s="348" t="s">
        <v>8153</v>
      </c>
      <c r="D246" s="348" t="s">
        <v>3538</v>
      </c>
      <c r="E246" s="349">
        <v>2</v>
      </c>
      <c r="F246" s="589"/>
      <c r="G246" s="350">
        <f t="shared" si="12"/>
        <v>0</v>
      </c>
      <c r="H246" s="351">
        <v>0.56000000000000005</v>
      </c>
      <c r="I246" s="352">
        <f t="shared" si="13"/>
        <v>1.1200000000000001</v>
      </c>
      <c r="J246" s="255"/>
    </row>
    <row r="247" spans="1:10" s="335" customFormat="1" thickBot="1">
      <c r="A247" s="360"/>
      <c r="B247" s="361"/>
      <c r="C247" s="362" t="s">
        <v>7999</v>
      </c>
      <c r="D247" s="362"/>
      <c r="E247" s="363"/>
      <c r="F247" s="364"/>
      <c r="G247" s="364">
        <f>SUM(G232:G246)</f>
        <v>0</v>
      </c>
      <c r="H247" s="365"/>
      <c r="I247" s="366">
        <f>SUM(I232:I246)</f>
        <v>16.97</v>
      </c>
    </row>
    <row r="248" spans="1:10">
      <c r="B248" s="368"/>
      <c r="E248" s="252"/>
      <c r="F248" s="252"/>
      <c r="G248" s="369"/>
      <c r="H248" s="370"/>
      <c r="I248" s="371"/>
      <c r="J248" s="255"/>
    </row>
    <row r="249" spans="1:10" s="261" customFormat="1" ht="33.950000000000003" customHeight="1" thickBot="1">
      <c r="A249" s="290" t="s">
        <v>7961</v>
      </c>
      <c r="B249" s="290"/>
      <c r="C249" s="290"/>
      <c r="D249" s="290"/>
      <c r="E249" s="290"/>
      <c r="F249" s="290"/>
      <c r="G249" s="290"/>
      <c r="H249" s="290"/>
      <c r="I249" s="290"/>
    </row>
    <row r="250" spans="1:10" ht="15.75" thickBot="1">
      <c r="A250" s="294" t="s">
        <v>7936</v>
      </c>
      <c r="B250" s="293" t="s">
        <v>7962</v>
      </c>
      <c r="C250" s="294" t="s">
        <v>7963</v>
      </c>
      <c r="D250" s="294" t="s">
        <v>7964</v>
      </c>
      <c r="E250" s="295" t="s">
        <v>7965</v>
      </c>
      <c r="F250" s="295"/>
      <c r="G250" s="296" t="s">
        <v>7967</v>
      </c>
      <c r="H250" s="297" t="s">
        <v>7968</v>
      </c>
      <c r="I250" s="373" t="s">
        <v>7969</v>
      </c>
      <c r="J250" s="255"/>
    </row>
    <row r="251" spans="1:10" s="308" customFormat="1" ht="20.100000000000001" customHeight="1">
      <c r="A251" s="374"/>
      <c r="B251" s="375" t="s">
        <v>8154</v>
      </c>
      <c r="C251" s="376"/>
      <c r="D251" s="376"/>
      <c r="E251" s="377"/>
      <c r="F251" s="377"/>
      <c r="G251" s="378"/>
      <c r="H251" s="379"/>
      <c r="I251" s="380"/>
    </row>
    <row r="252" spans="1:10">
      <c r="A252" s="309">
        <v>1</v>
      </c>
      <c r="B252" s="310">
        <v>764805</v>
      </c>
      <c r="C252" s="311" t="s">
        <v>8155</v>
      </c>
      <c r="D252" s="311" t="s">
        <v>3538</v>
      </c>
      <c r="E252" s="312">
        <v>1</v>
      </c>
      <c r="F252" s="587"/>
      <c r="G252" s="313">
        <f t="shared" ref="G252:G261" si="14">E252*F252</f>
        <v>0</v>
      </c>
      <c r="H252" s="314">
        <v>0.2</v>
      </c>
      <c r="I252" s="315">
        <f t="shared" ref="I252:I261" si="15">E252*H252</f>
        <v>0.2</v>
      </c>
      <c r="J252" s="255"/>
    </row>
    <row r="253" spans="1:10">
      <c r="A253" s="309">
        <v>2</v>
      </c>
      <c r="B253" s="310">
        <v>781107</v>
      </c>
      <c r="C253" s="311" t="s">
        <v>8150</v>
      </c>
      <c r="D253" s="311" t="s">
        <v>3538</v>
      </c>
      <c r="E253" s="312">
        <v>4</v>
      </c>
      <c r="F253" s="587"/>
      <c r="G253" s="313">
        <f t="shared" si="14"/>
        <v>0</v>
      </c>
      <c r="H253" s="314">
        <v>0</v>
      </c>
      <c r="I253" s="315">
        <f t="shared" si="15"/>
        <v>0</v>
      </c>
      <c r="J253" s="255"/>
    </row>
    <row r="254" spans="1:10">
      <c r="A254" s="309">
        <v>3</v>
      </c>
      <c r="B254" s="310">
        <v>415024</v>
      </c>
      <c r="C254" s="311" t="s">
        <v>8137</v>
      </c>
      <c r="D254" s="311" t="s">
        <v>3538</v>
      </c>
      <c r="E254" s="312">
        <v>1</v>
      </c>
      <c r="F254" s="587"/>
      <c r="G254" s="313">
        <f t="shared" si="14"/>
        <v>0</v>
      </c>
      <c r="H254" s="314">
        <v>0.56000000000000005</v>
      </c>
      <c r="I254" s="315">
        <f t="shared" si="15"/>
        <v>0.56000000000000005</v>
      </c>
      <c r="J254" s="255"/>
    </row>
    <row r="255" spans="1:10">
      <c r="A255" s="309">
        <v>4</v>
      </c>
      <c r="B255" s="310">
        <v>472201</v>
      </c>
      <c r="C255" s="311" t="s">
        <v>8138</v>
      </c>
      <c r="D255" s="311" t="s">
        <v>3538</v>
      </c>
      <c r="E255" s="312">
        <v>3</v>
      </c>
      <c r="F255" s="587"/>
      <c r="G255" s="313">
        <f t="shared" si="14"/>
        <v>0</v>
      </c>
      <c r="H255" s="314">
        <v>0.42</v>
      </c>
      <c r="I255" s="315">
        <f t="shared" si="15"/>
        <v>1.26</v>
      </c>
      <c r="J255" s="255"/>
    </row>
    <row r="256" spans="1:10">
      <c r="A256" s="309">
        <v>5</v>
      </c>
      <c r="B256" s="310">
        <v>434004</v>
      </c>
      <c r="C256" s="311" t="s">
        <v>8130</v>
      </c>
      <c r="D256" s="311" t="s">
        <v>3538</v>
      </c>
      <c r="E256" s="312">
        <v>18</v>
      </c>
      <c r="F256" s="587"/>
      <c r="G256" s="313">
        <f t="shared" si="14"/>
        <v>0</v>
      </c>
      <c r="H256" s="314">
        <v>0.17</v>
      </c>
      <c r="I256" s="315">
        <f t="shared" si="15"/>
        <v>3.06</v>
      </c>
      <c r="J256" s="255"/>
    </row>
    <row r="257" spans="1:10">
      <c r="A257" s="309">
        <v>6</v>
      </c>
      <c r="B257" s="310">
        <v>438013</v>
      </c>
      <c r="C257" s="311" t="s">
        <v>8141</v>
      </c>
      <c r="D257" s="311" t="s">
        <v>3538</v>
      </c>
      <c r="E257" s="312">
        <v>18</v>
      </c>
      <c r="F257" s="587"/>
      <c r="G257" s="313">
        <f t="shared" si="14"/>
        <v>0</v>
      </c>
      <c r="H257" s="314">
        <v>0.28000000000000003</v>
      </c>
      <c r="I257" s="315">
        <f t="shared" si="15"/>
        <v>5.0400000000000009</v>
      </c>
      <c r="J257" s="255"/>
    </row>
    <row r="258" spans="1:10">
      <c r="A258" s="309">
        <v>7</v>
      </c>
      <c r="B258" s="310">
        <v>441121</v>
      </c>
      <c r="C258" s="311" t="s">
        <v>8142</v>
      </c>
      <c r="D258" s="311" t="s">
        <v>3538</v>
      </c>
      <c r="E258" s="312">
        <v>5</v>
      </c>
      <c r="F258" s="587"/>
      <c r="G258" s="313">
        <f t="shared" si="14"/>
        <v>0</v>
      </c>
      <c r="H258" s="314">
        <v>0.38</v>
      </c>
      <c r="I258" s="315">
        <f t="shared" si="15"/>
        <v>1.9</v>
      </c>
      <c r="J258" s="255"/>
    </row>
    <row r="259" spans="1:10">
      <c r="A259" s="309">
        <v>8</v>
      </c>
      <c r="B259" s="310">
        <v>2</v>
      </c>
      <c r="C259" s="311" t="s">
        <v>8146</v>
      </c>
      <c r="D259" s="311" t="s">
        <v>3538</v>
      </c>
      <c r="E259" s="312">
        <v>1</v>
      </c>
      <c r="F259" s="587"/>
      <c r="G259" s="313">
        <f t="shared" si="14"/>
        <v>0</v>
      </c>
      <c r="H259" s="314">
        <v>0</v>
      </c>
      <c r="I259" s="315">
        <f t="shared" si="15"/>
        <v>0</v>
      </c>
      <c r="J259" s="255"/>
    </row>
    <row r="260" spans="1:10">
      <c r="A260" s="309">
        <v>9</v>
      </c>
      <c r="B260" s="310">
        <v>1</v>
      </c>
      <c r="C260" s="311" t="s">
        <v>8147</v>
      </c>
      <c r="D260" s="311" t="s">
        <v>3538</v>
      </c>
      <c r="E260" s="312">
        <v>1</v>
      </c>
      <c r="F260" s="587"/>
      <c r="G260" s="313">
        <f t="shared" si="14"/>
        <v>0</v>
      </c>
      <c r="H260" s="314">
        <v>0</v>
      </c>
      <c r="I260" s="315">
        <f t="shared" si="15"/>
        <v>0</v>
      </c>
      <c r="J260" s="255"/>
    </row>
    <row r="261" spans="1:10" ht="15.75" thickBot="1">
      <c r="A261" s="346">
        <v>10</v>
      </c>
      <c r="B261" s="347">
        <v>435025</v>
      </c>
      <c r="C261" s="348" t="s">
        <v>8152</v>
      </c>
      <c r="D261" s="348" t="s">
        <v>3538</v>
      </c>
      <c r="E261" s="349">
        <v>1</v>
      </c>
      <c r="F261" s="589"/>
      <c r="G261" s="350">
        <f t="shared" si="14"/>
        <v>0</v>
      </c>
      <c r="H261" s="351">
        <v>0.39</v>
      </c>
      <c r="I261" s="352">
        <f t="shared" si="15"/>
        <v>0.39</v>
      </c>
      <c r="J261" s="255"/>
    </row>
    <row r="262" spans="1:10" s="335" customFormat="1" thickBot="1">
      <c r="A262" s="360"/>
      <c r="B262" s="361"/>
      <c r="C262" s="362" t="s">
        <v>7999</v>
      </c>
      <c r="D262" s="362"/>
      <c r="E262" s="363"/>
      <c r="F262" s="364"/>
      <c r="G262" s="364">
        <f>SUM(G252:G261)</f>
        <v>0</v>
      </c>
      <c r="H262" s="365"/>
      <c r="I262" s="366">
        <f>SUM(I252:I261)</f>
        <v>12.410000000000002</v>
      </c>
    </row>
    <row r="263" spans="1:10">
      <c r="B263" s="368"/>
      <c r="E263" s="252"/>
      <c r="F263" s="252"/>
      <c r="G263" s="369"/>
      <c r="H263" s="370"/>
      <c r="I263" s="371"/>
      <c r="J263" s="255"/>
    </row>
    <row r="264" spans="1:10" s="261" customFormat="1" ht="33.950000000000003" customHeight="1" thickBot="1">
      <c r="A264" s="290" t="s">
        <v>7961</v>
      </c>
      <c r="B264" s="290"/>
      <c r="C264" s="290"/>
      <c r="D264" s="290"/>
      <c r="E264" s="290"/>
      <c r="F264" s="290"/>
      <c r="G264" s="290"/>
      <c r="H264" s="290"/>
      <c r="I264" s="290"/>
    </row>
    <row r="265" spans="1:10" ht="15.75" thickBot="1">
      <c r="A265" s="294" t="s">
        <v>7936</v>
      </c>
      <c r="B265" s="293" t="s">
        <v>7962</v>
      </c>
      <c r="C265" s="294" t="s">
        <v>7963</v>
      </c>
      <c r="D265" s="294" t="s">
        <v>7964</v>
      </c>
      <c r="E265" s="295" t="s">
        <v>7965</v>
      </c>
      <c r="F265" s="295"/>
      <c r="G265" s="296" t="s">
        <v>7967</v>
      </c>
      <c r="H265" s="297" t="s">
        <v>7968</v>
      </c>
      <c r="I265" s="373" t="s">
        <v>7969</v>
      </c>
      <c r="J265" s="255"/>
    </row>
    <row r="266" spans="1:10" s="308" customFormat="1" ht="20.100000000000001" customHeight="1">
      <c r="A266" s="374"/>
      <c r="B266" s="375" t="s">
        <v>8156</v>
      </c>
      <c r="C266" s="376"/>
      <c r="D266" s="376"/>
      <c r="E266" s="377"/>
      <c r="F266" s="377"/>
      <c r="G266" s="378"/>
      <c r="H266" s="379"/>
      <c r="I266" s="380"/>
    </row>
    <row r="267" spans="1:10">
      <c r="A267" s="309">
        <v>1</v>
      </c>
      <c r="B267" s="310">
        <v>764804</v>
      </c>
      <c r="C267" s="311" t="s">
        <v>8157</v>
      </c>
      <c r="D267" s="311" t="s">
        <v>3538</v>
      </c>
      <c r="E267" s="312">
        <v>1</v>
      </c>
      <c r="F267" s="587"/>
      <c r="G267" s="313">
        <f t="shared" ref="G267:G277" si="16">E267*F267</f>
        <v>0</v>
      </c>
      <c r="H267" s="314">
        <v>0.2</v>
      </c>
      <c r="I267" s="315">
        <f t="shared" ref="I267:I277" si="17">E267*H267</f>
        <v>0.2</v>
      </c>
      <c r="J267" s="255"/>
    </row>
    <row r="268" spans="1:10">
      <c r="A268" s="309">
        <v>2</v>
      </c>
      <c r="B268" s="310">
        <v>781107</v>
      </c>
      <c r="C268" s="311" t="s">
        <v>8150</v>
      </c>
      <c r="D268" s="311" t="s">
        <v>3538</v>
      </c>
      <c r="E268" s="312">
        <v>2</v>
      </c>
      <c r="F268" s="587"/>
      <c r="G268" s="313">
        <f t="shared" si="16"/>
        <v>0</v>
      </c>
      <c r="H268" s="314">
        <v>0</v>
      </c>
      <c r="I268" s="315">
        <f t="shared" si="17"/>
        <v>0</v>
      </c>
      <c r="J268" s="255"/>
    </row>
    <row r="269" spans="1:10">
      <c r="A269" s="309">
        <v>3</v>
      </c>
      <c r="B269" s="310">
        <v>415024</v>
      </c>
      <c r="C269" s="311" t="s">
        <v>8137</v>
      </c>
      <c r="D269" s="311" t="s">
        <v>3538</v>
      </c>
      <c r="E269" s="312">
        <v>1</v>
      </c>
      <c r="F269" s="587"/>
      <c r="G269" s="313">
        <f t="shared" si="16"/>
        <v>0</v>
      </c>
      <c r="H269" s="314">
        <v>0.56000000000000005</v>
      </c>
      <c r="I269" s="315">
        <f t="shared" si="17"/>
        <v>0.56000000000000005</v>
      </c>
      <c r="J269" s="255"/>
    </row>
    <row r="270" spans="1:10">
      <c r="A270" s="309">
        <v>4</v>
      </c>
      <c r="B270" s="310">
        <v>472201</v>
      </c>
      <c r="C270" s="311" t="s">
        <v>8138</v>
      </c>
      <c r="D270" s="311" t="s">
        <v>3538</v>
      </c>
      <c r="E270" s="312">
        <v>3</v>
      </c>
      <c r="F270" s="587"/>
      <c r="G270" s="313">
        <f t="shared" si="16"/>
        <v>0</v>
      </c>
      <c r="H270" s="314">
        <v>0.42</v>
      </c>
      <c r="I270" s="315">
        <f t="shared" si="17"/>
        <v>1.26</v>
      </c>
      <c r="J270" s="255"/>
    </row>
    <row r="271" spans="1:10">
      <c r="A271" s="309">
        <v>5</v>
      </c>
      <c r="B271" s="310">
        <v>434004</v>
      </c>
      <c r="C271" s="311" t="s">
        <v>8130</v>
      </c>
      <c r="D271" s="311" t="s">
        <v>3538</v>
      </c>
      <c r="E271" s="312">
        <v>4</v>
      </c>
      <c r="F271" s="587"/>
      <c r="G271" s="313">
        <f t="shared" si="16"/>
        <v>0</v>
      </c>
      <c r="H271" s="314">
        <v>0.17</v>
      </c>
      <c r="I271" s="315">
        <f t="shared" si="17"/>
        <v>0.68</v>
      </c>
      <c r="J271" s="255"/>
    </row>
    <row r="272" spans="1:10">
      <c r="A272" s="309">
        <v>6</v>
      </c>
      <c r="B272" s="310">
        <v>435023</v>
      </c>
      <c r="C272" s="311" t="s">
        <v>8140</v>
      </c>
      <c r="D272" s="311" t="s">
        <v>3538</v>
      </c>
      <c r="E272" s="312">
        <v>2</v>
      </c>
      <c r="F272" s="587"/>
      <c r="G272" s="313">
        <f t="shared" si="16"/>
        <v>0</v>
      </c>
      <c r="H272" s="314">
        <v>0.39</v>
      </c>
      <c r="I272" s="315">
        <f t="shared" si="17"/>
        <v>0.78</v>
      </c>
      <c r="J272" s="255"/>
    </row>
    <row r="273" spans="1:10">
      <c r="A273" s="309">
        <v>7</v>
      </c>
      <c r="B273" s="310">
        <v>438013</v>
      </c>
      <c r="C273" s="311" t="s">
        <v>8141</v>
      </c>
      <c r="D273" s="311" t="s">
        <v>3538</v>
      </c>
      <c r="E273" s="312">
        <v>7</v>
      </c>
      <c r="F273" s="587"/>
      <c r="G273" s="313">
        <f t="shared" si="16"/>
        <v>0</v>
      </c>
      <c r="H273" s="314">
        <v>0.28000000000000003</v>
      </c>
      <c r="I273" s="315">
        <f t="shared" si="17"/>
        <v>1.9600000000000002</v>
      </c>
      <c r="J273" s="255"/>
    </row>
    <row r="274" spans="1:10">
      <c r="A274" s="309">
        <v>8</v>
      </c>
      <c r="B274" s="310">
        <v>438503</v>
      </c>
      <c r="C274" s="311" t="s">
        <v>8144</v>
      </c>
      <c r="D274" s="311" t="s">
        <v>3538</v>
      </c>
      <c r="E274" s="312">
        <v>1</v>
      </c>
      <c r="F274" s="587"/>
      <c r="G274" s="313">
        <f t="shared" si="16"/>
        <v>0</v>
      </c>
      <c r="H274" s="314">
        <v>0.72</v>
      </c>
      <c r="I274" s="315">
        <f t="shared" si="17"/>
        <v>0.72</v>
      </c>
      <c r="J274" s="255"/>
    </row>
    <row r="275" spans="1:10">
      <c r="A275" s="309">
        <v>9</v>
      </c>
      <c r="B275" s="310">
        <v>2</v>
      </c>
      <c r="C275" s="311" t="s">
        <v>8146</v>
      </c>
      <c r="D275" s="311" t="s">
        <v>3538</v>
      </c>
      <c r="E275" s="312">
        <v>1</v>
      </c>
      <c r="F275" s="587"/>
      <c r="G275" s="313">
        <f t="shared" si="16"/>
        <v>0</v>
      </c>
      <c r="H275" s="314">
        <v>0</v>
      </c>
      <c r="I275" s="315">
        <f t="shared" si="17"/>
        <v>0</v>
      </c>
      <c r="J275" s="255"/>
    </row>
    <row r="276" spans="1:10">
      <c r="A276" s="309">
        <v>10</v>
      </c>
      <c r="B276" s="310">
        <v>1</v>
      </c>
      <c r="C276" s="311" t="s">
        <v>8147</v>
      </c>
      <c r="D276" s="311" t="s">
        <v>3538</v>
      </c>
      <c r="E276" s="312">
        <v>1</v>
      </c>
      <c r="F276" s="587"/>
      <c r="G276" s="313">
        <f t="shared" si="16"/>
        <v>0</v>
      </c>
      <c r="H276" s="314">
        <v>0</v>
      </c>
      <c r="I276" s="315">
        <f t="shared" si="17"/>
        <v>0</v>
      </c>
      <c r="J276" s="255"/>
    </row>
    <row r="277" spans="1:10" ht="15.75" thickBot="1">
      <c r="A277" s="346">
        <v>11</v>
      </c>
      <c r="B277" s="347">
        <v>435023</v>
      </c>
      <c r="C277" s="348" t="s">
        <v>8153</v>
      </c>
      <c r="D277" s="348" t="s">
        <v>3538</v>
      </c>
      <c r="E277" s="349">
        <v>1</v>
      </c>
      <c r="F277" s="589"/>
      <c r="G277" s="350">
        <f t="shared" si="16"/>
        <v>0</v>
      </c>
      <c r="H277" s="351">
        <v>0.39</v>
      </c>
      <c r="I277" s="352">
        <f t="shared" si="17"/>
        <v>0.39</v>
      </c>
      <c r="J277" s="255"/>
    </row>
    <row r="278" spans="1:10" s="335" customFormat="1" thickBot="1">
      <c r="A278" s="360"/>
      <c r="B278" s="361"/>
      <c r="C278" s="362" t="s">
        <v>7999</v>
      </c>
      <c r="D278" s="362"/>
      <c r="E278" s="363"/>
      <c r="F278" s="364"/>
      <c r="G278" s="364">
        <f>SUM(G267:G277)</f>
        <v>0</v>
      </c>
      <c r="H278" s="365"/>
      <c r="I278" s="366">
        <f>SUM(I267:I277)</f>
        <v>6.55</v>
      </c>
    </row>
    <row r="279" spans="1:10">
      <c r="B279" s="368"/>
      <c r="E279" s="252"/>
      <c r="F279" s="252"/>
      <c r="G279" s="369"/>
      <c r="H279" s="370"/>
      <c r="I279" s="371"/>
      <c r="J279" s="255"/>
    </row>
    <row r="280" spans="1:10" s="261" customFormat="1" ht="33.950000000000003" customHeight="1" thickBot="1">
      <c r="A280" s="290" t="s">
        <v>7961</v>
      </c>
      <c r="B280" s="290"/>
      <c r="C280" s="290"/>
      <c r="D280" s="290"/>
      <c r="E280" s="290"/>
      <c r="F280" s="290"/>
      <c r="G280" s="290"/>
      <c r="H280" s="290"/>
      <c r="I280" s="290"/>
    </row>
    <row r="281" spans="1:10" ht="15.75" thickBot="1">
      <c r="A281" s="294" t="s">
        <v>7936</v>
      </c>
      <c r="B281" s="293" t="s">
        <v>7962</v>
      </c>
      <c r="C281" s="294" t="s">
        <v>7963</v>
      </c>
      <c r="D281" s="294" t="s">
        <v>7964</v>
      </c>
      <c r="E281" s="295" t="s">
        <v>7965</v>
      </c>
      <c r="F281" s="295"/>
      <c r="G281" s="296" t="s">
        <v>7967</v>
      </c>
      <c r="H281" s="297" t="s">
        <v>7968</v>
      </c>
      <c r="I281" s="373" t="s">
        <v>7969</v>
      </c>
      <c r="J281" s="255"/>
    </row>
    <row r="282" spans="1:10" s="308" customFormat="1" ht="20.100000000000001" customHeight="1">
      <c r="A282" s="374"/>
      <c r="B282" s="375" t="s">
        <v>8158</v>
      </c>
      <c r="C282" s="376"/>
      <c r="D282" s="376"/>
      <c r="E282" s="377"/>
      <c r="F282" s="377"/>
      <c r="G282" s="378"/>
      <c r="H282" s="379"/>
      <c r="I282" s="380"/>
    </row>
    <row r="283" spans="1:10">
      <c r="A283" s="309">
        <v>1</v>
      </c>
      <c r="B283" s="310">
        <v>764802</v>
      </c>
      <c r="C283" s="311" t="s">
        <v>8159</v>
      </c>
      <c r="D283" s="311" t="s">
        <v>3538</v>
      </c>
      <c r="E283" s="312">
        <v>1</v>
      </c>
      <c r="F283" s="587"/>
      <c r="G283" s="313">
        <f t="shared" ref="G283:G291" si="18">E283*F283</f>
        <v>0</v>
      </c>
      <c r="H283" s="314">
        <v>0.2</v>
      </c>
      <c r="I283" s="315">
        <f t="shared" ref="I283:I291" si="19">E283*H283</f>
        <v>0.2</v>
      </c>
      <c r="J283" s="255"/>
    </row>
    <row r="284" spans="1:10">
      <c r="A284" s="309">
        <v>2</v>
      </c>
      <c r="B284" s="310">
        <v>781107</v>
      </c>
      <c r="C284" s="311" t="s">
        <v>8150</v>
      </c>
      <c r="D284" s="311" t="s">
        <v>3538</v>
      </c>
      <c r="E284" s="312">
        <v>5</v>
      </c>
      <c r="F284" s="587"/>
      <c r="G284" s="313">
        <f t="shared" si="18"/>
        <v>0</v>
      </c>
      <c r="H284" s="314">
        <v>0</v>
      </c>
      <c r="I284" s="315">
        <f t="shared" si="19"/>
        <v>0</v>
      </c>
      <c r="J284" s="255"/>
    </row>
    <row r="285" spans="1:10">
      <c r="A285" s="309">
        <v>3</v>
      </c>
      <c r="B285" s="310">
        <v>415024</v>
      </c>
      <c r="C285" s="311" t="s">
        <v>8137</v>
      </c>
      <c r="D285" s="311" t="s">
        <v>3538</v>
      </c>
      <c r="E285" s="312">
        <v>1</v>
      </c>
      <c r="F285" s="587"/>
      <c r="G285" s="313">
        <f t="shared" si="18"/>
        <v>0</v>
      </c>
      <c r="H285" s="314">
        <v>0.56000000000000005</v>
      </c>
      <c r="I285" s="315">
        <f t="shared" si="19"/>
        <v>0.56000000000000005</v>
      </c>
      <c r="J285" s="255"/>
    </row>
    <row r="286" spans="1:10">
      <c r="A286" s="309">
        <v>4</v>
      </c>
      <c r="B286" s="310">
        <v>472201</v>
      </c>
      <c r="C286" s="311" t="s">
        <v>8138</v>
      </c>
      <c r="D286" s="311" t="s">
        <v>3538</v>
      </c>
      <c r="E286" s="312">
        <v>3</v>
      </c>
      <c r="F286" s="587"/>
      <c r="G286" s="313">
        <f t="shared" si="18"/>
        <v>0</v>
      </c>
      <c r="H286" s="314">
        <v>0.42</v>
      </c>
      <c r="I286" s="315">
        <f t="shared" si="19"/>
        <v>1.26</v>
      </c>
      <c r="J286" s="255"/>
    </row>
    <row r="287" spans="1:10">
      <c r="A287" s="309">
        <v>5</v>
      </c>
      <c r="B287" s="310">
        <v>434004</v>
      </c>
      <c r="C287" s="311" t="s">
        <v>8130</v>
      </c>
      <c r="D287" s="311" t="s">
        <v>3538</v>
      </c>
      <c r="E287" s="312">
        <v>12</v>
      </c>
      <c r="F287" s="587"/>
      <c r="G287" s="313">
        <f t="shared" si="18"/>
        <v>0</v>
      </c>
      <c r="H287" s="314">
        <v>0.17</v>
      </c>
      <c r="I287" s="315">
        <f t="shared" si="19"/>
        <v>2.04</v>
      </c>
      <c r="J287" s="255"/>
    </row>
    <row r="288" spans="1:10">
      <c r="A288" s="309">
        <v>6</v>
      </c>
      <c r="B288" s="310">
        <v>438013</v>
      </c>
      <c r="C288" s="311" t="s">
        <v>8141</v>
      </c>
      <c r="D288" s="311" t="s">
        <v>3538</v>
      </c>
      <c r="E288" s="312">
        <v>16</v>
      </c>
      <c r="F288" s="587"/>
      <c r="G288" s="313">
        <f t="shared" si="18"/>
        <v>0</v>
      </c>
      <c r="H288" s="314">
        <v>0.28000000000000003</v>
      </c>
      <c r="I288" s="315">
        <f t="shared" si="19"/>
        <v>4.4800000000000004</v>
      </c>
      <c r="J288" s="255"/>
    </row>
    <row r="289" spans="1:10">
      <c r="A289" s="309">
        <v>7</v>
      </c>
      <c r="B289" s="310">
        <v>441121</v>
      </c>
      <c r="C289" s="311" t="s">
        <v>8142</v>
      </c>
      <c r="D289" s="311" t="s">
        <v>3538</v>
      </c>
      <c r="E289" s="312">
        <v>4</v>
      </c>
      <c r="F289" s="587"/>
      <c r="G289" s="313">
        <f t="shared" si="18"/>
        <v>0</v>
      </c>
      <c r="H289" s="314">
        <v>0.38</v>
      </c>
      <c r="I289" s="315">
        <f t="shared" si="19"/>
        <v>1.52</v>
      </c>
      <c r="J289" s="255"/>
    </row>
    <row r="290" spans="1:10">
      <c r="A290" s="309">
        <v>8</v>
      </c>
      <c r="B290" s="310">
        <v>2</v>
      </c>
      <c r="C290" s="311" t="s">
        <v>8146</v>
      </c>
      <c r="D290" s="311" t="s">
        <v>3538</v>
      </c>
      <c r="E290" s="312">
        <v>1</v>
      </c>
      <c r="F290" s="587"/>
      <c r="G290" s="313">
        <f t="shared" si="18"/>
        <v>0</v>
      </c>
      <c r="H290" s="314">
        <v>0</v>
      </c>
      <c r="I290" s="315">
        <f t="shared" si="19"/>
        <v>0</v>
      </c>
      <c r="J290" s="255"/>
    </row>
    <row r="291" spans="1:10" ht="15.75" thickBot="1">
      <c r="A291" s="346">
        <v>9</v>
      </c>
      <c r="B291" s="347">
        <v>1</v>
      </c>
      <c r="C291" s="348" t="s">
        <v>8147</v>
      </c>
      <c r="D291" s="348" t="s">
        <v>3538</v>
      </c>
      <c r="E291" s="349">
        <v>1</v>
      </c>
      <c r="F291" s="589"/>
      <c r="G291" s="350">
        <f t="shared" si="18"/>
        <v>0</v>
      </c>
      <c r="H291" s="351">
        <v>0</v>
      </c>
      <c r="I291" s="352">
        <f t="shared" si="19"/>
        <v>0</v>
      </c>
      <c r="J291" s="255"/>
    </row>
    <row r="292" spans="1:10" s="335" customFormat="1" thickBot="1">
      <c r="A292" s="360"/>
      <c r="B292" s="361"/>
      <c r="C292" s="362" t="s">
        <v>7999</v>
      </c>
      <c r="D292" s="362"/>
      <c r="E292" s="363"/>
      <c r="F292" s="364"/>
      <c r="G292" s="364">
        <f>SUM(G283:G291)</f>
        <v>0</v>
      </c>
      <c r="H292" s="365"/>
      <c r="I292" s="366">
        <f>SUM(I283:I291)</f>
        <v>10.06</v>
      </c>
    </row>
    <row r="293" spans="1:10">
      <c r="B293" s="368"/>
      <c r="E293" s="252"/>
      <c r="F293" s="252"/>
      <c r="G293" s="369"/>
      <c r="H293" s="370"/>
      <c r="I293" s="371"/>
      <c r="J293" s="255"/>
    </row>
    <row r="294" spans="1:10">
      <c r="A294" s="255" t="s">
        <v>7959</v>
      </c>
      <c r="B294" s="368"/>
      <c r="E294" s="252"/>
      <c r="F294" s="252"/>
      <c r="G294" s="369"/>
      <c r="H294" s="370"/>
      <c r="I294" s="371"/>
      <c r="J294" s="255"/>
    </row>
    <row r="295" spans="1:10">
      <c r="A295" s="255" t="s">
        <v>7960</v>
      </c>
      <c r="B295" s="368"/>
      <c r="E295" s="252"/>
      <c r="F295" s="252"/>
      <c r="G295" s="369"/>
      <c r="H295" s="370"/>
      <c r="I295" s="371"/>
      <c r="J295" s="255"/>
    </row>
    <row r="296" spans="1:10">
      <c r="J296" s="255"/>
    </row>
    <row r="297" spans="1:10">
      <c r="J297" s="255"/>
    </row>
  </sheetData>
  <sheetProtection password="C63E" sheet="1" objects="1" scenarios="1"/>
  <printOptions horizontalCentered="1"/>
  <pageMargins left="0.70866141732283472" right="0.70866141732283472" top="0.78740157480314965" bottom="0.78740157480314965" header="0.31496062992125984" footer="0.31496062992125984"/>
  <pageSetup paperSize="9" scale="80" fitToHeight="100" orientation="portrait" r:id="rId1"/>
  <headerFooter>
    <oddFooter>&amp;CStrana &amp;P z &amp;N</oddFooter>
  </headerFooter>
  <rowBreaks count="3" manualBreakCount="3">
    <brk id="181" max="16383" man="1"/>
    <brk id="228" max="16383" man="1"/>
    <brk id="279" max="16383" man="1"/>
  </rowBreaks>
</worksheet>
</file>

<file path=xl/worksheets/sheet15.xml><?xml version="1.0" encoding="utf-8"?>
<worksheet xmlns="http://schemas.openxmlformats.org/spreadsheetml/2006/main" xmlns:r="http://schemas.openxmlformats.org/officeDocument/2006/relationships">
  <sheetPr>
    <pageSetUpPr fitToPage="1"/>
  </sheetPr>
  <dimension ref="A1:B14"/>
  <sheetViews>
    <sheetView workbookViewId="0">
      <selection activeCell="G12" sqref="G12"/>
    </sheetView>
  </sheetViews>
  <sheetFormatPr defaultRowHeight="12.75"/>
  <cols>
    <col min="1" max="1" width="67.5" style="400" customWidth="1"/>
    <col min="2" max="2" width="34" style="381" customWidth="1"/>
    <col min="3" max="3" width="9.33203125" style="383"/>
    <col min="4" max="4" width="12.5" style="383" bestFit="1" customWidth="1"/>
    <col min="5" max="256" width="9.33203125" style="383"/>
    <col min="257" max="257" width="67.5" style="383" customWidth="1"/>
    <col min="258" max="258" width="34" style="383" customWidth="1"/>
    <col min="259" max="259" width="9.33203125" style="383"/>
    <col min="260" max="260" width="12.5" style="383" bestFit="1" customWidth="1"/>
    <col min="261" max="512" width="9.33203125" style="383"/>
    <col min="513" max="513" width="67.5" style="383" customWidth="1"/>
    <col min="514" max="514" width="34" style="383" customWidth="1"/>
    <col min="515" max="515" width="9.33203125" style="383"/>
    <col min="516" max="516" width="12.5" style="383" bestFit="1" customWidth="1"/>
    <col min="517" max="768" width="9.33203125" style="383"/>
    <col min="769" max="769" width="67.5" style="383" customWidth="1"/>
    <col min="770" max="770" width="34" style="383" customWidth="1"/>
    <col min="771" max="771" width="9.33203125" style="383"/>
    <col min="772" max="772" width="12.5" style="383" bestFit="1" customWidth="1"/>
    <col min="773" max="1024" width="9.33203125" style="383"/>
    <col min="1025" max="1025" width="67.5" style="383" customWidth="1"/>
    <col min="1026" max="1026" width="34" style="383" customWidth="1"/>
    <col min="1027" max="1027" width="9.33203125" style="383"/>
    <col min="1028" max="1028" width="12.5" style="383" bestFit="1" customWidth="1"/>
    <col min="1029" max="1280" width="9.33203125" style="383"/>
    <col min="1281" max="1281" width="67.5" style="383" customWidth="1"/>
    <col min="1282" max="1282" width="34" style="383" customWidth="1"/>
    <col min="1283" max="1283" width="9.33203125" style="383"/>
    <col min="1284" max="1284" width="12.5" style="383" bestFit="1" customWidth="1"/>
    <col min="1285" max="1536" width="9.33203125" style="383"/>
    <col min="1537" max="1537" width="67.5" style="383" customWidth="1"/>
    <col min="1538" max="1538" width="34" style="383" customWidth="1"/>
    <col min="1539" max="1539" width="9.33203125" style="383"/>
    <col min="1540" max="1540" width="12.5" style="383" bestFit="1" customWidth="1"/>
    <col min="1541" max="1792" width="9.33203125" style="383"/>
    <col min="1793" max="1793" width="67.5" style="383" customWidth="1"/>
    <col min="1794" max="1794" width="34" style="383" customWidth="1"/>
    <col min="1795" max="1795" width="9.33203125" style="383"/>
    <col min="1796" max="1796" width="12.5" style="383" bestFit="1" customWidth="1"/>
    <col min="1797" max="2048" width="9.33203125" style="383"/>
    <col min="2049" max="2049" width="67.5" style="383" customWidth="1"/>
    <col min="2050" max="2050" width="34" style="383" customWidth="1"/>
    <col min="2051" max="2051" width="9.33203125" style="383"/>
    <col min="2052" max="2052" width="12.5" style="383" bestFit="1" customWidth="1"/>
    <col min="2053" max="2304" width="9.33203125" style="383"/>
    <col min="2305" max="2305" width="67.5" style="383" customWidth="1"/>
    <col min="2306" max="2306" width="34" style="383" customWidth="1"/>
    <col min="2307" max="2307" width="9.33203125" style="383"/>
    <col min="2308" max="2308" width="12.5" style="383" bestFit="1" customWidth="1"/>
    <col min="2309" max="2560" width="9.33203125" style="383"/>
    <col min="2561" max="2561" width="67.5" style="383" customWidth="1"/>
    <col min="2562" max="2562" width="34" style="383" customWidth="1"/>
    <col min="2563" max="2563" width="9.33203125" style="383"/>
    <col min="2564" max="2564" width="12.5" style="383" bestFit="1" customWidth="1"/>
    <col min="2565" max="2816" width="9.33203125" style="383"/>
    <col min="2817" max="2817" width="67.5" style="383" customWidth="1"/>
    <col min="2818" max="2818" width="34" style="383" customWidth="1"/>
    <col min="2819" max="2819" width="9.33203125" style="383"/>
    <col min="2820" max="2820" width="12.5" style="383" bestFit="1" customWidth="1"/>
    <col min="2821" max="3072" width="9.33203125" style="383"/>
    <col min="3073" max="3073" width="67.5" style="383" customWidth="1"/>
    <col min="3074" max="3074" width="34" style="383" customWidth="1"/>
    <col min="3075" max="3075" width="9.33203125" style="383"/>
    <col min="3076" max="3076" width="12.5" style="383" bestFit="1" customWidth="1"/>
    <col min="3077" max="3328" width="9.33203125" style="383"/>
    <col min="3329" max="3329" width="67.5" style="383" customWidth="1"/>
    <col min="3330" max="3330" width="34" style="383" customWidth="1"/>
    <col min="3331" max="3331" width="9.33203125" style="383"/>
    <col min="3332" max="3332" width="12.5" style="383" bestFit="1" customWidth="1"/>
    <col min="3333" max="3584" width="9.33203125" style="383"/>
    <col min="3585" max="3585" width="67.5" style="383" customWidth="1"/>
    <col min="3586" max="3586" width="34" style="383" customWidth="1"/>
    <col min="3587" max="3587" width="9.33203125" style="383"/>
    <col min="3588" max="3588" width="12.5" style="383" bestFit="1" customWidth="1"/>
    <col min="3589" max="3840" width="9.33203125" style="383"/>
    <col min="3841" max="3841" width="67.5" style="383" customWidth="1"/>
    <col min="3842" max="3842" width="34" style="383" customWidth="1"/>
    <col min="3843" max="3843" width="9.33203125" style="383"/>
    <col min="3844" max="3844" width="12.5" style="383" bestFit="1" customWidth="1"/>
    <col min="3845" max="4096" width="9.33203125" style="383"/>
    <col min="4097" max="4097" width="67.5" style="383" customWidth="1"/>
    <col min="4098" max="4098" width="34" style="383" customWidth="1"/>
    <col min="4099" max="4099" width="9.33203125" style="383"/>
    <col min="4100" max="4100" width="12.5" style="383" bestFit="1" customWidth="1"/>
    <col min="4101" max="4352" width="9.33203125" style="383"/>
    <col min="4353" max="4353" width="67.5" style="383" customWidth="1"/>
    <col min="4354" max="4354" width="34" style="383" customWidth="1"/>
    <col min="4355" max="4355" width="9.33203125" style="383"/>
    <col min="4356" max="4356" width="12.5" style="383" bestFit="1" customWidth="1"/>
    <col min="4357" max="4608" width="9.33203125" style="383"/>
    <col min="4609" max="4609" width="67.5" style="383" customWidth="1"/>
    <col min="4610" max="4610" width="34" style="383" customWidth="1"/>
    <col min="4611" max="4611" width="9.33203125" style="383"/>
    <col min="4612" max="4612" width="12.5" style="383" bestFit="1" customWidth="1"/>
    <col min="4613" max="4864" width="9.33203125" style="383"/>
    <col min="4865" max="4865" width="67.5" style="383" customWidth="1"/>
    <col min="4866" max="4866" width="34" style="383" customWidth="1"/>
    <col min="4867" max="4867" width="9.33203125" style="383"/>
    <col min="4868" max="4868" width="12.5" style="383" bestFit="1" customWidth="1"/>
    <col min="4869" max="5120" width="9.33203125" style="383"/>
    <col min="5121" max="5121" width="67.5" style="383" customWidth="1"/>
    <col min="5122" max="5122" width="34" style="383" customWidth="1"/>
    <col min="5123" max="5123" width="9.33203125" style="383"/>
    <col min="5124" max="5124" width="12.5" style="383" bestFit="1" customWidth="1"/>
    <col min="5125" max="5376" width="9.33203125" style="383"/>
    <col min="5377" max="5377" width="67.5" style="383" customWidth="1"/>
    <col min="5378" max="5378" width="34" style="383" customWidth="1"/>
    <col min="5379" max="5379" width="9.33203125" style="383"/>
    <col min="5380" max="5380" width="12.5" style="383" bestFit="1" customWidth="1"/>
    <col min="5381" max="5632" width="9.33203125" style="383"/>
    <col min="5633" max="5633" width="67.5" style="383" customWidth="1"/>
    <col min="5634" max="5634" width="34" style="383" customWidth="1"/>
    <col min="5635" max="5635" width="9.33203125" style="383"/>
    <col min="5636" max="5636" width="12.5" style="383" bestFit="1" customWidth="1"/>
    <col min="5637" max="5888" width="9.33203125" style="383"/>
    <col min="5889" max="5889" width="67.5" style="383" customWidth="1"/>
    <col min="5890" max="5890" width="34" style="383" customWidth="1"/>
    <col min="5891" max="5891" width="9.33203125" style="383"/>
    <col min="5892" max="5892" width="12.5" style="383" bestFit="1" customWidth="1"/>
    <col min="5893" max="6144" width="9.33203125" style="383"/>
    <col min="6145" max="6145" width="67.5" style="383" customWidth="1"/>
    <col min="6146" max="6146" width="34" style="383" customWidth="1"/>
    <col min="6147" max="6147" width="9.33203125" style="383"/>
    <col min="6148" max="6148" width="12.5" style="383" bestFit="1" customWidth="1"/>
    <col min="6149" max="6400" width="9.33203125" style="383"/>
    <col min="6401" max="6401" width="67.5" style="383" customWidth="1"/>
    <col min="6402" max="6402" width="34" style="383" customWidth="1"/>
    <col min="6403" max="6403" width="9.33203125" style="383"/>
    <col min="6404" max="6404" width="12.5" style="383" bestFit="1" customWidth="1"/>
    <col min="6405" max="6656" width="9.33203125" style="383"/>
    <col min="6657" max="6657" width="67.5" style="383" customWidth="1"/>
    <col min="6658" max="6658" width="34" style="383" customWidth="1"/>
    <col min="6659" max="6659" width="9.33203125" style="383"/>
    <col min="6660" max="6660" width="12.5" style="383" bestFit="1" customWidth="1"/>
    <col min="6661" max="6912" width="9.33203125" style="383"/>
    <col min="6913" max="6913" width="67.5" style="383" customWidth="1"/>
    <col min="6914" max="6914" width="34" style="383" customWidth="1"/>
    <col min="6915" max="6915" width="9.33203125" style="383"/>
    <col min="6916" max="6916" width="12.5" style="383" bestFit="1" customWidth="1"/>
    <col min="6917" max="7168" width="9.33203125" style="383"/>
    <col min="7169" max="7169" width="67.5" style="383" customWidth="1"/>
    <col min="7170" max="7170" width="34" style="383" customWidth="1"/>
    <col min="7171" max="7171" width="9.33203125" style="383"/>
    <col min="7172" max="7172" width="12.5" style="383" bestFit="1" customWidth="1"/>
    <col min="7173" max="7424" width="9.33203125" style="383"/>
    <col min="7425" max="7425" width="67.5" style="383" customWidth="1"/>
    <col min="7426" max="7426" width="34" style="383" customWidth="1"/>
    <col min="7427" max="7427" width="9.33203125" style="383"/>
    <col min="7428" max="7428" width="12.5" style="383" bestFit="1" customWidth="1"/>
    <col min="7429" max="7680" width="9.33203125" style="383"/>
    <col min="7681" max="7681" width="67.5" style="383" customWidth="1"/>
    <col min="7682" max="7682" width="34" style="383" customWidth="1"/>
    <col min="7683" max="7683" width="9.33203125" style="383"/>
    <col min="7684" max="7684" width="12.5" style="383" bestFit="1" customWidth="1"/>
    <col min="7685" max="7936" width="9.33203125" style="383"/>
    <col min="7937" max="7937" width="67.5" style="383" customWidth="1"/>
    <col min="7938" max="7938" width="34" style="383" customWidth="1"/>
    <col min="7939" max="7939" width="9.33203125" style="383"/>
    <col min="7940" max="7940" width="12.5" style="383" bestFit="1" customWidth="1"/>
    <col min="7941" max="8192" width="9.33203125" style="383"/>
    <col min="8193" max="8193" width="67.5" style="383" customWidth="1"/>
    <col min="8194" max="8194" width="34" style="383" customWidth="1"/>
    <col min="8195" max="8195" width="9.33203125" style="383"/>
    <col min="8196" max="8196" width="12.5" style="383" bestFit="1" customWidth="1"/>
    <col min="8197" max="8448" width="9.33203125" style="383"/>
    <col min="8449" max="8449" width="67.5" style="383" customWidth="1"/>
    <col min="8450" max="8450" width="34" style="383" customWidth="1"/>
    <col min="8451" max="8451" width="9.33203125" style="383"/>
    <col min="8452" max="8452" width="12.5" style="383" bestFit="1" customWidth="1"/>
    <col min="8453" max="8704" width="9.33203125" style="383"/>
    <col min="8705" max="8705" width="67.5" style="383" customWidth="1"/>
    <col min="8706" max="8706" width="34" style="383" customWidth="1"/>
    <col min="8707" max="8707" width="9.33203125" style="383"/>
    <col min="8708" max="8708" width="12.5" style="383" bestFit="1" customWidth="1"/>
    <col min="8709" max="8960" width="9.33203125" style="383"/>
    <col min="8961" max="8961" width="67.5" style="383" customWidth="1"/>
    <col min="8962" max="8962" width="34" style="383" customWidth="1"/>
    <col min="8963" max="8963" width="9.33203125" style="383"/>
    <col min="8964" max="8964" width="12.5" style="383" bestFit="1" customWidth="1"/>
    <col min="8965" max="9216" width="9.33203125" style="383"/>
    <col min="9217" max="9217" width="67.5" style="383" customWidth="1"/>
    <col min="9218" max="9218" width="34" style="383" customWidth="1"/>
    <col min="9219" max="9219" width="9.33203125" style="383"/>
    <col min="9220" max="9220" width="12.5" style="383" bestFit="1" customWidth="1"/>
    <col min="9221" max="9472" width="9.33203125" style="383"/>
    <col min="9473" max="9473" width="67.5" style="383" customWidth="1"/>
    <col min="9474" max="9474" width="34" style="383" customWidth="1"/>
    <col min="9475" max="9475" width="9.33203125" style="383"/>
    <col min="9476" max="9476" width="12.5" style="383" bestFit="1" customWidth="1"/>
    <col min="9477" max="9728" width="9.33203125" style="383"/>
    <col min="9729" max="9729" width="67.5" style="383" customWidth="1"/>
    <col min="9730" max="9730" width="34" style="383" customWidth="1"/>
    <col min="9731" max="9731" width="9.33203125" style="383"/>
    <col min="9732" max="9732" width="12.5" style="383" bestFit="1" customWidth="1"/>
    <col min="9733" max="9984" width="9.33203125" style="383"/>
    <col min="9985" max="9985" width="67.5" style="383" customWidth="1"/>
    <col min="9986" max="9986" width="34" style="383" customWidth="1"/>
    <col min="9987" max="9987" width="9.33203125" style="383"/>
    <col min="9988" max="9988" width="12.5" style="383" bestFit="1" customWidth="1"/>
    <col min="9989" max="10240" width="9.33203125" style="383"/>
    <col min="10241" max="10241" width="67.5" style="383" customWidth="1"/>
    <col min="10242" max="10242" width="34" style="383" customWidth="1"/>
    <col min="10243" max="10243" width="9.33203125" style="383"/>
    <col min="10244" max="10244" width="12.5" style="383" bestFit="1" customWidth="1"/>
    <col min="10245" max="10496" width="9.33203125" style="383"/>
    <col min="10497" max="10497" width="67.5" style="383" customWidth="1"/>
    <col min="10498" max="10498" width="34" style="383" customWidth="1"/>
    <col min="10499" max="10499" width="9.33203125" style="383"/>
    <col min="10500" max="10500" width="12.5" style="383" bestFit="1" customWidth="1"/>
    <col min="10501" max="10752" width="9.33203125" style="383"/>
    <col min="10753" max="10753" width="67.5" style="383" customWidth="1"/>
    <col min="10754" max="10754" width="34" style="383" customWidth="1"/>
    <col min="10755" max="10755" width="9.33203125" style="383"/>
    <col min="10756" max="10756" width="12.5" style="383" bestFit="1" customWidth="1"/>
    <col min="10757" max="11008" width="9.33203125" style="383"/>
    <col min="11009" max="11009" width="67.5" style="383" customWidth="1"/>
    <col min="11010" max="11010" width="34" style="383" customWidth="1"/>
    <col min="11011" max="11011" width="9.33203125" style="383"/>
    <col min="11012" max="11012" width="12.5" style="383" bestFit="1" customWidth="1"/>
    <col min="11013" max="11264" width="9.33203125" style="383"/>
    <col min="11265" max="11265" width="67.5" style="383" customWidth="1"/>
    <col min="11266" max="11266" width="34" style="383" customWidth="1"/>
    <col min="11267" max="11267" width="9.33203125" style="383"/>
    <col min="11268" max="11268" width="12.5" style="383" bestFit="1" customWidth="1"/>
    <col min="11269" max="11520" width="9.33203125" style="383"/>
    <col min="11521" max="11521" width="67.5" style="383" customWidth="1"/>
    <col min="11522" max="11522" width="34" style="383" customWidth="1"/>
    <col min="11523" max="11523" width="9.33203125" style="383"/>
    <col min="11524" max="11524" width="12.5" style="383" bestFit="1" customWidth="1"/>
    <col min="11525" max="11776" width="9.33203125" style="383"/>
    <col min="11777" max="11777" width="67.5" style="383" customWidth="1"/>
    <col min="11778" max="11778" width="34" style="383" customWidth="1"/>
    <col min="11779" max="11779" width="9.33203125" style="383"/>
    <col min="11780" max="11780" width="12.5" style="383" bestFit="1" customWidth="1"/>
    <col min="11781" max="12032" width="9.33203125" style="383"/>
    <col min="12033" max="12033" width="67.5" style="383" customWidth="1"/>
    <col min="12034" max="12034" width="34" style="383" customWidth="1"/>
    <col min="12035" max="12035" width="9.33203125" style="383"/>
    <col min="12036" max="12036" width="12.5" style="383" bestFit="1" customWidth="1"/>
    <col min="12037" max="12288" width="9.33203125" style="383"/>
    <col min="12289" max="12289" width="67.5" style="383" customWidth="1"/>
    <col min="12290" max="12290" width="34" style="383" customWidth="1"/>
    <col min="12291" max="12291" width="9.33203125" style="383"/>
    <col min="12292" max="12292" width="12.5" style="383" bestFit="1" customWidth="1"/>
    <col min="12293" max="12544" width="9.33203125" style="383"/>
    <col min="12545" max="12545" width="67.5" style="383" customWidth="1"/>
    <col min="12546" max="12546" width="34" style="383" customWidth="1"/>
    <col min="12547" max="12547" width="9.33203125" style="383"/>
    <col min="12548" max="12548" width="12.5" style="383" bestFit="1" customWidth="1"/>
    <col min="12549" max="12800" width="9.33203125" style="383"/>
    <col min="12801" max="12801" width="67.5" style="383" customWidth="1"/>
    <col min="12802" max="12802" width="34" style="383" customWidth="1"/>
    <col min="12803" max="12803" width="9.33203125" style="383"/>
    <col min="12804" max="12804" width="12.5" style="383" bestFit="1" customWidth="1"/>
    <col min="12805" max="13056" width="9.33203125" style="383"/>
    <col min="13057" max="13057" width="67.5" style="383" customWidth="1"/>
    <col min="13058" max="13058" width="34" style="383" customWidth="1"/>
    <col min="13059" max="13059" width="9.33203125" style="383"/>
    <col min="13060" max="13060" width="12.5" style="383" bestFit="1" customWidth="1"/>
    <col min="13061" max="13312" width="9.33203125" style="383"/>
    <col min="13313" max="13313" width="67.5" style="383" customWidth="1"/>
    <col min="13314" max="13314" width="34" style="383" customWidth="1"/>
    <col min="13315" max="13315" width="9.33203125" style="383"/>
    <col min="13316" max="13316" width="12.5" style="383" bestFit="1" customWidth="1"/>
    <col min="13317" max="13568" width="9.33203125" style="383"/>
    <col min="13569" max="13569" width="67.5" style="383" customWidth="1"/>
    <col min="13570" max="13570" width="34" style="383" customWidth="1"/>
    <col min="13571" max="13571" width="9.33203125" style="383"/>
    <col min="13572" max="13572" width="12.5" style="383" bestFit="1" customWidth="1"/>
    <col min="13573" max="13824" width="9.33203125" style="383"/>
    <col min="13825" max="13825" width="67.5" style="383" customWidth="1"/>
    <col min="13826" max="13826" width="34" style="383" customWidth="1"/>
    <col min="13827" max="13827" width="9.33203125" style="383"/>
    <col min="13828" max="13828" width="12.5" style="383" bestFit="1" customWidth="1"/>
    <col min="13829" max="14080" width="9.33203125" style="383"/>
    <col min="14081" max="14081" width="67.5" style="383" customWidth="1"/>
    <col min="14082" max="14082" width="34" style="383" customWidth="1"/>
    <col min="14083" max="14083" width="9.33203125" style="383"/>
    <col min="14084" max="14084" width="12.5" style="383" bestFit="1" customWidth="1"/>
    <col min="14085" max="14336" width="9.33203125" style="383"/>
    <col min="14337" max="14337" width="67.5" style="383" customWidth="1"/>
    <col min="14338" max="14338" width="34" style="383" customWidth="1"/>
    <col min="14339" max="14339" width="9.33203125" style="383"/>
    <col min="14340" max="14340" width="12.5" style="383" bestFit="1" customWidth="1"/>
    <col min="14341" max="14592" width="9.33203125" style="383"/>
    <col min="14593" max="14593" width="67.5" style="383" customWidth="1"/>
    <col min="14594" max="14594" width="34" style="383" customWidth="1"/>
    <col min="14595" max="14595" width="9.33203125" style="383"/>
    <col min="14596" max="14596" width="12.5" style="383" bestFit="1" customWidth="1"/>
    <col min="14597" max="14848" width="9.33203125" style="383"/>
    <col min="14849" max="14849" width="67.5" style="383" customWidth="1"/>
    <col min="14850" max="14850" width="34" style="383" customWidth="1"/>
    <col min="14851" max="14851" width="9.33203125" style="383"/>
    <col min="14852" max="14852" width="12.5" style="383" bestFit="1" customWidth="1"/>
    <col min="14853" max="15104" width="9.33203125" style="383"/>
    <col min="15105" max="15105" width="67.5" style="383" customWidth="1"/>
    <col min="15106" max="15106" width="34" style="383" customWidth="1"/>
    <col min="15107" max="15107" width="9.33203125" style="383"/>
    <col min="15108" max="15108" width="12.5" style="383" bestFit="1" customWidth="1"/>
    <col min="15109" max="15360" width="9.33203125" style="383"/>
    <col min="15361" max="15361" width="67.5" style="383" customWidth="1"/>
    <col min="15362" max="15362" width="34" style="383" customWidth="1"/>
    <col min="15363" max="15363" width="9.33203125" style="383"/>
    <col min="15364" max="15364" width="12.5" style="383" bestFit="1" customWidth="1"/>
    <col min="15365" max="15616" width="9.33203125" style="383"/>
    <col min="15617" max="15617" width="67.5" style="383" customWidth="1"/>
    <col min="15618" max="15618" width="34" style="383" customWidth="1"/>
    <col min="15619" max="15619" width="9.33203125" style="383"/>
    <col min="15620" max="15620" width="12.5" style="383" bestFit="1" customWidth="1"/>
    <col min="15621" max="15872" width="9.33203125" style="383"/>
    <col min="15873" max="15873" width="67.5" style="383" customWidth="1"/>
    <col min="15874" max="15874" width="34" style="383" customWidth="1"/>
    <col min="15875" max="15875" width="9.33203125" style="383"/>
    <col min="15876" max="15876" width="12.5" style="383" bestFit="1" customWidth="1"/>
    <col min="15877" max="16128" width="9.33203125" style="383"/>
    <col min="16129" max="16129" width="67.5" style="383" customWidth="1"/>
    <col min="16130" max="16130" width="34" style="383" customWidth="1"/>
    <col min="16131" max="16131" width="9.33203125" style="383"/>
    <col min="16132" max="16132" width="12.5" style="383" bestFit="1" customWidth="1"/>
    <col min="16133" max="16384" width="9.33203125" style="383"/>
  </cols>
  <sheetData>
    <row r="1" spans="1:2">
      <c r="A1" s="381"/>
      <c r="B1" s="382"/>
    </row>
    <row r="2" spans="1:2" ht="15.75">
      <c r="A2" s="384" t="s">
        <v>8160</v>
      </c>
      <c r="B2" s="385"/>
    </row>
    <row r="3" spans="1:2">
      <c r="A3" s="386" t="s">
        <v>8161</v>
      </c>
      <c r="B3" s="387"/>
    </row>
    <row r="4" spans="1:2">
      <c r="A4" s="388"/>
      <c r="B4" s="387"/>
    </row>
    <row r="5" spans="1:2">
      <c r="A5" s="389"/>
      <c r="B5" s="390"/>
    </row>
    <row r="6" spans="1:2">
      <c r="A6" s="391" t="s">
        <v>6964</v>
      </c>
      <c r="B6" s="391" t="s">
        <v>48</v>
      </c>
    </row>
    <row r="7" spans="1:2" s="393" customFormat="1" ht="15" customHeight="1">
      <c r="A7" s="392" t="s">
        <v>8162</v>
      </c>
      <c r="B7" s="710">
        <f>ROUND(SUM([3]Dodávky!F120),0.1)</f>
        <v>0</v>
      </c>
    </row>
    <row r="8" spans="1:2" s="393" customFormat="1" ht="15" customHeight="1">
      <c r="A8" s="394" t="s">
        <v>8163</v>
      </c>
      <c r="B8" s="710">
        <f>ROUND(SUM([3]Dodávky!H120),0.1)</f>
        <v>0</v>
      </c>
    </row>
    <row r="9" spans="1:2" s="393" customFormat="1" ht="15" customHeight="1">
      <c r="A9" s="394" t="s">
        <v>8099</v>
      </c>
      <c r="B9" s="710"/>
    </row>
    <row r="10" spans="1:2" s="393" customFormat="1" ht="15" customHeight="1">
      <c r="A10" s="395" t="s">
        <v>8164</v>
      </c>
      <c r="B10" s="711"/>
    </row>
    <row r="11" spans="1:2" s="393" customFormat="1" ht="15" customHeight="1">
      <c r="A11" s="396" t="s">
        <v>8057</v>
      </c>
      <c r="B11" s="712"/>
    </row>
    <row r="12" spans="1:2" s="393" customFormat="1" ht="15.75">
      <c r="A12" s="397" t="s">
        <v>7429</v>
      </c>
      <c r="B12" s="398">
        <f>SUM(B7:B11)</f>
        <v>0</v>
      </c>
    </row>
    <row r="14" spans="1:2">
      <c r="A14" s="399"/>
    </row>
  </sheetData>
  <sheetProtection password="C63E" sheet="1" objects="1" scenarios="1"/>
  <pageMargins left="0.78740157480314965" right="0.78740157480314965" top="0.98425196850393704" bottom="0.98425196850393704" header="0.51181102362204722" footer="0.51181102362204722"/>
  <pageSetup paperSize="9" fitToHeight="100" orientation="portrait" r:id="rId1"/>
  <headerFooter alignWithMargins="0"/>
</worksheet>
</file>

<file path=xl/worksheets/sheet16.xml><?xml version="1.0" encoding="utf-8"?>
<worksheet xmlns="http://schemas.openxmlformats.org/spreadsheetml/2006/main" xmlns:r="http://schemas.openxmlformats.org/officeDocument/2006/relationships">
  <sheetPr>
    <pageSetUpPr fitToPage="1"/>
  </sheetPr>
  <dimension ref="A1:H157"/>
  <sheetViews>
    <sheetView topLeftCell="A22" workbookViewId="0">
      <selection activeCell="O38" sqref="O38"/>
    </sheetView>
  </sheetViews>
  <sheetFormatPr defaultRowHeight="12.75"/>
  <cols>
    <col min="1" max="1" width="7.6640625" style="383" customWidth="1"/>
    <col min="2" max="2" width="52.83203125" style="400" customWidth="1"/>
    <col min="3" max="3" width="8" style="381" customWidth="1"/>
    <col min="4" max="4" width="6.6640625" style="381" customWidth="1"/>
    <col min="5" max="5" width="15.1640625" style="382" customWidth="1"/>
    <col min="6" max="6" width="19.33203125" style="382" customWidth="1"/>
    <col min="7" max="7" width="15.83203125" style="383" customWidth="1"/>
    <col min="8" max="8" width="18.1640625" style="383" customWidth="1"/>
    <col min="9" max="256" width="9.33203125" style="383"/>
    <col min="257" max="257" width="7.6640625" style="383" customWidth="1"/>
    <col min="258" max="258" width="52.83203125" style="383" customWidth="1"/>
    <col min="259" max="259" width="8" style="383" customWidth="1"/>
    <col min="260" max="260" width="6.6640625" style="383" customWidth="1"/>
    <col min="261" max="261" width="15.1640625" style="383" customWidth="1"/>
    <col min="262" max="262" width="19.33203125" style="383" customWidth="1"/>
    <col min="263" max="263" width="15.83203125" style="383" customWidth="1"/>
    <col min="264" max="264" width="18.1640625" style="383" customWidth="1"/>
    <col min="265" max="512" width="9.33203125" style="383"/>
    <col min="513" max="513" width="7.6640625" style="383" customWidth="1"/>
    <col min="514" max="514" width="52.83203125" style="383" customWidth="1"/>
    <col min="515" max="515" width="8" style="383" customWidth="1"/>
    <col min="516" max="516" width="6.6640625" style="383" customWidth="1"/>
    <col min="517" max="517" width="15.1640625" style="383" customWidth="1"/>
    <col min="518" max="518" width="19.33203125" style="383" customWidth="1"/>
    <col min="519" max="519" width="15.83203125" style="383" customWidth="1"/>
    <col min="520" max="520" width="18.1640625" style="383" customWidth="1"/>
    <col min="521" max="768" width="9.33203125" style="383"/>
    <col min="769" max="769" width="7.6640625" style="383" customWidth="1"/>
    <col min="770" max="770" width="52.83203125" style="383" customWidth="1"/>
    <col min="771" max="771" width="8" style="383" customWidth="1"/>
    <col min="772" max="772" width="6.6640625" style="383" customWidth="1"/>
    <col min="773" max="773" width="15.1640625" style="383" customWidth="1"/>
    <col min="774" max="774" width="19.33203125" style="383" customWidth="1"/>
    <col min="775" max="775" width="15.83203125" style="383" customWidth="1"/>
    <col min="776" max="776" width="18.1640625" style="383" customWidth="1"/>
    <col min="777" max="1024" width="9.33203125" style="383"/>
    <col min="1025" max="1025" width="7.6640625" style="383" customWidth="1"/>
    <col min="1026" max="1026" width="52.83203125" style="383" customWidth="1"/>
    <col min="1027" max="1027" width="8" style="383" customWidth="1"/>
    <col min="1028" max="1028" width="6.6640625" style="383" customWidth="1"/>
    <col min="1029" max="1029" width="15.1640625" style="383" customWidth="1"/>
    <col min="1030" max="1030" width="19.33203125" style="383" customWidth="1"/>
    <col min="1031" max="1031" width="15.83203125" style="383" customWidth="1"/>
    <col min="1032" max="1032" width="18.1640625" style="383" customWidth="1"/>
    <col min="1033" max="1280" width="9.33203125" style="383"/>
    <col min="1281" max="1281" width="7.6640625" style="383" customWidth="1"/>
    <col min="1282" max="1282" width="52.83203125" style="383" customWidth="1"/>
    <col min="1283" max="1283" width="8" style="383" customWidth="1"/>
    <col min="1284" max="1284" width="6.6640625" style="383" customWidth="1"/>
    <col min="1285" max="1285" width="15.1640625" style="383" customWidth="1"/>
    <col min="1286" max="1286" width="19.33203125" style="383" customWidth="1"/>
    <col min="1287" max="1287" width="15.83203125" style="383" customWidth="1"/>
    <col min="1288" max="1288" width="18.1640625" style="383" customWidth="1"/>
    <col min="1289" max="1536" width="9.33203125" style="383"/>
    <col min="1537" max="1537" width="7.6640625" style="383" customWidth="1"/>
    <col min="1538" max="1538" width="52.83203125" style="383" customWidth="1"/>
    <col min="1539" max="1539" width="8" style="383" customWidth="1"/>
    <col min="1540" max="1540" width="6.6640625" style="383" customWidth="1"/>
    <col min="1541" max="1541" width="15.1640625" style="383" customWidth="1"/>
    <col min="1542" max="1542" width="19.33203125" style="383" customWidth="1"/>
    <col min="1543" max="1543" width="15.83203125" style="383" customWidth="1"/>
    <col min="1544" max="1544" width="18.1640625" style="383" customWidth="1"/>
    <col min="1545" max="1792" width="9.33203125" style="383"/>
    <col min="1793" max="1793" width="7.6640625" style="383" customWidth="1"/>
    <col min="1794" max="1794" width="52.83203125" style="383" customWidth="1"/>
    <col min="1795" max="1795" width="8" style="383" customWidth="1"/>
    <col min="1796" max="1796" width="6.6640625" style="383" customWidth="1"/>
    <col min="1797" max="1797" width="15.1640625" style="383" customWidth="1"/>
    <col min="1798" max="1798" width="19.33203125" style="383" customWidth="1"/>
    <col min="1799" max="1799" width="15.83203125" style="383" customWidth="1"/>
    <col min="1800" max="1800" width="18.1640625" style="383" customWidth="1"/>
    <col min="1801" max="2048" width="9.33203125" style="383"/>
    <col min="2049" max="2049" width="7.6640625" style="383" customWidth="1"/>
    <col min="2050" max="2050" width="52.83203125" style="383" customWidth="1"/>
    <col min="2051" max="2051" width="8" style="383" customWidth="1"/>
    <col min="2052" max="2052" width="6.6640625" style="383" customWidth="1"/>
    <col min="2053" max="2053" width="15.1640625" style="383" customWidth="1"/>
    <col min="2054" max="2054" width="19.33203125" style="383" customWidth="1"/>
    <col min="2055" max="2055" width="15.83203125" style="383" customWidth="1"/>
    <col min="2056" max="2056" width="18.1640625" style="383" customWidth="1"/>
    <col min="2057" max="2304" width="9.33203125" style="383"/>
    <col min="2305" max="2305" width="7.6640625" style="383" customWidth="1"/>
    <col min="2306" max="2306" width="52.83203125" style="383" customWidth="1"/>
    <col min="2307" max="2307" width="8" style="383" customWidth="1"/>
    <col min="2308" max="2308" width="6.6640625" style="383" customWidth="1"/>
    <col min="2309" max="2309" width="15.1640625" style="383" customWidth="1"/>
    <col min="2310" max="2310" width="19.33203125" style="383" customWidth="1"/>
    <col min="2311" max="2311" width="15.83203125" style="383" customWidth="1"/>
    <col min="2312" max="2312" width="18.1640625" style="383" customWidth="1"/>
    <col min="2313" max="2560" width="9.33203125" style="383"/>
    <col min="2561" max="2561" width="7.6640625" style="383" customWidth="1"/>
    <col min="2562" max="2562" width="52.83203125" style="383" customWidth="1"/>
    <col min="2563" max="2563" width="8" style="383" customWidth="1"/>
    <col min="2564" max="2564" width="6.6640625" style="383" customWidth="1"/>
    <col min="2565" max="2565" width="15.1640625" style="383" customWidth="1"/>
    <col min="2566" max="2566" width="19.33203125" style="383" customWidth="1"/>
    <col min="2567" max="2567" width="15.83203125" style="383" customWidth="1"/>
    <col min="2568" max="2568" width="18.1640625" style="383" customWidth="1"/>
    <col min="2569" max="2816" width="9.33203125" style="383"/>
    <col min="2817" max="2817" width="7.6640625" style="383" customWidth="1"/>
    <col min="2818" max="2818" width="52.83203125" style="383" customWidth="1"/>
    <col min="2819" max="2819" width="8" style="383" customWidth="1"/>
    <col min="2820" max="2820" width="6.6640625" style="383" customWidth="1"/>
    <col min="2821" max="2821" width="15.1640625" style="383" customWidth="1"/>
    <col min="2822" max="2822" width="19.33203125" style="383" customWidth="1"/>
    <col min="2823" max="2823" width="15.83203125" style="383" customWidth="1"/>
    <col min="2824" max="2824" width="18.1640625" style="383" customWidth="1"/>
    <col min="2825" max="3072" width="9.33203125" style="383"/>
    <col min="3073" max="3073" width="7.6640625" style="383" customWidth="1"/>
    <col min="3074" max="3074" width="52.83203125" style="383" customWidth="1"/>
    <col min="3075" max="3075" width="8" style="383" customWidth="1"/>
    <col min="3076" max="3076" width="6.6640625" style="383" customWidth="1"/>
    <col min="3077" max="3077" width="15.1640625" style="383" customWidth="1"/>
    <col min="3078" max="3078" width="19.33203125" style="383" customWidth="1"/>
    <col min="3079" max="3079" width="15.83203125" style="383" customWidth="1"/>
    <col min="3080" max="3080" width="18.1640625" style="383" customWidth="1"/>
    <col min="3081" max="3328" width="9.33203125" style="383"/>
    <col min="3329" max="3329" width="7.6640625" style="383" customWidth="1"/>
    <col min="3330" max="3330" width="52.83203125" style="383" customWidth="1"/>
    <col min="3331" max="3331" width="8" style="383" customWidth="1"/>
    <col min="3332" max="3332" width="6.6640625" style="383" customWidth="1"/>
    <col min="3333" max="3333" width="15.1640625" style="383" customWidth="1"/>
    <col min="3334" max="3334" width="19.33203125" style="383" customWidth="1"/>
    <col min="3335" max="3335" width="15.83203125" style="383" customWidth="1"/>
    <col min="3336" max="3336" width="18.1640625" style="383" customWidth="1"/>
    <col min="3337" max="3584" width="9.33203125" style="383"/>
    <col min="3585" max="3585" width="7.6640625" style="383" customWidth="1"/>
    <col min="3586" max="3586" width="52.83203125" style="383" customWidth="1"/>
    <col min="3587" max="3587" width="8" style="383" customWidth="1"/>
    <col min="3588" max="3588" width="6.6640625" style="383" customWidth="1"/>
    <col min="3589" max="3589" width="15.1640625" style="383" customWidth="1"/>
    <col min="3590" max="3590" width="19.33203125" style="383" customWidth="1"/>
    <col min="3591" max="3591" width="15.83203125" style="383" customWidth="1"/>
    <col min="3592" max="3592" width="18.1640625" style="383" customWidth="1"/>
    <col min="3593" max="3840" width="9.33203125" style="383"/>
    <col min="3841" max="3841" width="7.6640625" style="383" customWidth="1"/>
    <col min="3842" max="3842" width="52.83203125" style="383" customWidth="1"/>
    <col min="3843" max="3843" width="8" style="383" customWidth="1"/>
    <col min="3844" max="3844" width="6.6640625" style="383" customWidth="1"/>
    <col min="3845" max="3845" width="15.1640625" style="383" customWidth="1"/>
    <col min="3846" max="3846" width="19.33203125" style="383" customWidth="1"/>
    <col min="3847" max="3847" width="15.83203125" style="383" customWidth="1"/>
    <col min="3848" max="3848" width="18.1640625" style="383" customWidth="1"/>
    <col min="3849" max="4096" width="9.33203125" style="383"/>
    <col min="4097" max="4097" width="7.6640625" style="383" customWidth="1"/>
    <col min="4098" max="4098" width="52.83203125" style="383" customWidth="1"/>
    <col min="4099" max="4099" width="8" style="383" customWidth="1"/>
    <col min="4100" max="4100" width="6.6640625" style="383" customWidth="1"/>
    <col min="4101" max="4101" width="15.1640625" style="383" customWidth="1"/>
    <col min="4102" max="4102" width="19.33203125" style="383" customWidth="1"/>
    <col min="4103" max="4103" width="15.83203125" style="383" customWidth="1"/>
    <col min="4104" max="4104" width="18.1640625" style="383" customWidth="1"/>
    <col min="4105" max="4352" width="9.33203125" style="383"/>
    <col min="4353" max="4353" width="7.6640625" style="383" customWidth="1"/>
    <col min="4354" max="4354" width="52.83203125" style="383" customWidth="1"/>
    <col min="4355" max="4355" width="8" style="383" customWidth="1"/>
    <col min="4356" max="4356" width="6.6640625" style="383" customWidth="1"/>
    <col min="4357" max="4357" width="15.1640625" style="383" customWidth="1"/>
    <col min="4358" max="4358" width="19.33203125" style="383" customWidth="1"/>
    <col min="4359" max="4359" width="15.83203125" style="383" customWidth="1"/>
    <col min="4360" max="4360" width="18.1640625" style="383" customWidth="1"/>
    <col min="4361" max="4608" width="9.33203125" style="383"/>
    <col min="4609" max="4609" width="7.6640625" style="383" customWidth="1"/>
    <col min="4610" max="4610" width="52.83203125" style="383" customWidth="1"/>
    <col min="4611" max="4611" width="8" style="383" customWidth="1"/>
    <col min="4612" max="4612" width="6.6640625" style="383" customWidth="1"/>
    <col min="4613" max="4613" width="15.1640625" style="383" customWidth="1"/>
    <col min="4614" max="4614" width="19.33203125" style="383" customWidth="1"/>
    <col min="4615" max="4615" width="15.83203125" style="383" customWidth="1"/>
    <col min="4616" max="4616" width="18.1640625" style="383" customWidth="1"/>
    <col min="4617" max="4864" width="9.33203125" style="383"/>
    <col min="4865" max="4865" width="7.6640625" style="383" customWidth="1"/>
    <col min="4866" max="4866" width="52.83203125" style="383" customWidth="1"/>
    <col min="4867" max="4867" width="8" style="383" customWidth="1"/>
    <col min="4868" max="4868" width="6.6640625" style="383" customWidth="1"/>
    <col min="4869" max="4869" width="15.1640625" style="383" customWidth="1"/>
    <col min="4870" max="4870" width="19.33203125" style="383" customWidth="1"/>
    <col min="4871" max="4871" width="15.83203125" style="383" customWidth="1"/>
    <col min="4872" max="4872" width="18.1640625" style="383" customWidth="1"/>
    <col min="4873" max="5120" width="9.33203125" style="383"/>
    <col min="5121" max="5121" width="7.6640625" style="383" customWidth="1"/>
    <col min="5122" max="5122" width="52.83203125" style="383" customWidth="1"/>
    <col min="5123" max="5123" width="8" style="383" customWidth="1"/>
    <col min="5124" max="5124" width="6.6640625" style="383" customWidth="1"/>
    <col min="5125" max="5125" width="15.1640625" style="383" customWidth="1"/>
    <col min="5126" max="5126" width="19.33203125" style="383" customWidth="1"/>
    <col min="5127" max="5127" width="15.83203125" style="383" customWidth="1"/>
    <col min="5128" max="5128" width="18.1640625" style="383" customWidth="1"/>
    <col min="5129" max="5376" width="9.33203125" style="383"/>
    <col min="5377" max="5377" width="7.6640625" style="383" customWidth="1"/>
    <col min="5378" max="5378" width="52.83203125" style="383" customWidth="1"/>
    <col min="5379" max="5379" width="8" style="383" customWidth="1"/>
    <col min="5380" max="5380" width="6.6640625" style="383" customWidth="1"/>
    <col min="5381" max="5381" width="15.1640625" style="383" customWidth="1"/>
    <col min="5382" max="5382" width="19.33203125" style="383" customWidth="1"/>
    <col min="5383" max="5383" width="15.83203125" style="383" customWidth="1"/>
    <col min="5384" max="5384" width="18.1640625" style="383" customWidth="1"/>
    <col min="5385" max="5632" width="9.33203125" style="383"/>
    <col min="5633" max="5633" width="7.6640625" style="383" customWidth="1"/>
    <col min="5634" max="5634" width="52.83203125" style="383" customWidth="1"/>
    <col min="5635" max="5635" width="8" style="383" customWidth="1"/>
    <col min="5636" max="5636" width="6.6640625" style="383" customWidth="1"/>
    <col min="5637" max="5637" width="15.1640625" style="383" customWidth="1"/>
    <col min="5638" max="5638" width="19.33203125" style="383" customWidth="1"/>
    <col min="5639" max="5639" width="15.83203125" style="383" customWidth="1"/>
    <col min="5640" max="5640" width="18.1640625" style="383" customWidth="1"/>
    <col min="5641" max="5888" width="9.33203125" style="383"/>
    <col min="5889" max="5889" width="7.6640625" style="383" customWidth="1"/>
    <col min="5890" max="5890" width="52.83203125" style="383" customWidth="1"/>
    <col min="5891" max="5891" width="8" style="383" customWidth="1"/>
    <col min="5892" max="5892" width="6.6640625" style="383" customWidth="1"/>
    <col min="5893" max="5893" width="15.1640625" style="383" customWidth="1"/>
    <col min="5894" max="5894" width="19.33203125" style="383" customWidth="1"/>
    <col min="5895" max="5895" width="15.83203125" style="383" customWidth="1"/>
    <col min="5896" max="5896" width="18.1640625" style="383" customWidth="1"/>
    <col min="5897" max="6144" width="9.33203125" style="383"/>
    <col min="6145" max="6145" width="7.6640625" style="383" customWidth="1"/>
    <col min="6146" max="6146" width="52.83203125" style="383" customWidth="1"/>
    <col min="6147" max="6147" width="8" style="383" customWidth="1"/>
    <col min="6148" max="6148" width="6.6640625" style="383" customWidth="1"/>
    <col min="6149" max="6149" width="15.1640625" style="383" customWidth="1"/>
    <col min="6150" max="6150" width="19.33203125" style="383" customWidth="1"/>
    <col min="6151" max="6151" width="15.83203125" style="383" customWidth="1"/>
    <col min="6152" max="6152" width="18.1640625" style="383" customWidth="1"/>
    <col min="6153" max="6400" width="9.33203125" style="383"/>
    <col min="6401" max="6401" width="7.6640625" style="383" customWidth="1"/>
    <col min="6402" max="6402" width="52.83203125" style="383" customWidth="1"/>
    <col min="6403" max="6403" width="8" style="383" customWidth="1"/>
    <col min="6404" max="6404" width="6.6640625" style="383" customWidth="1"/>
    <col min="6405" max="6405" width="15.1640625" style="383" customWidth="1"/>
    <col min="6406" max="6406" width="19.33203125" style="383" customWidth="1"/>
    <col min="6407" max="6407" width="15.83203125" style="383" customWidth="1"/>
    <col min="6408" max="6408" width="18.1640625" style="383" customWidth="1"/>
    <col min="6409" max="6656" width="9.33203125" style="383"/>
    <col min="6657" max="6657" width="7.6640625" style="383" customWidth="1"/>
    <col min="6658" max="6658" width="52.83203125" style="383" customWidth="1"/>
    <col min="6659" max="6659" width="8" style="383" customWidth="1"/>
    <col min="6660" max="6660" width="6.6640625" style="383" customWidth="1"/>
    <col min="6661" max="6661" width="15.1640625" style="383" customWidth="1"/>
    <col min="6662" max="6662" width="19.33203125" style="383" customWidth="1"/>
    <col min="6663" max="6663" width="15.83203125" style="383" customWidth="1"/>
    <col min="6664" max="6664" width="18.1640625" style="383" customWidth="1"/>
    <col min="6665" max="6912" width="9.33203125" style="383"/>
    <col min="6913" max="6913" width="7.6640625" style="383" customWidth="1"/>
    <col min="6914" max="6914" width="52.83203125" style="383" customWidth="1"/>
    <col min="6915" max="6915" width="8" style="383" customWidth="1"/>
    <col min="6916" max="6916" width="6.6640625" style="383" customWidth="1"/>
    <col min="6917" max="6917" width="15.1640625" style="383" customWidth="1"/>
    <col min="6918" max="6918" width="19.33203125" style="383" customWidth="1"/>
    <col min="6919" max="6919" width="15.83203125" style="383" customWidth="1"/>
    <col min="6920" max="6920" width="18.1640625" style="383" customWidth="1"/>
    <col min="6921" max="7168" width="9.33203125" style="383"/>
    <col min="7169" max="7169" width="7.6640625" style="383" customWidth="1"/>
    <col min="7170" max="7170" width="52.83203125" style="383" customWidth="1"/>
    <col min="7171" max="7171" width="8" style="383" customWidth="1"/>
    <col min="7172" max="7172" width="6.6640625" style="383" customWidth="1"/>
    <col min="7173" max="7173" width="15.1640625" style="383" customWidth="1"/>
    <col min="7174" max="7174" width="19.33203125" style="383" customWidth="1"/>
    <col min="7175" max="7175" width="15.83203125" style="383" customWidth="1"/>
    <col min="7176" max="7176" width="18.1640625" style="383" customWidth="1"/>
    <col min="7177" max="7424" width="9.33203125" style="383"/>
    <col min="7425" max="7425" width="7.6640625" style="383" customWidth="1"/>
    <col min="7426" max="7426" width="52.83203125" style="383" customWidth="1"/>
    <col min="7427" max="7427" width="8" style="383" customWidth="1"/>
    <col min="7428" max="7428" width="6.6640625" style="383" customWidth="1"/>
    <col min="7429" max="7429" width="15.1640625" style="383" customWidth="1"/>
    <col min="7430" max="7430" width="19.33203125" style="383" customWidth="1"/>
    <col min="7431" max="7431" width="15.83203125" style="383" customWidth="1"/>
    <col min="7432" max="7432" width="18.1640625" style="383" customWidth="1"/>
    <col min="7433" max="7680" width="9.33203125" style="383"/>
    <col min="7681" max="7681" width="7.6640625" style="383" customWidth="1"/>
    <col min="7682" max="7682" width="52.83203125" style="383" customWidth="1"/>
    <col min="7683" max="7683" width="8" style="383" customWidth="1"/>
    <col min="7684" max="7684" width="6.6640625" style="383" customWidth="1"/>
    <col min="7685" max="7685" width="15.1640625" style="383" customWidth="1"/>
    <col min="7686" max="7686" width="19.33203125" style="383" customWidth="1"/>
    <col min="7687" max="7687" width="15.83203125" style="383" customWidth="1"/>
    <col min="7688" max="7688" width="18.1640625" style="383" customWidth="1"/>
    <col min="7689" max="7936" width="9.33203125" style="383"/>
    <col min="7937" max="7937" width="7.6640625" style="383" customWidth="1"/>
    <col min="7938" max="7938" width="52.83203125" style="383" customWidth="1"/>
    <col min="7939" max="7939" width="8" style="383" customWidth="1"/>
    <col min="7940" max="7940" width="6.6640625" style="383" customWidth="1"/>
    <col min="7941" max="7941" width="15.1640625" style="383" customWidth="1"/>
    <col min="7942" max="7942" width="19.33203125" style="383" customWidth="1"/>
    <col min="7943" max="7943" width="15.83203125" style="383" customWidth="1"/>
    <col min="7944" max="7944" width="18.1640625" style="383" customWidth="1"/>
    <col min="7945" max="8192" width="9.33203125" style="383"/>
    <col min="8193" max="8193" width="7.6640625" style="383" customWidth="1"/>
    <col min="8194" max="8194" width="52.83203125" style="383" customWidth="1"/>
    <col min="8195" max="8195" width="8" style="383" customWidth="1"/>
    <col min="8196" max="8196" width="6.6640625" style="383" customWidth="1"/>
    <col min="8197" max="8197" width="15.1640625" style="383" customWidth="1"/>
    <col min="8198" max="8198" width="19.33203125" style="383" customWidth="1"/>
    <col min="8199" max="8199" width="15.83203125" style="383" customWidth="1"/>
    <col min="8200" max="8200" width="18.1640625" style="383" customWidth="1"/>
    <col min="8201" max="8448" width="9.33203125" style="383"/>
    <col min="8449" max="8449" width="7.6640625" style="383" customWidth="1"/>
    <col min="8450" max="8450" width="52.83203125" style="383" customWidth="1"/>
    <col min="8451" max="8451" width="8" style="383" customWidth="1"/>
    <col min="8452" max="8452" width="6.6640625" style="383" customWidth="1"/>
    <col min="8453" max="8453" width="15.1640625" style="383" customWidth="1"/>
    <col min="8454" max="8454" width="19.33203125" style="383" customWidth="1"/>
    <col min="8455" max="8455" width="15.83203125" style="383" customWidth="1"/>
    <col min="8456" max="8456" width="18.1640625" style="383" customWidth="1"/>
    <col min="8457" max="8704" width="9.33203125" style="383"/>
    <col min="8705" max="8705" width="7.6640625" style="383" customWidth="1"/>
    <col min="8706" max="8706" width="52.83203125" style="383" customWidth="1"/>
    <col min="8707" max="8707" width="8" style="383" customWidth="1"/>
    <col min="8708" max="8708" width="6.6640625" style="383" customWidth="1"/>
    <col min="8709" max="8709" width="15.1640625" style="383" customWidth="1"/>
    <col min="8710" max="8710" width="19.33203125" style="383" customWidth="1"/>
    <col min="8711" max="8711" width="15.83203125" style="383" customWidth="1"/>
    <col min="8712" max="8712" width="18.1640625" style="383" customWidth="1"/>
    <col min="8713" max="8960" width="9.33203125" style="383"/>
    <col min="8961" max="8961" width="7.6640625" style="383" customWidth="1"/>
    <col min="8962" max="8962" width="52.83203125" style="383" customWidth="1"/>
    <col min="8963" max="8963" width="8" style="383" customWidth="1"/>
    <col min="8964" max="8964" width="6.6640625" style="383" customWidth="1"/>
    <col min="8965" max="8965" width="15.1640625" style="383" customWidth="1"/>
    <col min="8966" max="8966" width="19.33203125" style="383" customWidth="1"/>
    <col min="8967" max="8967" width="15.83203125" style="383" customWidth="1"/>
    <col min="8968" max="8968" width="18.1640625" style="383" customWidth="1"/>
    <col min="8969" max="9216" width="9.33203125" style="383"/>
    <col min="9217" max="9217" width="7.6640625" style="383" customWidth="1"/>
    <col min="9218" max="9218" width="52.83203125" style="383" customWidth="1"/>
    <col min="9219" max="9219" width="8" style="383" customWidth="1"/>
    <col min="9220" max="9220" width="6.6640625" style="383" customWidth="1"/>
    <col min="9221" max="9221" width="15.1640625" style="383" customWidth="1"/>
    <col min="9222" max="9222" width="19.33203125" style="383" customWidth="1"/>
    <col min="9223" max="9223" width="15.83203125" style="383" customWidth="1"/>
    <col min="9224" max="9224" width="18.1640625" style="383" customWidth="1"/>
    <col min="9225" max="9472" width="9.33203125" style="383"/>
    <col min="9473" max="9473" width="7.6640625" style="383" customWidth="1"/>
    <col min="9474" max="9474" width="52.83203125" style="383" customWidth="1"/>
    <col min="9475" max="9475" width="8" style="383" customWidth="1"/>
    <col min="9476" max="9476" width="6.6640625" style="383" customWidth="1"/>
    <col min="9477" max="9477" width="15.1640625" style="383" customWidth="1"/>
    <col min="9478" max="9478" width="19.33203125" style="383" customWidth="1"/>
    <col min="9479" max="9479" width="15.83203125" style="383" customWidth="1"/>
    <col min="9480" max="9480" width="18.1640625" style="383" customWidth="1"/>
    <col min="9481" max="9728" width="9.33203125" style="383"/>
    <col min="9729" max="9729" width="7.6640625" style="383" customWidth="1"/>
    <col min="9730" max="9730" width="52.83203125" style="383" customWidth="1"/>
    <col min="9731" max="9731" width="8" style="383" customWidth="1"/>
    <col min="9732" max="9732" width="6.6640625" style="383" customWidth="1"/>
    <col min="9733" max="9733" width="15.1640625" style="383" customWidth="1"/>
    <col min="9734" max="9734" width="19.33203125" style="383" customWidth="1"/>
    <col min="9735" max="9735" width="15.83203125" style="383" customWidth="1"/>
    <col min="9736" max="9736" width="18.1640625" style="383" customWidth="1"/>
    <col min="9737" max="9984" width="9.33203125" style="383"/>
    <col min="9985" max="9985" width="7.6640625" style="383" customWidth="1"/>
    <col min="9986" max="9986" width="52.83203125" style="383" customWidth="1"/>
    <col min="9987" max="9987" width="8" style="383" customWidth="1"/>
    <col min="9988" max="9988" width="6.6640625" style="383" customWidth="1"/>
    <col min="9989" max="9989" width="15.1640625" style="383" customWidth="1"/>
    <col min="9990" max="9990" width="19.33203125" style="383" customWidth="1"/>
    <col min="9991" max="9991" width="15.83203125" style="383" customWidth="1"/>
    <col min="9992" max="9992" width="18.1640625" style="383" customWidth="1"/>
    <col min="9993" max="10240" width="9.33203125" style="383"/>
    <col min="10241" max="10241" width="7.6640625" style="383" customWidth="1"/>
    <col min="10242" max="10242" width="52.83203125" style="383" customWidth="1"/>
    <col min="10243" max="10243" width="8" style="383" customWidth="1"/>
    <col min="10244" max="10244" width="6.6640625" style="383" customWidth="1"/>
    <col min="10245" max="10245" width="15.1640625" style="383" customWidth="1"/>
    <col min="10246" max="10246" width="19.33203125" style="383" customWidth="1"/>
    <col min="10247" max="10247" width="15.83203125" style="383" customWidth="1"/>
    <col min="10248" max="10248" width="18.1640625" style="383" customWidth="1"/>
    <col min="10249" max="10496" width="9.33203125" style="383"/>
    <col min="10497" max="10497" width="7.6640625" style="383" customWidth="1"/>
    <col min="10498" max="10498" width="52.83203125" style="383" customWidth="1"/>
    <col min="10499" max="10499" width="8" style="383" customWidth="1"/>
    <col min="10500" max="10500" width="6.6640625" style="383" customWidth="1"/>
    <col min="10501" max="10501" width="15.1640625" style="383" customWidth="1"/>
    <col min="10502" max="10502" width="19.33203125" style="383" customWidth="1"/>
    <col min="10503" max="10503" width="15.83203125" style="383" customWidth="1"/>
    <col min="10504" max="10504" width="18.1640625" style="383" customWidth="1"/>
    <col min="10505" max="10752" width="9.33203125" style="383"/>
    <col min="10753" max="10753" width="7.6640625" style="383" customWidth="1"/>
    <col min="10754" max="10754" width="52.83203125" style="383" customWidth="1"/>
    <col min="10755" max="10755" width="8" style="383" customWidth="1"/>
    <col min="10756" max="10756" width="6.6640625" style="383" customWidth="1"/>
    <col min="10757" max="10757" width="15.1640625" style="383" customWidth="1"/>
    <col min="10758" max="10758" width="19.33203125" style="383" customWidth="1"/>
    <col min="10759" max="10759" width="15.83203125" style="383" customWidth="1"/>
    <col min="10760" max="10760" width="18.1640625" style="383" customWidth="1"/>
    <col min="10761" max="11008" width="9.33203125" style="383"/>
    <col min="11009" max="11009" width="7.6640625" style="383" customWidth="1"/>
    <col min="11010" max="11010" width="52.83203125" style="383" customWidth="1"/>
    <col min="11011" max="11011" width="8" style="383" customWidth="1"/>
    <col min="11012" max="11012" width="6.6640625" style="383" customWidth="1"/>
    <col min="11013" max="11013" width="15.1640625" style="383" customWidth="1"/>
    <col min="11014" max="11014" width="19.33203125" style="383" customWidth="1"/>
    <col min="11015" max="11015" width="15.83203125" style="383" customWidth="1"/>
    <col min="11016" max="11016" width="18.1640625" style="383" customWidth="1"/>
    <col min="11017" max="11264" width="9.33203125" style="383"/>
    <col min="11265" max="11265" width="7.6640625" style="383" customWidth="1"/>
    <col min="11266" max="11266" width="52.83203125" style="383" customWidth="1"/>
    <col min="11267" max="11267" width="8" style="383" customWidth="1"/>
    <col min="11268" max="11268" width="6.6640625" style="383" customWidth="1"/>
    <col min="11269" max="11269" width="15.1640625" style="383" customWidth="1"/>
    <col min="11270" max="11270" width="19.33203125" style="383" customWidth="1"/>
    <col min="11271" max="11271" width="15.83203125" style="383" customWidth="1"/>
    <col min="11272" max="11272" width="18.1640625" style="383" customWidth="1"/>
    <col min="11273" max="11520" width="9.33203125" style="383"/>
    <col min="11521" max="11521" width="7.6640625" style="383" customWidth="1"/>
    <col min="11522" max="11522" width="52.83203125" style="383" customWidth="1"/>
    <col min="11523" max="11523" width="8" style="383" customWidth="1"/>
    <col min="11524" max="11524" width="6.6640625" style="383" customWidth="1"/>
    <col min="11525" max="11525" width="15.1640625" style="383" customWidth="1"/>
    <col min="11526" max="11526" width="19.33203125" style="383" customWidth="1"/>
    <col min="11527" max="11527" width="15.83203125" style="383" customWidth="1"/>
    <col min="11528" max="11528" width="18.1640625" style="383" customWidth="1"/>
    <col min="11529" max="11776" width="9.33203125" style="383"/>
    <col min="11777" max="11777" width="7.6640625" style="383" customWidth="1"/>
    <col min="11778" max="11778" width="52.83203125" style="383" customWidth="1"/>
    <col min="11779" max="11779" width="8" style="383" customWidth="1"/>
    <col min="11780" max="11780" width="6.6640625" style="383" customWidth="1"/>
    <col min="11781" max="11781" width="15.1640625" style="383" customWidth="1"/>
    <col min="11782" max="11782" width="19.33203125" style="383" customWidth="1"/>
    <col min="11783" max="11783" width="15.83203125" style="383" customWidth="1"/>
    <col min="11784" max="11784" width="18.1640625" style="383" customWidth="1"/>
    <col min="11785" max="12032" width="9.33203125" style="383"/>
    <col min="12033" max="12033" width="7.6640625" style="383" customWidth="1"/>
    <col min="12034" max="12034" width="52.83203125" style="383" customWidth="1"/>
    <col min="12035" max="12035" width="8" style="383" customWidth="1"/>
    <col min="12036" max="12036" width="6.6640625" style="383" customWidth="1"/>
    <col min="12037" max="12037" width="15.1640625" style="383" customWidth="1"/>
    <col min="12038" max="12038" width="19.33203125" style="383" customWidth="1"/>
    <col min="12039" max="12039" width="15.83203125" style="383" customWidth="1"/>
    <col min="12040" max="12040" width="18.1640625" style="383" customWidth="1"/>
    <col min="12041" max="12288" width="9.33203125" style="383"/>
    <col min="12289" max="12289" width="7.6640625" style="383" customWidth="1"/>
    <col min="12290" max="12290" width="52.83203125" style="383" customWidth="1"/>
    <col min="12291" max="12291" width="8" style="383" customWidth="1"/>
    <col min="12292" max="12292" width="6.6640625" style="383" customWidth="1"/>
    <col min="12293" max="12293" width="15.1640625" style="383" customWidth="1"/>
    <col min="12294" max="12294" width="19.33203125" style="383" customWidth="1"/>
    <col min="12295" max="12295" width="15.83203125" style="383" customWidth="1"/>
    <col min="12296" max="12296" width="18.1640625" style="383" customWidth="1"/>
    <col min="12297" max="12544" width="9.33203125" style="383"/>
    <col min="12545" max="12545" width="7.6640625" style="383" customWidth="1"/>
    <col min="12546" max="12546" width="52.83203125" style="383" customWidth="1"/>
    <col min="12547" max="12547" width="8" style="383" customWidth="1"/>
    <col min="12548" max="12548" width="6.6640625" style="383" customWidth="1"/>
    <col min="12549" max="12549" width="15.1640625" style="383" customWidth="1"/>
    <col min="12550" max="12550" width="19.33203125" style="383" customWidth="1"/>
    <col min="12551" max="12551" width="15.83203125" style="383" customWidth="1"/>
    <col min="12552" max="12552" width="18.1640625" style="383" customWidth="1"/>
    <col min="12553" max="12800" width="9.33203125" style="383"/>
    <col min="12801" max="12801" width="7.6640625" style="383" customWidth="1"/>
    <col min="12802" max="12802" width="52.83203125" style="383" customWidth="1"/>
    <col min="12803" max="12803" width="8" style="383" customWidth="1"/>
    <col min="12804" max="12804" width="6.6640625" style="383" customWidth="1"/>
    <col min="12805" max="12805" width="15.1640625" style="383" customWidth="1"/>
    <col min="12806" max="12806" width="19.33203125" style="383" customWidth="1"/>
    <col min="12807" max="12807" width="15.83203125" style="383" customWidth="1"/>
    <col min="12808" max="12808" width="18.1640625" style="383" customWidth="1"/>
    <col min="12809" max="13056" width="9.33203125" style="383"/>
    <col min="13057" max="13057" width="7.6640625" style="383" customWidth="1"/>
    <col min="13058" max="13058" width="52.83203125" style="383" customWidth="1"/>
    <col min="13059" max="13059" width="8" style="383" customWidth="1"/>
    <col min="13060" max="13060" width="6.6640625" style="383" customWidth="1"/>
    <col min="13061" max="13061" width="15.1640625" style="383" customWidth="1"/>
    <col min="13062" max="13062" width="19.33203125" style="383" customWidth="1"/>
    <col min="13063" max="13063" width="15.83203125" style="383" customWidth="1"/>
    <col min="13064" max="13064" width="18.1640625" style="383" customWidth="1"/>
    <col min="13065" max="13312" width="9.33203125" style="383"/>
    <col min="13313" max="13313" width="7.6640625" style="383" customWidth="1"/>
    <col min="13314" max="13314" width="52.83203125" style="383" customWidth="1"/>
    <col min="13315" max="13315" width="8" style="383" customWidth="1"/>
    <col min="13316" max="13316" width="6.6640625" style="383" customWidth="1"/>
    <col min="13317" max="13317" width="15.1640625" style="383" customWidth="1"/>
    <col min="13318" max="13318" width="19.33203125" style="383" customWidth="1"/>
    <col min="13319" max="13319" width="15.83203125" style="383" customWidth="1"/>
    <col min="13320" max="13320" width="18.1640625" style="383" customWidth="1"/>
    <col min="13321" max="13568" width="9.33203125" style="383"/>
    <col min="13569" max="13569" width="7.6640625" style="383" customWidth="1"/>
    <col min="13570" max="13570" width="52.83203125" style="383" customWidth="1"/>
    <col min="13571" max="13571" width="8" style="383" customWidth="1"/>
    <col min="13572" max="13572" width="6.6640625" style="383" customWidth="1"/>
    <col min="13573" max="13573" width="15.1640625" style="383" customWidth="1"/>
    <col min="13574" max="13574" width="19.33203125" style="383" customWidth="1"/>
    <col min="13575" max="13575" width="15.83203125" style="383" customWidth="1"/>
    <col min="13576" max="13576" width="18.1640625" style="383" customWidth="1"/>
    <col min="13577" max="13824" width="9.33203125" style="383"/>
    <col min="13825" max="13825" width="7.6640625" style="383" customWidth="1"/>
    <col min="13826" max="13826" width="52.83203125" style="383" customWidth="1"/>
    <col min="13827" max="13827" width="8" style="383" customWidth="1"/>
    <col min="13828" max="13828" width="6.6640625" style="383" customWidth="1"/>
    <col min="13829" max="13829" width="15.1640625" style="383" customWidth="1"/>
    <col min="13830" max="13830" width="19.33203125" style="383" customWidth="1"/>
    <col min="13831" max="13831" width="15.83203125" style="383" customWidth="1"/>
    <col min="13832" max="13832" width="18.1640625" style="383" customWidth="1"/>
    <col min="13833" max="14080" width="9.33203125" style="383"/>
    <col min="14081" max="14081" width="7.6640625" style="383" customWidth="1"/>
    <col min="14082" max="14082" width="52.83203125" style="383" customWidth="1"/>
    <col min="14083" max="14083" width="8" style="383" customWidth="1"/>
    <col min="14084" max="14084" width="6.6640625" style="383" customWidth="1"/>
    <col min="14085" max="14085" width="15.1640625" style="383" customWidth="1"/>
    <col min="14086" max="14086" width="19.33203125" style="383" customWidth="1"/>
    <col min="14087" max="14087" width="15.83203125" style="383" customWidth="1"/>
    <col min="14088" max="14088" width="18.1640625" style="383" customWidth="1"/>
    <col min="14089" max="14336" width="9.33203125" style="383"/>
    <col min="14337" max="14337" width="7.6640625" style="383" customWidth="1"/>
    <col min="14338" max="14338" width="52.83203125" style="383" customWidth="1"/>
    <col min="14339" max="14339" width="8" style="383" customWidth="1"/>
    <col min="14340" max="14340" width="6.6640625" style="383" customWidth="1"/>
    <col min="14341" max="14341" width="15.1640625" style="383" customWidth="1"/>
    <col min="14342" max="14342" width="19.33203125" style="383" customWidth="1"/>
    <col min="14343" max="14343" width="15.83203125" style="383" customWidth="1"/>
    <col min="14344" max="14344" width="18.1640625" style="383" customWidth="1"/>
    <col min="14345" max="14592" width="9.33203125" style="383"/>
    <col min="14593" max="14593" width="7.6640625" style="383" customWidth="1"/>
    <col min="14594" max="14594" width="52.83203125" style="383" customWidth="1"/>
    <col min="14595" max="14595" width="8" style="383" customWidth="1"/>
    <col min="14596" max="14596" width="6.6640625" style="383" customWidth="1"/>
    <col min="14597" max="14597" width="15.1640625" style="383" customWidth="1"/>
    <col min="14598" max="14598" width="19.33203125" style="383" customWidth="1"/>
    <col min="14599" max="14599" width="15.83203125" style="383" customWidth="1"/>
    <col min="14600" max="14600" width="18.1640625" style="383" customWidth="1"/>
    <col min="14601" max="14848" width="9.33203125" style="383"/>
    <col min="14849" max="14849" width="7.6640625" style="383" customWidth="1"/>
    <col min="14850" max="14850" width="52.83203125" style="383" customWidth="1"/>
    <col min="14851" max="14851" width="8" style="383" customWidth="1"/>
    <col min="14852" max="14852" width="6.6640625" style="383" customWidth="1"/>
    <col min="14853" max="14853" width="15.1640625" style="383" customWidth="1"/>
    <col min="14854" max="14854" width="19.33203125" style="383" customWidth="1"/>
    <col min="14855" max="14855" width="15.83203125" style="383" customWidth="1"/>
    <col min="14856" max="14856" width="18.1640625" style="383" customWidth="1"/>
    <col min="14857" max="15104" width="9.33203125" style="383"/>
    <col min="15105" max="15105" width="7.6640625" style="383" customWidth="1"/>
    <col min="15106" max="15106" width="52.83203125" style="383" customWidth="1"/>
    <col min="15107" max="15107" width="8" style="383" customWidth="1"/>
    <col min="15108" max="15108" width="6.6640625" style="383" customWidth="1"/>
    <col min="15109" max="15109" width="15.1640625" style="383" customWidth="1"/>
    <col min="15110" max="15110" width="19.33203125" style="383" customWidth="1"/>
    <col min="15111" max="15111" width="15.83203125" style="383" customWidth="1"/>
    <col min="15112" max="15112" width="18.1640625" style="383" customWidth="1"/>
    <col min="15113" max="15360" width="9.33203125" style="383"/>
    <col min="15361" max="15361" width="7.6640625" style="383" customWidth="1"/>
    <col min="15362" max="15362" width="52.83203125" style="383" customWidth="1"/>
    <col min="15363" max="15363" width="8" style="383" customWidth="1"/>
    <col min="15364" max="15364" width="6.6640625" style="383" customWidth="1"/>
    <col min="15365" max="15365" width="15.1640625" style="383" customWidth="1"/>
    <col min="15366" max="15366" width="19.33203125" style="383" customWidth="1"/>
    <col min="15367" max="15367" width="15.83203125" style="383" customWidth="1"/>
    <col min="15368" max="15368" width="18.1640625" style="383" customWidth="1"/>
    <col min="15369" max="15616" width="9.33203125" style="383"/>
    <col min="15617" max="15617" width="7.6640625" style="383" customWidth="1"/>
    <col min="15618" max="15618" width="52.83203125" style="383" customWidth="1"/>
    <col min="15619" max="15619" width="8" style="383" customWidth="1"/>
    <col min="15620" max="15620" width="6.6640625" style="383" customWidth="1"/>
    <col min="15621" max="15621" width="15.1640625" style="383" customWidth="1"/>
    <col min="15622" max="15622" width="19.33203125" style="383" customWidth="1"/>
    <col min="15623" max="15623" width="15.83203125" style="383" customWidth="1"/>
    <col min="15624" max="15624" width="18.1640625" style="383" customWidth="1"/>
    <col min="15625" max="15872" width="9.33203125" style="383"/>
    <col min="15873" max="15873" width="7.6640625" style="383" customWidth="1"/>
    <col min="15874" max="15874" width="52.83203125" style="383" customWidth="1"/>
    <col min="15875" max="15875" width="8" style="383" customWidth="1"/>
    <col min="15876" max="15876" width="6.6640625" style="383" customWidth="1"/>
    <col min="15877" max="15877" width="15.1640625" style="383" customWidth="1"/>
    <col min="15878" max="15878" width="19.33203125" style="383" customWidth="1"/>
    <col min="15879" max="15879" width="15.83203125" style="383" customWidth="1"/>
    <col min="15880" max="15880" width="18.1640625" style="383" customWidth="1"/>
    <col min="15881" max="16128" width="9.33203125" style="383"/>
    <col min="16129" max="16129" width="7.6640625" style="383" customWidth="1"/>
    <col min="16130" max="16130" width="52.83203125" style="383" customWidth="1"/>
    <col min="16131" max="16131" width="8" style="383" customWidth="1"/>
    <col min="16132" max="16132" width="6.6640625" style="383" customWidth="1"/>
    <col min="16133" max="16133" width="15.1640625" style="383" customWidth="1"/>
    <col min="16134" max="16134" width="19.33203125" style="383" customWidth="1"/>
    <col min="16135" max="16135" width="15.83203125" style="383" customWidth="1"/>
    <col min="16136" max="16136" width="18.1640625" style="383" customWidth="1"/>
    <col min="16137" max="16384" width="9.33203125" style="383"/>
  </cols>
  <sheetData>
    <row r="1" spans="1:8" ht="15.75">
      <c r="A1" s="384" t="s">
        <v>8160</v>
      </c>
      <c r="B1" s="401"/>
      <c r="C1" s="402"/>
      <c r="D1" s="402"/>
      <c r="E1" s="402"/>
      <c r="F1" s="402"/>
      <c r="G1" s="402"/>
      <c r="H1" s="385"/>
    </row>
    <row r="2" spans="1:8">
      <c r="A2" s="386" t="s">
        <v>8161</v>
      </c>
      <c r="B2" s="403"/>
      <c r="C2" s="403"/>
      <c r="D2" s="404"/>
      <c r="E2" s="404"/>
      <c r="F2" s="404"/>
      <c r="G2" s="404"/>
      <c r="H2" s="387"/>
    </row>
    <row r="3" spans="1:8">
      <c r="A3" s="405" t="s">
        <v>8165</v>
      </c>
      <c r="B3" s="403"/>
      <c r="C3" s="406"/>
      <c r="D3" s="404"/>
      <c r="E3" s="404"/>
      <c r="F3" s="404"/>
      <c r="G3" s="404"/>
      <c r="H3" s="387"/>
    </row>
    <row r="4" spans="1:8" ht="18">
      <c r="A4" s="407" t="s">
        <v>8166</v>
      </c>
      <c r="B4" s="408"/>
      <c r="C4" s="409"/>
      <c r="D4" s="409"/>
      <c r="E4" s="409"/>
      <c r="F4" s="409"/>
      <c r="G4" s="410" t="s">
        <v>7092</v>
      </c>
      <c r="H4" s="390"/>
    </row>
    <row r="5" spans="1:8">
      <c r="A5" s="411" t="s">
        <v>8167</v>
      </c>
      <c r="B5" s="391" t="s">
        <v>6964</v>
      </c>
      <c r="C5" s="391" t="s">
        <v>8168</v>
      </c>
      <c r="D5" s="391" t="s">
        <v>8169</v>
      </c>
      <c r="E5" s="412" t="s">
        <v>8170</v>
      </c>
      <c r="F5" s="413" t="s">
        <v>7429</v>
      </c>
      <c r="G5" s="412" t="s">
        <v>8170</v>
      </c>
      <c r="H5" s="413" t="s">
        <v>7429</v>
      </c>
    </row>
    <row r="6" spans="1:8" ht="13.5" customHeight="1">
      <c r="A6" s="411"/>
      <c r="B6" s="414" t="s">
        <v>8171</v>
      </c>
      <c r="C6" s="391"/>
      <c r="D6" s="391"/>
      <c r="E6" s="412"/>
      <c r="F6" s="413"/>
      <c r="G6" s="412"/>
      <c r="H6" s="413"/>
    </row>
    <row r="7" spans="1:8" ht="409.5" customHeight="1">
      <c r="A7" s="415">
        <v>1</v>
      </c>
      <c r="B7" s="416" t="s">
        <v>8172</v>
      </c>
      <c r="C7" s="417">
        <v>1</v>
      </c>
      <c r="D7" s="418" t="s">
        <v>3538</v>
      </c>
      <c r="E7" s="713"/>
      <c r="F7" s="419">
        <f>SUM(C7*E7)</f>
        <v>0</v>
      </c>
      <c r="G7" s="713"/>
      <c r="H7" s="419">
        <f>SUM(C7*G7)</f>
        <v>0</v>
      </c>
    </row>
    <row r="8" spans="1:8" s="393" customFormat="1" ht="15" customHeight="1">
      <c r="A8" s="415">
        <f>A7+1</f>
        <v>2</v>
      </c>
      <c r="B8" s="420" t="s">
        <v>8173</v>
      </c>
      <c r="C8" s="421">
        <v>5200</v>
      </c>
      <c r="D8" s="422" t="s">
        <v>876</v>
      </c>
      <c r="E8" s="714"/>
      <c r="F8" s="419">
        <f>SUM(C8*E8)</f>
        <v>0</v>
      </c>
      <c r="G8" s="714"/>
      <c r="H8" s="419">
        <f>SUM(C8*G8)</f>
        <v>0</v>
      </c>
    </row>
    <row r="9" spans="1:8" ht="26.25" customHeight="1">
      <c r="A9" s="415">
        <f t="shared" ref="A9:A42" si="0">A8+1</f>
        <v>3</v>
      </c>
      <c r="B9" s="423" t="s">
        <v>8174</v>
      </c>
      <c r="C9" s="417">
        <v>16</v>
      </c>
      <c r="D9" s="418" t="s">
        <v>3538</v>
      </c>
      <c r="E9" s="713"/>
      <c r="F9" s="419">
        <f>SUM(C9*E9)</f>
        <v>0</v>
      </c>
      <c r="G9" s="713"/>
      <c r="H9" s="419">
        <f>SUM(C9*G9)</f>
        <v>0</v>
      </c>
    </row>
    <row r="10" spans="1:8" ht="12" customHeight="1">
      <c r="A10" s="415">
        <f t="shared" si="0"/>
        <v>4</v>
      </c>
      <c r="B10" s="420" t="s">
        <v>8175</v>
      </c>
      <c r="C10" s="417">
        <v>1</v>
      </c>
      <c r="D10" s="418" t="s">
        <v>3538</v>
      </c>
      <c r="E10" s="713"/>
      <c r="F10" s="419">
        <f>SUM(C10*E10)</f>
        <v>0</v>
      </c>
      <c r="G10" s="713"/>
      <c r="H10" s="419">
        <f>SUM(C10*G10)</f>
        <v>0</v>
      </c>
    </row>
    <row r="11" spans="1:8" s="393" customFormat="1" ht="15" customHeight="1">
      <c r="A11" s="415">
        <f t="shared" si="0"/>
        <v>5</v>
      </c>
      <c r="B11" s="424" t="s">
        <v>8176</v>
      </c>
      <c r="C11" s="425">
        <v>3</v>
      </c>
      <c r="D11" s="426" t="s">
        <v>3538</v>
      </c>
      <c r="E11" s="708"/>
      <c r="F11" s="427">
        <f>SUM(C11*E11)</f>
        <v>0</v>
      </c>
      <c r="G11" s="708"/>
      <c r="H11" s="419">
        <f>SUM(C11*G11)</f>
        <v>0</v>
      </c>
    </row>
    <row r="12" spans="1:8" s="393" customFormat="1" ht="15" customHeight="1">
      <c r="A12" s="415">
        <f t="shared" si="0"/>
        <v>6</v>
      </c>
      <c r="B12" s="424" t="s">
        <v>8177</v>
      </c>
      <c r="C12" s="425">
        <v>1</v>
      </c>
      <c r="D12" s="426" t="s">
        <v>3538</v>
      </c>
      <c r="E12" s="708"/>
      <c r="F12" s="427">
        <f t="shared" ref="F12:F33" si="1">SUM(C12*E12)</f>
        <v>0</v>
      </c>
      <c r="G12" s="708"/>
      <c r="H12" s="419">
        <f t="shared" ref="H12:H41" si="2">SUM(C12*G12)</f>
        <v>0</v>
      </c>
    </row>
    <row r="13" spans="1:8">
      <c r="A13" s="415">
        <f t="shared" si="0"/>
        <v>7</v>
      </c>
      <c r="B13" s="420" t="s">
        <v>8178</v>
      </c>
      <c r="C13" s="425">
        <v>2</v>
      </c>
      <c r="D13" s="426" t="s">
        <v>3538</v>
      </c>
      <c r="E13" s="708"/>
      <c r="F13" s="427">
        <f t="shared" si="1"/>
        <v>0</v>
      </c>
      <c r="G13" s="708"/>
      <c r="H13" s="419">
        <f t="shared" si="2"/>
        <v>0</v>
      </c>
    </row>
    <row r="14" spans="1:8">
      <c r="A14" s="415">
        <f t="shared" si="0"/>
        <v>8</v>
      </c>
      <c r="B14" s="420" t="s">
        <v>8179</v>
      </c>
      <c r="C14" s="425">
        <v>1</v>
      </c>
      <c r="D14" s="426" t="s">
        <v>3538</v>
      </c>
      <c r="E14" s="708"/>
      <c r="F14" s="427">
        <f>SUM(C14*E14)</f>
        <v>0</v>
      </c>
      <c r="G14" s="708"/>
      <c r="H14" s="419">
        <f>SUM(C14*G14)</f>
        <v>0</v>
      </c>
    </row>
    <row r="15" spans="1:8">
      <c r="A15" s="415">
        <f t="shared" si="0"/>
        <v>9</v>
      </c>
      <c r="B15" s="428" t="s">
        <v>8180</v>
      </c>
      <c r="C15" s="425">
        <v>1</v>
      </c>
      <c r="D15" s="426" t="s">
        <v>3538</v>
      </c>
      <c r="E15" s="708"/>
      <c r="F15" s="427">
        <f t="shared" si="1"/>
        <v>0</v>
      </c>
      <c r="G15" s="708"/>
      <c r="H15" s="419">
        <f t="shared" si="2"/>
        <v>0</v>
      </c>
    </row>
    <row r="16" spans="1:8">
      <c r="A16" s="415">
        <f t="shared" si="0"/>
        <v>10</v>
      </c>
      <c r="B16" s="420" t="s">
        <v>8181</v>
      </c>
      <c r="C16" s="425">
        <v>2</v>
      </c>
      <c r="D16" s="426" t="s">
        <v>3538</v>
      </c>
      <c r="E16" s="708"/>
      <c r="F16" s="427">
        <f t="shared" si="1"/>
        <v>0</v>
      </c>
      <c r="G16" s="708"/>
      <c r="H16" s="419">
        <f t="shared" si="2"/>
        <v>0</v>
      </c>
    </row>
    <row r="17" spans="1:8">
      <c r="A17" s="415">
        <f t="shared" si="0"/>
        <v>11</v>
      </c>
      <c r="B17" s="420" t="s">
        <v>8182</v>
      </c>
      <c r="C17" s="425">
        <v>70</v>
      </c>
      <c r="D17" s="426" t="s">
        <v>876</v>
      </c>
      <c r="E17" s="708"/>
      <c r="F17" s="427">
        <f t="shared" si="1"/>
        <v>0</v>
      </c>
      <c r="G17" s="708"/>
      <c r="H17" s="419">
        <f t="shared" si="2"/>
        <v>0</v>
      </c>
    </row>
    <row r="18" spans="1:8">
      <c r="A18" s="415">
        <f t="shared" si="0"/>
        <v>12</v>
      </c>
      <c r="B18" s="420" t="s">
        <v>8183</v>
      </c>
      <c r="C18" s="425">
        <v>70</v>
      </c>
      <c r="D18" s="426" t="s">
        <v>876</v>
      </c>
      <c r="E18" s="708"/>
      <c r="F18" s="427">
        <f t="shared" si="1"/>
        <v>0</v>
      </c>
      <c r="G18" s="708"/>
      <c r="H18" s="419">
        <f t="shared" si="2"/>
        <v>0</v>
      </c>
    </row>
    <row r="19" spans="1:8">
      <c r="A19" s="415">
        <f t="shared" si="0"/>
        <v>13</v>
      </c>
      <c r="B19" s="420" t="s">
        <v>8184</v>
      </c>
      <c r="C19" s="417">
        <v>1</v>
      </c>
      <c r="D19" s="418" t="s">
        <v>3538</v>
      </c>
      <c r="E19" s="713"/>
      <c r="F19" s="419">
        <f t="shared" si="1"/>
        <v>0</v>
      </c>
      <c r="G19" s="713"/>
      <c r="H19" s="419">
        <f t="shared" si="2"/>
        <v>0</v>
      </c>
    </row>
    <row r="20" spans="1:8" s="393" customFormat="1" ht="15" customHeight="1">
      <c r="A20" s="415">
        <f t="shared" si="0"/>
        <v>14</v>
      </c>
      <c r="B20" s="420" t="s">
        <v>8185</v>
      </c>
      <c r="C20" s="421">
        <v>230</v>
      </c>
      <c r="D20" s="422" t="s">
        <v>876</v>
      </c>
      <c r="E20" s="714"/>
      <c r="F20" s="419">
        <f t="shared" si="1"/>
        <v>0</v>
      </c>
      <c r="G20" s="714"/>
      <c r="H20" s="419">
        <f t="shared" si="2"/>
        <v>0</v>
      </c>
    </row>
    <row r="21" spans="1:8" s="393" customFormat="1" ht="15" customHeight="1">
      <c r="A21" s="415">
        <f t="shared" si="0"/>
        <v>15</v>
      </c>
      <c r="B21" s="420" t="s">
        <v>8186</v>
      </c>
      <c r="C21" s="421">
        <v>60</v>
      </c>
      <c r="D21" s="422" t="s">
        <v>876</v>
      </c>
      <c r="E21" s="714"/>
      <c r="F21" s="419">
        <f t="shared" si="1"/>
        <v>0</v>
      </c>
      <c r="G21" s="714"/>
      <c r="H21" s="419">
        <f t="shared" si="2"/>
        <v>0</v>
      </c>
    </row>
    <row r="22" spans="1:8" s="393" customFormat="1" ht="13.5" customHeight="1">
      <c r="A22" s="415">
        <f t="shared" si="0"/>
        <v>16</v>
      </c>
      <c r="B22" s="429" t="s">
        <v>8187</v>
      </c>
      <c r="C22" s="430">
        <v>36</v>
      </c>
      <c r="D22" s="431" t="s">
        <v>3538</v>
      </c>
      <c r="E22" s="704"/>
      <c r="F22" s="427">
        <f>SUM(C22*E22)</f>
        <v>0</v>
      </c>
      <c r="G22" s="704"/>
      <c r="H22" s="419">
        <f>SUM(C22*G22)</f>
        <v>0</v>
      </c>
    </row>
    <row r="23" spans="1:8" s="393" customFormat="1">
      <c r="A23" s="415">
        <f t="shared" si="0"/>
        <v>17</v>
      </c>
      <c r="B23" s="429" t="s">
        <v>8188</v>
      </c>
      <c r="C23" s="430">
        <v>3</v>
      </c>
      <c r="D23" s="431" t="s">
        <v>3538</v>
      </c>
      <c r="E23" s="704"/>
      <c r="F23" s="427">
        <f t="shared" si="1"/>
        <v>0</v>
      </c>
      <c r="G23" s="704"/>
      <c r="H23" s="419">
        <f t="shared" si="2"/>
        <v>0</v>
      </c>
    </row>
    <row r="24" spans="1:8" s="393" customFormat="1">
      <c r="A24" s="415">
        <f t="shared" si="0"/>
        <v>18</v>
      </c>
      <c r="B24" s="429" t="s">
        <v>8189</v>
      </c>
      <c r="C24" s="430">
        <v>5</v>
      </c>
      <c r="D24" s="431" t="s">
        <v>3538</v>
      </c>
      <c r="E24" s="704"/>
      <c r="F24" s="427">
        <f t="shared" si="1"/>
        <v>0</v>
      </c>
      <c r="G24" s="704"/>
      <c r="H24" s="419">
        <f t="shared" si="2"/>
        <v>0</v>
      </c>
    </row>
    <row r="25" spans="1:8" s="393" customFormat="1">
      <c r="A25" s="415">
        <f t="shared" si="0"/>
        <v>19</v>
      </c>
      <c r="B25" s="429" t="s">
        <v>8190</v>
      </c>
      <c r="C25" s="430">
        <v>36</v>
      </c>
      <c r="D25" s="431" t="s">
        <v>3538</v>
      </c>
      <c r="E25" s="704"/>
      <c r="F25" s="427">
        <f t="shared" si="1"/>
        <v>0</v>
      </c>
      <c r="G25" s="704"/>
      <c r="H25" s="419">
        <f t="shared" si="2"/>
        <v>0</v>
      </c>
    </row>
    <row r="26" spans="1:8" s="393" customFormat="1">
      <c r="A26" s="415">
        <f t="shared" si="0"/>
        <v>20</v>
      </c>
      <c r="B26" s="432" t="s">
        <v>8191</v>
      </c>
      <c r="C26" s="430">
        <v>36</v>
      </c>
      <c r="D26" s="431" t="s">
        <v>3538</v>
      </c>
      <c r="E26" s="707"/>
      <c r="F26" s="427">
        <f t="shared" si="1"/>
        <v>0</v>
      </c>
      <c r="G26" s="707"/>
      <c r="H26" s="419">
        <f t="shared" si="2"/>
        <v>0</v>
      </c>
    </row>
    <row r="27" spans="1:8" s="393" customFormat="1">
      <c r="A27" s="415">
        <f t="shared" si="0"/>
        <v>21</v>
      </c>
      <c r="B27" s="432" t="s">
        <v>8192</v>
      </c>
      <c r="C27" s="430">
        <v>20</v>
      </c>
      <c r="D27" s="431" t="s">
        <v>3538</v>
      </c>
      <c r="E27" s="707"/>
      <c r="F27" s="427">
        <f t="shared" si="1"/>
        <v>0</v>
      </c>
      <c r="G27" s="707"/>
      <c r="H27" s="419">
        <f t="shared" si="2"/>
        <v>0</v>
      </c>
    </row>
    <row r="28" spans="1:8" s="393" customFormat="1">
      <c r="A28" s="415">
        <f t="shared" si="0"/>
        <v>22</v>
      </c>
      <c r="B28" s="432" t="s">
        <v>8193</v>
      </c>
      <c r="C28" s="430">
        <v>20</v>
      </c>
      <c r="D28" s="431" t="s">
        <v>3538</v>
      </c>
      <c r="E28" s="707"/>
      <c r="F28" s="427">
        <f t="shared" si="1"/>
        <v>0</v>
      </c>
      <c r="G28" s="707"/>
      <c r="H28" s="419">
        <f t="shared" si="2"/>
        <v>0</v>
      </c>
    </row>
    <row r="29" spans="1:8" s="393" customFormat="1">
      <c r="A29" s="415">
        <f t="shared" si="0"/>
        <v>23</v>
      </c>
      <c r="B29" s="432" t="s">
        <v>8194</v>
      </c>
      <c r="C29" s="415">
        <v>10</v>
      </c>
      <c r="D29" s="433" t="s">
        <v>3538</v>
      </c>
      <c r="E29" s="704"/>
      <c r="F29" s="427">
        <f t="shared" si="1"/>
        <v>0</v>
      </c>
      <c r="G29" s="704"/>
      <c r="H29" s="419">
        <f t="shared" si="2"/>
        <v>0</v>
      </c>
    </row>
    <row r="30" spans="1:8" s="393" customFormat="1">
      <c r="A30" s="415">
        <f t="shared" si="0"/>
        <v>24</v>
      </c>
      <c r="B30" s="429" t="s">
        <v>8195</v>
      </c>
      <c r="C30" s="415">
        <v>2</v>
      </c>
      <c r="D30" s="415" t="s">
        <v>3538</v>
      </c>
      <c r="E30" s="704"/>
      <c r="F30" s="434">
        <f t="shared" si="1"/>
        <v>0</v>
      </c>
      <c r="G30" s="704"/>
      <c r="H30" s="434">
        <f t="shared" si="2"/>
        <v>0</v>
      </c>
    </row>
    <row r="31" spans="1:8" s="393" customFormat="1">
      <c r="A31" s="415">
        <f t="shared" si="0"/>
        <v>25</v>
      </c>
      <c r="B31" s="429" t="s">
        <v>8196</v>
      </c>
      <c r="C31" s="415">
        <v>1</v>
      </c>
      <c r="D31" s="415" t="s">
        <v>876</v>
      </c>
      <c r="E31" s="704"/>
      <c r="F31" s="434">
        <f t="shared" si="1"/>
        <v>0</v>
      </c>
      <c r="G31" s="704"/>
      <c r="H31" s="434">
        <f t="shared" si="2"/>
        <v>0</v>
      </c>
    </row>
    <row r="32" spans="1:8" s="393" customFormat="1">
      <c r="A32" s="415">
        <f t="shared" si="0"/>
        <v>26</v>
      </c>
      <c r="B32" s="432" t="s">
        <v>8197</v>
      </c>
      <c r="C32" s="430">
        <v>72</v>
      </c>
      <c r="D32" s="430" t="s">
        <v>3538</v>
      </c>
      <c r="E32" s="707"/>
      <c r="F32" s="435">
        <f t="shared" si="1"/>
        <v>0</v>
      </c>
      <c r="G32" s="707"/>
      <c r="H32" s="419">
        <f t="shared" si="2"/>
        <v>0</v>
      </c>
    </row>
    <row r="33" spans="1:8" s="393" customFormat="1">
      <c r="A33" s="415">
        <f t="shared" si="0"/>
        <v>27</v>
      </c>
      <c r="B33" s="432" t="s">
        <v>8198</v>
      </c>
      <c r="C33" s="430">
        <v>144</v>
      </c>
      <c r="D33" s="430" t="s">
        <v>3538</v>
      </c>
      <c r="E33" s="707"/>
      <c r="F33" s="435">
        <f t="shared" si="1"/>
        <v>0</v>
      </c>
      <c r="G33" s="707"/>
      <c r="H33" s="436">
        <f t="shared" si="2"/>
        <v>0</v>
      </c>
    </row>
    <row r="34" spans="1:8" s="393" customFormat="1" ht="13.5" customHeight="1">
      <c r="A34" s="415">
        <f t="shared" si="0"/>
        <v>28</v>
      </c>
      <c r="B34" s="437" t="s">
        <v>8199</v>
      </c>
      <c r="C34" s="425">
        <v>144</v>
      </c>
      <c r="D34" s="426" t="s">
        <v>3538</v>
      </c>
      <c r="E34" s="706"/>
      <c r="F34" s="438"/>
      <c r="G34" s="708"/>
      <c r="H34" s="427">
        <f t="shared" si="2"/>
        <v>0</v>
      </c>
    </row>
    <row r="35" spans="1:8" s="393" customFormat="1" ht="13.5" customHeight="1">
      <c r="A35" s="415">
        <f t="shared" si="0"/>
        <v>29</v>
      </c>
      <c r="B35" s="437" t="s">
        <v>8200</v>
      </c>
      <c r="C35" s="425">
        <v>2</v>
      </c>
      <c r="D35" s="426" t="s">
        <v>3538</v>
      </c>
      <c r="E35" s="706"/>
      <c r="F35" s="438"/>
      <c r="G35" s="708"/>
      <c r="H35" s="427">
        <f t="shared" si="2"/>
        <v>0</v>
      </c>
    </row>
    <row r="36" spans="1:8" ht="38.25">
      <c r="A36" s="415">
        <f t="shared" si="0"/>
        <v>30</v>
      </c>
      <c r="B36" s="439" t="s">
        <v>8201</v>
      </c>
      <c r="C36" s="425">
        <v>1</v>
      </c>
      <c r="D36" s="426" t="s">
        <v>3538</v>
      </c>
      <c r="E36" s="708"/>
      <c r="F36" s="427">
        <f>SUM(C36*E36)</f>
        <v>0</v>
      </c>
      <c r="G36" s="708"/>
      <c r="H36" s="427">
        <f t="shared" si="2"/>
        <v>0</v>
      </c>
    </row>
    <row r="37" spans="1:8">
      <c r="A37" s="415">
        <f t="shared" si="0"/>
        <v>31</v>
      </c>
      <c r="B37" s="393" t="s">
        <v>8202</v>
      </c>
      <c r="C37" s="425">
        <v>1</v>
      </c>
      <c r="D37" s="426" t="s">
        <v>3538</v>
      </c>
      <c r="E37" s="708"/>
      <c r="F37" s="427">
        <f>SUM(C37*E37)</f>
        <v>0</v>
      </c>
      <c r="G37" s="708"/>
      <c r="H37" s="427">
        <f t="shared" si="2"/>
        <v>0</v>
      </c>
    </row>
    <row r="38" spans="1:8" ht="20.25" customHeight="1">
      <c r="A38" s="415">
        <f t="shared" si="0"/>
        <v>32</v>
      </c>
      <c r="B38" s="423" t="s">
        <v>8203</v>
      </c>
      <c r="C38" s="417">
        <v>7</v>
      </c>
      <c r="D38" s="418" t="s">
        <v>3538</v>
      </c>
      <c r="E38" s="713"/>
      <c r="F38" s="419">
        <f>SUM(C38*E38)</f>
        <v>0</v>
      </c>
      <c r="G38" s="713"/>
      <c r="H38" s="419">
        <f t="shared" si="2"/>
        <v>0</v>
      </c>
    </row>
    <row r="39" spans="1:8" s="393" customFormat="1" ht="13.5" customHeight="1">
      <c r="A39" s="415">
        <f t="shared" si="0"/>
        <v>33</v>
      </c>
      <c r="B39" s="420" t="s">
        <v>8204</v>
      </c>
      <c r="C39" s="425">
        <v>114</v>
      </c>
      <c r="D39" s="426" t="s">
        <v>3538</v>
      </c>
      <c r="E39" s="706"/>
      <c r="F39" s="438"/>
      <c r="G39" s="708"/>
      <c r="H39" s="419">
        <f t="shared" si="2"/>
        <v>0</v>
      </c>
    </row>
    <row r="40" spans="1:8" s="393" customFormat="1" ht="13.5" customHeight="1">
      <c r="A40" s="415">
        <f t="shared" si="0"/>
        <v>34</v>
      </c>
      <c r="B40" s="420" t="s">
        <v>8205</v>
      </c>
      <c r="C40" s="425">
        <v>16</v>
      </c>
      <c r="D40" s="426" t="s">
        <v>1921</v>
      </c>
      <c r="E40" s="706"/>
      <c r="F40" s="438"/>
      <c r="G40" s="708"/>
      <c r="H40" s="419">
        <f t="shared" si="2"/>
        <v>0</v>
      </c>
    </row>
    <row r="41" spans="1:8" s="393" customFormat="1" ht="13.5" customHeight="1">
      <c r="A41" s="415">
        <f t="shared" si="0"/>
        <v>35</v>
      </c>
      <c r="B41" s="420" t="s">
        <v>8206</v>
      </c>
      <c r="C41" s="425">
        <v>1</v>
      </c>
      <c r="D41" s="426" t="s">
        <v>3538</v>
      </c>
      <c r="E41" s="706"/>
      <c r="F41" s="438"/>
      <c r="G41" s="708"/>
      <c r="H41" s="419">
        <f t="shared" si="2"/>
        <v>0</v>
      </c>
    </row>
    <row r="42" spans="1:8" s="393" customFormat="1" ht="13.5" customHeight="1">
      <c r="A42" s="415">
        <f t="shared" si="0"/>
        <v>36</v>
      </c>
      <c r="B42" s="432" t="s">
        <v>8207</v>
      </c>
      <c r="C42" s="430">
        <v>6</v>
      </c>
      <c r="D42" s="430" t="s">
        <v>5968</v>
      </c>
      <c r="E42" s="707"/>
      <c r="F42" s="435">
        <f>SUM(C42*E42)</f>
        <v>0</v>
      </c>
      <c r="G42" s="709"/>
      <c r="H42" s="440"/>
    </row>
    <row r="43" spans="1:8" s="393" customFormat="1" ht="13.5" customHeight="1">
      <c r="A43" s="441"/>
      <c r="B43" s="442" t="s">
        <v>8208</v>
      </c>
      <c r="C43" s="443"/>
      <c r="D43" s="443"/>
      <c r="E43" s="444"/>
      <c r="F43" s="445">
        <f>SUM(F7:F42)</f>
        <v>0</v>
      </c>
      <c r="G43" s="444"/>
      <c r="H43" s="445">
        <f>SUM(H7:H42)</f>
        <v>0</v>
      </c>
    </row>
    <row r="44" spans="1:8" s="393" customFormat="1">
      <c r="A44" s="441"/>
      <c r="B44" s="414" t="s">
        <v>8209</v>
      </c>
      <c r="C44" s="441"/>
      <c r="D44" s="443"/>
      <c r="E44" s="444"/>
      <c r="F44" s="446"/>
      <c r="G44" s="444"/>
      <c r="H44" s="446"/>
    </row>
    <row r="45" spans="1:8" s="393" customFormat="1" ht="38.25">
      <c r="A45" s="415">
        <v>1</v>
      </c>
      <c r="B45" s="447" t="s">
        <v>8210</v>
      </c>
      <c r="C45" s="433">
        <v>1</v>
      </c>
      <c r="D45" s="433" t="s">
        <v>3538</v>
      </c>
      <c r="E45" s="704"/>
      <c r="F45" s="427">
        <f>SUM(C45*E45)</f>
        <v>0</v>
      </c>
      <c r="G45" s="704"/>
      <c r="H45" s="419">
        <f>SUM(C45*G45)</f>
        <v>0</v>
      </c>
    </row>
    <row r="46" spans="1:8" s="393" customFormat="1" ht="20.25" customHeight="1">
      <c r="A46" s="415">
        <f>A45+1</f>
        <v>2</v>
      </c>
      <c r="B46" s="448" t="s">
        <v>8211</v>
      </c>
      <c r="C46" s="421">
        <v>100</v>
      </c>
      <c r="D46" s="422" t="s">
        <v>3538</v>
      </c>
      <c r="E46" s="714"/>
      <c r="F46" s="419">
        <f>SUM(C46*E46)</f>
        <v>0</v>
      </c>
      <c r="G46" s="714"/>
      <c r="H46" s="419">
        <f>SUM(C46*G46)</f>
        <v>0</v>
      </c>
    </row>
    <row r="47" spans="1:8" s="393" customFormat="1" ht="51.75" customHeight="1">
      <c r="A47" s="415">
        <f>A46+1</f>
        <v>3</v>
      </c>
      <c r="B47" s="448" t="s">
        <v>8212</v>
      </c>
      <c r="C47" s="421">
        <v>1</v>
      </c>
      <c r="D47" s="422" t="s">
        <v>3538</v>
      </c>
      <c r="E47" s="714"/>
      <c r="F47" s="419">
        <f>SUM(C47*E47)</f>
        <v>0</v>
      </c>
      <c r="G47" s="714"/>
      <c r="H47" s="419">
        <f>SUM(C47*G47)</f>
        <v>0</v>
      </c>
    </row>
    <row r="48" spans="1:8" s="393" customFormat="1">
      <c r="A48" s="415">
        <f>A47+1</f>
        <v>4</v>
      </c>
      <c r="B48" s="448" t="s">
        <v>8213</v>
      </c>
      <c r="C48" s="430">
        <v>350</v>
      </c>
      <c r="D48" s="430" t="s">
        <v>876</v>
      </c>
      <c r="E48" s="707"/>
      <c r="F48" s="435">
        <f>SUM(C48*E48)</f>
        <v>0</v>
      </c>
      <c r="G48" s="707"/>
      <c r="H48" s="419">
        <f>SUM(C48*G48)</f>
        <v>0</v>
      </c>
    </row>
    <row r="49" spans="1:8" s="393" customFormat="1">
      <c r="A49" s="415">
        <f>A48+1</f>
        <v>5</v>
      </c>
      <c r="B49" s="432" t="s">
        <v>8207</v>
      </c>
      <c r="C49" s="430">
        <v>5</v>
      </c>
      <c r="D49" s="430" t="s">
        <v>5968</v>
      </c>
      <c r="E49" s="707"/>
      <c r="F49" s="435">
        <f>SUM(C49*E49)</f>
        <v>0</v>
      </c>
      <c r="G49" s="709"/>
      <c r="H49" s="440"/>
    </row>
    <row r="50" spans="1:8" s="393" customFormat="1">
      <c r="A50" s="441"/>
      <c r="B50" s="442" t="s">
        <v>8209</v>
      </c>
      <c r="C50" s="441"/>
      <c r="D50" s="443"/>
      <c r="E50" s="449"/>
      <c r="F50" s="445">
        <f>SUM(F45:F49)</f>
        <v>0</v>
      </c>
      <c r="G50" s="449"/>
      <c r="H50" s="445">
        <f>SUM(H45:H49)</f>
        <v>0</v>
      </c>
    </row>
    <row r="51" spans="1:8" s="393" customFormat="1">
      <c r="A51" s="441"/>
      <c r="B51" s="414" t="s">
        <v>8214</v>
      </c>
      <c r="C51" s="441"/>
      <c r="D51" s="443"/>
      <c r="E51" s="444"/>
      <c r="F51" s="446"/>
      <c r="G51" s="444"/>
      <c r="H51" s="446"/>
    </row>
    <row r="52" spans="1:8" s="393" customFormat="1" ht="46.5" customHeight="1">
      <c r="A52" s="415">
        <v>1</v>
      </c>
      <c r="B52" s="448" t="s">
        <v>8215</v>
      </c>
      <c r="C52" s="433">
        <v>1</v>
      </c>
      <c r="D52" s="433" t="s">
        <v>3538</v>
      </c>
      <c r="E52" s="704"/>
      <c r="F52" s="427">
        <f t="shared" ref="F52:F60" si="3">SUM(C52*E52)</f>
        <v>0</v>
      </c>
      <c r="G52" s="704"/>
      <c r="H52" s="419">
        <f>SUM(C52*G52)</f>
        <v>0</v>
      </c>
    </row>
    <row r="53" spans="1:8" s="393" customFormat="1" ht="31.5" customHeight="1">
      <c r="A53" s="415">
        <f t="shared" ref="A53:A62" si="4">SUM(A52)+1</f>
        <v>2</v>
      </c>
      <c r="B53" s="448" t="s">
        <v>8216</v>
      </c>
      <c r="C53" s="433">
        <v>1</v>
      </c>
      <c r="D53" s="433" t="s">
        <v>3538</v>
      </c>
      <c r="E53" s="704"/>
      <c r="F53" s="427">
        <f t="shared" si="3"/>
        <v>0</v>
      </c>
      <c r="G53" s="704"/>
      <c r="H53" s="419">
        <f t="shared" ref="H53:H61" si="5">SUM(C53*G53)</f>
        <v>0</v>
      </c>
    </row>
    <row r="54" spans="1:8" s="393" customFormat="1" ht="15" customHeight="1">
      <c r="A54" s="415">
        <f t="shared" si="4"/>
        <v>3</v>
      </c>
      <c r="B54" s="420" t="s">
        <v>8217</v>
      </c>
      <c r="C54" s="421">
        <v>1</v>
      </c>
      <c r="D54" s="422" t="s">
        <v>3538</v>
      </c>
      <c r="E54" s="714"/>
      <c r="F54" s="419">
        <f t="shared" si="3"/>
        <v>0</v>
      </c>
      <c r="G54" s="714"/>
      <c r="H54" s="419">
        <f t="shared" si="5"/>
        <v>0</v>
      </c>
    </row>
    <row r="55" spans="1:8" s="393" customFormat="1">
      <c r="A55" s="415">
        <f t="shared" si="4"/>
        <v>4</v>
      </c>
      <c r="B55" s="429" t="s">
        <v>8218</v>
      </c>
      <c r="C55" s="433">
        <v>25</v>
      </c>
      <c r="D55" s="433" t="s">
        <v>3538</v>
      </c>
      <c r="E55" s="704"/>
      <c r="F55" s="427">
        <f t="shared" si="3"/>
        <v>0</v>
      </c>
      <c r="G55" s="704"/>
      <c r="H55" s="419">
        <f t="shared" si="5"/>
        <v>0</v>
      </c>
    </row>
    <row r="56" spans="1:8" s="393" customFormat="1" ht="13.5" customHeight="1">
      <c r="A56" s="415">
        <f t="shared" si="4"/>
        <v>5</v>
      </c>
      <c r="B56" s="420" t="s">
        <v>8219</v>
      </c>
      <c r="C56" s="425">
        <v>2</v>
      </c>
      <c r="D56" s="426" t="s">
        <v>3538</v>
      </c>
      <c r="E56" s="708"/>
      <c r="F56" s="427">
        <f t="shared" si="3"/>
        <v>0</v>
      </c>
      <c r="G56" s="708"/>
      <c r="H56" s="419">
        <f t="shared" si="5"/>
        <v>0</v>
      </c>
    </row>
    <row r="57" spans="1:8" s="393" customFormat="1" ht="13.5" customHeight="1">
      <c r="A57" s="415">
        <f t="shared" si="4"/>
        <v>6</v>
      </c>
      <c r="B57" s="420" t="s">
        <v>8220</v>
      </c>
      <c r="C57" s="425">
        <v>5</v>
      </c>
      <c r="D57" s="426" t="s">
        <v>3538</v>
      </c>
      <c r="E57" s="708"/>
      <c r="F57" s="427">
        <f t="shared" si="3"/>
        <v>0</v>
      </c>
      <c r="G57" s="708"/>
      <c r="H57" s="419">
        <f t="shared" si="5"/>
        <v>0</v>
      </c>
    </row>
    <row r="58" spans="1:8" s="393" customFormat="1" ht="13.5" customHeight="1">
      <c r="A58" s="415">
        <f t="shared" si="4"/>
        <v>7</v>
      </c>
      <c r="B58" s="420" t="s">
        <v>8221</v>
      </c>
      <c r="C58" s="425">
        <v>2</v>
      </c>
      <c r="D58" s="426" t="s">
        <v>3538</v>
      </c>
      <c r="E58" s="708"/>
      <c r="F58" s="427">
        <f>SUM(C58*E58)</f>
        <v>0</v>
      </c>
      <c r="G58" s="708"/>
      <c r="H58" s="419">
        <f t="shared" si="5"/>
        <v>0</v>
      </c>
    </row>
    <row r="59" spans="1:8" s="393" customFormat="1" ht="13.5" customHeight="1">
      <c r="A59" s="415">
        <f t="shared" si="4"/>
        <v>8</v>
      </c>
      <c r="B59" s="420" t="s">
        <v>8222</v>
      </c>
      <c r="C59" s="425">
        <v>1850</v>
      </c>
      <c r="D59" s="426" t="s">
        <v>876</v>
      </c>
      <c r="E59" s="708"/>
      <c r="F59" s="427">
        <f t="shared" si="3"/>
        <v>0</v>
      </c>
      <c r="G59" s="708"/>
      <c r="H59" s="419">
        <f t="shared" si="5"/>
        <v>0</v>
      </c>
    </row>
    <row r="60" spans="1:8" s="393" customFormat="1" ht="13.5" customHeight="1">
      <c r="A60" s="415">
        <f t="shared" si="4"/>
        <v>9</v>
      </c>
      <c r="B60" s="420" t="s">
        <v>8223</v>
      </c>
      <c r="C60" s="425">
        <v>250</v>
      </c>
      <c r="D60" s="426" t="s">
        <v>876</v>
      </c>
      <c r="E60" s="708"/>
      <c r="F60" s="427">
        <f t="shared" si="3"/>
        <v>0</v>
      </c>
      <c r="G60" s="708"/>
      <c r="H60" s="419">
        <f t="shared" si="5"/>
        <v>0</v>
      </c>
    </row>
    <row r="61" spans="1:8" s="393" customFormat="1" ht="18.75" customHeight="1">
      <c r="A61" s="415">
        <f t="shared" si="4"/>
        <v>10</v>
      </c>
      <c r="B61" s="450" t="s">
        <v>8224</v>
      </c>
      <c r="C61" s="425">
        <v>1</v>
      </c>
      <c r="D61" s="426" t="s">
        <v>6470</v>
      </c>
      <c r="E61" s="706"/>
      <c r="F61" s="438"/>
      <c r="G61" s="708"/>
      <c r="H61" s="419">
        <f t="shared" si="5"/>
        <v>0</v>
      </c>
    </row>
    <row r="62" spans="1:8" s="393" customFormat="1">
      <c r="A62" s="415">
        <f t="shared" si="4"/>
        <v>11</v>
      </c>
      <c r="B62" s="432" t="s">
        <v>8207</v>
      </c>
      <c r="C62" s="430">
        <v>5</v>
      </c>
      <c r="D62" s="430" t="s">
        <v>5968</v>
      </c>
      <c r="E62" s="707"/>
      <c r="F62" s="435">
        <f>SUM(C62*E62)</f>
        <v>0</v>
      </c>
      <c r="G62" s="709"/>
      <c r="H62" s="440"/>
    </row>
    <row r="63" spans="1:8" s="393" customFormat="1">
      <c r="A63" s="441"/>
      <c r="B63" s="442" t="s">
        <v>8225</v>
      </c>
      <c r="C63" s="441"/>
      <c r="D63" s="443"/>
      <c r="E63" s="449"/>
      <c r="F63" s="445">
        <f>SUM(F52:F62)</f>
        <v>0</v>
      </c>
      <c r="G63" s="449"/>
      <c r="H63" s="445">
        <f>SUM(H52:H61)</f>
        <v>0</v>
      </c>
    </row>
    <row r="64" spans="1:8" s="393" customFormat="1" ht="13.5" customHeight="1">
      <c r="A64" s="411"/>
      <c r="B64" s="414" t="s">
        <v>8226</v>
      </c>
      <c r="C64" s="391"/>
      <c r="D64" s="391"/>
      <c r="E64" s="412"/>
      <c r="F64" s="413"/>
      <c r="G64" s="412"/>
      <c r="H64" s="413"/>
    </row>
    <row r="65" spans="1:8" s="393" customFormat="1" ht="13.5" customHeight="1">
      <c r="A65" s="415">
        <f>SUM(A64)+1</f>
        <v>1</v>
      </c>
      <c r="B65" s="451" t="s">
        <v>8227</v>
      </c>
      <c r="C65" s="452">
        <v>54</v>
      </c>
      <c r="D65" s="452" t="s">
        <v>3538</v>
      </c>
      <c r="E65" s="704"/>
      <c r="F65" s="434">
        <f t="shared" ref="F65:F78" si="6">SUM(C65*E65)</f>
        <v>0</v>
      </c>
      <c r="G65" s="704"/>
      <c r="H65" s="453">
        <f t="shared" ref="H65:H77" si="7">SUM(C65*G65)</f>
        <v>0</v>
      </c>
    </row>
    <row r="66" spans="1:8" s="393" customFormat="1">
      <c r="A66" s="415">
        <f>SUM(A65)+1</f>
        <v>2</v>
      </c>
      <c r="B66" s="448" t="s">
        <v>8228</v>
      </c>
      <c r="C66" s="452">
        <v>4</v>
      </c>
      <c r="D66" s="452" t="s">
        <v>3538</v>
      </c>
      <c r="E66" s="707"/>
      <c r="F66" s="454">
        <f t="shared" si="6"/>
        <v>0</v>
      </c>
      <c r="G66" s="707"/>
      <c r="H66" s="453">
        <f t="shared" si="7"/>
        <v>0</v>
      </c>
    </row>
    <row r="67" spans="1:8" s="393" customFormat="1">
      <c r="A67" s="415">
        <f>SUM(A66)+1</f>
        <v>3</v>
      </c>
      <c r="B67" s="448" t="s">
        <v>8229</v>
      </c>
      <c r="C67" s="452">
        <v>1</v>
      </c>
      <c r="D67" s="452" t="s">
        <v>3538</v>
      </c>
      <c r="E67" s="707"/>
      <c r="F67" s="454">
        <f>SUM(C67*E67)</f>
        <v>0</v>
      </c>
      <c r="G67" s="707"/>
      <c r="H67" s="453">
        <f>SUM(C67*G67)</f>
        <v>0</v>
      </c>
    </row>
    <row r="68" spans="1:8" s="393" customFormat="1" ht="37.5" customHeight="1">
      <c r="A68" s="415">
        <f>SUM(A66)+1</f>
        <v>3</v>
      </c>
      <c r="B68" s="455" t="s">
        <v>8230</v>
      </c>
      <c r="C68" s="425">
        <v>1</v>
      </c>
      <c r="D68" s="425" t="s">
        <v>3538</v>
      </c>
      <c r="E68" s="708"/>
      <c r="F68" s="434">
        <f t="shared" si="6"/>
        <v>0</v>
      </c>
      <c r="G68" s="708"/>
      <c r="H68" s="434">
        <f t="shared" si="7"/>
        <v>0</v>
      </c>
    </row>
    <row r="69" spans="1:8" s="393" customFormat="1" ht="21" customHeight="1">
      <c r="A69" s="415">
        <f t="shared" ref="A69:A78" si="8">SUM(A68)+1</f>
        <v>4</v>
      </c>
      <c r="B69" s="455" t="s">
        <v>8231</v>
      </c>
      <c r="C69" s="425">
        <v>5</v>
      </c>
      <c r="D69" s="425" t="s">
        <v>3538</v>
      </c>
      <c r="E69" s="708"/>
      <c r="F69" s="434">
        <f t="shared" si="6"/>
        <v>0</v>
      </c>
      <c r="G69" s="708"/>
      <c r="H69" s="434">
        <f t="shared" si="7"/>
        <v>0</v>
      </c>
    </row>
    <row r="70" spans="1:8" s="393" customFormat="1" ht="26.25" customHeight="1">
      <c r="A70" s="415">
        <f t="shared" si="8"/>
        <v>5</v>
      </c>
      <c r="B70" s="456" t="s">
        <v>8232</v>
      </c>
      <c r="C70" s="425">
        <v>1</v>
      </c>
      <c r="D70" s="425" t="s">
        <v>3538</v>
      </c>
      <c r="E70" s="708"/>
      <c r="F70" s="434">
        <f t="shared" si="6"/>
        <v>0</v>
      </c>
      <c r="G70" s="708"/>
      <c r="H70" s="434">
        <f t="shared" si="7"/>
        <v>0</v>
      </c>
    </row>
    <row r="71" spans="1:8" s="393" customFormat="1" ht="26.25" customHeight="1">
      <c r="A71" s="415">
        <f t="shared" si="8"/>
        <v>6</v>
      </c>
      <c r="B71" s="448" t="s">
        <v>8233</v>
      </c>
      <c r="C71" s="425">
        <v>1</v>
      </c>
      <c r="D71" s="425" t="s">
        <v>3538</v>
      </c>
      <c r="E71" s="708"/>
      <c r="F71" s="434">
        <f t="shared" si="6"/>
        <v>0</v>
      </c>
      <c r="G71" s="708"/>
      <c r="H71" s="434">
        <f t="shared" si="7"/>
        <v>0</v>
      </c>
    </row>
    <row r="72" spans="1:8" s="393" customFormat="1" ht="12" customHeight="1">
      <c r="A72" s="415">
        <f t="shared" si="8"/>
        <v>7</v>
      </c>
      <c r="B72" s="457" t="s">
        <v>8234</v>
      </c>
      <c r="C72" s="425">
        <v>54</v>
      </c>
      <c r="D72" s="425" t="s">
        <v>3538</v>
      </c>
      <c r="E72" s="708"/>
      <c r="F72" s="434">
        <f t="shared" si="6"/>
        <v>0</v>
      </c>
      <c r="G72" s="708"/>
      <c r="H72" s="434">
        <f t="shared" si="7"/>
        <v>0</v>
      </c>
    </row>
    <row r="73" spans="1:8" s="393" customFormat="1" ht="38.25">
      <c r="A73" s="415">
        <f t="shared" si="8"/>
        <v>8</v>
      </c>
      <c r="B73" s="448" t="s">
        <v>8235</v>
      </c>
      <c r="C73" s="415">
        <v>54</v>
      </c>
      <c r="D73" s="415" t="s">
        <v>3538</v>
      </c>
      <c r="E73" s="704"/>
      <c r="F73" s="434">
        <f t="shared" si="6"/>
        <v>0</v>
      </c>
      <c r="G73" s="704"/>
      <c r="H73" s="434">
        <f t="shared" si="7"/>
        <v>0</v>
      </c>
    </row>
    <row r="74" spans="1:8" s="393" customFormat="1">
      <c r="A74" s="415">
        <f t="shared" si="8"/>
        <v>9</v>
      </c>
      <c r="B74" s="429" t="s">
        <v>8236</v>
      </c>
      <c r="C74" s="415">
        <v>54</v>
      </c>
      <c r="D74" s="415" t="s">
        <v>3538</v>
      </c>
      <c r="E74" s="704"/>
      <c r="F74" s="434">
        <f t="shared" si="6"/>
        <v>0</v>
      </c>
      <c r="G74" s="704"/>
      <c r="H74" s="434">
        <f t="shared" si="7"/>
        <v>0</v>
      </c>
    </row>
    <row r="75" spans="1:8" s="393" customFormat="1">
      <c r="A75" s="415">
        <f t="shared" si="8"/>
        <v>10</v>
      </c>
      <c r="B75" s="429" t="s">
        <v>8237</v>
      </c>
      <c r="C75" s="415">
        <v>60</v>
      </c>
      <c r="D75" s="415" t="s">
        <v>3538</v>
      </c>
      <c r="E75" s="704"/>
      <c r="F75" s="434">
        <f t="shared" si="6"/>
        <v>0</v>
      </c>
      <c r="G75" s="704"/>
      <c r="H75" s="434">
        <f t="shared" si="7"/>
        <v>0</v>
      </c>
    </row>
    <row r="76" spans="1:8" s="393" customFormat="1" ht="63.75">
      <c r="A76" s="415">
        <f t="shared" si="8"/>
        <v>11</v>
      </c>
      <c r="B76" s="448" t="s">
        <v>8238</v>
      </c>
      <c r="C76" s="415">
        <v>5200</v>
      </c>
      <c r="D76" s="415" t="s">
        <v>876</v>
      </c>
      <c r="E76" s="704"/>
      <c r="F76" s="434">
        <f t="shared" si="6"/>
        <v>0</v>
      </c>
      <c r="G76" s="704"/>
      <c r="H76" s="434">
        <f t="shared" si="7"/>
        <v>0</v>
      </c>
    </row>
    <row r="77" spans="1:8" s="393" customFormat="1" ht="15" customHeight="1">
      <c r="A77" s="415">
        <f t="shared" si="8"/>
        <v>12</v>
      </c>
      <c r="B77" s="450" t="s">
        <v>8239</v>
      </c>
      <c r="C77" s="421">
        <v>180</v>
      </c>
      <c r="D77" s="422" t="s">
        <v>876</v>
      </c>
      <c r="E77" s="714"/>
      <c r="F77" s="419">
        <f t="shared" si="6"/>
        <v>0</v>
      </c>
      <c r="G77" s="714"/>
      <c r="H77" s="419">
        <f t="shared" si="7"/>
        <v>0</v>
      </c>
    </row>
    <row r="78" spans="1:8" s="393" customFormat="1">
      <c r="A78" s="415">
        <f t="shared" si="8"/>
        <v>13</v>
      </c>
      <c r="B78" s="458" t="s">
        <v>8207</v>
      </c>
      <c r="C78" s="459">
        <v>5</v>
      </c>
      <c r="D78" s="459" t="s">
        <v>5968</v>
      </c>
      <c r="E78" s="715">
        <f>SUM(F65:F76)/100</f>
        <v>0</v>
      </c>
      <c r="F78" s="460">
        <f t="shared" si="6"/>
        <v>0</v>
      </c>
      <c r="G78" s="720"/>
      <c r="H78" s="461"/>
    </row>
    <row r="79" spans="1:8" s="393" customFormat="1">
      <c r="A79" s="441"/>
      <c r="B79" s="442" t="s">
        <v>8240</v>
      </c>
      <c r="C79" s="443"/>
      <c r="D79" s="443"/>
      <c r="E79" s="444"/>
      <c r="F79" s="445">
        <f>SUM(F65:F78)</f>
        <v>0</v>
      </c>
      <c r="G79" s="444"/>
      <c r="H79" s="445">
        <f>SUM(H65:H78)</f>
        <v>0</v>
      </c>
    </row>
    <row r="80" spans="1:8" s="393" customFormat="1" ht="13.5" customHeight="1">
      <c r="A80" s="411"/>
      <c r="B80" s="414" t="s">
        <v>8241</v>
      </c>
      <c r="C80" s="391"/>
      <c r="D80" s="391"/>
      <c r="E80" s="412"/>
      <c r="F80" s="413"/>
      <c r="G80" s="412"/>
      <c r="H80" s="413"/>
    </row>
    <row r="81" spans="1:8" s="393" customFormat="1" ht="27.75" customHeight="1">
      <c r="A81" s="462">
        <v>1</v>
      </c>
      <c r="B81" s="463" t="s">
        <v>8242</v>
      </c>
      <c r="C81" s="464">
        <v>5</v>
      </c>
      <c r="D81" s="464" t="s">
        <v>3538</v>
      </c>
      <c r="E81" s="716"/>
      <c r="F81" s="465">
        <f t="shared" ref="F81:F96" si="9">SUM(C81*E81)</f>
        <v>0</v>
      </c>
      <c r="G81" s="716"/>
      <c r="H81" s="465">
        <f>SUM(C81*G81)</f>
        <v>0</v>
      </c>
    </row>
    <row r="82" spans="1:8" s="393" customFormat="1">
      <c r="A82" s="415">
        <f t="shared" ref="A82:A96" si="10">SUM(A81)+1</f>
        <v>2</v>
      </c>
      <c r="B82" s="429" t="s">
        <v>8243</v>
      </c>
      <c r="C82" s="415">
        <v>2</v>
      </c>
      <c r="D82" s="415" t="s">
        <v>3538</v>
      </c>
      <c r="E82" s="704"/>
      <c r="F82" s="434">
        <f t="shared" si="9"/>
        <v>0</v>
      </c>
      <c r="G82" s="704"/>
      <c r="H82" s="434">
        <f>SUM(C82*G82)</f>
        <v>0</v>
      </c>
    </row>
    <row r="83" spans="1:8" s="393" customFormat="1">
      <c r="A83" s="415">
        <f t="shared" si="10"/>
        <v>3</v>
      </c>
      <c r="B83" s="437" t="s">
        <v>8244</v>
      </c>
      <c r="C83" s="415">
        <v>55</v>
      </c>
      <c r="D83" s="415" t="s">
        <v>3538</v>
      </c>
      <c r="E83" s="704"/>
      <c r="F83" s="434">
        <f t="shared" si="9"/>
        <v>0</v>
      </c>
      <c r="G83" s="704"/>
      <c r="H83" s="434">
        <f>SUM(C83*G83)</f>
        <v>0</v>
      </c>
    </row>
    <row r="84" spans="1:8" s="393" customFormat="1">
      <c r="A84" s="415">
        <f t="shared" si="10"/>
        <v>4</v>
      </c>
      <c r="B84" s="429" t="s">
        <v>8245</v>
      </c>
      <c r="C84" s="415">
        <v>3</v>
      </c>
      <c r="D84" s="415" t="s">
        <v>3538</v>
      </c>
      <c r="E84" s="704"/>
      <c r="F84" s="434">
        <f t="shared" si="9"/>
        <v>0</v>
      </c>
      <c r="G84" s="704"/>
      <c r="H84" s="434">
        <f>SUM(C84*G84)</f>
        <v>0</v>
      </c>
    </row>
    <row r="85" spans="1:8" s="393" customFormat="1">
      <c r="A85" s="415">
        <f t="shared" si="10"/>
        <v>5</v>
      </c>
      <c r="B85" s="429" t="s">
        <v>8246</v>
      </c>
      <c r="C85" s="415">
        <v>2</v>
      </c>
      <c r="D85" s="415" t="s">
        <v>3538</v>
      </c>
      <c r="E85" s="704"/>
      <c r="F85" s="434">
        <f t="shared" si="9"/>
        <v>0</v>
      </c>
      <c r="G85" s="704"/>
      <c r="H85" s="434">
        <f>SUM(C85*G85)</f>
        <v>0</v>
      </c>
    </row>
    <row r="86" spans="1:8" s="393" customFormat="1">
      <c r="A86" s="415">
        <f t="shared" si="10"/>
        <v>6</v>
      </c>
      <c r="B86" s="429" t="s">
        <v>8247</v>
      </c>
      <c r="C86" s="415">
        <v>5</v>
      </c>
      <c r="D86" s="415" t="s">
        <v>3538</v>
      </c>
      <c r="E86" s="704"/>
      <c r="F86" s="434">
        <f t="shared" si="9"/>
        <v>0</v>
      </c>
      <c r="G86" s="704"/>
      <c r="H86" s="434">
        <f t="shared" ref="H86:H95" si="11">SUM(C86*G86)</f>
        <v>0</v>
      </c>
    </row>
    <row r="87" spans="1:8" s="393" customFormat="1">
      <c r="A87" s="415">
        <f t="shared" si="10"/>
        <v>7</v>
      </c>
      <c r="B87" s="429" t="s">
        <v>8248</v>
      </c>
      <c r="C87" s="415">
        <v>2</v>
      </c>
      <c r="D87" s="415" t="s">
        <v>3538</v>
      </c>
      <c r="E87" s="704"/>
      <c r="F87" s="434">
        <f>SUM(C87*E87)</f>
        <v>0</v>
      </c>
      <c r="G87" s="704"/>
      <c r="H87" s="434">
        <f>SUM(C87*G87)</f>
        <v>0</v>
      </c>
    </row>
    <row r="88" spans="1:8" s="393" customFormat="1">
      <c r="A88" s="415">
        <f t="shared" si="10"/>
        <v>8</v>
      </c>
      <c r="B88" s="448" t="s">
        <v>8249</v>
      </c>
      <c r="C88" s="415">
        <v>90</v>
      </c>
      <c r="D88" s="415" t="s">
        <v>3538</v>
      </c>
      <c r="E88" s="704"/>
      <c r="F88" s="434">
        <f t="shared" si="9"/>
        <v>0</v>
      </c>
      <c r="G88" s="704"/>
      <c r="H88" s="434">
        <f t="shared" si="11"/>
        <v>0</v>
      </c>
    </row>
    <row r="89" spans="1:8" s="393" customFormat="1" ht="15" customHeight="1">
      <c r="A89" s="415">
        <f t="shared" si="10"/>
        <v>9</v>
      </c>
      <c r="B89" s="437" t="s">
        <v>8250</v>
      </c>
      <c r="C89" s="466">
        <v>100</v>
      </c>
      <c r="D89" s="466" t="s">
        <v>3538</v>
      </c>
      <c r="E89" s="717"/>
      <c r="F89" s="434">
        <f t="shared" si="9"/>
        <v>0</v>
      </c>
      <c r="G89" s="717"/>
      <c r="H89" s="434">
        <f t="shared" si="11"/>
        <v>0</v>
      </c>
    </row>
    <row r="90" spans="1:8" s="393" customFormat="1" ht="15" customHeight="1">
      <c r="A90" s="415">
        <f t="shared" si="10"/>
        <v>10</v>
      </c>
      <c r="B90" s="437" t="s">
        <v>8251</v>
      </c>
      <c r="C90" s="466">
        <v>37</v>
      </c>
      <c r="D90" s="466" t="s">
        <v>3538</v>
      </c>
      <c r="E90" s="717"/>
      <c r="F90" s="434">
        <f t="shared" si="9"/>
        <v>0</v>
      </c>
      <c r="G90" s="717"/>
      <c r="H90" s="434">
        <f>SUM(C90*G90)</f>
        <v>0</v>
      </c>
    </row>
    <row r="91" spans="1:8" s="393" customFormat="1" ht="15" customHeight="1">
      <c r="A91" s="415">
        <f t="shared" si="10"/>
        <v>11</v>
      </c>
      <c r="B91" s="437" t="s">
        <v>8252</v>
      </c>
      <c r="C91" s="466">
        <v>56</v>
      </c>
      <c r="D91" s="466" t="s">
        <v>3538</v>
      </c>
      <c r="E91" s="717"/>
      <c r="F91" s="434">
        <f t="shared" si="9"/>
        <v>0</v>
      </c>
      <c r="G91" s="717"/>
      <c r="H91" s="434">
        <f>SUM(C91*G91)</f>
        <v>0</v>
      </c>
    </row>
    <row r="92" spans="1:8" s="393" customFormat="1" ht="15" customHeight="1">
      <c r="A92" s="415">
        <f t="shared" si="10"/>
        <v>12</v>
      </c>
      <c r="B92" s="437" t="s">
        <v>8253</v>
      </c>
      <c r="C92" s="466">
        <v>55</v>
      </c>
      <c r="D92" s="466" t="s">
        <v>3538</v>
      </c>
      <c r="E92" s="717"/>
      <c r="F92" s="434">
        <f t="shared" si="9"/>
        <v>0</v>
      </c>
      <c r="G92" s="717"/>
      <c r="H92" s="434">
        <f>SUM(C92*G92)</f>
        <v>0</v>
      </c>
    </row>
    <row r="93" spans="1:8" s="393" customFormat="1" ht="13.5" customHeight="1">
      <c r="A93" s="415">
        <f t="shared" si="10"/>
        <v>13</v>
      </c>
      <c r="B93" s="437" t="s">
        <v>8254</v>
      </c>
      <c r="C93" s="425">
        <v>4200</v>
      </c>
      <c r="D93" s="425" t="s">
        <v>876</v>
      </c>
      <c r="E93" s="708"/>
      <c r="F93" s="434">
        <f t="shared" si="9"/>
        <v>0</v>
      </c>
      <c r="G93" s="708"/>
      <c r="H93" s="434">
        <f t="shared" si="11"/>
        <v>0</v>
      </c>
    </row>
    <row r="94" spans="1:8" s="393" customFormat="1" ht="13.5" customHeight="1">
      <c r="A94" s="415">
        <f t="shared" si="10"/>
        <v>14</v>
      </c>
      <c r="B94" s="437" t="s">
        <v>8255</v>
      </c>
      <c r="C94" s="425">
        <v>350</v>
      </c>
      <c r="D94" s="425" t="s">
        <v>876</v>
      </c>
      <c r="E94" s="708"/>
      <c r="F94" s="434">
        <f t="shared" si="9"/>
        <v>0</v>
      </c>
      <c r="G94" s="708"/>
      <c r="H94" s="434">
        <f>SUM(C94*G94)</f>
        <v>0</v>
      </c>
    </row>
    <row r="95" spans="1:8" s="393" customFormat="1" ht="15" customHeight="1">
      <c r="A95" s="415">
        <f t="shared" si="10"/>
        <v>15</v>
      </c>
      <c r="B95" s="450" t="s">
        <v>8239</v>
      </c>
      <c r="C95" s="421">
        <v>230</v>
      </c>
      <c r="D95" s="422" t="s">
        <v>876</v>
      </c>
      <c r="E95" s="714"/>
      <c r="F95" s="419">
        <f t="shared" si="9"/>
        <v>0</v>
      </c>
      <c r="G95" s="714"/>
      <c r="H95" s="419">
        <f t="shared" si="11"/>
        <v>0</v>
      </c>
    </row>
    <row r="96" spans="1:8" s="393" customFormat="1">
      <c r="A96" s="415">
        <f t="shared" si="10"/>
        <v>16</v>
      </c>
      <c r="B96" s="458" t="s">
        <v>8256</v>
      </c>
      <c r="C96" s="459">
        <v>5</v>
      </c>
      <c r="D96" s="459" t="s">
        <v>5968</v>
      </c>
      <c r="E96" s="715">
        <f>SUM(F82:F86)/100</f>
        <v>0</v>
      </c>
      <c r="F96" s="460">
        <f t="shared" si="9"/>
        <v>0</v>
      </c>
      <c r="G96" s="719"/>
      <c r="H96" s="467"/>
    </row>
    <row r="97" spans="1:8" s="393" customFormat="1">
      <c r="A97" s="441"/>
      <c r="B97" s="414" t="s">
        <v>8257</v>
      </c>
      <c r="C97" s="443"/>
      <c r="D97" s="443"/>
      <c r="E97" s="444"/>
      <c r="F97" s="445">
        <f>SUM(F81:F96)</f>
        <v>0</v>
      </c>
      <c r="G97" s="444"/>
      <c r="H97" s="445">
        <f>SUM(H81:H96)</f>
        <v>0</v>
      </c>
    </row>
    <row r="98" spans="1:8" s="393" customFormat="1">
      <c r="A98" s="441"/>
      <c r="B98" s="414" t="s">
        <v>8258</v>
      </c>
      <c r="C98" s="441"/>
      <c r="D98" s="443"/>
      <c r="E98" s="444"/>
      <c r="F98" s="446"/>
      <c r="G98" s="444"/>
      <c r="H98" s="446"/>
    </row>
    <row r="99" spans="1:8" s="393" customFormat="1">
      <c r="A99" s="415">
        <v>1</v>
      </c>
      <c r="B99" s="429" t="s">
        <v>8259</v>
      </c>
      <c r="C99" s="433">
        <v>80</v>
      </c>
      <c r="D99" s="433" t="s">
        <v>876</v>
      </c>
      <c r="E99" s="704"/>
      <c r="F99" s="468">
        <f t="shared" ref="F99:F112" si="12">SUM(C99*E99)</f>
        <v>0</v>
      </c>
      <c r="G99" s="704"/>
      <c r="H99" s="419">
        <f t="shared" ref="H99:H110" si="13">SUM(C99*G99)</f>
        <v>0</v>
      </c>
    </row>
    <row r="100" spans="1:8" s="393" customFormat="1">
      <c r="A100" s="415">
        <f t="shared" ref="A100:A117" si="14">SUM(A99)+1</f>
        <v>2</v>
      </c>
      <c r="B100" s="429" t="s">
        <v>8260</v>
      </c>
      <c r="C100" s="433">
        <v>350</v>
      </c>
      <c r="D100" s="433" t="s">
        <v>876</v>
      </c>
      <c r="E100" s="704"/>
      <c r="F100" s="468">
        <f t="shared" si="12"/>
        <v>0</v>
      </c>
      <c r="G100" s="704"/>
      <c r="H100" s="419">
        <f t="shared" si="13"/>
        <v>0</v>
      </c>
    </row>
    <row r="101" spans="1:8" s="393" customFormat="1">
      <c r="A101" s="415">
        <f>SUM(A100)+1</f>
        <v>3</v>
      </c>
      <c r="B101" s="429" t="s">
        <v>8261</v>
      </c>
      <c r="C101" s="433">
        <v>420</v>
      </c>
      <c r="D101" s="433" t="s">
        <v>876</v>
      </c>
      <c r="E101" s="704"/>
      <c r="F101" s="468">
        <f>SUM(C101*E101)</f>
        <v>0</v>
      </c>
      <c r="G101" s="704"/>
      <c r="H101" s="419">
        <f>SUM(C101*G101)</f>
        <v>0</v>
      </c>
    </row>
    <row r="102" spans="1:8" s="393" customFormat="1">
      <c r="A102" s="415">
        <f>SUM(A101)+1</f>
        <v>4</v>
      </c>
      <c r="B102" s="429" t="s">
        <v>8262</v>
      </c>
      <c r="C102" s="433">
        <v>30</v>
      </c>
      <c r="D102" s="433" t="s">
        <v>8263</v>
      </c>
      <c r="E102" s="704"/>
      <c r="F102" s="468">
        <f>SUM(C102*E102)</f>
        <v>0</v>
      </c>
      <c r="G102" s="704"/>
      <c r="H102" s="419">
        <f>SUM(C102*G102)</f>
        <v>0</v>
      </c>
    </row>
    <row r="103" spans="1:8" s="393" customFormat="1">
      <c r="A103" s="415">
        <f t="shared" si="14"/>
        <v>5</v>
      </c>
      <c r="B103" s="429" t="s">
        <v>8264</v>
      </c>
      <c r="C103" s="433">
        <v>120</v>
      </c>
      <c r="D103" s="433" t="s">
        <v>876</v>
      </c>
      <c r="E103" s="704"/>
      <c r="F103" s="468">
        <f t="shared" si="12"/>
        <v>0</v>
      </c>
      <c r="G103" s="704"/>
      <c r="H103" s="419">
        <f t="shared" si="13"/>
        <v>0</v>
      </c>
    </row>
    <row r="104" spans="1:8" s="393" customFormat="1">
      <c r="A104" s="415">
        <f t="shared" si="14"/>
        <v>6</v>
      </c>
      <c r="B104" s="429" t="s">
        <v>8265</v>
      </c>
      <c r="C104" s="433">
        <v>20</v>
      </c>
      <c r="D104" s="433" t="s">
        <v>876</v>
      </c>
      <c r="E104" s="704"/>
      <c r="F104" s="468">
        <f>SUM(C104*E104)</f>
        <v>0</v>
      </c>
      <c r="G104" s="704"/>
      <c r="H104" s="419">
        <f>SUM(C104*G104)</f>
        <v>0</v>
      </c>
    </row>
    <row r="105" spans="1:8" s="393" customFormat="1">
      <c r="A105" s="415">
        <f t="shared" si="14"/>
        <v>7</v>
      </c>
      <c r="B105" s="429" t="s">
        <v>8266</v>
      </c>
      <c r="C105" s="433">
        <v>80</v>
      </c>
      <c r="D105" s="433" t="s">
        <v>876</v>
      </c>
      <c r="E105" s="704"/>
      <c r="F105" s="468">
        <f t="shared" si="12"/>
        <v>0</v>
      </c>
      <c r="G105" s="704"/>
      <c r="H105" s="419">
        <f t="shared" si="13"/>
        <v>0</v>
      </c>
    </row>
    <row r="106" spans="1:8" s="393" customFormat="1">
      <c r="A106" s="415">
        <f t="shared" si="14"/>
        <v>8</v>
      </c>
      <c r="B106" s="429" t="s">
        <v>8267</v>
      </c>
      <c r="C106" s="433">
        <v>140</v>
      </c>
      <c r="D106" s="433" t="s">
        <v>876</v>
      </c>
      <c r="E106" s="704"/>
      <c r="F106" s="468">
        <f>SUM(C106*E106)</f>
        <v>0</v>
      </c>
      <c r="G106" s="704"/>
      <c r="H106" s="419">
        <f>SUM(C106*G106)</f>
        <v>0</v>
      </c>
    </row>
    <row r="107" spans="1:8" s="393" customFormat="1">
      <c r="A107" s="415">
        <f t="shared" si="14"/>
        <v>9</v>
      </c>
      <c r="B107" s="429" t="s">
        <v>8268</v>
      </c>
      <c r="C107" s="433">
        <v>950</v>
      </c>
      <c r="D107" s="433" t="s">
        <v>876</v>
      </c>
      <c r="E107" s="704"/>
      <c r="F107" s="468">
        <f t="shared" si="12"/>
        <v>0</v>
      </c>
      <c r="G107" s="704"/>
      <c r="H107" s="419">
        <f t="shared" si="13"/>
        <v>0</v>
      </c>
    </row>
    <row r="108" spans="1:8" s="393" customFormat="1">
      <c r="A108" s="415">
        <f t="shared" si="14"/>
        <v>10</v>
      </c>
      <c r="B108" s="429" t="s">
        <v>8269</v>
      </c>
      <c r="C108" s="433">
        <v>300</v>
      </c>
      <c r="D108" s="433" t="s">
        <v>3538</v>
      </c>
      <c r="E108" s="704"/>
      <c r="F108" s="468">
        <f t="shared" si="12"/>
        <v>0</v>
      </c>
      <c r="G108" s="704"/>
      <c r="H108" s="419">
        <f t="shared" si="13"/>
        <v>0</v>
      </c>
    </row>
    <row r="109" spans="1:8" s="393" customFormat="1">
      <c r="A109" s="415">
        <f t="shared" si="14"/>
        <v>11</v>
      </c>
      <c r="B109" s="429" t="s">
        <v>8270</v>
      </c>
      <c r="C109" s="433">
        <v>300</v>
      </c>
      <c r="D109" s="433" t="s">
        <v>3538</v>
      </c>
      <c r="E109" s="704"/>
      <c r="F109" s="468">
        <f t="shared" si="12"/>
        <v>0</v>
      </c>
      <c r="G109" s="704"/>
      <c r="H109" s="419">
        <f t="shared" si="13"/>
        <v>0</v>
      </c>
    </row>
    <row r="110" spans="1:8" s="393" customFormat="1">
      <c r="A110" s="415">
        <f t="shared" si="14"/>
        <v>12</v>
      </c>
      <c r="B110" s="429" t="s">
        <v>8271</v>
      </c>
      <c r="C110" s="433">
        <v>150</v>
      </c>
      <c r="D110" s="433" t="s">
        <v>3538</v>
      </c>
      <c r="E110" s="704"/>
      <c r="F110" s="468">
        <f t="shared" si="12"/>
        <v>0</v>
      </c>
      <c r="G110" s="704"/>
      <c r="H110" s="419">
        <f t="shared" si="13"/>
        <v>0</v>
      </c>
    </row>
    <row r="111" spans="1:8" s="393" customFormat="1">
      <c r="A111" s="415">
        <f t="shared" si="14"/>
        <v>13</v>
      </c>
      <c r="B111" s="429" t="s">
        <v>8272</v>
      </c>
      <c r="C111" s="433">
        <v>150</v>
      </c>
      <c r="D111" s="433" t="s">
        <v>3538</v>
      </c>
      <c r="E111" s="704"/>
      <c r="F111" s="468">
        <f t="shared" si="12"/>
        <v>0</v>
      </c>
      <c r="G111" s="718"/>
      <c r="H111" s="440"/>
    </row>
    <row r="112" spans="1:8" s="393" customFormat="1">
      <c r="A112" s="415">
        <f t="shared" si="14"/>
        <v>14</v>
      </c>
      <c r="B112" s="429" t="s">
        <v>8273</v>
      </c>
      <c r="C112" s="433">
        <v>150</v>
      </c>
      <c r="D112" s="433" t="s">
        <v>3538</v>
      </c>
      <c r="E112" s="704"/>
      <c r="F112" s="468">
        <f t="shared" si="12"/>
        <v>0</v>
      </c>
      <c r="G112" s="718"/>
      <c r="H112" s="440"/>
    </row>
    <row r="113" spans="1:8" s="393" customFormat="1" ht="13.5" customHeight="1">
      <c r="A113" s="415">
        <f t="shared" si="14"/>
        <v>15</v>
      </c>
      <c r="B113" s="420" t="s">
        <v>8274</v>
      </c>
      <c r="C113" s="425">
        <v>135</v>
      </c>
      <c r="D113" s="426" t="s">
        <v>3538</v>
      </c>
      <c r="E113" s="706"/>
      <c r="F113" s="438"/>
      <c r="G113" s="708"/>
      <c r="H113" s="419">
        <f>SUM(C113*G113)</f>
        <v>0</v>
      </c>
    </row>
    <row r="114" spans="1:8" s="393" customFormat="1" ht="13.5" customHeight="1">
      <c r="A114" s="415">
        <f t="shared" si="14"/>
        <v>16</v>
      </c>
      <c r="B114" s="420" t="s">
        <v>8275</v>
      </c>
      <c r="C114" s="425">
        <v>5</v>
      </c>
      <c r="D114" s="426" t="s">
        <v>3538</v>
      </c>
      <c r="E114" s="706"/>
      <c r="F114" s="438"/>
      <c r="G114" s="708"/>
      <c r="H114" s="419">
        <f>SUM(C114*G114)</f>
        <v>0</v>
      </c>
    </row>
    <row r="115" spans="1:8" s="393" customFormat="1" ht="13.5" customHeight="1">
      <c r="A115" s="415">
        <f t="shared" si="14"/>
        <v>17</v>
      </c>
      <c r="B115" s="420" t="s">
        <v>8276</v>
      </c>
      <c r="C115" s="425">
        <v>850</v>
      </c>
      <c r="D115" s="426" t="s">
        <v>876</v>
      </c>
      <c r="E115" s="706"/>
      <c r="F115" s="438"/>
      <c r="G115" s="708"/>
      <c r="H115" s="419">
        <f>SUM(C115*G115)</f>
        <v>0</v>
      </c>
    </row>
    <row r="116" spans="1:8" s="393" customFormat="1">
      <c r="A116" s="415">
        <f t="shared" si="14"/>
        <v>18</v>
      </c>
      <c r="B116" s="429" t="s">
        <v>8277</v>
      </c>
      <c r="C116" s="433">
        <v>200</v>
      </c>
      <c r="D116" s="433" t="s">
        <v>3538</v>
      </c>
      <c r="E116" s="704"/>
      <c r="F116" s="468">
        <f>SUM(C116*E116)</f>
        <v>0</v>
      </c>
      <c r="G116" s="718"/>
      <c r="H116" s="440"/>
    </row>
    <row r="117" spans="1:8" s="393" customFormat="1">
      <c r="A117" s="415">
        <f t="shared" si="14"/>
        <v>19</v>
      </c>
      <c r="B117" s="432" t="s">
        <v>8207</v>
      </c>
      <c r="C117" s="430">
        <v>5</v>
      </c>
      <c r="D117" s="430" t="s">
        <v>5968</v>
      </c>
      <c r="E117" s="707">
        <f>SUM(F99:F116)/100</f>
        <v>0</v>
      </c>
      <c r="F117" s="435">
        <f>SUM(C117*E117)</f>
        <v>0</v>
      </c>
      <c r="G117" s="709"/>
      <c r="H117" s="440"/>
    </row>
    <row r="118" spans="1:8" s="393" customFormat="1">
      <c r="A118" s="441"/>
      <c r="B118" s="442" t="s">
        <v>8278</v>
      </c>
      <c r="C118" s="441"/>
      <c r="D118" s="443"/>
      <c r="E118" s="449"/>
      <c r="F118" s="445">
        <f>SUM(F99:F117)</f>
        <v>0</v>
      </c>
      <c r="G118" s="449"/>
      <c r="H118" s="445">
        <f>SUM(H99:H117)</f>
        <v>0</v>
      </c>
    </row>
    <row r="119" spans="1:8" s="393" customFormat="1">
      <c r="A119" s="441"/>
      <c r="B119" s="469"/>
      <c r="C119" s="470"/>
      <c r="D119" s="470"/>
      <c r="E119" s="471"/>
      <c r="F119" s="445"/>
      <c r="G119" s="471"/>
      <c r="H119" s="445"/>
    </row>
    <row r="120" spans="1:8" s="393" customFormat="1" ht="15.75">
      <c r="A120" s="441"/>
      <c r="B120" s="472" t="s">
        <v>8279</v>
      </c>
      <c r="C120" s="473"/>
      <c r="D120" s="473"/>
      <c r="E120" s="474"/>
      <c r="F120" s="475">
        <f>F43+F50+F63+F79+F97+F118</f>
        <v>0</v>
      </c>
      <c r="G120" s="474"/>
      <c r="H120" s="475">
        <f>H43+H50+H63+H79+H97+H118</f>
        <v>0</v>
      </c>
    </row>
    <row r="121" spans="1:8">
      <c r="B121" s="399"/>
      <c r="G121" s="382"/>
      <c r="H121" s="382"/>
    </row>
    <row r="122" spans="1:8">
      <c r="G122" s="382"/>
      <c r="H122" s="382"/>
    </row>
    <row r="123" spans="1:8">
      <c r="G123" s="382"/>
      <c r="H123" s="382"/>
    </row>
    <row r="124" spans="1:8">
      <c r="G124" s="382"/>
      <c r="H124" s="382"/>
    </row>
    <row r="125" spans="1:8">
      <c r="G125" s="382"/>
      <c r="H125" s="382"/>
    </row>
    <row r="126" spans="1:8">
      <c r="G126" s="382"/>
      <c r="H126" s="382"/>
    </row>
    <row r="127" spans="1:8">
      <c r="G127" s="382"/>
      <c r="H127" s="382"/>
    </row>
    <row r="128" spans="1:8">
      <c r="G128" s="382"/>
      <c r="H128" s="382"/>
    </row>
    <row r="129" spans="7:8">
      <c r="G129" s="382"/>
      <c r="H129" s="382"/>
    </row>
    <row r="130" spans="7:8">
      <c r="G130" s="382"/>
      <c r="H130" s="382"/>
    </row>
    <row r="131" spans="7:8">
      <c r="G131" s="382"/>
      <c r="H131" s="382"/>
    </row>
    <row r="132" spans="7:8">
      <c r="G132" s="382"/>
      <c r="H132" s="382"/>
    </row>
    <row r="133" spans="7:8">
      <c r="G133" s="382"/>
      <c r="H133" s="382"/>
    </row>
    <row r="134" spans="7:8">
      <c r="G134" s="382"/>
      <c r="H134" s="382"/>
    </row>
    <row r="135" spans="7:8">
      <c r="G135" s="382"/>
      <c r="H135" s="382"/>
    </row>
    <row r="136" spans="7:8">
      <c r="G136" s="382"/>
      <c r="H136" s="382"/>
    </row>
    <row r="137" spans="7:8">
      <c r="G137" s="382"/>
      <c r="H137" s="382"/>
    </row>
    <row r="138" spans="7:8">
      <c r="G138" s="382"/>
      <c r="H138" s="382"/>
    </row>
    <row r="139" spans="7:8">
      <c r="G139" s="382"/>
      <c r="H139" s="382"/>
    </row>
    <row r="140" spans="7:8">
      <c r="G140" s="382"/>
      <c r="H140" s="382"/>
    </row>
    <row r="141" spans="7:8">
      <c r="G141" s="382"/>
      <c r="H141" s="382"/>
    </row>
    <row r="142" spans="7:8">
      <c r="G142" s="382"/>
      <c r="H142" s="382"/>
    </row>
    <row r="143" spans="7:8">
      <c r="G143" s="382"/>
      <c r="H143" s="382"/>
    </row>
    <row r="144" spans="7:8">
      <c r="G144" s="382"/>
      <c r="H144" s="382"/>
    </row>
    <row r="145" spans="7:8">
      <c r="G145" s="382"/>
      <c r="H145" s="382"/>
    </row>
    <row r="146" spans="7:8">
      <c r="G146" s="382"/>
      <c r="H146" s="382"/>
    </row>
    <row r="147" spans="7:8">
      <c r="G147" s="382"/>
      <c r="H147" s="382"/>
    </row>
    <row r="148" spans="7:8">
      <c r="G148" s="382"/>
      <c r="H148" s="382"/>
    </row>
    <row r="149" spans="7:8">
      <c r="G149" s="382"/>
      <c r="H149" s="382"/>
    </row>
    <row r="150" spans="7:8">
      <c r="G150" s="382"/>
      <c r="H150" s="382"/>
    </row>
    <row r="151" spans="7:8">
      <c r="G151" s="382"/>
      <c r="H151" s="382"/>
    </row>
    <row r="152" spans="7:8">
      <c r="G152" s="382"/>
      <c r="H152" s="382"/>
    </row>
    <row r="153" spans="7:8">
      <c r="G153" s="382"/>
      <c r="H153" s="382"/>
    </row>
    <row r="154" spans="7:8">
      <c r="G154" s="382"/>
      <c r="H154" s="382"/>
    </row>
    <row r="155" spans="7:8">
      <c r="G155" s="382"/>
      <c r="H155" s="382"/>
    </row>
    <row r="156" spans="7:8">
      <c r="G156" s="382"/>
      <c r="H156" s="382"/>
    </row>
    <row r="157" spans="7:8">
      <c r="G157" s="382"/>
      <c r="H157" s="382"/>
    </row>
  </sheetData>
  <sheetProtection password="C63E" sheet="1" objects="1" scenarios="1"/>
  <pageMargins left="0.51181102362204722" right="0.27559055118110237" top="0.47244094488188981" bottom="0.59055118110236227" header="0.23622047244094491" footer="0.51181102362204722"/>
  <pageSetup paperSize="9" scale="89" fitToHeight="100"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sheetPr>
    <pageSetUpPr fitToPage="1"/>
  </sheetPr>
  <dimension ref="A1:B13"/>
  <sheetViews>
    <sheetView view="pageBreakPreview" zoomScaleSheetLayoutView="100" workbookViewId="0">
      <selection activeCell="I22" sqref="I22"/>
    </sheetView>
  </sheetViews>
  <sheetFormatPr defaultRowHeight="12.75"/>
  <cols>
    <col min="1" max="1" width="67.5" style="400" customWidth="1"/>
    <col min="2" max="2" width="34" style="381" customWidth="1"/>
    <col min="3" max="3" width="9.33203125" style="383"/>
    <col min="4" max="4" width="12.5" style="383" bestFit="1" customWidth="1"/>
    <col min="5" max="256" width="9.33203125" style="383"/>
    <col min="257" max="257" width="67.5" style="383" customWidth="1"/>
    <col min="258" max="258" width="34" style="383" customWidth="1"/>
    <col min="259" max="259" width="9.33203125" style="383"/>
    <col min="260" max="260" width="12.5" style="383" bestFit="1" customWidth="1"/>
    <col min="261" max="512" width="9.33203125" style="383"/>
    <col min="513" max="513" width="67.5" style="383" customWidth="1"/>
    <col min="514" max="514" width="34" style="383" customWidth="1"/>
    <col min="515" max="515" width="9.33203125" style="383"/>
    <col min="516" max="516" width="12.5" style="383" bestFit="1" customWidth="1"/>
    <col min="517" max="768" width="9.33203125" style="383"/>
    <col min="769" max="769" width="67.5" style="383" customWidth="1"/>
    <col min="770" max="770" width="34" style="383" customWidth="1"/>
    <col min="771" max="771" width="9.33203125" style="383"/>
    <col min="772" max="772" width="12.5" style="383" bestFit="1" customWidth="1"/>
    <col min="773" max="1024" width="9.33203125" style="383"/>
    <col min="1025" max="1025" width="67.5" style="383" customWidth="1"/>
    <col min="1026" max="1026" width="34" style="383" customWidth="1"/>
    <col min="1027" max="1027" width="9.33203125" style="383"/>
    <col min="1028" max="1028" width="12.5" style="383" bestFit="1" customWidth="1"/>
    <col min="1029" max="1280" width="9.33203125" style="383"/>
    <col min="1281" max="1281" width="67.5" style="383" customWidth="1"/>
    <col min="1282" max="1282" width="34" style="383" customWidth="1"/>
    <col min="1283" max="1283" width="9.33203125" style="383"/>
    <col min="1284" max="1284" width="12.5" style="383" bestFit="1" customWidth="1"/>
    <col min="1285" max="1536" width="9.33203125" style="383"/>
    <col min="1537" max="1537" width="67.5" style="383" customWidth="1"/>
    <col min="1538" max="1538" width="34" style="383" customWidth="1"/>
    <col min="1539" max="1539" width="9.33203125" style="383"/>
    <col min="1540" max="1540" width="12.5" style="383" bestFit="1" customWidth="1"/>
    <col min="1541" max="1792" width="9.33203125" style="383"/>
    <col min="1793" max="1793" width="67.5" style="383" customWidth="1"/>
    <col min="1794" max="1794" width="34" style="383" customWidth="1"/>
    <col min="1795" max="1795" width="9.33203125" style="383"/>
    <col min="1796" max="1796" width="12.5" style="383" bestFit="1" customWidth="1"/>
    <col min="1797" max="2048" width="9.33203125" style="383"/>
    <col min="2049" max="2049" width="67.5" style="383" customWidth="1"/>
    <col min="2050" max="2050" width="34" style="383" customWidth="1"/>
    <col min="2051" max="2051" width="9.33203125" style="383"/>
    <col min="2052" max="2052" width="12.5" style="383" bestFit="1" customWidth="1"/>
    <col min="2053" max="2304" width="9.33203125" style="383"/>
    <col min="2305" max="2305" width="67.5" style="383" customWidth="1"/>
    <col min="2306" max="2306" width="34" style="383" customWidth="1"/>
    <col min="2307" max="2307" width="9.33203125" style="383"/>
    <col min="2308" max="2308" width="12.5" style="383" bestFit="1" customWidth="1"/>
    <col min="2309" max="2560" width="9.33203125" style="383"/>
    <col min="2561" max="2561" width="67.5" style="383" customWidth="1"/>
    <col min="2562" max="2562" width="34" style="383" customWidth="1"/>
    <col min="2563" max="2563" width="9.33203125" style="383"/>
    <col min="2564" max="2564" width="12.5" style="383" bestFit="1" customWidth="1"/>
    <col min="2565" max="2816" width="9.33203125" style="383"/>
    <col min="2817" max="2817" width="67.5" style="383" customWidth="1"/>
    <col min="2818" max="2818" width="34" style="383" customWidth="1"/>
    <col min="2819" max="2819" width="9.33203125" style="383"/>
    <col min="2820" max="2820" width="12.5" style="383" bestFit="1" customWidth="1"/>
    <col min="2821" max="3072" width="9.33203125" style="383"/>
    <col min="3073" max="3073" width="67.5" style="383" customWidth="1"/>
    <col min="3074" max="3074" width="34" style="383" customWidth="1"/>
    <col min="3075" max="3075" width="9.33203125" style="383"/>
    <col min="3076" max="3076" width="12.5" style="383" bestFit="1" customWidth="1"/>
    <col min="3077" max="3328" width="9.33203125" style="383"/>
    <col min="3329" max="3329" width="67.5" style="383" customWidth="1"/>
    <col min="3330" max="3330" width="34" style="383" customWidth="1"/>
    <col min="3331" max="3331" width="9.33203125" style="383"/>
    <col min="3332" max="3332" width="12.5" style="383" bestFit="1" customWidth="1"/>
    <col min="3333" max="3584" width="9.33203125" style="383"/>
    <col min="3585" max="3585" width="67.5" style="383" customWidth="1"/>
    <col min="3586" max="3586" width="34" style="383" customWidth="1"/>
    <col min="3587" max="3587" width="9.33203125" style="383"/>
    <col min="3588" max="3588" width="12.5" style="383" bestFit="1" customWidth="1"/>
    <col min="3589" max="3840" width="9.33203125" style="383"/>
    <col min="3841" max="3841" width="67.5" style="383" customWidth="1"/>
    <col min="3842" max="3842" width="34" style="383" customWidth="1"/>
    <col min="3843" max="3843" width="9.33203125" style="383"/>
    <col min="3844" max="3844" width="12.5" style="383" bestFit="1" customWidth="1"/>
    <col min="3845" max="4096" width="9.33203125" style="383"/>
    <col min="4097" max="4097" width="67.5" style="383" customWidth="1"/>
    <col min="4098" max="4098" width="34" style="383" customWidth="1"/>
    <col min="4099" max="4099" width="9.33203125" style="383"/>
    <col min="4100" max="4100" width="12.5" style="383" bestFit="1" customWidth="1"/>
    <col min="4101" max="4352" width="9.33203125" style="383"/>
    <col min="4353" max="4353" width="67.5" style="383" customWidth="1"/>
    <col min="4354" max="4354" width="34" style="383" customWidth="1"/>
    <col min="4355" max="4355" width="9.33203125" style="383"/>
    <col min="4356" max="4356" width="12.5" style="383" bestFit="1" customWidth="1"/>
    <col min="4357" max="4608" width="9.33203125" style="383"/>
    <col min="4609" max="4609" width="67.5" style="383" customWidth="1"/>
    <col min="4610" max="4610" width="34" style="383" customWidth="1"/>
    <col min="4611" max="4611" width="9.33203125" style="383"/>
    <col min="4612" max="4612" width="12.5" style="383" bestFit="1" customWidth="1"/>
    <col min="4613" max="4864" width="9.33203125" style="383"/>
    <col min="4865" max="4865" width="67.5" style="383" customWidth="1"/>
    <col min="4866" max="4866" width="34" style="383" customWidth="1"/>
    <col min="4867" max="4867" width="9.33203125" style="383"/>
    <col min="4868" max="4868" width="12.5" style="383" bestFit="1" customWidth="1"/>
    <col min="4869" max="5120" width="9.33203125" style="383"/>
    <col min="5121" max="5121" width="67.5" style="383" customWidth="1"/>
    <col min="5122" max="5122" width="34" style="383" customWidth="1"/>
    <col min="5123" max="5123" width="9.33203125" style="383"/>
    <col min="5124" max="5124" width="12.5" style="383" bestFit="1" customWidth="1"/>
    <col min="5125" max="5376" width="9.33203125" style="383"/>
    <col min="5377" max="5377" width="67.5" style="383" customWidth="1"/>
    <col min="5378" max="5378" width="34" style="383" customWidth="1"/>
    <col min="5379" max="5379" width="9.33203125" style="383"/>
    <col min="5380" max="5380" width="12.5" style="383" bestFit="1" customWidth="1"/>
    <col min="5381" max="5632" width="9.33203125" style="383"/>
    <col min="5633" max="5633" width="67.5" style="383" customWidth="1"/>
    <col min="5634" max="5634" width="34" style="383" customWidth="1"/>
    <col min="5635" max="5635" width="9.33203125" style="383"/>
    <col min="5636" max="5636" width="12.5" style="383" bestFit="1" customWidth="1"/>
    <col min="5637" max="5888" width="9.33203125" style="383"/>
    <col min="5889" max="5889" width="67.5" style="383" customWidth="1"/>
    <col min="5890" max="5890" width="34" style="383" customWidth="1"/>
    <col min="5891" max="5891" width="9.33203125" style="383"/>
    <col min="5892" max="5892" width="12.5" style="383" bestFit="1" customWidth="1"/>
    <col min="5893" max="6144" width="9.33203125" style="383"/>
    <col min="6145" max="6145" width="67.5" style="383" customWidth="1"/>
    <col min="6146" max="6146" width="34" style="383" customWidth="1"/>
    <col min="6147" max="6147" width="9.33203125" style="383"/>
    <col min="6148" max="6148" width="12.5" style="383" bestFit="1" customWidth="1"/>
    <col min="6149" max="6400" width="9.33203125" style="383"/>
    <col min="6401" max="6401" width="67.5" style="383" customWidth="1"/>
    <col min="6402" max="6402" width="34" style="383" customWidth="1"/>
    <col min="6403" max="6403" width="9.33203125" style="383"/>
    <col min="6404" max="6404" width="12.5" style="383" bestFit="1" customWidth="1"/>
    <col min="6405" max="6656" width="9.33203125" style="383"/>
    <col min="6657" max="6657" width="67.5" style="383" customWidth="1"/>
    <col min="6658" max="6658" width="34" style="383" customWidth="1"/>
    <col min="6659" max="6659" width="9.33203125" style="383"/>
    <col min="6660" max="6660" width="12.5" style="383" bestFit="1" customWidth="1"/>
    <col min="6661" max="6912" width="9.33203125" style="383"/>
    <col min="6913" max="6913" width="67.5" style="383" customWidth="1"/>
    <col min="6914" max="6914" width="34" style="383" customWidth="1"/>
    <col min="6915" max="6915" width="9.33203125" style="383"/>
    <col min="6916" max="6916" width="12.5" style="383" bestFit="1" customWidth="1"/>
    <col min="6917" max="7168" width="9.33203125" style="383"/>
    <col min="7169" max="7169" width="67.5" style="383" customWidth="1"/>
    <col min="7170" max="7170" width="34" style="383" customWidth="1"/>
    <col min="7171" max="7171" width="9.33203125" style="383"/>
    <col min="7172" max="7172" width="12.5" style="383" bestFit="1" customWidth="1"/>
    <col min="7173" max="7424" width="9.33203125" style="383"/>
    <col min="7425" max="7425" width="67.5" style="383" customWidth="1"/>
    <col min="7426" max="7426" width="34" style="383" customWidth="1"/>
    <col min="7427" max="7427" width="9.33203125" style="383"/>
    <col min="7428" max="7428" width="12.5" style="383" bestFit="1" customWidth="1"/>
    <col min="7429" max="7680" width="9.33203125" style="383"/>
    <col min="7681" max="7681" width="67.5" style="383" customWidth="1"/>
    <col min="7682" max="7682" width="34" style="383" customWidth="1"/>
    <col min="7683" max="7683" width="9.33203125" style="383"/>
    <col min="7684" max="7684" width="12.5" style="383" bestFit="1" customWidth="1"/>
    <col min="7685" max="7936" width="9.33203125" style="383"/>
    <col min="7937" max="7937" width="67.5" style="383" customWidth="1"/>
    <col min="7938" max="7938" width="34" style="383" customWidth="1"/>
    <col min="7939" max="7939" width="9.33203125" style="383"/>
    <col min="7940" max="7940" width="12.5" style="383" bestFit="1" customWidth="1"/>
    <col min="7941" max="8192" width="9.33203125" style="383"/>
    <col min="8193" max="8193" width="67.5" style="383" customWidth="1"/>
    <col min="8194" max="8194" width="34" style="383" customWidth="1"/>
    <col min="8195" max="8195" width="9.33203125" style="383"/>
    <col min="8196" max="8196" width="12.5" style="383" bestFit="1" customWidth="1"/>
    <col min="8197" max="8448" width="9.33203125" style="383"/>
    <col min="8449" max="8449" width="67.5" style="383" customWidth="1"/>
    <col min="8450" max="8450" width="34" style="383" customWidth="1"/>
    <col min="8451" max="8451" width="9.33203125" style="383"/>
    <col min="8452" max="8452" width="12.5" style="383" bestFit="1" customWidth="1"/>
    <col min="8453" max="8704" width="9.33203125" style="383"/>
    <col min="8705" max="8705" width="67.5" style="383" customWidth="1"/>
    <col min="8706" max="8706" width="34" style="383" customWidth="1"/>
    <col min="8707" max="8707" width="9.33203125" style="383"/>
    <col min="8708" max="8708" width="12.5" style="383" bestFit="1" customWidth="1"/>
    <col min="8709" max="8960" width="9.33203125" style="383"/>
    <col min="8961" max="8961" width="67.5" style="383" customWidth="1"/>
    <col min="8962" max="8962" width="34" style="383" customWidth="1"/>
    <col min="8963" max="8963" width="9.33203125" style="383"/>
    <col min="8964" max="8964" width="12.5" style="383" bestFit="1" customWidth="1"/>
    <col min="8965" max="9216" width="9.33203125" style="383"/>
    <col min="9217" max="9217" width="67.5" style="383" customWidth="1"/>
    <col min="9218" max="9218" width="34" style="383" customWidth="1"/>
    <col min="9219" max="9219" width="9.33203125" style="383"/>
    <col min="9220" max="9220" width="12.5" style="383" bestFit="1" customWidth="1"/>
    <col min="9221" max="9472" width="9.33203125" style="383"/>
    <col min="9473" max="9473" width="67.5" style="383" customWidth="1"/>
    <col min="9474" max="9474" width="34" style="383" customWidth="1"/>
    <col min="9475" max="9475" width="9.33203125" style="383"/>
    <col min="9476" max="9476" width="12.5" style="383" bestFit="1" customWidth="1"/>
    <col min="9477" max="9728" width="9.33203125" style="383"/>
    <col min="9729" max="9729" width="67.5" style="383" customWidth="1"/>
    <col min="9730" max="9730" width="34" style="383" customWidth="1"/>
    <col min="9731" max="9731" width="9.33203125" style="383"/>
    <col min="9732" max="9732" width="12.5" style="383" bestFit="1" customWidth="1"/>
    <col min="9733" max="9984" width="9.33203125" style="383"/>
    <col min="9985" max="9985" width="67.5" style="383" customWidth="1"/>
    <col min="9986" max="9986" width="34" style="383" customWidth="1"/>
    <col min="9987" max="9987" width="9.33203125" style="383"/>
    <col min="9988" max="9988" width="12.5" style="383" bestFit="1" customWidth="1"/>
    <col min="9989" max="10240" width="9.33203125" style="383"/>
    <col min="10241" max="10241" width="67.5" style="383" customWidth="1"/>
    <col min="10242" max="10242" width="34" style="383" customWidth="1"/>
    <col min="10243" max="10243" width="9.33203125" style="383"/>
    <col min="10244" max="10244" width="12.5" style="383" bestFit="1" customWidth="1"/>
    <col min="10245" max="10496" width="9.33203125" style="383"/>
    <col min="10497" max="10497" width="67.5" style="383" customWidth="1"/>
    <col min="10498" max="10498" width="34" style="383" customWidth="1"/>
    <col min="10499" max="10499" width="9.33203125" style="383"/>
    <col min="10500" max="10500" width="12.5" style="383" bestFit="1" customWidth="1"/>
    <col min="10501" max="10752" width="9.33203125" style="383"/>
    <col min="10753" max="10753" width="67.5" style="383" customWidth="1"/>
    <col min="10754" max="10754" width="34" style="383" customWidth="1"/>
    <col min="10755" max="10755" width="9.33203125" style="383"/>
    <col min="10756" max="10756" width="12.5" style="383" bestFit="1" customWidth="1"/>
    <col min="10757" max="11008" width="9.33203125" style="383"/>
    <col min="11009" max="11009" width="67.5" style="383" customWidth="1"/>
    <col min="11010" max="11010" width="34" style="383" customWidth="1"/>
    <col min="11011" max="11011" width="9.33203125" style="383"/>
    <col min="11012" max="11012" width="12.5" style="383" bestFit="1" customWidth="1"/>
    <col min="11013" max="11264" width="9.33203125" style="383"/>
    <col min="11265" max="11265" width="67.5" style="383" customWidth="1"/>
    <col min="11266" max="11266" width="34" style="383" customWidth="1"/>
    <col min="11267" max="11267" width="9.33203125" style="383"/>
    <col min="11268" max="11268" width="12.5" style="383" bestFit="1" customWidth="1"/>
    <col min="11269" max="11520" width="9.33203125" style="383"/>
    <col min="11521" max="11521" width="67.5" style="383" customWidth="1"/>
    <col min="11522" max="11522" width="34" style="383" customWidth="1"/>
    <col min="11523" max="11523" width="9.33203125" style="383"/>
    <col min="11524" max="11524" width="12.5" style="383" bestFit="1" customWidth="1"/>
    <col min="11525" max="11776" width="9.33203125" style="383"/>
    <col min="11777" max="11777" width="67.5" style="383" customWidth="1"/>
    <col min="11778" max="11778" width="34" style="383" customWidth="1"/>
    <col min="11779" max="11779" width="9.33203125" style="383"/>
    <col min="11780" max="11780" width="12.5" style="383" bestFit="1" customWidth="1"/>
    <col min="11781" max="12032" width="9.33203125" style="383"/>
    <col min="12033" max="12033" width="67.5" style="383" customWidth="1"/>
    <col min="12034" max="12034" width="34" style="383" customWidth="1"/>
    <col min="12035" max="12035" width="9.33203125" style="383"/>
    <col min="12036" max="12036" width="12.5" style="383" bestFit="1" customWidth="1"/>
    <col min="12037" max="12288" width="9.33203125" style="383"/>
    <col min="12289" max="12289" width="67.5" style="383" customWidth="1"/>
    <col min="12290" max="12290" width="34" style="383" customWidth="1"/>
    <col min="12291" max="12291" width="9.33203125" style="383"/>
    <col min="12292" max="12292" width="12.5" style="383" bestFit="1" customWidth="1"/>
    <col min="12293" max="12544" width="9.33203125" style="383"/>
    <col min="12545" max="12545" width="67.5" style="383" customWidth="1"/>
    <col min="12546" max="12546" width="34" style="383" customWidth="1"/>
    <col min="12547" max="12547" width="9.33203125" style="383"/>
    <col min="12548" max="12548" width="12.5" style="383" bestFit="1" customWidth="1"/>
    <col min="12549" max="12800" width="9.33203125" style="383"/>
    <col min="12801" max="12801" width="67.5" style="383" customWidth="1"/>
    <col min="12802" max="12802" width="34" style="383" customWidth="1"/>
    <col min="12803" max="12803" width="9.33203125" style="383"/>
    <col min="12804" max="12804" width="12.5" style="383" bestFit="1" customWidth="1"/>
    <col min="12805" max="13056" width="9.33203125" style="383"/>
    <col min="13057" max="13057" width="67.5" style="383" customWidth="1"/>
    <col min="13058" max="13058" width="34" style="383" customWidth="1"/>
    <col min="13059" max="13059" width="9.33203125" style="383"/>
    <col min="13060" max="13060" width="12.5" style="383" bestFit="1" customWidth="1"/>
    <col min="13061" max="13312" width="9.33203125" style="383"/>
    <col min="13313" max="13313" width="67.5" style="383" customWidth="1"/>
    <col min="13314" max="13314" width="34" style="383" customWidth="1"/>
    <col min="13315" max="13315" width="9.33203125" style="383"/>
    <col min="13316" max="13316" width="12.5" style="383" bestFit="1" customWidth="1"/>
    <col min="13317" max="13568" width="9.33203125" style="383"/>
    <col min="13569" max="13569" width="67.5" style="383" customWidth="1"/>
    <col min="13570" max="13570" width="34" style="383" customWidth="1"/>
    <col min="13571" max="13571" width="9.33203125" style="383"/>
    <col min="13572" max="13572" width="12.5" style="383" bestFit="1" customWidth="1"/>
    <col min="13573" max="13824" width="9.33203125" style="383"/>
    <col min="13825" max="13825" width="67.5" style="383" customWidth="1"/>
    <col min="13826" max="13826" width="34" style="383" customWidth="1"/>
    <col min="13827" max="13827" width="9.33203125" style="383"/>
    <col min="13828" max="13828" width="12.5" style="383" bestFit="1" customWidth="1"/>
    <col min="13829" max="14080" width="9.33203125" style="383"/>
    <col min="14081" max="14081" width="67.5" style="383" customWidth="1"/>
    <col min="14082" max="14082" width="34" style="383" customWidth="1"/>
    <col min="14083" max="14083" width="9.33203125" style="383"/>
    <col min="14084" max="14084" width="12.5" style="383" bestFit="1" customWidth="1"/>
    <col min="14085" max="14336" width="9.33203125" style="383"/>
    <col min="14337" max="14337" width="67.5" style="383" customWidth="1"/>
    <col min="14338" max="14338" width="34" style="383" customWidth="1"/>
    <col min="14339" max="14339" width="9.33203125" style="383"/>
    <col min="14340" max="14340" width="12.5" style="383" bestFit="1" customWidth="1"/>
    <col min="14341" max="14592" width="9.33203125" style="383"/>
    <col min="14593" max="14593" width="67.5" style="383" customWidth="1"/>
    <col min="14594" max="14594" width="34" style="383" customWidth="1"/>
    <col min="14595" max="14595" width="9.33203125" style="383"/>
    <col min="14596" max="14596" width="12.5" style="383" bestFit="1" customWidth="1"/>
    <col min="14597" max="14848" width="9.33203125" style="383"/>
    <col min="14849" max="14849" width="67.5" style="383" customWidth="1"/>
    <col min="14850" max="14850" width="34" style="383" customWidth="1"/>
    <col min="14851" max="14851" width="9.33203125" style="383"/>
    <col min="14852" max="14852" width="12.5" style="383" bestFit="1" customWidth="1"/>
    <col min="14853" max="15104" width="9.33203125" style="383"/>
    <col min="15105" max="15105" width="67.5" style="383" customWidth="1"/>
    <col min="15106" max="15106" width="34" style="383" customWidth="1"/>
    <col min="15107" max="15107" width="9.33203125" style="383"/>
    <col min="15108" max="15108" width="12.5" style="383" bestFit="1" customWidth="1"/>
    <col min="15109" max="15360" width="9.33203125" style="383"/>
    <col min="15361" max="15361" width="67.5" style="383" customWidth="1"/>
    <col min="15362" max="15362" width="34" style="383" customWidth="1"/>
    <col min="15363" max="15363" width="9.33203125" style="383"/>
    <col min="15364" max="15364" width="12.5" style="383" bestFit="1" customWidth="1"/>
    <col min="15365" max="15616" width="9.33203125" style="383"/>
    <col min="15617" max="15617" width="67.5" style="383" customWidth="1"/>
    <col min="15618" max="15618" width="34" style="383" customWidth="1"/>
    <col min="15619" max="15619" width="9.33203125" style="383"/>
    <col min="15620" max="15620" width="12.5" style="383" bestFit="1" customWidth="1"/>
    <col min="15621" max="15872" width="9.33203125" style="383"/>
    <col min="15873" max="15873" width="67.5" style="383" customWidth="1"/>
    <col min="15874" max="15874" width="34" style="383" customWidth="1"/>
    <col min="15875" max="15875" width="9.33203125" style="383"/>
    <col min="15876" max="15876" width="12.5" style="383" bestFit="1" customWidth="1"/>
    <col min="15877" max="16128" width="9.33203125" style="383"/>
    <col min="16129" max="16129" width="67.5" style="383" customWidth="1"/>
    <col min="16130" max="16130" width="34" style="383" customWidth="1"/>
    <col min="16131" max="16131" width="9.33203125" style="383"/>
    <col min="16132" max="16132" width="12.5" style="383" bestFit="1" customWidth="1"/>
    <col min="16133" max="16384" width="9.33203125" style="383"/>
  </cols>
  <sheetData>
    <row r="1" spans="1:2">
      <c r="A1" s="381"/>
      <c r="B1" s="382"/>
    </row>
    <row r="2" spans="1:2" ht="15.75">
      <c r="A2" s="384" t="s">
        <v>8160</v>
      </c>
      <c r="B2" s="385"/>
    </row>
    <row r="3" spans="1:2">
      <c r="A3" s="476" t="s">
        <v>8280</v>
      </c>
      <c r="B3" s="387"/>
    </row>
    <row r="4" spans="1:2">
      <c r="A4" s="388"/>
      <c r="B4" s="387"/>
    </row>
    <row r="5" spans="1:2">
      <c r="A5" s="389"/>
      <c r="B5" s="390"/>
    </row>
    <row r="6" spans="1:2">
      <c r="A6" s="391" t="s">
        <v>6964</v>
      </c>
      <c r="B6" s="391" t="s">
        <v>48</v>
      </c>
    </row>
    <row r="7" spans="1:2" s="393" customFormat="1" ht="15" customHeight="1">
      <c r="A7" s="392" t="s">
        <v>8162</v>
      </c>
      <c r="B7" s="710">
        <f>ROUND(SUM([4]Dodávky!F39),0.1)</f>
        <v>0</v>
      </c>
    </row>
    <row r="8" spans="1:2" s="393" customFormat="1" ht="15" customHeight="1">
      <c r="A8" s="394" t="s">
        <v>8163</v>
      </c>
      <c r="B8" s="710">
        <f>ROUND(SUM([4]Dodávky!H39),0.1)</f>
        <v>0</v>
      </c>
    </row>
    <row r="9" spans="1:2" s="393" customFormat="1" ht="15" customHeight="1">
      <c r="A9" s="395" t="s">
        <v>8164</v>
      </c>
      <c r="B9" s="711"/>
    </row>
    <row r="10" spans="1:2" s="393" customFormat="1" ht="15" customHeight="1">
      <c r="A10" s="396" t="s">
        <v>8057</v>
      </c>
      <c r="B10" s="712"/>
    </row>
    <row r="11" spans="1:2" s="393" customFormat="1" ht="15.75">
      <c r="A11" s="397" t="s">
        <v>7429</v>
      </c>
      <c r="B11" s="398">
        <f>SUM(B7:B10)</f>
        <v>0</v>
      </c>
    </row>
    <row r="13" spans="1:2">
      <c r="A13" s="399"/>
    </row>
  </sheetData>
  <sheetProtection password="C63E" sheet="1" objects="1" scenarios="1"/>
  <pageMargins left="0.78740157480314965" right="0.78740157480314965" top="0.98425196850393704" bottom="0.98425196850393704" header="0.51181102362204722" footer="0.51181102362204722"/>
  <pageSetup paperSize="9" fitToHeight="100" orientation="portrait" r:id="rId1"/>
  <headerFooter alignWithMargins="0"/>
</worksheet>
</file>

<file path=xl/worksheets/sheet18.xml><?xml version="1.0" encoding="utf-8"?>
<worksheet xmlns="http://schemas.openxmlformats.org/spreadsheetml/2006/main" xmlns:r="http://schemas.openxmlformats.org/officeDocument/2006/relationships">
  <sheetPr>
    <pageSetUpPr fitToPage="1"/>
  </sheetPr>
  <dimension ref="A1:H76"/>
  <sheetViews>
    <sheetView view="pageBreakPreview" topLeftCell="A19" zoomScaleSheetLayoutView="100" workbookViewId="0">
      <selection activeCell="N35" sqref="N35"/>
    </sheetView>
  </sheetViews>
  <sheetFormatPr defaultRowHeight="12.75"/>
  <cols>
    <col min="1" max="1" width="7.6640625" style="648" customWidth="1"/>
    <col min="2" max="2" width="50.33203125" style="650" customWidth="1"/>
    <col min="3" max="3" width="8" style="702" customWidth="1"/>
    <col min="4" max="4" width="6.6640625" style="702" customWidth="1"/>
    <col min="5" max="5" width="15.83203125" style="703" customWidth="1"/>
    <col min="6" max="6" width="18.5" style="703" customWidth="1"/>
    <col min="7" max="7" width="15.83203125" style="648" customWidth="1"/>
    <col min="8" max="8" width="17.6640625" style="648" customWidth="1"/>
    <col min="9" max="256" width="9.33203125" style="648"/>
    <col min="257" max="257" width="7.6640625" style="648" customWidth="1"/>
    <col min="258" max="258" width="50.33203125" style="648" customWidth="1"/>
    <col min="259" max="259" width="8" style="648" customWidth="1"/>
    <col min="260" max="260" width="6.6640625" style="648" customWidth="1"/>
    <col min="261" max="261" width="15.83203125" style="648" customWidth="1"/>
    <col min="262" max="262" width="18.5" style="648" customWidth="1"/>
    <col min="263" max="263" width="15.83203125" style="648" customWidth="1"/>
    <col min="264" max="264" width="17.6640625" style="648" customWidth="1"/>
    <col min="265" max="512" width="9.33203125" style="648"/>
    <col min="513" max="513" width="7.6640625" style="648" customWidth="1"/>
    <col min="514" max="514" width="50.33203125" style="648" customWidth="1"/>
    <col min="515" max="515" width="8" style="648" customWidth="1"/>
    <col min="516" max="516" width="6.6640625" style="648" customWidth="1"/>
    <col min="517" max="517" width="15.83203125" style="648" customWidth="1"/>
    <col min="518" max="518" width="18.5" style="648" customWidth="1"/>
    <col min="519" max="519" width="15.83203125" style="648" customWidth="1"/>
    <col min="520" max="520" width="17.6640625" style="648" customWidth="1"/>
    <col min="521" max="768" width="9.33203125" style="648"/>
    <col min="769" max="769" width="7.6640625" style="648" customWidth="1"/>
    <col min="770" max="770" width="50.33203125" style="648" customWidth="1"/>
    <col min="771" max="771" width="8" style="648" customWidth="1"/>
    <col min="772" max="772" width="6.6640625" style="648" customWidth="1"/>
    <col min="773" max="773" width="15.83203125" style="648" customWidth="1"/>
    <col min="774" max="774" width="18.5" style="648" customWidth="1"/>
    <col min="775" max="775" width="15.83203125" style="648" customWidth="1"/>
    <col min="776" max="776" width="17.6640625" style="648" customWidth="1"/>
    <col min="777" max="1024" width="9.33203125" style="648"/>
    <col min="1025" max="1025" width="7.6640625" style="648" customWidth="1"/>
    <col min="1026" max="1026" width="50.33203125" style="648" customWidth="1"/>
    <col min="1027" max="1027" width="8" style="648" customWidth="1"/>
    <col min="1028" max="1028" width="6.6640625" style="648" customWidth="1"/>
    <col min="1029" max="1029" width="15.83203125" style="648" customWidth="1"/>
    <col min="1030" max="1030" width="18.5" style="648" customWidth="1"/>
    <col min="1031" max="1031" width="15.83203125" style="648" customWidth="1"/>
    <col min="1032" max="1032" width="17.6640625" style="648" customWidth="1"/>
    <col min="1033" max="1280" width="9.33203125" style="648"/>
    <col min="1281" max="1281" width="7.6640625" style="648" customWidth="1"/>
    <col min="1282" max="1282" width="50.33203125" style="648" customWidth="1"/>
    <col min="1283" max="1283" width="8" style="648" customWidth="1"/>
    <col min="1284" max="1284" width="6.6640625" style="648" customWidth="1"/>
    <col min="1285" max="1285" width="15.83203125" style="648" customWidth="1"/>
    <col min="1286" max="1286" width="18.5" style="648" customWidth="1"/>
    <col min="1287" max="1287" width="15.83203125" style="648" customWidth="1"/>
    <col min="1288" max="1288" width="17.6640625" style="648" customWidth="1"/>
    <col min="1289" max="1536" width="9.33203125" style="648"/>
    <col min="1537" max="1537" width="7.6640625" style="648" customWidth="1"/>
    <col min="1538" max="1538" width="50.33203125" style="648" customWidth="1"/>
    <col min="1539" max="1539" width="8" style="648" customWidth="1"/>
    <col min="1540" max="1540" width="6.6640625" style="648" customWidth="1"/>
    <col min="1541" max="1541" width="15.83203125" style="648" customWidth="1"/>
    <col min="1542" max="1542" width="18.5" style="648" customWidth="1"/>
    <col min="1543" max="1543" width="15.83203125" style="648" customWidth="1"/>
    <col min="1544" max="1544" width="17.6640625" style="648" customWidth="1"/>
    <col min="1545" max="1792" width="9.33203125" style="648"/>
    <col min="1793" max="1793" width="7.6640625" style="648" customWidth="1"/>
    <col min="1794" max="1794" width="50.33203125" style="648" customWidth="1"/>
    <col min="1795" max="1795" width="8" style="648" customWidth="1"/>
    <col min="1796" max="1796" width="6.6640625" style="648" customWidth="1"/>
    <col min="1797" max="1797" width="15.83203125" style="648" customWidth="1"/>
    <col min="1798" max="1798" width="18.5" style="648" customWidth="1"/>
    <col min="1799" max="1799" width="15.83203125" style="648" customWidth="1"/>
    <col min="1800" max="1800" width="17.6640625" style="648" customWidth="1"/>
    <col min="1801" max="2048" width="9.33203125" style="648"/>
    <col min="2049" max="2049" width="7.6640625" style="648" customWidth="1"/>
    <col min="2050" max="2050" width="50.33203125" style="648" customWidth="1"/>
    <col min="2051" max="2051" width="8" style="648" customWidth="1"/>
    <col min="2052" max="2052" width="6.6640625" style="648" customWidth="1"/>
    <col min="2053" max="2053" width="15.83203125" style="648" customWidth="1"/>
    <col min="2054" max="2054" width="18.5" style="648" customWidth="1"/>
    <col min="2055" max="2055" width="15.83203125" style="648" customWidth="1"/>
    <col min="2056" max="2056" width="17.6640625" style="648" customWidth="1"/>
    <col min="2057" max="2304" width="9.33203125" style="648"/>
    <col min="2305" max="2305" width="7.6640625" style="648" customWidth="1"/>
    <col min="2306" max="2306" width="50.33203125" style="648" customWidth="1"/>
    <col min="2307" max="2307" width="8" style="648" customWidth="1"/>
    <col min="2308" max="2308" width="6.6640625" style="648" customWidth="1"/>
    <col min="2309" max="2309" width="15.83203125" style="648" customWidth="1"/>
    <col min="2310" max="2310" width="18.5" style="648" customWidth="1"/>
    <col min="2311" max="2311" width="15.83203125" style="648" customWidth="1"/>
    <col min="2312" max="2312" width="17.6640625" style="648" customWidth="1"/>
    <col min="2313" max="2560" width="9.33203125" style="648"/>
    <col min="2561" max="2561" width="7.6640625" style="648" customWidth="1"/>
    <col min="2562" max="2562" width="50.33203125" style="648" customWidth="1"/>
    <col min="2563" max="2563" width="8" style="648" customWidth="1"/>
    <col min="2564" max="2564" width="6.6640625" style="648" customWidth="1"/>
    <col min="2565" max="2565" width="15.83203125" style="648" customWidth="1"/>
    <col min="2566" max="2566" width="18.5" style="648" customWidth="1"/>
    <col min="2567" max="2567" width="15.83203125" style="648" customWidth="1"/>
    <col min="2568" max="2568" width="17.6640625" style="648" customWidth="1"/>
    <col min="2569" max="2816" width="9.33203125" style="648"/>
    <col min="2817" max="2817" width="7.6640625" style="648" customWidth="1"/>
    <col min="2818" max="2818" width="50.33203125" style="648" customWidth="1"/>
    <col min="2819" max="2819" width="8" style="648" customWidth="1"/>
    <col min="2820" max="2820" width="6.6640625" style="648" customWidth="1"/>
    <col min="2821" max="2821" width="15.83203125" style="648" customWidth="1"/>
    <col min="2822" max="2822" width="18.5" style="648" customWidth="1"/>
    <col min="2823" max="2823" width="15.83203125" style="648" customWidth="1"/>
    <col min="2824" max="2824" width="17.6640625" style="648" customWidth="1"/>
    <col min="2825" max="3072" width="9.33203125" style="648"/>
    <col min="3073" max="3073" width="7.6640625" style="648" customWidth="1"/>
    <col min="3074" max="3074" width="50.33203125" style="648" customWidth="1"/>
    <col min="3075" max="3075" width="8" style="648" customWidth="1"/>
    <col min="3076" max="3076" width="6.6640625" style="648" customWidth="1"/>
    <col min="3077" max="3077" width="15.83203125" style="648" customWidth="1"/>
    <col min="3078" max="3078" width="18.5" style="648" customWidth="1"/>
    <col min="3079" max="3079" width="15.83203125" style="648" customWidth="1"/>
    <col min="3080" max="3080" width="17.6640625" style="648" customWidth="1"/>
    <col min="3081" max="3328" width="9.33203125" style="648"/>
    <col min="3329" max="3329" width="7.6640625" style="648" customWidth="1"/>
    <col min="3330" max="3330" width="50.33203125" style="648" customWidth="1"/>
    <col min="3331" max="3331" width="8" style="648" customWidth="1"/>
    <col min="3332" max="3332" width="6.6640625" style="648" customWidth="1"/>
    <col min="3333" max="3333" width="15.83203125" style="648" customWidth="1"/>
    <col min="3334" max="3334" width="18.5" style="648" customWidth="1"/>
    <col min="3335" max="3335" width="15.83203125" style="648" customWidth="1"/>
    <col min="3336" max="3336" width="17.6640625" style="648" customWidth="1"/>
    <col min="3337" max="3584" width="9.33203125" style="648"/>
    <col min="3585" max="3585" width="7.6640625" style="648" customWidth="1"/>
    <col min="3586" max="3586" width="50.33203125" style="648" customWidth="1"/>
    <col min="3587" max="3587" width="8" style="648" customWidth="1"/>
    <col min="3588" max="3588" width="6.6640625" style="648" customWidth="1"/>
    <col min="3589" max="3589" width="15.83203125" style="648" customWidth="1"/>
    <col min="3590" max="3590" width="18.5" style="648" customWidth="1"/>
    <col min="3591" max="3591" width="15.83203125" style="648" customWidth="1"/>
    <col min="3592" max="3592" width="17.6640625" style="648" customWidth="1"/>
    <col min="3593" max="3840" width="9.33203125" style="648"/>
    <col min="3841" max="3841" width="7.6640625" style="648" customWidth="1"/>
    <col min="3842" max="3842" width="50.33203125" style="648" customWidth="1"/>
    <col min="3843" max="3843" width="8" style="648" customWidth="1"/>
    <col min="3844" max="3844" width="6.6640625" style="648" customWidth="1"/>
    <col min="3845" max="3845" width="15.83203125" style="648" customWidth="1"/>
    <col min="3846" max="3846" width="18.5" style="648" customWidth="1"/>
    <col min="3847" max="3847" width="15.83203125" style="648" customWidth="1"/>
    <col min="3848" max="3848" width="17.6640625" style="648" customWidth="1"/>
    <col min="3849" max="4096" width="9.33203125" style="648"/>
    <col min="4097" max="4097" width="7.6640625" style="648" customWidth="1"/>
    <col min="4098" max="4098" width="50.33203125" style="648" customWidth="1"/>
    <col min="4099" max="4099" width="8" style="648" customWidth="1"/>
    <col min="4100" max="4100" width="6.6640625" style="648" customWidth="1"/>
    <col min="4101" max="4101" width="15.83203125" style="648" customWidth="1"/>
    <col min="4102" max="4102" width="18.5" style="648" customWidth="1"/>
    <col min="4103" max="4103" width="15.83203125" style="648" customWidth="1"/>
    <col min="4104" max="4104" width="17.6640625" style="648" customWidth="1"/>
    <col min="4105" max="4352" width="9.33203125" style="648"/>
    <col min="4353" max="4353" width="7.6640625" style="648" customWidth="1"/>
    <col min="4354" max="4354" width="50.33203125" style="648" customWidth="1"/>
    <col min="4355" max="4355" width="8" style="648" customWidth="1"/>
    <col min="4356" max="4356" width="6.6640625" style="648" customWidth="1"/>
    <col min="4357" max="4357" width="15.83203125" style="648" customWidth="1"/>
    <col min="4358" max="4358" width="18.5" style="648" customWidth="1"/>
    <col min="4359" max="4359" width="15.83203125" style="648" customWidth="1"/>
    <col min="4360" max="4360" width="17.6640625" style="648" customWidth="1"/>
    <col min="4361" max="4608" width="9.33203125" style="648"/>
    <col min="4609" max="4609" width="7.6640625" style="648" customWidth="1"/>
    <col min="4610" max="4610" width="50.33203125" style="648" customWidth="1"/>
    <col min="4611" max="4611" width="8" style="648" customWidth="1"/>
    <col min="4612" max="4612" width="6.6640625" style="648" customWidth="1"/>
    <col min="4613" max="4613" width="15.83203125" style="648" customWidth="1"/>
    <col min="4614" max="4614" width="18.5" style="648" customWidth="1"/>
    <col min="4615" max="4615" width="15.83203125" style="648" customWidth="1"/>
    <col min="4616" max="4616" width="17.6640625" style="648" customWidth="1"/>
    <col min="4617" max="4864" width="9.33203125" style="648"/>
    <col min="4865" max="4865" width="7.6640625" style="648" customWidth="1"/>
    <col min="4866" max="4866" width="50.33203125" style="648" customWidth="1"/>
    <col min="4867" max="4867" width="8" style="648" customWidth="1"/>
    <col min="4868" max="4868" width="6.6640625" style="648" customWidth="1"/>
    <col min="4869" max="4869" width="15.83203125" style="648" customWidth="1"/>
    <col min="4870" max="4870" width="18.5" style="648" customWidth="1"/>
    <col min="4871" max="4871" width="15.83203125" style="648" customWidth="1"/>
    <col min="4872" max="4872" width="17.6640625" style="648" customWidth="1"/>
    <col min="4873" max="5120" width="9.33203125" style="648"/>
    <col min="5121" max="5121" width="7.6640625" style="648" customWidth="1"/>
    <col min="5122" max="5122" width="50.33203125" style="648" customWidth="1"/>
    <col min="5123" max="5123" width="8" style="648" customWidth="1"/>
    <col min="5124" max="5124" width="6.6640625" style="648" customWidth="1"/>
    <col min="5125" max="5125" width="15.83203125" style="648" customWidth="1"/>
    <col min="5126" max="5126" width="18.5" style="648" customWidth="1"/>
    <col min="5127" max="5127" width="15.83203125" style="648" customWidth="1"/>
    <col min="5128" max="5128" width="17.6640625" style="648" customWidth="1"/>
    <col min="5129" max="5376" width="9.33203125" style="648"/>
    <col min="5377" max="5377" width="7.6640625" style="648" customWidth="1"/>
    <col min="5378" max="5378" width="50.33203125" style="648" customWidth="1"/>
    <col min="5379" max="5379" width="8" style="648" customWidth="1"/>
    <col min="5380" max="5380" width="6.6640625" style="648" customWidth="1"/>
    <col min="5381" max="5381" width="15.83203125" style="648" customWidth="1"/>
    <col min="5382" max="5382" width="18.5" style="648" customWidth="1"/>
    <col min="5383" max="5383" width="15.83203125" style="648" customWidth="1"/>
    <col min="5384" max="5384" width="17.6640625" style="648" customWidth="1"/>
    <col min="5385" max="5632" width="9.33203125" style="648"/>
    <col min="5633" max="5633" width="7.6640625" style="648" customWidth="1"/>
    <col min="5634" max="5634" width="50.33203125" style="648" customWidth="1"/>
    <col min="5635" max="5635" width="8" style="648" customWidth="1"/>
    <col min="5636" max="5636" width="6.6640625" style="648" customWidth="1"/>
    <col min="5637" max="5637" width="15.83203125" style="648" customWidth="1"/>
    <col min="5638" max="5638" width="18.5" style="648" customWidth="1"/>
    <col min="5639" max="5639" width="15.83203125" style="648" customWidth="1"/>
    <col min="5640" max="5640" width="17.6640625" style="648" customWidth="1"/>
    <col min="5641" max="5888" width="9.33203125" style="648"/>
    <col min="5889" max="5889" width="7.6640625" style="648" customWidth="1"/>
    <col min="5890" max="5890" width="50.33203125" style="648" customWidth="1"/>
    <col min="5891" max="5891" width="8" style="648" customWidth="1"/>
    <col min="5892" max="5892" width="6.6640625" style="648" customWidth="1"/>
    <col min="5893" max="5893" width="15.83203125" style="648" customWidth="1"/>
    <col min="5894" max="5894" width="18.5" style="648" customWidth="1"/>
    <col min="5895" max="5895" width="15.83203125" style="648" customWidth="1"/>
    <col min="5896" max="5896" width="17.6640625" style="648" customWidth="1"/>
    <col min="5897" max="6144" width="9.33203125" style="648"/>
    <col min="6145" max="6145" width="7.6640625" style="648" customWidth="1"/>
    <col min="6146" max="6146" width="50.33203125" style="648" customWidth="1"/>
    <col min="6147" max="6147" width="8" style="648" customWidth="1"/>
    <col min="6148" max="6148" width="6.6640625" style="648" customWidth="1"/>
    <col min="6149" max="6149" width="15.83203125" style="648" customWidth="1"/>
    <col min="6150" max="6150" width="18.5" style="648" customWidth="1"/>
    <col min="6151" max="6151" width="15.83203125" style="648" customWidth="1"/>
    <col min="6152" max="6152" width="17.6640625" style="648" customWidth="1"/>
    <col min="6153" max="6400" width="9.33203125" style="648"/>
    <col min="6401" max="6401" width="7.6640625" style="648" customWidth="1"/>
    <col min="6402" max="6402" width="50.33203125" style="648" customWidth="1"/>
    <col min="6403" max="6403" width="8" style="648" customWidth="1"/>
    <col min="6404" max="6404" width="6.6640625" style="648" customWidth="1"/>
    <col min="6405" max="6405" width="15.83203125" style="648" customWidth="1"/>
    <col min="6406" max="6406" width="18.5" style="648" customWidth="1"/>
    <col min="6407" max="6407" width="15.83203125" style="648" customWidth="1"/>
    <col min="6408" max="6408" width="17.6640625" style="648" customWidth="1"/>
    <col min="6409" max="6656" width="9.33203125" style="648"/>
    <col min="6657" max="6657" width="7.6640625" style="648" customWidth="1"/>
    <col min="6658" max="6658" width="50.33203125" style="648" customWidth="1"/>
    <col min="6659" max="6659" width="8" style="648" customWidth="1"/>
    <col min="6660" max="6660" width="6.6640625" style="648" customWidth="1"/>
    <col min="6661" max="6661" width="15.83203125" style="648" customWidth="1"/>
    <col min="6662" max="6662" width="18.5" style="648" customWidth="1"/>
    <col min="6663" max="6663" width="15.83203125" style="648" customWidth="1"/>
    <col min="6664" max="6664" width="17.6640625" style="648" customWidth="1"/>
    <col min="6665" max="6912" width="9.33203125" style="648"/>
    <col min="6913" max="6913" width="7.6640625" style="648" customWidth="1"/>
    <col min="6914" max="6914" width="50.33203125" style="648" customWidth="1"/>
    <col min="6915" max="6915" width="8" style="648" customWidth="1"/>
    <col min="6916" max="6916" width="6.6640625" style="648" customWidth="1"/>
    <col min="6917" max="6917" width="15.83203125" style="648" customWidth="1"/>
    <col min="6918" max="6918" width="18.5" style="648" customWidth="1"/>
    <col min="6919" max="6919" width="15.83203125" style="648" customWidth="1"/>
    <col min="6920" max="6920" width="17.6640625" style="648" customWidth="1"/>
    <col min="6921" max="7168" width="9.33203125" style="648"/>
    <col min="7169" max="7169" width="7.6640625" style="648" customWidth="1"/>
    <col min="7170" max="7170" width="50.33203125" style="648" customWidth="1"/>
    <col min="7171" max="7171" width="8" style="648" customWidth="1"/>
    <col min="7172" max="7172" width="6.6640625" style="648" customWidth="1"/>
    <col min="7173" max="7173" width="15.83203125" style="648" customWidth="1"/>
    <col min="7174" max="7174" width="18.5" style="648" customWidth="1"/>
    <col min="7175" max="7175" width="15.83203125" style="648" customWidth="1"/>
    <col min="7176" max="7176" width="17.6640625" style="648" customWidth="1"/>
    <col min="7177" max="7424" width="9.33203125" style="648"/>
    <col min="7425" max="7425" width="7.6640625" style="648" customWidth="1"/>
    <col min="7426" max="7426" width="50.33203125" style="648" customWidth="1"/>
    <col min="7427" max="7427" width="8" style="648" customWidth="1"/>
    <col min="7428" max="7428" width="6.6640625" style="648" customWidth="1"/>
    <col min="7429" max="7429" width="15.83203125" style="648" customWidth="1"/>
    <col min="7430" max="7430" width="18.5" style="648" customWidth="1"/>
    <col min="7431" max="7431" width="15.83203125" style="648" customWidth="1"/>
    <col min="7432" max="7432" width="17.6640625" style="648" customWidth="1"/>
    <col min="7433" max="7680" width="9.33203125" style="648"/>
    <col min="7681" max="7681" width="7.6640625" style="648" customWidth="1"/>
    <col min="7682" max="7682" width="50.33203125" style="648" customWidth="1"/>
    <col min="7683" max="7683" width="8" style="648" customWidth="1"/>
    <col min="7684" max="7684" width="6.6640625" style="648" customWidth="1"/>
    <col min="7685" max="7685" width="15.83203125" style="648" customWidth="1"/>
    <col min="7686" max="7686" width="18.5" style="648" customWidth="1"/>
    <col min="7687" max="7687" width="15.83203125" style="648" customWidth="1"/>
    <col min="7688" max="7688" width="17.6640625" style="648" customWidth="1"/>
    <col min="7689" max="7936" width="9.33203125" style="648"/>
    <col min="7937" max="7937" width="7.6640625" style="648" customWidth="1"/>
    <col min="7938" max="7938" width="50.33203125" style="648" customWidth="1"/>
    <col min="7939" max="7939" width="8" style="648" customWidth="1"/>
    <col min="7940" max="7940" width="6.6640625" style="648" customWidth="1"/>
    <col min="7941" max="7941" width="15.83203125" style="648" customWidth="1"/>
    <col min="7942" max="7942" width="18.5" style="648" customWidth="1"/>
    <col min="7943" max="7943" width="15.83203125" style="648" customWidth="1"/>
    <col min="7944" max="7944" width="17.6640625" style="648" customWidth="1"/>
    <col min="7945" max="8192" width="9.33203125" style="648"/>
    <col min="8193" max="8193" width="7.6640625" style="648" customWidth="1"/>
    <col min="8194" max="8194" width="50.33203125" style="648" customWidth="1"/>
    <col min="8195" max="8195" width="8" style="648" customWidth="1"/>
    <col min="8196" max="8196" width="6.6640625" style="648" customWidth="1"/>
    <col min="8197" max="8197" width="15.83203125" style="648" customWidth="1"/>
    <col min="8198" max="8198" width="18.5" style="648" customWidth="1"/>
    <col min="8199" max="8199" width="15.83203125" style="648" customWidth="1"/>
    <col min="8200" max="8200" width="17.6640625" style="648" customWidth="1"/>
    <col min="8201" max="8448" width="9.33203125" style="648"/>
    <col min="8449" max="8449" width="7.6640625" style="648" customWidth="1"/>
    <col min="8450" max="8450" width="50.33203125" style="648" customWidth="1"/>
    <col min="8451" max="8451" width="8" style="648" customWidth="1"/>
    <col min="8452" max="8452" width="6.6640625" style="648" customWidth="1"/>
    <col min="8453" max="8453" width="15.83203125" style="648" customWidth="1"/>
    <col min="8454" max="8454" width="18.5" style="648" customWidth="1"/>
    <col min="8455" max="8455" width="15.83203125" style="648" customWidth="1"/>
    <col min="8456" max="8456" width="17.6640625" style="648" customWidth="1"/>
    <col min="8457" max="8704" width="9.33203125" style="648"/>
    <col min="8705" max="8705" width="7.6640625" style="648" customWidth="1"/>
    <col min="8706" max="8706" width="50.33203125" style="648" customWidth="1"/>
    <col min="8707" max="8707" width="8" style="648" customWidth="1"/>
    <col min="8708" max="8708" width="6.6640625" style="648" customWidth="1"/>
    <col min="8709" max="8709" width="15.83203125" style="648" customWidth="1"/>
    <col min="8710" max="8710" width="18.5" style="648" customWidth="1"/>
    <col min="8711" max="8711" width="15.83203125" style="648" customWidth="1"/>
    <col min="8712" max="8712" width="17.6640625" style="648" customWidth="1"/>
    <col min="8713" max="8960" width="9.33203125" style="648"/>
    <col min="8961" max="8961" width="7.6640625" style="648" customWidth="1"/>
    <col min="8962" max="8962" width="50.33203125" style="648" customWidth="1"/>
    <col min="8963" max="8963" width="8" style="648" customWidth="1"/>
    <col min="8964" max="8964" width="6.6640625" style="648" customWidth="1"/>
    <col min="8965" max="8965" width="15.83203125" style="648" customWidth="1"/>
    <col min="8966" max="8966" width="18.5" style="648" customWidth="1"/>
    <col min="8967" max="8967" width="15.83203125" style="648" customWidth="1"/>
    <col min="8968" max="8968" width="17.6640625" style="648" customWidth="1"/>
    <col min="8969" max="9216" width="9.33203125" style="648"/>
    <col min="9217" max="9217" width="7.6640625" style="648" customWidth="1"/>
    <col min="9218" max="9218" width="50.33203125" style="648" customWidth="1"/>
    <col min="9219" max="9219" width="8" style="648" customWidth="1"/>
    <col min="9220" max="9220" width="6.6640625" style="648" customWidth="1"/>
    <col min="9221" max="9221" width="15.83203125" style="648" customWidth="1"/>
    <col min="9222" max="9222" width="18.5" style="648" customWidth="1"/>
    <col min="9223" max="9223" width="15.83203125" style="648" customWidth="1"/>
    <col min="9224" max="9224" width="17.6640625" style="648" customWidth="1"/>
    <col min="9225" max="9472" width="9.33203125" style="648"/>
    <col min="9473" max="9473" width="7.6640625" style="648" customWidth="1"/>
    <col min="9474" max="9474" width="50.33203125" style="648" customWidth="1"/>
    <col min="9475" max="9475" width="8" style="648" customWidth="1"/>
    <col min="9476" max="9476" width="6.6640625" style="648" customWidth="1"/>
    <col min="9477" max="9477" width="15.83203125" style="648" customWidth="1"/>
    <col min="9478" max="9478" width="18.5" style="648" customWidth="1"/>
    <col min="9479" max="9479" width="15.83203125" style="648" customWidth="1"/>
    <col min="9480" max="9480" width="17.6640625" style="648" customWidth="1"/>
    <col min="9481" max="9728" width="9.33203125" style="648"/>
    <col min="9729" max="9729" width="7.6640625" style="648" customWidth="1"/>
    <col min="9730" max="9730" width="50.33203125" style="648" customWidth="1"/>
    <col min="9731" max="9731" width="8" style="648" customWidth="1"/>
    <col min="9732" max="9732" width="6.6640625" style="648" customWidth="1"/>
    <col min="9733" max="9733" width="15.83203125" style="648" customWidth="1"/>
    <col min="9734" max="9734" width="18.5" style="648" customWidth="1"/>
    <col min="9735" max="9735" width="15.83203125" style="648" customWidth="1"/>
    <col min="9736" max="9736" width="17.6640625" style="648" customWidth="1"/>
    <col min="9737" max="9984" width="9.33203125" style="648"/>
    <col min="9985" max="9985" width="7.6640625" style="648" customWidth="1"/>
    <col min="9986" max="9986" width="50.33203125" style="648" customWidth="1"/>
    <col min="9987" max="9987" width="8" style="648" customWidth="1"/>
    <col min="9988" max="9988" width="6.6640625" style="648" customWidth="1"/>
    <col min="9989" max="9989" width="15.83203125" style="648" customWidth="1"/>
    <col min="9990" max="9990" width="18.5" style="648" customWidth="1"/>
    <col min="9991" max="9991" width="15.83203125" style="648" customWidth="1"/>
    <col min="9992" max="9992" width="17.6640625" style="648" customWidth="1"/>
    <col min="9993" max="10240" width="9.33203125" style="648"/>
    <col min="10241" max="10241" width="7.6640625" style="648" customWidth="1"/>
    <col min="10242" max="10242" width="50.33203125" style="648" customWidth="1"/>
    <col min="10243" max="10243" width="8" style="648" customWidth="1"/>
    <col min="10244" max="10244" width="6.6640625" style="648" customWidth="1"/>
    <col min="10245" max="10245" width="15.83203125" style="648" customWidth="1"/>
    <col min="10246" max="10246" width="18.5" style="648" customWidth="1"/>
    <col min="10247" max="10247" width="15.83203125" style="648" customWidth="1"/>
    <col min="10248" max="10248" width="17.6640625" style="648" customWidth="1"/>
    <col min="10249" max="10496" width="9.33203125" style="648"/>
    <col min="10497" max="10497" width="7.6640625" style="648" customWidth="1"/>
    <col min="10498" max="10498" width="50.33203125" style="648" customWidth="1"/>
    <col min="10499" max="10499" width="8" style="648" customWidth="1"/>
    <col min="10500" max="10500" width="6.6640625" style="648" customWidth="1"/>
    <col min="10501" max="10501" width="15.83203125" style="648" customWidth="1"/>
    <col min="10502" max="10502" width="18.5" style="648" customWidth="1"/>
    <col min="10503" max="10503" width="15.83203125" style="648" customWidth="1"/>
    <col min="10504" max="10504" width="17.6640625" style="648" customWidth="1"/>
    <col min="10505" max="10752" width="9.33203125" style="648"/>
    <col min="10753" max="10753" width="7.6640625" style="648" customWidth="1"/>
    <col min="10754" max="10754" width="50.33203125" style="648" customWidth="1"/>
    <col min="10755" max="10755" width="8" style="648" customWidth="1"/>
    <col min="10756" max="10756" width="6.6640625" style="648" customWidth="1"/>
    <col min="10757" max="10757" width="15.83203125" style="648" customWidth="1"/>
    <col min="10758" max="10758" width="18.5" style="648" customWidth="1"/>
    <col min="10759" max="10759" width="15.83203125" style="648" customWidth="1"/>
    <col min="10760" max="10760" width="17.6640625" style="648" customWidth="1"/>
    <col min="10761" max="11008" width="9.33203125" style="648"/>
    <col min="11009" max="11009" width="7.6640625" style="648" customWidth="1"/>
    <col min="11010" max="11010" width="50.33203125" style="648" customWidth="1"/>
    <col min="11011" max="11011" width="8" style="648" customWidth="1"/>
    <col min="11012" max="11012" width="6.6640625" style="648" customWidth="1"/>
    <col min="11013" max="11013" width="15.83203125" style="648" customWidth="1"/>
    <col min="11014" max="11014" width="18.5" style="648" customWidth="1"/>
    <col min="11015" max="11015" width="15.83203125" style="648" customWidth="1"/>
    <col min="11016" max="11016" width="17.6640625" style="648" customWidth="1"/>
    <col min="11017" max="11264" width="9.33203125" style="648"/>
    <col min="11265" max="11265" width="7.6640625" style="648" customWidth="1"/>
    <col min="11266" max="11266" width="50.33203125" style="648" customWidth="1"/>
    <col min="11267" max="11267" width="8" style="648" customWidth="1"/>
    <col min="11268" max="11268" width="6.6640625" style="648" customWidth="1"/>
    <col min="11269" max="11269" width="15.83203125" style="648" customWidth="1"/>
    <col min="11270" max="11270" width="18.5" style="648" customWidth="1"/>
    <col min="11271" max="11271" width="15.83203125" style="648" customWidth="1"/>
    <col min="11272" max="11272" width="17.6640625" style="648" customWidth="1"/>
    <col min="11273" max="11520" width="9.33203125" style="648"/>
    <col min="11521" max="11521" width="7.6640625" style="648" customWidth="1"/>
    <col min="11522" max="11522" width="50.33203125" style="648" customWidth="1"/>
    <col min="11523" max="11523" width="8" style="648" customWidth="1"/>
    <col min="11524" max="11524" width="6.6640625" style="648" customWidth="1"/>
    <col min="11525" max="11525" width="15.83203125" style="648" customWidth="1"/>
    <col min="11526" max="11526" width="18.5" style="648" customWidth="1"/>
    <col min="11527" max="11527" width="15.83203125" style="648" customWidth="1"/>
    <col min="11528" max="11528" width="17.6640625" style="648" customWidth="1"/>
    <col min="11529" max="11776" width="9.33203125" style="648"/>
    <col min="11777" max="11777" width="7.6640625" style="648" customWidth="1"/>
    <col min="11778" max="11778" width="50.33203125" style="648" customWidth="1"/>
    <col min="11779" max="11779" width="8" style="648" customWidth="1"/>
    <col min="11780" max="11780" width="6.6640625" style="648" customWidth="1"/>
    <col min="11781" max="11781" width="15.83203125" style="648" customWidth="1"/>
    <col min="11782" max="11782" width="18.5" style="648" customWidth="1"/>
    <col min="11783" max="11783" width="15.83203125" style="648" customWidth="1"/>
    <col min="11784" max="11784" width="17.6640625" style="648" customWidth="1"/>
    <col min="11785" max="12032" width="9.33203125" style="648"/>
    <col min="12033" max="12033" width="7.6640625" style="648" customWidth="1"/>
    <col min="12034" max="12034" width="50.33203125" style="648" customWidth="1"/>
    <col min="12035" max="12035" width="8" style="648" customWidth="1"/>
    <col min="12036" max="12036" width="6.6640625" style="648" customWidth="1"/>
    <col min="12037" max="12037" width="15.83203125" style="648" customWidth="1"/>
    <col min="12038" max="12038" width="18.5" style="648" customWidth="1"/>
    <col min="12039" max="12039" width="15.83203125" style="648" customWidth="1"/>
    <col min="12040" max="12040" width="17.6640625" style="648" customWidth="1"/>
    <col min="12041" max="12288" width="9.33203125" style="648"/>
    <col min="12289" max="12289" width="7.6640625" style="648" customWidth="1"/>
    <col min="12290" max="12290" width="50.33203125" style="648" customWidth="1"/>
    <col min="12291" max="12291" width="8" style="648" customWidth="1"/>
    <col min="12292" max="12292" width="6.6640625" style="648" customWidth="1"/>
    <col min="12293" max="12293" width="15.83203125" style="648" customWidth="1"/>
    <col min="12294" max="12294" width="18.5" style="648" customWidth="1"/>
    <col min="12295" max="12295" width="15.83203125" style="648" customWidth="1"/>
    <col min="12296" max="12296" width="17.6640625" style="648" customWidth="1"/>
    <col min="12297" max="12544" width="9.33203125" style="648"/>
    <col min="12545" max="12545" width="7.6640625" style="648" customWidth="1"/>
    <col min="12546" max="12546" width="50.33203125" style="648" customWidth="1"/>
    <col min="12547" max="12547" width="8" style="648" customWidth="1"/>
    <col min="12548" max="12548" width="6.6640625" style="648" customWidth="1"/>
    <col min="12549" max="12549" width="15.83203125" style="648" customWidth="1"/>
    <col min="12550" max="12550" width="18.5" style="648" customWidth="1"/>
    <col min="12551" max="12551" width="15.83203125" style="648" customWidth="1"/>
    <col min="12552" max="12552" width="17.6640625" style="648" customWidth="1"/>
    <col min="12553" max="12800" width="9.33203125" style="648"/>
    <col min="12801" max="12801" width="7.6640625" style="648" customWidth="1"/>
    <col min="12802" max="12802" width="50.33203125" style="648" customWidth="1"/>
    <col min="12803" max="12803" width="8" style="648" customWidth="1"/>
    <col min="12804" max="12804" width="6.6640625" style="648" customWidth="1"/>
    <col min="12805" max="12805" width="15.83203125" style="648" customWidth="1"/>
    <col min="12806" max="12806" width="18.5" style="648" customWidth="1"/>
    <col min="12807" max="12807" width="15.83203125" style="648" customWidth="1"/>
    <col min="12808" max="12808" width="17.6640625" style="648" customWidth="1"/>
    <col min="12809" max="13056" width="9.33203125" style="648"/>
    <col min="13057" max="13057" width="7.6640625" style="648" customWidth="1"/>
    <col min="13058" max="13058" width="50.33203125" style="648" customWidth="1"/>
    <col min="13059" max="13059" width="8" style="648" customWidth="1"/>
    <col min="13060" max="13060" width="6.6640625" style="648" customWidth="1"/>
    <col min="13061" max="13061" width="15.83203125" style="648" customWidth="1"/>
    <col min="13062" max="13062" width="18.5" style="648" customWidth="1"/>
    <col min="13063" max="13063" width="15.83203125" style="648" customWidth="1"/>
    <col min="13064" max="13064" width="17.6640625" style="648" customWidth="1"/>
    <col min="13065" max="13312" width="9.33203125" style="648"/>
    <col min="13313" max="13313" width="7.6640625" style="648" customWidth="1"/>
    <col min="13314" max="13314" width="50.33203125" style="648" customWidth="1"/>
    <col min="13315" max="13315" width="8" style="648" customWidth="1"/>
    <col min="13316" max="13316" width="6.6640625" style="648" customWidth="1"/>
    <col min="13317" max="13317" width="15.83203125" style="648" customWidth="1"/>
    <col min="13318" max="13318" width="18.5" style="648" customWidth="1"/>
    <col min="13319" max="13319" width="15.83203125" style="648" customWidth="1"/>
    <col min="13320" max="13320" width="17.6640625" style="648" customWidth="1"/>
    <col min="13321" max="13568" width="9.33203125" style="648"/>
    <col min="13569" max="13569" width="7.6640625" style="648" customWidth="1"/>
    <col min="13570" max="13570" width="50.33203125" style="648" customWidth="1"/>
    <col min="13571" max="13571" width="8" style="648" customWidth="1"/>
    <col min="13572" max="13572" width="6.6640625" style="648" customWidth="1"/>
    <col min="13573" max="13573" width="15.83203125" style="648" customWidth="1"/>
    <col min="13574" max="13574" width="18.5" style="648" customWidth="1"/>
    <col min="13575" max="13575" width="15.83203125" style="648" customWidth="1"/>
    <col min="13576" max="13576" width="17.6640625" style="648" customWidth="1"/>
    <col min="13577" max="13824" width="9.33203125" style="648"/>
    <col min="13825" max="13825" width="7.6640625" style="648" customWidth="1"/>
    <col min="13826" max="13826" width="50.33203125" style="648" customWidth="1"/>
    <col min="13827" max="13827" width="8" style="648" customWidth="1"/>
    <col min="13828" max="13828" width="6.6640625" style="648" customWidth="1"/>
    <col min="13829" max="13829" width="15.83203125" style="648" customWidth="1"/>
    <col min="13830" max="13830" width="18.5" style="648" customWidth="1"/>
    <col min="13831" max="13831" width="15.83203125" style="648" customWidth="1"/>
    <col min="13832" max="13832" width="17.6640625" style="648" customWidth="1"/>
    <col min="13833" max="14080" width="9.33203125" style="648"/>
    <col min="14081" max="14081" width="7.6640625" style="648" customWidth="1"/>
    <col min="14082" max="14082" width="50.33203125" style="648" customWidth="1"/>
    <col min="14083" max="14083" width="8" style="648" customWidth="1"/>
    <col min="14084" max="14084" width="6.6640625" style="648" customWidth="1"/>
    <col min="14085" max="14085" width="15.83203125" style="648" customWidth="1"/>
    <col min="14086" max="14086" width="18.5" style="648" customWidth="1"/>
    <col min="14087" max="14087" width="15.83203125" style="648" customWidth="1"/>
    <col min="14088" max="14088" width="17.6640625" style="648" customWidth="1"/>
    <col min="14089" max="14336" width="9.33203125" style="648"/>
    <col min="14337" max="14337" width="7.6640625" style="648" customWidth="1"/>
    <col min="14338" max="14338" width="50.33203125" style="648" customWidth="1"/>
    <col min="14339" max="14339" width="8" style="648" customWidth="1"/>
    <col min="14340" max="14340" width="6.6640625" style="648" customWidth="1"/>
    <col min="14341" max="14341" width="15.83203125" style="648" customWidth="1"/>
    <col min="14342" max="14342" width="18.5" style="648" customWidth="1"/>
    <col min="14343" max="14343" width="15.83203125" style="648" customWidth="1"/>
    <col min="14344" max="14344" width="17.6640625" style="648" customWidth="1"/>
    <col min="14345" max="14592" width="9.33203125" style="648"/>
    <col min="14593" max="14593" width="7.6640625" style="648" customWidth="1"/>
    <col min="14594" max="14594" width="50.33203125" style="648" customWidth="1"/>
    <col min="14595" max="14595" width="8" style="648" customWidth="1"/>
    <col min="14596" max="14596" width="6.6640625" style="648" customWidth="1"/>
    <col min="14597" max="14597" width="15.83203125" style="648" customWidth="1"/>
    <col min="14598" max="14598" width="18.5" style="648" customWidth="1"/>
    <col min="14599" max="14599" width="15.83203125" style="648" customWidth="1"/>
    <col min="14600" max="14600" width="17.6640625" style="648" customWidth="1"/>
    <col min="14601" max="14848" width="9.33203125" style="648"/>
    <col min="14849" max="14849" width="7.6640625" style="648" customWidth="1"/>
    <col min="14850" max="14850" width="50.33203125" style="648" customWidth="1"/>
    <col min="14851" max="14851" width="8" style="648" customWidth="1"/>
    <col min="14852" max="14852" width="6.6640625" style="648" customWidth="1"/>
    <col min="14853" max="14853" width="15.83203125" style="648" customWidth="1"/>
    <col min="14854" max="14854" width="18.5" style="648" customWidth="1"/>
    <col min="14855" max="14855" width="15.83203125" style="648" customWidth="1"/>
    <col min="14856" max="14856" width="17.6640625" style="648" customWidth="1"/>
    <col min="14857" max="15104" width="9.33203125" style="648"/>
    <col min="15105" max="15105" width="7.6640625" style="648" customWidth="1"/>
    <col min="15106" max="15106" width="50.33203125" style="648" customWidth="1"/>
    <col min="15107" max="15107" width="8" style="648" customWidth="1"/>
    <col min="15108" max="15108" width="6.6640625" style="648" customWidth="1"/>
    <col min="15109" max="15109" width="15.83203125" style="648" customWidth="1"/>
    <col min="15110" max="15110" width="18.5" style="648" customWidth="1"/>
    <col min="15111" max="15111" width="15.83203125" style="648" customWidth="1"/>
    <col min="15112" max="15112" width="17.6640625" style="648" customWidth="1"/>
    <col min="15113" max="15360" width="9.33203125" style="648"/>
    <col min="15361" max="15361" width="7.6640625" style="648" customWidth="1"/>
    <col min="15362" max="15362" width="50.33203125" style="648" customWidth="1"/>
    <col min="15363" max="15363" width="8" style="648" customWidth="1"/>
    <col min="15364" max="15364" width="6.6640625" style="648" customWidth="1"/>
    <col min="15365" max="15365" width="15.83203125" style="648" customWidth="1"/>
    <col min="15366" max="15366" width="18.5" style="648" customWidth="1"/>
    <col min="15367" max="15367" width="15.83203125" style="648" customWidth="1"/>
    <col min="15368" max="15368" width="17.6640625" style="648" customWidth="1"/>
    <col min="15369" max="15616" width="9.33203125" style="648"/>
    <col min="15617" max="15617" width="7.6640625" style="648" customWidth="1"/>
    <col min="15618" max="15618" width="50.33203125" style="648" customWidth="1"/>
    <col min="15619" max="15619" width="8" style="648" customWidth="1"/>
    <col min="15620" max="15620" width="6.6640625" style="648" customWidth="1"/>
    <col min="15621" max="15621" width="15.83203125" style="648" customWidth="1"/>
    <col min="15622" max="15622" width="18.5" style="648" customWidth="1"/>
    <col min="15623" max="15623" width="15.83203125" style="648" customWidth="1"/>
    <col min="15624" max="15624" width="17.6640625" style="648" customWidth="1"/>
    <col min="15625" max="15872" width="9.33203125" style="648"/>
    <col min="15873" max="15873" width="7.6640625" style="648" customWidth="1"/>
    <col min="15874" max="15874" width="50.33203125" style="648" customWidth="1"/>
    <col min="15875" max="15875" width="8" style="648" customWidth="1"/>
    <col min="15876" max="15876" width="6.6640625" style="648" customWidth="1"/>
    <col min="15877" max="15877" width="15.83203125" style="648" customWidth="1"/>
    <col min="15878" max="15878" width="18.5" style="648" customWidth="1"/>
    <col min="15879" max="15879" width="15.83203125" style="648" customWidth="1"/>
    <col min="15880" max="15880" width="17.6640625" style="648" customWidth="1"/>
    <col min="15881" max="16128" width="9.33203125" style="648"/>
    <col min="16129" max="16129" width="7.6640625" style="648" customWidth="1"/>
    <col min="16130" max="16130" width="50.33203125" style="648" customWidth="1"/>
    <col min="16131" max="16131" width="8" style="648" customWidth="1"/>
    <col min="16132" max="16132" width="6.6640625" style="648" customWidth="1"/>
    <col min="16133" max="16133" width="15.83203125" style="648" customWidth="1"/>
    <col min="16134" max="16134" width="18.5" style="648" customWidth="1"/>
    <col min="16135" max="16135" width="15.83203125" style="648" customWidth="1"/>
    <col min="16136" max="16136" width="17.6640625" style="648" customWidth="1"/>
    <col min="16137" max="16384" width="9.33203125" style="648"/>
  </cols>
  <sheetData>
    <row r="1" spans="1:8" ht="15.75">
      <c r="A1" s="644" t="s">
        <v>8160</v>
      </c>
      <c r="B1" s="645"/>
      <c r="C1" s="646"/>
      <c r="D1" s="646"/>
      <c r="E1" s="646"/>
      <c r="F1" s="646"/>
      <c r="G1" s="646"/>
      <c r="H1" s="647"/>
    </row>
    <row r="2" spans="1:8">
      <c r="A2" s="649" t="s">
        <v>8280</v>
      </c>
      <c r="C2" s="651"/>
      <c r="D2" s="652"/>
      <c r="E2" s="652"/>
      <c r="F2" s="652"/>
      <c r="G2" s="652"/>
      <c r="H2" s="653"/>
    </row>
    <row r="3" spans="1:8">
      <c r="A3" s="654"/>
      <c r="B3" s="651"/>
      <c r="C3" s="655"/>
      <c r="D3" s="652"/>
      <c r="E3" s="652"/>
      <c r="F3" s="652"/>
      <c r="G3" s="652"/>
      <c r="H3" s="653"/>
    </row>
    <row r="4" spans="1:8" ht="18">
      <c r="A4" s="656" t="s">
        <v>8166</v>
      </c>
      <c r="B4" s="657"/>
      <c r="C4" s="658"/>
      <c r="D4" s="658"/>
      <c r="E4" s="658"/>
      <c r="F4" s="658"/>
      <c r="G4" s="659" t="s">
        <v>7092</v>
      </c>
      <c r="H4" s="660"/>
    </row>
    <row r="5" spans="1:8">
      <c r="A5" s="661" t="s">
        <v>8167</v>
      </c>
      <c r="B5" s="662" t="s">
        <v>6964</v>
      </c>
      <c r="C5" s="662" t="s">
        <v>8168</v>
      </c>
      <c r="D5" s="662" t="s">
        <v>8169</v>
      </c>
      <c r="E5" s="663" t="s">
        <v>8170</v>
      </c>
      <c r="F5" s="664" t="s">
        <v>7429</v>
      </c>
      <c r="G5" s="663" t="s">
        <v>8170</v>
      </c>
      <c r="H5" s="664" t="s">
        <v>7429</v>
      </c>
    </row>
    <row r="6" spans="1:8" s="666" customFormat="1" ht="13.5" customHeight="1">
      <c r="A6" s="661"/>
      <c r="B6" s="665" t="s">
        <v>5269</v>
      </c>
      <c r="C6" s="662"/>
      <c r="D6" s="662"/>
      <c r="E6" s="663"/>
      <c r="F6" s="664"/>
      <c r="G6" s="663"/>
      <c r="H6" s="664"/>
    </row>
    <row r="7" spans="1:8" s="666" customFormat="1" ht="25.5">
      <c r="A7" s="667">
        <v>1</v>
      </c>
      <c r="B7" s="668" t="s">
        <v>8281</v>
      </c>
      <c r="C7" s="669">
        <v>1</v>
      </c>
      <c r="D7" s="669" t="s">
        <v>3538</v>
      </c>
      <c r="E7" s="704"/>
      <c r="F7" s="670">
        <f t="shared" ref="F7:F22" si="0">SUM(C7*E7)</f>
        <v>0</v>
      </c>
      <c r="G7" s="704"/>
      <c r="H7" s="671">
        <f t="shared" ref="H7:H24" si="1">SUM(C7*G7)</f>
        <v>0</v>
      </c>
    </row>
    <row r="8" spans="1:8" s="666" customFormat="1">
      <c r="A8" s="667">
        <f>A7+1</f>
        <v>2</v>
      </c>
      <c r="B8" s="668" t="s">
        <v>8282</v>
      </c>
      <c r="C8" s="672">
        <v>170</v>
      </c>
      <c r="D8" s="672" t="s">
        <v>3538</v>
      </c>
      <c r="E8" s="705"/>
      <c r="F8" s="673">
        <f t="shared" si="0"/>
        <v>0</v>
      </c>
      <c r="G8" s="705"/>
      <c r="H8" s="671">
        <f t="shared" si="1"/>
        <v>0</v>
      </c>
    </row>
    <row r="9" spans="1:8" s="666" customFormat="1">
      <c r="A9" s="667">
        <f>A8+1</f>
        <v>3</v>
      </c>
      <c r="B9" s="668" t="s">
        <v>8283</v>
      </c>
      <c r="C9" s="672">
        <v>4</v>
      </c>
      <c r="D9" s="672" t="s">
        <v>3538</v>
      </c>
      <c r="E9" s="705"/>
      <c r="F9" s="673">
        <f t="shared" si="0"/>
        <v>0</v>
      </c>
      <c r="G9" s="705"/>
      <c r="H9" s="671">
        <f>SUM(C9*G9)</f>
        <v>0</v>
      </c>
    </row>
    <row r="10" spans="1:8" s="666" customFormat="1">
      <c r="A10" s="667">
        <f>A8+1</f>
        <v>3</v>
      </c>
      <c r="B10" s="668" t="s">
        <v>8284</v>
      </c>
      <c r="C10" s="669">
        <v>30</v>
      </c>
      <c r="D10" s="669" t="s">
        <v>3538</v>
      </c>
      <c r="E10" s="704"/>
      <c r="F10" s="670">
        <f t="shared" si="0"/>
        <v>0</v>
      </c>
      <c r="G10" s="704"/>
      <c r="H10" s="671">
        <f t="shared" si="1"/>
        <v>0</v>
      </c>
    </row>
    <row r="11" spans="1:8" s="666" customFormat="1">
      <c r="A11" s="667">
        <f t="shared" ref="A11:A26" si="2">A10+1</f>
        <v>4</v>
      </c>
      <c r="B11" s="668" t="s">
        <v>8285</v>
      </c>
      <c r="C11" s="669">
        <v>174</v>
      </c>
      <c r="D11" s="669" t="s">
        <v>3538</v>
      </c>
      <c r="E11" s="704"/>
      <c r="F11" s="670">
        <f t="shared" si="0"/>
        <v>0</v>
      </c>
      <c r="G11" s="704"/>
      <c r="H11" s="671">
        <f t="shared" si="1"/>
        <v>0</v>
      </c>
    </row>
    <row r="12" spans="1:8" s="666" customFormat="1">
      <c r="A12" s="667">
        <f t="shared" si="2"/>
        <v>5</v>
      </c>
      <c r="B12" s="668" t="s">
        <v>8286</v>
      </c>
      <c r="C12" s="669">
        <v>10</v>
      </c>
      <c r="D12" s="669" t="s">
        <v>3538</v>
      </c>
      <c r="E12" s="704"/>
      <c r="F12" s="670">
        <f t="shared" si="0"/>
        <v>0</v>
      </c>
      <c r="G12" s="704"/>
      <c r="H12" s="671">
        <f>SUM(C12*G12)</f>
        <v>0</v>
      </c>
    </row>
    <row r="13" spans="1:8" s="666" customFormat="1" ht="25.5">
      <c r="A13" s="667">
        <f t="shared" si="2"/>
        <v>6</v>
      </c>
      <c r="B13" s="668" t="s">
        <v>8287</v>
      </c>
      <c r="C13" s="669">
        <v>28</v>
      </c>
      <c r="D13" s="669" t="s">
        <v>3538</v>
      </c>
      <c r="E13" s="704"/>
      <c r="F13" s="670">
        <f t="shared" si="0"/>
        <v>0</v>
      </c>
      <c r="G13" s="704"/>
      <c r="H13" s="671">
        <f t="shared" si="1"/>
        <v>0</v>
      </c>
    </row>
    <row r="14" spans="1:8" s="666" customFormat="1">
      <c r="A14" s="667">
        <f>SUM(A13)+1</f>
        <v>7</v>
      </c>
      <c r="B14" s="668" t="s">
        <v>8288</v>
      </c>
      <c r="C14" s="669">
        <v>1</v>
      </c>
      <c r="D14" s="669" t="s">
        <v>3538</v>
      </c>
      <c r="E14" s="704"/>
      <c r="F14" s="670">
        <f t="shared" si="0"/>
        <v>0</v>
      </c>
      <c r="G14" s="704"/>
      <c r="H14" s="671">
        <f t="shared" si="1"/>
        <v>0</v>
      </c>
    </row>
    <row r="15" spans="1:8" s="666" customFormat="1">
      <c r="A15" s="667">
        <f>A13+1</f>
        <v>7</v>
      </c>
      <c r="B15" s="668" t="s">
        <v>8289</v>
      </c>
      <c r="C15" s="669">
        <v>2500</v>
      </c>
      <c r="D15" s="669" t="s">
        <v>876</v>
      </c>
      <c r="E15" s="704"/>
      <c r="F15" s="670">
        <f t="shared" si="0"/>
        <v>0</v>
      </c>
      <c r="G15" s="704"/>
      <c r="H15" s="671">
        <f t="shared" si="1"/>
        <v>0</v>
      </c>
    </row>
    <row r="16" spans="1:8" s="666" customFormat="1">
      <c r="A16" s="667">
        <f t="shared" si="2"/>
        <v>8</v>
      </c>
      <c r="B16" s="668" t="s">
        <v>8290</v>
      </c>
      <c r="C16" s="667">
        <v>180</v>
      </c>
      <c r="D16" s="667" t="s">
        <v>876</v>
      </c>
      <c r="E16" s="704"/>
      <c r="F16" s="674">
        <f t="shared" si="0"/>
        <v>0</v>
      </c>
      <c r="G16" s="707"/>
      <c r="H16" s="671">
        <f t="shared" si="1"/>
        <v>0</v>
      </c>
    </row>
    <row r="17" spans="1:8" s="666" customFormat="1">
      <c r="A17" s="667">
        <f t="shared" si="2"/>
        <v>9</v>
      </c>
      <c r="B17" s="668" t="s">
        <v>8291</v>
      </c>
      <c r="C17" s="667">
        <v>260</v>
      </c>
      <c r="D17" s="667" t="s">
        <v>876</v>
      </c>
      <c r="E17" s="704"/>
      <c r="F17" s="674">
        <f t="shared" si="0"/>
        <v>0</v>
      </c>
      <c r="G17" s="707"/>
      <c r="H17" s="671">
        <f t="shared" si="1"/>
        <v>0</v>
      </c>
    </row>
    <row r="18" spans="1:8" s="666" customFormat="1">
      <c r="A18" s="667">
        <f t="shared" si="2"/>
        <v>10</v>
      </c>
      <c r="B18" s="668" t="s">
        <v>8292</v>
      </c>
      <c r="C18" s="667">
        <v>40</v>
      </c>
      <c r="D18" s="667" t="s">
        <v>876</v>
      </c>
      <c r="E18" s="704"/>
      <c r="F18" s="674">
        <f t="shared" si="0"/>
        <v>0</v>
      </c>
      <c r="G18" s="707"/>
      <c r="H18" s="671">
        <f t="shared" si="1"/>
        <v>0</v>
      </c>
    </row>
    <row r="19" spans="1:8" s="666" customFormat="1">
      <c r="A19" s="667">
        <f>A16+1</f>
        <v>9</v>
      </c>
      <c r="B19" s="668" t="s">
        <v>8293</v>
      </c>
      <c r="C19" s="667">
        <v>10</v>
      </c>
      <c r="D19" s="667" t="s">
        <v>3538</v>
      </c>
      <c r="E19" s="704"/>
      <c r="F19" s="675">
        <f t="shared" si="0"/>
        <v>0</v>
      </c>
      <c r="G19" s="704"/>
      <c r="H19" s="671">
        <f t="shared" si="1"/>
        <v>0</v>
      </c>
    </row>
    <row r="20" spans="1:8" s="666" customFormat="1" ht="51">
      <c r="A20" s="667">
        <f t="shared" si="2"/>
        <v>10</v>
      </c>
      <c r="B20" s="676" t="s">
        <v>8294</v>
      </c>
      <c r="C20" s="667">
        <v>2</v>
      </c>
      <c r="D20" s="667" t="s">
        <v>3538</v>
      </c>
      <c r="E20" s="704"/>
      <c r="F20" s="675">
        <f t="shared" si="0"/>
        <v>0</v>
      </c>
      <c r="G20" s="704"/>
      <c r="H20" s="671">
        <f t="shared" si="1"/>
        <v>0</v>
      </c>
    </row>
    <row r="21" spans="1:8" s="666" customFormat="1" ht="25.5">
      <c r="A21" s="667">
        <f t="shared" si="2"/>
        <v>11</v>
      </c>
      <c r="B21" s="668" t="s">
        <v>8295</v>
      </c>
      <c r="C21" s="667">
        <v>6</v>
      </c>
      <c r="D21" s="667" t="s">
        <v>6470</v>
      </c>
      <c r="E21" s="704"/>
      <c r="F21" s="675">
        <f t="shared" si="0"/>
        <v>0</v>
      </c>
      <c r="G21" s="704"/>
      <c r="H21" s="671">
        <f t="shared" si="1"/>
        <v>0</v>
      </c>
    </row>
    <row r="22" spans="1:8" s="666" customFormat="1" ht="38.25">
      <c r="A22" s="667">
        <f>SUM(A21)+1</f>
        <v>12</v>
      </c>
      <c r="B22" s="668" t="s">
        <v>8296</v>
      </c>
      <c r="C22" s="669">
        <v>1</v>
      </c>
      <c r="D22" s="669" t="s">
        <v>3538</v>
      </c>
      <c r="E22" s="704"/>
      <c r="F22" s="670">
        <f t="shared" si="0"/>
        <v>0</v>
      </c>
      <c r="G22" s="704"/>
      <c r="H22" s="671">
        <f t="shared" si="1"/>
        <v>0</v>
      </c>
    </row>
    <row r="23" spans="1:8" s="666" customFormat="1" ht="24.75" customHeight="1">
      <c r="A23" s="667">
        <f>A21+1</f>
        <v>12</v>
      </c>
      <c r="B23" s="677" t="s">
        <v>8297</v>
      </c>
      <c r="C23" s="678">
        <v>1</v>
      </c>
      <c r="D23" s="678" t="s">
        <v>6470</v>
      </c>
      <c r="E23" s="706"/>
      <c r="F23" s="679"/>
      <c r="G23" s="708"/>
      <c r="H23" s="671">
        <f t="shared" si="1"/>
        <v>0</v>
      </c>
    </row>
    <row r="24" spans="1:8" s="666" customFormat="1" ht="13.5" customHeight="1">
      <c r="A24" s="667">
        <f t="shared" si="2"/>
        <v>13</v>
      </c>
      <c r="B24" s="677" t="s">
        <v>8298</v>
      </c>
      <c r="C24" s="678">
        <v>1</v>
      </c>
      <c r="D24" s="678" t="s">
        <v>3538</v>
      </c>
      <c r="E24" s="706"/>
      <c r="F24" s="679"/>
      <c r="G24" s="708"/>
      <c r="H24" s="671">
        <f t="shared" si="1"/>
        <v>0</v>
      </c>
    </row>
    <row r="25" spans="1:8" s="666" customFormat="1">
      <c r="A25" s="667">
        <f t="shared" si="2"/>
        <v>14</v>
      </c>
      <c r="B25" s="668" t="s">
        <v>8299</v>
      </c>
      <c r="C25" s="667">
        <v>1</v>
      </c>
      <c r="D25" s="667" t="s">
        <v>6470</v>
      </c>
      <c r="E25" s="704"/>
      <c r="F25" s="675">
        <f>SUM(C25*E25)</f>
        <v>0</v>
      </c>
      <c r="G25" s="709"/>
      <c r="H25" s="680"/>
    </row>
    <row r="26" spans="1:8" s="666" customFormat="1">
      <c r="A26" s="667">
        <f t="shared" si="2"/>
        <v>15</v>
      </c>
      <c r="B26" s="681" t="s">
        <v>8207</v>
      </c>
      <c r="C26" s="682">
        <v>6</v>
      </c>
      <c r="D26" s="682" t="s">
        <v>5968</v>
      </c>
      <c r="E26" s="707"/>
      <c r="F26" s="683">
        <f>SUM(C26*E26)</f>
        <v>0</v>
      </c>
      <c r="G26" s="709"/>
      <c r="H26" s="680"/>
    </row>
    <row r="27" spans="1:8" s="666" customFormat="1">
      <c r="A27" s="684"/>
      <c r="B27" s="685" t="s">
        <v>8300</v>
      </c>
      <c r="C27" s="686"/>
      <c r="D27" s="686"/>
      <c r="E27" s="687"/>
      <c r="F27" s="688">
        <f>SUM(F7:F26)</f>
        <v>0</v>
      </c>
      <c r="G27" s="687"/>
      <c r="H27" s="688">
        <f>SUM(H7:H26)</f>
        <v>0</v>
      </c>
    </row>
    <row r="28" spans="1:8" s="666" customFormat="1">
      <c r="A28" s="684"/>
      <c r="B28" s="665" t="s">
        <v>8258</v>
      </c>
      <c r="C28" s="684"/>
      <c r="D28" s="686"/>
      <c r="E28" s="687"/>
      <c r="F28" s="689"/>
      <c r="G28" s="687"/>
      <c r="H28" s="689"/>
    </row>
    <row r="29" spans="1:8" s="666" customFormat="1">
      <c r="A29" s="667">
        <v>1</v>
      </c>
      <c r="B29" s="690" t="s">
        <v>8301</v>
      </c>
      <c r="C29" s="669">
        <v>2900</v>
      </c>
      <c r="D29" s="669" t="s">
        <v>3538</v>
      </c>
      <c r="E29" s="704"/>
      <c r="F29" s="691">
        <f>SUM(C29*E29)</f>
        <v>0</v>
      </c>
      <c r="G29" s="704"/>
      <c r="H29" s="671">
        <f t="shared" ref="H29:H36" si="3">SUM(C29*G29)</f>
        <v>0</v>
      </c>
    </row>
    <row r="30" spans="1:8" s="666" customFormat="1">
      <c r="A30" s="667">
        <f>SUM(A28)+1</f>
        <v>1</v>
      </c>
      <c r="B30" s="690" t="s">
        <v>8302</v>
      </c>
      <c r="C30" s="669">
        <v>450</v>
      </c>
      <c r="D30" s="669" t="s">
        <v>876</v>
      </c>
      <c r="E30" s="704"/>
      <c r="F30" s="691">
        <f>SUM(C30*E30)</f>
        <v>0</v>
      </c>
      <c r="G30" s="704"/>
      <c r="H30" s="671">
        <f>SUM(C30*G30)</f>
        <v>0</v>
      </c>
    </row>
    <row r="31" spans="1:8" s="666" customFormat="1">
      <c r="A31" s="667">
        <f>SUM(A29)+1</f>
        <v>2</v>
      </c>
      <c r="B31" s="690" t="s">
        <v>8269</v>
      </c>
      <c r="C31" s="669">
        <v>3000</v>
      </c>
      <c r="D31" s="669" t="s">
        <v>3538</v>
      </c>
      <c r="E31" s="704"/>
      <c r="F31" s="691">
        <f>SUM(C31*E31)</f>
        <v>0</v>
      </c>
      <c r="G31" s="704"/>
      <c r="H31" s="671">
        <f t="shared" si="3"/>
        <v>0</v>
      </c>
    </row>
    <row r="32" spans="1:8" s="666" customFormat="1">
      <c r="A32" s="667">
        <f t="shared" ref="A32:A37" si="4">SUM(A30)+1</f>
        <v>2</v>
      </c>
      <c r="B32" s="690" t="s">
        <v>8270</v>
      </c>
      <c r="C32" s="669">
        <v>3000</v>
      </c>
      <c r="D32" s="669" t="s">
        <v>3538</v>
      </c>
      <c r="E32" s="704"/>
      <c r="F32" s="691">
        <f>SUM(C32*E32)</f>
        <v>0</v>
      </c>
      <c r="G32" s="704"/>
      <c r="H32" s="671">
        <f t="shared" si="3"/>
        <v>0</v>
      </c>
    </row>
    <row r="33" spans="1:8" s="666" customFormat="1">
      <c r="A33" s="667">
        <f t="shared" si="4"/>
        <v>3</v>
      </c>
      <c r="B33" s="690" t="s">
        <v>8271</v>
      </c>
      <c r="C33" s="669">
        <v>3000</v>
      </c>
      <c r="D33" s="669" t="s">
        <v>3538</v>
      </c>
      <c r="E33" s="704"/>
      <c r="F33" s="691">
        <f>SUM(C33*E33)</f>
        <v>0</v>
      </c>
      <c r="G33" s="704"/>
      <c r="H33" s="671">
        <f t="shared" si="3"/>
        <v>0</v>
      </c>
    </row>
    <row r="34" spans="1:8" s="666" customFormat="1" ht="13.5" customHeight="1">
      <c r="A34" s="667">
        <f t="shared" si="4"/>
        <v>3</v>
      </c>
      <c r="B34" s="692" t="s">
        <v>8275</v>
      </c>
      <c r="C34" s="678">
        <v>6</v>
      </c>
      <c r="D34" s="693" t="s">
        <v>3538</v>
      </c>
      <c r="E34" s="706"/>
      <c r="F34" s="694"/>
      <c r="G34" s="708"/>
      <c r="H34" s="671">
        <f t="shared" si="3"/>
        <v>0</v>
      </c>
    </row>
    <row r="35" spans="1:8" s="666" customFormat="1" ht="13.5" customHeight="1">
      <c r="A35" s="667">
        <f t="shared" si="4"/>
        <v>4</v>
      </c>
      <c r="B35" s="692" t="s">
        <v>8274</v>
      </c>
      <c r="C35" s="678">
        <v>350</v>
      </c>
      <c r="D35" s="693" t="s">
        <v>3538</v>
      </c>
      <c r="E35" s="706"/>
      <c r="F35" s="694"/>
      <c r="G35" s="708"/>
      <c r="H35" s="671">
        <f t="shared" si="3"/>
        <v>0</v>
      </c>
    </row>
    <row r="36" spans="1:8" s="666" customFormat="1" ht="13.5" customHeight="1">
      <c r="A36" s="667">
        <f t="shared" si="4"/>
        <v>4</v>
      </c>
      <c r="B36" s="692" t="s">
        <v>8303</v>
      </c>
      <c r="C36" s="678">
        <v>220</v>
      </c>
      <c r="D36" s="693" t="s">
        <v>876</v>
      </c>
      <c r="E36" s="706"/>
      <c r="F36" s="694"/>
      <c r="G36" s="708"/>
      <c r="H36" s="671">
        <f t="shared" si="3"/>
        <v>0</v>
      </c>
    </row>
    <row r="37" spans="1:8" s="666" customFormat="1">
      <c r="A37" s="667">
        <f t="shared" si="4"/>
        <v>5</v>
      </c>
      <c r="B37" s="695" t="s">
        <v>8207</v>
      </c>
      <c r="C37" s="682">
        <v>6</v>
      </c>
      <c r="D37" s="682" t="s">
        <v>5968</v>
      </c>
      <c r="E37" s="707"/>
      <c r="F37" s="683">
        <f>SUM(C37*E37)</f>
        <v>0</v>
      </c>
      <c r="G37" s="709"/>
      <c r="H37" s="680"/>
    </row>
    <row r="38" spans="1:8" s="666" customFormat="1">
      <c r="A38" s="684"/>
      <c r="B38" s="685" t="s">
        <v>8278</v>
      </c>
      <c r="C38" s="684"/>
      <c r="D38" s="686"/>
      <c r="E38" s="696"/>
      <c r="F38" s="688">
        <f>SUM(F29:F37)</f>
        <v>0</v>
      </c>
      <c r="G38" s="696"/>
      <c r="H38" s="688">
        <f>SUM(H29:H37)</f>
        <v>0</v>
      </c>
    </row>
    <row r="39" spans="1:8" s="666" customFormat="1" ht="15.75">
      <c r="A39" s="684"/>
      <c r="B39" s="697" t="s">
        <v>8279</v>
      </c>
      <c r="C39" s="698"/>
      <c r="D39" s="698"/>
      <c r="E39" s="699"/>
      <c r="F39" s="700">
        <f>SUM(F27+F38)</f>
        <v>0</v>
      </c>
      <c r="G39" s="699"/>
      <c r="H39" s="700">
        <f>SUM(H27+H38)</f>
        <v>0</v>
      </c>
    </row>
    <row r="40" spans="1:8">
      <c r="B40" s="701"/>
      <c r="G40" s="703"/>
      <c r="H40" s="703"/>
    </row>
    <row r="41" spans="1:8">
      <c r="G41" s="703"/>
      <c r="H41" s="703"/>
    </row>
    <row r="42" spans="1:8">
      <c r="G42" s="703"/>
      <c r="H42" s="703"/>
    </row>
    <row r="43" spans="1:8">
      <c r="G43" s="703"/>
      <c r="H43" s="703"/>
    </row>
    <row r="44" spans="1:8">
      <c r="G44" s="703"/>
      <c r="H44" s="703"/>
    </row>
    <row r="45" spans="1:8">
      <c r="G45" s="703"/>
      <c r="H45" s="703"/>
    </row>
    <row r="46" spans="1:8">
      <c r="G46" s="703"/>
      <c r="H46" s="703"/>
    </row>
    <row r="47" spans="1:8">
      <c r="G47" s="703"/>
      <c r="H47" s="703"/>
    </row>
    <row r="48" spans="1:8">
      <c r="G48" s="703"/>
      <c r="H48" s="703"/>
    </row>
    <row r="49" spans="7:8">
      <c r="G49" s="703"/>
      <c r="H49" s="703"/>
    </row>
    <row r="50" spans="7:8">
      <c r="G50" s="703"/>
      <c r="H50" s="703"/>
    </row>
    <row r="51" spans="7:8">
      <c r="G51" s="703"/>
      <c r="H51" s="703"/>
    </row>
    <row r="52" spans="7:8">
      <c r="G52" s="703"/>
      <c r="H52" s="703"/>
    </row>
    <row r="53" spans="7:8">
      <c r="G53" s="703"/>
      <c r="H53" s="703"/>
    </row>
    <row r="54" spans="7:8">
      <c r="G54" s="703"/>
      <c r="H54" s="703"/>
    </row>
    <row r="55" spans="7:8">
      <c r="G55" s="703"/>
      <c r="H55" s="703"/>
    </row>
    <row r="56" spans="7:8">
      <c r="G56" s="703"/>
      <c r="H56" s="703"/>
    </row>
    <row r="57" spans="7:8">
      <c r="G57" s="703"/>
      <c r="H57" s="703"/>
    </row>
    <row r="58" spans="7:8">
      <c r="G58" s="703"/>
      <c r="H58" s="703"/>
    </row>
    <row r="59" spans="7:8">
      <c r="G59" s="703"/>
      <c r="H59" s="703"/>
    </row>
    <row r="60" spans="7:8">
      <c r="G60" s="703"/>
      <c r="H60" s="703"/>
    </row>
    <row r="61" spans="7:8">
      <c r="G61" s="703"/>
      <c r="H61" s="703"/>
    </row>
    <row r="62" spans="7:8">
      <c r="G62" s="703"/>
      <c r="H62" s="703"/>
    </row>
    <row r="63" spans="7:8">
      <c r="G63" s="703"/>
      <c r="H63" s="703"/>
    </row>
    <row r="64" spans="7:8">
      <c r="G64" s="703"/>
      <c r="H64" s="703"/>
    </row>
    <row r="65" spans="7:8">
      <c r="G65" s="703"/>
      <c r="H65" s="703"/>
    </row>
    <row r="66" spans="7:8">
      <c r="G66" s="703"/>
      <c r="H66" s="703"/>
    </row>
    <row r="67" spans="7:8">
      <c r="G67" s="703"/>
      <c r="H67" s="703"/>
    </row>
    <row r="68" spans="7:8">
      <c r="G68" s="703"/>
      <c r="H68" s="703"/>
    </row>
    <row r="69" spans="7:8">
      <c r="G69" s="703"/>
      <c r="H69" s="703"/>
    </row>
    <row r="70" spans="7:8">
      <c r="G70" s="703"/>
      <c r="H70" s="703"/>
    </row>
    <row r="71" spans="7:8">
      <c r="G71" s="703"/>
      <c r="H71" s="703"/>
    </row>
    <row r="72" spans="7:8">
      <c r="G72" s="703"/>
      <c r="H72" s="703"/>
    </row>
    <row r="73" spans="7:8">
      <c r="G73" s="703"/>
      <c r="H73" s="703"/>
    </row>
    <row r="74" spans="7:8">
      <c r="G74" s="703"/>
      <c r="H74" s="703"/>
    </row>
    <row r="75" spans="7:8">
      <c r="G75" s="703"/>
      <c r="H75" s="703"/>
    </row>
    <row r="76" spans="7:8">
      <c r="G76" s="703"/>
      <c r="H76" s="703"/>
    </row>
  </sheetData>
  <sheetProtection password="C63E" sheet="1" objects="1" scenarios="1"/>
  <pageMargins left="0.51181102362204722" right="0.27559055118110237" top="0.47244094488188981" bottom="0.59055118110236227" header="0.23622047244094491" footer="0.51181102362204722"/>
  <pageSetup paperSize="9" scale="91" fitToHeight="100" orientation="portrait" r:id="rId1"/>
  <headerFooter alignWithMargins="0"/>
  <legacyDrawing r:id="rId2"/>
</worksheet>
</file>

<file path=xl/worksheets/sheet19.xml><?xml version="1.0" encoding="utf-8"?>
<worksheet xmlns="http://schemas.openxmlformats.org/spreadsheetml/2006/main" xmlns:r="http://schemas.openxmlformats.org/officeDocument/2006/relationships">
  <sheetPr>
    <pageSetUpPr fitToPage="1"/>
  </sheetPr>
  <dimension ref="A1:BR213"/>
  <sheetViews>
    <sheetView showGridLines="0" workbookViewId="0">
      <pane ySplit="1" topLeftCell="A204" activePane="bottomLeft" state="frozen"/>
      <selection pane="bottomLeft" activeCell="W208" sqref="W208"/>
    </sheetView>
  </sheetViews>
  <sheetFormatPr defaultRowHeight="13.5"/>
  <cols>
    <col min="1" max="1" width="8.33203125" style="481" customWidth="1"/>
    <col min="2" max="2" width="1.6640625" style="481" customWidth="1"/>
    <col min="3" max="3" width="4.1640625" style="481" customWidth="1"/>
    <col min="4" max="4" width="4.33203125" style="481" customWidth="1"/>
    <col min="5" max="5" width="17.1640625" style="481" customWidth="1"/>
    <col min="6" max="6" width="75" style="481" customWidth="1"/>
    <col min="7" max="7" width="8.6640625" style="481" customWidth="1"/>
    <col min="8" max="8" width="11.1640625" style="481" customWidth="1"/>
    <col min="9" max="9" width="12.6640625" style="481" customWidth="1"/>
    <col min="10" max="10" width="23.5" style="481" customWidth="1"/>
    <col min="11" max="11" width="15.5" style="481" customWidth="1"/>
    <col min="12" max="12" width="9.33203125" style="481"/>
    <col min="13" max="18" width="9.33203125" style="481" hidden="1"/>
    <col min="19" max="19" width="8.1640625" style="481" hidden="1" customWidth="1"/>
    <col min="20" max="20" width="29.6640625" style="481" hidden="1" customWidth="1"/>
    <col min="21" max="21" width="16.33203125" style="481" hidden="1" customWidth="1"/>
    <col min="22" max="22" width="12.33203125" style="481" customWidth="1"/>
    <col min="23" max="23" width="16.33203125" style="481" customWidth="1"/>
    <col min="24" max="24" width="12.33203125" style="481" customWidth="1"/>
    <col min="25" max="25" width="15" style="481" customWidth="1"/>
    <col min="26" max="26" width="11" style="481" customWidth="1"/>
    <col min="27" max="27" width="15" style="481" customWidth="1"/>
    <col min="28" max="28" width="16.33203125" style="481" customWidth="1"/>
    <col min="29" max="29" width="11" style="481" customWidth="1"/>
    <col min="30" max="30" width="15" style="481" customWidth="1"/>
    <col min="31" max="31" width="16.33203125" style="481" customWidth="1"/>
    <col min="32" max="43" width="9.33203125" style="481"/>
    <col min="44" max="65" width="9.33203125" style="481" hidden="1"/>
    <col min="66" max="16384" width="9.33203125" style="481"/>
  </cols>
  <sheetData>
    <row r="1" spans="1:70" ht="21.75" customHeight="1">
      <c r="A1" s="478"/>
      <c r="B1" s="3"/>
      <c r="C1" s="3"/>
      <c r="D1" s="4" t="s">
        <v>1</v>
      </c>
      <c r="E1" s="3"/>
      <c r="F1" s="479" t="s">
        <v>144</v>
      </c>
      <c r="G1" s="960" t="s">
        <v>145</v>
      </c>
      <c r="H1" s="960"/>
      <c r="I1" s="3"/>
      <c r="J1" s="479" t="s">
        <v>146</v>
      </c>
      <c r="K1" s="4" t="s">
        <v>147</v>
      </c>
      <c r="L1" s="479" t="s">
        <v>148</v>
      </c>
      <c r="M1" s="479"/>
      <c r="N1" s="479"/>
      <c r="O1" s="479"/>
      <c r="P1" s="479"/>
      <c r="Q1" s="479"/>
      <c r="R1" s="479"/>
      <c r="S1" s="479"/>
      <c r="T1" s="479"/>
      <c r="U1" s="480"/>
      <c r="V1" s="480"/>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row>
    <row r="2" spans="1:70" ht="36.950000000000003" customHeight="1">
      <c r="L2" s="955" t="s">
        <v>8</v>
      </c>
      <c r="M2" s="956"/>
      <c r="N2" s="956"/>
      <c r="O2" s="956"/>
      <c r="P2" s="956"/>
      <c r="Q2" s="956"/>
      <c r="R2" s="956"/>
      <c r="S2" s="956"/>
      <c r="T2" s="956"/>
      <c r="U2" s="956"/>
      <c r="V2" s="956"/>
      <c r="AT2" s="482" t="s">
        <v>115</v>
      </c>
    </row>
    <row r="3" spans="1:70" ht="6.95" customHeight="1">
      <c r="B3" s="483"/>
      <c r="C3" s="484"/>
      <c r="D3" s="484"/>
      <c r="E3" s="484"/>
      <c r="F3" s="484"/>
      <c r="G3" s="484"/>
      <c r="H3" s="484"/>
      <c r="I3" s="484"/>
      <c r="J3" s="484"/>
      <c r="K3" s="485"/>
      <c r="AT3" s="482" t="s">
        <v>89</v>
      </c>
    </row>
    <row r="4" spans="1:70" ht="36.950000000000003" customHeight="1">
      <c r="B4" s="486"/>
      <c r="C4" s="487"/>
      <c r="D4" s="488" t="s">
        <v>149</v>
      </c>
      <c r="E4" s="487"/>
      <c r="F4" s="487"/>
      <c r="G4" s="487"/>
      <c r="H4" s="487"/>
      <c r="I4" s="487"/>
      <c r="J4" s="487"/>
      <c r="K4" s="489"/>
      <c r="M4" s="490" t="s">
        <v>14</v>
      </c>
      <c r="AT4" s="482" t="s">
        <v>6</v>
      </c>
    </row>
    <row r="5" spans="1:70" ht="6.95" customHeight="1">
      <c r="B5" s="486"/>
      <c r="C5" s="487"/>
      <c r="D5" s="487"/>
      <c r="E5" s="487"/>
      <c r="F5" s="487"/>
      <c r="G5" s="487"/>
      <c r="H5" s="487"/>
      <c r="I5" s="487"/>
      <c r="J5" s="487"/>
      <c r="K5" s="489"/>
    </row>
    <row r="6" spans="1:70" ht="15">
      <c r="B6" s="486"/>
      <c r="C6" s="487"/>
      <c r="D6" s="491" t="s">
        <v>20</v>
      </c>
      <c r="E6" s="487"/>
      <c r="F6" s="487"/>
      <c r="G6" s="487"/>
      <c r="H6" s="487"/>
      <c r="I6" s="487"/>
      <c r="J6" s="487"/>
      <c r="K6" s="489"/>
    </row>
    <row r="7" spans="1:70" ht="16.5" customHeight="1">
      <c r="B7" s="486"/>
      <c r="C7" s="487"/>
      <c r="D7" s="487"/>
      <c r="E7" s="961" t="str">
        <f>'Rekapitulace stavby'!K6</f>
        <v>Rekonstrukce domu blok 60, č.p. 2180, ul. Táboritů v mostě, domov se zvláštním režimem</v>
      </c>
      <c r="F7" s="967"/>
      <c r="G7" s="967"/>
      <c r="H7" s="967"/>
      <c r="I7" s="487"/>
      <c r="J7" s="487"/>
      <c r="K7" s="489"/>
    </row>
    <row r="8" spans="1:70" ht="15">
      <c r="B8" s="486"/>
      <c r="C8" s="487"/>
      <c r="D8" s="491" t="s">
        <v>150</v>
      </c>
      <c r="E8" s="487"/>
      <c r="F8" s="487"/>
      <c r="G8" s="487"/>
      <c r="H8" s="487"/>
      <c r="I8" s="487"/>
      <c r="J8" s="487"/>
      <c r="K8" s="489"/>
    </row>
    <row r="9" spans="1:70" ht="16.5" customHeight="1">
      <c r="B9" s="486"/>
      <c r="C9" s="487"/>
      <c r="D9" s="487"/>
      <c r="E9" s="961" t="s">
        <v>151</v>
      </c>
      <c r="F9" s="920"/>
      <c r="G9" s="920"/>
      <c r="H9" s="920"/>
      <c r="I9" s="487"/>
      <c r="J9" s="487"/>
      <c r="K9" s="489"/>
    </row>
    <row r="10" spans="1:70" ht="15">
      <c r="B10" s="486"/>
      <c r="C10" s="487"/>
      <c r="D10" s="491" t="s">
        <v>152</v>
      </c>
      <c r="E10" s="487"/>
      <c r="F10" s="487"/>
      <c r="G10" s="487"/>
      <c r="H10" s="487"/>
      <c r="I10" s="487"/>
      <c r="J10" s="487"/>
      <c r="K10" s="489"/>
    </row>
    <row r="11" spans="1:70" s="492" customFormat="1" ht="16.5" customHeight="1">
      <c r="B11" s="493"/>
      <c r="C11" s="494"/>
      <c r="D11" s="494"/>
      <c r="E11" s="942" t="s">
        <v>5273</v>
      </c>
      <c r="F11" s="962"/>
      <c r="G11" s="962"/>
      <c r="H11" s="962"/>
      <c r="I11" s="494"/>
      <c r="J11" s="494"/>
      <c r="K11" s="495"/>
    </row>
    <row r="12" spans="1:70" s="492" customFormat="1" ht="15">
      <c r="B12" s="493"/>
      <c r="C12" s="494"/>
      <c r="D12" s="491" t="s">
        <v>5274</v>
      </c>
      <c r="E12" s="494"/>
      <c r="F12" s="494"/>
      <c r="G12" s="494"/>
      <c r="H12" s="494"/>
      <c r="I12" s="494"/>
      <c r="J12" s="494"/>
      <c r="K12" s="495"/>
    </row>
    <row r="13" spans="1:70" s="492" customFormat="1" ht="36.950000000000003" customHeight="1">
      <c r="B13" s="493"/>
      <c r="C13" s="494"/>
      <c r="D13" s="494"/>
      <c r="E13" s="963" t="s">
        <v>5275</v>
      </c>
      <c r="F13" s="962"/>
      <c r="G13" s="962"/>
      <c r="H13" s="962"/>
      <c r="I13" s="494"/>
      <c r="J13" s="494"/>
      <c r="K13" s="495"/>
    </row>
    <row r="14" spans="1:70" s="492" customFormat="1">
      <c r="B14" s="493"/>
      <c r="C14" s="494"/>
      <c r="D14" s="494"/>
      <c r="E14" s="494"/>
      <c r="F14" s="494"/>
      <c r="G14" s="494"/>
      <c r="H14" s="494"/>
      <c r="I14" s="494"/>
      <c r="J14" s="494"/>
      <c r="K14" s="495"/>
    </row>
    <row r="15" spans="1:70" s="492" customFormat="1" ht="14.45" customHeight="1">
      <c r="B15" s="493"/>
      <c r="C15" s="494"/>
      <c r="D15" s="491" t="s">
        <v>22</v>
      </c>
      <c r="E15" s="494"/>
      <c r="F15" s="496" t="s">
        <v>5</v>
      </c>
      <c r="G15" s="494"/>
      <c r="H15" s="494"/>
      <c r="I15" s="491" t="s">
        <v>24</v>
      </c>
      <c r="J15" s="496" t="s">
        <v>5</v>
      </c>
      <c r="K15" s="495"/>
      <c r="W15" s="10"/>
    </row>
    <row r="16" spans="1:70" s="492" customFormat="1" ht="14.45" customHeight="1">
      <c r="B16" s="493"/>
      <c r="C16" s="494"/>
      <c r="D16" s="491" t="s">
        <v>26</v>
      </c>
      <c r="E16" s="494"/>
      <c r="F16" s="496" t="s">
        <v>27</v>
      </c>
      <c r="G16" s="494"/>
      <c r="H16" s="494"/>
      <c r="I16" s="491" t="s">
        <v>28</v>
      </c>
      <c r="J16" s="497" t="str">
        <f>'Rekapitulace stavby'!AN8</f>
        <v>13. 12. 2017</v>
      </c>
      <c r="K16" s="495"/>
    </row>
    <row r="17" spans="2:11" s="492" customFormat="1" ht="10.9" customHeight="1">
      <c r="B17" s="493"/>
      <c r="C17" s="494"/>
      <c r="D17" s="494"/>
      <c r="E17" s="494"/>
      <c r="F17" s="494"/>
      <c r="G17" s="494"/>
      <c r="H17" s="494"/>
      <c r="I17" s="494"/>
      <c r="J17" s="494"/>
      <c r="K17" s="495"/>
    </row>
    <row r="18" spans="2:11" s="492" customFormat="1" ht="14.45" customHeight="1">
      <c r="B18" s="493"/>
      <c r="C18" s="494"/>
      <c r="D18" s="491" t="s">
        <v>34</v>
      </c>
      <c r="E18" s="494"/>
      <c r="F18" s="494"/>
      <c r="G18" s="494"/>
      <c r="H18" s="494"/>
      <c r="I18" s="491" t="s">
        <v>35</v>
      </c>
      <c r="J18" s="496" t="s">
        <v>36</v>
      </c>
      <c r="K18" s="495"/>
    </row>
    <row r="19" spans="2:11" s="492" customFormat="1" ht="18" customHeight="1">
      <c r="B19" s="493"/>
      <c r="C19" s="494"/>
      <c r="D19" s="494"/>
      <c r="E19" s="496" t="s">
        <v>37</v>
      </c>
      <c r="F19" s="494"/>
      <c r="G19" s="494"/>
      <c r="H19" s="494"/>
      <c r="I19" s="491" t="s">
        <v>38</v>
      </c>
      <c r="J19" s="496" t="s">
        <v>5</v>
      </c>
      <c r="K19" s="495"/>
    </row>
    <row r="20" spans="2:11" s="492" customFormat="1" ht="6.95" customHeight="1">
      <c r="B20" s="493"/>
      <c r="C20" s="494"/>
      <c r="D20" s="494"/>
      <c r="E20" s="494"/>
      <c r="F20" s="494"/>
      <c r="G20" s="494"/>
      <c r="H20" s="494"/>
      <c r="I20" s="494"/>
      <c r="J20" s="494"/>
      <c r="K20" s="495"/>
    </row>
    <row r="21" spans="2:11" s="492" customFormat="1" ht="14.45" customHeight="1">
      <c r="B21" s="493"/>
      <c r="C21" s="494"/>
      <c r="D21" s="491" t="s">
        <v>39</v>
      </c>
      <c r="E21" s="494"/>
      <c r="F21" s="494"/>
      <c r="G21" s="494"/>
      <c r="H21" s="494"/>
      <c r="I21" s="491" t="s">
        <v>35</v>
      </c>
      <c r="J21" s="496" t="str">
        <f>IF('Rekapitulace stavby'!AN13="Vyplň údaj","",IF('Rekapitulace stavby'!AN13="","",'Rekapitulace stavby'!AN13))</f>
        <v/>
      </c>
      <c r="K21" s="495"/>
    </row>
    <row r="22" spans="2:11" s="492" customFormat="1" ht="18" customHeight="1">
      <c r="B22" s="493"/>
      <c r="C22" s="494"/>
      <c r="D22" s="494"/>
      <c r="E22" s="496" t="str">
        <f>IF('Rekapitulace stavby'!E14="Vyplň údaj","",IF('Rekapitulace stavby'!E14="","",'Rekapitulace stavby'!E14))</f>
        <v/>
      </c>
      <c r="F22" s="494"/>
      <c r="G22" s="494"/>
      <c r="H22" s="494"/>
      <c r="I22" s="491" t="s">
        <v>38</v>
      </c>
      <c r="J22" s="496" t="str">
        <f>IF('Rekapitulace stavby'!AN14="Vyplň údaj","",IF('Rekapitulace stavby'!AN14="","",'Rekapitulace stavby'!AN14))</f>
        <v/>
      </c>
      <c r="K22" s="495"/>
    </row>
    <row r="23" spans="2:11" s="492" customFormat="1" ht="6.95" customHeight="1">
      <c r="B23" s="493"/>
      <c r="C23" s="494"/>
      <c r="D23" s="494"/>
      <c r="E23" s="494"/>
      <c r="F23" s="494"/>
      <c r="G23" s="494"/>
      <c r="H23" s="494"/>
      <c r="I23" s="494"/>
      <c r="J23" s="494"/>
      <c r="K23" s="495"/>
    </row>
    <row r="24" spans="2:11" s="492" customFormat="1" ht="14.45" customHeight="1">
      <c r="B24" s="493"/>
      <c r="C24" s="494"/>
      <c r="D24" s="491" t="s">
        <v>41</v>
      </c>
      <c r="E24" s="494"/>
      <c r="F24" s="494"/>
      <c r="G24" s="494"/>
      <c r="H24" s="494"/>
      <c r="I24" s="491" t="s">
        <v>35</v>
      </c>
      <c r="J24" s="496" t="s">
        <v>42</v>
      </c>
      <c r="K24" s="495"/>
    </row>
    <row r="25" spans="2:11" s="492" customFormat="1" ht="18" customHeight="1">
      <c r="B25" s="493"/>
      <c r="C25" s="494"/>
      <c r="D25" s="494"/>
      <c r="E25" s="496" t="s">
        <v>44</v>
      </c>
      <c r="F25" s="494"/>
      <c r="G25" s="494"/>
      <c r="H25" s="494"/>
      <c r="I25" s="491" t="s">
        <v>38</v>
      </c>
      <c r="J25" s="496" t="s">
        <v>5</v>
      </c>
      <c r="K25" s="495"/>
    </row>
    <row r="26" spans="2:11" s="492" customFormat="1" ht="6.95" customHeight="1">
      <c r="B26" s="493"/>
      <c r="C26" s="494"/>
      <c r="D26" s="494"/>
      <c r="E26" s="494"/>
      <c r="F26" s="494"/>
      <c r="G26" s="494"/>
      <c r="H26" s="494"/>
      <c r="I26" s="494"/>
      <c r="J26" s="494"/>
      <c r="K26" s="495"/>
    </row>
    <row r="27" spans="2:11" s="492" customFormat="1" ht="14.45" customHeight="1">
      <c r="B27" s="493"/>
      <c r="C27" s="494"/>
      <c r="D27" s="491" t="s">
        <v>45</v>
      </c>
      <c r="E27" s="494"/>
      <c r="F27" s="494"/>
      <c r="G27" s="494"/>
      <c r="H27" s="494"/>
      <c r="I27" s="494"/>
      <c r="J27" s="494"/>
      <c r="K27" s="495"/>
    </row>
    <row r="28" spans="2:11" s="501" customFormat="1" ht="85.5" customHeight="1">
      <c r="B28" s="498"/>
      <c r="C28" s="499"/>
      <c r="D28" s="499"/>
      <c r="E28" s="924" t="s">
        <v>154</v>
      </c>
      <c r="F28" s="924"/>
      <c r="G28" s="924"/>
      <c r="H28" s="924"/>
      <c r="I28" s="499"/>
      <c r="J28" s="499"/>
      <c r="K28" s="500"/>
    </row>
    <row r="29" spans="2:11" s="492" customFormat="1" ht="6.95" customHeight="1">
      <c r="B29" s="493"/>
      <c r="C29" s="494"/>
      <c r="D29" s="494"/>
      <c r="E29" s="494"/>
      <c r="F29" s="494"/>
      <c r="G29" s="494"/>
      <c r="H29" s="494"/>
      <c r="I29" s="494"/>
      <c r="J29" s="494"/>
      <c r="K29" s="495"/>
    </row>
    <row r="30" spans="2:11" s="492" customFormat="1" ht="6.95" customHeight="1">
      <c r="B30" s="493"/>
      <c r="C30" s="494"/>
      <c r="D30" s="502"/>
      <c r="E30" s="502"/>
      <c r="F30" s="502"/>
      <c r="G30" s="502"/>
      <c r="H30" s="502"/>
      <c r="I30" s="502"/>
      <c r="J30" s="502"/>
      <c r="K30" s="503"/>
    </row>
    <row r="31" spans="2:11" s="492" customFormat="1" ht="25.35" customHeight="1">
      <c r="B31" s="493"/>
      <c r="C31" s="494"/>
      <c r="D31" s="504" t="s">
        <v>48</v>
      </c>
      <c r="E31" s="494"/>
      <c r="F31" s="494"/>
      <c r="G31" s="494"/>
      <c r="H31" s="494"/>
      <c r="I31" s="494"/>
      <c r="J31" s="505">
        <f>ROUND(J96,0)</f>
        <v>0</v>
      </c>
      <c r="K31" s="495"/>
    </row>
    <row r="32" spans="2:11" s="492" customFormat="1" ht="6.95" customHeight="1">
      <c r="B32" s="493"/>
      <c r="C32" s="494"/>
      <c r="D32" s="502"/>
      <c r="E32" s="502"/>
      <c r="F32" s="502"/>
      <c r="G32" s="502"/>
      <c r="H32" s="502"/>
      <c r="I32" s="502"/>
      <c r="J32" s="502"/>
      <c r="K32" s="503"/>
    </row>
    <row r="33" spans="2:11" s="492" customFormat="1" ht="14.45" customHeight="1">
      <c r="B33" s="493"/>
      <c r="C33" s="494"/>
      <c r="D33" s="494"/>
      <c r="E33" s="494"/>
      <c r="F33" s="506" t="s">
        <v>50</v>
      </c>
      <c r="G33" s="494"/>
      <c r="H33" s="494"/>
      <c r="I33" s="506" t="s">
        <v>49</v>
      </c>
      <c r="J33" s="506" t="s">
        <v>51</v>
      </c>
      <c r="K33" s="495"/>
    </row>
    <row r="34" spans="2:11" s="492" customFormat="1" ht="14.45" customHeight="1">
      <c r="B34" s="493"/>
      <c r="C34" s="494"/>
      <c r="D34" s="507" t="s">
        <v>52</v>
      </c>
      <c r="E34" s="507" t="s">
        <v>53</v>
      </c>
      <c r="F34" s="508">
        <f>ROUND(SUM(BE96:BE212), 0)</f>
        <v>0</v>
      </c>
      <c r="G34" s="494"/>
      <c r="H34" s="494"/>
      <c r="I34" s="509">
        <v>0.21</v>
      </c>
      <c r="J34" s="508">
        <f>ROUND(ROUND((SUM(BE96:BE212)), 0)*I34, 1)</f>
        <v>0</v>
      </c>
      <c r="K34" s="495"/>
    </row>
    <row r="35" spans="2:11" s="492" customFormat="1" ht="14.45" customHeight="1">
      <c r="B35" s="493"/>
      <c r="C35" s="494"/>
      <c r="D35" s="494"/>
      <c r="E35" s="507" t="s">
        <v>54</v>
      </c>
      <c r="F35" s="508">
        <f>ROUND(SUM(BF96:BF212), 0)</f>
        <v>0</v>
      </c>
      <c r="G35" s="494"/>
      <c r="H35" s="494"/>
      <c r="I35" s="509">
        <v>0.15</v>
      </c>
      <c r="J35" s="508">
        <f>ROUND(ROUND((SUM(BF96:BF212)), 0)*I35, 1)</f>
        <v>0</v>
      </c>
      <c r="K35" s="495"/>
    </row>
    <row r="36" spans="2:11" s="492" customFormat="1" ht="14.45" hidden="1" customHeight="1">
      <c r="B36" s="493"/>
      <c r="C36" s="494"/>
      <c r="D36" s="494"/>
      <c r="E36" s="507" t="s">
        <v>55</v>
      </c>
      <c r="F36" s="508">
        <f>ROUND(SUM(BG96:BG212), 0)</f>
        <v>0</v>
      </c>
      <c r="G36" s="494"/>
      <c r="H36" s="494"/>
      <c r="I36" s="509">
        <v>0.21</v>
      </c>
      <c r="J36" s="508">
        <v>0</v>
      </c>
      <c r="K36" s="495"/>
    </row>
    <row r="37" spans="2:11" s="492" customFormat="1" ht="14.45" hidden="1" customHeight="1">
      <c r="B37" s="493"/>
      <c r="C37" s="494"/>
      <c r="D37" s="494"/>
      <c r="E37" s="507" t="s">
        <v>56</v>
      </c>
      <c r="F37" s="508">
        <f>ROUND(SUM(BH96:BH212), 0)</f>
        <v>0</v>
      </c>
      <c r="G37" s="494"/>
      <c r="H37" s="494"/>
      <c r="I37" s="509">
        <v>0.15</v>
      </c>
      <c r="J37" s="508">
        <v>0</v>
      </c>
      <c r="K37" s="495"/>
    </row>
    <row r="38" spans="2:11" s="492" customFormat="1" ht="14.45" hidden="1" customHeight="1">
      <c r="B38" s="493"/>
      <c r="C38" s="494"/>
      <c r="D38" s="494"/>
      <c r="E38" s="507" t="s">
        <v>57</v>
      </c>
      <c r="F38" s="508">
        <f>ROUND(SUM(BI96:BI212), 0)</f>
        <v>0</v>
      </c>
      <c r="G38" s="494"/>
      <c r="H38" s="494"/>
      <c r="I38" s="509">
        <v>0</v>
      </c>
      <c r="J38" s="508">
        <v>0</v>
      </c>
      <c r="K38" s="495"/>
    </row>
    <row r="39" spans="2:11" s="492" customFormat="1" ht="6.95" customHeight="1">
      <c r="B39" s="493"/>
      <c r="C39" s="494"/>
      <c r="D39" s="494"/>
      <c r="E39" s="494"/>
      <c r="F39" s="494"/>
      <c r="G39" s="494"/>
      <c r="H39" s="494"/>
      <c r="I39" s="494"/>
      <c r="J39" s="494"/>
      <c r="K39" s="495"/>
    </row>
    <row r="40" spans="2:11" s="492" customFormat="1" ht="25.35" customHeight="1">
      <c r="B40" s="493"/>
      <c r="C40" s="510"/>
      <c r="D40" s="511" t="s">
        <v>58</v>
      </c>
      <c r="E40" s="512"/>
      <c r="F40" s="512"/>
      <c r="G40" s="513" t="s">
        <v>59</v>
      </c>
      <c r="H40" s="514" t="s">
        <v>60</v>
      </c>
      <c r="I40" s="512"/>
      <c r="J40" s="515">
        <f>SUM(J31:J38)</f>
        <v>0</v>
      </c>
      <c r="K40" s="516"/>
    </row>
    <row r="41" spans="2:11" s="492" customFormat="1" ht="14.45" customHeight="1">
      <c r="B41" s="517"/>
      <c r="C41" s="518"/>
      <c r="D41" s="518"/>
      <c r="E41" s="518"/>
      <c r="F41" s="518"/>
      <c r="G41" s="518"/>
      <c r="H41" s="518"/>
      <c r="I41" s="518"/>
      <c r="J41" s="518"/>
      <c r="K41" s="519"/>
    </row>
    <row r="45" spans="2:11" s="492" customFormat="1" ht="6.95" customHeight="1">
      <c r="B45" s="520"/>
      <c r="C45" s="521"/>
      <c r="D45" s="521"/>
      <c r="E45" s="521"/>
      <c r="F45" s="521"/>
      <c r="G45" s="521"/>
      <c r="H45" s="521"/>
      <c r="I45" s="521"/>
      <c r="J45" s="521"/>
      <c r="K45" s="522"/>
    </row>
    <row r="46" spans="2:11" s="492" customFormat="1" ht="36.950000000000003" customHeight="1">
      <c r="B46" s="493"/>
      <c r="C46" s="488" t="s">
        <v>155</v>
      </c>
      <c r="D46" s="494"/>
      <c r="E46" s="494"/>
      <c r="F46" s="494"/>
      <c r="G46" s="494"/>
      <c r="H46" s="494"/>
      <c r="I46" s="494"/>
      <c r="J46" s="494"/>
      <c r="K46" s="495"/>
    </row>
    <row r="47" spans="2:11" s="492" customFormat="1" ht="6.95" customHeight="1">
      <c r="B47" s="493"/>
      <c r="C47" s="494"/>
      <c r="D47" s="494"/>
      <c r="E47" s="494"/>
      <c r="F47" s="494"/>
      <c r="G47" s="494"/>
      <c r="H47" s="494"/>
      <c r="I47" s="494"/>
      <c r="J47" s="494"/>
      <c r="K47" s="495"/>
    </row>
    <row r="48" spans="2:11" s="492" customFormat="1" ht="14.45" customHeight="1">
      <c r="B48" s="493"/>
      <c r="C48" s="491" t="s">
        <v>20</v>
      </c>
      <c r="D48" s="494"/>
      <c r="E48" s="494"/>
      <c r="F48" s="494"/>
      <c r="G48" s="494"/>
      <c r="H48" s="494"/>
      <c r="I48" s="494"/>
      <c r="J48" s="494"/>
      <c r="K48" s="495"/>
    </row>
    <row r="49" spans="2:47" s="492" customFormat="1" ht="16.5" customHeight="1">
      <c r="B49" s="493"/>
      <c r="C49" s="494"/>
      <c r="D49" s="494"/>
      <c r="E49" s="961" t="str">
        <f>E7</f>
        <v>Rekonstrukce domu blok 60, č.p. 2180, ul. Táboritů v mostě, domov se zvláštním režimem</v>
      </c>
      <c r="F49" s="967"/>
      <c r="G49" s="967"/>
      <c r="H49" s="967"/>
      <c r="I49" s="494"/>
      <c r="J49" s="494"/>
      <c r="K49" s="495"/>
    </row>
    <row r="50" spans="2:47" ht="15">
      <c r="B50" s="486"/>
      <c r="C50" s="491" t="s">
        <v>150</v>
      </c>
      <c r="D50" s="487"/>
      <c r="E50" s="487"/>
      <c r="F50" s="487"/>
      <c r="G50" s="487"/>
      <c r="H50" s="487"/>
      <c r="I50" s="487"/>
      <c r="J50" s="487"/>
      <c r="K50" s="489"/>
    </row>
    <row r="51" spans="2:47" ht="16.5" customHeight="1">
      <c r="B51" s="486"/>
      <c r="C51" s="487"/>
      <c r="D51" s="487"/>
      <c r="E51" s="961" t="s">
        <v>151</v>
      </c>
      <c r="F51" s="920"/>
      <c r="G51" s="920"/>
      <c r="H51" s="920"/>
      <c r="I51" s="487"/>
      <c r="J51" s="487"/>
      <c r="K51" s="489"/>
    </row>
    <row r="52" spans="2:47" ht="15">
      <c r="B52" s="486"/>
      <c r="C52" s="491" t="s">
        <v>152</v>
      </c>
      <c r="D52" s="487"/>
      <c r="E52" s="487"/>
      <c r="F52" s="487"/>
      <c r="G52" s="487"/>
      <c r="H52" s="487"/>
      <c r="I52" s="487"/>
      <c r="J52" s="487"/>
      <c r="K52" s="489"/>
    </row>
    <row r="53" spans="2:47" s="492" customFormat="1" ht="16.5" customHeight="1">
      <c r="B53" s="493"/>
      <c r="C53" s="494"/>
      <c r="D53" s="494"/>
      <c r="E53" s="942" t="s">
        <v>5273</v>
      </c>
      <c r="F53" s="962"/>
      <c r="G53" s="962"/>
      <c r="H53" s="962"/>
      <c r="I53" s="494"/>
      <c r="J53" s="494"/>
      <c r="K53" s="495"/>
    </row>
    <row r="54" spans="2:47" s="492" customFormat="1" ht="14.45" customHeight="1">
      <c r="B54" s="493"/>
      <c r="C54" s="491" t="s">
        <v>5274</v>
      </c>
      <c r="D54" s="494"/>
      <c r="E54" s="494"/>
      <c r="F54" s="494"/>
      <c r="G54" s="494"/>
      <c r="H54" s="494"/>
      <c r="I54" s="494"/>
      <c r="J54" s="494"/>
      <c r="K54" s="495"/>
    </row>
    <row r="55" spans="2:47" s="492" customFormat="1" ht="17.25" customHeight="1">
      <c r="B55" s="493"/>
      <c r="C55" s="494"/>
      <c r="D55" s="494"/>
      <c r="E55" s="963" t="str">
        <f>E13</f>
        <v>01 - SO 01.7.1 - Akumulační nádrž</v>
      </c>
      <c r="F55" s="962"/>
      <c r="G55" s="962"/>
      <c r="H55" s="962"/>
      <c r="I55" s="494"/>
      <c r="J55" s="494"/>
      <c r="K55" s="495"/>
    </row>
    <row r="56" spans="2:47" s="492" customFormat="1" ht="6.95" customHeight="1">
      <c r="B56" s="493"/>
      <c r="C56" s="494"/>
      <c r="D56" s="494"/>
      <c r="E56" s="494"/>
      <c r="F56" s="494"/>
      <c r="G56" s="494"/>
      <c r="H56" s="494"/>
      <c r="I56" s="494"/>
      <c r="J56" s="494"/>
      <c r="K56" s="495"/>
    </row>
    <row r="57" spans="2:47" s="492" customFormat="1" ht="18" customHeight="1">
      <c r="B57" s="493"/>
      <c r="C57" s="491" t="s">
        <v>26</v>
      </c>
      <c r="D57" s="494"/>
      <c r="E57" s="494"/>
      <c r="F57" s="496" t="str">
        <f>F16</f>
        <v>Most</v>
      </c>
      <c r="G57" s="494"/>
      <c r="H57" s="494"/>
      <c r="I57" s="491" t="s">
        <v>28</v>
      </c>
      <c r="J57" s="497" t="str">
        <f>IF(J16="","",J16)</f>
        <v>13. 12. 2017</v>
      </c>
      <c r="K57" s="495"/>
    </row>
    <row r="58" spans="2:47" s="492" customFormat="1" ht="6.95" customHeight="1">
      <c r="B58" s="493"/>
      <c r="C58" s="494"/>
      <c r="D58" s="494"/>
      <c r="E58" s="494"/>
      <c r="F58" s="494"/>
      <c r="G58" s="494"/>
      <c r="H58" s="494"/>
      <c r="I58" s="494"/>
      <c r="J58" s="494"/>
      <c r="K58" s="495"/>
    </row>
    <row r="59" spans="2:47" s="492" customFormat="1" ht="15">
      <c r="B59" s="493"/>
      <c r="C59" s="491" t="s">
        <v>34</v>
      </c>
      <c r="D59" s="494"/>
      <c r="E59" s="494"/>
      <c r="F59" s="496" t="str">
        <f>E19</f>
        <v>Mostecká bytová a.s.</v>
      </c>
      <c r="G59" s="494"/>
      <c r="H59" s="494"/>
      <c r="I59" s="491" t="s">
        <v>41</v>
      </c>
      <c r="J59" s="924" t="str">
        <f>E25</f>
        <v>Ct. Žežulka - ZEFRAPROJEKT</v>
      </c>
      <c r="K59" s="495"/>
    </row>
    <row r="60" spans="2:47" s="492" customFormat="1" ht="14.45" customHeight="1">
      <c r="B60" s="493"/>
      <c r="C60" s="491" t="s">
        <v>39</v>
      </c>
      <c r="D60" s="494"/>
      <c r="E60" s="494"/>
      <c r="F60" s="496" t="str">
        <f>IF(E22="","",E22)</f>
        <v/>
      </c>
      <c r="G60" s="494"/>
      <c r="H60" s="494"/>
      <c r="I60" s="494"/>
      <c r="J60" s="964"/>
      <c r="K60" s="495"/>
    </row>
    <row r="61" spans="2:47" s="492" customFormat="1" ht="10.35" customHeight="1">
      <c r="B61" s="493"/>
      <c r="C61" s="494"/>
      <c r="D61" s="494"/>
      <c r="E61" s="494"/>
      <c r="F61" s="494"/>
      <c r="G61" s="494"/>
      <c r="H61" s="494"/>
      <c r="I61" s="494"/>
      <c r="J61" s="494"/>
      <c r="K61" s="495"/>
    </row>
    <row r="62" spans="2:47" s="492" customFormat="1" ht="29.25" customHeight="1">
      <c r="B62" s="493"/>
      <c r="C62" s="523" t="s">
        <v>156</v>
      </c>
      <c r="D62" s="510"/>
      <c r="E62" s="510"/>
      <c r="F62" s="510"/>
      <c r="G62" s="510"/>
      <c r="H62" s="510"/>
      <c r="I62" s="510"/>
      <c r="J62" s="524" t="s">
        <v>157</v>
      </c>
      <c r="K62" s="525"/>
    </row>
    <row r="63" spans="2:47" s="492" customFormat="1" ht="10.35" customHeight="1">
      <c r="B63" s="493"/>
      <c r="C63" s="494"/>
      <c r="D63" s="494"/>
      <c r="E63" s="494"/>
      <c r="F63" s="494"/>
      <c r="G63" s="494"/>
      <c r="H63" s="494"/>
      <c r="I63" s="494"/>
      <c r="J63" s="494"/>
      <c r="K63" s="495"/>
    </row>
    <row r="64" spans="2:47" s="492" customFormat="1" ht="29.25" customHeight="1">
      <c r="B64" s="493"/>
      <c r="C64" s="526" t="s">
        <v>158</v>
      </c>
      <c r="D64" s="494"/>
      <c r="E64" s="494"/>
      <c r="F64" s="494"/>
      <c r="G64" s="494"/>
      <c r="H64" s="494"/>
      <c r="I64" s="494"/>
      <c r="J64" s="505">
        <f>J96</f>
        <v>0</v>
      </c>
      <c r="K64" s="495"/>
      <c r="AU64" s="482" t="s">
        <v>159</v>
      </c>
    </row>
    <row r="65" spans="2:12" s="533" customFormat="1" ht="24.95" customHeight="1">
      <c r="B65" s="527"/>
      <c r="C65" s="528"/>
      <c r="D65" s="529" t="s">
        <v>160</v>
      </c>
      <c r="E65" s="530"/>
      <c r="F65" s="530"/>
      <c r="G65" s="530"/>
      <c r="H65" s="530"/>
      <c r="I65" s="530"/>
      <c r="J65" s="531">
        <f>J97</f>
        <v>0</v>
      </c>
      <c r="K65" s="532"/>
    </row>
    <row r="66" spans="2:12" s="540" customFormat="1" ht="19.899999999999999" customHeight="1">
      <c r="B66" s="534"/>
      <c r="C66" s="535"/>
      <c r="D66" s="536" t="s">
        <v>1954</v>
      </c>
      <c r="E66" s="537"/>
      <c r="F66" s="537"/>
      <c r="G66" s="537"/>
      <c r="H66" s="537"/>
      <c r="I66" s="537"/>
      <c r="J66" s="538">
        <f>J98</f>
        <v>0</v>
      </c>
      <c r="K66" s="539"/>
    </row>
    <row r="67" spans="2:12" s="540" customFormat="1" ht="19.899999999999999" customHeight="1">
      <c r="B67" s="534"/>
      <c r="C67" s="535"/>
      <c r="D67" s="536" t="s">
        <v>1955</v>
      </c>
      <c r="E67" s="537"/>
      <c r="F67" s="537"/>
      <c r="G67" s="537"/>
      <c r="H67" s="537"/>
      <c r="I67" s="537"/>
      <c r="J67" s="538">
        <f>J152</f>
        <v>0</v>
      </c>
      <c r="K67" s="539"/>
    </row>
    <row r="68" spans="2:12" s="540" customFormat="1" ht="19.899999999999999" customHeight="1">
      <c r="B68" s="534"/>
      <c r="C68" s="535"/>
      <c r="D68" s="536" t="s">
        <v>161</v>
      </c>
      <c r="E68" s="537"/>
      <c r="F68" s="537"/>
      <c r="G68" s="537"/>
      <c r="H68" s="537"/>
      <c r="I68" s="537"/>
      <c r="J68" s="538">
        <f>J158</f>
        <v>0</v>
      </c>
      <c r="K68" s="539"/>
    </row>
    <row r="69" spans="2:12" s="540" customFormat="1" ht="19.899999999999999" customHeight="1">
      <c r="B69" s="534"/>
      <c r="C69" s="535"/>
      <c r="D69" s="536" t="s">
        <v>162</v>
      </c>
      <c r="E69" s="537"/>
      <c r="F69" s="537"/>
      <c r="G69" s="537"/>
      <c r="H69" s="537"/>
      <c r="I69" s="537"/>
      <c r="J69" s="538">
        <f>J161</f>
        <v>0</v>
      </c>
      <c r="K69" s="539"/>
    </row>
    <row r="70" spans="2:12" s="540" customFormat="1" ht="19.899999999999999" customHeight="1">
      <c r="B70" s="534"/>
      <c r="C70" s="535"/>
      <c r="D70" s="536" t="s">
        <v>5276</v>
      </c>
      <c r="E70" s="537"/>
      <c r="F70" s="537"/>
      <c r="G70" s="537"/>
      <c r="H70" s="537"/>
      <c r="I70" s="537"/>
      <c r="J70" s="538">
        <f>J186</f>
        <v>0</v>
      </c>
      <c r="K70" s="539"/>
    </row>
    <row r="71" spans="2:12" s="540" customFormat="1" ht="19.899999999999999" customHeight="1">
      <c r="B71" s="534"/>
      <c r="C71" s="535"/>
      <c r="D71" s="536" t="s">
        <v>163</v>
      </c>
      <c r="E71" s="537"/>
      <c r="F71" s="537"/>
      <c r="G71" s="537"/>
      <c r="H71" s="537"/>
      <c r="I71" s="537"/>
      <c r="J71" s="538">
        <f>J203</f>
        <v>0</v>
      </c>
      <c r="K71" s="539"/>
    </row>
    <row r="72" spans="2:12" s="540" customFormat="1" ht="19.899999999999999" customHeight="1">
      <c r="B72" s="534"/>
      <c r="C72" s="535"/>
      <c r="D72" s="536" t="s">
        <v>165</v>
      </c>
      <c r="E72" s="537"/>
      <c r="F72" s="537"/>
      <c r="G72" s="537"/>
      <c r="H72" s="537"/>
      <c r="I72" s="537"/>
      <c r="J72" s="538">
        <f>J210</f>
        <v>0</v>
      </c>
      <c r="K72" s="539"/>
    </row>
    <row r="73" spans="2:12" s="492" customFormat="1" ht="21.75" customHeight="1">
      <c r="B73" s="493"/>
      <c r="C73" s="494"/>
      <c r="D73" s="494"/>
      <c r="E73" s="494"/>
      <c r="F73" s="494"/>
      <c r="G73" s="494"/>
      <c r="H73" s="494"/>
      <c r="I73" s="494"/>
      <c r="J73" s="494"/>
      <c r="K73" s="495"/>
    </row>
    <row r="74" spans="2:12" s="492" customFormat="1" ht="6.95" customHeight="1">
      <c r="B74" s="517"/>
      <c r="C74" s="518"/>
      <c r="D74" s="518"/>
      <c r="E74" s="518"/>
      <c r="F74" s="518"/>
      <c r="G74" s="518"/>
      <c r="H74" s="518"/>
      <c r="I74" s="518"/>
      <c r="J74" s="518"/>
      <c r="K74" s="519"/>
    </row>
    <row r="78" spans="2:12" s="492" customFormat="1" ht="6.95" customHeight="1">
      <c r="B78" s="520"/>
      <c r="C78" s="521"/>
      <c r="D78" s="521"/>
      <c r="E78" s="521"/>
      <c r="F78" s="521"/>
      <c r="G78" s="521"/>
      <c r="H78" s="521"/>
      <c r="I78" s="521"/>
      <c r="J78" s="521"/>
      <c r="K78" s="521"/>
      <c r="L78" s="493"/>
    </row>
    <row r="79" spans="2:12" s="492" customFormat="1" ht="36.950000000000003" customHeight="1">
      <c r="B79" s="493"/>
      <c r="C79" s="541" t="s">
        <v>181</v>
      </c>
      <c r="L79" s="493"/>
    </row>
    <row r="80" spans="2:12" s="492" customFormat="1" ht="6.95" customHeight="1">
      <c r="B80" s="493"/>
      <c r="L80" s="493"/>
    </row>
    <row r="81" spans="2:63" s="492" customFormat="1" ht="14.45" customHeight="1">
      <c r="B81" s="493"/>
      <c r="C81" s="542" t="s">
        <v>20</v>
      </c>
      <c r="L81" s="493"/>
    </row>
    <row r="82" spans="2:63" s="492" customFormat="1" ht="16.5" customHeight="1">
      <c r="B82" s="493"/>
      <c r="E82" s="965" t="str">
        <f>E7</f>
        <v>Rekonstrukce domu blok 60, č.p. 2180, ul. Táboritů v mostě, domov se zvláštním režimem</v>
      </c>
      <c r="F82" s="966"/>
      <c r="G82" s="966"/>
      <c r="H82" s="966"/>
      <c r="L82" s="493"/>
    </row>
    <row r="83" spans="2:63" ht="15">
      <c r="B83" s="486"/>
      <c r="C83" s="542" t="s">
        <v>150</v>
      </c>
      <c r="L83" s="486"/>
    </row>
    <row r="84" spans="2:63" ht="16.5" customHeight="1">
      <c r="B84" s="486"/>
      <c r="E84" s="965" t="s">
        <v>151</v>
      </c>
      <c r="F84" s="956"/>
      <c r="G84" s="956"/>
      <c r="H84" s="956"/>
      <c r="L84" s="486"/>
    </row>
    <row r="85" spans="2:63" ht="15">
      <c r="B85" s="486"/>
      <c r="C85" s="542" t="s">
        <v>152</v>
      </c>
      <c r="L85" s="486"/>
    </row>
    <row r="86" spans="2:63" s="492" customFormat="1" ht="16.5" customHeight="1">
      <c r="B86" s="493"/>
      <c r="E86" s="976" t="s">
        <v>5273</v>
      </c>
      <c r="F86" s="959"/>
      <c r="G86" s="959"/>
      <c r="H86" s="959"/>
      <c r="L86" s="493"/>
    </row>
    <row r="87" spans="2:63" s="492" customFormat="1" ht="14.45" customHeight="1">
      <c r="B87" s="493"/>
      <c r="C87" s="542" t="s">
        <v>5274</v>
      </c>
      <c r="L87" s="493"/>
    </row>
    <row r="88" spans="2:63" s="492" customFormat="1" ht="17.25" customHeight="1">
      <c r="B88" s="493"/>
      <c r="E88" s="935" t="str">
        <f>E13</f>
        <v>01 - SO 01.7.1 - Akumulační nádrž</v>
      </c>
      <c r="F88" s="959"/>
      <c r="G88" s="959"/>
      <c r="H88" s="959"/>
      <c r="L88" s="493"/>
    </row>
    <row r="89" spans="2:63" s="492" customFormat="1" ht="6.95" customHeight="1">
      <c r="B89" s="493"/>
      <c r="L89" s="493"/>
    </row>
    <row r="90" spans="2:63" s="492" customFormat="1" ht="18" customHeight="1">
      <c r="B90" s="493"/>
      <c r="C90" s="542" t="s">
        <v>26</v>
      </c>
      <c r="F90" s="543" t="str">
        <f>F16</f>
        <v>Most</v>
      </c>
      <c r="I90" s="542" t="s">
        <v>28</v>
      </c>
      <c r="J90" s="544" t="str">
        <f>IF(J16="","",J16)</f>
        <v>13. 12. 2017</v>
      </c>
      <c r="L90" s="493"/>
    </row>
    <row r="91" spans="2:63" s="492" customFormat="1" ht="6.95" customHeight="1">
      <c r="B91" s="493"/>
      <c r="L91" s="493"/>
    </row>
    <row r="92" spans="2:63" s="492" customFormat="1" ht="15">
      <c r="B92" s="493"/>
      <c r="C92" s="542" t="s">
        <v>34</v>
      </c>
      <c r="F92" s="543" t="str">
        <f>E19</f>
        <v>Mostecká bytová a.s.</v>
      </c>
      <c r="I92" s="542" t="s">
        <v>41</v>
      </c>
      <c r="J92" s="543" t="str">
        <f>E25</f>
        <v>Ct. Žežulka - ZEFRAPROJEKT</v>
      </c>
      <c r="L92" s="493"/>
    </row>
    <row r="93" spans="2:63" s="492" customFormat="1" ht="14.45" customHeight="1">
      <c r="B93" s="493"/>
      <c r="C93" s="542" t="s">
        <v>39</v>
      </c>
      <c r="F93" s="543" t="str">
        <f>IF(E22="","",E22)</f>
        <v/>
      </c>
      <c r="L93" s="493"/>
    </row>
    <row r="94" spans="2:63" s="492" customFormat="1" ht="10.35" customHeight="1">
      <c r="B94" s="493"/>
      <c r="L94" s="493"/>
    </row>
    <row r="95" spans="2:63" s="552" customFormat="1" ht="29.25" customHeight="1">
      <c r="B95" s="545"/>
      <c r="C95" s="546" t="s">
        <v>182</v>
      </c>
      <c r="D95" s="547" t="s">
        <v>67</v>
      </c>
      <c r="E95" s="547" t="s">
        <v>63</v>
      </c>
      <c r="F95" s="547" t="s">
        <v>183</v>
      </c>
      <c r="G95" s="547" t="s">
        <v>184</v>
      </c>
      <c r="H95" s="547" t="s">
        <v>185</v>
      </c>
      <c r="I95" s="547" t="s">
        <v>186</v>
      </c>
      <c r="J95" s="547" t="s">
        <v>157</v>
      </c>
      <c r="K95" s="548" t="s">
        <v>187</v>
      </c>
      <c r="L95" s="545"/>
      <c r="M95" s="549" t="s">
        <v>188</v>
      </c>
      <c r="N95" s="550" t="s">
        <v>52</v>
      </c>
      <c r="O95" s="550" t="s">
        <v>189</v>
      </c>
      <c r="P95" s="550" t="s">
        <v>190</v>
      </c>
      <c r="Q95" s="550" t="s">
        <v>191</v>
      </c>
      <c r="R95" s="550" t="s">
        <v>192</v>
      </c>
      <c r="S95" s="550" t="s">
        <v>193</v>
      </c>
      <c r="T95" s="551" t="s">
        <v>194</v>
      </c>
    </row>
    <row r="96" spans="2:63" s="492" customFormat="1" ht="29.25" customHeight="1">
      <c r="B96" s="493"/>
      <c r="C96" s="553" t="s">
        <v>158</v>
      </c>
      <c r="J96" s="554">
        <f>BK96</f>
        <v>0</v>
      </c>
      <c r="L96" s="493"/>
      <c r="M96" s="555"/>
      <c r="N96" s="502"/>
      <c r="O96" s="502"/>
      <c r="P96" s="556">
        <f>P97</f>
        <v>0</v>
      </c>
      <c r="Q96" s="502"/>
      <c r="R96" s="556">
        <f>R97</f>
        <v>0.96761056000000001</v>
      </c>
      <c r="S96" s="502"/>
      <c r="T96" s="557">
        <f>T97</f>
        <v>0</v>
      </c>
      <c r="AT96" s="482" t="s">
        <v>81</v>
      </c>
      <c r="AU96" s="482" t="s">
        <v>159</v>
      </c>
      <c r="BK96" s="558">
        <f>BK97</f>
        <v>0</v>
      </c>
    </row>
    <row r="97" spans="2:65" s="560" customFormat="1" ht="37.35" customHeight="1">
      <c r="B97" s="559"/>
      <c r="D97" s="561" t="s">
        <v>81</v>
      </c>
      <c r="E97" s="562" t="s">
        <v>195</v>
      </c>
      <c r="F97" s="562" t="s">
        <v>196</v>
      </c>
      <c r="J97" s="563">
        <f>BK97</f>
        <v>0</v>
      </c>
      <c r="L97" s="559"/>
      <c r="M97" s="564"/>
      <c r="N97" s="565"/>
      <c r="O97" s="565"/>
      <c r="P97" s="566">
        <f>P98+P152+P158+P161+P186+P203+P210</f>
        <v>0</v>
      </c>
      <c r="Q97" s="565"/>
      <c r="R97" s="566">
        <f>R98+R152+R158+R161+R186+R203+R210</f>
        <v>0.96761056000000001</v>
      </c>
      <c r="S97" s="565"/>
      <c r="T97" s="567">
        <f>T98+T152+T158+T161+T186+T203+T210</f>
        <v>0</v>
      </c>
      <c r="AR97" s="561" t="s">
        <v>11</v>
      </c>
      <c r="AT97" s="568" t="s">
        <v>81</v>
      </c>
      <c r="AU97" s="568" t="s">
        <v>82</v>
      </c>
      <c r="AY97" s="561" t="s">
        <v>197</v>
      </c>
      <c r="BK97" s="569">
        <f>BK98+BK152+BK158+BK161+BK186+BK203+BK210</f>
        <v>0</v>
      </c>
    </row>
    <row r="98" spans="2:65" s="560" customFormat="1" ht="19.899999999999999" customHeight="1">
      <c r="B98" s="559"/>
      <c r="D98" s="561" t="s">
        <v>81</v>
      </c>
      <c r="E98" s="570" t="s">
        <v>11</v>
      </c>
      <c r="F98" s="570" t="s">
        <v>1967</v>
      </c>
      <c r="J98" s="571">
        <f>BK98</f>
        <v>0</v>
      </c>
      <c r="L98" s="559"/>
      <c r="M98" s="564"/>
      <c r="N98" s="565"/>
      <c r="O98" s="565"/>
      <c r="P98" s="566">
        <f>SUM(P99:P151)</f>
        <v>0</v>
      </c>
      <c r="Q98" s="565"/>
      <c r="R98" s="566">
        <f>SUM(R99:R151)</f>
        <v>0.21175680000000002</v>
      </c>
      <c r="S98" s="565"/>
      <c r="T98" s="567">
        <f>SUM(T99:T151)</f>
        <v>0</v>
      </c>
      <c r="AR98" s="561" t="s">
        <v>11</v>
      </c>
      <c r="AT98" s="568" t="s">
        <v>81</v>
      </c>
      <c r="AU98" s="568" t="s">
        <v>11</v>
      </c>
      <c r="AY98" s="561" t="s">
        <v>197</v>
      </c>
      <c r="BK98" s="569">
        <f>SUM(BK99:BK151)</f>
        <v>0</v>
      </c>
    </row>
    <row r="99" spans="2:65" s="492" customFormat="1" ht="25.5" customHeight="1">
      <c r="B99" s="493"/>
      <c r="C99" s="572" t="s">
        <v>11</v>
      </c>
      <c r="D99" s="572" t="s">
        <v>199</v>
      </c>
      <c r="E99" s="573" t="s">
        <v>5277</v>
      </c>
      <c r="F99" s="574" t="s">
        <v>5278</v>
      </c>
      <c r="G99" s="575" t="s">
        <v>213</v>
      </c>
      <c r="H99" s="576">
        <v>82.08</v>
      </c>
      <c r="I99" s="7"/>
      <c r="J99" s="577">
        <f>ROUND(I99*H99,0)</f>
        <v>0</v>
      </c>
      <c r="K99" s="574" t="s">
        <v>203</v>
      </c>
      <c r="L99" s="493"/>
      <c r="M99" s="578" t="s">
        <v>5</v>
      </c>
      <c r="N99" s="579" t="s">
        <v>53</v>
      </c>
      <c r="O99" s="494"/>
      <c r="P99" s="580">
        <f>O99*H99</f>
        <v>0</v>
      </c>
      <c r="Q99" s="580">
        <v>0</v>
      </c>
      <c r="R99" s="580">
        <f>Q99*H99</f>
        <v>0</v>
      </c>
      <c r="S99" s="580">
        <v>0</v>
      </c>
      <c r="T99" s="581">
        <f>S99*H99</f>
        <v>0</v>
      </c>
      <c r="AR99" s="482" t="s">
        <v>129</v>
      </c>
      <c r="AT99" s="482" t="s">
        <v>199</v>
      </c>
      <c r="AU99" s="482" t="s">
        <v>89</v>
      </c>
      <c r="AY99" s="482" t="s">
        <v>197</v>
      </c>
      <c r="BE99" s="582">
        <f>IF(N99="základní",J99,0)</f>
        <v>0</v>
      </c>
      <c r="BF99" s="582">
        <f>IF(N99="snížená",J99,0)</f>
        <v>0</v>
      </c>
      <c r="BG99" s="582">
        <f>IF(N99="zákl. přenesená",J99,0)</f>
        <v>0</v>
      </c>
      <c r="BH99" s="582">
        <f>IF(N99="sníž. přenesená",J99,0)</f>
        <v>0</v>
      </c>
      <c r="BI99" s="582">
        <f>IF(N99="nulová",J99,0)</f>
        <v>0</v>
      </c>
      <c r="BJ99" s="482" t="s">
        <v>11</v>
      </c>
      <c r="BK99" s="582">
        <f>ROUND(I99*H99,0)</f>
        <v>0</v>
      </c>
      <c r="BL99" s="482" t="s">
        <v>129</v>
      </c>
      <c r="BM99" s="482" t="s">
        <v>5279</v>
      </c>
    </row>
    <row r="100" spans="2:65" s="492" customFormat="1" ht="94.5">
      <c r="B100" s="493"/>
      <c r="D100" s="594" t="s">
        <v>257</v>
      </c>
      <c r="F100" s="595" t="s">
        <v>5280</v>
      </c>
      <c r="L100" s="493"/>
      <c r="M100" s="596"/>
      <c r="N100" s="494"/>
      <c r="O100" s="494"/>
      <c r="P100" s="494"/>
      <c r="Q100" s="494"/>
      <c r="R100" s="494"/>
      <c r="S100" s="494"/>
      <c r="T100" s="597"/>
      <c r="AT100" s="482" t="s">
        <v>257</v>
      </c>
      <c r="AU100" s="482" t="s">
        <v>89</v>
      </c>
    </row>
    <row r="101" spans="2:65" s="599" customFormat="1">
      <c r="B101" s="598"/>
      <c r="D101" s="594" t="s">
        <v>205</v>
      </c>
      <c r="E101" s="600" t="s">
        <v>5</v>
      </c>
      <c r="F101" s="601" t="s">
        <v>5281</v>
      </c>
      <c r="H101" s="600" t="s">
        <v>5</v>
      </c>
      <c r="L101" s="598"/>
      <c r="M101" s="602"/>
      <c r="N101" s="603"/>
      <c r="O101" s="603"/>
      <c r="P101" s="603"/>
      <c r="Q101" s="603"/>
      <c r="R101" s="603"/>
      <c r="S101" s="603"/>
      <c r="T101" s="604"/>
      <c r="AT101" s="600" t="s">
        <v>205</v>
      </c>
      <c r="AU101" s="600" t="s">
        <v>89</v>
      </c>
      <c r="AV101" s="599" t="s">
        <v>11</v>
      </c>
      <c r="AW101" s="599" t="s">
        <v>43</v>
      </c>
      <c r="AX101" s="599" t="s">
        <v>82</v>
      </c>
      <c r="AY101" s="600" t="s">
        <v>197</v>
      </c>
    </row>
    <row r="102" spans="2:65" s="606" customFormat="1">
      <c r="B102" s="605"/>
      <c r="D102" s="594" t="s">
        <v>205</v>
      </c>
      <c r="E102" s="607" t="s">
        <v>5</v>
      </c>
      <c r="F102" s="608" t="s">
        <v>5282</v>
      </c>
      <c r="H102" s="609">
        <v>82.08</v>
      </c>
      <c r="L102" s="605"/>
      <c r="M102" s="610"/>
      <c r="N102" s="611"/>
      <c r="O102" s="611"/>
      <c r="P102" s="611"/>
      <c r="Q102" s="611"/>
      <c r="R102" s="611"/>
      <c r="S102" s="611"/>
      <c r="T102" s="612"/>
      <c r="AT102" s="607" t="s">
        <v>205</v>
      </c>
      <c r="AU102" s="607" t="s">
        <v>89</v>
      </c>
      <c r="AV102" s="606" t="s">
        <v>89</v>
      </c>
      <c r="AW102" s="606" t="s">
        <v>43</v>
      </c>
      <c r="AX102" s="606" t="s">
        <v>82</v>
      </c>
      <c r="AY102" s="607" t="s">
        <v>197</v>
      </c>
    </row>
    <row r="103" spans="2:65" s="614" customFormat="1">
      <c r="B103" s="613"/>
      <c r="D103" s="594" t="s">
        <v>205</v>
      </c>
      <c r="E103" s="615" t="s">
        <v>5</v>
      </c>
      <c r="F103" s="616" t="s">
        <v>210</v>
      </c>
      <c r="H103" s="617">
        <v>82.08</v>
      </c>
      <c r="L103" s="613"/>
      <c r="M103" s="618"/>
      <c r="N103" s="619"/>
      <c r="O103" s="619"/>
      <c r="P103" s="619"/>
      <c r="Q103" s="619"/>
      <c r="R103" s="619"/>
      <c r="S103" s="619"/>
      <c r="T103" s="620"/>
      <c r="AT103" s="615" t="s">
        <v>205</v>
      </c>
      <c r="AU103" s="615" t="s">
        <v>89</v>
      </c>
      <c r="AV103" s="614" t="s">
        <v>129</v>
      </c>
      <c r="AW103" s="614" t="s">
        <v>43</v>
      </c>
      <c r="AX103" s="614" t="s">
        <v>11</v>
      </c>
      <c r="AY103" s="615" t="s">
        <v>197</v>
      </c>
    </row>
    <row r="104" spans="2:65" s="492" customFormat="1" ht="25.5" customHeight="1">
      <c r="B104" s="493"/>
      <c r="C104" s="572" t="s">
        <v>89</v>
      </c>
      <c r="D104" s="572" t="s">
        <v>199</v>
      </c>
      <c r="E104" s="573" t="s">
        <v>5283</v>
      </c>
      <c r="F104" s="574" t="s">
        <v>5284</v>
      </c>
      <c r="G104" s="575" t="s">
        <v>213</v>
      </c>
      <c r="H104" s="576">
        <v>82.08</v>
      </c>
      <c r="I104" s="7"/>
      <c r="J104" s="577">
        <f>ROUND(I104*H104,0)</f>
        <v>0</v>
      </c>
      <c r="K104" s="574" t="s">
        <v>203</v>
      </c>
      <c r="L104" s="493"/>
      <c r="M104" s="578" t="s">
        <v>5</v>
      </c>
      <c r="N104" s="579" t="s">
        <v>53</v>
      </c>
      <c r="O104" s="494"/>
      <c r="P104" s="580">
        <f>O104*H104</f>
        <v>0</v>
      </c>
      <c r="Q104" s="580">
        <v>0</v>
      </c>
      <c r="R104" s="580">
        <f>Q104*H104</f>
        <v>0</v>
      </c>
      <c r="S104" s="580">
        <v>0</v>
      </c>
      <c r="T104" s="581">
        <f>S104*H104</f>
        <v>0</v>
      </c>
      <c r="AR104" s="482" t="s">
        <v>129</v>
      </c>
      <c r="AT104" s="482" t="s">
        <v>199</v>
      </c>
      <c r="AU104" s="482" t="s">
        <v>89</v>
      </c>
      <c r="AY104" s="482" t="s">
        <v>197</v>
      </c>
      <c r="BE104" s="582">
        <f>IF(N104="základní",J104,0)</f>
        <v>0</v>
      </c>
      <c r="BF104" s="582">
        <f>IF(N104="snížená",J104,0)</f>
        <v>0</v>
      </c>
      <c r="BG104" s="582">
        <f>IF(N104="zákl. přenesená",J104,0)</f>
        <v>0</v>
      </c>
      <c r="BH104" s="582">
        <f>IF(N104="sníž. přenesená",J104,0)</f>
        <v>0</v>
      </c>
      <c r="BI104" s="582">
        <f>IF(N104="nulová",J104,0)</f>
        <v>0</v>
      </c>
      <c r="BJ104" s="482" t="s">
        <v>11</v>
      </c>
      <c r="BK104" s="582">
        <f>ROUND(I104*H104,0)</f>
        <v>0</v>
      </c>
      <c r="BL104" s="482" t="s">
        <v>129</v>
      </c>
      <c r="BM104" s="482" t="s">
        <v>5285</v>
      </c>
    </row>
    <row r="105" spans="2:65" s="492" customFormat="1" ht="94.5">
      <c r="B105" s="493"/>
      <c r="D105" s="594" t="s">
        <v>257</v>
      </c>
      <c r="F105" s="595" t="s">
        <v>5280</v>
      </c>
      <c r="L105" s="493"/>
      <c r="M105" s="596"/>
      <c r="N105" s="494"/>
      <c r="O105" s="494"/>
      <c r="P105" s="494"/>
      <c r="Q105" s="494"/>
      <c r="R105" s="494"/>
      <c r="S105" s="494"/>
      <c r="T105" s="597"/>
      <c r="AT105" s="482" t="s">
        <v>257</v>
      </c>
      <c r="AU105" s="482" t="s">
        <v>89</v>
      </c>
    </row>
    <row r="106" spans="2:65" s="492" customFormat="1" ht="25.5" customHeight="1">
      <c r="B106" s="493"/>
      <c r="C106" s="572" t="s">
        <v>114</v>
      </c>
      <c r="D106" s="572" t="s">
        <v>199</v>
      </c>
      <c r="E106" s="573" t="s">
        <v>5286</v>
      </c>
      <c r="F106" s="574" t="s">
        <v>5287</v>
      </c>
      <c r="G106" s="575" t="s">
        <v>290</v>
      </c>
      <c r="H106" s="576">
        <v>67.2</v>
      </c>
      <c r="I106" s="7"/>
      <c r="J106" s="577">
        <f>ROUND(I106*H106,0)</f>
        <v>0</v>
      </c>
      <c r="K106" s="574" t="s">
        <v>203</v>
      </c>
      <c r="L106" s="493"/>
      <c r="M106" s="578" t="s">
        <v>5</v>
      </c>
      <c r="N106" s="579" t="s">
        <v>53</v>
      </c>
      <c r="O106" s="494"/>
      <c r="P106" s="580">
        <f>O106*H106</f>
        <v>0</v>
      </c>
      <c r="Q106" s="580">
        <v>1.49E-3</v>
      </c>
      <c r="R106" s="580">
        <f>Q106*H106</f>
        <v>0.10012800000000001</v>
      </c>
      <c r="S106" s="580">
        <v>0</v>
      </c>
      <c r="T106" s="581">
        <f>S106*H106</f>
        <v>0</v>
      </c>
      <c r="AR106" s="482" t="s">
        <v>129</v>
      </c>
      <c r="AT106" s="482" t="s">
        <v>199</v>
      </c>
      <c r="AU106" s="482" t="s">
        <v>89</v>
      </c>
      <c r="AY106" s="482" t="s">
        <v>197</v>
      </c>
      <c r="BE106" s="582">
        <f>IF(N106="základní",J106,0)</f>
        <v>0</v>
      </c>
      <c r="BF106" s="582">
        <f>IF(N106="snížená",J106,0)</f>
        <v>0</v>
      </c>
      <c r="BG106" s="582">
        <f>IF(N106="zákl. přenesená",J106,0)</f>
        <v>0</v>
      </c>
      <c r="BH106" s="582">
        <f>IF(N106="sníž. přenesená",J106,0)</f>
        <v>0</v>
      </c>
      <c r="BI106" s="582">
        <f>IF(N106="nulová",J106,0)</f>
        <v>0</v>
      </c>
      <c r="BJ106" s="482" t="s">
        <v>11</v>
      </c>
      <c r="BK106" s="582">
        <f>ROUND(I106*H106,0)</f>
        <v>0</v>
      </c>
      <c r="BL106" s="482" t="s">
        <v>129</v>
      </c>
      <c r="BM106" s="482" t="s">
        <v>5288</v>
      </c>
    </row>
    <row r="107" spans="2:65" s="492" customFormat="1" ht="81">
      <c r="B107" s="493"/>
      <c r="D107" s="594" t="s">
        <v>257</v>
      </c>
      <c r="F107" s="595" t="s">
        <v>5289</v>
      </c>
      <c r="L107" s="493"/>
      <c r="M107" s="596"/>
      <c r="N107" s="494"/>
      <c r="O107" s="494"/>
      <c r="P107" s="494"/>
      <c r="Q107" s="494"/>
      <c r="R107" s="494"/>
      <c r="S107" s="494"/>
      <c r="T107" s="597"/>
      <c r="AT107" s="482" t="s">
        <v>257</v>
      </c>
      <c r="AU107" s="482" t="s">
        <v>89</v>
      </c>
    </row>
    <row r="108" spans="2:65" s="599" customFormat="1">
      <c r="B108" s="598"/>
      <c r="D108" s="594" t="s">
        <v>205</v>
      </c>
      <c r="E108" s="600" t="s">
        <v>5</v>
      </c>
      <c r="F108" s="601" t="s">
        <v>5281</v>
      </c>
      <c r="H108" s="600" t="s">
        <v>5</v>
      </c>
      <c r="L108" s="598"/>
      <c r="M108" s="602"/>
      <c r="N108" s="603"/>
      <c r="O108" s="603"/>
      <c r="P108" s="603"/>
      <c r="Q108" s="603"/>
      <c r="R108" s="603"/>
      <c r="S108" s="603"/>
      <c r="T108" s="604"/>
      <c r="AT108" s="600" t="s">
        <v>205</v>
      </c>
      <c r="AU108" s="600" t="s">
        <v>89</v>
      </c>
      <c r="AV108" s="599" t="s">
        <v>11</v>
      </c>
      <c r="AW108" s="599" t="s">
        <v>43</v>
      </c>
      <c r="AX108" s="599" t="s">
        <v>82</v>
      </c>
      <c r="AY108" s="600" t="s">
        <v>197</v>
      </c>
    </row>
    <row r="109" spans="2:65" s="606" customFormat="1">
      <c r="B109" s="605"/>
      <c r="D109" s="594" t="s">
        <v>205</v>
      </c>
      <c r="E109" s="607" t="s">
        <v>5</v>
      </c>
      <c r="F109" s="608" t="s">
        <v>5290</v>
      </c>
      <c r="H109" s="609">
        <v>67.2</v>
      </c>
      <c r="L109" s="605"/>
      <c r="M109" s="610"/>
      <c r="N109" s="611"/>
      <c r="O109" s="611"/>
      <c r="P109" s="611"/>
      <c r="Q109" s="611"/>
      <c r="R109" s="611"/>
      <c r="S109" s="611"/>
      <c r="T109" s="612"/>
      <c r="AT109" s="607" t="s">
        <v>205</v>
      </c>
      <c r="AU109" s="607" t="s">
        <v>89</v>
      </c>
      <c r="AV109" s="606" t="s">
        <v>89</v>
      </c>
      <c r="AW109" s="606" t="s">
        <v>43</v>
      </c>
      <c r="AX109" s="606" t="s">
        <v>82</v>
      </c>
      <c r="AY109" s="607" t="s">
        <v>197</v>
      </c>
    </row>
    <row r="110" spans="2:65" s="614" customFormat="1">
      <c r="B110" s="613"/>
      <c r="D110" s="594" t="s">
        <v>205</v>
      </c>
      <c r="E110" s="615" t="s">
        <v>5</v>
      </c>
      <c r="F110" s="616" t="s">
        <v>210</v>
      </c>
      <c r="H110" s="617">
        <v>67.2</v>
      </c>
      <c r="L110" s="613"/>
      <c r="M110" s="618"/>
      <c r="N110" s="619"/>
      <c r="O110" s="619"/>
      <c r="P110" s="619"/>
      <c r="Q110" s="619"/>
      <c r="R110" s="619"/>
      <c r="S110" s="619"/>
      <c r="T110" s="620"/>
      <c r="AT110" s="615" t="s">
        <v>205</v>
      </c>
      <c r="AU110" s="615" t="s">
        <v>89</v>
      </c>
      <c r="AV110" s="614" t="s">
        <v>129</v>
      </c>
      <c r="AW110" s="614" t="s">
        <v>43</v>
      </c>
      <c r="AX110" s="614" t="s">
        <v>11</v>
      </c>
      <c r="AY110" s="615" t="s">
        <v>197</v>
      </c>
    </row>
    <row r="111" spans="2:65" s="492" customFormat="1" ht="25.5" customHeight="1">
      <c r="B111" s="493"/>
      <c r="C111" s="572" t="s">
        <v>129</v>
      </c>
      <c r="D111" s="572" t="s">
        <v>199</v>
      </c>
      <c r="E111" s="573" t="s">
        <v>5291</v>
      </c>
      <c r="F111" s="574" t="s">
        <v>5292</v>
      </c>
      <c r="G111" s="575" t="s">
        <v>290</v>
      </c>
      <c r="H111" s="576">
        <v>67.2</v>
      </c>
      <c r="I111" s="7"/>
      <c r="J111" s="577">
        <f>ROUND(I111*H111,0)</f>
        <v>0</v>
      </c>
      <c r="K111" s="574" t="s">
        <v>203</v>
      </c>
      <c r="L111" s="493"/>
      <c r="M111" s="578" t="s">
        <v>5</v>
      </c>
      <c r="N111" s="579" t="s">
        <v>53</v>
      </c>
      <c r="O111" s="494"/>
      <c r="P111" s="580">
        <f>O111*H111</f>
        <v>0</v>
      </c>
      <c r="Q111" s="580">
        <v>0</v>
      </c>
      <c r="R111" s="580">
        <f>Q111*H111</f>
        <v>0</v>
      </c>
      <c r="S111" s="580">
        <v>0</v>
      </c>
      <c r="T111" s="581">
        <f>S111*H111</f>
        <v>0</v>
      </c>
      <c r="AR111" s="482" t="s">
        <v>129</v>
      </c>
      <c r="AT111" s="482" t="s">
        <v>199</v>
      </c>
      <c r="AU111" s="482" t="s">
        <v>89</v>
      </c>
      <c r="AY111" s="482" t="s">
        <v>197</v>
      </c>
      <c r="BE111" s="582">
        <f>IF(N111="základní",J111,0)</f>
        <v>0</v>
      </c>
      <c r="BF111" s="582">
        <f>IF(N111="snížená",J111,0)</f>
        <v>0</v>
      </c>
      <c r="BG111" s="582">
        <f>IF(N111="zákl. přenesená",J111,0)</f>
        <v>0</v>
      </c>
      <c r="BH111" s="582">
        <f>IF(N111="sníž. přenesená",J111,0)</f>
        <v>0</v>
      </c>
      <c r="BI111" s="582">
        <f>IF(N111="nulová",J111,0)</f>
        <v>0</v>
      </c>
      <c r="BJ111" s="482" t="s">
        <v>11</v>
      </c>
      <c r="BK111" s="582">
        <f>ROUND(I111*H111,0)</f>
        <v>0</v>
      </c>
      <c r="BL111" s="482" t="s">
        <v>129</v>
      </c>
      <c r="BM111" s="482" t="s">
        <v>5293</v>
      </c>
    </row>
    <row r="112" spans="2:65" s="492" customFormat="1" ht="25.5" customHeight="1">
      <c r="B112" s="493"/>
      <c r="C112" s="572" t="s">
        <v>132</v>
      </c>
      <c r="D112" s="572" t="s">
        <v>199</v>
      </c>
      <c r="E112" s="573" t="s">
        <v>5294</v>
      </c>
      <c r="F112" s="574" t="s">
        <v>5295</v>
      </c>
      <c r="G112" s="575" t="s">
        <v>213</v>
      </c>
      <c r="H112" s="576">
        <v>82.08</v>
      </c>
      <c r="I112" s="7"/>
      <c r="J112" s="577">
        <f>ROUND(I112*H112,0)</f>
        <v>0</v>
      </c>
      <c r="K112" s="574" t="s">
        <v>203</v>
      </c>
      <c r="L112" s="493"/>
      <c r="M112" s="578" t="s">
        <v>5</v>
      </c>
      <c r="N112" s="579" t="s">
        <v>53</v>
      </c>
      <c r="O112" s="494"/>
      <c r="P112" s="580">
        <f>O112*H112</f>
        <v>0</v>
      </c>
      <c r="Q112" s="580">
        <v>1.3600000000000001E-3</v>
      </c>
      <c r="R112" s="580">
        <f>Q112*H112</f>
        <v>0.1116288</v>
      </c>
      <c r="S112" s="580">
        <v>0</v>
      </c>
      <c r="T112" s="581">
        <f>S112*H112</f>
        <v>0</v>
      </c>
      <c r="AR112" s="482" t="s">
        <v>129</v>
      </c>
      <c r="AT112" s="482" t="s">
        <v>199</v>
      </c>
      <c r="AU112" s="482" t="s">
        <v>89</v>
      </c>
      <c r="AY112" s="482" t="s">
        <v>197</v>
      </c>
      <c r="BE112" s="582">
        <f>IF(N112="základní",J112,0)</f>
        <v>0</v>
      </c>
      <c r="BF112" s="582">
        <f>IF(N112="snížená",J112,0)</f>
        <v>0</v>
      </c>
      <c r="BG112" s="582">
        <f>IF(N112="zákl. přenesená",J112,0)</f>
        <v>0</v>
      </c>
      <c r="BH112" s="582">
        <f>IF(N112="sníž. přenesená",J112,0)</f>
        <v>0</v>
      </c>
      <c r="BI112" s="582">
        <f>IF(N112="nulová",J112,0)</f>
        <v>0</v>
      </c>
      <c r="BJ112" s="482" t="s">
        <v>11</v>
      </c>
      <c r="BK112" s="582">
        <f>ROUND(I112*H112,0)</f>
        <v>0</v>
      </c>
      <c r="BL112" s="482" t="s">
        <v>129</v>
      </c>
      <c r="BM112" s="482" t="s">
        <v>5296</v>
      </c>
    </row>
    <row r="113" spans="2:65" s="492" customFormat="1" ht="54">
      <c r="B113" s="493"/>
      <c r="D113" s="594" t="s">
        <v>257</v>
      </c>
      <c r="F113" s="595" t="s">
        <v>5297</v>
      </c>
      <c r="L113" s="493"/>
      <c r="M113" s="596"/>
      <c r="N113" s="494"/>
      <c r="O113" s="494"/>
      <c r="P113" s="494"/>
      <c r="Q113" s="494"/>
      <c r="R113" s="494"/>
      <c r="S113" s="494"/>
      <c r="T113" s="597"/>
      <c r="AT113" s="482" t="s">
        <v>257</v>
      </c>
      <c r="AU113" s="482" t="s">
        <v>89</v>
      </c>
    </row>
    <row r="114" spans="2:65" s="599" customFormat="1">
      <c r="B114" s="598"/>
      <c r="D114" s="594" t="s">
        <v>205</v>
      </c>
      <c r="E114" s="600" t="s">
        <v>5</v>
      </c>
      <c r="F114" s="601" t="s">
        <v>5281</v>
      </c>
      <c r="H114" s="600" t="s">
        <v>5</v>
      </c>
      <c r="L114" s="598"/>
      <c r="M114" s="602"/>
      <c r="N114" s="603"/>
      <c r="O114" s="603"/>
      <c r="P114" s="603"/>
      <c r="Q114" s="603"/>
      <c r="R114" s="603"/>
      <c r="S114" s="603"/>
      <c r="T114" s="604"/>
      <c r="AT114" s="600" t="s">
        <v>205</v>
      </c>
      <c r="AU114" s="600" t="s">
        <v>89</v>
      </c>
      <c r="AV114" s="599" t="s">
        <v>11</v>
      </c>
      <c r="AW114" s="599" t="s">
        <v>43</v>
      </c>
      <c r="AX114" s="599" t="s">
        <v>82</v>
      </c>
      <c r="AY114" s="600" t="s">
        <v>197</v>
      </c>
    </row>
    <row r="115" spans="2:65" s="606" customFormat="1">
      <c r="B115" s="605"/>
      <c r="D115" s="594" t="s">
        <v>205</v>
      </c>
      <c r="E115" s="607" t="s">
        <v>5</v>
      </c>
      <c r="F115" s="608" t="s">
        <v>5282</v>
      </c>
      <c r="H115" s="609">
        <v>82.08</v>
      </c>
      <c r="L115" s="605"/>
      <c r="M115" s="610"/>
      <c r="N115" s="611"/>
      <c r="O115" s="611"/>
      <c r="P115" s="611"/>
      <c r="Q115" s="611"/>
      <c r="R115" s="611"/>
      <c r="S115" s="611"/>
      <c r="T115" s="612"/>
      <c r="AT115" s="607" t="s">
        <v>205</v>
      </c>
      <c r="AU115" s="607" t="s">
        <v>89</v>
      </c>
      <c r="AV115" s="606" t="s">
        <v>89</v>
      </c>
      <c r="AW115" s="606" t="s">
        <v>43</v>
      </c>
      <c r="AX115" s="606" t="s">
        <v>82</v>
      </c>
      <c r="AY115" s="607" t="s">
        <v>197</v>
      </c>
    </row>
    <row r="116" spans="2:65" s="614" customFormat="1">
      <c r="B116" s="613"/>
      <c r="D116" s="594" t="s">
        <v>205</v>
      </c>
      <c r="E116" s="615" t="s">
        <v>5</v>
      </c>
      <c r="F116" s="616" t="s">
        <v>210</v>
      </c>
      <c r="H116" s="617">
        <v>82.08</v>
      </c>
      <c r="L116" s="613"/>
      <c r="M116" s="618"/>
      <c r="N116" s="619"/>
      <c r="O116" s="619"/>
      <c r="P116" s="619"/>
      <c r="Q116" s="619"/>
      <c r="R116" s="619"/>
      <c r="S116" s="619"/>
      <c r="T116" s="620"/>
      <c r="AT116" s="615" t="s">
        <v>205</v>
      </c>
      <c r="AU116" s="615" t="s">
        <v>89</v>
      </c>
      <c r="AV116" s="614" t="s">
        <v>129</v>
      </c>
      <c r="AW116" s="614" t="s">
        <v>43</v>
      </c>
      <c r="AX116" s="614" t="s">
        <v>11</v>
      </c>
      <c r="AY116" s="615" t="s">
        <v>197</v>
      </c>
    </row>
    <row r="117" spans="2:65" s="492" customFormat="1" ht="25.5" customHeight="1">
      <c r="B117" s="493"/>
      <c r="C117" s="572" t="s">
        <v>135</v>
      </c>
      <c r="D117" s="572" t="s">
        <v>199</v>
      </c>
      <c r="E117" s="573" t="s">
        <v>5298</v>
      </c>
      <c r="F117" s="574" t="s">
        <v>5299</v>
      </c>
      <c r="G117" s="575" t="s">
        <v>213</v>
      </c>
      <c r="H117" s="576">
        <v>82.08</v>
      </c>
      <c r="I117" s="7"/>
      <c r="J117" s="577">
        <f>ROUND(I117*H117,0)</f>
        <v>0</v>
      </c>
      <c r="K117" s="574" t="s">
        <v>203</v>
      </c>
      <c r="L117" s="493"/>
      <c r="M117" s="578" t="s">
        <v>5</v>
      </c>
      <c r="N117" s="579" t="s">
        <v>53</v>
      </c>
      <c r="O117" s="494"/>
      <c r="P117" s="580">
        <f>O117*H117</f>
        <v>0</v>
      </c>
      <c r="Q117" s="580">
        <v>0</v>
      </c>
      <c r="R117" s="580">
        <f>Q117*H117</f>
        <v>0</v>
      </c>
      <c r="S117" s="580">
        <v>0</v>
      </c>
      <c r="T117" s="581">
        <f>S117*H117</f>
        <v>0</v>
      </c>
      <c r="AR117" s="482" t="s">
        <v>129</v>
      </c>
      <c r="AT117" s="482" t="s">
        <v>199</v>
      </c>
      <c r="AU117" s="482" t="s">
        <v>89</v>
      </c>
      <c r="AY117" s="482" t="s">
        <v>197</v>
      </c>
      <c r="BE117" s="582">
        <f>IF(N117="základní",J117,0)</f>
        <v>0</v>
      </c>
      <c r="BF117" s="582">
        <f>IF(N117="snížená",J117,0)</f>
        <v>0</v>
      </c>
      <c r="BG117" s="582">
        <f>IF(N117="zákl. přenesená",J117,0)</f>
        <v>0</v>
      </c>
      <c r="BH117" s="582">
        <f>IF(N117="sníž. přenesená",J117,0)</f>
        <v>0</v>
      </c>
      <c r="BI117" s="582">
        <f>IF(N117="nulová",J117,0)</f>
        <v>0</v>
      </c>
      <c r="BJ117" s="482" t="s">
        <v>11</v>
      </c>
      <c r="BK117" s="582">
        <f>ROUND(I117*H117,0)</f>
        <v>0</v>
      </c>
      <c r="BL117" s="482" t="s">
        <v>129</v>
      </c>
      <c r="BM117" s="482" t="s">
        <v>5300</v>
      </c>
    </row>
    <row r="118" spans="2:65" s="492" customFormat="1" ht="25.5" customHeight="1">
      <c r="B118" s="493"/>
      <c r="C118" s="572" t="s">
        <v>138</v>
      </c>
      <c r="D118" s="572" t="s">
        <v>199</v>
      </c>
      <c r="E118" s="573" t="s">
        <v>5301</v>
      </c>
      <c r="F118" s="574" t="s">
        <v>5302</v>
      </c>
      <c r="G118" s="575" t="s">
        <v>213</v>
      </c>
      <c r="H118" s="576">
        <v>82.08</v>
      </c>
      <c r="I118" s="7"/>
      <c r="J118" s="577">
        <f>ROUND(I118*H118,0)</f>
        <v>0</v>
      </c>
      <c r="K118" s="574" t="s">
        <v>203</v>
      </c>
      <c r="L118" s="493"/>
      <c r="M118" s="578" t="s">
        <v>5</v>
      </c>
      <c r="N118" s="579" t="s">
        <v>53</v>
      </c>
      <c r="O118" s="494"/>
      <c r="P118" s="580">
        <f>O118*H118</f>
        <v>0</v>
      </c>
      <c r="Q118" s="580">
        <v>0</v>
      </c>
      <c r="R118" s="580">
        <f>Q118*H118</f>
        <v>0</v>
      </c>
      <c r="S118" s="580">
        <v>0</v>
      </c>
      <c r="T118" s="581">
        <f>S118*H118</f>
        <v>0</v>
      </c>
      <c r="AR118" s="482" t="s">
        <v>129</v>
      </c>
      <c r="AT118" s="482" t="s">
        <v>199</v>
      </c>
      <c r="AU118" s="482" t="s">
        <v>89</v>
      </c>
      <c r="AY118" s="482" t="s">
        <v>197</v>
      </c>
      <c r="BE118" s="582">
        <f>IF(N118="základní",J118,0)</f>
        <v>0</v>
      </c>
      <c r="BF118" s="582">
        <f>IF(N118="snížená",J118,0)</f>
        <v>0</v>
      </c>
      <c r="BG118" s="582">
        <f>IF(N118="zákl. přenesená",J118,0)</f>
        <v>0</v>
      </c>
      <c r="BH118" s="582">
        <f>IF(N118="sníž. přenesená",J118,0)</f>
        <v>0</v>
      </c>
      <c r="BI118" s="582">
        <f>IF(N118="nulová",J118,0)</f>
        <v>0</v>
      </c>
      <c r="BJ118" s="482" t="s">
        <v>11</v>
      </c>
      <c r="BK118" s="582">
        <f>ROUND(I118*H118,0)</f>
        <v>0</v>
      </c>
      <c r="BL118" s="482" t="s">
        <v>129</v>
      </c>
      <c r="BM118" s="482" t="s">
        <v>5303</v>
      </c>
    </row>
    <row r="119" spans="2:65" s="492" customFormat="1" ht="54">
      <c r="B119" s="493"/>
      <c r="D119" s="594" t="s">
        <v>257</v>
      </c>
      <c r="F119" s="595" t="s">
        <v>5304</v>
      </c>
      <c r="L119" s="493"/>
      <c r="M119" s="596"/>
      <c r="N119" s="494"/>
      <c r="O119" s="494"/>
      <c r="P119" s="494"/>
      <c r="Q119" s="494"/>
      <c r="R119" s="494"/>
      <c r="S119" s="494"/>
      <c r="T119" s="597"/>
      <c r="AT119" s="482" t="s">
        <v>257</v>
      </c>
      <c r="AU119" s="482" t="s">
        <v>89</v>
      </c>
    </row>
    <row r="120" spans="2:65" s="492" customFormat="1" ht="38.25" customHeight="1">
      <c r="B120" s="493"/>
      <c r="C120" s="572" t="s">
        <v>303</v>
      </c>
      <c r="D120" s="572" t="s">
        <v>199</v>
      </c>
      <c r="E120" s="573" t="s">
        <v>5305</v>
      </c>
      <c r="F120" s="574" t="s">
        <v>5306</v>
      </c>
      <c r="G120" s="575" t="s">
        <v>213</v>
      </c>
      <c r="H120" s="576">
        <v>82.08</v>
      </c>
      <c r="I120" s="7"/>
      <c r="J120" s="577">
        <f>ROUND(I120*H120,0)</f>
        <v>0</v>
      </c>
      <c r="K120" s="574" t="s">
        <v>203</v>
      </c>
      <c r="L120" s="493"/>
      <c r="M120" s="578" t="s">
        <v>5</v>
      </c>
      <c r="N120" s="579" t="s">
        <v>53</v>
      </c>
      <c r="O120" s="494"/>
      <c r="P120" s="580">
        <f>O120*H120</f>
        <v>0</v>
      </c>
      <c r="Q120" s="580">
        <v>0</v>
      </c>
      <c r="R120" s="580">
        <f>Q120*H120</f>
        <v>0</v>
      </c>
      <c r="S120" s="580">
        <v>0</v>
      </c>
      <c r="T120" s="581">
        <f>S120*H120</f>
        <v>0</v>
      </c>
      <c r="AR120" s="482" t="s">
        <v>129</v>
      </c>
      <c r="AT120" s="482" t="s">
        <v>199</v>
      </c>
      <c r="AU120" s="482" t="s">
        <v>89</v>
      </c>
      <c r="AY120" s="482" t="s">
        <v>197</v>
      </c>
      <c r="BE120" s="582">
        <f>IF(N120="základní",J120,0)</f>
        <v>0</v>
      </c>
      <c r="BF120" s="582">
        <f>IF(N120="snížená",J120,0)</f>
        <v>0</v>
      </c>
      <c r="BG120" s="582">
        <f>IF(N120="zákl. přenesená",J120,0)</f>
        <v>0</v>
      </c>
      <c r="BH120" s="582">
        <f>IF(N120="sníž. přenesená",J120,0)</f>
        <v>0</v>
      </c>
      <c r="BI120" s="582">
        <f>IF(N120="nulová",J120,0)</f>
        <v>0</v>
      </c>
      <c r="BJ120" s="482" t="s">
        <v>11</v>
      </c>
      <c r="BK120" s="582">
        <f>ROUND(I120*H120,0)</f>
        <v>0</v>
      </c>
      <c r="BL120" s="482" t="s">
        <v>129</v>
      </c>
      <c r="BM120" s="482" t="s">
        <v>5307</v>
      </c>
    </row>
    <row r="121" spans="2:65" s="492" customFormat="1" ht="94.5">
      <c r="B121" s="493"/>
      <c r="D121" s="594" t="s">
        <v>257</v>
      </c>
      <c r="F121" s="595" t="s">
        <v>2013</v>
      </c>
      <c r="L121" s="493"/>
      <c r="M121" s="596"/>
      <c r="N121" s="494"/>
      <c r="O121" s="494"/>
      <c r="P121" s="494"/>
      <c r="Q121" s="494"/>
      <c r="R121" s="494"/>
      <c r="S121" s="494"/>
      <c r="T121" s="597"/>
      <c r="AT121" s="482" t="s">
        <v>257</v>
      </c>
      <c r="AU121" s="482" t="s">
        <v>89</v>
      </c>
    </row>
    <row r="122" spans="2:65" s="492" customFormat="1" ht="38.25" customHeight="1">
      <c r="B122" s="493"/>
      <c r="C122" s="572" t="s">
        <v>320</v>
      </c>
      <c r="D122" s="572" t="s">
        <v>199</v>
      </c>
      <c r="E122" s="573" t="s">
        <v>2030</v>
      </c>
      <c r="F122" s="574" t="s">
        <v>2031</v>
      </c>
      <c r="G122" s="575" t="s">
        <v>213</v>
      </c>
      <c r="H122" s="576">
        <v>45.152000000000001</v>
      </c>
      <c r="I122" s="7"/>
      <c r="J122" s="577">
        <f>ROUND(I122*H122,0)</f>
        <v>0</v>
      </c>
      <c r="K122" s="574" t="s">
        <v>203</v>
      </c>
      <c r="L122" s="493"/>
      <c r="M122" s="578" t="s">
        <v>5</v>
      </c>
      <c r="N122" s="579" t="s">
        <v>53</v>
      </c>
      <c r="O122" s="494"/>
      <c r="P122" s="580">
        <f>O122*H122</f>
        <v>0</v>
      </c>
      <c r="Q122" s="580">
        <v>0</v>
      </c>
      <c r="R122" s="580">
        <f>Q122*H122</f>
        <v>0</v>
      </c>
      <c r="S122" s="580">
        <v>0</v>
      </c>
      <c r="T122" s="581">
        <f>S122*H122</f>
        <v>0</v>
      </c>
      <c r="AR122" s="482" t="s">
        <v>129</v>
      </c>
      <c r="AT122" s="482" t="s">
        <v>199</v>
      </c>
      <c r="AU122" s="482" t="s">
        <v>89</v>
      </c>
      <c r="AY122" s="482" t="s">
        <v>197</v>
      </c>
      <c r="BE122" s="582">
        <f>IF(N122="základní",J122,0)</f>
        <v>0</v>
      </c>
      <c r="BF122" s="582">
        <f>IF(N122="snížená",J122,0)</f>
        <v>0</v>
      </c>
      <c r="BG122" s="582">
        <f>IF(N122="zákl. přenesená",J122,0)</f>
        <v>0</v>
      </c>
      <c r="BH122" s="582">
        <f>IF(N122="sníž. přenesená",J122,0)</f>
        <v>0</v>
      </c>
      <c r="BI122" s="582">
        <f>IF(N122="nulová",J122,0)</f>
        <v>0</v>
      </c>
      <c r="BJ122" s="482" t="s">
        <v>11</v>
      </c>
      <c r="BK122" s="582">
        <f>ROUND(I122*H122,0)</f>
        <v>0</v>
      </c>
      <c r="BL122" s="482" t="s">
        <v>129</v>
      </c>
      <c r="BM122" s="482" t="s">
        <v>5308</v>
      </c>
    </row>
    <row r="123" spans="2:65" s="492" customFormat="1" ht="175.5">
      <c r="B123" s="493"/>
      <c r="D123" s="594" t="s">
        <v>257</v>
      </c>
      <c r="F123" s="595" t="s">
        <v>2033</v>
      </c>
      <c r="L123" s="493"/>
      <c r="M123" s="596"/>
      <c r="N123" s="494"/>
      <c r="O123" s="494"/>
      <c r="P123" s="494"/>
      <c r="Q123" s="494"/>
      <c r="R123" s="494"/>
      <c r="S123" s="494"/>
      <c r="T123" s="597"/>
      <c r="AT123" s="482" t="s">
        <v>257</v>
      </c>
      <c r="AU123" s="482" t="s">
        <v>89</v>
      </c>
    </row>
    <row r="124" spans="2:65" s="599" customFormat="1">
      <c r="B124" s="598"/>
      <c r="D124" s="594" t="s">
        <v>205</v>
      </c>
      <c r="E124" s="600" t="s">
        <v>5</v>
      </c>
      <c r="F124" s="601" t="s">
        <v>5309</v>
      </c>
      <c r="H124" s="600" t="s">
        <v>5</v>
      </c>
      <c r="L124" s="598"/>
      <c r="M124" s="602"/>
      <c r="N124" s="603"/>
      <c r="O124" s="603"/>
      <c r="P124" s="603"/>
      <c r="Q124" s="603"/>
      <c r="R124" s="603"/>
      <c r="S124" s="603"/>
      <c r="T124" s="604"/>
      <c r="AT124" s="600" t="s">
        <v>205</v>
      </c>
      <c r="AU124" s="600" t="s">
        <v>89</v>
      </c>
      <c r="AV124" s="599" t="s">
        <v>11</v>
      </c>
      <c r="AW124" s="599" t="s">
        <v>43</v>
      </c>
      <c r="AX124" s="599" t="s">
        <v>82</v>
      </c>
      <c r="AY124" s="600" t="s">
        <v>197</v>
      </c>
    </row>
    <row r="125" spans="2:65" s="606" customFormat="1">
      <c r="B125" s="605"/>
      <c r="D125" s="594" t="s">
        <v>205</v>
      </c>
      <c r="E125" s="607" t="s">
        <v>5</v>
      </c>
      <c r="F125" s="608" t="s">
        <v>5310</v>
      </c>
      <c r="H125" s="609">
        <v>45.152000000000001</v>
      </c>
      <c r="L125" s="605"/>
      <c r="M125" s="610"/>
      <c r="N125" s="611"/>
      <c r="O125" s="611"/>
      <c r="P125" s="611"/>
      <c r="Q125" s="611"/>
      <c r="R125" s="611"/>
      <c r="S125" s="611"/>
      <c r="T125" s="612"/>
      <c r="AT125" s="607" t="s">
        <v>205</v>
      </c>
      <c r="AU125" s="607" t="s">
        <v>89</v>
      </c>
      <c r="AV125" s="606" t="s">
        <v>89</v>
      </c>
      <c r="AW125" s="606" t="s">
        <v>43</v>
      </c>
      <c r="AX125" s="606" t="s">
        <v>82</v>
      </c>
      <c r="AY125" s="607" t="s">
        <v>197</v>
      </c>
    </row>
    <row r="126" spans="2:65" s="614" customFormat="1">
      <c r="B126" s="613"/>
      <c r="D126" s="594" t="s">
        <v>205</v>
      </c>
      <c r="E126" s="615" t="s">
        <v>5</v>
      </c>
      <c r="F126" s="616" t="s">
        <v>210</v>
      </c>
      <c r="H126" s="617">
        <v>45.152000000000001</v>
      </c>
      <c r="L126" s="613"/>
      <c r="M126" s="618"/>
      <c r="N126" s="619"/>
      <c r="O126" s="619"/>
      <c r="P126" s="619"/>
      <c r="Q126" s="619"/>
      <c r="R126" s="619"/>
      <c r="S126" s="619"/>
      <c r="T126" s="620"/>
      <c r="AT126" s="615" t="s">
        <v>205</v>
      </c>
      <c r="AU126" s="615" t="s">
        <v>89</v>
      </c>
      <c r="AV126" s="614" t="s">
        <v>129</v>
      </c>
      <c r="AW126" s="614" t="s">
        <v>43</v>
      </c>
      <c r="AX126" s="614" t="s">
        <v>11</v>
      </c>
      <c r="AY126" s="615" t="s">
        <v>197</v>
      </c>
    </row>
    <row r="127" spans="2:65" s="492" customFormat="1" ht="25.5" customHeight="1">
      <c r="B127" s="493"/>
      <c r="C127" s="572" t="s">
        <v>327</v>
      </c>
      <c r="D127" s="572" t="s">
        <v>199</v>
      </c>
      <c r="E127" s="573" t="s">
        <v>5311</v>
      </c>
      <c r="F127" s="574" t="s">
        <v>5312</v>
      </c>
      <c r="G127" s="575" t="s">
        <v>213</v>
      </c>
      <c r="H127" s="576">
        <v>45.152000000000001</v>
      </c>
      <c r="I127" s="7"/>
      <c r="J127" s="577">
        <f>ROUND(I127*H127,0)</f>
        <v>0</v>
      </c>
      <c r="K127" s="574" t="s">
        <v>203</v>
      </c>
      <c r="L127" s="493"/>
      <c r="M127" s="578" t="s">
        <v>5</v>
      </c>
      <c r="N127" s="579" t="s">
        <v>53</v>
      </c>
      <c r="O127" s="494"/>
      <c r="P127" s="580">
        <f>O127*H127</f>
        <v>0</v>
      </c>
      <c r="Q127" s="580">
        <v>0</v>
      </c>
      <c r="R127" s="580">
        <f>Q127*H127</f>
        <v>0</v>
      </c>
      <c r="S127" s="580">
        <v>0</v>
      </c>
      <c r="T127" s="581">
        <f>S127*H127</f>
        <v>0</v>
      </c>
      <c r="AR127" s="482" t="s">
        <v>129</v>
      </c>
      <c r="AT127" s="482" t="s">
        <v>199</v>
      </c>
      <c r="AU127" s="482" t="s">
        <v>89</v>
      </c>
      <c r="AY127" s="482" t="s">
        <v>197</v>
      </c>
      <c r="BE127" s="582">
        <f>IF(N127="základní",J127,0)</f>
        <v>0</v>
      </c>
      <c r="BF127" s="582">
        <f>IF(N127="snížená",J127,0)</f>
        <v>0</v>
      </c>
      <c r="BG127" s="582">
        <f>IF(N127="zákl. přenesená",J127,0)</f>
        <v>0</v>
      </c>
      <c r="BH127" s="582">
        <f>IF(N127="sníž. přenesená",J127,0)</f>
        <v>0</v>
      </c>
      <c r="BI127" s="582">
        <f>IF(N127="nulová",J127,0)</f>
        <v>0</v>
      </c>
      <c r="BJ127" s="482" t="s">
        <v>11</v>
      </c>
      <c r="BK127" s="582">
        <f>ROUND(I127*H127,0)</f>
        <v>0</v>
      </c>
      <c r="BL127" s="482" t="s">
        <v>129</v>
      </c>
      <c r="BM127" s="482" t="s">
        <v>5313</v>
      </c>
    </row>
    <row r="128" spans="2:65" s="492" customFormat="1" ht="148.5">
      <c r="B128" s="493"/>
      <c r="D128" s="594" t="s">
        <v>257</v>
      </c>
      <c r="F128" s="595" t="s">
        <v>5314</v>
      </c>
      <c r="L128" s="493"/>
      <c r="M128" s="596"/>
      <c r="N128" s="494"/>
      <c r="O128" s="494"/>
      <c r="P128" s="494"/>
      <c r="Q128" s="494"/>
      <c r="R128" s="494"/>
      <c r="S128" s="494"/>
      <c r="T128" s="597"/>
      <c r="AT128" s="482" t="s">
        <v>257</v>
      </c>
      <c r="AU128" s="482" t="s">
        <v>89</v>
      </c>
    </row>
    <row r="129" spans="2:65" s="599" customFormat="1">
      <c r="B129" s="598"/>
      <c r="D129" s="594" t="s">
        <v>205</v>
      </c>
      <c r="E129" s="600" t="s">
        <v>5</v>
      </c>
      <c r="F129" s="601" t="s">
        <v>2034</v>
      </c>
      <c r="H129" s="600" t="s">
        <v>5</v>
      </c>
      <c r="L129" s="598"/>
      <c r="M129" s="602"/>
      <c r="N129" s="603"/>
      <c r="O129" s="603"/>
      <c r="P129" s="603"/>
      <c r="Q129" s="603"/>
      <c r="R129" s="603"/>
      <c r="S129" s="603"/>
      <c r="T129" s="604"/>
      <c r="AT129" s="600" t="s">
        <v>205</v>
      </c>
      <c r="AU129" s="600" t="s">
        <v>89</v>
      </c>
      <c r="AV129" s="599" t="s">
        <v>11</v>
      </c>
      <c r="AW129" s="599" t="s">
        <v>43</v>
      </c>
      <c r="AX129" s="599" t="s">
        <v>82</v>
      </c>
      <c r="AY129" s="600" t="s">
        <v>197</v>
      </c>
    </row>
    <row r="130" spans="2:65" s="606" customFormat="1">
      <c r="B130" s="605"/>
      <c r="D130" s="594" t="s">
        <v>205</v>
      </c>
      <c r="E130" s="607" t="s">
        <v>5</v>
      </c>
      <c r="F130" s="608" t="s">
        <v>5310</v>
      </c>
      <c r="H130" s="609">
        <v>45.152000000000001</v>
      </c>
      <c r="L130" s="605"/>
      <c r="M130" s="610"/>
      <c r="N130" s="611"/>
      <c r="O130" s="611"/>
      <c r="P130" s="611"/>
      <c r="Q130" s="611"/>
      <c r="R130" s="611"/>
      <c r="S130" s="611"/>
      <c r="T130" s="612"/>
      <c r="AT130" s="607" t="s">
        <v>205</v>
      </c>
      <c r="AU130" s="607" t="s">
        <v>89</v>
      </c>
      <c r="AV130" s="606" t="s">
        <v>89</v>
      </c>
      <c r="AW130" s="606" t="s">
        <v>43</v>
      </c>
      <c r="AX130" s="606" t="s">
        <v>82</v>
      </c>
      <c r="AY130" s="607" t="s">
        <v>197</v>
      </c>
    </row>
    <row r="131" spans="2:65" s="614" customFormat="1">
      <c r="B131" s="613"/>
      <c r="D131" s="594" t="s">
        <v>205</v>
      </c>
      <c r="E131" s="615" t="s">
        <v>5</v>
      </c>
      <c r="F131" s="616" t="s">
        <v>210</v>
      </c>
      <c r="H131" s="617">
        <v>45.152000000000001</v>
      </c>
      <c r="L131" s="613"/>
      <c r="M131" s="618"/>
      <c r="N131" s="619"/>
      <c r="O131" s="619"/>
      <c r="P131" s="619"/>
      <c r="Q131" s="619"/>
      <c r="R131" s="619"/>
      <c r="S131" s="619"/>
      <c r="T131" s="620"/>
      <c r="AT131" s="615" t="s">
        <v>205</v>
      </c>
      <c r="AU131" s="615" t="s">
        <v>89</v>
      </c>
      <c r="AV131" s="614" t="s">
        <v>129</v>
      </c>
      <c r="AW131" s="614" t="s">
        <v>43</v>
      </c>
      <c r="AX131" s="614" t="s">
        <v>11</v>
      </c>
      <c r="AY131" s="615" t="s">
        <v>197</v>
      </c>
    </row>
    <row r="132" spans="2:65" s="492" customFormat="1" ht="16.5" customHeight="1">
      <c r="B132" s="493"/>
      <c r="C132" s="572" t="s">
        <v>332</v>
      </c>
      <c r="D132" s="572" t="s">
        <v>199</v>
      </c>
      <c r="E132" s="573" t="s">
        <v>2045</v>
      </c>
      <c r="F132" s="574" t="s">
        <v>2046</v>
      </c>
      <c r="G132" s="575" t="s">
        <v>271</v>
      </c>
      <c r="H132" s="576">
        <v>76.757999999999996</v>
      </c>
      <c r="I132" s="7"/>
      <c r="J132" s="577">
        <f>ROUND(I132*H132,0)</f>
        <v>0</v>
      </c>
      <c r="K132" s="574" t="s">
        <v>203</v>
      </c>
      <c r="L132" s="493"/>
      <c r="M132" s="578" t="s">
        <v>5</v>
      </c>
      <c r="N132" s="579" t="s">
        <v>53</v>
      </c>
      <c r="O132" s="494"/>
      <c r="P132" s="580">
        <f>O132*H132</f>
        <v>0</v>
      </c>
      <c r="Q132" s="580">
        <v>0</v>
      </c>
      <c r="R132" s="580">
        <f>Q132*H132</f>
        <v>0</v>
      </c>
      <c r="S132" s="580">
        <v>0</v>
      </c>
      <c r="T132" s="581">
        <f>S132*H132</f>
        <v>0</v>
      </c>
      <c r="AR132" s="482" t="s">
        <v>129</v>
      </c>
      <c r="AT132" s="482" t="s">
        <v>199</v>
      </c>
      <c r="AU132" s="482" t="s">
        <v>89</v>
      </c>
      <c r="AY132" s="482" t="s">
        <v>197</v>
      </c>
      <c r="BE132" s="582">
        <f>IF(N132="základní",J132,0)</f>
        <v>0</v>
      </c>
      <c r="BF132" s="582">
        <f>IF(N132="snížená",J132,0)</f>
        <v>0</v>
      </c>
      <c r="BG132" s="582">
        <f>IF(N132="zákl. přenesená",J132,0)</f>
        <v>0</v>
      </c>
      <c r="BH132" s="582">
        <f>IF(N132="sníž. přenesená",J132,0)</f>
        <v>0</v>
      </c>
      <c r="BI132" s="582">
        <f>IF(N132="nulová",J132,0)</f>
        <v>0</v>
      </c>
      <c r="BJ132" s="482" t="s">
        <v>11</v>
      </c>
      <c r="BK132" s="582">
        <f>ROUND(I132*H132,0)</f>
        <v>0</v>
      </c>
      <c r="BL132" s="482" t="s">
        <v>129</v>
      </c>
      <c r="BM132" s="482" t="s">
        <v>5315</v>
      </c>
    </row>
    <row r="133" spans="2:65" s="492" customFormat="1" ht="175.5">
      <c r="B133" s="493"/>
      <c r="D133" s="594" t="s">
        <v>257</v>
      </c>
      <c r="F133" s="595" t="s">
        <v>2043</v>
      </c>
      <c r="L133" s="493"/>
      <c r="M133" s="596"/>
      <c r="N133" s="494"/>
      <c r="O133" s="494"/>
      <c r="P133" s="494"/>
      <c r="Q133" s="494"/>
      <c r="R133" s="494"/>
      <c r="S133" s="494"/>
      <c r="T133" s="597"/>
      <c r="AT133" s="482" t="s">
        <v>257</v>
      </c>
      <c r="AU133" s="482" t="s">
        <v>89</v>
      </c>
    </row>
    <row r="134" spans="2:65" s="599" customFormat="1">
      <c r="B134" s="598"/>
      <c r="D134" s="594" t="s">
        <v>205</v>
      </c>
      <c r="E134" s="600" t="s">
        <v>5</v>
      </c>
      <c r="F134" s="601" t="s">
        <v>2034</v>
      </c>
      <c r="H134" s="600" t="s">
        <v>5</v>
      </c>
      <c r="L134" s="598"/>
      <c r="M134" s="602"/>
      <c r="N134" s="603"/>
      <c r="O134" s="603"/>
      <c r="P134" s="603"/>
      <c r="Q134" s="603"/>
      <c r="R134" s="603"/>
      <c r="S134" s="603"/>
      <c r="T134" s="604"/>
      <c r="AT134" s="600" t="s">
        <v>205</v>
      </c>
      <c r="AU134" s="600" t="s">
        <v>89</v>
      </c>
      <c r="AV134" s="599" t="s">
        <v>11</v>
      </c>
      <c r="AW134" s="599" t="s">
        <v>43</v>
      </c>
      <c r="AX134" s="599" t="s">
        <v>82</v>
      </c>
      <c r="AY134" s="600" t="s">
        <v>197</v>
      </c>
    </row>
    <row r="135" spans="2:65" s="606" customFormat="1">
      <c r="B135" s="605"/>
      <c r="D135" s="594" t="s">
        <v>205</v>
      </c>
      <c r="E135" s="607" t="s">
        <v>5</v>
      </c>
      <c r="F135" s="608" t="s">
        <v>5310</v>
      </c>
      <c r="H135" s="609">
        <v>45.152000000000001</v>
      </c>
      <c r="L135" s="605"/>
      <c r="M135" s="610"/>
      <c r="N135" s="611"/>
      <c r="O135" s="611"/>
      <c r="P135" s="611"/>
      <c r="Q135" s="611"/>
      <c r="R135" s="611"/>
      <c r="S135" s="611"/>
      <c r="T135" s="612"/>
      <c r="AT135" s="607" t="s">
        <v>205</v>
      </c>
      <c r="AU135" s="607" t="s">
        <v>89</v>
      </c>
      <c r="AV135" s="606" t="s">
        <v>89</v>
      </c>
      <c r="AW135" s="606" t="s">
        <v>43</v>
      </c>
      <c r="AX135" s="606" t="s">
        <v>82</v>
      </c>
      <c r="AY135" s="607" t="s">
        <v>197</v>
      </c>
    </row>
    <row r="136" spans="2:65" s="614" customFormat="1">
      <c r="B136" s="613"/>
      <c r="D136" s="594" t="s">
        <v>205</v>
      </c>
      <c r="E136" s="615" t="s">
        <v>5</v>
      </c>
      <c r="F136" s="616" t="s">
        <v>210</v>
      </c>
      <c r="H136" s="617">
        <v>45.152000000000001</v>
      </c>
      <c r="L136" s="613"/>
      <c r="M136" s="618"/>
      <c r="N136" s="619"/>
      <c r="O136" s="619"/>
      <c r="P136" s="619"/>
      <c r="Q136" s="619"/>
      <c r="R136" s="619"/>
      <c r="S136" s="619"/>
      <c r="T136" s="620"/>
      <c r="AT136" s="615" t="s">
        <v>205</v>
      </c>
      <c r="AU136" s="615" t="s">
        <v>89</v>
      </c>
      <c r="AV136" s="614" t="s">
        <v>129</v>
      </c>
      <c r="AW136" s="614" t="s">
        <v>43</v>
      </c>
      <c r="AX136" s="614" t="s">
        <v>11</v>
      </c>
      <c r="AY136" s="615" t="s">
        <v>197</v>
      </c>
    </row>
    <row r="137" spans="2:65" s="606" customFormat="1">
      <c r="B137" s="605"/>
      <c r="D137" s="594" t="s">
        <v>205</v>
      </c>
      <c r="F137" s="608" t="s">
        <v>5316</v>
      </c>
      <c r="H137" s="609">
        <v>76.757999999999996</v>
      </c>
      <c r="L137" s="605"/>
      <c r="M137" s="610"/>
      <c r="N137" s="611"/>
      <c r="O137" s="611"/>
      <c r="P137" s="611"/>
      <c r="Q137" s="611"/>
      <c r="R137" s="611"/>
      <c r="S137" s="611"/>
      <c r="T137" s="612"/>
      <c r="AT137" s="607" t="s">
        <v>205</v>
      </c>
      <c r="AU137" s="607" t="s">
        <v>89</v>
      </c>
      <c r="AV137" s="606" t="s">
        <v>89</v>
      </c>
      <c r="AW137" s="606" t="s">
        <v>6</v>
      </c>
      <c r="AX137" s="606" t="s">
        <v>11</v>
      </c>
      <c r="AY137" s="607" t="s">
        <v>197</v>
      </c>
    </row>
    <row r="138" spans="2:65" s="492" customFormat="1" ht="25.5" customHeight="1">
      <c r="B138" s="493"/>
      <c r="C138" s="572" t="s">
        <v>340</v>
      </c>
      <c r="D138" s="572" t="s">
        <v>199</v>
      </c>
      <c r="E138" s="573" t="s">
        <v>2049</v>
      </c>
      <c r="F138" s="574" t="s">
        <v>2050</v>
      </c>
      <c r="G138" s="575" t="s">
        <v>213</v>
      </c>
      <c r="H138" s="576">
        <v>36.927999999999997</v>
      </c>
      <c r="I138" s="7"/>
      <c r="J138" s="577">
        <f>ROUND(I138*H138,0)</f>
        <v>0</v>
      </c>
      <c r="K138" s="574" t="s">
        <v>203</v>
      </c>
      <c r="L138" s="493"/>
      <c r="M138" s="578" t="s">
        <v>5</v>
      </c>
      <c r="N138" s="579" t="s">
        <v>53</v>
      </c>
      <c r="O138" s="494"/>
      <c r="P138" s="580">
        <f>O138*H138</f>
        <v>0</v>
      </c>
      <c r="Q138" s="580">
        <v>0</v>
      </c>
      <c r="R138" s="580">
        <f>Q138*H138</f>
        <v>0</v>
      </c>
      <c r="S138" s="580">
        <v>0</v>
      </c>
      <c r="T138" s="581">
        <f>S138*H138</f>
        <v>0</v>
      </c>
      <c r="AR138" s="482" t="s">
        <v>129</v>
      </c>
      <c r="AT138" s="482" t="s">
        <v>199</v>
      </c>
      <c r="AU138" s="482" t="s">
        <v>89</v>
      </c>
      <c r="AY138" s="482" t="s">
        <v>197</v>
      </c>
      <c r="BE138" s="582">
        <f>IF(N138="základní",J138,0)</f>
        <v>0</v>
      </c>
      <c r="BF138" s="582">
        <f>IF(N138="snížená",J138,0)</f>
        <v>0</v>
      </c>
      <c r="BG138" s="582">
        <f>IF(N138="zákl. přenesená",J138,0)</f>
        <v>0</v>
      </c>
      <c r="BH138" s="582">
        <f>IF(N138="sníž. přenesená",J138,0)</f>
        <v>0</v>
      </c>
      <c r="BI138" s="582">
        <f>IF(N138="nulová",J138,0)</f>
        <v>0</v>
      </c>
      <c r="BJ138" s="482" t="s">
        <v>11</v>
      </c>
      <c r="BK138" s="582">
        <f>ROUND(I138*H138,0)</f>
        <v>0</v>
      </c>
      <c r="BL138" s="482" t="s">
        <v>129</v>
      </c>
      <c r="BM138" s="482" t="s">
        <v>5317</v>
      </c>
    </row>
    <row r="139" spans="2:65" s="492" customFormat="1" ht="175.5">
      <c r="B139" s="493"/>
      <c r="D139" s="594" t="s">
        <v>257</v>
      </c>
      <c r="F139" s="595" t="s">
        <v>2052</v>
      </c>
      <c r="L139" s="493"/>
      <c r="M139" s="596"/>
      <c r="N139" s="494"/>
      <c r="O139" s="494"/>
      <c r="P139" s="494"/>
      <c r="Q139" s="494"/>
      <c r="R139" s="494"/>
      <c r="S139" s="494"/>
      <c r="T139" s="597"/>
      <c r="AT139" s="482" t="s">
        <v>257</v>
      </c>
      <c r="AU139" s="482" t="s">
        <v>89</v>
      </c>
    </row>
    <row r="140" spans="2:65" s="599" customFormat="1">
      <c r="B140" s="598"/>
      <c r="D140" s="594" t="s">
        <v>205</v>
      </c>
      <c r="E140" s="600" t="s">
        <v>5</v>
      </c>
      <c r="F140" s="601" t="s">
        <v>5281</v>
      </c>
      <c r="H140" s="600" t="s">
        <v>5</v>
      </c>
      <c r="L140" s="598"/>
      <c r="M140" s="602"/>
      <c r="N140" s="603"/>
      <c r="O140" s="603"/>
      <c r="P140" s="603"/>
      <c r="Q140" s="603"/>
      <c r="R140" s="603"/>
      <c r="S140" s="603"/>
      <c r="T140" s="604"/>
      <c r="AT140" s="600" t="s">
        <v>205</v>
      </c>
      <c r="AU140" s="600" t="s">
        <v>89</v>
      </c>
      <c r="AV140" s="599" t="s">
        <v>11</v>
      </c>
      <c r="AW140" s="599" t="s">
        <v>43</v>
      </c>
      <c r="AX140" s="599" t="s">
        <v>82</v>
      </c>
      <c r="AY140" s="600" t="s">
        <v>197</v>
      </c>
    </row>
    <row r="141" spans="2:65" s="599" customFormat="1">
      <c r="B141" s="598"/>
      <c r="D141" s="594" t="s">
        <v>205</v>
      </c>
      <c r="E141" s="600" t="s">
        <v>5</v>
      </c>
      <c r="F141" s="601" t="s">
        <v>5318</v>
      </c>
      <c r="H141" s="600" t="s">
        <v>5</v>
      </c>
      <c r="L141" s="598"/>
      <c r="M141" s="602"/>
      <c r="N141" s="603"/>
      <c r="O141" s="603"/>
      <c r="P141" s="603"/>
      <c r="Q141" s="603"/>
      <c r="R141" s="603"/>
      <c r="S141" s="603"/>
      <c r="T141" s="604"/>
      <c r="AT141" s="600" t="s">
        <v>205</v>
      </c>
      <c r="AU141" s="600" t="s">
        <v>89</v>
      </c>
      <c r="AV141" s="599" t="s">
        <v>11</v>
      </c>
      <c r="AW141" s="599" t="s">
        <v>43</v>
      </c>
      <c r="AX141" s="599" t="s">
        <v>82</v>
      </c>
      <c r="AY141" s="600" t="s">
        <v>197</v>
      </c>
    </row>
    <row r="142" spans="2:65" s="606" customFormat="1">
      <c r="B142" s="605"/>
      <c r="D142" s="594" t="s">
        <v>205</v>
      </c>
      <c r="E142" s="607" t="s">
        <v>5</v>
      </c>
      <c r="F142" s="608" t="s">
        <v>5282</v>
      </c>
      <c r="H142" s="609">
        <v>82.08</v>
      </c>
      <c r="L142" s="605"/>
      <c r="M142" s="610"/>
      <c r="N142" s="611"/>
      <c r="O142" s="611"/>
      <c r="P142" s="611"/>
      <c r="Q142" s="611"/>
      <c r="R142" s="611"/>
      <c r="S142" s="611"/>
      <c r="T142" s="612"/>
      <c r="AT142" s="607" t="s">
        <v>205</v>
      </c>
      <c r="AU142" s="607" t="s">
        <v>89</v>
      </c>
      <c r="AV142" s="606" t="s">
        <v>89</v>
      </c>
      <c r="AW142" s="606" t="s">
        <v>43</v>
      </c>
      <c r="AX142" s="606" t="s">
        <v>82</v>
      </c>
      <c r="AY142" s="607" t="s">
        <v>197</v>
      </c>
    </row>
    <row r="143" spans="2:65" s="599" customFormat="1">
      <c r="B143" s="598"/>
      <c r="D143" s="594" t="s">
        <v>205</v>
      </c>
      <c r="E143" s="600" t="s">
        <v>5</v>
      </c>
      <c r="F143" s="601" t="s">
        <v>5319</v>
      </c>
      <c r="H143" s="600" t="s">
        <v>5</v>
      </c>
      <c r="L143" s="598"/>
      <c r="M143" s="602"/>
      <c r="N143" s="603"/>
      <c r="O143" s="603"/>
      <c r="P143" s="603"/>
      <c r="Q143" s="603"/>
      <c r="R143" s="603"/>
      <c r="S143" s="603"/>
      <c r="T143" s="604"/>
      <c r="AT143" s="600" t="s">
        <v>205</v>
      </c>
      <c r="AU143" s="600" t="s">
        <v>89</v>
      </c>
      <c r="AV143" s="599" t="s">
        <v>11</v>
      </c>
      <c r="AW143" s="599" t="s">
        <v>43</v>
      </c>
      <c r="AX143" s="599" t="s">
        <v>82</v>
      </c>
      <c r="AY143" s="600" t="s">
        <v>197</v>
      </c>
    </row>
    <row r="144" spans="2:65" s="606" customFormat="1">
      <c r="B144" s="605"/>
      <c r="D144" s="594" t="s">
        <v>205</v>
      </c>
      <c r="E144" s="607" t="s">
        <v>5</v>
      </c>
      <c r="F144" s="608" t="s">
        <v>5320</v>
      </c>
      <c r="H144" s="609">
        <v>-13.68</v>
      </c>
      <c r="L144" s="605"/>
      <c r="M144" s="610"/>
      <c r="N144" s="611"/>
      <c r="O144" s="611"/>
      <c r="P144" s="611"/>
      <c r="Q144" s="611"/>
      <c r="R144" s="611"/>
      <c r="S144" s="611"/>
      <c r="T144" s="612"/>
      <c r="AT144" s="607" t="s">
        <v>205</v>
      </c>
      <c r="AU144" s="607" t="s">
        <v>89</v>
      </c>
      <c r="AV144" s="606" t="s">
        <v>89</v>
      </c>
      <c r="AW144" s="606" t="s">
        <v>43</v>
      </c>
      <c r="AX144" s="606" t="s">
        <v>82</v>
      </c>
      <c r="AY144" s="607" t="s">
        <v>197</v>
      </c>
    </row>
    <row r="145" spans="2:65" s="599" customFormat="1">
      <c r="B145" s="598"/>
      <c r="D145" s="594" t="s">
        <v>205</v>
      </c>
      <c r="E145" s="600" t="s">
        <v>5</v>
      </c>
      <c r="F145" s="601" t="s">
        <v>5321</v>
      </c>
      <c r="H145" s="600" t="s">
        <v>5</v>
      </c>
      <c r="L145" s="598"/>
      <c r="M145" s="602"/>
      <c r="N145" s="603"/>
      <c r="O145" s="603"/>
      <c r="P145" s="603"/>
      <c r="Q145" s="603"/>
      <c r="R145" s="603"/>
      <c r="S145" s="603"/>
      <c r="T145" s="604"/>
      <c r="AT145" s="600" t="s">
        <v>205</v>
      </c>
      <c r="AU145" s="600" t="s">
        <v>89</v>
      </c>
      <c r="AV145" s="599" t="s">
        <v>11</v>
      </c>
      <c r="AW145" s="599" t="s">
        <v>43</v>
      </c>
      <c r="AX145" s="599" t="s">
        <v>82</v>
      </c>
      <c r="AY145" s="600" t="s">
        <v>197</v>
      </c>
    </row>
    <row r="146" spans="2:65" s="606" customFormat="1">
      <c r="B146" s="605"/>
      <c r="D146" s="594" t="s">
        <v>205</v>
      </c>
      <c r="E146" s="607" t="s">
        <v>5</v>
      </c>
      <c r="F146" s="608" t="s">
        <v>5322</v>
      </c>
      <c r="H146" s="609">
        <v>-3.4319999999999999</v>
      </c>
      <c r="L146" s="605"/>
      <c r="M146" s="610"/>
      <c r="N146" s="611"/>
      <c r="O146" s="611"/>
      <c r="P146" s="611"/>
      <c r="Q146" s="611"/>
      <c r="R146" s="611"/>
      <c r="S146" s="611"/>
      <c r="T146" s="612"/>
      <c r="AT146" s="607" t="s">
        <v>205</v>
      </c>
      <c r="AU146" s="607" t="s">
        <v>89</v>
      </c>
      <c r="AV146" s="606" t="s">
        <v>89</v>
      </c>
      <c r="AW146" s="606" t="s">
        <v>43</v>
      </c>
      <c r="AX146" s="606" t="s">
        <v>82</v>
      </c>
      <c r="AY146" s="607" t="s">
        <v>197</v>
      </c>
    </row>
    <row r="147" spans="2:65" s="599" customFormat="1">
      <c r="B147" s="598"/>
      <c r="D147" s="594" t="s">
        <v>205</v>
      </c>
      <c r="E147" s="600" t="s">
        <v>5</v>
      </c>
      <c r="F147" s="601" t="s">
        <v>5323</v>
      </c>
      <c r="H147" s="600" t="s">
        <v>5</v>
      </c>
      <c r="L147" s="598"/>
      <c r="M147" s="602"/>
      <c r="N147" s="603"/>
      <c r="O147" s="603"/>
      <c r="P147" s="603"/>
      <c r="Q147" s="603"/>
      <c r="R147" s="603"/>
      <c r="S147" s="603"/>
      <c r="T147" s="604"/>
      <c r="AT147" s="600" t="s">
        <v>205</v>
      </c>
      <c r="AU147" s="600" t="s">
        <v>89</v>
      </c>
      <c r="AV147" s="599" t="s">
        <v>11</v>
      </c>
      <c r="AW147" s="599" t="s">
        <v>43</v>
      </c>
      <c r="AX147" s="599" t="s">
        <v>82</v>
      </c>
      <c r="AY147" s="600" t="s">
        <v>197</v>
      </c>
    </row>
    <row r="148" spans="2:65" s="606" customFormat="1">
      <c r="B148" s="605"/>
      <c r="D148" s="594" t="s">
        <v>205</v>
      </c>
      <c r="E148" s="607" t="s">
        <v>5</v>
      </c>
      <c r="F148" s="608" t="s">
        <v>5324</v>
      </c>
      <c r="H148" s="609">
        <v>-23</v>
      </c>
      <c r="L148" s="605"/>
      <c r="M148" s="610"/>
      <c r="N148" s="611"/>
      <c r="O148" s="611"/>
      <c r="P148" s="611"/>
      <c r="Q148" s="611"/>
      <c r="R148" s="611"/>
      <c r="S148" s="611"/>
      <c r="T148" s="612"/>
      <c r="AT148" s="607" t="s">
        <v>205</v>
      </c>
      <c r="AU148" s="607" t="s">
        <v>89</v>
      </c>
      <c r="AV148" s="606" t="s">
        <v>89</v>
      </c>
      <c r="AW148" s="606" t="s">
        <v>43</v>
      </c>
      <c r="AX148" s="606" t="s">
        <v>82</v>
      </c>
      <c r="AY148" s="607" t="s">
        <v>197</v>
      </c>
    </row>
    <row r="149" spans="2:65" s="599" customFormat="1">
      <c r="B149" s="598"/>
      <c r="D149" s="594" t="s">
        <v>205</v>
      </c>
      <c r="E149" s="600" t="s">
        <v>5</v>
      </c>
      <c r="F149" s="601" t="s">
        <v>5325</v>
      </c>
      <c r="H149" s="600" t="s">
        <v>5</v>
      </c>
      <c r="L149" s="598"/>
      <c r="M149" s="602"/>
      <c r="N149" s="603"/>
      <c r="O149" s="603"/>
      <c r="P149" s="603"/>
      <c r="Q149" s="603"/>
      <c r="R149" s="603"/>
      <c r="S149" s="603"/>
      <c r="T149" s="604"/>
      <c r="AT149" s="600" t="s">
        <v>205</v>
      </c>
      <c r="AU149" s="600" t="s">
        <v>89</v>
      </c>
      <c r="AV149" s="599" t="s">
        <v>11</v>
      </c>
      <c r="AW149" s="599" t="s">
        <v>43</v>
      </c>
      <c r="AX149" s="599" t="s">
        <v>82</v>
      </c>
      <c r="AY149" s="600" t="s">
        <v>197</v>
      </c>
    </row>
    <row r="150" spans="2:65" s="606" customFormat="1">
      <c r="B150" s="605"/>
      <c r="D150" s="594" t="s">
        <v>205</v>
      </c>
      <c r="E150" s="607" t="s">
        <v>5</v>
      </c>
      <c r="F150" s="608" t="s">
        <v>5326</v>
      </c>
      <c r="H150" s="609">
        <v>-5.04</v>
      </c>
      <c r="L150" s="605"/>
      <c r="M150" s="610"/>
      <c r="N150" s="611"/>
      <c r="O150" s="611"/>
      <c r="P150" s="611"/>
      <c r="Q150" s="611"/>
      <c r="R150" s="611"/>
      <c r="S150" s="611"/>
      <c r="T150" s="612"/>
      <c r="AT150" s="607" t="s">
        <v>205</v>
      </c>
      <c r="AU150" s="607" t="s">
        <v>89</v>
      </c>
      <c r="AV150" s="606" t="s">
        <v>89</v>
      </c>
      <c r="AW150" s="606" t="s">
        <v>43</v>
      </c>
      <c r="AX150" s="606" t="s">
        <v>82</v>
      </c>
      <c r="AY150" s="607" t="s">
        <v>197</v>
      </c>
    </row>
    <row r="151" spans="2:65" s="614" customFormat="1">
      <c r="B151" s="613"/>
      <c r="D151" s="594" t="s">
        <v>205</v>
      </c>
      <c r="E151" s="615" t="s">
        <v>5</v>
      </c>
      <c r="F151" s="616" t="s">
        <v>210</v>
      </c>
      <c r="H151" s="617">
        <v>36.927999999999997</v>
      </c>
      <c r="L151" s="613"/>
      <c r="M151" s="618"/>
      <c r="N151" s="619"/>
      <c r="O151" s="619"/>
      <c r="P151" s="619"/>
      <c r="Q151" s="619"/>
      <c r="R151" s="619"/>
      <c r="S151" s="619"/>
      <c r="T151" s="620"/>
      <c r="AT151" s="615" t="s">
        <v>205</v>
      </c>
      <c r="AU151" s="615" t="s">
        <v>89</v>
      </c>
      <c r="AV151" s="614" t="s">
        <v>129</v>
      </c>
      <c r="AW151" s="614" t="s">
        <v>43</v>
      </c>
      <c r="AX151" s="614" t="s">
        <v>11</v>
      </c>
      <c r="AY151" s="615" t="s">
        <v>197</v>
      </c>
    </row>
    <row r="152" spans="2:65" s="560" customFormat="1" ht="29.85" customHeight="1">
      <c r="B152" s="559"/>
      <c r="D152" s="561" t="s">
        <v>81</v>
      </c>
      <c r="E152" s="570" t="s">
        <v>89</v>
      </c>
      <c r="F152" s="570" t="s">
        <v>2069</v>
      </c>
      <c r="J152" s="571">
        <f>BK152</f>
        <v>0</v>
      </c>
      <c r="L152" s="559"/>
      <c r="M152" s="564"/>
      <c r="N152" s="565"/>
      <c r="O152" s="565"/>
      <c r="P152" s="566">
        <f>SUM(P153:P157)</f>
        <v>0</v>
      </c>
      <c r="Q152" s="565"/>
      <c r="R152" s="566">
        <f>SUM(R153:R157)</f>
        <v>0</v>
      </c>
      <c r="S152" s="565"/>
      <c r="T152" s="567">
        <f>SUM(T153:T157)</f>
        <v>0</v>
      </c>
      <c r="AR152" s="561" t="s">
        <v>11</v>
      </c>
      <c r="AT152" s="568" t="s">
        <v>81</v>
      </c>
      <c r="AU152" s="568" t="s">
        <v>11</v>
      </c>
      <c r="AY152" s="561" t="s">
        <v>197</v>
      </c>
      <c r="BK152" s="569">
        <f>SUM(BK153:BK157)</f>
        <v>0</v>
      </c>
    </row>
    <row r="153" spans="2:65" s="492" customFormat="1" ht="38.25" customHeight="1">
      <c r="B153" s="493"/>
      <c r="C153" s="572" t="s">
        <v>345</v>
      </c>
      <c r="D153" s="572" t="s">
        <v>199</v>
      </c>
      <c r="E153" s="573" t="s">
        <v>5327</v>
      </c>
      <c r="F153" s="574" t="s">
        <v>5328</v>
      </c>
      <c r="G153" s="575" t="s">
        <v>290</v>
      </c>
      <c r="H153" s="576">
        <v>27.36</v>
      </c>
      <c r="I153" s="7"/>
      <c r="J153" s="577">
        <f>ROUND(I153*H153,0)</f>
        <v>0</v>
      </c>
      <c r="K153" s="574" t="s">
        <v>203</v>
      </c>
      <c r="L153" s="493"/>
      <c r="M153" s="578" t="s">
        <v>5</v>
      </c>
      <c r="N153" s="579" t="s">
        <v>53</v>
      </c>
      <c r="O153" s="494"/>
      <c r="P153" s="580">
        <f>O153*H153</f>
        <v>0</v>
      </c>
      <c r="Q153" s="580">
        <v>0</v>
      </c>
      <c r="R153" s="580">
        <f>Q153*H153</f>
        <v>0</v>
      </c>
      <c r="S153" s="580">
        <v>0</v>
      </c>
      <c r="T153" s="581">
        <f>S153*H153</f>
        <v>0</v>
      </c>
      <c r="AR153" s="482" t="s">
        <v>129</v>
      </c>
      <c r="AT153" s="482" t="s">
        <v>199</v>
      </c>
      <c r="AU153" s="482" t="s">
        <v>89</v>
      </c>
      <c r="AY153" s="482" t="s">
        <v>197</v>
      </c>
      <c r="BE153" s="582">
        <f>IF(N153="základní",J153,0)</f>
        <v>0</v>
      </c>
      <c r="BF153" s="582">
        <f>IF(N153="snížená",J153,0)</f>
        <v>0</v>
      </c>
      <c r="BG153" s="582">
        <f>IF(N153="zákl. přenesená",J153,0)</f>
        <v>0</v>
      </c>
      <c r="BH153" s="582">
        <f>IF(N153="sníž. přenesená",J153,0)</f>
        <v>0</v>
      </c>
      <c r="BI153" s="582">
        <f>IF(N153="nulová",J153,0)</f>
        <v>0</v>
      </c>
      <c r="BJ153" s="482" t="s">
        <v>11</v>
      </c>
      <c r="BK153" s="582">
        <f>ROUND(I153*H153,0)</f>
        <v>0</v>
      </c>
      <c r="BL153" s="482" t="s">
        <v>129</v>
      </c>
      <c r="BM153" s="482" t="s">
        <v>5329</v>
      </c>
    </row>
    <row r="154" spans="2:65" s="492" customFormat="1" ht="67.5">
      <c r="B154" s="493"/>
      <c r="D154" s="594" t="s">
        <v>257</v>
      </c>
      <c r="F154" s="595" t="s">
        <v>5330</v>
      </c>
      <c r="L154" s="493"/>
      <c r="M154" s="596"/>
      <c r="N154" s="494"/>
      <c r="O154" s="494"/>
      <c r="P154" s="494"/>
      <c r="Q154" s="494"/>
      <c r="R154" s="494"/>
      <c r="S154" s="494"/>
      <c r="T154" s="597"/>
      <c r="AT154" s="482" t="s">
        <v>257</v>
      </c>
      <c r="AU154" s="482" t="s">
        <v>89</v>
      </c>
    </row>
    <row r="155" spans="2:65" s="599" customFormat="1">
      <c r="B155" s="598"/>
      <c r="D155" s="594" t="s">
        <v>205</v>
      </c>
      <c r="E155" s="600" t="s">
        <v>5</v>
      </c>
      <c r="F155" s="601" t="s">
        <v>5281</v>
      </c>
      <c r="H155" s="600" t="s">
        <v>5</v>
      </c>
      <c r="L155" s="598"/>
      <c r="M155" s="602"/>
      <c r="N155" s="603"/>
      <c r="O155" s="603"/>
      <c r="P155" s="603"/>
      <c r="Q155" s="603"/>
      <c r="R155" s="603"/>
      <c r="S155" s="603"/>
      <c r="T155" s="604"/>
      <c r="AT155" s="600" t="s">
        <v>205</v>
      </c>
      <c r="AU155" s="600" t="s">
        <v>89</v>
      </c>
      <c r="AV155" s="599" t="s">
        <v>11</v>
      </c>
      <c r="AW155" s="599" t="s">
        <v>43</v>
      </c>
      <c r="AX155" s="599" t="s">
        <v>82</v>
      </c>
      <c r="AY155" s="600" t="s">
        <v>197</v>
      </c>
    </row>
    <row r="156" spans="2:65" s="606" customFormat="1">
      <c r="B156" s="605"/>
      <c r="D156" s="594" t="s">
        <v>205</v>
      </c>
      <c r="E156" s="607" t="s">
        <v>5</v>
      </c>
      <c r="F156" s="608" t="s">
        <v>5331</v>
      </c>
      <c r="H156" s="609">
        <v>27.36</v>
      </c>
      <c r="L156" s="605"/>
      <c r="M156" s="610"/>
      <c r="N156" s="611"/>
      <c r="O156" s="611"/>
      <c r="P156" s="611"/>
      <c r="Q156" s="611"/>
      <c r="R156" s="611"/>
      <c r="S156" s="611"/>
      <c r="T156" s="612"/>
      <c r="AT156" s="607" t="s">
        <v>205</v>
      </c>
      <c r="AU156" s="607" t="s">
        <v>89</v>
      </c>
      <c r="AV156" s="606" t="s">
        <v>89</v>
      </c>
      <c r="AW156" s="606" t="s">
        <v>43</v>
      </c>
      <c r="AX156" s="606" t="s">
        <v>82</v>
      </c>
      <c r="AY156" s="607" t="s">
        <v>197</v>
      </c>
    </row>
    <row r="157" spans="2:65" s="614" customFormat="1">
      <c r="B157" s="613"/>
      <c r="D157" s="594" t="s">
        <v>205</v>
      </c>
      <c r="E157" s="615" t="s">
        <v>5</v>
      </c>
      <c r="F157" s="616" t="s">
        <v>210</v>
      </c>
      <c r="H157" s="617">
        <v>27.36</v>
      </c>
      <c r="L157" s="613"/>
      <c r="M157" s="618"/>
      <c r="N157" s="619"/>
      <c r="O157" s="619"/>
      <c r="P157" s="619"/>
      <c r="Q157" s="619"/>
      <c r="R157" s="619"/>
      <c r="S157" s="619"/>
      <c r="T157" s="620"/>
      <c r="AT157" s="615" t="s">
        <v>205</v>
      </c>
      <c r="AU157" s="615" t="s">
        <v>89</v>
      </c>
      <c r="AV157" s="614" t="s">
        <v>129</v>
      </c>
      <c r="AW157" s="614" t="s">
        <v>43</v>
      </c>
      <c r="AX157" s="614" t="s">
        <v>11</v>
      </c>
      <c r="AY157" s="615" t="s">
        <v>197</v>
      </c>
    </row>
    <row r="158" spans="2:65" s="560" customFormat="1" ht="29.85" customHeight="1">
      <c r="B158" s="559"/>
      <c r="D158" s="561" t="s">
        <v>81</v>
      </c>
      <c r="E158" s="570" t="s">
        <v>114</v>
      </c>
      <c r="F158" s="570" t="s">
        <v>198</v>
      </c>
      <c r="J158" s="571">
        <f>BK158</f>
        <v>0</v>
      </c>
      <c r="L158" s="559"/>
      <c r="M158" s="564"/>
      <c r="N158" s="565"/>
      <c r="O158" s="565"/>
      <c r="P158" s="566">
        <f>SUM(P159:P160)</f>
        <v>0</v>
      </c>
      <c r="Q158" s="565"/>
      <c r="R158" s="566">
        <f>SUM(R159:R160)</f>
        <v>0.32800000000000001</v>
      </c>
      <c r="S158" s="565"/>
      <c r="T158" s="567">
        <f>SUM(T159:T160)</f>
        <v>0</v>
      </c>
      <c r="AR158" s="561" t="s">
        <v>11</v>
      </c>
      <c r="AT158" s="568" t="s">
        <v>81</v>
      </c>
      <c r="AU158" s="568" t="s">
        <v>11</v>
      </c>
      <c r="AY158" s="561" t="s">
        <v>197</v>
      </c>
      <c r="BK158" s="569">
        <f>SUM(BK159:BK160)</f>
        <v>0</v>
      </c>
    </row>
    <row r="159" spans="2:65" s="492" customFormat="1" ht="16.5" customHeight="1">
      <c r="B159" s="493"/>
      <c r="C159" s="572" t="s">
        <v>350</v>
      </c>
      <c r="D159" s="572" t="s">
        <v>199</v>
      </c>
      <c r="E159" s="573" t="s">
        <v>5332</v>
      </c>
      <c r="F159" s="574" t="s">
        <v>5333</v>
      </c>
      <c r="G159" s="575" t="s">
        <v>202</v>
      </c>
      <c r="H159" s="576">
        <v>1</v>
      </c>
      <c r="I159" s="7"/>
      <c r="J159" s="577">
        <f>ROUND(I159*H159,0)</f>
        <v>0</v>
      </c>
      <c r="K159" s="574" t="s">
        <v>5</v>
      </c>
      <c r="L159" s="493"/>
      <c r="M159" s="578" t="s">
        <v>5</v>
      </c>
      <c r="N159" s="579" t="s">
        <v>53</v>
      </c>
      <c r="O159" s="494"/>
      <c r="P159" s="580">
        <f>O159*H159</f>
        <v>0</v>
      </c>
      <c r="Q159" s="580">
        <v>0</v>
      </c>
      <c r="R159" s="580">
        <f>Q159*H159</f>
        <v>0</v>
      </c>
      <c r="S159" s="580">
        <v>0</v>
      </c>
      <c r="T159" s="581">
        <f>S159*H159</f>
        <v>0</v>
      </c>
      <c r="AR159" s="482" t="s">
        <v>129</v>
      </c>
      <c r="AT159" s="482" t="s">
        <v>199</v>
      </c>
      <c r="AU159" s="482" t="s">
        <v>89</v>
      </c>
      <c r="AY159" s="482" t="s">
        <v>197</v>
      </c>
      <c r="BE159" s="582">
        <f>IF(N159="základní",J159,0)</f>
        <v>0</v>
      </c>
      <c r="BF159" s="582">
        <f>IF(N159="snížená",J159,0)</f>
        <v>0</v>
      </c>
      <c r="BG159" s="582">
        <f>IF(N159="zákl. přenesená",J159,0)</f>
        <v>0</v>
      </c>
      <c r="BH159" s="582">
        <f>IF(N159="sníž. přenesená",J159,0)</f>
        <v>0</v>
      </c>
      <c r="BI159" s="582">
        <f>IF(N159="nulová",J159,0)</f>
        <v>0</v>
      </c>
      <c r="BJ159" s="482" t="s">
        <v>11</v>
      </c>
      <c r="BK159" s="582">
        <f>ROUND(I159*H159,0)</f>
        <v>0</v>
      </c>
      <c r="BL159" s="482" t="s">
        <v>129</v>
      </c>
      <c r="BM159" s="482" t="s">
        <v>5334</v>
      </c>
    </row>
    <row r="160" spans="2:65" s="492" customFormat="1" ht="16.5" customHeight="1">
      <c r="B160" s="493"/>
      <c r="C160" s="629" t="s">
        <v>12</v>
      </c>
      <c r="D160" s="629" t="s">
        <v>1907</v>
      </c>
      <c r="E160" s="630" t="s">
        <v>5335</v>
      </c>
      <c r="F160" s="631" t="s">
        <v>5336</v>
      </c>
      <c r="G160" s="632" t="s">
        <v>202</v>
      </c>
      <c r="H160" s="633">
        <v>1</v>
      </c>
      <c r="I160" s="11"/>
      <c r="J160" s="634">
        <f>ROUND(I160*H160,0)</f>
        <v>0</v>
      </c>
      <c r="K160" s="631" t="s">
        <v>5</v>
      </c>
      <c r="L160" s="635"/>
      <c r="M160" s="636" t="s">
        <v>5</v>
      </c>
      <c r="N160" s="637" t="s">
        <v>53</v>
      </c>
      <c r="O160" s="494"/>
      <c r="P160" s="580">
        <f>O160*H160</f>
        <v>0</v>
      </c>
      <c r="Q160" s="580">
        <v>0.32800000000000001</v>
      </c>
      <c r="R160" s="580">
        <f>Q160*H160</f>
        <v>0.32800000000000001</v>
      </c>
      <c r="S160" s="580">
        <v>0</v>
      </c>
      <c r="T160" s="581">
        <f>S160*H160</f>
        <v>0</v>
      </c>
      <c r="AR160" s="482" t="s">
        <v>303</v>
      </c>
      <c r="AT160" s="482" t="s">
        <v>1907</v>
      </c>
      <c r="AU160" s="482" t="s">
        <v>89</v>
      </c>
      <c r="AY160" s="482" t="s">
        <v>197</v>
      </c>
      <c r="BE160" s="582">
        <f>IF(N160="základní",J160,0)</f>
        <v>0</v>
      </c>
      <c r="BF160" s="582">
        <f>IF(N160="snížená",J160,0)</f>
        <v>0</v>
      </c>
      <c r="BG160" s="582">
        <f>IF(N160="zákl. přenesená",J160,0)</f>
        <v>0</v>
      </c>
      <c r="BH160" s="582">
        <f>IF(N160="sníž. přenesená",J160,0)</f>
        <v>0</v>
      </c>
      <c r="BI160" s="582">
        <f>IF(N160="nulová",J160,0)</f>
        <v>0</v>
      </c>
      <c r="BJ160" s="482" t="s">
        <v>11</v>
      </c>
      <c r="BK160" s="582">
        <f>ROUND(I160*H160,0)</f>
        <v>0</v>
      </c>
      <c r="BL160" s="482" t="s">
        <v>129</v>
      </c>
      <c r="BM160" s="482" t="s">
        <v>5337</v>
      </c>
    </row>
    <row r="161" spans="2:65" s="560" customFormat="1" ht="29.85" customHeight="1">
      <c r="B161" s="559"/>
      <c r="D161" s="561" t="s">
        <v>81</v>
      </c>
      <c r="E161" s="570" t="s">
        <v>129</v>
      </c>
      <c r="F161" s="570" t="s">
        <v>319</v>
      </c>
      <c r="J161" s="571">
        <f>BK161</f>
        <v>0</v>
      </c>
      <c r="L161" s="559"/>
      <c r="M161" s="564"/>
      <c r="N161" s="565"/>
      <c r="O161" s="565"/>
      <c r="P161" s="566">
        <f>SUM(P162:P185)</f>
        <v>0</v>
      </c>
      <c r="Q161" s="565"/>
      <c r="R161" s="566">
        <f>SUM(R162:R185)</f>
        <v>0.32160575999999996</v>
      </c>
      <c r="S161" s="565"/>
      <c r="T161" s="567">
        <f>SUM(T162:T185)</f>
        <v>0</v>
      </c>
      <c r="AR161" s="561" t="s">
        <v>11</v>
      </c>
      <c r="AT161" s="568" t="s">
        <v>81</v>
      </c>
      <c r="AU161" s="568" t="s">
        <v>11</v>
      </c>
      <c r="AY161" s="561" t="s">
        <v>197</v>
      </c>
      <c r="BK161" s="569">
        <f>SUM(BK162:BK185)</f>
        <v>0</v>
      </c>
    </row>
    <row r="162" spans="2:65" s="492" customFormat="1" ht="25.5" customHeight="1">
      <c r="B162" s="493"/>
      <c r="C162" s="572" t="s">
        <v>374</v>
      </c>
      <c r="D162" s="572" t="s">
        <v>199</v>
      </c>
      <c r="E162" s="573" t="s">
        <v>5338</v>
      </c>
      <c r="F162" s="574" t="s">
        <v>5339</v>
      </c>
      <c r="G162" s="575" t="s">
        <v>213</v>
      </c>
      <c r="H162" s="576">
        <v>13.68</v>
      </c>
      <c r="I162" s="7"/>
      <c r="J162" s="577">
        <f>ROUND(I162*H162,0)</f>
        <v>0</v>
      </c>
      <c r="K162" s="574" t="s">
        <v>203</v>
      </c>
      <c r="L162" s="493"/>
      <c r="M162" s="578" t="s">
        <v>5</v>
      </c>
      <c r="N162" s="579" t="s">
        <v>53</v>
      </c>
      <c r="O162" s="494"/>
      <c r="P162" s="580">
        <f>O162*H162</f>
        <v>0</v>
      </c>
      <c r="Q162" s="580">
        <v>0</v>
      </c>
      <c r="R162" s="580">
        <f>Q162*H162</f>
        <v>0</v>
      </c>
      <c r="S162" s="580">
        <v>0</v>
      </c>
      <c r="T162" s="581">
        <f>S162*H162</f>
        <v>0</v>
      </c>
      <c r="AR162" s="482" t="s">
        <v>129</v>
      </c>
      <c r="AT162" s="482" t="s">
        <v>199</v>
      </c>
      <c r="AU162" s="482" t="s">
        <v>89</v>
      </c>
      <c r="AY162" s="482" t="s">
        <v>197</v>
      </c>
      <c r="BE162" s="582">
        <f>IF(N162="základní",J162,0)</f>
        <v>0</v>
      </c>
      <c r="BF162" s="582">
        <f>IF(N162="snížená",J162,0)</f>
        <v>0</v>
      </c>
      <c r="BG162" s="582">
        <f>IF(N162="zákl. přenesená",J162,0)</f>
        <v>0</v>
      </c>
      <c r="BH162" s="582">
        <f>IF(N162="sníž. přenesená",J162,0)</f>
        <v>0</v>
      </c>
      <c r="BI162" s="582">
        <f>IF(N162="nulová",J162,0)</f>
        <v>0</v>
      </c>
      <c r="BJ162" s="482" t="s">
        <v>11</v>
      </c>
      <c r="BK162" s="582">
        <f>ROUND(I162*H162,0)</f>
        <v>0</v>
      </c>
      <c r="BL162" s="482" t="s">
        <v>129</v>
      </c>
      <c r="BM162" s="482" t="s">
        <v>5340</v>
      </c>
    </row>
    <row r="163" spans="2:65" s="492" customFormat="1" ht="54">
      <c r="B163" s="493"/>
      <c r="D163" s="594" t="s">
        <v>257</v>
      </c>
      <c r="F163" s="595" t="s">
        <v>5341</v>
      </c>
      <c r="L163" s="493"/>
      <c r="M163" s="596"/>
      <c r="N163" s="494"/>
      <c r="O163" s="494"/>
      <c r="P163" s="494"/>
      <c r="Q163" s="494"/>
      <c r="R163" s="494"/>
      <c r="S163" s="494"/>
      <c r="T163" s="597"/>
      <c r="AT163" s="482" t="s">
        <v>257</v>
      </c>
      <c r="AU163" s="482" t="s">
        <v>89</v>
      </c>
    </row>
    <row r="164" spans="2:65" s="599" customFormat="1">
      <c r="B164" s="598"/>
      <c r="D164" s="594" t="s">
        <v>205</v>
      </c>
      <c r="E164" s="600" t="s">
        <v>5</v>
      </c>
      <c r="F164" s="601" t="s">
        <v>5281</v>
      </c>
      <c r="H164" s="600" t="s">
        <v>5</v>
      </c>
      <c r="L164" s="598"/>
      <c r="M164" s="602"/>
      <c r="N164" s="603"/>
      <c r="O164" s="603"/>
      <c r="P164" s="603"/>
      <c r="Q164" s="603"/>
      <c r="R164" s="603"/>
      <c r="S164" s="603"/>
      <c r="T164" s="604"/>
      <c r="AT164" s="600" t="s">
        <v>205</v>
      </c>
      <c r="AU164" s="600" t="s">
        <v>89</v>
      </c>
      <c r="AV164" s="599" t="s">
        <v>11</v>
      </c>
      <c r="AW164" s="599" t="s">
        <v>43</v>
      </c>
      <c r="AX164" s="599" t="s">
        <v>82</v>
      </c>
      <c r="AY164" s="600" t="s">
        <v>197</v>
      </c>
    </row>
    <row r="165" spans="2:65" s="599" customFormat="1">
      <c r="B165" s="598"/>
      <c r="D165" s="594" t="s">
        <v>205</v>
      </c>
      <c r="E165" s="600" t="s">
        <v>5</v>
      </c>
      <c r="F165" s="601" t="s">
        <v>5342</v>
      </c>
      <c r="H165" s="600" t="s">
        <v>5</v>
      </c>
      <c r="L165" s="598"/>
      <c r="M165" s="602"/>
      <c r="N165" s="603"/>
      <c r="O165" s="603"/>
      <c r="P165" s="603"/>
      <c r="Q165" s="603"/>
      <c r="R165" s="603"/>
      <c r="S165" s="603"/>
      <c r="T165" s="604"/>
      <c r="AT165" s="600" t="s">
        <v>205</v>
      </c>
      <c r="AU165" s="600" t="s">
        <v>89</v>
      </c>
      <c r="AV165" s="599" t="s">
        <v>11</v>
      </c>
      <c r="AW165" s="599" t="s">
        <v>43</v>
      </c>
      <c r="AX165" s="599" t="s">
        <v>82</v>
      </c>
      <c r="AY165" s="600" t="s">
        <v>197</v>
      </c>
    </row>
    <row r="166" spans="2:65" s="606" customFormat="1">
      <c r="B166" s="605"/>
      <c r="D166" s="594" t="s">
        <v>205</v>
      </c>
      <c r="E166" s="607" t="s">
        <v>5</v>
      </c>
      <c r="F166" s="608" t="s">
        <v>5343</v>
      </c>
      <c r="H166" s="609">
        <v>13.68</v>
      </c>
      <c r="L166" s="605"/>
      <c r="M166" s="610"/>
      <c r="N166" s="611"/>
      <c r="O166" s="611"/>
      <c r="P166" s="611"/>
      <c r="Q166" s="611"/>
      <c r="R166" s="611"/>
      <c r="S166" s="611"/>
      <c r="T166" s="612"/>
      <c r="AT166" s="607" t="s">
        <v>205</v>
      </c>
      <c r="AU166" s="607" t="s">
        <v>89</v>
      </c>
      <c r="AV166" s="606" t="s">
        <v>89</v>
      </c>
      <c r="AW166" s="606" t="s">
        <v>43</v>
      </c>
      <c r="AX166" s="606" t="s">
        <v>82</v>
      </c>
      <c r="AY166" s="607" t="s">
        <v>197</v>
      </c>
    </row>
    <row r="167" spans="2:65" s="614" customFormat="1">
      <c r="B167" s="613"/>
      <c r="D167" s="594" t="s">
        <v>205</v>
      </c>
      <c r="E167" s="615" t="s">
        <v>5</v>
      </c>
      <c r="F167" s="616" t="s">
        <v>210</v>
      </c>
      <c r="H167" s="617">
        <v>13.68</v>
      </c>
      <c r="L167" s="613"/>
      <c r="M167" s="618"/>
      <c r="N167" s="619"/>
      <c r="O167" s="619"/>
      <c r="P167" s="619"/>
      <c r="Q167" s="619"/>
      <c r="R167" s="619"/>
      <c r="S167" s="619"/>
      <c r="T167" s="620"/>
      <c r="AT167" s="615" t="s">
        <v>205</v>
      </c>
      <c r="AU167" s="615" t="s">
        <v>89</v>
      </c>
      <c r="AV167" s="614" t="s">
        <v>129</v>
      </c>
      <c r="AW167" s="614" t="s">
        <v>43</v>
      </c>
      <c r="AX167" s="614" t="s">
        <v>11</v>
      </c>
      <c r="AY167" s="615" t="s">
        <v>197</v>
      </c>
    </row>
    <row r="168" spans="2:65" s="492" customFormat="1" ht="25.5" customHeight="1">
      <c r="B168" s="493"/>
      <c r="C168" s="572" t="s">
        <v>383</v>
      </c>
      <c r="D168" s="572" t="s">
        <v>199</v>
      </c>
      <c r="E168" s="573" t="s">
        <v>5344</v>
      </c>
      <c r="F168" s="574" t="s">
        <v>5345</v>
      </c>
      <c r="G168" s="575" t="s">
        <v>213</v>
      </c>
      <c r="H168" s="576">
        <v>3.4319999999999999</v>
      </c>
      <c r="I168" s="7"/>
      <c r="J168" s="577">
        <f>ROUND(I168*H168,0)</f>
        <v>0</v>
      </c>
      <c r="K168" s="574" t="s">
        <v>203</v>
      </c>
      <c r="L168" s="493"/>
      <c r="M168" s="578" t="s">
        <v>5</v>
      </c>
      <c r="N168" s="579" t="s">
        <v>53</v>
      </c>
      <c r="O168" s="494"/>
      <c r="P168" s="580">
        <f>O168*H168</f>
        <v>0</v>
      </c>
      <c r="Q168" s="580">
        <v>0</v>
      </c>
      <c r="R168" s="580">
        <f>Q168*H168</f>
        <v>0</v>
      </c>
      <c r="S168" s="580">
        <v>0</v>
      </c>
      <c r="T168" s="581">
        <f>S168*H168</f>
        <v>0</v>
      </c>
      <c r="AR168" s="482" t="s">
        <v>129</v>
      </c>
      <c r="AT168" s="482" t="s">
        <v>199</v>
      </c>
      <c r="AU168" s="482" t="s">
        <v>89</v>
      </c>
      <c r="AY168" s="482" t="s">
        <v>197</v>
      </c>
      <c r="BE168" s="582">
        <f>IF(N168="základní",J168,0)</f>
        <v>0</v>
      </c>
      <c r="BF168" s="582">
        <f>IF(N168="snížená",J168,0)</f>
        <v>0</v>
      </c>
      <c r="BG168" s="582">
        <f>IF(N168="zákl. přenesená",J168,0)</f>
        <v>0</v>
      </c>
      <c r="BH168" s="582">
        <f>IF(N168="sníž. přenesená",J168,0)</f>
        <v>0</v>
      </c>
      <c r="BI168" s="582">
        <f>IF(N168="nulová",J168,0)</f>
        <v>0</v>
      </c>
      <c r="BJ168" s="482" t="s">
        <v>11</v>
      </c>
      <c r="BK168" s="582">
        <f>ROUND(I168*H168,0)</f>
        <v>0</v>
      </c>
      <c r="BL168" s="482" t="s">
        <v>129</v>
      </c>
      <c r="BM168" s="482" t="s">
        <v>5346</v>
      </c>
    </row>
    <row r="169" spans="2:65" s="492" customFormat="1" ht="40.5">
      <c r="B169" s="493"/>
      <c r="D169" s="594" t="s">
        <v>257</v>
      </c>
      <c r="F169" s="595" t="s">
        <v>5347</v>
      </c>
      <c r="L169" s="493"/>
      <c r="M169" s="596"/>
      <c r="N169" s="494"/>
      <c r="O169" s="494"/>
      <c r="P169" s="494"/>
      <c r="Q169" s="494"/>
      <c r="R169" s="494"/>
      <c r="S169" s="494"/>
      <c r="T169" s="597"/>
      <c r="AT169" s="482" t="s">
        <v>257</v>
      </c>
      <c r="AU169" s="482" t="s">
        <v>89</v>
      </c>
    </row>
    <row r="170" spans="2:65" s="599" customFormat="1">
      <c r="B170" s="598"/>
      <c r="D170" s="594" t="s">
        <v>205</v>
      </c>
      <c r="E170" s="600" t="s">
        <v>5</v>
      </c>
      <c r="F170" s="601" t="s">
        <v>5281</v>
      </c>
      <c r="H170" s="600" t="s">
        <v>5</v>
      </c>
      <c r="L170" s="598"/>
      <c r="M170" s="602"/>
      <c r="N170" s="603"/>
      <c r="O170" s="603"/>
      <c r="P170" s="603"/>
      <c r="Q170" s="603"/>
      <c r="R170" s="603"/>
      <c r="S170" s="603"/>
      <c r="T170" s="604"/>
      <c r="AT170" s="600" t="s">
        <v>205</v>
      </c>
      <c r="AU170" s="600" t="s">
        <v>89</v>
      </c>
      <c r="AV170" s="599" t="s">
        <v>11</v>
      </c>
      <c r="AW170" s="599" t="s">
        <v>43</v>
      </c>
      <c r="AX170" s="599" t="s">
        <v>82</v>
      </c>
      <c r="AY170" s="600" t="s">
        <v>197</v>
      </c>
    </row>
    <row r="171" spans="2:65" s="599" customFormat="1">
      <c r="B171" s="598"/>
      <c r="D171" s="594" t="s">
        <v>205</v>
      </c>
      <c r="E171" s="600" t="s">
        <v>5</v>
      </c>
      <c r="F171" s="601" t="s">
        <v>5348</v>
      </c>
      <c r="H171" s="600" t="s">
        <v>5</v>
      </c>
      <c r="L171" s="598"/>
      <c r="M171" s="602"/>
      <c r="N171" s="603"/>
      <c r="O171" s="603"/>
      <c r="P171" s="603"/>
      <c r="Q171" s="603"/>
      <c r="R171" s="603"/>
      <c r="S171" s="603"/>
      <c r="T171" s="604"/>
      <c r="AT171" s="600" t="s">
        <v>205</v>
      </c>
      <c r="AU171" s="600" t="s">
        <v>89</v>
      </c>
      <c r="AV171" s="599" t="s">
        <v>11</v>
      </c>
      <c r="AW171" s="599" t="s">
        <v>43</v>
      </c>
      <c r="AX171" s="599" t="s">
        <v>82</v>
      </c>
      <c r="AY171" s="600" t="s">
        <v>197</v>
      </c>
    </row>
    <row r="172" spans="2:65" s="606" customFormat="1">
      <c r="B172" s="605"/>
      <c r="D172" s="594" t="s">
        <v>205</v>
      </c>
      <c r="E172" s="607" t="s">
        <v>5</v>
      </c>
      <c r="F172" s="608" t="s">
        <v>5349</v>
      </c>
      <c r="H172" s="609">
        <v>3.4319999999999999</v>
      </c>
      <c r="L172" s="605"/>
      <c r="M172" s="610"/>
      <c r="N172" s="611"/>
      <c r="O172" s="611"/>
      <c r="P172" s="611"/>
      <c r="Q172" s="611"/>
      <c r="R172" s="611"/>
      <c r="S172" s="611"/>
      <c r="T172" s="612"/>
      <c r="AT172" s="607" t="s">
        <v>205</v>
      </c>
      <c r="AU172" s="607" t="s">
        <v>89</v>
      </c>
      <c r="AV172" s="606" t="s">
        <v>89</v>
      </c>
      <c r="AW172" s="606" t="s">
        <v>43</v>
      </c>
      <c r="AX172" s="606" t="s">
        <v>82</v>
      </c>
      <c r="AY172" s="607" t="s">
        <v>197</v>
      </c>
    </row>
    <row r="173" spans="2:65" s="614" customFormat="1">
      <c r="B173" s="613"/>
      <c r="D173" s="594" t="s">
        <v>205</v>
      </c>
      <c r="E173" s="615" t="s">
        <v>5</v>
      </c>
      <c r="F173" s="616" t="s">
        <v>210</v>
      </c>
      <c r="H173" s="617">
        <v>3.4319999999999999</v>
      </c>
      <c r="L173" s="613"/>
      <c r="M173" s="618"/>
      <c r="N173" s="619"/>
      <c r="O173" s="619"/>
      <c r="P173" s="619"/>
      <c r="Q173" s="619"/>
      <c r="R173" s="619"/>
      <c r="S173" s="619"/>
      <c r="T173" s="620"/>
      <c r="AT173" s="615" t="s">
        <v>205</v>
      </c>
      <c r="AU173" s="615" t="s">
        <v>89</v>
      </c>
      <c r="AV173" s="614" t="s">
        <v>129</v>
      </c>
      <c r="AW173" s="614" t="s">
        <v>43</v>
      </c>
      <c r="AX173" s="614" t="s">
        <v>11</v>
      </c>
      <c r="AY173" s="615" t="s">
        <v>197</v>
      </c>
    </row>
    <row r="174" spans="2:65" s="492" customFormat="1" ht="25.5" customHeight="1">
      <c r="B174" s="493"/>
      <c r="C174" s="572" t="s">
        <v>402</v>
      </c>
      <c r="D174" s="572" t="s">
        <v>199</v>
      </c>
      <c r="E174" s="573" t="s">
        <v>5350</v>
      </c>
      <c r="F174" s="574" t="s">
        <v>5351</v>
      </c>
      <c r="G174" s="575" t="s">
        <v>290</v>
      </c>
      <c r="H174" s="576">
        <v>3.68</v>
      </c>
      <c r="I174" s="7"/>
      <c r="J174" s="577">
        <f>ROUND(I174*H174,0)</f>
        <v>0</v>
      </c>
      <c r="K174" s="574" t="s">
        <v>203</v>
      </c>
      <c r="L174" s="493"/>
      <c r="M174" s="578" t="s">
        <v>5</v>
      </c>
      <c r="N174" s="579" t="s">
        <v>53</v>
      </c>
      <c r="O174" s="494"/>
      <c r="P174" s="580">
        <f>O174*H174</f>
        <v>0</v>
      </c>
      <c r="Q174" s="580">
        <v>6.3200000000000001E-3</v>
      </c>
      <c r="R174" s="580">
        <f>Q174*H174</f>
        <v>2.32576E-2</v>
      </c>
      <c r="S174" s="580">
        <v>0</v>
      </c>
      <c r="T174" s="581">
        <f>S174*H174</f>
        <v>0</v>
      </c>
      <c r="AR174" s="482" t="s">
        <v>129</v>
      </c>
      <c r="AT174" s="482" t="s">
        <v>199</v>
      </c>
      <c r="AU174" s="482" t="s">
        <v>89</v>
      </c>
      <c r="AY174" s="482" t="s">
        <v>197</v>
      </c>
      <c r="BE174" s="582">
        <f>IF(N174="základní",J174,0)</f>
        <v>0</v>
      </c>
      <c r="BF174" s="582">
        <f>IF(N174="snížená",J174,0)</f>
        <v>0</v>
      </c>
      <c r="BG174" s="582">
        <f>IF(N174="zákl. přenesená",J174,0)</f>
        <v>0</v>
      </c>
      <c r="BH174" s="582">
        <f>IF(N174="sníž. přenesená",J174,0)</f>
        <v>0</v>
      </c>
      <c r="BI174" s="582">
        <f>IF(N174="nulová",J174,0)</f>
        <v>0</v>
      </c>
      <c r="BJ174" s="482" t="s">
        <v>11</v>
      </c>
      <c r="BK174" s="582">
        <f>ROUND(I174*H174,0)</f>
        <v>0</v>
      </c>
      <c r="BL174" s="482" t="s">
        <v>129</v>
      </c>
      <c r="BM174" s="482" t="s">
        <v>5352</v>
      </c>
    </row>
    <row r="175" spans="2:65" s="599" customFormat="1">
      <c r="B175" s="598"/>
      <c r="D175" s="594" t="s">
        <v>205</v>
      </c>
      <c r="E175" s="600" t="s">
        <v>5</v>
      </c>
      <c r="F175" s="601" t="s">
        <v>5281</v>
      </c>
      <c r="H175" s="600" t="s">
        <v>5</v>
      </c>
      <c r="L175" s="598"/>
      <c r="M175" s="602"/>
      <c r="N175" s="603"/>
      <c r="O175" s="603"/>
      <c r="P175" s="603"/>
      <c r="Q175" s="603"/>
      <c r="R175" s="603"/>
      <c r="S175" s="603"/>
      <c r="T175" s="604"/>
      <c r="AT175" s="600" t="s">
        <v>205</v>
      </c>
      <c r="AU175" s="600" t="s">
        <v>89</v>
      </c>
      <c r="AV175" s="599" t="s">
        <v>11</v>
      </c>
      <c r="AW175" s="599" t="s">
        <v>43</v>
      </c>
      <c r="AX175" s="599" t="s">
        <v>82</v>
      </c>
      <c r="AY175" s="600" t="s">
        <v>197</v>
      </c>
    </row>
    <row r="176" spans="2:65" s="599" customFormat="1">
      <c r="B176" s="598"/>
      <c r="D176" s="594" t="s">
        <v>205</v>
      </c>
      <c r="E176" s="600" t="s">
        <v>5</v>
      </c>
      <c r="F176" s="601" t="s">
        <v>5348</v>
      </c>
      <c r="H176" s="600" t="s">
        <v>5</v>
      </c>
      <c r="L176" s="598"/>
      <c r="M176" s="602"/>
      <c r="N176" s="603"/>
      <c r="O176" s="603"/>
      <c r="P176" s="603"/>
      <c r="Q176" s="603"/>
      <c r="R176" s="603"/>
      <c r="S176" s="603"/>
      <c r="T176" s="604"/>
      <c r="AT176" s="600" t="s">
        <v>205</v>
      </c>
      <c r="AU176" s="600" t="s">
        <v>89</v>
      </c>
      <c r="AV176" s="599" t="s">
        <v>11</v>
      </c>
      <c r="AW176" s="599" t="s">
        <v>43</v>
      </c>
      <c r="AX176" s="599" t="s">
        <v>82</v>
      </c>
      <c r="AY176" s="600" t="s">
        <v>197</v>
      </c>
    </row>
    <row r="177" spans="2:65" s="606" customFormat="1">
      <c r="B177" s="605"/>
      <c r="D177" s="594" t="s">
        <v>205</v>
      </c>
      <c r="E177" s="607" t="s">
        <v>5</v>
      </c>
      <c r="F177" s="608" t="s">
        <v>5353</v>
      </c>
      <c r="H177" s="609">
        <v>3.68</v>
      </c>
      <c r="L177" s="605"/>
      <c r="M177" s="610"/>
      <c r="N177" s="611"/>
      <c r="O177" s="611"/>
      <c r="P177" s="611"/>
      <c r="Q177" s="611"/>
      <c r="R177" s="611"/>
      <c r="S177" s="611"/>
      <c r="T177" s="612"/>
      <c r="AT177" s="607" t="s">
        <v>205</v>
      </c>
      <c r="AU177" s="607" t="s">
        <v>89</v>
      </c>
      <c r="AV177" s="606" t="s">
        <v>89</v>
      </c>
      <c r="AW177" s="606" t="s">
        <v>43</v>
      </c>
      <c r="AX177" s="606" t="s">
        <v>82</v>
      </c>
      <c r="AY177" s="607" t="s">
        <v>197</v>
      </c>
    </row>
    <row r="178" spans="2:65" s="614" customFormat="1">
      <c r="B178" s="613"/>
      <c r="D178" s="594" t="s">
        <v>205</v>
      </c>
      <c r="E178" s="615" t="s">
        <v>5</v>
      </c>
      <c r="F178" s="616" t="s">
        <v>210</v>
      </c>
      <c r="H178" s="617">
        <v>3.68</v>
      </c>
      <c r="L178" s="613"/>
      <c r="M178" s="618"/>
      <c r="N178" s="619"/>
      <c r="O178" s="619"/>
      <c r="P178" s="619"/>
      <c r="Q178" s="619"/>
      <c r="R178" s="619"/>
      <c r="S178" s="619"/>
      <c r="T178" s="620"/>
      <c r="AT178" s="615" t="s">
        <v>205</v>
      </c>
      <c r="AU178" s="615" t="s">
        <v>89</v>
      </c>
      <c r="AV178" s="614" t="s">
        <v>129</v>
      </c>
      <c r="AW178" s="614" t="s">
        <v>43</v>
      </c>
      <c r="AX178" s="614" t="s">
        <v>11</v>
      </c>
      <c r="AY178" s="615" t="s">
        <v>197</v>
      </c>
    </row>
    <row r="179" spans="2:65" s="492" customFormat="1" ht="25.5" customHeight="1">
      <c r="B179" s="493"/>
      <c r="C179" s="572" t="s">
        <v>413</v>
      </c>
      <c r="D179" s="572" t="s">
        <v>199</v>
      </c>
      <c r="E179" s="573" t="s">
        <v>5354</v>
      </c>
      <c r="F179" s="574" t="s">
        <v>5355</v>
      </c>
      <c r="G179" s="575" t="s">
        <v>271</v>
      </c>
      <c r="H179" s="576">
        <v>0.35199999999999998</v>
      </c>
      <c r="I179" s="7"/>
      <c r="J179" s="577">
        <f>ROUND(I179*H179,0)</f>
        <v>0</v>
      </c>
      <c r="K179" s="574" t="s">
        <v>203</v>
      </c>
      <c r="L179" s="493"/>
      <c r="M179" s="578" t="s">
        <v>5</v>
      </c>
      <c r="N179" s="579" t="s">
        <v>53</v>
      </c>
      <c r="O179" s="494"/>
      <c r="P179" s="580">
        <f>O179*H179</f>
        <v>0</v>
      </c>
      <c r="Q179" s="580">
        <v>0.84758</v>
      </c>
      <c r="R179" s="580">
        <f>Q179*H179</f>
        <v>0.29834815999999997</v>
      </c>
      <c r="S179" s="580">
        <v>0</v>
      </c>
      <c r="T179" s="581">
        <f>S179*H179</f>
        <v>0</v>
      </c>
      <c r="AR179" s="482" t="s">
        <v>129</v>
      </c>
      <c r="AT179" s="482" t="s">
        <v>199</v>
      </c>
      <c r="AU179" s="482" t="s">
        <v>89</v>
      </c>
      <c r="AY179" s="482" t="s">
        <v>197</v>
      </c>
      <c r="BE179" s="582">
        <f>IF(N179="základní",J179,0)</f>
        <v>0</v>
      </c>
      <c r="BF179" s="582">
        <f>IF(N179="snížená",J179,0)</f>
        <v>0</v>
      </c>
      <c r="BG179" s="582">
        <f>IF(N179="zákl. přenesená",J179,0)</f>
        <v>0</v>
      </c>
      <c r="BH179" s="582">
        <f>IF(N179="sníž. přenesená",J179,0)</f>
        <v>0</v>
      </c>
      <c r="BI179" s="582">
        <f>IF(N179="nulová",J179,0)</f>
        <v>0</v>
      </c>
      <c r="BJ179" s="482" t="s">
        <v>11</v>
      </c>
      <c r="BK179" s="582">
        <f>ROUND(I179*H179,0)</f>
        <v>0</v>
      </c>
      <c r="BL179" s="482" t="s">
        <v>129</v>
      </c>
      <c r="BM179" s="482" t="s">
        <v>5356</v>
      </c>
    </row>
    <row r="180" spans="2:65" s="599" customFormat="1">
      <c r="B180" s="598"/>
      <c r="D180" s="594" t="s">
        <v>205</v>
      </c>
      <c r="E180" s="600" t="s">
        <v>5</v>
      </c>
      <c r="F180" s="601" t="s">
        <v>5281</v>
      </c>
      <c r="H180" s="600" t="s">
        <v>5</v>
      </c>
      <c r="L180" s="598"/>
      <c r="M180" s="602"/>
      <c r="N180" s="603"/>
      <c r="O180" s="603"/>
      <c r="P180" s="603"/>
      <c r="Q180" s="603"/>
      <c r="R180" s="603"/>
      <c r="S180" s="603"/>
      <c r="T180" s="604"/>
      <c r="AT180" s="600" t="s">
        <v>205</v>
      </c>
      <c r="AU180" s="600" t="s">
        <v>89</v>
      </c>
      <c r="AV180" s="599" t="s">
        <v>11</v>
      </c>
      <c r="AW180" s="599" t="s">
        <v>43</v>
      </c>
      <c r="AX180" s="599" t="s">
        <v>82</v>
      </c>
      <c r="AY180" s="600" t="s">
        <v>197</v>
      </c>
    </row>
    <row r="181" spans="2:65" s="599" customFormat="1">
      <c r="B181" s="598"/>
      <c r="D181" s="594" t="s">
        <v>205</v>
      </c>
      <c r="E181" s="600" t="s">
        <v>5</v>
      </c>
      <c r="F181" s="601" t="s">
        <v>5357</v>
      </c>
      <c r="H181" s="600" t="s">
        <v>5</v>
      </c>
      <c r="L181" s="598"/>
      <c r="M181" s="602"/>
      <c r="N181" s="603"/>
      <c r="O181" s="603"/>
      <c r="P181" s="603"/>
      <c r="Q181" s="603"/>
      <c r="R181" s="603"/>
      <c r="S181" s="603"/>
      <c r="T181" s="604"/>
      <c r="AT181" s="600" t="s">
        <v>205</v>
      </c>
      <c r="AU181" s="600" t="s">
        <v>89</v>
      </c>
      <c r="AV181" s="599" t="s">
        <v>11</v>
      </c>
      <c r="AW181" s="599" t="s">
        <v>43</v>
      </c>
      <c r="AX181" s="599" t="s">
        <v>82</v>
      </c>
      <c r="AY181" s="600" t="s">
        <v>197</v>
      </c>
    </row>
    <row r="182" spans="2:65" s="606" customFormat="1">
      <c r="B182" s="605"/>
      <c r="D182" s="594" t="s">
        <v>205</v>
      </c>
      <c r="E182" s="607" t="s">
        <v>5</v>
      </c>
      <c r="F182" s="608" t="s">
        <v>5358</v>
      </c>
      <c r="H182" s="609">
        <v>0.27100000000000002</v>
      </c>
      <c r="L182" s="605"/>
      <c r="M182" s="610"/>
      <c r="N182" s="611"/>
      <c r="O182" s="611"/>
      <c r="P182" s="611"/>
      <c r="Q182" s="611"/>
      <c r="R182" s="611"/>
      <c r="S182" s="611"/>
      <c r="T182" s="612"/>
      <c r="AT182" s="607" t="s">
        <v>205</v>
      </c>
      <c r="AU182" s="607" t="s">
        <v>89</v>
      </c>
      <c r="AV182" s="606" t="s">
        <v>89</v>
      </c>
      <c r="AW182" s="606" t="s">
        <v>43</v>
      </c>
      <c r="AX182" s="606" t="s">
        <v>82</v>
      </c>
      <c r="AY182" s="607" t="s">
        <v>197</v>
      </c>
    </row>
    <row r="183" spans="2:65" s="599" customFormat="1">
      <c r="B183" s="598"/>
      <c r="D183" s="594" t="s">
        <v>205</v>
      </c>
      <c r="E183" s="600" t="s">
        <v>5</v>
      </c>
      <c r="F183" s="601" t="s">
        <v>5359</v>
      </c>
      <c r="H183" s="600" t="s">
        <v>5</v>
      </c>
      <c r="L183" s="598"/>
      <c r="M183" s="602"/>
      <c r="N183" s="603"/>
      <c r="O183" s="603"/>
      <c r="P183" s="603"/>
      <c r="Q183" s="603"/>
      <c r="R183" s="603"/>
      <c r="S183" s="603"/>
      <c r="T183" s="604"/>
      <c r="AT183" s="600" t="s">
        <v>205</v>
      </c>
      <c r="AU183" s="600" t="s">
        <v>89</v>
      </c>
      <c r="AV183" s="599" t="s">
        <v>11</v>
      </c>
      <c r="AW183" s="599" t="s">
        <v>43</v>
      </c>
      <c r="AX183" s="599" t="s">
        <v>82</v>
      </c>
      <c r="AY183" s="600" t="s">
        <v>197</v>
      </c>
    </row>
    <row r="184" spans="2:65" s="606" customFormat="1">
      <c r="B184" s="605"/>
      <c r="D184" s="594" t="s">
        <v>205</v>
      </c>
      <c r="E184" s="607" t="s">
        <v>5</v>
      </c>
      <c r="F184" s="608" t="s">
        <v>5360</v>
      </c>
      <c r="H184" s="609">
        <v>8.1000000000000003E-2</v>
      </c>
      <c r="L184" s="605"/>
      <c r="M184" s="610"/>
      <c r="N184" s="611"/>
      <c r="O184" s="611"/>
      <c r="P184" s="611"/>
      <c r="Q184" s="611"/>
      <c r="R184" s="611"/>
      <c r="S184" s="611"/>
      <c r="T184" s="612"/>
      <c r="AT184" s="607" t="s">
        <v>205</v>
      </c>
      <c r="AU184" s="607" t="s">
        <v>89</v>
      </c>
      <c r="AV184" s="606" t="s">
        <v>89</v>
      </c>
      <c r="AW184" s="606" t="s">
        <v>43</v>
      </c>
      <c r="AX184" s="606" t="s">
        <v>82</v>
      </c>
      <c r="AY184" s="607" t="s">
        <v>197</v>
      </c>
    </row>
    <row r="185" spans="2:65" s="614" customFormat="1">
      <c r="B185" s="613"/>
      <c r="D185" s="594" t="s">
        <v>205</v>
      </c>
      <c r="E185" s="615" t="s">
        <v>5</v>
      </c>
      <c r="F185" s="616" t="s">
        <v>210</v>
      </c>
      <c r="H185" s="617">
        <v>0.35199999999999998</v>
      </c>
      <c r="L185" s="613"/>
      <c r="M185" s="618"/>
      <c r="N185" s="619"/>
      <c r="O185" s="619"/>
      <c r="P185" s="619"/>
      <c r="Q185" s="619"/>
      <c r="R185" s="619"/>
      <c r="S185" s="619"/>
      <c r="T185" s="620"/>
      <c r="AT185" s="615" t="s">
        <v>205</v>
      </c>
      <c r="AU185" s="615" t="s">
        <v>89</v>
      </c>
      <c r="AV185" s="614" t="s">
        <v>129</v>
      </c>
      <c r="AW185" s="614" t="s">
        <v>43</v>
      </c>
      <c r="AX185" s="614" t="s">
        <v>11</v>
      </c>
      <c r="AY185" s="615" t="s">
        <v>197</v>
      </c>
    </row>
    <row r="186" spans="2:65" s="560" customFormat="1" ht="29.85" customHeight="1">
      <c r="B186" s="559"/>
      <c r="D186" s="561" t="s">
        <v>81</v>
      </c>
      <c r="E186" s="570" t="s">
        <v>303</v>
      </c>
      <c r="F186" s="570" t="s">
        <v>5361</v>
      </c>
      <c r="J186" s="571">
        <f>BK186</f>
        <v>0</v>
      </c>
      <c r="L186" s="559"/>
      <c r="M186" s="564"/>
      <c r="N186" s="565"/>
      <c r="O186" s="565"/>
      <c r="P186" s="566">
        <f>SUM(P187:P202)</f>
        <v>0</v>
      </c>
      <c r="Q186" s="565"/>
      <c r="R186" s="566">
        <f>SUM(R187:R202)</f>
        <v>0.106128</v>
      </c>
      <c r="S186" s="565"/>
      <c r="T186" s="567">
        <f>SUM(T187:T202)</f>
        <v>0</v>
      </c>
      <c r="AR186" s="561" t="s">
        <v>11</v>
      </c>
      <c r="AT186" s="568" t="s">
        <v>81</v>
      </c>
      <c r="AU186" s="568" t="s">
        <v>11</v>
      </c>
      <c r="AY186" s="561" t="s">
        <v>197</v>
      </c>
      <c r="BK186" s="569">
        <f>SUM(BK187:BK202)</f>
        <v>0</v>
      </c>
    </row>
    <row r="187" spans="2:65" s="492" customFormat="1" ht="38.25" customHeight="1">
      <c r="B187" s="493"/>
      <c r="C187" s="572" t="s">
        <v>432</v>
      </c>
      <c r="D187" s="572" t="s">
        <v>199</v>
      </c>
      <c r="E187" s="573" t="s">
        <v>5362</v>
      </c>
      <c r="F187" s="574" t="s">
        <v>5363</v>
      </c>
      <c r="G187" s="575" t="s">
        <v>213</v>
      </c>
      <c r="H187" s="576">
        <v>1.2</v>
      </c>
      <c r="I187" s="7"/>
      <c r="J187" s="577">
        <f>ROUND(I187*H187,0)</f>
        <v>0</v>
      </c>
      <c r="K187" s="574" t="s">
        <v>203</v>
      </c>
      <c r="L187" s="493"/>
      <c r="M187" s="578" t="s">
        <v>5</v>
      </c>
      <c r="N187" s="579" t="s">
        <v>53</v>
      </c>
      <c r="O187" s="494"/>
      <c r="P187" s="580">
        <f>O187*H187</f>
        <v>0</v>
      </c>
      <c r="Q187" s="580">
        <v>0</v>
      </c>
      <c r="R187" s="580">
        <f>Q187*H187</f>
        <v>0</v>
      </c>
      <c r="S187" s="580">
        <v>0</v>
      </c>
      <c r="T187" s="581">
        <f>S187*H187</f>
        <v>0</v>
      </c>
      <c r="AR187" s="482" t="s">
        <v>129</v>
      </c>
      <c r="AT187" s="482" t="s">
        <v>199</v>
      </c>
      <c r="AU187" s="482" t="s">
        <v>89</v>
      </c>
      <c r="AY187" s="482" t="s">
        <v>197</v>
      </c>
      <c r="BE187" s="582">
        <f>IF(N187="základní",J187,0)</f>
        <v>0</v>
      </c>
      <c r="BF187" s="582">
        <f>IF(N187="snížená",J187,0)</f>
        <v>0</v>
      </c>
      <c r="BG187" s="582">
        <f>IF(N187="zákl. přenesená",J187,0)</f>
        <v>0</v>
      </c>
      <c r="BH187" s="582">
        <f>IF(N187="sníž. přenesená",J187,0)</f>
        <v>0</v>
      </c>
      <c r="BI187" s="582">
        <f>IF(N187="nulová",J187,0)</f>
        <v>0</v>
      </c>
      <c r="BJ187" s="482" t="s">
        <v>11</v>
      </c>
      <c r="BK187" s="582">
        <f>ROUND(I187*H187,0)</f>
        <v>0</v>
      </c>
      <c r="BL187" s="482" t="s">
        <v>129</v>
      </c>
      <c r="BM187" s="482" t="s">
        <v>5364</v>
      </c>
    </row>
    <row r="188" spans="2:65" s="492" customFormat="1" ht="54">
      <c r="B188" s="493"/>
      <c r="D188" s="594" t="s">
        <v>257</v>
      </c>
      <c r="F188" s="595" t="s">
        <v>5365</v>
      </c>
      <c r="L188" s="493"/>
      <c r="M188" s="596"/>
      <c r="N188" s="494"/>
      <c r="O188" s="494"/>
      <c r="P188" s="494"/>
      <c r="Q188" s="494"/>
      <c r="R188" s="494"/>
      <c r="S188" s="494"/>
      <c r="T188" s="597"/>
      <c r="AT188" s="482" t="s">
        <v>257</v>
      </c>
      <c r="AU188" s="482" t="s">
        <v>89</v>
      </c>
    </row>
    <row r="189" spans="2:65" s="599" customFormat="1">
      <c r="B189" s="598"/>
      <c r="D189" s="594" t="s">
        <v>205</v>
      </c>
      <c r="E189" s="600" t="s">
        <v>5</v>
      </c>
      <c r="F189" s="601" t="s">
        <v>5281</v>
      </c>
      <c r="H189" s="600" t="s">
        <v>5</v>
      </c>
      <c r="L189" s="598"/>
      <c r="M189" s="602"/>
      <c r="N189" s="603"/>
      <c r="O189" s="603"/>
      <c r="P189" s="603"/>
      <c r="Q189" s="603"/>
      <c r="R189" s="603"/>
      <c r="S189" s="603"/>
      <c r="T189" s="604"/>
      <c r="AT189" s="600" t="s">
        <v>205</v>
      </c>
      <c r="AU189" s="600" t="s">
        <v>89</v>
      </c>
      <c r="AV189" s="599" t="s">
        <v>11</v>
      </c>
      <c r="AW189" s="599" t="s">
        <v>43</v>
      </c>
      <c r="AX189" s="599" t="s">
        <v>82</v>
      </c>
      <c r="AY189" s="600" t="s">
        <v>197</v>
      </c>
    </row>
    <row r="190" spans="2:65" s="599" customFormat="1">
      <c r="B190" s="598"/>
      <c r="D190" s="594" t="s">
        <v>205</v>
      </c>
      <c r="E190" s="600" t="s">
        <v>5</v>
      </c>
      <c r="F190" s="601" t="s">
        <v>5366</v>
      </c>
      <c r="H190" s="600" t="s">
        <v>5</v>
      </c>
      <c r="L190" s="598"/>
      <c r="M190" s="602"/>
      <c r="N190" s="603"/>
      <c r="O190" s="603"/>
      <c r="P190" s="603"/>
      <c r="Q190" s="603"/>
      <c r="R190" s="603"/>
      <c r="S190" s="603"/>
      <c r="T190" s="604"/>
      <c r="AT190" s="600" t="s">
        <v>205</v>
      </c>
      <c r="AU190" s="600" t="s">
        <v>89</v>
      </c>
      <c r="AV190" s="599" t="s">
        <v>11</v>
      </c>
      <c r="AW190" s="599" t="s">
        <v>43</v>
      </c>
      <c r="AX190" s="599" t="s">
        <v>82</v>
      </c>
      <c r="AY190" s="600" t="s">
        <v>197</v>
      </c>
    </row>
    <row r="191" spans="2:65" s="606" customFormat="1">
      <c r="B191" s="605"/>
      <c r="D191" s="594" t="s">
        <v>205</v>
      </c>
      <c r="E191" s="607" t="s">
        <v>5</v>
      </c>
      <c r="F191" s="608" t="s">
        <v>5367</v>
      </c>
      <c r="H191" s="609">
        <v>1.2</v>
      </c>
      <c r="L191" s="605"/>
      <c r="M191" s="610"/>
      <c r="N191" s="611"/>
      <c r="O191" s="611"/>
      <c r="P191" s="611"/>
      <c r="Q191" s="611"/>
      <c r="R191" s="611"/>
      <c r="S191" s="611"/>
      <c r="T191" s="612"/>
      <c r="AT191" s="607" t="s">
        <v>205</v>
      </c>
      <c r="AU191" s="607" t="s">
        <v>89</v>
      </c>
      <c r="AV191" s="606" t="s">
        <v>89</v>
      </c>
      <c r="AW191" s="606" t="s">
        <v>43</v>
      </c>
      <c r="AX191" s="606" t="s">
        <v>82</v>
      </c>
      <c r="AY191" s="607" t="s">
        <v>197</v>
      </c>
    </row>
    <row r="192" spans="2:65" s="614" customFormat="1">
      <c r="B192" s="613"/>
      <c r="D192" s="594" t="s">
        <v>205</v>
      </c>
      <c r="E192" s="615" t="s">
        <v>5</v>
      </c>
      <c r="F192" s="616" t="s">
        <v>210</v>
      </c>
      <c r="H192" s="617">
        <v>1.2</v>
      </c>
      <c r="L192" s="613"/>
      <c r="M192" s="618"/>
      <c r="N192" s="619"/>
      <c r="O192" s="619"/>
      <c r="P192" s="619"/>
      <c r="Q192" s="619"/>
      <c r="R192" s="619"/>
      <c r="S192" s="619"/>
      <c r="T192" s="620"/>
      <c r="AT192" s="615" t="s">
        <v>205</v>
      </c>
      <c r="AU192" s="615" t="s">
        <v>89</v>
      </c>
      <c r="AV192" s="614" t="s">
        <v>129</v>
      </c>
      <c r="AW192" s="614" t="s">
        <v>43</v>
      </c>
      <c r="AX192" s="614" t="s">
        <v>11</v>
      </c>
      <c r="AY192" s="615" t="s">
        <v>197</v>
      </c>
    </row>
    <row r="193" spans="2:65" s="492" customFormat="1" ht="25.5" customHeight="1">
      <c r="B193" s="493"/>
      <c r="C193" s="572" t="s">
        <v>10</v>
      </c>
      <c r="D193" s="572" t="s">
        <v>199</v>
      </c>
      <c r="E193" s="573" t="s">
        <v>5368</v>
      </c>
      <c r="F193" s="574" t="s">
        <v>5369</v>
      </c>
      <c r="G193" s="575" t="s">
        <v>213</v>
      </c>
      <c r="H193" s="576">
        <v>5.04</v>
      </c>
      <c r="I193" s="7"/>
      <c r="J193" s="577">
        <f>ROUND(I193*H193,0)</f>
        <v>0</v>
      </c>
      <c r="K193" s="574" t="s">
        <v>203</v>
      </c>
      <c r="L193" s="493"/>
      <c r="M193" s="578" t="s">
        <v>5</v>
      </c>
      <c r="N193" s="579" t="s">
        <v>53</v>
      </c>
      <c r="O193" s="494"/>
      <c r="P193" s="580">
        <f>O193*H193</f>
        <v>0</v>
      </c>
      <c r="Q193" s="580">
        <v>0</v>
      </c>
      <c r="R193" s="580">
        <f>Q193*H193</f>
        <v>0</v>
      </c>
      <c r="S193" s="580">
        <v>0</v>
      </c>
      <c r="T193" s="581">
        <f>S193*H193</f>
        <v>0</v>
      </c>
      <c r="AR193" s="482" t="s">
        <v>129</v>
      </c>
      <c r="AT193" s="482" t="s">
        <v>199</v>
      </c>
      <c r="AU193" s="482" t="s">
        <v>89</v>
      </c>
      <c r="AY193" s="482" t="s">
        <v>197</v>
      </c>
      <c r="BE193" s="582">
        <f>IF(N193="základní",J193,0)</f>
        <v>0</v>
      </c>
      <c r="BF193" s="582">
        <f>IF(N193="snížená",J193,0)</f>
        <v>0</v>
      </c>
      <c r="BG193" s="582">
        <f>IF(N193="zákl. přenesená",J193,0)</f>
        <v>0</v>
      </c>
      <c r="BH193" s="582">
        <f>IF(N193="sníž. přenesená",J193,0)</f>
        <v>0</v>
      </c>
      <c r="BI193" s="582">
        <f>IF(N193="nulová",J193,0)</f>
        <v>0</v>
      </c>
      <c r="BJ193" s="482" t="s">
        <v>11</v>
      </c>
      <c r="BK193" s="582">
        <f>ROUND(I193*H193,0)</f>
        <v>0</v>
      </c>
      <c r="BL193" s="482" t="s">
        <v>129</v>
      </c>
      <c r="BM193" s="482" t="s">
        <v>5370</v>
      </c>
    </row>
    <row r="194" spans="2:65" s="599" customFormat="1">
      <c r="B194" s="598"/>
      <c r="D194" s="594" t="s">
        <v>205</v>
      </c>
      <c r="E194" s="600" t="s">
        <v>5</v>
      </c>
      <c r="F194" s="601" t="s">
        <v>5281</v>
      </c>
      <c r="H194" s="600" t="s">
        <v>5</v>
      </c>
      <c r="L194" s="598"/>
      <c r="M194" s="602"/>
      <c r="N194" s="603"/>
      <c r="O194" s="603"/>
      <c r="P194" s="603"/>
      <c r="Q194" s="603"/>
      <c r="R194" s="603"/>
      <c r="S194" s="603"/>
      <c r="T194" s="604"/>
      <c r="AT194" s="600" t="s">
        <v>205</v>
      </c>
      <c r="AU194" s="600" t="s">
        <v>89</v>
      </c>
      <c r="AV194" s="599" t="s">
        <v>11</v>
      </c>
      <c r="AW194" s="599" t="s">
        <v>43</v>
      </c>
      <c r="AX194" s="599" t="s">
        <v>82</v>
      </c>
      <c r="AY194" s="600" t="s">
        <v>197</v>
      </c>
    </row>
    <row r="195" spans="2:65" s="599" customFormat="1">
      <c r="B195" s="598"/>
      <c r="D195" s="594" t="s">
        <v>205</v>
      </c>
      <c r="E195" s="600" t="s">
        <v>5</v>
      </c>
      <c r="F195" s="601" t="s">
        <v>5371</v>
      </c>
      <c r="H195" s="600" t="s">
        <v>5</v>
      </c>
      <c r="L195" s="598"/>
      <c r="M195" s="602"/>
      <c r="N195" s="603"/>
      <c r="O195" s="603"/>
      <c r="P195" s="603"/>
      <c r="Q195" s="603"/>
      <c r="R195" s="603"/>
      <c r="S195" s="603"/>
      <c r="T195" s="604"/>
      <c r="AT195" s="600" t="s">
        <v>205</v>
      </c>
      <c r="AU195" s="600" t="s">
        <v>89</v>
      </c>
      <c r="AV195" s="599" t="s">
        <v>11</v>
      </c>
      <c r="AW195" s="599" t="s">
        <v>43</v>
      </c>
      <c r="AX195" s="599" t="s">
        <v>82</v>
      </c>
      <c r="AY195" s="600" t="s">
        <v>197</v>
      </c>
    </row>
    <row r="196" spans="2:65" s="606" customFormat="1">
      <c r="B196" s="605"/>
      <c r="D196" s="594" t="s">
        <v>205</v>
      </c>
      <c r="E196" s="607" t="s">
        <v>5</v>
      </c>
      <c r="F196" s="608" t="s">
        <v>5372</v>
      </c>
      <c r="H196" s="609">
        <v>5.04</v>
      </c>
      <c r="L196" s="605"/>
      <c r="M196" s="610"/>
      <c r="N196" s="611"/>
      <c r="O196" s="611"/>
      <c r="P196" s="611"/>
      <c r="Q196" s="611"/>
      <c r="R196" s="611"/>
      <c r="S196" s="611"/>
      <c r="T196" s="612"/>
      <c r="AT196" s="607" t="s">
        <v>205</v>
      </c>
      <c r="AU196" s="607" t="s">
        <v>89</v>
      </c>
      <c r="AV196" s="606" t="s">
        <v>89</v>
      </c>
      <c r="AW196" s="606" t="s">
        <v>43</v>
      </c>
      <c r="AX196" s="606" t="s">
        <v>82</v>
      </c>
      <c r="AY196" s="607" t="s">
        <v>197</v>
      </c>
    </row>
    <row r="197" spans="2:65" s="614" customFormat="1">
      <c r="B197" s="613"/>
      <c r="D197" s="594" t="s">
        <v>205</v>
      </c>
      <c r="E197" s="615" t="s">
        <v>5</v>
      </c>
      <c r="F197" s="616" t="s">
        <v>210</v>
      </c>
      <c r="H197" s="617">
        <v>5.04</v>
      </c>
      <c r="L197" s="613"/>
      <c r="M197" s="618"/>
      <c r="N197" s="619"/>
      <c r="O197" s="619"/>
      <c r="P197" s="619"/>
      <c r="Q197" s="619"/>
      <c r="R197" s="619"/>
      <c r="S197" s="619"/>
      <c r="T197" s="620"/>
      <c r="AT197" s="615" t="s">
        <v>205</v>
      </c>
      <c r="AU197" s="615" t="s">
        <v>89</v>
      </c>
      <c r="AV197" s="614" t="s">
        <v>129</v>
      </c>
      <c r="AW197" s="614" t="s">
        <v>43</v>
      </c>
      <c r="AX197" s="614" t="s">
        <v>11</v>
      </c>
      <c r="AY197" s="615" t="s">
        <v>197</v>
      </c>
    </row>
    <row r="198" spans="2:65" s="492" customFormat="1" ht="16.5" customHeight="1">
      <c r="B198" s="493"/>
      <c r="C198" s="572" t="s">
        <v>450</v>
      </c>
      <c r="D198" s="572" t="s">
        <v>199</v>
      </c>
      <c r="E198" s="573" t="s">
        <v>5373</v>
      </c>
      <c r="F198" s="574" t="s">
        <v>5374</v>
      </c>
      <c r="G198" s="575" t="s">
        <v>290</v>
      </c>
      <c r="H198" s="576">
        <v>26.4</v>
      </c>
      <c r="I198" s="7"/>
      <c r="J198" s="577">
        <f>ROUND(I198*H198,0)</f>
        <v>0</v>
      </c>
      <c r="K198" s="574" t="s">
        <v>203</v>
      </c>
      <c r="L198" s="493"/>
      <c r="M198" s="578" t="s">
        <v>5</v>
      </c>
      <c r="N198" s="579" t="s">
        <v>53</v>
      </c>
      <c r="O198" s="494"/>
      <c r="P198" s="580">
        <f>O198*H198</f>
        <v>0</v>
      </c>
      <c r="Q198" s="580">
        <v>4.0200000000000001E-3</v>
      </c>
      <c r="R198" s="580">
        <f>Q198*H198</f>
        <v>0.106128</v>
      </c>
      <c r="S198" s="580">
        <v>0</v>
      </c>
      <c r="T198" s="581">
        <f>S198*H198</f>
        <v>0</v>
      </c>
      <c r="AR198" s="482" t="s">
        <v>129</v>
      </c>
      <c r="AT198" s="482" t="s">
        <v>199</v>
      </c>
      <c r="AU198" s="482" t="s">
        <v>89</v>
      </c>
      <c r="AY198" s="482" t="s">
        <v>197</v>
      </c>
      <c r="BE198" s="582">
        <f>IF(N198="základní",J198,0)</f>
        <v>0</v>
      </c>
      <c r="BF198" s="582">
        <f>IF(N198="snížená",J198,0)</f>
        <v>0</v>
      </c>
      <c r="BG198" s="582">
        <f>IF(N198="zákl. přenesená",J198,0)</f>
        <v>0</v>
      </c>
      <c r="BH198" s="582">
        <f>IF(N198="sníž. přenesená",J198,0)</f>
        <v>0</v>
      </c>
      <c r="BI198" s="582">
        <f>IF(N198="nulová",J198,0)</f>
        <v>0</v>
      </c>
      <c r="BJ198" s="482" t="s">
        <v>11</v>
      </c>
      <c r="BK198" s="582">
        <f>ROUND(I198*H198,0)</f>
        <v>0</v>
      </c>
      <c r="BL198" s="482" t="s">
        <v>129</v>
      </c>
      <c r="BM198" s="482" t="s">
        <v>5375</v>
      </c>
    </row>
    <row r="199" spans="2:65" s="599" customFormat="1">
      <c r="B199" s="598"/>
      <c r="D199" s="594" t="s">
        <v>205</v>
      </c>
      <c r="E199" s="600" t="s">
        <v>5</v>
      </c>
      <c r="F199" s="601" t="s">
        <v>5281</v>
      </c>
      <c r="H199" s="600" t="s">
        <v>5</v>
      </c>
      <c r="L199" s="598"/>
      <c r="M199" s="602"/>
      <c r="N199" s="603"/>
      <c r="O199" s="603"/>
      <c r="P199" s="603"/>
      <c r="Q199" s="603"/>
      <c r="R199" s="603"/>
      <c r="S199" s="603"/>
      <c r="T199" s="604"/>
      <c r="AT199" s="600" t="s">
        <v>205</v>
      </c>
      <c r="AU199" s="600" t="s">
        <v>89</v>
      </c>
      <c r="AV199" s="599" t="s">
        <v>11</v>
      </c>
      <c r="AW199" s="599" t="s">
        <v>43</v>
      </c>
      <c r="AX199" s="599" t="s">
        <v>82</v>
      </c>
      <c r="AY199" s="600" t="s">
        <v>197</v>
      </c>
    </row>
    <row r="200" spans="2:65" s="599" customFormat="1">
      <c r="B200" s="598"/>
      <c r="D200" s="594" t="s">
        <v>205</v>
      </c>
      <c r="E200" s="600" t="s">
        <v>5</v>
      </c>
      <c r="F200" s="601" t="s">
        <v>5371</v>
      </c>
      <c r="H200" s="600" t="s">
        <v>5</v>
      </c>
      <c r="L200" s="598"/>
      <c r="M200" s="602"/>
      <c r="N200" s="603"/>
      <c r="O200" s="603"/>
      <c r="P200" s="603"/>
      <c r="Q200" s="603"/>
      <c r="R200" s="603"/>
      <c r="S200" s="603"/>
      <c r="T200" s="604"/>
      <c r="AT200" s="600" t="s">
        <v>205</v>
      </c>
      <c r="AU200" s="600" t="s">
        <v>89</v>
      </c>
      <c r="AV200" s="599" t="s">
        <v>11</v>
      </c>
      <c r="AW200" s="599" t="s">
        <v>43</v>
      </c>
      <c r="AX200" s="599" t="s">
        <v>82</v>
      </c>
      <c r="AY200" s="600" t="s">
        <v>197</v>
      </c>
    </row>
    <row r="201" spans="2:65" s="606" customFormat="1">
      <c r="B201" s="605"/>
      <c r="D201" s="594" t="s">
        <v>205</v>
      </c>
      <c r="E201" s="607" t="s">
        <v>5</v>
      </c>
      <c r="F201" s="608" t="s">
        <v>5376</v>
      </c>
      <c r="H201" s="609">
        <v>26.4</v>
      </c>
      <c r="L201" s="605"/>
      <c r="M201" s="610"/>
      <c r="N201" s="611"/>
      <c r="O201" s="611"/>
      <c r="P201" s="611"/>
      <c r="Q201" s="611"/>
      <c r="R201" s="611"/>
      <c r="S201" s="611"/>
      <c r="T201" s="612"/>
      <c r="AT201" s="607" t="s">
        <v>205</v>
      </c>
      <c r="AU201" s="607" t="s">
        <v>89</v>
      </c>
      <c r="AV201" s="606" t="s">
        <v>89</v>
      </c>
      <c r="AW201" s="606" t="s">
        <v>43</v>
      </c>
      <c r="AX201" s="606" t="s">
        <v>82</v>
      </c>
      <c r="AY201" s="607" t="s">
        <v>197</v>
      </c>
    </row>
    <row r="202" spans="2:65" s="614" customFormat="1">
      <c r="B202" s="613"/>
      <c r="D202" s="594" t="s">
        <v>205</v>
      </c>
      <c r="E202" s="615" t="s">
        <v>5</v>
      </c>
      <c r="F202" s="616" t="s">
        <v>210</v>
      </c>
      <c r="H202" s="617">
        <v>26.4</v>
      </c>
      <c r="L202" s="613"/>
      <c r="M202" s="618"/>
      <c r="N202" s="619"/>
      <c r="O202" s="619"/>
      <c r="P202" s="619"/>
      <c r="Q202" s="619"/>
      <c r="R202" s="619"/>
      <c r="S202" s="619"/>
      <c r="T202" s="620"/>
      <c r="AT202" s="615" t="s">
        <v>205</v>
      </c>
      <c r="AU202" s="615" t="s">
        <v>89</v>
      </c>
      <c r="AV202" s="614" t="s">
        <v>129</v>
      </c>
      <c r="AW202" s="614" t="s">
        <v>43</v>
      </c>
      <c r="AX202" s="614" t="s">
        <v>11</v>
      </c>
      <c r="AY202" s="615" t="s">
        <v>197</v>
      </c>
    </row>
    <row r="203" spans="2:65" s="560" customFormat="1" ht="29.85" customHeight="1">
      <c r="B203" s="559"/>
      <c r="D203" s="561" t="s">
        <v>81</v>
      </c>
      <c r="E203" s="570" t="s">
        <v>320</v>
      </c>
      <c r="F203" s="570" t="s">
        <v>331</v>
      </c>
      <c r="J203" s="571">
        <f>BK203</f>
        <v>0</v>
      </c>
      <c r="L203" s="559"/>
      <c r="M203" s="564"/>
      <c r="N203" s="565"/>
      <c r="O203" s="565"/>
      <c r="P203" s="566">
        <f>SUM(P204:P209)</f>
        <v>0</v>
      </c>
      <c r="Q203" s="565"/>
      <c r="R203" s="566">
        <f>SUM(R204:R209)</f>
        <v>1.2000000000000002E-4</v>
      </c>
      <c r="S203" s="565"/>
      <c r="T203" s="567">
        <f>SUM(T204:T209)</f>
        <v>0</v>
      </c>
      <c r="AR203" s="561" t="s">
        <v>11</v>
      </c>
      <c r="AT203" s="568" t="s">
        <v>81</v>
      </c>
      <c r="AU203" s="568" t="s">
        <v>11</v>
      </c>
      <c r="AY203" s="561" t="s">
        <v>197</v>
      </c>
      <c r="BK203" s="569">
        <f>SUM(BK204:BK209)</f>
        <v>0</v>
      </c>
    </row>
    <row r="204" spans="2:65" s="492" customFormat="1" ht="25.5" customHeight="1">
      <c r="B204" s="493"/>
      <c r="C204" s="572" t="s">
        <v>458</v>
      </c>
      <c r="D204" s="572" t="s">
        <v>199</v>
      </c>
      <c r="E204" s="573" t="s">
        <v>5377</v>
      </c>
      <c r="F204" s="574" t="s">
        <v>5378</v>
      </c>
      <c r="G204" s="575" t="s">
        <v>213</v>
      </c>
      <c r="H204" s="576">
        <v>24</v>
      </c>
      <c r="I204" s="7"/>
      <c r="J204" s="577">
        <f>ROUND(I204*H204,0)</f>
        <v>0</v>
      </c>
      <c r="K204" s="574" t="s">
        <v>203</v>
      </c>
      <c r="L204" s="493"/>
      <c r="M204" s="578" t="s">
        <v>5</v>
      </c>
      <c r="N204" s="579" t="s">
        <v>53</v>
      </c>
      <c r="O204" s="494"/>
      <c r="P204" s="580">
        <f>O204*H204</f>
        <v>0</v>
      </c>
      <c r="Q204" s="580">
        <v>0</v>
      </c>
      <c r="R204" s="580">
        <f>Q204*H204</f>
        <v>0</v>
      </c>
      <c r="S204" s="580">
        <v>0</v>
      </c>
      <c r="T204" s="581">
        <f>S204*H204</f>
        <v>0</v>
      </c>
      <c r="AR204" s="482" t="s">
        <v>129</v>
      </c>
      <c r="AT204" s="482" t="s">
        <v>199</v>
      </c>
      <c r="AU204" s="482" t="s">
        <v>89</v>
      </c>
      <c r="AY204" s="482" t="s">
        <v>197</v>
      </c>
      <c r="BE204" s="582">
        <f>IF(N204="základní",J204,0)</f>
        <v>0</v>
      </c>
      <c r="BF204" s="582">
        <f>IF(N204="snížená",J204,0)</f>
        <v>0</v>
      </c>
      <c r="BG204" s="582">
        <f>IF(N204="zákl. přenesená",J204,0)</f>
        <v>0</v>
      </c>
      <c r="BH204" s="582">
        <f>IF(N204="sníž. přenesená",J204,0)</f>
        <v>0</v>
      </c>
      <c r="BI204" s="582">
        <f>IF(N204="nulová",J204,0)</f>
        <v>0</v>
      </c>
      <c r="BJ204" s="482" t="s">
        <v>11</v>
      </c>
      <c r="BK204" s="582">
        <f>ROUND(I204*H204,0)</f>
        <v>0</v>
      </c>
      <c r="BL204" s="482" t="s">
        <v>129</v>
      </c>
      <c r="BM204" s="482" t="s">
        <v>5379</v>
      </c>
    </row>
    <row r="205" spans="2:65" s="492" customFormat="1" ht="135">
      <c r="B205" s="493"/>
      <c r="D205" s="594" t="s">
        <v>257</v>
      </c>
      <c r="F205" s="595" t="s">
        <v>5380</v>
      </c>
      <c r="L205" s="493"/>
      <c r="M205" s="596"/>
      <c r="N205" s="494"/>
      <c r="O205" s="494"/>
      <c r="P205" s="494"/>
      <c r="Q205" s="494"/>
      <c r="R205" s="494"/>
      <c r="S205" s="494"/>
      <c r="T205" s="597"/>
      <c r="AT205" s="482" t="s">
        <v>257</v>
      </c>
      <c r="AU205" s="482" t="s">
        <v>89</v>
      </c>
    </row>
    <row r="206" spans="2:65" s="492" customFormat="1" ht="25.5" customHeight="1">
      <c r="B206" s="493"/>
      <c r="C206" s="572" t="s">
        <v>466</v>
      </c>
      <c r="D206" s="572" t="s">
        <v>199</v>
      </c>
      <c r="E206" s="573" t="s">
        <v>5381</v>
      </c>
      <c r="F206" s="574" t="s">
        <v>5382</v>
      </c>
      <c r="G206" s="575" t="s">
        <v>213</v>
      </c>
      <c r="H206" s="576">
        <v>24</v>
      </c>
      <c r="I206" s="7"/>
      <c r="J206" s="577">
        <f>ROUND(I206*H206,0)</f>
        <v>0</v>
      </c>
      <c r="K206" s="574" t="s">
        <v>203</v>
      </c>
      <c r="L206" s="493"/>
      <c r="M206" s="578" t="s">
        <v>5</v>
      </c>
      <c r="N206" s="579" t="s">
        <v>53</v>
      </c>
      <c r="O206" s="494"/>
      <c r="P206" s="580">
        <f>O206*H206</f>
        <v>0</v>
      </c>
      <c r="Q206" s="580">
        <v>0</v>
      </c>
      <c r="R206" s="580">
        <f>Q206*H206</f>
        <v>0</v>
      </c>
      <c r="S206" s="580">
        <v>0</v>
      </c>
      <c r="T206" s="581">
        <f>S206*H206</f>
        <v>0</v>
      </c>
      <c r="AR206" s="482" t="s">
        <v>129</v>
      </c>
      <c r="AT206" s="482" t="s">
        <v>199</v>
      </c>
      <c r="AU206" s="482" t="s">
        <v>89</v>
      </c>
      <c r="AY206" s="482" t="s">
        <v>197</v>
      </c>
      <c r="BE206" s="582">
        <f>IF(N206="základní",J206,0)</f>
        <v>0</v>
      </c>
      <c r="BF206" s="582">
        <f>IF(N206="snížená",J206,0)</f>
        <v>0</v>
      </c>
      <c r="BG206" s="582">
        <f>IF(N206="zákl. přenesená",J206,0)</f>
        <v>0</v>
      </c>
      <c r="BH206" s="582">
        <f>IF(N206="sníž. přenesená",J206,0)</f>
        <v>0</v>
      </c>
      <c r="BI206" s="582">
        <f>IF(N206="nulová",J206,0)</f>
        <v>0</v>
      </c>
      <c r="BJ206" s="482" t="s">
        <v>11</v>
      </c>
      <c r="BK206" s="582">
        <f>ROUND(I206*H206,0)</f>
        <v>0</v>
      </c>
      <c r="BL206" s="482" t="s">
        <v>129</v>
      </c>
      <c r="BM206" s="482" t="s">
        <v>5383</v>
      </c>
    </row>
    <row r="207" spans="2:65" s="492" customFormat="1" ht="135">
      <c r="B207" s="493"/>
      <c r="D207" s="594" t="s">
        <v>257</v>
      </c>
      <c r="F207" s="595" t="s">
        <v>5380</v>
      </c>
      <c r="L207" s="493"/>
      <c r="M207" s="596"/>
      <c r="N207" s="494"/>
      <c r="O207" s="494"/>
      <c r="P207" s="494"/>
      <c r="Q207" s="494"/>
      <c r="R207" s="494"/>
      <c r="S207" s="494"/>
      <c r="T207" s="597"/>
      <c r="AT207" s="482" t="s">
        <v>257</v>
      </c>
      <c r="AU207" s="482" t="s">
        <v>89</v>
      </c>
    </row>
    <row r="208" spans="2:65" s="492" customFormat="1" ht="25.5" customHeight="1">
      <c r="B208" s="493"/>
      <c r="C208" s="572" t="s">
        <v>604</v>
      </c>
      <c r="D208" s="572" t="s">
        <v>199</v>
      </c>
      <c r="E208" s="573" t="s">
        <v>5384</v>
      </c>
      <c r="F208" s="574" t="s">
        <v>5385</v>
      </c>
      <c r="G208" s="575" t="s">
        <v>290</v>
      </c>
      <c r="H208" s="576">
        <v>12</v>
      </c>
      <c r="I208" s="7"/>
      <c r="J208" s="577">
        <f>ROUND(I208*H208,0)</f>
        <v>0</v>
      </c>
      <c r="K208" s="574" t="s">
        <v>203</v>
      </c>
      <c r="L208" s="493"/>
      <c r="M208" s="578" t="s">
        <v>5</v>
      </c>
      <c r="N208" s="579" t="s">
        <v>53</v>
      </c>
      <c r="O208" s="494"/>
      <c r="P208" s="580">
        <f>O208*H208</f>
        <v>0</v>
      </c>
      <c r="Q208" s="580">
        <v>1.0000000000000001E-5</v>
      </c>
      <c r="R208" s="580">
        <f>Q208*H208</f>
        <v>1.2000000000000002E-4</v>
      </c>
      <c r="S208" s="580">
        <v>0</v>
      </c>
      <c r="T208" s="581">
        <f>S208*H208</f>
        <v>0</v>
      </c>
      <c r="AR208" s="482" t="s">
        <v>129</v>
      </c>
      <c r="AT208" s="482" t="s">
        <v>199</v>
      </c>
      <c r="AU208" s="482" t="s">
        <v>89</v>
      </c>
      <c r="AY208" s="482" t="s">
        <v>197</v>
      </c>
      <c r="BE208" s="582">
        <f>IF(N208="základní",J208,0)</f>
        <v>0</v>
      </c>
      <c r="BF208" s="582">
        <f>IF(N208="snížená",J208,0)</f>
        <v>0</v>
      </c>
      <c r="BG208" s="582">
        <f>IF(N208="zákl. přenesená",J208,0)</f>
        <v>0</v>
      </c>
      <c r="BH208" s="582">
        <f>IF(N208="sníž. přenesená",J208,0)</f>
        <v>0</v>
      </c>
      <c r="BI208" s="582">
        <f>IF(N208="nulová",J208,0)</f>
        <v>0</v>
      </c>
      <c r="BJ208" s="482" t="s">
        <v>11</v>
      </c>
      <c r="BK208" s="582">
        <f>ROUND(I208*H208,0)</f>
        <v>0</v>
      </c>
      <c r="BL208" s="482" t="s">
        <v>129</v>
      </c>
      <c r="BM208" s="482" t="s">
        <v>5386</v>
      </c>
    </row>
    <row r="209" spans="2:65" s="492" customFormat="1" ht="54">
      <c r="B209" s="493"/>
      <c r="D209" s="594" t="s">
        <v>257</v>
      </c>
      <c r="F209" s="595" t="s">
        <v>5387</v>
      </c>
      <c r="L209" s="493"/>
      <c r="M209" s="596"/>
      <c r="N209" s="494"/>
      <c r="O209" s="494"/>
      <c r="P209" s="494"/>
      <c r="Q209" s="494"/>
      <c r="R209" s="494"/>
      <c r="S209" s="494"/>
      <c r="T209" s="597"/>
      <c r="AT209" s="482" t="s">
        <v>257</v>
      </c>
      <c r="AU209" s="482" t="s">
        <v>89</v>
      </c>
    </row>
    <row r="210" spans="2:65" s="560" customFormat="1" ht="29.85" customHeight="1">
      <c r="B210" s="559"/>
      <c r="D210" s="561" t="s">
        <v>81</v>
      </c>
      <c r="E210" s="570" t="s">
        <v>1210</v>
      </c>
      <c r="F210" s="570" t="s">
        <v>1211</v>
      </c>
      <c r="J210" s="571">
        <f>BK210</f>
        <v>0</v>
      </c>
      <c r="L210" s="559"/>
      <c r="M210" s="564"/>
      <c r="N210" s="565"/>
      <c r="O210" s="565"/>
      <c r="P210" s="566">
        <f>SUM(P211:P212)</f>
        <v>0</v>
      </c>
      <c r="Q210" s="565"/>
      <c r="R210" s="566">
        <f>SUM(R211:R212)</f>
        <v>0</v>
      </c>
      <c r="S210" s="565"/>
      <c r="T210" s="567">
        <f>SUM(T211:T212)</f>
        <v>0</v>
      </c>
      <c r="AR210" s="561" t="s">
        <v>11</v>
      </c>
      <c r="AT210" s="568" t="s">
        <v>81</v>
      </c>
      <c r="AU210" s="568" t="s">
        <v>11</v>
      </c>
      <c r="AY210" s="561" t="s">
        <v>197</v>
      </c>
      <c r="BK210" s="569">
        <f>SUM(BK211:BK212)</f>
        <v>0</v>
      </c>
    </row>
    <row r="211" spans="2:65" s="492" customFormat="1" ht="38.25" customHeight="1">
      <c r="B211" s="493"/>
      <c r="C211" s="572" t="s">
        <v>608</v>
      </c>
      <c r="D211" s="572" t="s">
        <v>199</v>
      </c>
      <c r="E211" s="573" t="s">
        <v>5388</v>
      </c>
      <c r="F211" s="574" t="s">
        <v>5389</v>
      </c>
      <c r="G211" s="575" t="s">
        <v>271</v>
      </c>
      <c r="H211" s="576">
        <v>0.96799999999999997</v>
      </c>
      <c r="I211" s="7"/>
      <c r="J211" s="577">
        <f>ROUND(I211*H211,0)</f>
        <v>0</v>
      </c>
      <c r="K211" s="574" t="s">
        <v>203</v>
      </c>
      <c r="L211" s="493"/>
      <c r="M211" s="578" t="s">
        <v>5</v>
      </c>
      <c r="N211" s="579" t="s">
        <v>53</v>
      </c>
      <c r="O211" s="494"/>
      <c r="P211" s="580">
        <f>O211*H211</f>
        <v>0</v>
      </c>
      <c r="Q211" s="580">
        <v>0</v>
      </c>
      <c r="R211" s="580">
        <f>Q211*H211</f>
        <v>0</v>
      </c>
      <c r="S211" s="580">
        <v>0</v>
      </c>
      <c r="T211" s="581">
        <f>S211*H211</f>
        <v>0</v>
      </c>
      <c r="AR211" s="482" t="s">
        <v>129</v>
      </c>
      <c r="AT211" s="482" t="s">
        <v>199</v>
      </c>
      <c r="AU211" s="482" t="s">
        <v>89</v>
      </c>
      <c r="AY211" s="482" t="s">
        <v>197</v>
      </c>
      <c r="BE211" s="582">
        <f>IF(N211="základní",J211,0)</f>
        <v>0</v>
      </c>
      <c r="BF211" s="582">
        <f>IF(N211="snížená",J211,0)</f>
        <v>0</v>
      </c>
      <c r="BG211" s="582">
        <f>IF(N211="zákl. přenesená",J211,0)</f>
        <v>0</v>
      </c>
      <c r="BH211" s="582">
        <f>IF(N211="sníž. přenesená",J211,0)</f>
        <v>0</v>
      </c>
      <c r="BI211" s="582">
        <f>IF(N211="nulová",J211,0)</f>
        <v>0</v>
      </c>
      <c r="BJ211" s="482" t="s">
        <v>11</v>
      </c>
      <c r="BK211" s="582">
        <f>ROUND(I211*H211,0)</f>
        <v>0</v>
      </c>
      <c r="BL211" s="482" t="s">
        <v>129</v>
      </c>
      <c r="BM211" s="482" t="s">
        <v>5390</v>
      </c>
    </row>
    <row r="212" spans="2:65" s="492" customFormat="1" ht="54">
      <c r="B212" s="493"/>
      <c r="D212" s="594" t="s">
        <v>257</v>
      </c>
      <c r="F212" s="595" t="s">
        <v>5391</v>
      </c>
      <c r="L212" s="493"/>
      <c r="M212" s="642"/>
      <c r="N212" s="584"/>
      <c r="O212" s="584"/>
      <c r="P212" s="584"/>
      <c r="Q212" s="584"/>
      <c r="R212" s="584"/>
      <c r="S212" s="584"/>
      <c r="T212" s="643"/>
      <c r="AT212" s="482" t="s">
        <v>257</v>
      </c>
      <c r="AU212" s="482" t="s">
        <v>89</v>
      </c>
    </row>
    <row r="213" spans="2:65" s="492" customFormat="1" ht="6.95" customHeight="1">
      <c r="B213" s="517"/>
      <c r="C213" s="518"/>
      <c r="D213" s="518"/>
      <c r="E213" s="518"/>
      <c r="F213" s="518"/>
      <c r="G213" s="518"/>
      <c r="H213" s="518"/>
      <c r="I213" s="518"/>
      <c r="J213" s="518"/>
      <c r="K213" s="518"/>
      <c r="L213" s="493"/>
    </row>
  </sheetData>
  <sheetProtection password="C63E" sheet="1" objects="1" scenarios="1"/>
  <autoFilter ref="C95:K212"/>
  <mergeCells count="16">
    <mergeCell ref="L2:V2"/>
    <mergeCell ref="E82:H82"/>
    <mergeCell ref="E86:H86"/>
    <mergeCell ref="E84:H84"/>
    <mergeCell ref="E88:H88"/>
    <mergeCell ref="J59:J60"/>
    <mergeCell ref="G1:H1"/>
    <mergeCell ref="E49:H49"/>
    <mergeCell ref="E53:H53"/>
    <mergeCell ref="E51:H51"/>
    <mergeCell ref="E55:H55"/>
    <mergeCell ref="E7:H7"/>
    <mergeCell ref="E11:H11"/>
    <mergeCell ref="E9:H9"/>
    <mergeCell ref="E13:H13"/>
    <mergeCell ref="E28:H28"/>
  </mergeCells>
  <hyperlinks>
    <hyperlink ref="F1:G1" location="C2" display="1) Krycí list soupisu"/>
    <hyperlink ref="G1:H1" location="C62" display="2) Rekapitulace"/>
    <hyperlink ref="J1" location="C9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xml><?xml version="1.0" encoding="utf-8"?>
<worksheet xmlns="http://schemas.openxmlformats.org/spreadsheetml/2006/main" xmlns:r="http://schemas.openxmlformats.org/officeDocument/2006/relationships">
  <sheetPr>
    <pageSetUpPr fitToPage="1"/>
  </sheetPr>
  <dimension ref="A1:BR2988"/>
  <sheetViews>
    <sheetView showGridLines="0" workbookViewId="0">
      <pane ySplit="1" topLeftCell="A2968" activePane="bottomLeft" state="frozen"/>
      <selection pane="bottomLeft" activeCell="I2984" activeCellId="116" sqref="W11 I106 I112 I165 I190 I212 I224 I245 I257 I291 I298 I301 I307 I310 I312 I344 I376 I383 I421 I444 I464 I486 I493 I503 I522 I668 I669 I773 I843 I861 I860 I874 I893 I912 I943 I980 I987 I992 I998 I1013 I1044 I1084 I1100 I1120 I1127 I1134 I1156 I1162 I1163 I1171 I1183 I1197 I1211 I1242 I1357 I1663 I1665 I1667 I1670 I1673 I1675 I1678 I1681 I1686 I1688 I1690 I1696 I1701 I1704 I1707 I1712 I1716 I1722 I1783 I1845 I1878 I1889 I1891 I1895 I1902 I1925 I1936 I1943 I1942 I1947 I1953 I1958 I1962 I1966 I1983 I1988 I1993 I2000 I2004 I2009 I2015 I2021 I2027 I2041 I2051 I2061 I2068 I2075 I2084 I2102 I2103 I2173 I2191 I2312 I2416 I2523 I2631 I2936 I2954 I2978 I2980 I2984"/>
    </sheetView>
  </sheetViews>
  <sheetFormatPr defaultRowHeight="13.5"/>
  <cols>
    <col min="1" max="1" width="8.33203125" style="481" customWidth="1"/>
    <col min="2" max="2" width="1.6640625" style="481" customWidth="1"/>
    <col min="3" max="3" width="4.1640625" style="481" customWidth="1"/>
    <col min="4" max="4" width="4.33203125" style="481" customWidth="1"/>
    <col min="5" max="5" width="17.1640625" style="481" customWidth="1"/>
    <col min="6" max="6" width="75" style="481" customWidth="1"/>
    <col min="7" max="7" width="8.6640625" style="481" customWidth="1"/>
    <col min="8" max="8" width="11.1640625" style="481" customWidth="1"/>
    <col min="9" max="9" width="12.6640625" style="481" customWidth="1"/>
    <col min="10" max="10" width="23.5" style="481" customWidth="1"/>
    <col min="11" max="11" width="15.5" style="481" customWidth="1"/>
    <col min="12" max="12" width="9.33203125" style="481"/>
    <col min="13" max="18" width="9.33203125" style="481" hidden="1"/>
    <col min="19" max="19" width="8.1640625" style="481" hidden="1" customWidth="1"/>
    <col min="20" max="20" width="29.6640625" style="481" hidden="1" customWidth="1"/>
    <col min="21" max="21" width="16.33203125" style="481" hidden="1" customWidth="1"/>
    <col min="22" max="22" width="12.33203125" style="481" customWidth="1"/>
    <col min="23" max="23" width="16.33203125" style="481" customWidth="1"/>
    <col min="24" max="24" width="12.33203125" style="481" customWidth="1"/>
    <col min="25" max="25" width="15" style="481" customWidth="1"/>
    <col min="26" max="26" width="11" style="481" customWidth="1"/>
    <col min="27" max="27" width="15" style="481" customWidth="1"/>
    <col min="28" max="28" width="16.33203125" style="481" customWidth="1"/>
    <col min="29" max="29" width="11" style="481" customWidth="1"/>
    <col min="30" max="30" width="15" style="481" customWidth="1"/>
    <col min="31" max="31" width="16.33203125" style="481" customWidth="1"/>
    <col min="32" max="43" width="9.33203125" style="481"/>
    <col min="44" max="65" width="9.33203125" style="481" hidden="1"/>
    <col min="66" max="16384" width="9.33203125" style="481"/>
  </cols>
  <sheetData>
    <row r="1" spans="1:70" ht="21.75" customHeight="1">
      <c r="A1" s="478"/>
      <c r="B1" s="3"/>
      <c r="C1" s="3"/>
      <c r="D1" s="4" t="s">
        <v>1</v>
      </c>
      <c r="E1" s="3"/>
      <c r="F1" s="479" t="s">
        <v>144</v>
      </c>
      <c r="G1" s="960" t="s">
        <v>145</v>
      </c>
      <c r="H1" s="960"/>
      <c r="I1" s="3"/>
      <c r="J1" s="479" t="s">
        <v>146</v>
      </c>
      <c r="K1" s="4" t="s">
        <v>147</v>
      </c>
      <c r="L1" s="479" t="s">
        <v>148</v>
      </c>
      <c r="M1" s="479"/>
      <c r="N1" s="479"/>
      <c r="O1" s="479"/>
      <c r="P1" s="479"/>
      <c r="Q1" s="479"/>
      <c r="R1" s="479"/>
      <c r="S1" s="479"/>
      <c r="T1" s="479"/>
      <c r="U1" s="480"/>
      <c r="V1" s="480"/>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row>
    <row r="2" spans="1:70" ht="36.950000000000003" customHeight="1">
      <c r="L2" s="955" t="s">
        <v>8</v>
      </c>
      <c r="M2" s="956"/>
      <c r="N2" s="956"/>
      <c r="O2" s="956"/>
      <c r="P2" s="956"/>
      <c r="Q2" s="956"/>
      <c r="R2" s="956"/>
      <c r="S2" s="956"/>
      <c r="T2" s="956"/>
      <c r="U2" s="956"/>
      <c r="V2" s="956"/>
      <c r="AT2" s="482" t="s">
        <v>94</v>
      </c>
    </row>
    <row r="3" spans="1:70" ht="6.95" customHeight="1">
      <c r="B3" s="483"/>
      <c r="C3" s="484"/>
      <c r="D3" s="484"/>
      <c r="E3" s="484"/>
      <c r="F3" s="484"/>
      <c r="G3" s="484"/>
      <c r="H3" s="484"/>
      <c r="I3" s="484"/>
      <c r="J3" s="484"/>
      <c r="K3" s="485"/>
      <c r="AT3" s="482" t="s">
        <v>89</v>
      </c>
    </row>
    <row r="4" spans="1:70" ht="36.950000000000003" customHeight="1">
      <c r="B4" s="486"/>
      <c r="C4" s="487"/>
      <c r="D4" s="488" t="s">
        <v>149</v>
      </c>
      <c r="E4" s="487"/>
      <c r="F4" s="487"/>
      <c r="G4" s="487"/>
      <c r="H4" s="487"/>
      <c r="I4" s="487"/>
      <c r="J4" s="487"/>
      <c r="K4" s="489"/>
      <c r="M4" s="490" t="s">
        <v>14</v>
      </c>
      <c r="AT4" s="482" t="s">
        <v>6</v>
      </c>
    </row>
    <row r="5" spans="1:70" ht="6.95" customHeight="1">
      <c r="B5" s="486"/>
      <c r="C5" s="487"/>
      <c r="D5" s="487"/>
      <c r="E5" s="487"/>
      <c r="F5" s="487"/>
      <c r="G5" s="487"/>
      <c r="H5" s="487"/>
      <c r="I5" s="487"/>
      <c r="J5" s="487"/>
      <c r="K5" s="489"/>
    </row>
    <row r="6" spans="1:70" ht="15">
      <c r="B6" s="486"/>
      <c r="C6" s="487"/>
      <c r="D6" s="491" t="s">
        <v>20</v>
      </c>
      <c r="E6" s="487"/>
      <c r="F6" s="487"/>
      <c r="G6" s="487"/>
      <c r="H6" s="487"/>
      <c r="I6" s="487"/>
      <c r="J6" s="487"/>
      <c r="K6" s="489"/>
    </row>
    <row r="7" spans="1:70" ht="16.5" customHeight="1">
      <c r="B7" s="486"/>
      <c r="C7" s="487"/>
      <c r="D7" s="487"/>
      <c r="E7" s="961" t="str">
        <f>'Rekapitulace stavby'!K6</f>
        <v>Rekonstrukce domu blok 60, č.p. 2180, ul. Táboritů v mostě, domov se zvláštním režimem</v>
      </c>
      <c r="F7" s="967"/>
      <c r="G7" s="967"/>
      <c r="H7" s="967"/>
      <c r="I7" s="487"/>
      <c r="J7" s="487"/>
      <c r="K7" s="489"/>
    </row>
    <row r="8" spans="1:70" ht="15">
      <c r="B8" s="486"/>
      <c r="C8" s="487"/>
      <c r="D8" s="491" t="s">
        <v>150</v>
      </c>
      <c r="E8" s="487"/>
      <c r="F8" s="487"/>
      <c r="G8" s="487"/>
      <c r="H8" s="487"/>
      <c r="I8" s="487"/>
      <c r="J8" s="487"/>
      <c r="K8" s="489"/>
    </row>
    <row r="9" spans="1:70" s="492" customFormat="1" ht="16.5" customHeight="1">
      <c r="B9" s="493"/>
      <c r="C9" s="494"/>
      <c r="D9" s="494"/>
      <c r="E9" s="961" t="s">
        <v>151</v>
      </c>
      <c r="F9" s="962"/>
      <c r="G9" s="962"/>
      <c r="H9" s="962"/>
      <c r="I9" s="494"/>
      <c r="J9" s="494"/>
      <c r="K9" s="495"/>
    </row>
    <row r="10" spans="1:70" s="492" customFormat="1" ht="15">
      <c r="B10" s="493"/>
      <c r="C10" s="494"/>
      <c r="D10" s="491" t="s">
        <v>152</v>
      </c>
      <c r="E10" s="494"/>
      <c r="F10" s="494"/>
      <c r="G10" s="494"/>
      <c r="H10" s="494"/>
      <c r="I10" s="494"/>
      <c r="J10" s="494"/>
      <c r="K10" s="495"/>
    </row>
    <row r="11" spans="1:70" s="492" customFormat="1" ht="36.950000000000003" customHeight="1">
      <c r="B11" s="493"/>
      <c r="C11" s="494"/>
      <c r="D11" s="494"/>
      <c r="E11" s="963" t="s">
        <v>153</v>
      </c>
      <c r="F11" s="962"/>
      <c r="G11" s="962"/>
      <c r="H11" s="962"/>
      <c r="I11" s="494"/>
      <c r="J11" s="494"/>
      <c r="K11" s="495"/>
      <c r="W11" s="10"/>
    </row>
    <row r="12" spans="1:70" s="492" customFormat="1">
      <c r="B12" s="493"/>
      <c r="C12" s="494"/>
      <c r="D12" s="494"/>
      <c r="E12" s="494"/>
      <c r="F12" s="494"/>
      <c r="G12" s="494"/>
      <c r="H12" s="494"/>
      <c r="I12" s="494"/>
      <c r="J12" s="494"/>
      <c r="K12" s="495"/>
    </row>
    <row r="13" spans="1:70" s="492" customFormat="1" ht="14.45" customHeight="1">
      <c r="B13" s="493"/>
      <c r="C13" s="494"/>
      <c r="D13" s="491" t="s">
        <v>22</v>
      </c>
      <c r="E13" s="494"/>
      <c r="F13" s="496" t="s">
        <v>5</v>
      </c>
      <c r="G13" s="494"/>
      <c r="H13" s="494"/>
      <c r="I13" s="491" t="s">
        <v>24</v>
      </c>
      <c r="J13" s="496" t="s">
        <v>5</v>
      </c>
      <c r="K13" s="495"/>
    </row>
    <row r="14" spans="1:70" s="492" customFormat="1" ht="14.45" customHeight="1">
      <c r="B14" s="493"/>
      <c r="C14" s="494"/>
      <c r="D14" s="491" t="s">
        <v>26</v>
      </c>
      <c r="E14" s="494"/>
      <c r="F14" s="496" t="s">
        <v>27</v>
      </c>
      <c r="G14" s="494"/>
      <c r="H14" s="494"/>
      <c r="I14" s="491" t="s">
        <v>28</v>
      </c>
      <c r="J14" s="497" t="str">
        <f>'Rekapitulace stavby'!AN8</f>
        <v>13. 12. 2017</v>
      </c>
      <c r="K14" s="495"/>
    </row>
    <row r="15" spans="1:70" s="492" customFormat="1" ht="10.9" customHeight="1">
      <c r="B15" s="493"/>
      <c r="C15" s="494"/>
      <c r="D15" s="494"/>
      <c r="E15" s="494"/>
      <c r="F15" s="494"/>
      <c r="G15" s="494"/>
      <c r="H15" s="494"/>
      <c r="I15" s="494"/>
      <c r="J15" s="494"/>
      <c r="K15" s="495"/>
    </row>
    <row r="16" spans="1:70" s="492" customFormat="1" ht="14.45" customHeight="1">
      <c r="B16" s="493"/>
      <c r="C16" s="494"/>
      <c r="D16" s="491" t="s">
        <v>34</v>
      </c>
      <c r="E16" s="494"/>
      <c r="F16" s="494"/>
      <c r="G16" s="494"/>
      <c r="H16" s="494"/>
      <c r="I16" s="491" t="s">
        <v>35</v>
      </c>
      <c r="J16" s="496" t="s">
        <v>36</v>
      </c>
      <c r="K16" s="495"/>
    </row>
    <row r="17" spans="2:11" s="492" customFormat="1" ht="18" customHeight="1">
      <c r="B17" s="493"/>
      <c r="C17" s="494"/>
      <c r="D17" s="494"/>
      <c r="E17" s="496" t="s">
        <v>37</v>
      </c>
      <c r="F17" s="494"/>
      <c r="G17" s="494"/>
      <c r="H17" s="494"/>
      <c r="I17" s="491" t="s">
        <v>38</v>
      </c>
      <c r="J17" s="496" t="s">
        <v>5</v>
      </c>
      <c r="K17" s="495"/>
    </row>
    <row r="18" spans="2:11" s="492" customFormat="1" ht="6.95" customHeight="1">
      <c r="B18" s="493"/>
      <c r="C18" s="494"/>
      <c r="D18" s="494"/>
      <c r="E18" s="494"/>
      <c r="F18" s="494"/>
      <c r="G18" s="494"/>
      <c r="H18" s="494"/>
      <c r="I18" s="494"/>
      <c r="J18" s="494"/>
      <c r="K18" s="495"/>
    </row>
    <row r="19" spans="2:11" s="492" customFormat="1" ht="14.45" customHeight="1">
      <c r="B19" s="493"/>
      <c r="C19" s="494"/>
      <c r="D19" s="491" t="s">
        <v>39</v>
      </c>
      <c r="E19" s="494"/>
      <c r="F19" s="494"/>
      <c r="G19" s="494"/>
      <c r="H19" s="494"/>
      <c r="I19" s="491" t="s">
        <v>35</v>
      </c>
      <c r="J19" s="496" t="str">
        <f>IF('Rekapitulace stavby'!AN13="Vyplň údaj","",IF('Rekapitulace stavby'!AN13="","",'Rekapitulace stavby'!AN13))</f>
        <v/>
      </c>
      <c r="K19" s="495"/>
    </row>
    <row r="20" spans="2:11" s="492" customFormat="1" ht="18" customHeight="1">
      <c r="B20" s="493"/>
      <c r="C20" s="494"/>
      <c r="D20" s="494"/>
      <c r="E20" s="496" t="str">
        <f>IF('Rekapitulace stavby'!E14="Vyplň údaj","",IF('Rekapitulace stavby'!E14="","",'Rekapitulace stavby'!E14))</f>
        <v/>
      </c>
      <c r="F20" s="494"/>
      <c r="G20" s="494"/>
      <c r="H20" s="494"/>
      <c r="I20" s="491" t="s">
        <v>38</v>
      </c>
      <c r="J20" s="496" t="str">
        <f>IF('Rekapitulace stavby'!AN14="Vyplň údaj","",IF('Rekapitulace stavby'!AN14="","",'Rekapitulace stavby'!AN14))</f>
        <v/>
      </c>
      <c r="K20" s="495"/>
    </row>
    <row r="21" spans="2:11" s="492" customFormat="1" ht="6.95" customHeight="1">
      <c r="B21" s="493"/>
      <c r="C21" s="494"/>
      <c r="D21" s="494"/>
      <c r="E21" s="494"/>
      <c r="F21" s="494"/>
      <c r="G21" s="494"/>
      <c r="H21" s="494"/>
      <c r="I21" s="494"/>
      <c r="J21" s="494"/>
      <c r="K21" s="495"/>
    </row>
    <row r="22" spans="2:11" s="492" customFormat="1" ht="14.45" customHeight="1">
      <c r="B22" s="493"/>
      <c r="C22" s="494"/>
      <c r="D22" s="491" t="s">
        <v>41</v>
      </c>
      <c r="E22" s="494"/>
      <c r="F22" s="494"/>
      <c r="G22" s="494"/>
      <c r="H22" s="494"/>
      <c r="I22" s="491" t="s">
        <v>35</v>
      </c>
      <c r="J22" s="496" t="s">
        <v>42</v>
      </c>
      <c r="K22" s="495"/>
    </row>
    <row r="23" spans="2:11" s="492" customFormat="1" ht="18" customHeight="1">
      <c r="B23" s="493"/>
      <c r="C23" s="494"/>
      <c r="D23" s="494"/>
      <c r="E23" s="496" t="s">
        <v>44</v>
      </c>
      <c r="F23" s="494"/>
      <c r="G23" s="494"/>
      <c r="H23" s="494"/>
      <c r="I23" s="491" t="s">
        <v>38</v>
      </c>
      <c r="J23" s="496" t="s">
        <v>5</v>
      </c>
      <c r="K23" s="495"/>
    </row>
    <row r="24" spans="2:11" s="492" customFormat="1" ht="6.95" customHeight="1">
      <c r="B24" s="493"/>
      <c r="C24" s="494"/>
      <c r="D24" s="494"/>
      <c r="E24" s="494"/>
      <c r="F24" s="494"/>
      <c r="G24" s="494"/>
      <c r="H24" s="494"/>
      <c r="I24" s="494"/>
      <c r="J24" s="494"/>
      <c r="K24" s="495"/>
    </row>
    <row r="25" spans="2:11" s="492" customFormat="1" ht="14.45" customHeight="1">
      <c r="B25" s="493"/>
      <c r="C25" s="494"/>
      <c r="D25" s="491" t="s">
        <v>45</v>
      </c>
      <c r="E25" s="494"/>
      <c r="F25" s="494"/>
      <c r="G25" s="494"/>
      <c r="H25" s="494"/>
      <c r="I25" s="494"/>
      <c r="J25" s="494"/>
      <c r="K25" s="495"/>
    </row>
    <row r="26" spans="2:11" s="501" customFormat="1" ht="85.5" customHeight="1">
      <c r="B26" s="498"/>
      <c r="C26" s="499"/>
      <c r="D26" s="499"/>
      <c r="E26" s="924" t="s">
        <v>154</v>
      </c>
      <c r="F26" s="924"/>
      <c r="G26" s="924"/>
      <c r="H26" s="924"/>
      <c r="I26" s="499"/>
      <c r="J26" s="499"/>
      <c r="K26" s="500"/>
    </row>
    <row r="27" spans="2:11" s="492" customFormat="1" ht="6.95" customHeight="1">
      <c r="B27" s="493"/>
      <c r="C27" s="494"/>
      <c r="D27" s="494"/>
      <c r="E27" s="494"/>
      <c r="F27" s="494"/>
      <c r="G27" s="494"/>
      <c r="H27" s="494"/>
      <c r="I27" s="494"/>
      <c r="J27" s="494"/>
      <c r="K27" s="495"/>
    </row>
    <row r="28" spans="2:11" s="492" customFormat="1" ht="6.95" customHeight="1">
      <c r="B28" s="493"/>
      <c r="C28" s="494"/>
      <c r="D28" s="502"/>
      <c r="E28" s="502"/>
      <c r="F28" s="502"/>
      <c r="G28" s="502"/>
      <c r="H28" s="502"/>
      <c r="I28" s="502"/>
      <c r="J28" s="502"/>
      <c r="K28" s="503"/>
    </row>
    <row r="29" spans="2:11" s="492" customFormat="1" ht="25.35" customHeight="1">
      <c r="B29" s="493"/>
      <c r="C29" s="494"/>
      <c r="D29" s="504" t="s">
        <v>48</v>
      </c>
      <c r="E29" s="494"/>
      <c r="F29" s="494"/>
      <c r="G29" s="494"/>
      <c r="H29" s="494"/>
      <c r="I29" s="494"/>
      <c r="J29" s="505">
        <f>ROUND(J103,0)</f>
        <v>0</v>
      </c>
      <c r="K29" s="495"/>
    </row>
    <row r="30" spans="2:11" s="492" customFormat="1" ht="6.95" customHeight="1">
      <c r="B30" s="493"/>
      <c r="C30" s="494"/>
      <c r="D30" s="502"/>
      <c r="E30" s="502"/>
      <c r="F30" s="502"/>
      <c r="G30" s="502"/>
      <c r="H30" s="502"/>
      <c r="I30" s="502"/>
      <c r="J30" s="502"/>
      <c r="K30" s="503"/>
    </row>
    <row r="31" spans="2:11" s="492" customFormat="1" ht="14.45" customHeight="1">
      <c r="B31" s="493"/>
      <c r="C31" s="494"/>
      <c r="D31" s="494"/>
      <c r="E31" s="494"/>
      <c r="F31" s="506" t="s">
        <v>50</v>
      </c>
      <c r="G31" s="494"/>
      <c r="H31" s="494"/>
      <c r="I31" s="506" t="s">
        <v>49</v>
      </c>
      <c r="J31" s="506" t="s">
        <v>51</v>
      </c>
      <c r="K31" s="495"/>
    </row>
    <row r="32" spans="2:11" s="492" customFormat="1" ht="14.45" customHeight="1">
      <c r="B32" s="493"/>
      <c r="C32" s="494"/>
      <c r="D32" s="507" t="s">
        <v>52</v>
      </c>
      <c r="E32" s="507" t="s">
        <v>53</v>
      </c>
      <c r="F32" s="508">
        <f>ROUND(SUM(BE103:BE2987), 0)</f>
        <v>0</v>
      </c>
      <c r="G32" s="494"/>
      <c r="H32" s="494"/>
      <c r="I32" s="509">
        <v>0.21</v>
      </c>
      <c r="J32" s="508">
        <f>ROUND(ROUND((SUM(BE103:BE2987)), 0)*I32, 1)</f>
        <v>0</v>
      </c>
      <c r="K32" s="495"/>
    </row>
    <row r="33" spans="2:11" s="492" customFormat="1" ht="14.45" customHeight="1">
      <c r="B33" s="493"/>
      <c r="C33" s="494"/>
      <c r="D33" s="494"/>
      <c r="E33" s="507" t="s">
        <v>54</v>
      </c>
      <c r="F33" s="508">
        <f>ROUND(SUM(BF103:BF2987), 0)</f>
        <v>0</v>
      </c>
      <c r="G33" s="494"/>
      <c r="H33" s="494"/>
      <c r="I33" s="509">
        <v>0.15</v>
      </c>
      <c r="J33" s="508">
        <f>ROUND(ROUND((SUM(BF103:BF2987)), 0)*I33, 1)</f>
        <v>0</v>
      </c>
      <c r="K33" s="495"/>
    </row>
    <row r="34" spans="2:11" s="492" customFormat="1" ht="14.45" hidden="1" customHeight="1">
      <c r="B34" s="493"/>
      <c r="C34" s="494"/>
      <c r="D34" s="494"/>
      <c r="E34" s="507" t="s">
        <v>55</v>
      </c>
      <c r="F34" s="508">
        <f>ROUND(SUM(BG103:BG2987), 0)</f>
        <v>0</v>
      </c>
      <c r="G34" s="494"/>
      <c r="H34" s="494"/>
      <c r="I34" s="509">
        <v>0.21</v>
      </c>
      <c r="J34" s="508">
        <v>0</v>
      </c>
      <c r="K34" s="495"/>
    </row>
    <row r="35" spans="2:11" s="492" customFormat="1" ht="14.45" hidden="1" customHeight="1">
      <c r="B35" s="493"/>
      <c r="C35" s="494"/>
      <c r="D35" s="494"/>
      <c r="E35" s="507" t="s">
        <v>56</v>
      </c>
      <c r="F35" s="508">
        <f>ROUND(SUM(BH103:BH2987), 0)</f>
        <v>0</v>
      </c>
      <c r="G35" s="494"/>
      <c r="H35" s="494"/>
      <c r="I35" s="509">
        <v>0.15</v>
      </c>
      <c r="J35" s="508">
        <v>0</v>
      </c>
      <c r="K35" s="495"/>
    </row>
    <row r="36" spans="2:11" s="492" customFormat="1" ht="14.45" hidden="1" customHeight="1">
      <c r="B36" s="493"/>
      <c r="C36" s="494"/>
      <c r="D36" s="494"/>
      <c r="E36" s="507" t="s">
        <v>57</v>
      </c>
      <c r="F36" s="508">
        <f>ROUND(SUM(BI103:BI2987), 0)</f>
        <v>0</v>
      </c>
      <c r="G36" s="494"/>
      <c r="H36" s="494"/>
      <c r="I36" s="509">
        <v>0</v>
      </c>
      <c r="J36" s="508">
        <v>0</v>
      </c>
      <c r="K36" s="495"/>
    </row>
    <row r="37" spans="2:11" s="492" customFormat="1" ht="6.95" customHeight="1">
      <c r="B37" s="493"/>
      <c r="C37" s="494"/>
      <c r="D37" s="494"/>
      <c r="E37" s="494"/>
      <c r="F37" s="494"/>
      <c r="G37" s="494"/>
      <c r="H37" s="494"/>
      <c r="I37" s="494"/>
      <c r="J37" s="494"/>
      <c r="K37" s="495"/>
    </row>
    <row r="38" spans="2:11" s="492" customFormat="1" ht="25.35" customHeight="1">
      <c r="B38" s="493"/>
      <c r="C38" s="510"/>
      <c r="D38" s="511" t="s">
        <v>58</v>
      </c>
      <c r="E38" s="512"/>
      <c r="F38" s="512"/>
      <c r="G38" s="513" t="s">
        <v>59</v>
      </c>
      <c r="H38" s="514" t="s">
        <v>60</v>
      </c>
      <c r="I38" s="512"/>
      <c r="J38" s="515">
        <f>SUM(J29:J36)</f>
        <v>0</v>
      </c>
      <c r="K38" s="516"/>
    </row>
    <row r="39" spans="2:11" s="492" customFormat="1" ht="14.45" customHeight="1">
      <c r="B39" s="517"/>
      <c r="C39" s="518"/>
      <c r="D39" s="518"/>
      <c r="E39" s="518"/>
      <c r="F39" s="518"/>
      <c r="G39" s="518"/>
      <c r="H39" s="518"/>
      <c r="I39" s="518"/>
      <c r="J39" s="518"/>
      <c r="K39" s="519"/>
    </row>
    <row r="43" spans="2:11" s="492" customFormat="1" ht="6.95" customHeight="1">
      <c r="B43" s="520"/>
      <c r="C43" s="521"/>
      <c r="D43" s="521"/>
      <c r="E43" s="521"/>
      <c r="F43" s="521"/>
      <c r="G43" s="521"/>
      <c r="H43" s="521"/>
      <c r="I43" s="521"/>
      <c r="J43" s="521"/>
      <c r="K43" s="522"/>
    </row>
    <row r="44" spans="2:11" s="492" customFormat="1" ht="36.950000000000003" customHeight="1">
      <c r="B44" s="493"/>
      <c r="C44" s="488" t="s">
        <v>155</v>
      </c>
      <c r="D44" s="494"/>
      <c r="E44" s="494"/>
      <c r="F44" s="494"/>
      <c r="G44" s="494"/>
      <c r="H44" s="494"/>
      <c r="I44" s="494"/>
      <c r="J44" s="494"/>
      <c r="K44" s="495"/>
    </row>
    <row r="45" spans="2:11" s="492" customFormat="1" ht="6.95" customHeight="1">
      <c r="B45" s="493"/>
      <c r="C45" s="494"/>
      <c r="D45" s="494"/>
      <c r="E45" s="494"/>
      <c r="F45" s="494"/>
      <c r="G45" s="494"/>
      <c r="H45" s="494"/>
      <c r="I45" s="494"/>
      <c r="J45" s="494"/>
      <c r="K45" s="495"/>
    </row>
    <row r="46" spans="2:11" s="492" customFormat="1" ht="14.45" customHeight="1">
      <c r="B46" s="493"/>
      <c r="C46" s="491" t="s">
        <v>20</v>
      </c>
      <c r="D46" s="494"/>
      <c r="E46" s="494"/>
      <c r="F46" s="494"/>
      <c r="G46" s="494"/>
      <c r="H46" s="494"/>
      <c r="I46" s="494"/>
      <c r="J46" s="494"/>
      <c r="K46" s="495"/>
    </row>
    <row r="47" spans="2:11" s="492" customFormat="1" ht="16.5" customHeight="1">
      <c r="B47" s="493"/>
      <c r="C47" s="494"/>
      <c r="D47" s="494"/>
      <c r="E47" s="961" t="str">
        <f>E7</f>
        <v>Rekonstrukce domu blok 60, č.p. 2180, ul. Táboritů v mostě, domov se zvláštním režimem</v>
      </c>
      <c r="F47" s="967"/>
      <c r="G47" s="967"/>
      <c r="H47" s="967"/>
      <c r="I47" s="494"/>
      <c r="J47" s="494"/>
      <c r="K47" s="495"/>
    </row>
    <row r="48" spans="2:11" ht="15">
      <c r="B48" s="486"/>
      <c r="C48" s="491" t="s">
        <v>150</v>
      </c>
      <c r="D48" s="487"/>
      <c r="E48" s="487"/>
      <c r="F48" s="487"/>
      <c r="G48" s="487"/>
      <c r="H48" s="487"/>
      <c r="I48" s="487"/>
      <c r="J48" s="487"/>
      <c r="K48" s="489"/>
    </row>
    <row r="49" spans="2:47" s="492" customFormat="1" ht="16.5" customHeight="1">
      <c r="B49" s="493"/>
      <c r="C49" s="494"/>
      <c r="D49" s="494"/>
      <c r="E49" s="961" t="s">
        <v>151</v>
      </c>
      <c r="F49" s="962"/>
      <c r="G49" s="962"/>
      <c r="H49" s="962"/>
      <c r="I49" s="494"/>
      <c r="J49" s="494"/>
      <c r="K49" s="495"/>
    </row>
    <row r="50" spans="2:47" s="492" customFormat="1" ht="14.45" customHeight="1">
      <c r="B50" s="493"/>
      <c r="C50" s="491" t="s">
        <v>152</v>
      </c>
      <c r="D50" s="494"/>
      <c r="E50" s="494"/>
      <c r="F50" s="494"/>
      <c r="G50" s="494"/>
      <c r="H50" s="494"/>
      <c r="I50" s="494"/>
      <c r="J50" s="494"/>
      <c r="K50" s="495"/>
    </row>
    <row r="51" spans="2:47" s="492" customFormat="1" ht="17.25" customHeight="1">
      <c r="B51" s="493"/>
      <c r="C51" s="494"/>
      <c r="D51" s="494"/>
      <c r="E51" s="963" t="str">
        <f>E11</f>
        <v>01 - SO 01.1 - Bourání</v>
      </c>
      <c r="F51" s="962"/>
      <c r="G51" s="962"/>
      <c r="H51" s="962"/>
      <c r="I51" s="494"/>
      <c r="J51" s="494"/>
      <c r="K51" s="495"/>
    </row>
    <row r="52" spans="2:47" s="492" customFormat="1" ht="6.95" customHeight="1">
      <c r="B52" s="493"/>
      <c r="C52" s="494"/>
      <c r="D52" s="494"/>
      <c r="E52" s="494"/>
      <c r="F52" s="494"/>
      <c r="G52" s="494"/>
      <c r="H52" s="494"/>
      <c r="I52" s="494"/>
      <c r="J52" s="494"/>
      <c r="K52" s="495"/>
    </row>
    <row r="53" spans="2:47" s="492" customFormat="1" ht="18" customHeight="1">
      <c r="B53" s="493"/>
      <c r="C53" s="491" t="s">
        <v>26</v>
      </c>
      <c r="D53" s="494"/>
      <c r="E53" s="494"/>
      <c r="F53" s="496" t="str">
        <f>F14</f>
        <v>Most</v>
      </c>
      <c r="G53" s="494"/>
      <c r="H53" s="494"/>
      <c r="I53" s="491" t="s">
        <v>28</v>
      </c>
      <c r="J53" s="497" t="str">
        <f>IF(J14="","",J14)</f>
        <v>13. 12. 2017</v>
      </c>
      <c r="K53" s="495"/>
    </row>
    <row r="54" spans="2:47" s="492" customFormat="1" ht="6.95" customHeight="1">
      <c r="B54" s="493"/>
      <c r="C54" s="494"/>
      <c r="D54" s="494"/>
      <c r="E54" s="494"/>
      <c r="F54" s="494"/>
      <c r="G54" s="494"/>
      <c r="H54" s="494"/>
      <c r="I54" s="494"/>
      <c r="J54" s="494"/>
      <c r="K54" s="495"/>
    </row>
    <row r="55" spans="2:47" s="492" customFormat="1" ht="15">
      <c r="B55" s="493"/>
      <c r="C55" s="491" t="s">
        <v>34</v>
      </c>
      <c r="D55" s="494"/>
      <c r="E55" s="494"/>
      <c r="F55" s="496" t="str">
        <f>E17</f>
        <v>Mostecká bytová a.s.</v>
      </c>
      <c r="G55" s="494"/>
      <c r="H55" s="494"/>
      <c r="I55" s="491" t="s">
        <v>41</v>
      </c>
      <c r="J55" s="924" t="str">
        <f>E23</f>
        <v>Ct. Žežulka - ZEFRAPROJEKT</v>
      </c>
      <c r="K55" s="495"/>
    </row>
    <row r="56" spans="2:47" s="492" customFormat="1" ht="14.45" customHeight="1">
      <c r="B56" s="493"/>
      <c r="C56" s="491" t="s">
        <v>39</v>
      </c>
      <c r="D56" s="494"/>
      <c r="E56" s="494"/>
      <c r="F56" s="496" t="str">
        <f>IF(E20="","",E20)</f>
        <v/>
      </c>
      <c r="G56" s="494"/>
      <c r="H56" s="494"/>
      <c r="I56" s="494"/>
      <c r="J56" s="964"/>
      <c r="K56" s="495"/>
    </row>
    <row r="57" spans="2:47" s="492" customFormat="1" ht="10.35" customHeight="1">
      <c r="B57" s="493"/>
      <c r="C57" s="494"/>
      <c r="D57" s="494"/>
      <c r="E57" s="494"/>
      <c r="F57" s="494"/>
      <c r="G57" s="494"/>
      <c r="H57" s="494"/>
      <c r="I57" s="494"/>
      <c r="J57" s="494"/>
      <c r="K57" s="495"/>
    </row>
    <row r="58" spans="2:47" s="492" customFormat="1" ht="29.25" customHeight="1">
      <c r="B58" s="493"/>
      <c r="C58" s="523" t="s">
        <v>156</v>
      </c>
      <c r="D58" s="510"/>
      <c r="E58" s="510"/>
      <c r="F58" s="510"/>
      <c r="G58" s="510"/>
      <c r="H58" s="510"/>
      <c r="I58" s="510"/>
      <c r="J58" s="524" t="s">
        <v>157</v>
      </c>
      <c r="K58" s="525"/>
    </row>
    <row r="59" spans="2:47" s="492" customFormat="1" ht="10.35" customHeight="1">
      <c r="B59" s="493"/>
      <c r="C59" s="494"/>
      <c r="D59" s="494"/>
      <c r="E59" s="494"/>
      <c r="F59" s="494"/>
      <c r="G59" s="494"/>
      <c r="H59" s="494"/>
      <c r="I59" s="494"/>
      <c r="J59" s="494"/>
      <c r="K59" s="495"/>
    </row>
    <row r="60" spans="2:47" s="492" customFormat="1" ht="29.25" customHeight="1">
      <c r="B60" s="493"/>
      <c r="C60" s="526" t="s">
        <v>158</v>
      </c>
      <c r="D60" s="494"/>
      <c r="E60" s="494"/>
      <c r="F60" s="494"/>
      <c r="G60" s="494"/>
      <c r="H60" s="494"/>
      <c r="I60" s="494"/>
      <c r="J60" s="505">
        <f>J103</f>
        <v>0</v>
      </c>
      <c r="K60" s="495"/>
      <c r="AU60" s="482" t="s">
        <v>159</v>
      </c>
    </row>
    <row r="61" spans="2:47" s="533" customFormat="1" ht="24.95" customHeight="1">
      <c r="B61" s="527"/>
      <c r="C61" s="528"/>
      <c r="D61" s="529" t="s">
        <v>160</v>
      </c>
      <c r="E61" s="530"/>
      <c r="F61" s="530"/>
      <c r="G61" s="530"/>
      <c r="H61" s="530"/>
      <c r="I61" s="530"/>
      <c r="J61" s="531">
        <f>J104</f>
        <v>0</v>
      </c>
      <c r="K61" s="532"/>
    </row>
    <row r="62" spans="2:47" s="540" customFormat="1" ht="19.899999999999999" customHeight="1">
      <c r="B62" s="534"/>
      <c r="C62" s="535"/>
      <c r="D62" s="536" t="s">
        <v>161</v>
      </c>
      <c r="E62" s="537"/>
      <c r="F62" s="537"/>
      <c r="G62" s="537"/>
      <c r="H62" s="537"/>
      <c r="I62" s="537"/>
      <c r="J62" s="538">
        <f>J105</f>
        <v>0</v>
      </c>
      <c r="K62" s="539"/>
    </row>
    <row r="63" spans="2:47" s="540" customFormat="1" ht="19.899999999999999" customHeight="1">
      <c r="B63" s="534"/>
      <c r="C63" s="535"/>
      <c r="D63" s="536" t="s">
        <v>162</v>
      </c>
      <c r="E63" s="537"/>
      <c r="F63" s="537"/>
      <c r="G63" s="537"/>
      <c r="H63" s="537"/>
      <c r="I63" s="537"/>
      <c r="J63" s="538">
        <f>J290</f>
        <v>0</v>
      </c>
      <c r="K63" s="539"/>
    </row>
    <row r="64" spans="2:47" s="540" customFormat="1" ht="19.899999999999999" customHeight="1">
      <c r="B64" s="534"/>
      <c r="C64" s="535"/>
      <c r="D64" s="536" t="s">
        <v>163</v>
      </c>
      <c r="E64" s="537"/>
      <c r="F64" s="537"/>
      <c r="G64" s="537"/>
      <c r="H64" s="537"/>
      <c r="I64" s="537"/>
      <c r="J64" s="538">
        <f>J300</f>
        <v>0</v>
      </c>
      <c r="K64" s="539"/>
    </row>
    <row r="65" spans="2:11" s="540" customFormat="1" ht="19.899999999999999" customHeight="1">
      <c r="B65" s="534"/>
      <c r="C65" s="535"/>
      <c r="D65" s="536" t="s">
        <v>164</v>
      </c>
      <c r="E65" s="537"/>
      <c r="F65" s="537"/>
      <c r="G65" s="537"/>
      <c r="H65" s="537"/>
      <c r="I65" s="537"/>
      <c r="J65" s="538">
        <f>J1662</f>
        <v>0</v>
      </c>
      <c r="K65" s="539"/>
    </row>
    <row r="66" spans="2:11" s="540" customFormat="1" ht="19.899999999999999" customHeight="1">
      <c r="B66" s="534"/>
      <c r="C66" s="535"/>
      <c r="D66" s="536" t="s">
        <v>165</v>
      </c>
      <c r="E66" s="537"/>
      <c r="F66" s="537"/>
      <c r="G66" s="537"/>
      <c r="H66" s="537"/>
      <c r="I66" s="537"/>
      <c r="J66" s="538">
        <f>J1711</f>
        <v>0</v>
      </c>
      <c r="K66" s="539"/>
    </row>
    <row r="67" spans="2:11" s="533" customFormat="1" ht="24.95" customHeight="1">
      <c r="B67" s="527"/>
      <c r="C67" s="528"/>
      <c r="D67" s="529" t="s">
        <v>166</v>
      </c>
      <c r="E67" s="530"/>
      <c r="F67" s="530"/>
      <c r="G67" s="530"/>
      <c r="H67" s="530"/>
      <c r="I67" s="530"/>
      <c r="J67" s="531">
        <f>J1714</f>
        <v>0</v>
      </c>
      <c r="K67" s="532"/>
    </row>
    <row r="68" spans="2:11" s="540" customFormat="1" ht="19.899999999999999" customHeight="1">
      <c r="B68" s="534"/>
      <c r="C68" s="535"/>
      <c r="D68" s="536" t="s">
        <v>167</v>
      </c>
      <c r="E68" s="537"/>
      <c r="F68" s="537"/>
      <c r="G68" s="537"/>
      <c r="H68" s="537"/>
      <c r="I68" s="537"/>
      <c r="J68" s="538">
        <f>J1715</f>
        <v>0</v>
      </c>
      <c r="K68" s="539"/>
    </row>
    <row r="69" spans="2:11" s="540" customFormat="1" ht="19.899999999999999" customHeight="1">
      <c r="B69" s="534"/>
      <c r="C69" s="535"/>
      <c r="D69" s="536" t="s">
        <v>168</v>
      </c>
      <c r="E69" s="537"/>
      <c r="F69" s="537"/>
      <c r="G69" s="537"/>
      <c r="H69" s="537"/>
      <c r="I69" s="537"/>
      <c r="J69" s="538">
        <f>J1721</f>
        <v>0</v>
      </c>
      <c r="K69" s="539"/>
    </row>
    <row r="70" spans="2:11" s="540" customFormat="1" ht="19.899999999999999" customHeight="1">
      <c r="B70" s="534"/>
      <c r="C70" s="535"/>
      <c r="D70" s="536" t="s">
        <v>169</v>
      </c>
      <c r="E70" s="537"/>
      <c r="F70" s="537"/>
      <c r="G70" s="537"/>
      <c r="H70" s="537"/>
      <c r="I70" s="537"/>
      <c r="J70" s="538">
        <f>J1890</f>
        <v>0</v>
      </c>
      <c r="K70" s="539"/>
    </row>
    <row r="71" spans="2:11" s="540" customFormat="1" ht="19.899999999999999" customHeight="1">
      <c r="B71" s="534"/>
      <c r="C71" s="535"/>
      <c r="D71" s="536" t="s">
        <v>170</v>
      </c>
      <c r="E71" s="537"/>
      <c r="F71" s="537"/>
      <c r="G71" s="537"/>
      <c r="H71" s="537"/>
      <c r="I71" s="537"/>
      <c r="J71" s="538">
        <f>J1952</f>
        <v>0</v>
      </c>
      <c r="K71" s="539"/>
    </row>
    <row r="72" spans="2:11" s="540" customFormat="1" ht="19.899999999999999" customHeight="1">
      <c r="B72" s="534"/>
      <c r="C72" s="535"/>
      <c r="D72" s="536" t="s">
        <v>171</v>
      </c>
      <c r="E72" s="537"/>
      <c r="F72" s="537"/>
      <c r="G72" s="537"/>
      <c r="H72" s="537"/>
      <c r="I72" s="537"/>
      <c r="J72" s="538">
        <f>J2008</f>
        <v>0</v>
      </c>
      <c r="K72" s="539"/>
    </row>
    <row r="73" spans="2:11" s="540" customFormat="1" ht="19.899999999999999" customHeight="1">
      <c r="B73" s="534"/>
      <c r="C73" s="535"/>
      <c r="D73" s="536" t="s">
        <v>172</v>
      </c>
      <c r="E73" s="537"/>
      <c r="F73" s="537"/>
      <c r="G73" s="537"/>
      <c r="H73" s="537"/>
      <c r="I73" s="537"/>
      <c r="J73" s="538">
        <f>J2026</f>
        <v>0</v>
      </c>
      <c r="K73" s="539"/>
    </row>
    <row r="74" spans="2:11" s="540" customFormat="1" ht="19.899999999999999" customHeight="1">
      <c r="B74" s="534"/>
      <c r="C74" s="535"/>
      <c r="D74" s="536" t="s">
        <v>173</v>
      </c>
      <c r="E74" s="537"/>
      <c r="F74" s="537"/>
      <c r="G74" s="537"/>
      <c r="H74" s="537"/>
      <c r="I74" s="537"/>
      <c r="J74" s="538">
        <f>J2083</f>
        <v>0</v>
      </c>
      <c r="K74" s="539"/>
    </row>
    <row r="75" spans="2:11" s="540" customFormat="1" ht="19.899999999999999" customHeight="1">
      <c r="B75" s="534"/>
      <c r="C75" s="535"/>
      <c r="D75" s="536" t="s">
        <v>174</v>
      </c>
      <c r="E75" s="537"/>
      <c r="F75" s="537"/>
      <c r="G75" s="537"/>
      <c r="H75" s="537"/>
      <c r="I75" s="537"/>
      <c r="J75" s="538">
        <f>J2311</f>
        <v>0</v>
      </c>
      <c r="K75" s="539"/>
    </row>
    <row r="76" spans="2:11" s="540" customFormat="1" ht="19.899999999999999" customHeight="1">
      <c r="B76" s="534"/>
      <c r="C76" s="535"/>
      <c r="D76" s="536" t="s">
        <v>175</v>
      </c>
      <c r="E76" s="537"/>
      <c r="F76" s="537"/>
      <c r="G76" s="537"/>
      <c r="H76" s="537"/>
      <c r="I76" s="537"/>
      <c r="J76" s="538">
        <f>J2415</f>
        <v>0</v>
      </c>
      <c r="K76" s="539"/>
    </row>
    <row r="77" spans="2:11" s="540" customFormat="1" ht="19.899999999999999" customHeight="1">
      <c r="B77" s="534"/>
      <c r="C77" s="535"/>
      <c r="D77" s="536" t="s">
        <v>176</v>
      </c>
      <c r="E77" s="537"/>
      <c r="F77" s="537"/>
      <c r="G77" s="537"/>
      <c r="H77" s="537"/>
      <c r="I77" s="537"/>
      <c r="J77" s="538">
        <f>J2630</f>
        <v>0</v>
      </c>
      <c r="K77" s="539"/>
    </row>
    <row r="78" spans="2:11" s="540" customFormat="1" ht="19.899999999999999" customHeight="1">
      <c r="B78" s="534"/>
      <c r="C78" s="535"/>
      <c r="D78" s="536" t="s">
        <v>177</v>
      </c>
      <c r="E78" s="537"/>
      <c r="F78" s="537"/>
      <c r="G78" s="537"/>
      <c r="H78" s="537"/>
      <c r="I78" s="537"/>
      <c r="J78" s="538">
        <f>J2935</f>
        <v>0</v>
      </c>
      <c r="K78" s="539"/>
    </row>
    <row r="79" spans="2:11" s="533" customFormat="1" ht="24.95" customHeight="1">
      <c r="B79" s="527"/>
      <c r="C79" s="528"/>
      <c r="D79" s="529" t="s">
        <v>178</v>
      </c>
      <c r="E79" s="530"/>
      <c r="F79" s="530"/>
      <c r="G79" s="530"/>
      <c r="H79" s="530"/>
      <c r="I79" s="530"/>
      <c r="J79" s="531">
        <f>J2976</f>
        <v>0</v>
      </c>
      <c r="K79" s="532"/>
    </row>
    <row r="80" spans="2:11" s="540" customFormat="1" ht="19.899999999999999" customHeight="1">
      <c r="B80" s="534"/>
      <c r="C80" s="535"/>
      <c r="D80" s="536" t="s">
        <v>179</v>
      </c>
      <c r="E80" s="537"/>
      <c r="F80" s="537"/>
      <c r="G80" s="537"/>
      <c r="H80" s="537"/>
      <c r="I80" s="537"/>
      <c r="J80" s="538">
        <f>J2977</f>
        <v>0</v>
      </c>
      <c r="K80" s="539"/>
    </row>
    <row r="81" spans="2:12" s="533" customFormat="1" ht="24.95" customHeight="1">
      <c r="B81" s="527"/>
      <c r="C81" s="528"/>
      <c r="D81" s="529" t="s">
        <v>180</v>
      </c>
      <c r="E81" s="530"/>
      <c r="F81" s="530"/>
      <c r="G81" s="530"/>
      <c r="H81" s="530"/>
      <c r="I81" s="530"/>
      <c r="J81" s="531">
        <f>J2979</f>
        <v>0</v>
      </c>
      <c r="K81" s="532"/>
    </row>
    <row r="82" spans="2:12" s="492" customFormat="1" ht="21.75" customHeight="1">
      <c r="B82" s="493"/>
      <c r="C82" s="494"/>
      <c r="D82" s="494"/>
      <c r="E82" s="494"/>
      <c r="F82" s="494"/>
      <c r="G82" s="494"/>
      <c r="H82" s="494"/>
      <c r="I82" s="494"/>
      <c r="J82" s="494"/>
      <c r="K82" s="495"/>
    </row>
    <row r="83" spans="2:12" s="492" customFormat="1" ht="6.95" customHeight="1">
      <c r="B83" s="517"/>
      <c r="C83" s="518"/>
      <c r="D83" s="518"/>
      <c r="E83" s="518"/>
      <c r="F83" s="518"/>
      <c r="G83" s="518"/>
      <c r="H83" s="518"/>
      <c r="I83" s="518"/>
      <c r="J83" s="518"/>
      <c r="K83" s="519"/>
    </row>
    <row r="87" spans="2:12" s="492" customFormat="1" ht="6.95" customHeight="1">
      <c r="B87" s="520"/>
      <c r="C87" s="521"/>
      <c r="D87" s="521"/>
      <c r="E87" s="521"/>
      <c r="F87" s="521"/>
      <c r="G87" s="521"/>
      <c r="H87" s="521"/>
      <c r="I87" s="521"/>
      <c r="J87" s="521"/>
      <c r="K87" s="521"/>
      <c r="L87" s="493"/>
    </row>
    <row r="88" spans="2:12" s="492" customFormat="1" ht="36.950000000000003" customHeight="1">
      <c r="B88" s="493"/>
      <c r="C88" s="541" t="s">
        <v>181</v>
      </c>
      <c r="L88" s="493"/>
    </row>
    <row r="89" spans="2:12" s="492" customFormat="1" ht="6.95" customHeight="1">
      <c r="B89" s="493"/>
      <c r="L89" s="493"/>
    </row>
    <row r="90" spans="2:12" s="492" customFormat="1" ht="14.45" customHeight="1">
      <c r="B90" s="493"/>
      <c r="C90" s="542" t="s">
        <v>20</v>
      </c>
      <c r="L90" s="493"/>
    </row>
    <row r="91" spans="2:12" s="492" customFormat="1" ht="16.5" customHeight="1">
      <c r="B91" s="493"/>
      <c r="E91" s="965" t="str">
        <f>E7</f>
        <v>Rekonstrukce domu blok 60, č.p. 2180, ul. Táboritů v mostě, domov se zvláštním režimem</v>
      </c>
      <c r="F91" s="966"/>
      <c r="G91" s="966"/>
      <c r="H91" s="966"/>
      <c r="L91" s="493"/>
    </row>
    <row r="92" spans="2:12" ht="15">
      <c r="B92" s="486"/>
      <c r="C92" s="542" t="s">
        <v>150</v>
      </c>
      <c r="L92" s="486"/>
    </row>
    <row r="93" spans="2:12" s="492" customFormat="1" ht="16.5" customHeight="1">
      <c r="B93" s="493"/>
      <c r="E93" s="965" t="s">
        <v>151</v>
      </c>
      <c r="F93" s="959"/>
      <c r="G93" s="959"/>
      <c r="H93" s="959"/>
      <c r="L93" s="493"/>
    </row>
    <row r="94" spans="2:12" s="492" customFormat="1" ht="14.45" customHeight="1">
      <c r="B94" s="493"/>
      <c r="C94" s="542" t="s">
        <v>152</v>
      </c>
      <c r="L94" s="493"/>
    </row>
    <row r="95" spans="2:12" s="492" customFormat="1" ht="17.25" customHeight="1">
      <c r="B95" s="493"/>
      <c r="E95" s="935" t="str">
        <f>E11</f>
        <v>01 - SO 01.1 - Bourání</v>
      </c>
      <c r="F95" s="959"/>
      <c r="G95" s="959"/>
      <c r="H95" s="959"/>
      <c r="L95" s="493"/>
    </row>
    <row r="96" spans="2:12" s="492" customFormat="1" ht="6.95" customHeight="1">
      <c r="B96" s="493"/>
      <c r="L96" s="493"/>
    </row>
    <row r="97" spans="2:65" s="492" customFormat="1" ht="18" customHeight="1">
      <c r="B97" s="493"/>
      <c r="C97" s="542" t="s">
        <v>26</v>
      </c>
      <c r="F97" s="543" t="str">
        <f>F14</f>
        <v>Most</v>
      </c>
      <c r="I97" s="542" t="s">
        <v>28</v>
      </c>
      <c r="J97" s="544" t="str">
        <f>IF(J14="","",J14)</f>
        <v>13. 12. 2017</v>
      </c>
      <c r="L97" s="493"/>
    </row>
    <row r="98" spans="2:65" s="492" customFormat="1" ht="6.95" customHeight="1">
      <c r="B98" s="493"/>
      <c r="L98" s="493"/>
    </row>
    <row r="99" spans="2:65" s="492" customFormat="1" ht="15">
      <c r="B99" s="493"/>
      <c r="C99" s="542" t="s">
        <v>34</v>
      </c>
      <c r="F99" s="543" t="str">
        <f>E17</f>
        <v>Mostecká bytová a.s.</v>
      </c>
      <c r="I99" s="542" t="s">
        <v>41</v>
      </c>
      <c r="J99" s="543" t="str">
        <f>E23</f>
        <v>Ct. Žežulka - ZEFRAPROJEKT</v>
      </c>
      <c r="L99" s="493"/>
    </row>
    <row r="100" spans="2:65" s="492" customFormat="1" ht="14.45" customHeight="1">
      <c r="B100" s="493"/>
      <c r="C100" s="542" t="s">
        <v>39</v>
      </c>
      <c r="F100" s="543" t="str">
        <f>IF(E20="","",E20)</f>
        <v/>
      </c>
      <c r="L100" s="493"/>
    </row>
    <row r="101" spans="2:65" s="492" customFormat="1" ht="10.35" customHeight="1">
      <c r="B101" s="493"/>
      <c r="L101" s="493"/>
    </row>
    <row r="102" spans="2:65" s="552" customFormat="1" ht="29.25" customHeight="1">
      <c r="B102" s="545"/>
      <c r="C102" s="546" t="s">
        <v>182</v>
      </c>
      <c r="D102" s="547" t="s">
        <v>67</v>
      </c>
      <c r="E102" s="547" t="s">
        <v>63</v>
      </c>
      <c r="F102" s="547" t="s">
        <v>183</v>
      </c>
      <c r="G102" s="547" t="s">
        <v>184</v>
      </c>
      <c r="H102" s="547" t="s">
        <v>185</v>
      </c>
      <c r="I102" s="547" t="s">
        <v>186</v>
      </c>
      <c r="J102" s="547" t="s">
        <v>157</v>
      </c>
      <c r="K102" s="548" t="s">
        <v>187</v>
      </c>
      <c r="L102" s="545"/>
      <c r="M102" s="549" t="s">
        <v>188</v>
      </c>
      <c r="N102" s="550" t="s">
        <v>52</v>
      </c>
      <c r="O102" s="550" t="s">
        <v>189</v>
      </c>
      <c r="P102" s="550" t="s">
        <v>190</v>
      </c>
      <c r="Q102" s="550" t="s">
        <v>191</v>
      </c>
      <c r="R102" s="550" t="s">
        <v>192</v>
      </c>
      <c r="S102" s="550" t="s">
        <v>193</v>
      </c>
      <c r="T102" s="551" t="s">
        <v>194</v>
      </c>
    </row>
    <row r="103" spans="2:65" s="492" customFormat="1" ht="29.25" customHeight="1">
      <c r="B103" s="493"/>
      <c r="C103" s="553" t="s">
        <v>158</v>
      </c>
      <c r="J103" s="554">
        <f>BK103</f>
        <v>0</v>
      </c>
      <c r="L103" s="493"/>
      <c r="M103" s="555"/>
      <c r="N103" s="502"/>
      <c r="O103" s="502"/>
      <c r="P103" s="556">
        <f>P104+P1714+P2976+P2979</f>
        <v>0</v>
      </c>
      <c r="Q103" s="502"/>
      <c r="R103" s="556">
        <f>R104+R1714+R2976+R2979</f>
        <v>181.29210450000005</v>
      </c>
      <c r="S103" s="502"/>
      <c r="T103" s="557">
        <f>T104+T1714+T2976+T2979</f>
        <v>1806.8061845799998</v>
      </c>
      <c r="AT103" s="482" t="s">
        <v>81</v>
      </c>
      <c r="AU103" s="482" t="s">
        <v>159</v>
      </c>
      <c r="BK103" s="558">
        <f>BK104+BK1714+BK2976+BK2979</f>
        <v>0</v>
      </c>
    </row>
    <row r="104" spans="2:65" s="560" customFormat="1" ht="37.35" customHeight="1">
      <c r="B104" s="559"/>
      <c r="D104" s="561" t="s">
        <v>81</v>
      </c>
      <c r="E104" s="562" t="s">
        <v>195</v>
      </c>
      <c r="F104" s="562" t="s">
        <v>196</v>
      </c>
      <c r="J104" s="563">
        <f>BK104</f>
        <v>0</v>
      </c>
      <c r="L104" s="559"/>
      <c r="M104" s="564"/>
      <c r="N104" s="565"/>
      <c r="O104" s="565"/>
      <c r="P104" s="566">
        <f>P105+P290+P300+P1662+P1711</f>
        <v>0</v>
      </c>
      <c r="Q104" s="565"/>
      <c r="R104" s="566">
        <f>R105+R290+R300+R1662+R1711</f>
        <v>181.29210450000005</v>
      </c>
      <c r="S104" s="565"/>
      <c r="T104" s="567">
        <f>T105+T290+T300+T1662+T1711</f>
        <v>1574.1383419999997</v>
      </c>
      <c r="AR104" s="561" t="s">
        <v>11</v>
      </c>
      <c r="AT104" s="568" t="s">
        <v>81</v>
      </c>
      <c r="AU104" s="568" t="s">
        <v>82</v>
      </c>
      <c r="AY104" s="561" t="s">
        <v>197</v>
      </c>
      <c r="BK104" s="569">
        <f>BK105+BK290+BK300+BK1662+BK1711</f>
        <v>0</v>
      </c>
    </row>
    <row r="105" spans="2:65" s="560" customFormat="1" ht="19.899999999999999" customHeight="1">
      <c r="B105" s="559"/>
      <c r="D105" s="561" t="s">
        <v>81</v>
      </c>
      <c r="E105" s="570" t="s">
        <v>114</v>
      </c>
      <c r="F105" s="570" t="s">
        <v>198</v>
      </c>
      <c r="J105" s="571">
        <f>BK105</f>
        <v>0</v>
      </c>
      <c r="L105" s="559"/>
      <c r="M105" s="564"/>
      <c r="N105" s="565"/>
      <c r="O105" s="565"/>
      <c r="P105" s="566">
        <f>SUM(P106:P289)</f>
        <v>0</v>
      </c>
      <c r="Q105" s="565"/>
      <c r="R105" s="566">
        <f>SUM(R106:R289)</f>
        <v>160.83959672000006</v>
      </c>
      <c r="S105" s="565"/>
      <c r="T105" s="567">
        <f>SUM(T106:T289)</f>
        <v>0</v>
      </c>
      <c r="AR105" s="561" t="s">
        <v>11</v>
      </c>
      <c r="AT105" s="568" t="s">
        <v>81</v>
      </c>
      <c r="AU105" s="568" t="s">
        <v>11</v>
      </c>
      <c r="AY105" s="561" t="s">
        <v>197</v>
      </c>
      <c r="BK105" s="569">
        <f>SUM(BK106:BK289)</f>
        <v>0</v>
      </c>
    </row>
    <row r="106" spans="2:65" s="492" customFormat="1" ht="25.5" customHeight="1">
      <c r="B106" s="493"/>
      <c r="C106" s="572" t="s">
        <v>11</v>
      </c>
      <c r="D106" s="572" t="s">
        <v>199</v>
      </c>
      <c r="E106" s="573" t="s">
        <v>200</v>
      </c>
      <c r="F106" s="574" t="s">
        <v>201</v>
      </c>
      <c r="G106" s="575" t="s">
        <v>202</v>
      </c>
      <c r="H106" s="576">
        <v>48</v>
      </c>
      <c r="I106" s="7"/>
      <c r="J106" s="577">
        <f>ROUND(I106*H106,0)</f>
        <v>0</v>
      </c>
      <c r="K106" s="574" t="s">
        <v>203</v>
      </c>
      <c r="L106" s="493"/>
      <c r="M106" s="578" t="s">
        <v>5</v>
      </c>
      <c r="N106" s="579" t="s">
        <v>53</v>
      </c>
      <c r="O106" s="494"/>
      <c r="P106" s="580">
        <f>O106*H106</f>
        <v>0</v>
      </c>
      <c r="Q106" s="580">
        <v>0.12021</v>
      </c>
      <c r="R106" s="580">
        <f>Q106*H106</f>
        <v>5.7700800000000001</v>
      </c>
      <c r="S106" s="580">
        <v>0</v>
      </c>
      <c r="T106" s="581">
        <f>S106*H106</f>
        <v>0</v>
      </c>
      <c r="AR106" s="482" t="s">
        <v>129</v>
      </c>
      <c r="AT106" s="482" t="s">
        <v>199</v>
      </c>
      <c r="AU106" s="482" t="s">
        <v>89</v>
      </c>
      <c r="AY106" s="482" t="s">
        <v>197</v>
      </c>
      <c r="BE106" s="582">
        <f>IF(N106="základní",J106,0)</f>
        <v>0</v>
      </c>
      <c r="BF106" s="582">
        <f>IF(N106="snížená",J106,0)</f>
        <v>0</v>
      </c>
      <c r="BG106" s="582">
        <f>IF(N106="zákl. přenesená",J106,0)</f>
        <v>0</v>
      </c>
      <c r="BH106" s="582">
        <f>IF(N106="sníž. přenesená",J106,0)</f>
        <v>0</v>
      </c>
      <c r="BI106" s="582">
        <f>IF(N106="nulová",J106,0)</f>
        <v>0</v>
      </c>
      <c r="BJ106" s="482" t="s">
        <v>11</v>
      </c>
      <c r="BK106" s="582">
        <f>ROUND(I106*H106,0)</f>
        <v>0</v>
      </c>
      <c r="BL106" s="482" t="s">
        <v>129</v>
      </c>
      <c r="BM106" s="482" t="s">
        <v>204</v>
      </c>
    </row>
    <row r="107" spans="2:65" s="599" customFormat="1">
      <c r="B107" s="598"/>
      <c r="D107" s="594" t="s">
        <v>205</v>
      </c>
      <c r="E107" s="600" t="s">
        <v>5</v>
      </c>
      <c r="F107" s="601" t="s">
        <v>206</v>
      </c>
      <c r="H107" s="600" t="s">
        <v>5</v>
      </c>
      <c r="L107" s="598"/>
      <c r="M107" s="602"/>
      <c r="N107" s="603"/>
      <c r="O107" s="603"/>
      <c r="P107" s="603"/>
      <c r="Q107" s="603"/>
      <c r="R107" s="603"/>
      <c r="S107" s="603"/>
      <c r="T107" s="604"/>
      <c r="AT107" s="600" t="s">
        <v>205</v>
      </c>
      <c r="AU107" s="600" t="s">
        <v>89</v>
      </c>
      <c r="AV107" s="599" t="s">
        <v>11</v>
      </c>
      <c r="AW107" s="599" t="s">
        <v>43</v>
      </c>
      <c r="AX107" s="599" t="s">
        <v>82</v>
      </c>
      <c r="AY107" s="600" t="s">
        <v>197</v>
      </c>
    </row>
    <row r="108" spans="2:65" s="599" customFormat="1">
      <c r="B108" s="598"/>
      <c r="D108" s="594" t="s">
        <v>205</v>
      </c>
      <c r="E108" s="600" t="s">
        <v>5</v>
      </c>
      <c r="F108" s="601" t="s">
        <v>207</v>
      </c>
      <c r="H108" s="600" t="s">
        <v>5</v>
      </c>
      <c r="L108" s="598"/>
      <c r="M108" s="602"/>
      <c r="N108" s="603"/>
      <c r="O108" s="603"/>
      <c r="P108" s="603"/>
      <c r="Q108" s="603"/>
      <c r="R108" s="603"/>
      <c r="S108" s="603"/>
      <c r="T108" s="604"/>
      <c r="AT108" s="600" t="s">
        <v>205</v>
      </c>
      <c r="AU108" s="600" t="s">
        <v>89</v>
      </c>
      <c r="AV108" s="599" t="s">
        <v>11</v>
      </c>
      <c r="AW108" s="599" t="s">
        <v>43</v>
      </c>
      <c r="AX108" s="599" t="s">
        <v>82</v>
      </c>
      <c r="AY108" s="600" t="s">
        <v>197</v>
      </c>
    </row>
    <row r="109" spans="2:65" s="606" customFormat="1">
      <c r="B109" s="605"/>
      <c r="D109" s="594" t="s">
        <v>205</v>
      </c>
      <c r="E109" s="607" t="s">
        <v>5</v>
      </c>
      <c r="F109" s="608" t="s">
        <v>208</v>
      </c>
      <c r="H109" s="609">
        <v>48</v>
      </c>
      <c r="L109" s="605"/>
      <c r="M109" s="610"/>
      <c r="N109" s="611"/>
      <c r="O109" s="611"/>
      <c r="P109" s="611"/>
      <c r="Q109" s="611"/>
      <c r="R109" s="611"/>
      <c r="S109" s="611"/>
      <c r="T109" s="612"/>
      <c r="AT109" s="607" t="s">
        <v>205</v>
      </c>
      <c r="AU109" s="607" t="s">
        <v>89</v>
      </c>
      <c r="AV109" s="606" t="s">
        <v>89</v>
      </c>
      <c r="AW109" s="606" t="s">
        <v>43</v>
      </c>
      <c r="AX109" s="606" t="s">
        <v>82</v>
      </c>
      <c r="AY109" s="607" t="s">
        <v>197</v>
      </c>
    </row>
    <row r="110" spans="2:65" s="622" customFormat="1">
      <c r="B110" s="621"/>
      <c r="D110" s="594" t="s">
        <v>205</v>
      </c>
      <c r="E110" s="623" t="s">
        <v>5</v>
      </c>
      <c r="F110" s="624" t="s">
        <v>209</v>
      </c>
      <c r="H110" s="625">
        <v>48</v>
      </c>
      <c r="L110" s="621"/>
      <c r="M110" s="626"/>
      <c r="N110" s="627"/>
      <c r="O110" s="627"/>
      <c r="P110" s="627"/>
      <c r="Q110" s="627"/>
      <c r="R110" s="627"/>
      <c r="S110" s="627"/>
      <c r="T110" s="628"/>
      <c r="AT110" s="623" t="s">
        <v>205</v>
      </c>
      <c r="AU110" s="623" t="s">
        <v>89</v>
      </c>
      <c r="AV110" s="622" t="s">
        <v>114</v>
      </c>
      <c r="AW110" s="622" t="s">
        <v>43</v>
      </c>
      <c r="AX110" s="622" t="s">
        <v>82</v>
      </c>
      <c r="AY110" s="623" t="s">
        <v>197</v>
      </c>
    </row>
    <row r="111" spans="2:65" s="614" customFormat="1">
      <c r="B111" s="613"/>
      <c r="D111" s="594" t="s">
        <v>205</v>
      </c>
      <c r="E111" s="615" t="s">
        <v>5</v>
      </c>
      <c r="F111" s="616" t="s">
        <v>210</v>
      </c>
      <c r="H111" s="617">
        <v>48</v>
      </c>
      <c r="L111" s="613"/>
      <c r="M111" s="618"/>
      <c r="N111" s="619"/>
      <c r="O111" s="619"/>
      <c r="P111" s="619"/>
      <c r="Q111" s="619"/>
      <c r="R111" s="619"/>
      <c r="S111" s="619"/>
      <c r="T111" s="620"/>
      <c r="AT111" s="615" t="s">
        <v>205</v>
      </c>
      <c r="AU111" s="615" t="s">
        <v>89</v>
      </c>
      <c r="AV111" s="614" t="s">
        <v>129</v>
      </c>
      <c r="AW111" s="614" t="s">
        <v>43</v>
      </c>
      <c r="AX111" s="614" t="s">
        <v>11</v>
      </c>
      <c r="AY111" s="615" t="s">
        <v>197</v>
      </c>
    </row>
    <row r="112" spans="2:65" s="492" customFormat="1" ht="25.5" customHeight="1">
      <c r="B112" s="493"/>
      <c r="C112" s="572" t="s">
        <v>89</v>
      </c>
      <c r="D112" s="572" t="s">
        <v>199</v>
      </c>
      <c r="E112" s="573" t="s">
        <v>211</v>
      </c>
      <c r="F112" s="574" t="s">
        <v>212</v>
      </c>
      <c r="G112" s="575" t="s">
        <v>213</v>
      </c>
      <c r="H112" s="576">
        <v>62.204000000000001</v>
      </c>
      <c r="I112" s="7"/>
      <c r="J112" s="577">
        <f>ROUND(I112*H112,0)</f>
        <v>0</v>
      </c>
      <c r="K112" s="574" t="s">
        <v>203</v>
      </c>
      <c r="L112" s="493"/>
      <c r="M112" s="578" t="s">
        <v>5</v>
      </c>
      <c r="N112" s="579" t="s">
        <v>53</v>
      </c>
      <c r="O112" s="494"/>
      <c r="P112" s="580">
        <f>O112*H112</f>
        <v>0</v>
      </c>
      <c r="Q112" s="580">
        <v>1.8774999999999999</v>
      </c>
      <c r="R112" s="580">
        <f>Q112*H112</f>
        <v>116.78801</v>
      </c>
      <c r="S112" s="580">
        <v>0</v>
      </c>
      <c r="T112" s="581">
        <f>S112*H112</f>
        <v>0</v>
      </c>
      <c r="AR112" s="482" t="s">
        <v>129</v>
      </c>
      <c r="AT112" s="482" t="s">
        <v>199</v>
      </c>
      <c r="AU112" s="482" t="s">
        <v>89</v>
      </c>
      <c r="AY112" s="482" t="s">
        <v>197</v>
      </c>
      <c r="BE112" s="582">
        <f>IF(N112="základní",J112,0)</f>
        <v>0</v>
      </c>
      <c r="BF112" s="582">
        <f>IF(N112="snížená",J112,0)</f>
        <v>0</v>
      </c>
      <c r="BG112" s="582">
        <f>IF(N112="zákl. přenesená",J112,0)</f>
        <v>0</v>
      </c>
      <c r="BH112" s="582">
        <f>IF(N112="sníž. přenesená",J112,0)</f>
        <v>0</v>
      </c>
      <c r="BI112" s="582">
        <f>IF(N112="nulová",J112,0)</f>
        <v>0</v>
      </c>
      <c r="BJ112" s="482" t="s">
        <v>11</v>
      </c>
      <c r="BK112" s="582">
        <f>ROUND(I112*H112,0)</f>
        <v>0</v>
      </c>
      <c r="BL112" s="482" t="s">
        <v>129</v>
      </c>
      <c r="BM112" s="482" t="s">
        <v>214</v>
      </c>
    </row>
    <row r="113" spans="2:51" s="599" customFormat="1">
      <c r="B113" s="598"/>
      <c r="D113" s="594" t="s">
        <v>205</v>
      </c>
      <c r="E113" s="600" t="s">
        <v>5</v>
      </c>
      <c r="F113" s="601" t="s">
        <v>215</v>
      </c>
      <c r="H113" s="600" t="s">
        <v>5</v>
      </c>
      <c r="L113" s="598"/>
      <c r="M113" s="602"/>
      <c r="N113" s="603"/>
      <c r="O113" s="603"/>
      <c r="P113" s="603"/>
      <c r="Q113" s="603"/>
      <c r="R113" s="603"/>
      <c r="S113" s="603"/>
      <c r="T113" s="604"/>
      <c r="AT113" s="600" t="s">
        <v>205</v>
      </c>
      <c r="AU113" s="600" t="s">
        <v>89</v>
      </c>
      <c r="AV113" s="599" t="s">
        <v>11</v>
      </c>
      <c r="AW113" s="599" t="s">
        <v>43</v>
      </c>
      <c r="AX113" s="599" t="s">
        <v>82</v>
      </c>
      <c r="AY113" s="600" t="s">
        <v>197</v>
      </c>
    </row>
    <row r="114" spans="2:51" s="599" customFormat="1">
      <c r="B114" s="598"/>
      <c r="D114" s="594" t="s">
        <v>205</v>
      </c>
      <c r="E114" s="600" t="s">
        <v>5</v>
      </c>
      <c r="F114" s="601" t="s">
        <v>216</v>
      </c>
      <c r="H114" s="600" t="s">
        <v>5</v>
      </c>
      <c r="L114" s="598"/>
      <c r="M114" s="602"/>
      <c r="N114" s="603"/>
      <c r="O114" s="603"/>
      <c r="P114" s="603"/>
      <c r="Q114" s="603"/>
      <c r="R114" s="603"/>
      <c r="S114" s="603"/>
      <c r="T114" s="604"/>
      <c r="AT114" s="600" t="s">
        <v>205</v>
      </c>
      <c r="AU114" s="600" t="s">
        <v>89</v>
      </c>
      <c r="AV114" s="599" t="s">
        <v>11</v>
      </c>
      <c r="AW114" s="599" t="s">
        <v>43</v>
      </c>
      <c r="AX114" s="599" t="s">
        <v>82</v>
      </c>
      <c r="AY114" s="600" t="s">
        <v>197</v>
      </c>
    </row>
    <row r="115" spans="2:51" s="606" customFormat="1">
      <c r="B115" s="605"/>
      <c r="D115" s="594" t="s">
        <v>205</v>
      </c>
      <c r="E115" s="607" t="s">
        <v>5</v>
      </c>
      <c r="F115" s="608" t="s">
        <v>217</v>
      </c>
      <c r="H115" s="609">
        <v>1.17</v>
      </c>
      <c r="L115" s="605"/>
      <c r="M115" s="610"/>
      <c r="N115" s="611"/>
      <c r="O115" s="611"/>
      <c r="P115" s="611"/>
      <c r="Q115" s="611"/>
      <c r="R115" s="611"/>
      <c r="S115" s="611"/>
      <c r="T115" s="612"/>
      <c r="AT115" s="607" t="s">
        <v>205</v>
      </c>
      <c r="AU115" s="607" t="s">
        <v>89</v>
      </c>
      <c r="AV115" s="606" t="s">
        <v>89</v>
      </c>
      <c r="AW115" s="606" t="s">
        <v>43</v>
      </c>
      <c r="AX115" s="606" t="s">
        <v>82</v>
      </c>
      <c r="AY115" s="607" t="s">
        <v>197</v>
      </c>
    </row>
    <row r="116" spans="2:51" s="599" customFormat="1">
      <c r="B116" s="598"/>
      <c r="D116" s="594" t="s">
        <v>205</v>
      </c>
      <c r="E116" s="600" t="s">
        <v>5</v>
      </c>
      <c r="F116" s="601" t="s">
        <v>218</v>
      </c>
      <c r="H116" s="600" t="s">
        <v>5</v>
      </c>
      <c r="L116" s="598"/>
      <c r="M116" s="602"/>
      <c r="N116" s="603"/>
      <c r="O116" s="603"/>
      <c r="P116" s="603"/>
      <c r="Q116" s="603"/>
      <c r="R116" s="603"/>
      <c r="S116" s="603"/>
      <c r="T116" s="604"/>
      <c r="AT116" s="600" t="s">
        <v>205</v>
      </c>
      <c r="AU116" s="600" t="s">
        <v>89</v>
      </c>
      <c r="AV116" s="599" t="s">
        <v>11</v>
      </c>
      <c r="AW116" s="599" t="s">
        <v>43</v>
      </c>
      <c r="AX116" s="599" t="s">
        <v>82</v>
      </c>
      <c r="AY116" s="600" t="s">
        <v>197</v>
      </c>
    </row>
    <row r="117" spans="2:51" s="606" customFormat="1">
      <c r="B117" s="605"/>
      <c r="D117" s="594" t="s">
        <v>205</v>
      </c>
      <c r="E117" s="607" t="s">
        <v>5</v>
      </c>
      <c r="F117" s="608" t="s">
        <v>219</v>
      </c>
      <c r="H117" s="609">
        <v>0.34899999999999998</v>
      </c>
      <c r="L117" s="605"/>
      <c r="M117" s="610"/>
      <c r="N117" s="611"/>
      <c r="O117" s="611"/>
      <c r="P117" s="611"/>
      <c r="Q117" s="611"/>
      <c r="R117" s="611"/>
      <c r="S117" s="611"/>
      <c r="T117" s="612"/>
      <c r="AT117" s="607" t="s">
        <v>205</v>
      </c>
      <c r="AU117" s="607" t="s">
        <v>89</v>
      </c>
      <c r="AV117" s="606" t="s">
        <v>89</v>
      </c>
      <c r="AW117" s="606" t="s">
        <v>43</v>
      </c>
      <c r="AX117" s="606" t="s">
        <v>82</v>
      </c>
      <c r="AY117" s="607" t="s">
        <v>197</v>
      </c>
    </row>
    <row r="118" spans="2:51" s="599" customFormat="1">
      <c r="B118" s="598"/>
      <c r="D118" s="594" t="s">
        <v>205</v>
      </c>
      <c r="E118" s="600" t="s">
        <v>5</v>
      </c>
      <c r="F118" s="601" t="s">
        <v>220</v>
      </c>
      <c r="H118" s="600" t="s">
        <v>5</v>
      </c>
      <c r="L118" s="598"/>
      <c r="M118" s="602"/>
      <c r="N118" s="603"/>
      <c r="O118" s="603"/>
      <c r="P118" s="603"/>
      <c r="Q118" s="603"/>
      <c r="R118" s="603"/>
      <c r="S118" s="603"/>
      <c r="T118" s="604"/>
      <c r="AT118" s="600" t="s">
        <v>205</v>
      </c>
      <c r="AU118" s="600" t="s">
        <v>89</v>
      </c>
      <c r="AV118" s="599" t="s">
        <v>11</v>
      </c>
      <c r="AW118" s="599" t="s">
        <v>43</v>
      </c>
      <c r="AX118" s="599" t="s">
        <v>82</v>
      </c>
      <c r="AY118" s="600" t="s">
        <v>197</v>
      </c>
    </row>
    <row r="119" spans="2:51" s="606" customFormat="1">
      <c r="B119" s="605"/>
      <c r="D119" s="594" t="s">
        <v>205</v>
      </c>
      <c r="E119" s="607" t="s">
        <v>5</v>
      </c>
      <c r="F119" s="608" t="s">
        <v>221</v>
      </c>
      <c r="H119" s="609">
        <v>0.19500000000000001</v>
      </c>
      <c r="L119" s="605"/>
      <c r="M119" s="610"/>
      <c r="N119" s="611"/>
      <c r="O119" s="611"/>
      <c r="P119" s="611"/>
      <c r="Q119" s="611"/>
      <c r="R119" s="611"/>
      <c r="S119" s="611"/>
      <c r="T119" s="612"/>
      <c r="AT119" s="607" t="s">
        <v>205</v>
      </c>
      <c r="AU119" s="607" t="s">
        <v>89</v>
      </c>
      <c r="AV119" s="606" t="s">
        <v>89</v>
      </c>
      <c r="AW119" s="606" t="s">
        <v>43</v>
      </c>
      <c r="AX119" s="606" t="s">
        <v>82</v>
      </c>
      <c r="AY119" s="607" t="s">
        <v>197</v>
      </c>
    </row>
    <row r="120" spans="2:51" s="622" customFormat="1">
      <c r="B120" s="621"/>
      <c r="D120" s="594" t="s">
        <v>205</v>
      </c>
      <c r="E120" s="623" t="s">
        <v>5</v>
      </c>
      <c r="F120" s="624" t="s">
        <v>222</v>
      </c>
      <c r="H120" s="625">
        <v>1.714</v>
      </c>
      <c r="L120" s="621"/>
      <c r="M120" s="626"/>
      <c r="N120" s="627"/>
      <c r="O120" s="627"/>
      <c r="P120" s="627"/>
      <c r="Q120" s="627"/>
      <c r="R120" s="627"/>
      <c r="S120" s="627"/>
      <c r="T120" s="628"/>
      <c r="AT120" s="623" t="s">
        <v>205</v>
      </c>
      <c r="AU120" s="623" t="s">
        <v>89</v>
      </c>
      <c r="AV120" s="622" t="s">
        <v>114</v>
      </c>
      <c r="AW120" s="622" t="s">
        <v>43</v>
      </c>
      <c r="AX120" s="622" t="s">
        <v>82</v>
      </c>
      <c r="AY120" s="623" t="s">
        <v>197</v>
      </c>
    </row>
    <row r="121" spans="2:51" s="599" customFormat="1">
      <c r="B121" s="598"/>
      <c r="D121" s="594" t="s">
        <v>205</v>
      </c>
      <c r="E121" s="600" t="s">
        <v>5</v>
      </c>
      <c r="F121" s="601" t="s">
        <v>223</v>
      </c>
      <c r="H121" s="600" t="s">
        <v>5</v>
      </c>
      <c r="L121" s="598"/>
      <c r="M121" s="602"/>
      <c r="N121" s="603"/>
      <c r="O121" s="603"/>
      <c r="P121" s="603"/>
      <c r="Q121" s="603"/>
      <c r="R121" s="603"/>
      <c r="S121" s="603"/>
      <c r="T121" s="604"/>
      <c r="AT121" s="600" t="s">
        <v>205</v>
      </c>
      <c r="AU121" s="600" t="s">
        <v>89</v>
      </c>
      <c r="AV121" s="599" t="s">
        <v>11</v>
      </c>
      <c r="AW121" s="599" t="s">
        <v>43</v>
      </c>
      <c r="AX121" s="599" t="s">
        <v>82</v>
      </c>
      <c r="AY121" s="600" t="s">
        <v>197</v>
      </c>
    </row>
    <row r="122" spans="2:51" s="599" customFormat="1">
      <c r="B122" s="598"/>
      <c r="D122" s="594" t="s">
        <v>205</v>
      </c>
      <c r="E122" s="600" t="s">
        <v>5</v>
      </c>
      <c r="F122" s="601" t="s">
        <v>224</v>
      </c>
      <c r="H122" s="600" t="s">
        <v>5</v>
      </c>
      <c r="L122" s="598"/>
      <c r="M122" s="602"/>
      <c r="N122" s="603"/>
      <c r="O122" s="603"/>
      <c r="P122" s="603"/>
      <c r="Q122" s="603"/>
      <c r="R122" s="603"/>
      <c r="S122" s="603"/>
      <c r="T122" s="604"/>
      <c r="AT122" s="600" t="s">
        <v>205</v>
      </c>
      <c r="AU122" s="600" t="s">
        <v>89</v>
      </c>
      <c r="AV122" s="599" t="s">
        <v>11</v>
      </c>
      <c r="AW122" s="599" t="s">
        <v>43</v>
      </c>
      <c r="AX122" s="599" t="s">
        <v>82</v>
      </c>
      <c r="AY122" s="600" t="s">
        <v>197</v>
      </c>
    </row>
    <row r="123" spans="2:51" s="606" customFormat="1">
      <c r="B123" s="605"/>
      <c r="D123" s="594" t="s">
        <v>205</v>
      </c>
      <c r="E123" s="607" t="s">
        <v>5</v>
      </c>
      <c r="F123" s="608" t="s">
        <v>225</v>
      </c>
      <c r="H123" s="609">
        <v>0.42</v>
      </c>
      <c r="L123" s="605"/>
      <c r="M123" s="610"/>
      <c r="N123" s="611"/>
      <c r="O123" s="611"/>
      <c r="P123" s="611"/>
      <c r="Q123" s="611"/>
      <c r="R123" s="611"/>
      <c r="S123" s="611"/>
      <c r="T123" s="612"/>
      <c r="AT123" s="607" t="s">
        <v>205</v>
      </c>
      <c r="AU123" s="607" t="s">
        <v>89</v>
      </c>
      <c r="AV123" s="606" t="s">
        <v>89</v>
      </c>
      <c r="AW123" s="606" t="s">
        <v>43</v>
      </c>
      <c r="AX123" s="606" t="s">
        <v>82</v>
      </c>
      <c r="AY123" s="607" t="s">
        <v>197</v>
      </c>
    </row>
    <row r="124" spans="2:51" s="606" customFormat="1">
      <c r="B124" s="605"/>
      <c r="D124" s="594" t="s">
        <v>205</v>
      </c>
      <c r="E124" s="607" t="s">
        <v>5</v>
      </c>
      <c r="F124" s="608" t="s">
        <v>226</v>
      </c>
      <c r="H124" s="609">
        <v>0.64700000000000002</v>
      </c>
      <c r="L124" s="605"/>
      <c r="M124" s="610"/>
      <c r="N124" s="611"/>
      <c r="O124" s="611"/>
      <c r="P124" s="611"/>
      <c r="Q124" s="611"/>
      <c r="R124" s="611"/>
      <c r="S124" s="611"/>
      <c r="T124" s="612"/>
      <c r="AT124" s="607" t="s">
        <v>205</v>
      </c>
      <c r="AU124" s="607" t="s">
        <v>89</v>
      </c>
      <c r="AV124" s="606" t="s">
        <v>89</v>
      </c>
      <c r="AW124" s="606" t="s">
        <v>43</v>
      </c>
      <c r="AX124" s="606" t="s">
        <v>82</v>
      </c>
      <c r="AY124" s="607" t="s">
        <v>197</v>
      </c>
    </row>
    <row r="125" spans="2:51" s="606" customFormat="1">
      <c r="B125" s="605"/>
      <c r="D125" s="594" t="s">
        <v>205</v>
      </c>
      <c r="E125" s="607" t="s">
        <v>5</v>
      </c>
      <c r="F125" s="608" t="s">
        <v>227</v>
      </c>
      <c r="H125" s="609">
        <v>2.145</v>
      </c>
      <c r="L125" s="605"/>
      <c r="M125" s="610"/>
      <c r="N125" s="611"/>
      <c r="O125" s="611"/>
      <c r="P125" s="611"/>
      <c r="Q125" s="611"/>
      <c r="R125" s="611"/>
      <c r="S125" s="611"/>
      <c r="T125" s="612"/>
      <c r="AT125" s="607" t="s">
        <v>205</v>
      </c>
      <c r="AU125" s="607" t="s">
        <v>89</v>
      </c>
      <c r="AV125" s="606" t="s">
        <v>89</v>
      </c>
      <c r="AW125" s="606" t="s">
        <v>43</v>
      </c>
      <c r="AX125" s="606" t="s">
        <v>82</v>
      </c>
      <c r="AY125" s="607" t="s">
        <v>197</v>
      </c>
    </row>
    <row r="126" spans="2:51" s="599" customFormat="1">
      <c r="B126" s="598"/>
      <c r="D126" s="594" t="s">
        <v>205</v>
      </c>
      <c r="E126" s="600" t="s">
        <v>5</v>
      </c>
      <c r="F126" s="601" t="s">
        <v>228</v>
      </c>
      <c r="H126" s="600" t="s">
        <v>5</v>
      </c>
      <c r="L126" s="598"/>
      <c r="M126" s="602"/>
      <c r="N126" s="603"/>
      <c r="O126" s="603"/>
      <c r="P126" s="603"/>
      <c r="Q126" s="603"/>
      <c r="R126" s="603"/>
      <c r="S126" s="603"/>
      <c r="T126" s="604"/>
      <c r="AT126" s="600" t="s">
        <v>205</v>
      </c>
      <c r="AU126" s="600" t="s">
        <v>89</v>
      </c>
      <c r="AV126" s="599" t="s">
        <v>11</v>
      </c>
      <c r="AW126" s="599" t="s">
        <v>43</v>
      </c>
      <c r="AX126" s="599" t="s">
        <v>82</v>
      </c>
      <c r="AY126" s="600" t="s">
        <v>197</v>
      </c>
    </row>
    <row r="127" spans="2:51" s="606" customFormat="1">
      <c r="B127" s="605"/>
      <c r="D127" s="594" t="s">
        <v>205</v>
      </c>
      <c r="E127" s="607" t="s">
        <v>5</v>
      </c>
      <c r="F127" s="608" t="s">
        <v>229</v>
      </c>
      <c r="H127" s="609">
        <v>2.488</v>
      </c>
      <c r="L127" s="605"/>
      <c r="M127" s="610"/>
      <c r="N127" s="611"/>
      <c r="O127" s="611"/>
      <c r="P127" s="611"/>
      <c r="Q127" s="611"/>
      <c r="R127" s="611"/>
      <c r="S127" s="611"/>
      <c r="T127" s="612"/>
      <c r="AT127" s="607" t="s">
        <v>205</v>
      </c>
      <c r="AU127" s="607" t="s">
        <v>89</v>
      </c>
      <c r="AV127" s="606" t="s">
        <v>89</v>
      </c>
      <c r="AW127" s="606" t="s">
        <v>43</v>
      </c>
      <c r="AX127" s="606" t="s">
        <v>82</v>
      </c>
      <c r="AY127" s="607" t="s">
        <v>197</v>
      </c>
    </row>
    <row r="128" spans="2:51" s="606" customFormat="1">
      <c r="B128" s="605"/>
      <c r="D128" s="594" t="s">
        <v>205</v>
      </c>
      <c r="E128" s="607" t="s">
        <v>5</v>
      </c>
      <c r="F128" s="608" t="s">
        <v>230</v>
      </c>
      <c r="H128" s="609">
        <v>0.57999999999999996</v>
      </c>
      <c r="L128" s="605"/>
      <c r="M128" s="610"/>
      <c r="N128" s="611"/>
      <c r="O128" s="611"/>
      <c r="P128" s="611"/>
      <c r="Q128" s="611"/>
      <c r="R128" s="611"/>
      <c r="S128" s="611"/>
      <c r="T128" s="612"/>
      <c r="AT128" s="607" t="s">
        <v>205</v>
      </c>
      <c r="AU128" s="607" t="s">
        <v>89</v>
      </c>
      <c r="AV128" s="606" t="s">
        <v>89</v>
      </c>
      <c r="AW128" s="606" t="s">
        <v>43</v>
      </c>
      <c r="AX128" s="606" t="s">
        <v>82</v>
      </c>
      <c r="AY128" s="607" t="s">
        <v>197</v>
      </c>
    </row>
    <row r="129" spans="2:51" s="599" customFormat="1">
      <c r="B129" s="598"/>
      <c r="D129" s="594" t="s">
        <v>205</v>
      </c>
      <c r="E129" s="600" t="s">
        <v>5</v>
      </c>
      <c r="F129" s="601" t="s">
        <v>231</v>
      </c>
      <c r="H129" s="600" t="s">
        <v>5</v>
      </c>
      <c r="L129" s="598"/>
      <c r="M129" s="602"/>
      <c r="N129" s="603"/>
      <c r="O129" s="603"/>
      <c r="P129" s="603"/>
      <c r="Q129" s="603"/>
      <c r="R129" s="603"/>
      <c r="S129" s="603"/>
      <c r="T129" s="604"/>
      <c r="AT129" s="600" t="s">
        <v>205</v>
      </c>
      <c r="AU129" s="600" t="s">
        <v>89</v>
      </c>
      <c r="AV129" s="599" t="s">
        <v>11</v>
      </c>
      <c r="AW129" s="599" t="s">
        <v>43</v>
      </c>
      <c r="AX129" s="599" t="s">
        <v>82</v>
      </c>
      <c r="AY129" s="600" t="s">
        <v>197</v>
      </c>
    </row>
    <row r="130" spans="2:51" s="606" customFormat="1">
      <c r="B130" s="605"/>
      <c r="D130" s="594" t="s">
        <v>205</v>
      </c>
      <c r="E130" s="607" t="s">
        <v>5</v>
      </c>
      <c r="F130" s="608" t="s">
        <v>232</v>
      </c>
      <c r="H130" s="609">
        <v>0.56699999999999995</v>
      </c>
      <c r="L130" s="605"/>
      <c r="M130" s="610"/>
      <c r="N130" s="611"/>
      <c r="O130" s="611"/>
      <c r="P130" s="611"/>
      <c r="Q130" s="611"/>
      <c r="R130" s="611"/>
      <c r="S130" s="611"/>
      <c r="T130" s="612"/>
      <c r="AT130" s="607" t="s">
        <v>205</v>
      </c>
      <c r="AU130" s="607" t="s">
        <v>89</v>
      </c>
      <c r="AV130" s="606" t="s">
        <v>89</v>
      </c>
      <c r="AW130" s="606" t="s">
        <v>43</v>
      </c>
      <c r="AX130" s="606" t="s">
        <v>82</v>
      </c>
      <c r="AY130" s="607" t="s">
        <v>197</v>
      </c>
    </row>
    <row r="131" spans="2:51" s="622" customFormat="1">
      <c r="B131" s="621"/>
      <c r="D131" s="594" t="s">
        <v>205</v>
      </c>
      <c r="E131" s="623" t="s">
        <v>5</v>
      </c>
      <c r="F131" s="624" t="s">
        <v>222</v>
      </c>
      <c r="H131" s="625">
        <v>6.8470000000000004</v>
      </c>
      <c r="L131" s="621"/>
      <c r="M131" s="626"/>
      <c r="N131" s="627"/>
      <c r="O131" s="627"/>
      <c r="P131" s="627"/>
      <c r="Q131" s="627"/>
      <c r="R131" s="627"/>
      <c r="S131" s="627"/>
      <c r="T131" s="628"/>
      <c r="AT131" s="623" t="s">
        <v>205</v>
      </c>
      <c r="AU131" s="623" t="s">
        <v>89</v>
      </c>
      <c r="AV131" s="622" t="s">
        <v>114</v>
      </c>
      <c r="AW131" s="622" t="s">
        <v>43</v>
      </c>
      <c r="AX131" s="622" t="s">
        <v>82</v>
      </c>
      <c r="AY131" s="623" t="s">
        <v>197</v>
      </c>
    </row>
    <row r="132" spans="2:51" s="599" customFormat="1">
      <c r="B132" s="598"/>
      <c r="D132" s="594" t="s">
        <v>205</v>
      </c>
      <c r="E132" s="600" t="s">
        <v>5</v>
      </c>
      <c r="F132" s="601" t="s">
        <v>223</v>
      </c>
      <c r="H132" s="600" t="s">
        <v>5</v>
      </c>
      <c r="L132" s="598"/>
      <c r="M132" s="602"/>
      <c r="N132" s="603"/>
      <c r="O132" s="603"/>
      <c r="P132" s="603"/>
      <c r="Q132" s="603"/>
      <c r="R132" s="603"/>
      <c r="S132" s="603"/>
      <c r="T132" s="604"/>
      <c r="AT132" s="600" t="s">
        <v>205</v>
      </c>
      <c r="AU132" s="600" t="s">
        <v>89</v>
      </c>
      <c r="AV132" s="599" t="s">
        <v>11</v>
      </c>
      <c r="AW132" s="599" t="s">
        <v>43</v>
      </c>
      <c r="AX132" s="599" t="s">
        <v>82</v>
      </c>
      <c r="AY132" s="600" t="s">
        <v>197</v>
      </c>
    </row>
    <row r="133" spans="2:51" s="599" customFormat="1">
      <c r="B133" s="598"/>
      <c r="D133" s="594" t="s">
        <v>205</v>
      </c>
      <c r="E133" s="600" t="s">
        <v>5</v>
      </c>
      <c r="F133" s="601" t="s">
        <v>233</v>
      </c>
      <c r="H133" s="600" t="s">
        <v>5</v>
      </c>
      <c r="L133" s="598"/>
      <c r="M133" s="602"/>
      <c r="N133" s="603"/>
      <c r="O133" s="603"/>
      <c r="P133" s="603"/>
      <c r="Q133" s="603"/>
      <c r="R133" s="603"/>
      <c r="S133" s="603"/>
      <c r="T133" s="604"/>
      <c r="AT133" s="600" t="s">
        <v>205</v>
      </c>
      <c r="AU133" s="600" t="s">
        <v>89</v>
      </c>
      <c r="AV133" s="599" t="s">
        <v>11</v>
      </c>
      <c r="AW133" s="599" t="s">
        <v>43</v>
      </c>
      <c r="AX133" s="599" t="s">
        <v>82</v>
      </c>
      <c r="AY133" s="600" t="s">
        <v>197</v>
      </c>
    </row>
    <row r="134" spans="2:51" s="606" customFormat="1">
      <c r="B134" s="605"/>
      <c r="D134" s="594" t="s">
        <v>205</v>
      </c>
      <c r="E134" s="607" t="s">
        <v>5</v>
      </c>
      <c r="F134" s="608" t="s">
        <v>234</v>
      </c>
      <c r="H134" s="609">
        <v>2.7</v>
      </c>
      <c r="L134" s="605"/>
      <c r="M134" s="610"/>
      <c r="N134" s="611"/>
      <c r="O134" s="611"/>
      <c r="P134" s="611"/>
      <c r="Q134" s="611"/>
      <c r="R134" s="611"/>
      <c r="S134" s="611"/>
      <c r="T134" s="612"/>
      <c r="AT134" s="607" t="s">
        <v>205</v>
      </c>
      <c r="AU134" s="607" t="s">
        <v>89</v>
      </c>
      <c r="AV134" s="606" t="s">
        <v>89</v>
      </c>
      <c r="AW134" s="606" t="s">
        <v>43</v>
      </c>
      <c r="AX134" s="606" t="s">
        <v>82</v>
      </c>
      <c r="AY134" s="607" t="s">
        <v>197</v>
      </c>
    </row>
    <row r="135" spans="2:51" s="599" customFormat="1">
      <c r="B135" s="598"/>
      <c r="D135" s="594" t="s">
        <v>205</v>
      </c>
      <c r="E135" s="600" t="s">
        <v>5</v>
      </c>
      <c r="F135" s="601" t="s">
        <v>235</v>
      </c>
      <c r="H135" s="600" t="s">
        <v>5</v>
      </c>
      <c r="L135" s="598"/>
      <c r="M135" s="602"/>
      <c r="N135" s="603"/>
      <c r="O135" s="603"/>
      <c r="P135" s="603"/>
      <c r="Q135" s="603"/>
      <c r="R135" s="603"/>
      <c r="S135" s="603"/>
      <c r="T135" s="604"/>
      <c r="AT135" s="600" t="s">
        <v>205</v>
      </c>
      <c r="AU135" s="600" t="s">
        <v>89</v>
      </c>
      <c r="AV135" s="599" t="s">
        <v>11</v>
      </c>
      <c r="AW135" s="599" t="s">
        <v>43</v>
      </c>
      <c r="AX135" s="599" t="s">
        <v>82</v>
      </c>
      <c r="AY135" s="600" t="s">
        <v>197</v>
      </c>
    </row>
    <row r="136" spans="2:51" s="606" customFormat="1">
      <c r="B136" s="605"/>
      <c r="D136" s="594" t="s">
        <v>205</v>
      </c>
      <c r="E136" s="607" t="s">
        <v>5</v>
      </c>
      <c r="F136" s="608" t="s">
        <v>236</v>
      </c>
      <c r="H136" s="609">
        <v>8.1010000000000009</v>
      </c>
      <c r="L136" s="605"/>
      <c r="M136" s="610"/>
      <c r="N136" s="611"/>
      <c r="O136" s="611"/>
      <c r="P136" s="611"/>
      <c r="Q136" s="611"/>
      <c r="R136" s="611"/>
      <c r="S136" s="611"/>
      <c r="T136" s="612"/>
      <c r="AT136" s="607" t="s">
        <v>205</v>
      </c>
      <c r="AU136" s="607" t="s">
        <v>89</v>
      </c>
      <c r="AV136" s="606" t="s">
        <v>89</v>
      </c>
      <c r="AW136" s="606" t="s">
        <v>43</v>
      </c>
      <c r="AX136" s="606" t="s">
        <v>82</v>
      </c>
      <c r="AY136" s="607" t="s">
        <v>197</v>
      </c>
    </row>
    <row r="137" spans="2:51" s="622" customFormat="1">
      <c r="B137" s="621"/>
      <c r="D137" s="594" t="s">
        <v>205</v>
      </c>
      <c r="E137" s="623" t="s">
        <v>5</v>
      </c>
      <c r="F137" s="624" t="s">
        <v>237</v>
      </c>
      <c r="H137" s="625">
        <v>10.801</v>
      </c>
      <c r="L137" s="621"/>
      <c r="M137" s="626"/>
      <c r="N137" s="627"/>
      <c r="O137" s="627"/>
      <c r="P137" s="627"/>
      <c r="Q137" s="627"/>
      <c r="R137" s="627"/>
      <c r="S137" s="627"/>
      <c r="T137" s="628"/>
      <c r="AT137" s="623" t="s">
        <v>205</v>
      </c>
      <c r="AU137" s="623" t="s">
        <v>89</v>
      </c>
      <c r="AV137" s="622" t="s">
        <v>114</v>
      </c>
      <c r="AW137" s="622" t="s">
        <v>43</v>
      </c>
      <c r="AX137" s="622" t="s">
        <v>82</v>
      </c>
      <c r="AY137" s="623" t="s">
        <v>197</v>
      </c>
    </row>
    <row r="138" spans="2:51" s="599" customFormat="1">
      <c r="B138" s="598"/>
      <c r="D138" s="594" t="s">
        <v>205</v>
      </c>
      <c r="E138" s="600" t="s">
        <v>5</v>
      </c>
      <c r="F138" s="601" t="s">
        <v>238</v>
      </c>
      <c r="H138" s="600" t="s">
        <v>5</v>
      </c>
      <c r="L138" s="598"/>
      <c r="M138" s="602"/>
      <c r="N138" s="603"/>
      <c r="O138" s="603"/>
      <c r="P138" s="603"/>
      <c r="Q138" s="603"/>
      <c r="R138" s="603"/>
      <c r="S138" s="603"/>
      <c r="T138" s="604"/>
      <c r="AT138" s="600" t="s">
        <v>205</v>
      </c>
      <c r="AU138" s="600" t="s">
        <v>89</v>
      </c>
      <c r="AV138" s="599" t="s">
        <v>11</v>
      </c>
      <c r="AW138" s="599" t="s">
        <v>43</v>
      </c>
      <c r="AX138" s="599" t="s">
        <v>82</v>
      </c>
      <c r="AY138" s="600" t="s">
        <v>197</v>
      </c>
    </row>
    <row r="139" spans="2:51" s="599" customFormat="1">
      <c r="B139" s="598"/>
      <c r="D139" s="594" t="s">
        <v>205</v>
      </c>
      <c r="E139" s="600" t="s">
        <v>5</v>
      </c>
      <c r="F139" s="601" t="s">
        <v>233</v>
      </c>
      <c r="H139" s="600" t="s">
        <v>5</v>
      </c>
      <c r="L139" s="598"/>
      <c r="M139" s="602"/>
      <c r="N139" s="603"/>
      <c r="O139" s="603"/>
      <c r="P139" s="603"/>
      <c r="Q139" s="603"/>
      <c r="R139" s="603"/>
      <c r="S139" s="603"/>
      <c r="T139" s="604"/>
      <c r="AT139" s="600" t="s">
        <v>205</v>
      </c>
      <c r="AU139" s="600" t="s">
        <v>89</v>
      </c>
      <c r="AV139" s="599" t="s">
        <v>11</v>
      </c>
      <c r="AW139" s="599" t="s">
        <v>43</v>
      </c>
      <c r="AX139" s="599" t="s">
        <v>82</v>
      </c>
      <c r="AY139" s="600" t="s">
        <v>197</v>
      </c>
    </row>
    <row r="140" spans="2:51" s="606" customFormat="1">
      <c r="B140" s="605"/>
      <c r="D140" s="594" t="s">
        <v>205</v>
      </c>
      <c r="E140" s="607" t="s">
        <v>5</v>
      </c>
      <c r="F140" s="608" t="s">
        <v>239</v>
      </c>
      <c r="H140" s="609">
        <v>4.7249999999999996</v>
      </c>
      <c r="L140" s="605"/>
      <c r="M140" s="610"/>
      <c r="N140" s="611"/>
      <c r="O140" s="611"/>
      <c r="P140" s="611"/>
      <c r="Q140" s="611"/>
      <c r="R140" s="611"/>
      <c r="S140" s="611"/>
      <c r="T140" s="612"/>
      <c r="AT140" s="607" t="s">
        <v>205</v>
      </c>
      <c r="AU140" s="607" t="s">
        <v>89</v>
      </c>
      <c r="AV140" s="606" t="s">
        <v>89</v>
      </c>
      <c r="AW140" s="606" t="s">
        <v>43</v>
      </c>
      <c r="AX140" s="606" t="s">
        <v>82</v>
      </c>
      <c r="AY140" s="607" t="s">
        <v>197</v>
      </c>
    </row>
    <row r="141" spans="2:51" s="599" customFormat="1">
      <c r="B141" s="598"/>
      <c r="D141" s="594" t="s">
        <v>205</v>
      </c>
      <c r="E141" s="600" t="s">
        <v>5</v>
      </c>
      <c r="F141" s="601" t="s">
        <v>240</v>
      </c>
      <c r="H141" s="600" t="s">
        <v>5</v>
      </c>
      <c r="L141" s="598"/>
      <c r="M141" s="602"/>
      <c r="N141" s="603"/>
      <c r="O141" s="603"/>
      <c r="P141" s="603"/>
      <c r="Q141" s="603"/>
      <c r="R141" s="603"/>
      <c r="S141" s="603"/>
      <c r="T141" s="604"/>
      <c r="AT141" s="600" t="s">
        <v>205</v>
      </c>
      <c r="AU141" s="600" t="s">
        <v>89</v>
      </c>
      <c r="AV141" s="599" t="s">
        <v>11</v>
      </c>
      <c r="AW141" s="599" t="s">
        <v>43</v>
      </c>
      <c r="AX141" s="599" t="s">
        <v>82</v>
      </c>
      <c r="AY141" s="600" t="s">
        <v>197</v>
      </c>
    </row>
    <row r="142" spans="2:51" s="606" customFormat="1">
      <c r="B142" s="605"/>
      <c r="D142" s="594" t="s">
        <v>205</v>
      </c>
      <c r="E142" s="607" t="s">
        <v>5</v>
      </c>
      <c r="F142" s="608" t="s">
        <v>241</v>
      </c>
      <c r="H142" s="609">
        <v>0.97499999999999998</v>
      </c>
      <c r="L142" s="605"/>
      <c r="M142" s="610"/>
      <c r="N142" s="611"/>
      <c r="O142" s="611"/>
      <c r="P142" s="611"/>
      <c r="Q142" s="611"/>
      <c r="R142" s="611"/>
      <c r="S142" s="611"/>
      <c r="T142" s="612"/>
      <c r="AT142" s="607" t="s">
        <v>205</v>
      </c>
      <c r="AU142" s="607" t="s">
        <v>89</v>
      </c>
      <c r="AV142" s="606" t="s">
        <v>89</v>
      </c>
      <c r="AW142" s="606" t="s">
        <v>43</v>
      </c>
      <c r="AX142" s="606" t="s">
        <v>82</v>
      </c>
      <c r="AY142" s="607" t="s">
        <v>197</v>
      </c>
    </row>
    <row r="143" spans="2:51" s="599" customFormat="1">
      <c r="B143" s="598"/>
      <c r="D143" s="594" t="s">
        <v>205</v>
      </c>
      <c r="E143" s="600" t="s">
        <v>5</v>
      </c>
      <c r="F143" s="601" t="s">
        <v>235</v>
      </c>
      <c r="H143" s="600" t="s">
        <v>5</v>
      </c>
      <c r="L143" s="598"/>
      <c r="M143" s="602"/>
      <c r="N143" s="603"/>
      <c r="O143" s="603"/>
      <c r="P143" s="603"/>
      <c r="Q143" s="603"/>
      <c r="R143" s="603"/>
      <c r="S143" s="603"/>
      <c r="T143" s="604"/>
      <c r="AT143" s="600" t="s">
        <v>205</v>
      </c>
      <c r="AU143" s="600" t="s">
        <v>89</v>
      </c>
      <c r="AV143" s="599" t="s">
        <v>11</v>
      </c>
      <c r="AW143" s="599" t="s">
        <v>43</v>
      </c>
      <c r="AX143" s="599" t="s">
        <v>82</v>
      </c>
      <c r="AY143" s="600" t="s">
        <v>197</v>
      </c>
    </row>
    <row r="144" spans="2:51" s="606" customFormat="1">
      <c r="B144" s="605"/>
      <c r="D144" s="594" t="s">
        <v>205</v>
      </c>
      <c r="E144" s="607" t="s">
        <v>5</v>
      </c>
      <c r="F144" s="608" t="s">
        <v>242</v>
      </c>
      <c r="H144" s="609">
        <v>9.1129999999999995</v>
      </c>
      <c r="L144" s="605"/>
      <c r="M144" s="610"/>
      <c r="N144" s="611"/>
      <c r="O144" s="611"/>
      <c r="P144" s="611"/>
      <c r="Q144" s="611"/>
      <c r="R144" s="611"/>
      <c r="S144" s="611"/>
      <c r="T144" s="612"/>
      <c r="AT144" s="607" t="s">
        <v>205</v>
      </c>
      <c r="AU144" s="607" t="s">
        <v>89</v>
      </c>
      <c r="AV144" s="606" t="s">
        <v>89</v>
      </c>
      <c r="AW144" s="606" t="s">
        <v>43</v>
      </c>
      <c r="AX144" s="606" t="s">
        <v>82</v>
      </c>
      <c r="AY144" s="607" t="s">
        <v>197</v>
      </c>
    </row>
    <row r="145" spans="2:51" s="622" customFormat="1">
      <c r="B145" s="621"/>
      <c r="D145" s="594" t="s">
        <v>205</v>
      </c>
      <c r="E145" s="623" t="s">
        <v>5</v>
      </c>
      <c r="F145" s="624" t="s">
        <v>243</v>
      </c>
      <c r="H145" s="625">
        <v>14.813000000000001</v>
      </c>
      <c r="L145" s="621"/>
      <c r="M145" s="626"/>
      <c r="N145" s="627"/>
      <c r="O145" s="627"/>
      <c r="P145" s="627"/>
      <c r="Q145" s="627"/>
      <c r="R145" s="627"/>
      <c r="S145" s="627"/>
      <c r="T145" s="628"/>
      <c r="AT145" s="623" t="s">
        <v>205</v>
      </c>
      <c r="AU145" s="623" t="s">
        <v>89</v>
      </c>
      <c r="AV145" s="622" t="s">
        <v>114</v>
      </c>
      <c r="AW145" s="622" t="s">
        <v>43</v>
      </c>
      <c r="AX145" s="622" t="s">
        <v>82</v>
      </c>
      <c r="AY145" s="623" t="s">
        <v>197</v>
      </c>
    </row>
    <row r="146" spans="2:51" s="599" customFormat="1">
      <c r="B146" s="598"/>
      <c r="D146" s="594" t="s">
        <v>205</v>
      </c>
      <c r="E146" s="600" t="s">
        <v>5</v>
      </c>
      <c r="F146" s="601" t="s">
        <v>244</v>
      </c>
      <c r="H146" s="600" t="s">
        <v>5</v>
      </c>
      <c r="L146" s="598"/>
      <c r="M146" s="602"/>
      <c r="N146" s="603"/>
      <c r="O146" s="603"/>
      <c r="P146" s="603"/>
      <c r="Q146" s="603"/>
      <c r="R146" s="603"/>
      <c r="S146" s="603"/>
      <c r="T146" s="604"/>
      <c r="AT146" s="600" t="s">
        <v>205</v>
      </c>
      <c r="AU146" s="600" t="s">
        <v>89</v>
      </c>
      <c r="AV146" s="599" t="s">
        <v>11</v>
      </c>
      <c r="AW146" s="599" t="s">
        <v>43</v>
      </c>
      <c r="AX146" s="599" t="s">
        <v>82</v>
      </c>
      <c r="AY146" s="600" t="s">
        <v>197</v>
      </c>
    </row>
    <row r="147" spans="2:51" s="599" customFormat="1">
      <c r="B147" s="598"/>
      <c r="D147" s="594" t="s">
        <v>205</v>
      </c>
      <c r="E147" s="600" t="s">
        <v>5</v>
      </c>
      <c r="F147" s="601" t="s">
        <v>233</v>
      </c>
      <c r="H147" s="600" t="s">
        <v>5</v>
      </c>
      <c r="L147" s="598"/>
      <c r="M147" s="602"/>
      <c r="N147" s="603"/>
      <c r="O147" s="603"/>
      <c r="P147" s="603"/>
      <c r="Q147" s="603"/>
      <c r="R147" s="603"/>
      <c r="S147" s="603"/>
      <c r="T147" s="604"/>
      <c r="AT147" s="600" t="s">
        <v>205</v>
      </c>
      <c r="AU147" s="600" t="s">
        <v>89</v>
      </c>
      <c r="AV147" s="599" t="s">
        <v>11</v>
      </c>
      <c r="AW147" s="599" t="s">
        <v>43</v>
      </c>
      <c r="AX147" s="599" t="s">
        <v>82</v>
      </c>
      <c r="AY147" s="600" t="s">
        <v>197</v>
      </c>
    </row>
    <row r="148" spans="2:51" s="606" customFormat="1">
      <c r="B148" s="605"/>
      <c r="D148" s="594" t="s">
        <v>205</v>
      </c>
      <c r="E148" s="607" t="s">
        <v>5</v>
      </c>
      <c r="F148" s="608" t="s">
        <v>245</v>
      </c>
      <c r="H148" s="609">
        <v>4.05</v>
      </c>
      <c r="L148" s="605"/>
      <c r="M148" s="610"/>
      <c r="N148" s="611"/>
      <c r="O148" s="611"/>
      <c r="P148" s="611"/>
      <c r="Q148" s="611"/>
      <c r="R148" s="611"/>
      <c r="S148" s="611"/>
      <c r="T148" s="612"/>
      <c r="AT148" s="607" t="s">
        <v>205</v>
      </c>
      <c r="AU148" s="607" t="s">
        <v>89</v>
      </c>
      <c r="AV148" s="606" t="s">
        <v>89</v>
      </c>
      <c r="AW148" s="606" t="s">
        <v>43</v>
      </c>
      <c r="AX148" s="606" t="s">
        <v>82</v>
      </c>
      <c r="AY148" s="607" t="s">
        <v>197</v>
      </c>
    </row>
    <row r="149" spans="2:51" s="599" customFormat="1">
      <c r="B149" s="598"/>
      <c r="D149" s="594" t="s">
        <v>205</v>
      </c>
      <c r="E149" s="600" t="s">
        <v>5</v>
      </c>
      <c r="F149" s="601" t="s">
        <v>240</v>
      </c>
      <c r="H149" s="600" t="s">
        <v>5</v>
      </c>
      <c r="L149" s="598"/>
      <c r="M149" s="602"/>
      <c r="N149" s="603"/>
      <c r="O149" s="603"/>
      <c r="P149" s="603"/>
      <c r="Q149" s="603"/>
      <c r="R149" s="603"/>
      <c r="S149" s="603"/>
      <c r="T149" s="604"/>
      <c r="AT149" s="600" t="s">
        <v>205</v>
      </c>
      <c r="AU149" s="600" t="s">
        <v>89</v>
      </c>
      <c r="AV149" s="599" t="s">
        <v>11</v>
      </c>
      <c r="AW149" s="599" t="s">
        <v>43</v>
      </c>
      <c r="AX149" s="599" t="s">
        <v>82</v>
      </c>
      <c r="AY149" s="600" t="s">
        <v>197</v>
      </c>
    </row>
    <row r="150" spans="2:51" s="606" customFormat="1">
      <c r="B150" s="605"/>
      <c r="D150" s="594" t="s">
        <v>205</v>
      </c>
      <c r="E150" s="607" t="s">
        <v>5</v>
      </c>
      <c r="F150" s="608" t="s">
        <v>241</v>
      </c>
      <c r="H150" s="609">
        <v>0.97499999999999998</v>
      </c>
      <c r="L150" s="605"/>
      <c r="M150" s="610"/>
      <c r="N150" s="611"/>
      <c r="O150" s="611"/>
      <c r="P150" s="611"/>
      <c r="Q150" s="611"/>
      <c r="R150" s="611"/>
      <c r="S150" s="611"/>
      <c r="T150" s="612"/>
      <c r="AT150" s="607" t="s">
        <v>205</v>
      </c>
      <c r="AU150" s="607" t="s">
        <v>89</v>
      </c>
      <c r="AV150" s="606" t="s">
        <v>89</v>
      </c>
      <c r="AW150" s="606" t="s">
        <v>43</v>
      </c>
      <c r="AX150" s="606" t="s">
        <v>82</v>
      </c>
      <c r="AY150" s="607" t="s">
        <v>197</v>
      </c>
    </row>
    <row r="151" spans="2:51" s="599" customFormat="1">
      <c r="B151" s="598"/>
      <c r="D151" s="594" t="s">
        <v>205</v>
      </c>
      <c r="E151" s="600" t="s">
        <v>5</v>
      </c>
      <c r="F151" s="601" t="s">
        <v>235</v>
      </c>
      <c r="H151" s="600" t="s">
        <v>5</v>
      </c>
      <c r="L151" s="598"/>
      <c r="M151" s="602"/>
      <c r="N151" s="603"/>
      <c r="O151" s="603"/>
      <c r="P151" s="603"/>
      <c r="Q151" s="603"/>
      <c r="R151" s="603"/>
      <c r="S151" s="603"/>
      <c r="T151" s="604"/>
      <c r="AT151" s="600" t="s">
        <v>205</v>
      </c>
      <c r="AU151" s="600" t="s">
        <v>89</v>
      </c>
      <c r="AV151" s="599" t="s">
        <v>11</v>
      </c>
      <c r="AW151" s="599" t="s">
        <v>43</v>
      </c>
      <c r="AX151" s="599" t="s">
        <v>82</v>
      </c>
      <c r="AY151" s="600" t="s">
        <v>197</v>
      </c>
    </row>
    <row r="152" spans="2:51" s="606" customFormat="1">
      <c r="B152" s="605"/>
      <c r="D152" s="594" t="s">
        <v>205</v>
      </c>
      <c r="E152" s="607" t="s">
        <v>5</v>
      </c>
      <c r="F152" s="608" t="s">
        <v>246</v>
      </c>
      <c r="H152" s="609">
        <v>6.0759999999999996</v>
      </c>
      <c r="L152" s="605"/>
      <c r="M152" s="610"/>
      <c r="N152" s="611"/>
      <c r="O152" s="611"/>
      <c r="P152" s="611"/>
      <c r="Q152" s="611"/>
      <c r="R152" s="611"/>
      <c r="S152" s="611"/>
      <c r="T152" s="612"/>
      <c r="AT152" s="607" t="s">
        <v>205</v>
      </c>
      <c r="AU152" s="607" t="s">
        <v>89</v>
      </c>
      <c r="AV152" s="606" t="s">
        <v>89</v>
      </c>
      <c r="AW152" s="606" t="s">
        <v>43</v>
      </c>
      <c r="AX152" s="606" t="s">
        <v>82</v>
      </c>
      <c r="AY152" s="607" t="s">
        <v>197</v>
      </c>
    </row>
    <row r="153" spans="2:51" s="606" customFormat="1">
      <c r="B153" s="605"/>
      <c r="D153" s="594" t="s">
        <v>205</v>
      </c>
      <c r="E153" s="607" t="s">
        <v>5</v>
      </c>
      <c r="F153" s="608" t="s">
        <v>247</v>
      </c>
      <c r="H153" s="609">
        <v>2.0790000000000002</v>
      </c>
      <c r="L153" s="605"/>
      <c r="M153" s="610"/>
      <c r="N153" s="611"/>
      <c r="O153" s="611"/>
      <c r="P153" s="611"/>
      <c r="Q153" s="611"/>
      <c r="R153" s="611"/>
      <c r="S153" s="611"/>
      <c r="T153" s="612"/>
      <c r="AT153" s="607" t="s">
        <v>205</v>
      </c>
      <c r="AU153" s="607" t="s">
        <v>89</v>
      </c>
      <c r="AV153" s="606" t="s">
        <v>89</v>
      </c>
      <c r="AW153" s="606" t="s">
        <v>43</v>
      </c>
      <c r="AX153" s="606" t="s">
        <v>82</v>
      </c>
      <c r="AY153" s="607" t="s">
        <v>197</v>
      </c>
    </row>
    <row r="154" spans="2:51" s="622" customFormat="1">
      <c r="B154" s="621"/>
      <c r="D154" s="594" t="s">
        <v>205</v>
      </c>
      <c r="E154" s="623" t="s">
        <v>5</v>
      </c>
      <c r="F154" s="624" t="s">
        <v>248</v>
      </c>
      <c r="H154" s="625">
        <v>13.18</v>
      </c>
      <c r="L154" s="621"/>
      <c r="M154" s="626"/>
      <c r="N154" s="627"/>
      <c r="O154" s="627"/>
      <c r="P154" s="627"/>
      <c r="Q154" s="627"/>
      <c r="R154" s="627"/>
      <c r="S154" s="627"/>
      <c r="T154" s="628"/>
      <c r="AT154" s="623" t="s">
        <v>205</v>
      </c>
      <c r="AU154" s="623" t="s">
        <v>89</v>
      </c>
      <c r="AV154" s="622" t="s">
        <v>114</v>
      </c>
      <c r="AW154" s="622" t="s">
        <v>43</v>
      </c>
      <c r="AX154" s="622" t="s">
        <v>82</v>
      </c>
      <c r="AY154" s="623" t="s">
        <v>197</v>
      </c>
    </row>
    <row r="155" spans="2:51" s="599" customFormat="1">
      <c r="B155" s="598"/>
      <c r="D155" s="594" t="s">
        <v>205</v>
      </c>
      <c r="E155" s="600" t="s">
        <v>5</v>
      </c>
      <c r="F155" s="601" t="s">
        <v>249</v>
      </c>
      <c r="H155" s="600" t="s">
        <v>5</v>
      </c>
      <c r="L155" s="598"/>
      <c r="M155" s="602"/>
      <c r="N155" s="603"/>
      <c r="O155" s="603"/>
      <c r="P155" s="603"/>
      <c r="Q155" s="603"/>
      <c r="R155" s="603"/>
      <c r="S155" s="603"/>
      <c r="T155" s="604"/>
      <c r="AT155" s="600" t="s">
        <v>205</v>
      </c>
      <c r="AU155" s="600" t="s">
        <v>89</v>
      </c>
      <c r="AV155" s="599" t="s">
        <v>11</v>
      </c>
      <c r="AW155" s="599" t="s">
        <v>43</v>
      </c>
      <c r="AX155" s="599" t="s">
        <v>82</v>
      </c>
      <c r="AY155" s="600" t="s">
        <v>197</v>
      </c>
    </row>
    <row r="156" spans="2:51" s="599" customFormat="1">
      <c r="B156" s="598"/>
      <c r="D156" s="594" t="s">
        <v>205</v>
      </c>
      <c r="E156" s="600" t="s">
        <v>5</v>
      </c>
      <c r="F156" s="601" t="s">
        <v>233</v>
      </c>
      <c r="H156" s="600" t="s">
        <v>5</v>
      </c>
      <c r="L156" s="598"/>
      <c r="M156" s="602"/>
      <c r="N156" s="603"/>
      <c r="O156" s="603"/>
      <c r="P156" s="603"/>
      <c r="Q156" s="603"/>
      <c r="R156" s="603"/>
      <c r="S156" s="603"/>
      <c r="T156" s="604"/>
      <c r="AT156" s="600" t="s">
        <v>205</v>
      </c>
      <c r="AU156" s="600" t="s">
        <v>89</v>
      </c>
      <c r="AV156" s="599" t="s">
        <v>11</v>
      </c>
      <c r="AW156" s="599" t="s">
        <v>43</v>
      </c>
      <c r="AX156" s="599" t="s">
        <v>82</v>
      </c>
      <c r="AY156" s="600" t="s">
        <v>197</v>
      </c>
    </row>
    <row r="157" spans="2:51" s="606" customFormat="1">
      <c r="B157" s="605"/>
      <c r="D157" s="594" t="s">
        <v>205</v>
      </c>
      <c r="E157" s="607" t="s">
        <v>5</v>
      </c>
      <c r="F157" s="608" t="s">
        <v>250</v>
      </c>
      <c r="H157" s="609">
        <v>5.4</v>
      </c>
      <c r="L157" s="605"/>
      <c r="M157" s="610"/>
      <c r="N157" s="611"/>
      <c r="O157" s="611"/>
      <c r="P157" s="611"/>
      <c r="Q157" s="611"/>
      <c r="R157" s="611"/>
      <c r="S157" s="611"/>
      <c r="T157" s="612"/>
      <c r="AT157" s="607" t="s">
        <v>205</v>
      </c>
      <c r="AU157" s="607" t="s">
        <v>89</v>
      </c>
      <c r="AV157" s="606" t="s">
        <v>89</v>
      </c>
      <c r="AW157" s="606" t="s">
        <v>43</v>
      </c>
      <c r="AX157" s="606" t="s">
        <v>82</v>
      </c>
      <c r="AY157" s="607" t="s">
        <v>197</v>
      </c>
    </row>
    <row r="158" spans="2:51" s="599" customFormat="1">
      <c r="B158" s="598"/>
      <c r="D158" s="594" t="s">
        <v>205</v>
      </c>
      <c r="E158" s="600" t="s">
        <v>5</v>
      </c>
      <c r="F158" s="601" t="s">
        <v>240</v>
      </c>
      <c r="H158" s="600" t="s">
        <v>5</v>
      </c>
      <c r="L158" s="598"/>
      <c r="M158" s="602"/>
      <c r="N158" s="603"/>
      <c r="O158" s="603"/>
      <c r="P158" s="603"/>
      <c r="Q158" s="603"/>
      <c r="R158" s="603"/>
      <c r="S158" s="603"/>
      <c r="T158" s="604"/>
      <c r="AT158" s="600" t="s">
        <v>205</v>
      </c>
      <c r="AU158" s="600" t="s">
        <v>89</v>
      </c>
      <c r="AV158" s="599" t="s">
        <v>11</v>
      </c>
      <c r="AW158" s="599" t="s">
        <v>43</v>
      </c>
      <c r="AX158" s="599" t="s">
        <v>82</v>
      </c>
      <c r="AY158" s="600" t="s">
        <v>197</v>
      </c>
    </row>
    <row r="159" spans="2:51" s="606" customFormat="1">
      <c r="B159" s="605"/>
      <c r="D159" s="594" t="s">
        <v>205</v>
      </c>
      <c r="E159" s="607" t="s">
        <v>5</v>
      </c>
      <c r="F159" s="608" t="s">
        <v>241</v>
      </c>
      <c r="H159" s="609">
        <v>0.97499999999999998</v>
      </c>
      <c r="L159" s="605"/>
      <c r="M159" s="610"/>
      <c r="N159" s="611"/>
      <c r="O159" s="611"/>
      <c r="P159" s="611"/>
      <c r="Q159" s="611"/>
      <c r="R159" s="611"/>
      <c r="S159" s="611"/>
      <c r="T159" s="612"/>
      <c r="AT159" s="607" t="s">
        <v>205</v>
      </c>
      <c r="AU159" s="607" t="s">
        <v>89</v>
      </c>
      <c r="AV159" s="606" t="s">
        <v>89</v>
      </c>
      <c r="AW159" s="606" t="s">
        <v>43</v>
      </c>
      <c r="AX159" s="606" t="s">
        <v>82</v>
      </c>
      <c r="AY159" s="607" t="s">
        <v>197</v>
      </c>
    </row>
    <row r="160" spans="2:51" s="599" customFormat="1">
      <c r="B160" s="598"/>
      <c r="D160" s="594" t="s">
        <v>205</v>
      </c>
      <c r="E160" s="600" t="s">
        <v>5</v>
      </c>
      <c r="F160" s="601" t="s">
        <v>235</v>
      </c>
      <c r="H160" s="600" t="s">
        <v>5</v>
      </c>
      <c r="L160" s="598"/>
      <c r="M160" s="602"/>
      <c r="N160" s="603"/>
      <c r="O160" s="603"/>
      <c r="P160" s="603"/>
      <c r="Q160" s="603"/>
      <c r="R160" s="603"/>
      <c r="S160" s="603"/>
      <c r="T160" s="604"/>
      <c r="AT160" s="600" t="s">
        <v>205</v>
      </c>
      <c r="AU160" s="600" t="s">
        <v>89</v>
      </c>
      <c r="AV160" s="599" t="s">
        <v>11</v>
      </c>
      <c r="AW160" s="599" t="s">
        <v>43</v>
      </c>
      <c r="AX160" s="599" t="s">
        <v>82</v>
      </c>
      <c r="AY160" s="600" t="s">
        <v>197</v>
      </c>
    </row>
    <row r="161" spans="2:65" s="606" customFormat="1">
      <c r="B161" s="605"/>
      <c r="D161" s="594" t="s">
        <v>205</v>
      </c>
      <c r="E161" s="607" t="s">
        <v>5</v>
      </c>
      <c r="F161" s="608" t="s">
        <v>251</v>
      </c>
      <c r="H161" s="609">
        <v>7.0880000000000001</v>
      </c>
      <c r="L161" s="605"/>
      <c r="M161" s="610"/>
      <c r="N161" s="611"/>
      <c r="O161" s="611"/>
      <c r="P161" s="611"/>
      <c r="Q161" s="611"/>
      <c r="R161" s="611"/>
      <c r="S161" s="611"/>
      <c r="T161" s="612"/>
      <c r="AT161" s="607" t="s">
        <v>205</v>
      </c>
      <c r="AU161" s="607" t="s">
        <v>89</v>
      </c>
      <c r="AV161" s="606" t="s">
        <v>89</v>
      </c>
      <c r="AW161" s="606" t="s">
        <v>43</v>
      </c>
      <c r="AX161" s="606" t="s">
        <v>82</v>
      </c>
      <c r="AY161" s="607" t="s">
        <v>197</v>
      </c>
    </row>
    <row r="162" spans="2:65" s="606" customFormat="1">
      <c r="B162" s="605"/>
      <c r="D162" s="594" t="s">
        <v>205</v>
      </c>
      <c r="E162" s="607" t="s">
        <v>5</v>
      </c>
      <c r="F162" s="608" t="s">
        <v>252</v>
      </c>
      <c r="H162" s="609">
        <v>1.3859999999999999</v>
      </c>
      <c r="L162" s="605"/>
      <c r="M162" s="610"/>
      <c r="N162" s="611"/>
      <c r="O162" s="611"/>
      <c r="P162" s="611"/>
      <c r="Q162" s="611"/>
      <c r="R162" s="611"/>
      <c r="S162" s="611"/>
      <c r="T162" s="612"/>
      <c r="AT162" s="607" t="s">
        <v>205</v>
      </c>
      <c r="AU162" s="607" t="s">
        <v>89</v>
      </c>
      <c r="AV162" s="606" t="s">
        <v>89</v>
      </c>
      <c r="AW162" s="606" t="s">
        <v>43</v>
      </c>
      <c r="AX162" s="606" t="s">
        <v>82</v>
      </c>
      <c r="AY162" s="607" t="s">
        <v>197</v>
      </c>
    </row>
    <row r="163" spans="2:65" s="622" customFormat="1">
      <c r="B163" s="621"/>
      <c r="D163" s="594" t="s">
        <v>205</v>
      </c>
      <c r="E163" s="623" t="s">
        <v>5</v>
      </c>
      <c r="F163" s="624" t="s">
        <v>253</v>
      </c>
      <c r="H163" s="625">
        <v>14.849</v>
      </c>
      <c r="L163" s="621"/>
      <c r="M163" s="626"/>
      <c r="N163" s="627"/>
      <c r="O163" s="627"/>
      <c r="P163" s="627"/>
      <c r="Q163" s="627"/>
      <c r="R163" s="627"/>
      <c r="S163" s="627"/>
      <c r="T163" s="628"/>
      <c r="AT163" s="623" t="s">
        <v>205</v>
      </c>
      <c r="AU163" s="623" t="s">
        <v>89</v>
      </c>
      <c r="AV163" s="622" t="s">
        <v>114</v>
      </c>
      <c r="AW163" s="622" t="s">
        <v>43</v>
      </c>
      <c r="AX163" s="622" t="s">
        <v>82</v>
      </c>
      <c r="AY163" s="623" t="s">
        <v>197</v>
      </c>
    </row>
    <row r="164" spans="2:65" s="614" customFormat="1">
      <c r="B164" s="613"/>
      <c r="D164" s="594" t="s">
        <v>205</v>
      </c>
      <c r="E164" s="615" t="s">
        <v>5</v>
      </c>
      <c r="F164" s="616" t="s">
        <v>210</v>
      </c>
      <c r="H164" s="617">
        <v>62.204000000000001</v>
      </c>
      <c r="L164" s="613"/>
      <c r="M164" s="618"/>
      <c r="N164" s="619"/>
      <c r="O164" s="619"/>
      <c r="P164" s="619"/>
      <c r="Q164" s="619"/>
      <c r="R164" s="619"/>
      <c r="S164" s="619"/>
      <c r="T164" s="620"/>
      <c r="AT164" s="615" t="s">
        <v>205</v>
      </c>
      <c r="AU164" s="615" t="s">
        <v>89</v>
      </c>
      <c r="AV164" s="614" t="s">
        <v>129</v>
      </c>
      <c r="AW164" s="614" t="s">
        <v>43</v>
      </c>
      <c r="AX164" s="614" t="s">
        <v>11</v>
      </c>
      <c r="AY164" s="615" t="s">
        <v>197</v>
      </c>
    </row>
    <row r="165" spans="2:65" s="492" customFormat="1" ht="16.5" customHeight="1">
      <c r="B165" s="493"/>
      <c r="C165" s="572" t="s">
        <v>114</v>
      </c>
      <c r="D165" s="572" t="s">
        <v>199</v>
      </c>
      <c r="E165" s="573" t="s">
        <v>254</v>
      </c>
      <c r="F165" s="574" t="s">
        <v>255</v>
      </c>
      <c r="G165" s="575" t="s">
        <v>213</v>
      </c>
      <c r="H165" s="576">
        <v>10.8</v>
      </c>
      <c r="I165" s="7"/>
      <c r="J165" s="577">
        <f>ROUND(I165*H165,0)</f>
        <v>0</v>
      </c>
      <c r="K165" s="574" t="s">
        <v>203</v>
      </c>
      <c r="L165" s="493"/>
      <c r="M165" s="578" t="s">
        <v>5</v>
      </c>
      <c r="N165" s="579" t="s">
        <v>53</v>
      </c>
      <c r="O165" s="494"/>
      <c r="P165" s="580">
        <f>O165*H165</f>
        <v>0</v>
      </c>
      <c r="Q165" s="580">
        <v>1.94302</v>
      </c>
      <c r="R165" s="580">
        <f>Q165*H165</f>
        <v>20.984616000000003</v>
      </c>
      <c r="S165" s="580">
        <v>0</v>
      </c>
      <c r="T165" s="581">
        <f>S165*H165</f>
        <v>0</v>
      </c>
      <c r="AR165" s="482" t="s">
        <v>129</v>
      </c>
      <c r="AT165" s="482" t="s">
        <v>199</v>
      </c>
      <c r="AU165" s="482" t="s">
        <v>89</v>
      </c>
      <c r="AY165" s="482" t="s">
        <v>197</v>
      </c>
      <c r="BE165" s="582">
        <f>IF(N165="základní",J165,0)</f>
        <v>0</v>
      </c>
      <c r="BF165" s="582">
        <f>IF(N165="snížená",J165,0)</f>
        <v>0</v>
      </c>
      <c r="BG165" s="582">
        <f>IF(N165="zákl. přenesená",J165,0)</f>
        <v>0</v>
      </c>
      <c r="BH165" s="582">
        <f>IF(N165="sníž. přenesená",J165,0)</f>
        <v>0</v>
      </c>
      <c r="BI165" s="582">
        <f>IF(N165="nulová",J165,0)</f>
        <v>0</v>
      </c>
      <c r="BJ165" s="482" t="s">
        <v>11</v>
      </c>
      <c r="BK165" s="582">
        <f>ROUND(I165*H165,0)</f>
        <v>0</v>
      </c>
      <c r="BL165" s="482" t="s">
        <v>129</v>
      </c>
      <c r="BM165" s="482" t="s">
        <v>256</v>
      </c>
    </row>
    <row r="166" spans="2:65" s="492" customFormat="1" ht="81">
      <c r="B166" s="493"/>
      <c r="D166" s="594" t="s">
        <v>257</v>
      </c>
      <c r="F166" s="595" t="s">
        <v>258</v>
      </c>
      <c r="L166" s="493"/>
      <c r="M166" s="596"/>
      <c r="N166" s="494"/>
      <c r="O166" s="494"/>
      <c r="P166" s="494"/>
      <c r="Q166" s="494"/>
      <c r="R166" s="494"/>
      <c r="S166" s="494"/>
      <c r="T166" s="597"/>
      <c r="AT166" s="482" t="s">
        <v>257</v>
      </c>
      <c r="AU166" s="482" t="s">
        <v>89</v>
      </c>
    </row>
    <row r="167" spans="2:65" s="599" customFormat="1">
      <c r="B167" s="598"/>
      <c r="D167" s="594" t="s">
        <v>205</v>
      </c>
      <c r="E167" s="600" t="s">
        <v>5</v>
      </c>
      <c r="F167" s="601" t="s">
        <v>259</v>
      </c>
      <c r="H167" s="600" t="s">
        <v>5</v>
      </c>
      <c r="L167" s="598"/>
      <c r="M167" s="602"/>
      <c r="N167" s="603"/>
      <c r="O167" s="603"/>
      <c r="P167" s="603"/>
      <c r="Q167" s="603"/>
      <c r="R167" s="603"/>
      <c r="S167" s="603"/>
      <c r="T167" s="604"/>
      <c r="AT167" s="600" t="s">
        <v>205</v>
      </c>
      <c r="AU167" s="600" t="s">
        <v>89</v>
      </c>
      <c r="AV167" s="599" t="s">
        <v>11</v>
      </c>
      <c r="AW167" s="599" t="s">
        <v>43</v>
      </c>
      <c r="AX167" s="599" t="s">
        <v>82</v>
      </c>
      <c r="AY167" s="600" t="s">
        <v>197</v>
      </c>
    </row>
    <row r="168" spans="2:65" s="599" customFormat="1">
      <c r="B168" s="598"/>
      <c r="D168" s="594" t="s">
        <v>205</v>
      </c>
      <c r="E168" s="600" t="s">
        <v>5</v>
      </c>
      <c r="F168" s="601" t="s">
        <v>215</v>
      </c>
      <c r="H168" s="600" t="s">
        <v>5</v>
      </c>
      <c r="L168" s="598"/>
      <c r="M168" s="602"/>
      <c r="N168" s="603"/>
      <c r="O168" s="603"/>
      <c r="P168" s="603"/>
      <c r="Q168" s="603"/>
      <c r="R168" s="603"/>
      <c r="S168" s="603"/>
      <c r="T168" s="604"/>
      <c r="AT168" s="600" t="s">
        <v>205</v>
      </c>
      <c r="AU168" s="600" t="s">
        <v>89</v>
      </c>
      <c r="AV168" s="599" t="s">
        <v>11</v>
      </c>
      <c r="AW168" s="599" t="s">
        <v>43</v>
      </c>
      <c r="AX168" s="599" t="s">
        <v>82</v>
      </c>
      <c r="AY168" s="600" t="s">
        <v>197</v>
      </c>
    </row>
    <row r="169" spans="2:65" s="606" customFormat="1">
      <c r="B169" s="605"/>
      <c r="D169" s="594" t="s">
        <v>205</v>
      </c>
      <c r="E169" s="607" t="s">
        <v>5</v>
      </c>
      <c r="F169" s="608" t="s">
        <v>260</v>
      </c>
      <c r="H169" s="609">
        <v>0.433</v>
      </c>
      <c r="L169" s="605"/>
      <c r="M169" s="610"/>
      <c r="N169" s="611"/>
      <c r="O169" s="611"/>
      <c r="P169" s="611"/>
      <c r="Q169" s="611"/>
      <c r="R169" s="611"/>
      <c r="S169" s="611"/>
      <c r="T169" s="612"/>
      <c r="AT169" s="607" t="s">
        <v>205</v>
      </c>
      <c r="AU169" s="607" t="s">
        <v>89</v>
      </c>
      <c r="AV169" s="606" t="s">
        <v>89</v>
      </c>
      <c r="AW169" s="606" t="s">
        <v>43</v>
      </c>
      <c r="AX169" s="606" t="s">
        <v>82</v>
      </c>
      <c r="AY169" s="607" t="s">
        <v>197</v>
      </c>
    </row>
    <row r="170" spans="2:65" s="606" customFormat="1">
      <c r="B170" s="605"/>
      <c r="D170" s="594" t="s">
        <v>205</v>
      </c>
      <c r="E170" s="607" t="s">
        <v>5</v>
      </c>
      <c r="F170" s="608" t="s">
        <v>261</v>
      </c>
      <c r="H170" s="609">
        <v>1.498</v>
      </c>
      <c r="L170" s="605"/>
      <c r="M170" s="610"/>
      <c r="N170" s="611"/>
      <c r="O170" s="611"/>
      <c r="P170" s="611"/>
      <c r="Q170" s="611"/>
      <c r="R170" s="611"/>
      <c r="S170" s="611"/>
      <c r="T170" s="612"/>
      <c r="AT170" s="607" t="s">
        <v>205</v>
      </c>
      <c r="AU170" s="607" t="s">
        <v>89</v>
      </c>
      <c r="AV170" s="606" t="s">
        <v>89</v>
      </c>
      <c r="AW170" s="606" t="s">
        <v>43</v>
      </c>
      <c r="AX170" s="606" t="s">
        <v>82</v>
      </c>
      <c r="AY170" s="607" t="s">
        <v>197</v>
      </c>
    </row>
    <row r="171" spans="2:65" s="606" customFormat="1">
      <c r="B171" s="605"/>
      <c r="D171" s="594" t="s">
        <v>205</v>
      </c>
      <c r="E171" s="607" t="s">
        <v>5</v>
      </c>
      <c r="F171" s="608" t="s">
        <v>262</v>
      </c>
      <c r="H171" s="609">
        <v>0.55300000000000005</v>
      </c>
      <c r="L171" s="605"/>
      <c r="M171" s="610"/>
      <c r="N171" s="611"/>
      <c r="O171" s="611"/>
      <c r="P171" s="611"/>
      <c r="Q171" s="611"/>
      <c r="R171" s="611"/>
      <c r="S171" s="611"/>
      <c r="T171" s="612"/>
      <c r="AT171" s="607" t="s">
        <v>205</v>
      </c>
      <c r="AU171" s="607" t="s">
        <v>89</v>
      </c>
      <c r="AV171" s="606" t="s">
        <v>89</v>
      </c>
      <c r="AW171" s="606" t="s">
        <v>43</v>
      </c>
      <c r="AX171" s="606" t="s">
        <v>82</v>
      </c>
      <c r="AY171" s="607" t="s">
        <v>197</v>
      </c>
    </row>
    <row r="172" spans="2:65" s="622" customFormat="1">
      <c r="B172" s="621"/>
      <c r="D172" s="594" t="s">
        <v>205</v>
      </c>
      <c r="E172" s="623" t="s">
        <v>5</v>
      </c>
      <c r="F172" s="624" t="s">
        <v>222</v>
      </c>
      <c r="H172" s="625">
        <v>2.484</v>
      </c>
      <c r="L172" s="621"/>
      <c r="M172" s="626"/>
      <c r="N172" s="627"/>
      <c r="O172" s="627"/>
      <c r="P172" s="627"/>
      <c r="Q172" s="627"/>
      <c r="R172" s="627"/>
      <c r="S172" s="627"/>
      <c r="T172" s="628"/>
      <c r="AT172" s="623" t="s">
        <v>205</v>
      </c>
      <c r="AU172" s="623" t="s">
        <v>89</v>
      </c>
      <c r="AV172" s="622" t="s">
        <v>114</v>
      </c>
      <c r="AW172" s="622" t="s">
        <v>43</v>
      </c>
      <c r="AX172" s="622" t="s">
        <v>82</v>
      </c>
      <c r="AY172" s="623" t="s">
        <v>197</v>
      </c>
    </row>
    <row r="173" spans="2:65" s="599" customFormat="1">
      <c r="B173" s="598"/>
      <c r="D173" s="594" t="s">
        <v>205</v>
      </c>
      <c r="E173" s="600" t="s">
        <v>5</v>
      </c>
      <c r="F173" s="601" t="s">
        <v>263</v>
      </c>
      <c r="H173" s="600" t="s">
        <v>5</v>
      </c>
      <c r="L173" s="598"/>
      <c r="M173" s="602"/>
      <c r="N173" s="603"/>
      <c r="O173" s="603"/>
      <c r="P173" s="603"/>
      <c r="Q173" s="603"/>
      <c r="R173" s="603"/>
      <c r="S173" s="603"/>
      <c r="T173" s="604"/>
      <c r="AT173" s="600" t="s">
        <v>205</v>
      </c>
      <c r="AU173" s="600" t="s">
        <v>89</v>
      </c>
      <c r="AV173" s="599" t="s">
        <v>11</v>
      </c>
      <c r="AW173" s="599" t="s">
        <v>43</v>
      </c>
      <c r="AX173" s="599" t="s">
        <v>82</v>
      </c>
      <c r="AY173" s="600" t="s">
        <v>197</v>
      </c>
    </row>
    <row r="174" spans="2:65" s="599" customFormat="1">
      <c r="B174" s="598"/>
      <c r="D174" s="594" t="s">
        <v>205</v>
      </c>
      <c r="E174" s="600" t="s">
        <v>5</v>
      </c>
      <c r="F174" s="601" t="s">
        <v>223</v>
      </c>
      <c r="H174" s="600" t="s">
        <v>5</v>
      </c>
      <c r="L174" s="598"/>
      <c r="M174" s="602"/>
      <c r="N174" s="603"/>
      <c r="O174" s="603"/>
      <c r="P174" s="603"/>
      <c r="Q174" s="603"/>
      <c r="R174" s="603"/>
      <c r="S174" s="603"/>
      <c r="T174" s="604"/>
      <c r="AT174" s="600" t="s">
        <v>205</v>
      </c>
      <c r="AU174" s="600" t="s">
        <v>89</v>
      </c>
      <c r="AV174" s="599" t="s">
        <v>11</v>
      </c>
      <c r="AW174" s="599" t="s">
        <v>43</v>
      </c>
      <c r="AX174" s="599" t="s">
        <v>82</v>
      </c>
      <c r="AY174" s="600" t="s">
        <v>197</v>
      </c>
    </row>
    <row r="175" spans="2:65" s="606" customFormat="1">
      <c r="B175" s="605"/>
      <c r="D175" s="594" t="s">
        <v>205</v>
      </c>
      <c r="E175" s="607" t="s">
        <v>5</v>
      </c>
      <c r="F175" s="608" t="s">
        <v>264</v>
      </c>
      <c r="H175" s="609">
        <v>1.296</v>
      </c>
      <c r="L175" s="605"/>
      <c r="M175" s="610"/>
      <c r="N175" s="611"/>
      <c r="O175" s="611"/>
      <c r="P175" s="611"/>
      <c r="Q175" s="611"/>
      <c r="R175" s="611"/>
      <c r="S175" s="611"/>
      <c r="T175" s="612"/>
      <c r="AT175" s="607" t="s">
        <v>205</v>
      </c>
      <c r="AU175" s="607" t="s">
        <v>89</v>
      </c>
      <c r="AV175" s="606" t="s">
        <v>89</v>
      </c>
      <c r="AW175" s="606" t="s">
        <v>43</v>
      </c>
      <c r="AX175" s="606" t="s">
        <v>82</v>
      </c>
      <c r="AY175" s="607" t="s">
        <v>197</v>
      </c>
    </row>
    <row r="176" spans="2:65" s="606" customFormat="1">
      <c r="B176" s="605"/>
      <c r="D176" s="594" t="s">
        <v>205</v>
      </c>
      <c r="E176" s="607" t="s">
        <v>5</v>
      </c>
      <c r="F176" s="608" t="s">
        <v>265</v>
      </c>
      <c r="H176" s="609">
        <v>0.99</v>
      </c>
      <c r="L176" s="605"/>
      <c r="M176" s="610"/>
      <c r="N176" s="611"/>
      <c r="O176" s="611"/>
      <c r="P176" s="611"/>
      <c r="Q176" s="611"/>
      <c r="R176" s="611"/>
      <c r="S176" s="611"/>
      <c r="T176" s="612"/>
      <c r="AT176" s="607" t="s">
        <v>205</v>
      </c>
      <c r="AU176" s="607" t="s">
        <v>89</v>
      </c>
      <c r="AV176" s="606" t="s">
        <v>89</v>
      </c>
      <c r="AW176" s="606" t="s">
        <v>43</v>
      </c>
      <c r="AX176" s="606" t="s">
        <v>82</v>
      </c>
      <c r="AY176" s="607" t="s">
        <v>197</v>
      </c>
    </row>
    <row r="177" spans="2:65" s="606" customFormat="1">
      <c r="B177" s="605"/>
      <c r="D177" s="594" t="s">
        <v>205</v>
      </c>
      <c r="E177" s="607" t="s">
        <v>5</v>
      </c>
      <c r="F177" s="608" t="s">
        <v>266</v>
      </c>
      <c r="H177" s="609">
        <v>0.57599999999999996</v>
      </c>
      <c r="L177" s="605"/>
      <c r="M177" s="610"/>
      <c r="N177" s="611"/>
      <c r="O177" s="611"/>
      <c r="P177" s="611"/>
      <c r="Q177" s="611"/>
      <c r="R177" s="611"/>
      <c r="S177" s="611"/>
      <c r="T177" s="612"/>
      <c r="AT177" s="607" t="s">
        <v>205</v>
      </c>
      <c r="AU177" s="607" t="s">
        <v>89</v>
      </c>
      <c r="AV177" s="606" t="s">
        <v>89</v>
      </c>
      <c r="AW177" s="606" t="s">
        <v>43</v>
      </c>
      <c r="AX177" s="606" t="s">
        <v>82</v>
      </c>
      <c r="AY177" s="607" t="s">
        <v>197</v>
      </c>
    </row>
    <row r="178" spans="2:65" s="622" customFormat="1">
      <c r="B178" s="621"/>
      <c r="D178" s="594" t="s">
        <v>205</v>
      </c>
      <c r="E178" s="623" t="s">
        <v>5</v>
      </c>
      <c r="F178" s="624" t="s">
        <v>237</v>
      </c>
      <c r="H178" s="625">
        <v>2.8620000000000001</v>
      </c>
      <c r="L178" s="621"/>
      <c r="M178" s="626"/>
      <c r="N178" s="627"/>
      <c r="O178" s="627"/>
      <c r="P178" s="627"/>
      <c r="Q178" s="627"/>
      <c r="R178" s="627"/>
      <c r="S178" s="627"/>
      <c r="T178" s="628"/>
      <c r="AT178" s="623" t="s">
        <v>205</v>
      </c>
      <c r="AU178" s="623" t="s">
        <v>89</v>
      </c>
      <c r="AV178" s="622" t="s">
        <v>114</v>
      </c>
      <c r="AW178" s="622" t="s">
        <v>43</v>
      </c>
      <c r="AX178" s="622" t="s">
        <v>82</v>
      </c>
      <c r="AY178" s="623" t="s">
        <v>197</v>
      </c>
    </row>
    <row r="179" spans="2:65" s="599" customFormat="1">
      <c r="B179" s="598"/>
      <c r="D179" s="594" t="s">
        <v>205</v>
      </c>
      <c r="E179" s="600" t="s">
        <v>5</v>
      </c>
      <c r="F179" s="601" t="s">
        <v>238</v>
      </c>
      <c r="H179" s="600" t="s">
        <v>5</v>
      </c>
      <c r="L179" s="598"/>
      <c r="M179" s="602"/>
      <c r="N179" s="603"/>
      <c r="O179" s="603"/>
      <c r="P179" s="603"/>
      <c r="Q179" s="603"/>
      <c r="R179" s="603"/>
      <c r="S179" s="603"/>
      <c r="T179" s="604"/>
      <c r="AT179" s="600" t="s">
        <v>205</v>
      </c>
      <c r="AU179" s="600" t="s">
        <v>89</v>
      </c>
      <c r="AV179" s="599" t="s">
        <v>11</v>
      </c>
      <c r="AW179" s="599" t="s">
        <v>43</v>
      </c>
      <c r="AX179" s="599" t="s">
        <v>82</v>
      </c>
      <c r="AY179" s="600" t="s">
        <v>197</v>
      </c>
    </row>
    <row r="180" spans="2:65" s="606" customFormat="1">
      <c r="B180" s="605"/>
      <c r="D180" s="594" t="s">
        <v>205</v>
      </c>
      <c r="E180" s="607" t="s">
        <v>5</v>
      </c>
      <c r="F180" s="608" t="s">
        <v>267</v>
      </c>
      <c r="H180" s="609">
        <v>1.53</v>
      </c>
      <c r="L180" s="605"/>
      <c r="M180" s="610"/>
      <c r="N180" s="611"/>
      <c r="O180" s="611"/>
      <c r="P180" s="611"/>
      <c r="Q180" s="611"/>
      <c r="R180" s="611"/>
      <c r="S180" s="611"/>
      <c r="T180" s="612"/>
      <c r="AT180" s="607" t="s">
        <v>205</v>
      </c>
      <c r="AU180" s="607" t="s">
        <v>89</v>
      </c>
      <c r="AV180" s="606" t="s">
        <v>89</v>
      </c>
      <c r="AW180" s="606" t="s">
        <v>43</v>
      </c>
      <c r="AX180" s="606" t="s">
        <v>82</v>
      </c>
      <c r="AY180" s="607" t="s">
        <v>197</v>
      </c>
    </row>
    <row r="181" spans="2:65" s="606" customFormat="1">
      <c r="B181" s="605"/>
      <c r="D181" s="594" t="s">
        <v>205</v>
      </c>
      <c r="E181" s="607" t="s">
        <v>5</v>
      </c>
      <c r="F181" s="608" t="s">
        <v>268</v>
      </c>
      <c r="H181" s="609">
        <v>0.28799999999999998</v>
      </c>
      <c r="L181" s="605"/>
      <c r="M181" s="610"/>
      <c r="N181" s="611"/>
      <c r="O181" s="611"/>
      <c r="P181" s="611"/>
      <c r="Q181" s="611"/>
      <c r="R181" s="611"/>
      <c r="S181" s="611"/>
      <c r="T181" s="612"/>
      <c r="AT181" s="607" t="s">
        <v>205</v>
      </c>
      <c r="AU181" s="607" t="s">
        <v>89</v>
      </c>
      <c r="AV181" s="606" t="s">
        <v>89</v>
      </c>
      <c r="AW181" s="606" t="s">
        <v>43</v>
      </c>
      <c r="AX181" s="606" t="s">
        <v>82</v>
      </c>
      <c r="AY181" s="607" t="s">
        <v>197</v>
      </c>
    </row>
    <row r="182" spans="2:65" s="622" customFormat="1">
      <c r="B182" s="621"/>
      <c r="D182" s="594" t="s">
        <v>205</v>
      </c>
      <c r="E182" s="623" t="s">
        <v>5</v>
      </c>
      <c r="F182" s="624" t="s">
        <v>243</v>
      </c>
      <c r="H182" s="625">
        <v>1.8180000000000001</v>
      </c>
      <c r="L182" s="621"/>
      <c r="M182" s="626"/>
      <c r="N182" s="627"/>
      <c r="O182" s="627"/>
      <c r="P182" s="627"/>
      <c r="Q182" s="627"/>
      <c r="R182" s="627"/>
      <c r="S182" s="627"/>
      <c r="T182" s="628"/>
      <c r="AT182" s="623" t="s">
        <v>205</v>
      </c>
      <c r="AU182" s="623" t="s">
        <v>89</v>
      </c>
      <c r="AV182" s="622" t="s">
        <v>114</v>
      </c>
      <c r="AW182" s="622" t="s">
        <v>43</v>
      </c>
      <c r="AX182" s="622" t="s">
        <v>82</v>
      </c>
      <c r="AY182" s="623" t="s">
        <v>197</v>
      </c>
    </row>
    <row r="183" spans="2:65" s="606" customFormat="1">
      <c r="B183" s="605"/>
      <c r="D183" s="594" t="s">
        <v>205</v>
      </c>
      <c r="E183" s="607" t="s">
        <v>5</v>
      </c>
      <c r="F183" s="608" t="s">
        <v>267</v>
      </c>
      <c r="H183" s="609">
        <v>1.53</v>
      </c>
      <c r="L183" s="605"/>
      <c r="M183" s="610"/>
      <c r="N183" s="611"/>
      <c r="O183" s="611"/>
      <c r="P183" s="611"/>
      <c r="Q183" s="611"/>
      <c r="R183" s="611"/>
      <c r="S183" s="611"/>
      <c r="T183" s="612"/>
      <c r="AT183" s="607" t="s">
        <v>205</v>
      </c>
      <c r="AU183" s="607" t="s">
        <v>89</v>
      </c>
      <c r="AV183" s="606" t="s">
        <v>89</v>
      </c>
      <c r="AW183" s="606" t="s">
        <v>43</v>
      </c>
      <c r="AX183" s="606" t="s">
        <v>82</v>
      </c>
      <c r="AY183" s="607" t="s">
        <v>197</v>
      </c>
    </row>
    <row r="184" spans="2:65" s="606" customFormat="1">
      <c r="B184" s="605"/>
      <c r="D184" s="594" t="s">
        <v>205</v>
      </c>
      <c r="E184" s="607" t="s">
        <v>5</v>
      </c>
      <c r="F184" s="608" t="s">
        <v>268</v>
      </c>
      <c r="H184" s="609">
        <v>0.28799999999999998</v>
      </c>
      <c r="L184" s="605"/>
      <c r="M184" s="610"/>
      <c r="N184" s="611"/>
      <c r="O184" s="611"/>
      <c r="P184" s="611"/>
      <c r="Q184" s="611"/>
      <c r="R184" s="611"/>
      <c r="S184" s="611"/>
      <c r="T184" s="612"/>
      <c r="AT184" s="607" t="s">
        <v>205</v>
      </c>
      <c r="AU184" s="607" t="s">
        <v>89</v>
      </c>
      <c r="AV184" s="606" t="s">
        <v>89</v>
      </c>
      <c r="AW184" s="606" t="s">
        <v>43</v>
      </c>
      <c r="AX184" s="606" t="s">
        <v>82</v>
      </c>
      <c r="AY184" s="607" t="s">
        <v>197</v>
      </c>
    </row>
    <row r="185" spans="2:65" s="622" customFormat="1">
      <c r="B185" s="621"/>
      <c r="D185" s="594" t="s">
        <v>205</v>
      </c>
      <c r="E185" s="623" t="s">
        <v>5</v>
      </c>
      <c r="F185" s="624" t="s">
        <v>248</v>
      </c>
      <c r="H185" s="625">
        <v>1.8180000000000001</v>
      </c>
      <c r="L185" s="621"/>
      <c r="M185" s="626"/>
      <c r="N185" s="627"/>
      <c r="O185" s="627"/>
      <c r="P185" s="627"/>
      <c r="Q185" s="627"/>
      <c r="R185" s="627"/>
      <c r="S185" s="627"/>
      <c r="T185" s="628"/>
      <c r="AT185" s="623" t="s">
        <v>205</v>
      </c>
      <c r="AU185" s="623" t="s">
        <v>89</v>
      </c>
      <c r="AV185" s="622" t="s">
        <v>114</v>
      </c>
      <c r="AW185" s="622" t="s">
        <v>43</v>
      </c>
      <c r="AX185" s="622" t="s">
        <v>82</v>
      </c>
      <c r="AY185" s="623" t="s">
        <v>197</v>
      </c>
    </row>
    <row r="186" spans="2:65" s="606" customFormat="1">
      <c r="B186" s="605"/>
      <c r="D186" s="594" t="s">
        <v>205</v>
      </c>
      <c r="E186" s="607" t="s">
        <v>5</v>
      </c>
      <c r="F186" s="608" t="s">
        <v>267</v>
      </c>
      <c r="H186" s="609">
        <v>1.53</v>
      </c>
      <c r="L186" s="605"/>
      <c r="M186" s="610"/>
      <c r="N186" s="611"/>
      <c r="O186" s="611"/>
      <c r="P186" s="611"/>
      <c r="Q186" s="611"/>
      <c r="R186" s="611"/>
      <c r="S186" s="611"/>
      <c r="T186" s="612"/>
      <c r="AT186" s="607" t="s">
        <v>205</v>
      </c>
      <c r="AU186" s="607" t="s">
        <v>89</v>
      </c>
      <c r="AV186" s="606" t="s">
        <v>89</v>
      </c>
      <c r="AW186" s="606" t="s">
        <v>43</v>
      </c>
      <c r="AX186" s="606" t="s">
        <v>82</v>
      </c>
      <c r="AY186" s="607" t="s">
        <v>197</v>
      </c>
    </row>
    <row r="187" spans="2:65" s="606" customFormat="1">
      <c r="B187" s="605"/>
      <c r="D187" s="594" t="s">
        <v>205</v>
      </c>
      <c r="E187" s="607" t="s">
        <v>5</v>
      </c>
      <c r="F187" s="608" t="s">
        <v>268</v>
      </c>
      <c r="H187" s="609">
        <v>0.28799999999999998</v>
      </c>
      <c r="L187" s="605"/>
      <c r="M187" s="610"/>
      <c r="N187" s="611"/>
      <c r="O187" s="611"/>
      <c r="P187" s="611"/>
      <c r="Q187" s="611"/>
      <c r="R187" s="611"/>
      <c r="S187" s="611"/>
      <c r="T187" s="612"/>
      <c r="AT187" s="607" t="s">
        <v>205</v>
      </c>
      <c r="AU187" s="607" t="s">
        <v>89</v>
      </c>
      <c r="AV187" s="606" t="s">
        <v>89</v>
      </c>
      <c r="AW187" s="606" t="s">
        <v>43</v>
      </c>
      <c r="AX187" s="606" t="s">
        <v>82</v>
      </c>
      <c r="AY187" s="607" t="s">
        <v>197</v>
      </c>
    </row>
    <row r="188" spans="2:65" s="622" customFormat="1">
      <c r="B188" s="621"/>
      <c r="D188" s="594" t="s">
        <v>205</v>
      </c>
      <c r="E188" s="623" t="s">
        <v>5</v>
      </c>
      <c r="F188" s="624" t="s">
        <v>253</v>
      </c>
      <c r="H188" s="625">
        <v>1.8180000000000001</v>
      </c>
      <c r="L188" s="621"/>
      <c r="M188" s="626"/>
      <c r="N188" s="627"/>
      <c r="O188" s="627"/>
      <c r="P188" s="627"/>
      <c r="Q188" s="627"/>
      <c r="R188" s="627"/>
      <c r="S188" s="627"/>
      <c r="T188" s="628"/>
      <c r="AT188" s="623" t="s">
        <v>205</v>
      </c>
      <c r="AU188" s="623" t="s">
        <v>89</v>
      </c>
      <c r="AV188" s="622" t="s">
        <v>114</v>
      </c>
      <c r="AW188" s="622" t="s">
        <v>43</v>
      </c>
      <c r="AX188" s="622" t="s">
        <v>82</v>
      </c>
      <c r="AY188" s="623" t="s">
        <v>197</v>
      </c>
    </row>
    <row r="189" spans="2:65" s="614" customFormat="1">
      <c r="B189" s="613"/>
      <c r="D189" s="594" t="s">
        <v>205</v>
      </c>
      <c r="E189" s="615" t="s">
        <v>5</v>
      </c>
      <c r="F189" s="616" t="s">
        <v>210</v>
      </c>
      <c r="H189" s="617">
        <v>10.8</v>
      </c>
      <c r="L189" s="613"/>
      <c r="M189" s="618"/>
      <c r="N189" s="619"/>
      <c r="O189" s="619"/>
      <c r="P189" s="619"/>
      <c r="Q189" s="619"/>
      <c r="R189" s="619"/>
      <c r="S189" s="619"/>
      <c r="T189" s="620"/>
      <c r="AT189" s="615" t="s">
        <v>205</v>
      </c>
      <c r="AU189" s="615" t="s">
        <v>89</v>
      </c>
      <c r="AV189" s="614" t="s">
        <v>129</v>
      </c>
      <c r="AW189" s="614" t="s">
        <v>43</v>
      </c>
      <c r="AX189" s="614" t="s">
        <v>11</v>
      </c>
      <c r="AY189" s="615" t="s">
        <v>197</v>
      </c>
    </row>
    <row r="190" spans="2:65" s="492" customFormat="1" ht="25.5" customHeight="1">
      <c r="B190" s="493"/>
      <c r="C190" s="572" t="s">
        <v>129</v>
      </c>
      <c r="D190" s="572" t="s">
        <v>199</v>
      </c>
      <c r="E190" s="573" t="s">
        <v>269</v>
      </c>
      <c r="F190" s="574" t="s">
        <v>270</v>
      </c>
      <c r="G190" s="575" t="s">
        <v>271</v>
      </c>
      <c r="H190" s="576">
        <v>6.38</v>
      </c>
      <c r="I190" s="7"/>
      <c r="J190" s="577">
        <f>ROUND(I190*H190,0)</f>
        <v>0</v>
      </c>
      <c r="K190" s="574" t="s">
        <v>203</v>
      </c>
      <c r="L190" s="493"/>
      <c r="M190" s="578" t="s">
        <v>5</v>
      </c>
      <c r="N190" s="579" t="s">
        <v>53</v>
      </c>
      <c r="O190" s="494"/>
      <c r="P190" s="580">
        <f>O190*H190</f>
        <v>0</v>
      </c>
      <c r="Q190" s="580">
        <v>1.0900000000000001</v>
      </c>
      <c r="R190" s="580">
        <f>Q190*H190</f>
        <v>6.9542000000000002</v>
      </c>
      <c r="S190" s="580">
        <v>0</v>
      </c>
      <c r="T190" s="581">
        <f>S190*H190</f>
        <v>0</v>
      </c>
      <c r="AR190" s="482" t="s">
        <v>129</v>
      </c>
      <c r="AT190" s="482" t="s">
        <v>199</v>
      </c>
      <c r="AU190" s="482" t="s">
        <v>89</v>
      </c>
      <c r="AY190" s="482" t="s">
        <v>197</v>
      </c>
      <c r="BE190" s="582">
        <f>IF(N190="základní",J190,0)</f>
        <v>0</v>
      </c>
      <c r="BF190" s="582">
        <f>IF(N190="snížená",J190,0)</f>
        <v>0</v>
      </c>
      <c r="BG190" s="582">
        <f>IF(N190="zákl. přenesená",J190,0)</f>
        <v>0</v>
      </c>
      <c r="BH190" s="582">
        <f>IF(N190="sníž. přenesená",J190,0)</f>
        <v>0</v>
      </c>
      <c r="BI190" s="582">
        <f>IF(N190="nulová",J190,0)</f>
        <v>0</v>
      </c>
      <c r="BJ190" s="482" t="s">
        <v>11</v>
      </c>
      <c r="BK190" s="582">
        <f>ROUND(I190*H190,0)</f>
        <v>0</v>
      </c>
      <c r="BL190" s="482" t="s">
        <v>129</v>
      </c>
      <c r="BM190" s="482" t="s">
        <v>272</v>
      </c>
    </row>
    <row r="191" spans="2:65" s="492" customFormat="1" ht="40.5">
      <c r="B191" s="493"/>
      <c r="D191" s="594" t="s">
        <v>257</v>
      </c>
      <c r="F191" s="595" t="s">
        <v>273</v>
      </c>
      <c r="L191" s="493"/>
      <c r="M191" s="596"/>
      <c r="N191" s="494"/>
      <c r="O191" s="494"/>
      <c r="P191" s="494"/>
      <c r="Q191" s="494"/>
      <c r="R191" s="494"/>
      <c r="S191" s="494"/>
      <c r="T191" s="597"/>
      <c r="AT191" s="482" t="s">
        <v>257</v>
      </c>
      <c r="AU191" s="482" t="s">
        <v>89</v>
      </c>
    </row>
    <row r="192" spans="2:65" s="599" customFormat="1">
      <c r="B192" s="598"/>
      <c r="D192" s="594" t="s">
        <v>205</v>
      </c>
      <c r="E192" s="600" t="s">
        <v>5</v>
      </c>
      <c r="F192" s="601" t="s">
        <v>274</v>
      </c>
      <c r="H192" s="600" t="s">
        <v>5</v>
      </c>
      <c r="L192" s="598"/>
      <c r="M192" s="602"/>
      <c r="N192" s="603"/>
      <c r="O192" s="603"/>
      <c r="P192" s="603"/>
      <c r="Q192" s="603"/>
      <c r="R192" s="603"/>
      <c r="S192" s="603"/>
      <c r="T192" s="604"/>
      <c r="AT192" s="600" t="s">
        <v>205</v>
      </c>
      <c r="AU192" s="600" t="s">
        <v>89</v>
      </c>
      <c r="AV192" s="599" t="s">
        <v>11</v>
      </c>
      <c r="AW192" s="599" t="s">
        <v>43</v>
      </c>
      <c r="AX192" s="599" t="s">
        <v>82</v>
      </c>
      <c r="AY192" s="600" t="s">
        <v>197</v>
      </c>
    </row>
    <row r="193" spans="2:51" s="599" customFormat="1">
      <c r="B193" s="598"/>
      <c r="D193" s="594" t="s">
        <v>205</v>
      </c>
      <c r="E193" s="600" t="s">
        <v>5</v>
      </c>
      <c r="F193" s="601" t="s">
        <v>215</v>
      </c>
      <c r="H193" s="600" t="s">
        <v>5</v>
      </c>
      <c r="L193" s="598"/>
      <c r="M193" s="602"/>
      <c r="N193" s="603"/>
      <c r="O193" s="603"/>
      <c r="P193" s="603"/>
      <c r="Q193" s="603"/>
      <c r="R193" s="603"/>
      <c r="S193" s="603"/>
      <c r="T193" s="604"/>
      <c r="AT193" s="600" t="s">
        <v>205</v>
      </c>
      <c r="AU193" s="600" t="s">
        <v>89</v>
      </c>
      <c r="AV193" s="599" t="s">
        <v>11</v>
      </c>
      <c r="AW193" s="599" t="s">
        <v>43</v>
      </c>
      <c r="AX193" s="599" t="s">
        <v>82</v>
      </c>
      <c r="AY193" s="600" t="s">
        <v>197</v>
      </c>
    </row>
    <row r="194" spans="2:51" s="606" customFormat="1">
      <c r="B194" s="605"/>
      <c r="D194" s="594" t="s">
        <v>205</v>
      </c>
      <c r="E194" s="607" t="s">
        <v>5</v>
      </c>
      <c r="F194" s="608" t="s">
        <v>275</v>
      </c>
      <c r="H194" s="609">
        <v>0.86599999999999999</v>
      </c>
      <c r="L194" s="605"/>
      <c r="M194" s="610"/>
      <c r="N194" s="611"/>
      <c r="O194" s="611"/>
      <c r="P194" s="611"/>
      <c r="Q194" s="611"/>
      <c r="R194" s="611"/>
      <c r="S194" s="611"/>
      <c r="T194" s="612"/>
      <c r="AT194" s="607" t="s">
        <v>205</v>
      </c>
      <c r="AU194" s="607" t="s">
        <v>89</v>
      </c>
      <c r="AV194" s="606" t="s">
        <v>89</v>
      </c>
      <c r="AW194" s="606" t="s">
        <v>43</v>
      </c>
      <c r="AX194" s="606" t="s">
        <v>82</v>
      </c>
      <c r="AY194" s="607" t="s">
        <v>197</v>
      </c>
    </row>
    <row r="195" spans="2:51" s="606" customFormat="1">
      <c r="B195" s="605"/>
      <c r="D195" s="594" t="s">
        <v>205</v>
      </c>
      <c r="E195" s="607" t="s">
        <v>5</v>
      </c>
      <c r="F195" s="608" t="s">
        <v>276</v>
      </c>
      <c r="H195" s="609">
        <v>0.32</v>
      </c>
      <c r="L195" s="605"/>
      <c r="M195" s="610"/>
      <c r="N195" s="611"/>
      <c r="O195" s="611"/>
      <c r="P195" s="611"/>
      <c r="Q195" s="611"/>
      <c r="R195" s="611"/>
      <c r="S195" s="611"/>
      <c r="T195" s="612"/>
      <c r="AT195" s="607" t="s">
        <v>205</v>
      </c>
      <c r="AU195" s="607" t="s">
        <v>89</v>
      </c>
      <c r="AV195" s="606" t="s">
        <v>89</v>
      </c>
      <c r="AW195" s="606" t="s">
        <v>43</v>
      </c>
      <c r="AX195" s="606" t="s">
        <v>82</v>
      </c>
      <c r="AY195" s="607" t="s">
        <v>197</v>
      </c>
    </row>
    <row r="196" spans="2:51" s="622" customFormat="1">
      <c r="B196" s="621"/>
      <c r="D196" s="594" t="s">
        <v>205</v>
      </c>
      <c r="E196" s="623" t="s">
        <v>5</v>
      </c>
      <c r="F196" s="624" t="s">
        <v>222</v>
      </c>
      <c r="H196" s="625">
        <v>1.1859999999999999</v>
      </c>
      <c r="L196" s="621"/>
      <c r="M196" s="626"/>
      <c r="N196" s="627"/>
      <c r="O196" s="627"/>
      <c r="P196" s="627"/>
      <c r="Q196" s="627"/>
      <c r="R196" s="627"/>
      <c r="S196" s="627"/>
      <c r="T196" s="628"/>
      <c r="AT196" s="623" t="s">
        <v>205</v>
      </c>
      <c r="AU196" s="623" t="s">
        <v>89</v>
      </c>
      <c r="AV196" s="622" t="s">
        <v>114</v>
      </c>
      <c r="AW196" s="622" t="s">
        <v>43</v>
      </c>
      <c r="AX196" s="622" t="s">
        <v>82</v>
      </c>
      <c r="AY196" s="623" t="s">
        <v>197</v>
      </c>
    </row>
    <row r="197" spans="2:51" s="599" customFormat="1">
      <c r="B197" s="598"/>
      <c r="D197" s="594" t="s">
        <v>205</v>
      </c>
      <c r="E197" s="600" t="s">
        <v>5</v>
      </c>
      <c r="F197" s="601" t="s">
        <v>223</v>
      </c>
      <c r="H197" s="600" t="s">
        <v>5</v>
      </c>
      <c r="L197" s="598"/>
      <c r="M197" s="602"/>
      <c r="N197" s="603"/>
      <c r="O197" s="603"/>
      <c r="P197" s="603"/>
      <c r="Q197" s="603"/>
      <c r="R197" s="603"/>
      <c r="S197" s="603"/>
      <c r="T197" s="604"/>
      <c r="AT197" s="600" t="s">
        <v>205</v>
      </c>
      <c r="AU197" s="600" t="s">
        <v>89</v>
      </c>
      <c r="AV197" s="599" t="s">
        <v>11</v>
      </c>
      <c r="AW197" s="599" t="s">
        <v>43</v>
      </c>
      <c r="AX197" s="599" t="s">
        <v>82</v>
      </c>
      <c r="AY197" s="600" t="s">
        <v>197</v>
      </c>
    </row>
    <row r="198" spans="2:51" s="606" customFormat="1">
      <c r="B198" s="605"/>
      <c r="D198" s="594" t="s">
        <v>205</v>
      </c>
      <c r="E198" s="607" t="s">
        <v>5</v>
      </c>
      <c r="F198" s="608" t="s">
        <v>277</v>
      </c>
      <c r="H198" s="609">
        <v>0.73299999999999998</v>
      </c>
      <c r="L198" s="605"/>
      <c r="M198" s="610"/>
      <c r="N198" s="611"/>
      <c r="O198" s="611"/>
      <c r="P198" s="611"/>
      <c r="Q198" s="611"/>
      <c r="R198" s="611"/>
      <c r="S198" s="611"/>
      <c r="T198" s="612"/>
      <c r="AT198" s="607" t="s">
        <v>205</v>
      </c>
      <c r="AU198" s="607" t="s">
        <v>89</v>
      </c>
      <c r="AV198" s="606" t="s">
        <v>89</v>
      </c>
      <c r="AW198" s="606" t="s">
        <v>43</v>
      </c>
      <c r="AX198" s="606" t="s">
        <v>82</v>
      </c>
      <c r="AY198" s="607" t="s">
        <v>197</v>
      </c>
    </row>
    <row r="199" spans="2:51" s="606" customFormat="1">
      <c r="B199" s="605"/>
      <c r="D199" s="594" t="s">
        <v>205</v>
      </c>
      <c r="E199" s="607" t="s">
        <v>5</v>
      </c>
      <c r="F199" s="608" t="s">
        <v>278</v>
      </c>
      <c r="H199" s="609">
        <v>0.42599999999999999</v>
      </c>
      <c r="L199" s="605"/>
      <c r="M199" s="610"/>
      <c r="N199" s="611"/>
      <c r="O199" s="611"/>
      <c r="P199" s="611"/>
      <c r="Q199" s="611"/>
      <c r="R199" s="611"/>
      <c r="S199" s="611"/>
      <c r="T199" s="612"/>
      <c r="AT199" s="607" t="s">
        <v>205</v>
      </c>
      <c r="AU199" s="607" t="s">
        <v>89</v>
      </c>
      <c r="AV199" s="606" t="s">
        <v>89</v>
      </c>
      <c r="AW199" s="606" t="s">
        <v>43</v>
      </c>
      <c r="AX199" s="606" t="s">
        <v>82</v>
      </c>
      <c r="AY199" s="607" t="s">
        <v>197</v>
      </c>
    </row>
    <row r="200" spans="2:51" s="622" customFormat="1">
      <c r="B200" s="621"/>
      <c r="D200" s="594" t="s">
        <v>205</v>
      </c>
      <c r="E200" s="623" t="s">
        <v>5</v>
      </c>
      <c r="F200" s="624" t="s">
        <v>237</v>
      </c>
      <c r="H200" s="625">
        <v>1.159</v>
      </c>
      <c r="L200" s="621"/>
      <c r="M200" s="626"/>
      <c r="N200" s="627"/>
      <c r="O200" s="627"/>
      <c r="P200" s="627"/>
      <c r="Q200" s="627"/>
      <c r="R200" s="627"/>
      <c r="S200" s="627"/>
      <c r="T200" s="628"/>
      <c r="AT200" s="623" t="s">
        <v>205</v>
      </c>
      <c r="AU200" s="623" t="s">
        <v>89</v>
      </c>
      <c r="AV200" s="622" t="s">
        <v>114</v>
      </c>
      <c r="AW200" s="622" t="s">
        <v>43</v>
      </c>
      <c r="AX200" s="622" t="s">
        <v>82</v>
      </c>
      <c r="AY200" s="623" t="s">
        <v>197</v>
      </c>
    </row>
    <row r="201" spans="2:51" s="599" customFormat="1">
      <c r="B201" s="598"/>
      <c r="D201" s="594" t="s">
        <v>205</v>
      </c>
      <c r="E201" s="600" t="s">
        <v>5</v>
      </c>
      <c r="F201" s="601" t="s">
        <v>238</v>
      </c>
      <c r="H201" s="600" t="s">
        <v>5</v>
      </c>
      <c r="L201" s="598"/>
      <c r="M201" s="602"/>
      <c r="N201" s="603"/>
      <c r="O201" s="603"/>
      <c r="P201" s="603"/>
      <c r="Q201" s="603"/>
      <c r="R201" s="603"/>
      <c r="S201" s="603"/>
      <c r="T201" s="604"/>
      <c r="AT201" s="600" t="s">
        <v>205</v>
      </c>
      <c r="AU201" s="600" t="s">
        <v>89</v>
      </c>
      <c r="AV201" s="599" t="s">
        <v>11</v>
      </c>
      <c r="AW201" s="599" t="s">
        <v>43</v>
      </c>
      <c r="AX201" s="599" t="s">
        <v>82</v>
      </c>
      <c r="AY201" s="600" t="s">
        <v>197</v>
      </c>
    </row>
    <row r="202" spans="2:51" s="606" customFormat="1">
      <c r="B202" s="605"/>
      <c r="D202" s="594" t="s">
        <v>205</v>
      </c>
      <c r="E202" s="607" t="s">
        <v>5</v>
      </c>
      <c r="F202" s="608" t="s">
        <v>279</v>
      </c>
      <c r="H202" s="609">
        <v>1.1319999999999999</v>
      </c>
      <c r="L202" s="605"/>
      <c r="M202" s="610"/>
      <c r="N202" s="611"/>
      <c r="O202" s="611"/>
      <c r="P202" s="611"/>
      <c r="Q202" s="611"/>
      <c r="R202" s="611"/>
      <c r="S202" s="611"/>
      <c r="T202" s="612"/>
      <c r="AT202" s="607" t="s">
        <v>205</v>
      </c>
      <c r="AU202" s="607" t="s">
        <v>89</v>
      </c>
      <c r="AV202" s="606" t="s">
        <v>89</v>
      </c>
      <c r="AW202" s="606" t="s">
        <v>43</v>
      </c>
      <c r="AX202" s="606" t="s">
        <v>82</v>
      </c>
      <c r="AY202" s="607" t="s">
        <v>197</v>
      </c>
    </row>
    <row r="203" spans="2:51" s="606" customFormat="1">
      <c r="B203" s="605"/>
      <c r="D203" s="594" t="s">
        <v>205</v>
      </c>
      <c r="E203" s="607" t="s">
        <v>5</v>
      </c>
      <c r="F203" s="608" t="s">
        <v>280</v>
      </c>
      <c r="H203" s="609">
        <v>0.21299999999999999</v>
      </c>
      <c r="L203" s="605"/>
      <c r="M203" s="610"/>
      <c r="N203" s="611"/>
      <c r="O203" s="611"/>
      <c r="P203" s="611"/>
      <c r="Q203" s="611"/>
      <c r="R203" s="611"/>
      <c r="S203" s="611"/>
      <c r="T203" s="612"/>
      <c r="AT203" s="607" t="s">
        <v>205</v>
      </c>
      <c r="AU203" s="607" t="s">
        <v>89</v>
      </c>
      <c r="AV203" s="606" t="s">
        <v>89</v>
      </c>
      <c r="AW203" s="606" t="s">
        <v>43</v>
      </c>
      <c r="AX203" s="606" t="s">
        <v>82</v>
      </c>
      <c r="AY203" s="607" t="s">
        <v>197</v>
      </c>
    </row>
    <row r="204" spans="2:51" s="622" customFormat="1">
      <c r="B204" s="621"/>
      <c r="D204" s="594" t="s">
        <v>205</v>
      </c>
      <c r="E204" s="623" t="s">
        <v>5</v>
      </c>
      <c r="F204" s="624" t="s">
        <v>243</v>
      </c>
      <c r="H204" s="625">
        <v>1.345</v>
      </c>
      <c r="L204" s="621"/>
      <c r="M204" s="626"/>
      <c r="N204" s="627"/>
      <c r="O204" s="627"/>
      <c r="P204" s="627"/>
      <c r="Q204" s="627"/>
      <c r="R204" s="627"/>
      <c r="S204" s="627"/>
      <c r="T204" s="628"/>
      <c r="AT204" s="623" t="s">
        <v>205</v>
      </c>
      <c r="AU204" s="623" t="s">
        <v>89</v>
      </c>
      <c r="AV204" s="622" t="s">
        <v>114</v>
      </c>
      <c r="AW204" s="622" t="s">
        <v>43</v>
      </c>
      <c r="AX204" s="622" t="s">
        <v>82</v>
      </c>
      <c r="AY204" s="623" t="s">
        <v>197</v>
      </c>
    </row>
    <row r="205" spans="2:51" s="606" customFormat="1">
      <c r="B205" s="605"/>
      <c r="D205" s="594" t="s">
        <v>205</v>
      </c>
      <c r="E205" s="607" t="s">
        <v>5</v>
      </c>
      <c r="F205" s="608" t="s">
        <v>279</v>
      </c>
      <c r="H205" s="609">
        <v>1.1319999999999999</v>
      </c>
      <c r="L205" s="605"/>
      <c r="M205" s="610"/>
      <c r="N205" s="611"/>
      <c r="O205" s="611"/>
      <c r="P205" s="611"/>
      <c r="Q205" s="611"/>
      <c r="R205" s="611"/>
      <c r="S205" s="611"/>
      <c r="T205" s="612"/>
      <c r="AT205" s="607" t="s">
        <v>205</v>
      </c>
      <c r="AU205" s="607" t="s">
        <v>89</v>
      </c>
      <c r="AV205" s="606" t="s">
        <v>89</v>
      </c>
      <c r="AW205" s="606" t="s">
        <v>43</v>
      </c>
      <c r="AX205" s="606" t="s">
        <v>82</v>
      </c>
      <c r="AY205" s="607" t="s">
        <v>197</v>
      </c>
    </row>
    <row r="206" spans="2:51" s="606" customFormat="1">
      <c r="B206" s="605"/>
      <c r="D206" s="594" t="s">
        <v>205</v>
      </c>
      <c r="E206" s="607" t="s">
        <v>5</v>
      </c>
      <c r="F206" s="608" t="s">
        <v>280</v>
      </c>
      <c r="H206" s="609">
        <v>0.21299999999999999</v>
      </c>
      <c r="L206" s="605"/>
      <c r="M206" s="610"/>
      <c r="N206" s="611"/>
      <c r="O206" s="611"/>
      <c r="P206" s="611"/>
      <c r="Q206" s="611"/>
      <c r="R206" s="611"/>
      <c r="S206" s="611"/>
      <c r="T206" s="612"/>
      <c r="AT206" s="607" t="s">
        <v>205</v>
      </c>
      <c r="AU206" s="607" t="s">
        <v>89</v>
      </c>
      <c r="AV206" s="606" t="s">
        <v>89</v>
      </c>
      <c r="AW206" s="606" t="s">
        <v>43</v>
      </c>
      <c r="AX206" s="606" t="s">
        <v>82</v>
      </c>
      <c r="AY206" s="607" t="s">
        <v>197</v>
      </c>
    </row>
    <row r="207" spans="2:51" s="622" customFormat="1">
      <c r="B207" s="621"/>
      <c r="D207" s="594" t="s">
        <v>205</v>
      </c>
      <c r="E207" s="623" t="s">
        <v>5</v>
      </c>
      <c r="F207" s="624" t="s">
        <v>248</v>
      </c>
      <c r="H207" s="625">
        <v>1.345</v>
      </c>
      <c r="L207" s="621"/>
      <c r="M207" s="626"/>
      <c r="N207" s="627"/>
      <c r="O207" s="627"/>
      <c r="P207" s="627"/>
      <c r="Q207" s="627"/>
      <c r="R207" s="627"/>
      <c r="S207" s="627"/>
      <c r="T207" s="628"/>
      <c r="AT207" s="623" t="s">
        <v>205</v>
      </c>
      <c r="AU207" s="623" t="s">
        <v>89</v>
      </c>
      <c r="AV207" s="622" t="s">
        <v>114</v>
      </c>
      <c r="AW207" s="622" t="s">
        <v>43</v>
      </c>
      <c r="AX207" s="622" t="s">
        <v>82</v>
      </c>
      <c r="AY207" s="623" t="s">
        <v>197</v>
      </c>
    </row>
    <row r="208" spans="2:51" s="606" customFormat="1">
      <c r="B208" s="605"/>
      <c r="D208" s="594" t="s">
        <v>205</v>
      </c>
      <c r="E208" s="607" t="s">
        <v>5</v>
      </c>
      <c r="F208" s="608" t="s">
        <v>279</v>
      </c>
      <c r="H208" s="609">
        <v>1.1319999999999999</v>
      </c>
      <c r="L208" s="605"/>
      <c r="M208" s="610"/>
      <c r="N208" s="611"/>
      <c r="O208" s="611"/>
      <c r="P208" s="611"/>
      <c r="Q208" s="611"/>
      <c r="R208" s="611"/>
      <c r="S208" s="611"/>
      <c r="T208" s="612"/>
      <c r="AT208" s="607" t="s">
        <v>205</v>
      </c>
      <c r="AU208" s="607" t="s">
        <v>89</v>
      </c>
      <c r="AV208" s="606" t="s">
        <v>89</v>
      </c>
      <c r="AW208" s="606" t="s">
        <v>43</v>
      </c>
      <c r="AX208" s="606" t="s">
        <v>82</v>
      </c>
      <c r="AY208" s="607" t="s">
        <v>197</v>
      </c>
    </row>
    <row r="209" spans="2:65" s="606" customFormat="1">
      <c r="B209" s="605"/>
      <c r="D209" s="594" t="s">
        <v>205</v>
      </c>
      <c r="E209" s="607" t="s">
        <v>5</v>
      </c>
      <c r="F209" s="608" t="s">
        <v>280</v>
      </c>
      <c r="H209" s="609">
        <v>0.21299999999999999</v>
      </c>
      <c r="L209" s="605"/>
      <c r="M209" s="610"/>
      <c r="N209" s="611"/>
      <c r="O209" s="611"/>
      <c r="P209" s="611"/>
      <c r="Q209" s="611"/>
      <c r="R209" s="611"/>
      <c r="S209" s="611"/>
      <c r="T209" s="612"/>
      <c r="AT209" s="607" t="s">
        <v>205</v>
      </c>
      <c r="AU209" s="607" t="s">
        <v>89</v>
      </c>
      <c r="AV209" s="606" t="s">
        <v>89</v>
      </c>
      <c r="AW209" s="606" t="s">
        <v>43</v>
      </c>
      <c r="AX209" s="606" t="s">
        <v>82</v>
      </c>
      <c r="AY209" s="607" t="s">
        <v>197</v>
      </c>
    </row>
    <row r="210" spans="2:65" s="622" customFormat="1">
      <c r="B210" s="621"/>
      <c r="D210" s="594" t="s">
        <v>205</v>
      </c>
      <c r="E210" s="623" t="s">
        <v>5</v>
      </c>
      <c r="F210" s="624" t="s">
        <v>253</v>
      </c>
      <c r="H210" s="625">
        <v>1.345</v>
      </c>
      <c r="L210" s="621"/>
      <c r="M210" s="626"/>
      <c r="N210" s="627"/>
      <c r="O210" s="627"/>
      <c r="P210" s="627"/>
      <c r="Q210" s="627"/>
      <c r="R210" s="627"/>
      <c r="S210" s="627"/>
      <c r="T210" s="628"/>
      <c r="AT210" s="623" t="s">
        <v>205</v>
      </c>
      <c r="AU210" s="623" t="s">
        <v>89</v>
      </c>
      <c r="AV210" s="622" t="s">
        <v>114</v>
      </c>
      <c r="AW210" s="622" t="s">
        <v>43</v>
      </c>
      <c r="AX210" s="622" t="s">
        <v>82</v>
      </c>
      <c r="AY210" s="623" t="s">
        <v>197</v>
      </c>
    </row>
    <row r="211" spans="2:65" s="614" customFormat="1">
      <c r="B211" s="613"/>
      <c r="D211" s="594" t="s">
        <v>205</v>
      </c>
      <c r="E211" s="615" t="s">
        <v>5</v>
      </c>
      <c r="F211" s="616" t="s">
        <v>210</v>
      </c>
      <c r="H211" s="617">
        <v>6.38</v>
      </c>
      <c r="L211" s="613"/>
      <c r="M211" s="618"/>
      <c r="N211" s="619"/>
      <c r="O211" s="619"/>
      <c r="P211" s="619"/>
      <c r="Q211" s="619"/>
      <c r="R211" s="619"/>
      <c r="S211" s="619"/>
      <c r="T211" s="620"/>
      <c r="AT211" s="615" t="s">
        <v>205</v>
      </c>
      <c r="AU211" s="615" t="s">
        <v>89</v>
      </c>
      <c r="AV211" s="614" t="s">
        <v>129</v>
      </c>
      <c r="AW211" s="614" t="s">
        <v>43</v>
      </c>
      <c r="AX211" s="614" t="s">
        <v>11</v>
      </c>
      <c r="AY211" s="615" t="s">
        <v>197</v>
      </c>
    </row>
    <row r="212" spans="2:65" s="492" customFormat="1" ht="25.5" customHeight="1">
      <c r="B212" s="493"/>
      <c r="C212" s="572" t="s">
        <v>132</v>
      </c>
      <c r="D212" s="572" t="s">
        <v>199</v>
      </c>
      <c r="E212" s="573" t="s">
        <v>281</v>
      </c>
      <c r="F212" s="574" t="s">
        <v>282</v>
      </c>
      <c r="G212" s="575" t="s">
        <v>271</v>
      </c>
      <c r="H212" s="576">
        <v>1.8740000000000001</v>
      </c>
      <c r="I212" s="7"/>
      <c r="J212" s="577">
        <f>ROUND(I212*H212,0)</f>
        <v>0</v>
      </c>
      <c r="K212" s="574" t="s">
        <v>203</v>
      </c>
      <c r="L212" s="493"/>
      <c r="M212" s="578" t="s">
        <v>5</v>
      </c>
      <c r="N212" s="579" t="s">
        <v>53</v>
      </c>
      <c r="O212" s="494"/>
      <c r="P212" s="580">
        <f>O212*H212</f>
        <v>0</v>
      </c>
      <c r="Q212" s="580">
        <v>1.0900000000000001</v>
      </c>
      <c r="R212" s="580">
        <f>Q212*H212</f>
        <v>2.0426600000000001</v>
      </c>
      <c r="S212" s="580">
        <v>0</v>
      </c>
      <c r="T212" s="581">
        <f>S212*H212</f>
        <v>0</v>
      </c>
      <c r="AR212" s="482" t="s">
        <v>129</v>
      </c>
      <c r="AT212" s="482" t="s">
        <v>199</v>
      </c>
      <c r="AU212" s="482" t="s">
        <v>89</v>
      </c>
      <c r="AY212" s="482" t="s">
        <v>197</v>
      </c>
      <c r="BE212" s="582">
        <f>IF(N212="základní",J212,0)</f>
        <v>0</v>
      </c>
      <c r="BF212" s="582">
        <f>IF(N212="snížená",J212,0)</f>
        <v>0</v>
      </c>
      <c r="BG212" s="582">
        <f>IF(N212="zákl. přenesená",J212,0)</f>
        <v>0</v>
      </c>
      <c r="BH212" s="582">
        <f>IF(N212="sníž. přenesená",J212,0)</f>
        <v>0</v>
      </c>
      <c r="BI212" s="582">
        <f>IF(N212="nulová",J212,0)</f>
        <v>0</v>
      </c>
      <c r="BJ212" s="482" t="s">
        <v>11</v>
      </c>
      <c r="BK212" s="582">
        <f>ROUND(I212*H212,0)</f>
        <v>0</v>
      </c>
      <c r="BL212" s="482" t="s">
        <v>129</v>
      </c>
      <c r="BM212" s="482" t="s">
        <v>283</v>
      </c>
    </row>
    <row r="213" spans="2:65" s="599" customFormat="1">
      <c r="B213" s="598"/>
      <c r="D213" s="594" t="s">
        <v>205</v>
      </c>
      <c r="E213" s="600" t="s">
        <v>5</v>
      </c>
      <c r="F213" s="601" t="s">
        <v>259</v>
      </c>
      <c r="H213" s="600" t="s">
        <v>5</v>
      </c>
      <c r="L213" s="598"/>
      <c r="M213" s="602"/>
      <c r="N213" s="603"/>
      <c r="O213" s="603"/>
      <c r="P213" s="603"/>
      <c r="Q213" s="603"/>
      <c r="R213" s="603"/>
      <c r="S213" s="603"/>
      <c r="T213" s="604"/>
      <c r="AT213" s="600" t="s">
        <v>205</v>
      </c>
      <c r="AU213" s="600" t="s">
        <v>89</v>
      </c>
      <c r="AV213" s="599" t="s">
        <v>11</v>
      </c>
      <c r="AW213" s="599" t="s">
        <v>43</v>
      </c>
      <c r="AX213" s="599" t="s">
        <v>82</v>
      </c>
      <c r="AY213" s="600" t="s">
        <v>197</v>
      </c>
    </row>
    <row r="214" spans="2:65" s="599" customFormat="1">
      <c r="B214" s="598"/>
      <c r="D214" s="594" t="s">
        <v>205</v>
      </c>
      <c r="E214" s="600" t="s">
        <v>5</v>
      </c>
      <c r="F214" s="601" t="s">
        <v>215</v>
      </c>
      <c r="H214" s="600" t="s">
        <v>5</v>
      </c>
      <c r="L214" s="598"/>
      <c r="M214" s="602"/>
      <c r="N214" s="603"/>
      <c r="O214" s="603"/>
      <c r="P214" s="603"/>
      <c r="Q214" s="603"/>
      <c r="R214" s="603"/>
      <c r="S214" s="603"/>
      <c r="T214" s="604"/>
      <c r="AT214" s="600" t="s">
        <v>205</v>
      </c>
      <c r="AU214" s="600" t="s">
        <v>89</v>
      </c>
      <c r="AV214" s="599" t="s">
        <v>11</v>
      </c>
      <c r="AW214" s="599" t="s">
        <v>43</v>
      </c>
      <c r="AX214" s="599" t="s">
        <v>82</v>
      </c>
      <c r="AY214" s="600" t="s">
        <v>197</v>
      </c>
    </row>
    <row r="215" spans="2:65" s="599" customFormat="1">
      <c r="B215" s="598"/>
      <c r="D215" s="594" t="s">
        <v>205</v>
      </c>
      <c r="E215" s="600" t="s">
        <v>5</v>
      </c>
      <c r="F215" s="601" t="s">
        <v>284</v>
      </c>
      <c r="H215" s="600" t="s">
        <v>5</v>
      </c>
      <c r="L215" s="598"/>
      <c r="M215" s="602"/>
      <c r="N215" s="603"/>
      <c r="O215" s="603"/>
      <c r="P215" s="603"/>
      <c r="Q215" s="603"/>
      <c r="R215" s="603"/>
      <c r="S215" s="603"/>
      <c r="T215" s="604"/>
      <c r="AT215" s="600" t="s">
        <v>205</v>
      </c>
      <c r="AU215" s="600" t="s">
        <v>89</v>
      </c>
      <c r="AV215" s="599" t="s">
        <v>11</v>
      </c>
      <c r="AW215" s="599" t="s">
        <v>43</v>
      </c>
      <c r="AX215" s="599" t="s">
        <v>82</v>
      </c>
      <c r="AY215" s="600" t="s">
        <v>197</v>
      </c>
    </row>
    <row r="216" spans="2:65" s="606" customFormat="1">
      <c r="B216" s="605"/>
      <c r="D216" s="594" t="s">
        <v>205</v>
      </c>
      <c r="E216" s="607" t="s">
        <v>5</v>
      </c>
      <c r="F216" s="608" t="s">
        <v>285</v>
      </c>
      <c r="H216" s="609">
        <v>0.31</v>
      </c>
      <c r="L216" s="605"/>
      <c r="M216" s="610"/>
      <c r="N216" s="611"/>
      <c r="O216" s="611"/>
      <c r="P216" s="611"/>
      <c r="Q216" s="611"/>
      <c r="R216" s="611"/>
      <c r="S216" s="611"/>
      <c r="T216" s="612"/>
      <c r="AT216" s="607" t="s">
        <v>205</v>
      </c>
      <c r="AU216" s="607" t="s">
        <v>89</v>
      </c>
      <c r="AV216" s="606" t="s">
        <v>89</v>
      </c>
      <c r="AW216" s="606" t="s">
        <v>43</v>
      </c>
      <c r="AX216" s="606" t="s">
        <v>82</v>
      </c>
      <c r="AY216" s="607" t="s">
        <v>197</v>
      </c>
    </row>
    <row r="217" spans="2:65" s="622" customFormat="1">
      <c r="B217" s="621"/>
      <c r="D217" s="594" t="s">
        <v>205</v>
      </c>
      <c r="E217" s="623" t="s">
        <v>5</v>
      </c>
      <c r="F217" s="624" t="s">
        <v>222</v>
      </c>
      <c r="H217" s="625">
        <v>0.31</v>
      </c>
      <c r="L217" s="621"/>
      <c r="M217" s="626"/>
      <c r="N217" s="627"/>
      <c r="O217" s="627"/>
      <c r="P217" s="627"/>
      <c r="Q217" s="627"/>
      <c r="R217" s="627"/>
      <c r="S217" s="627"/>
      <c r="T217" s="628"/>
      <c r="AT217" s="623" t="s">
        <v>205</v>
      </c>
      <c r="AU217" s="623" t="s">
        <v>89</v>
      </c>
      <c r="AV217" s="622" t="s">
        <v>114</v>
      </c>
      <c r="AW217" s="622" t="s">
        <v>43</v>
      </c>
      <c r="AX217" s="622" t="s">
        <v>82</v>
      </c>
      <c r="AY217" s="623" t="s">
        <v>197</v>
      </c>
    </row>
    <row r="218" spans="2:65" s="599" customFormat="1">
      <c r="B218" s="598"/>
      <c r="D218" s="594" t="s">
        <v>205</v>
      </c>
      <c r="E218" s="600" t="s">
        <v>5</v>
      </c>
      <c r="F218" s="601" t="s">
        <v>263</v>
      </c>
      <c r="H218" s="600" t="s">
        <v>5</v>
      </c>
      <c r="L218" s="598"/>
      <c r="M218" s="602"/>
      <c r="N218" s="603"/>
      <c r="O218" s="603"/>
      <c r="P218" s="603"/>
      <c r="Q218" s="603"/>
      <c r="R218" s="603"/>
      <c r="S218" s="603"/>
      <c r="T218" s="604"/>
      <c r="AT218" s="600" t="s">
        <v>205</v>
      </c>
      <c r="AU218" s="600" t="s">
        <v>89</v>
      </c>
      <c r="AV218" s="599" t="s">
        <v>11</v>
      </c>
      <c r="AW218" s="599" t="s">
        <v>43</v>
      </c>
      <c r="AX218" s="599" t="s">
        <v>82</v>
      </c>
      <c r="AY218" s="600" t="s">
        <v>197</v>
      </c>
    </row>
    <row r="219" spans="2:65" s="599" customFormat="1">
      <c r="B219" s="598"/>
      <c r="D219" s="594" t="s">
        <v>205</v>
      </c>
      <c r="E219" s="600" t="s">
        <v>5</v>
      </c>
      <c r="F219" s="601" t="s">
        <v>223</v>
      </c>
      <c r="H219" s="600" t="s">
        <v>5</v>
      </c>
      <c r="L219" s="598"/>
      <c r="M219" s="602"/>
      <c r="N219" s="603"/>
      <c r="O219" s="603"/>
      <c r="P219" s="603"/>
      <c r="Q219" s="603"/>
      <c r="R219" s="603"/>
      <c r="S219" s="603"/>
      <c r="T219" s="604"/>
      <c r="AT219" s="600" t="s">
        <v>205</v>
      </c>
      <c r="AU219" s="600" t="s">
        <v>89</v>
      </c>
      <c r="AV219" s="599" t="s">
        <v>11</v>
      </c>
      <c r="AW219" s="599" t="s">
        <v>43</v>
      </c>
      <c r="AX219" s="599" t="s">
        <v>82</v>
      </c>
      <c r="AY219" s="600" t="s">
        <v>197</v>
      </c>
    </row>
    <row r="220" spans="2:65" s="599" customFormat="1">
      <c r="B220" s="598"/>
      <c r="D220" s="594" t="s">
        <v>205</v>
      </c>
      <c r="E220" s="600" t="s">
        <v>5</v>
      </c>
      <c r="F220" s="601" t="s">
        <v>286</v>
      </c>
      <c r="H220" s="600" t="s">
        <v>5</v>
      </c>
      <c r="L220" s="598"/>
      <c r="M220" s="602"/>
      <c r="N220" s="603"/>
      <c r="O220" s="603"/>
      <c r="P220" s="603"/>
      <c r="Q220" s="603"/>
      <c r="R220" s="603"/>
      <c r="S220" s="603"/>
      <c r="T220" s="604"/>
      <c r="AT220" s="600" t="s">
        <v>205</v>
      </c>
      <c r="AU220" s="600" t="s">
        <v>89</v>
      </c>
      <c r="AV220" s="599" t="s">
        <v>11</v>
      </c>
      <c r="AW220" s="599" t="s">
        <v>43</v>
      </c>
      <c r="AX220" s="599" t="s">
        <v>82</v>
      </c>
      <c r="AY220" s="600" t="s">
        <v>197</v>
      </c>
    </row>
    <row r="221" spans="2:65" s="606" customFormat="1">
      <c r="B221" s="605"/>
      <c r="D221" s="594" t="s">
        <v>205</v>
      </c>
      <c r="E221" s="607" t="s">
        <v>5</v>
      </c>
      <c r="F221" s="608" t="s">
        <v>287</v>
      </c>
      <c r="H221" s="609">
        <v>1.5640000000000001</v>
      </c>
      <c r="L221" s="605"/>
      <c r="M221" s="610"/>
      <c r="N221" s="611"/>
      <c r="O221" s="611"/>
      <c r="P221" s="611"/>
      <c r="Q221" s="611"/>
      <c r="R221" s="611"/>
      <c r="S221" s="611"/>
      <c r="T221" s="612"/>
      <c r="AT221" s="607" t="s">
        <v>205</v>
      </c>
      <c r="AU221" s="607" t="s">
        <v>89</v>
      </c>
      <c r="AV221" s="606" t="s">
        <v>89</v>
      </c>
      <c r="AW221" s="606" t="s">
        <v>43</v>
      </c>
      <c r="AX221" s="606" t="s">
        <v>82</v>
      </c>
      <c r="AY221" s="607" t="s">
        <v>197</v>
      </c>
    </row>
    <row r="222" spans="2:65" s="622" customFormat="1">
      <c r="B222" s="621"/>
      <c r="D222" s="594" t="s">
        <v>205</v>
      </c>
      <c r="E222" s="623" t="s">
        <v>5</v>
      </c>
      <c r="F222" s="624" t="s">
        <v>237</v>
      </c>
      <c r="H222" s="625">
        <v>1.5640000000000001</v>
      </c>
      <c r="L222" s="621"/>
      <c r="M222" s="626"/>
      <c r="N222" s="627"/>
      <c r="O222" s="627"/>
      <c r="P222" s="627"/>
      <c r="Q222" s="627"/>
      <c r="R222" s="627"/>
      <c r="S222" s="627"/>
      <c r="T222" s="628"/>
      <c r="AT222" s="623" t="s">
        <v>205</v>
      </c>
      <c r="AU222" s="623" t="s">
        <v>89</v>
      </c>
      <c r="AV222" s="622" t="s">
        <v>114</v>
      </c>
      <c r="AW222" s="622" t="s">
        <v>43</v>
      </c>
      <c r="AX222" s="622" t="s">
        <v>82</v>
      </c>
      <c r="AY222" s="623" t="s">
        <v>197</v>
      </c>
    </row>
    <row r="223" spans="2:65" s="614" customFormat="1">
      <c r="B223" s="613"/>
      <c r="D223" s="594" t="s">
        <v>205</v>
      </c>
      <c r="E223" s="615" t="s">
        <v>5</v>
      </c>
      <c r="F223" s="616" t="s">
        <v>210</v>
      </c>
      <c r="H223" s="617">
        <v>1.8740000000000001</v>
      </c>
      <c r="L223" s="613"/>
      <c r="M223" s="618"/>
      <c r="N223" s="619"/>
      <c r="O223" s="619"/>
      <c r="P223" s="619"/>
      <c r="Q223" s="619"/>
      <c r="R223" s="619"/>
      <c r="S223" s="619"/>
      <c r="T223" s="620"/>
      <c r="AT223" s="615" t="s">
        <v>205</v>
      </c>
      <c r="AU223" s="615" t="s">
        <v>89</v>
      </c>
      <c r="AV223" s="614" t="s">
        <v>129</v>
      </c>
      <c r="AW223" s="614" t="s">
        <v>43</v>
      </c>
      <c r="AX223" s="614" t="s">
        <v>11</v>
      </c>
      <c r="AY223" s="615" t="s">
        <v>197</v>
      </c>
    </row>
    <row r="224" spans="2:65" s="492" customFormat="1" ht="25.5" customHeight="1">
      <c r="B224" s="493"/>
      <c r="C224" s="572" t="s">
        <v>135</v>
      </c>
      <c r="D224" s="572" t="s">
        <v>199</v>
      </c>
      <c r="E224" s="573" t="s">
        <v>288</v>
      </c>
      <c r="F224" s="574" t="s">
        <v>289</v>
      </c>
      <c r="G224" s="575" t="s">
        <v>290</v>
      </c>
      <c r="H224" s="576">
        <v>34.488</v>
      </c>
      <c r="I224" s="7"/>
      <c r="J224" s="577">
        <f>ROUND(I224*H224,0)</f>
        <v>0</v>
      </c>
      <c r="K224" s="574" t="s">
        <v>203</v>
      </c>
      <c r="L224" s="493"/>
      <c r="M224" s="578" t="s">
        <v>5</v>
      </c>
      <c r="N224" s="579" t="s">
        <v>53</v>
      </c>
      <c r="O224" s="494"/>
      <c r="P224" s="580">
        <f>O224*H224</f>
        <v>0</v>
      </c>
      <c r="Q224" s="580">
        <v>0.17818000000000001</v>
      </c>
      <c r="R224" s="580">
        <f>Q224*H224</f>
        <v>6.14507184</v>
      </c>
      <c r="S224" s="580">
        <v>0</v>
      </c>
      <c r="T224" s="581">
        <f>S224*H224</f>
        <v>0</v>
      </c>
      <c r="AR224" s="482" t="s">
        <v>129</v>
      </c>
      <c r="AT224" s="482" t="s">
        <v>199</v>
      </c>
      <c r="AU224" s="482" t="s">
        <v>89</v>
      </c>
      <c r="AY224" s="482" t="s">
        <v>197</v>
      </c>
      <c r="BE224" s="582">
        <f>IF(N224="základní",J224,0)</f>
        <v>0</v>
      </c>
      <c r="BF224" s="582">
        <f>IF(N224="snížená",J224,0)</f>
        <v>0</v>
      </c>
      <c r="BG224" s="582">
        <f>IF(N224="zákl. přenesená",J224,0)</f>
        <v>0</v>
      </c>
      <c r="BH224" s="582">
        <f>IF(N224="sníž. přenesená",J224,0)</f>
        <v>0</v>
      </c>
      <c r="BI224" s="582">
        <f>IF(N224="nulová",J224,0)</f>
        <v>0</v>
      </c>
      <c r="BJ224" s="482" t="s">
        <v>11</v>
      </c>
      <c r="BK224" s="582">
        <f>ROUND(I224*H224,0)</f>
        <v>0</v>
      </c>
      <c r="BL224" s="482" t="s">
        <v>129</v>
      </c>
      <c r="BM224" s="482" t="s">
        <v>291</v>
      </c>
    </row>
    <row r="225" spans="2:51" s="599" customFormat="1">
      <c r="B225" s="598"/>
      <c r="D225" s="594" t="s">
        <v>205</v>
      </c>
      <c r="E225" s="600" t="s">
        <v>5</v>
      </c>
      <c r="F225" s="601" t="s">
        <v>274</v>
      </c>
      <c r="H225" s="600" t="s">
        <v>5</v>
      </c>
      <c r="L225" s="598"/>
      <c r="M225" s="602"/>
      <c r="N225" s="603"/>
      <c r="O225" s="603"/>
      <c r="P225" s="603"/>
      <c r="Q225" s="603"/>
      <c r="R225" s="603"/>
      <c r="S225" s="603"/>
      <c r="T225" s="604"/>
      <c r="AT225" s="600" t="s">
        <v>205</v>
      </c>
      <c r="AU225" s="600" t="s">
        <v>89</v>
      </c>
      <c r="AV225" s="599" t="s">
        <v>11</v>
      </c>
      <c r="AW225" s="599" t="s">
        <v>43</v>
      </c>
      <c r="AX225" s="599" t="s">
        <v>82</v>
      </c>
      <c r="AY225" s="600" t="s">
        <v>197</v>
      </c>
    </row>
    <row r="226" spans="2:51" s="599" customFormat="1">
      <c r="B226" s="598"/>
      <c r="D226" s="594" t="s">
        <v>205</v>
      </c>
      <c r="E226" s="600" t="s">
        <v>5</v>
      </c>
      <c r="F226" s="601" t="s">
        <v>215</v>
      </c>
      <c r="H226" s="600" t="s">
        <v>5</v>
      </c>
      <c r="L226" s="598"/>
      <c r="M226" s="602"/>
      <c r="N226" s="603"/>
      <c r="O226" s="603"/>
      <c r="P226" s="603"/>
      <c r="Q226" s="603"/>
      <c r="R226" s="603"/>
      <c r="S226" s="603"/>
      <c r="T226" s="604"/>
      <c r="AT226" s="600" t="s">
        <v>205</v>
      </c>
      <c r="AU226" s="600" t="s">
        <v>89</v>
      </c>
      <c r="AV226" s="599" t="s">
        <v>11</v>
      </c>
      <c r="AW226" s="599" t="s">
        <v>43</v>
      </c>
      <c r="AX226" s="599" t="s">
        <v>82</v>
      </c>
      <c r="AY226" s="600" t="s">
        <v>197</v>
      </c>
    </row>
    <row r="227" spans="2:51" s="606" customFormat="1">
      <c r="B227" s="605"/>
      <c r="D227" s="594" t="s">
        <v>205</v>
      </c>
      <c r="E227" s="607" t="s">
        <v>5</v>
      </c>
      <c r="F227" s="608" t="s">
        <v>292</v>
      </c>
      <c r="H227" s="609">
        <v>4.68</v>
      </c>
      <c r="L227" s="605"/>
      <c r="M227" s="610"/>
      <c r="N227" s="611"/>
      <c r="O227" s="611"/>
      <c r="P227" s="611"/>
      <c r="Q227" s="611"/>
      <c r="R227" s="611"/>
      <c r="S227" s="611"/>
      <c r="T227" s="612"/>
      <c r="AT227" s="607" t="s">
        <v>205</v>
      </c>
      <c r="AU227" s="607" t="s">
        <v>89</v>
      </c>
      <c r="AV227" s="606" t="s">
        <v>89</v>
      </c>
      <c r="AW227" s="606" t="s">
        <v>43</v>
      </c>
      <c r="AX227" s="606" t="s">
        <v>82</v>
      </c>
      <c r="AY227" s="607" t="s">
        <v>197</v>
      </c>
    </row>
    <row r="228" spans="2:51" s="606" customFormat="1">
      <c r="B228" s="605"/>
      <c r="D228" s="594" t="s">
        <v>205</v>
      </c>
      <c r="E228" s="607" t="s">
        <v>5</v>
      </c>
      <c r="F228" s="608" t="s">
        <v>293</v>
      </c>
      <c r="H228" s="609">
        <v>1.728</v>
      </c>
      <c r="L228" s="605"/>
      <c r="M228" s="610"/>
      <c r="N228" s="611"/>
      <c r="O228" s="611"/>
      <c r="P228" s="611"/>
      <c r="Q228" s="611"/>
      <c r="R228" s="611"/>
      <c r="S228" s="611"/>
      <c r="T228" s="612"/>
      <c r="AT228" s="607" t="s">
        <v>205</v>
      </c>
      <c r="AU228" s="607" t="s">
        <v>89</v>
      </c>
      <c r="AV228" s="606" t="s">
        <v>89</v>
      </c>
      <c r="AW228" s="606" t="s">
        <v>43</v>
      </c>
      <c r="AX228" s="606" t="s">
        <v>82</v>
      </c>
      <c r="AY228" s="607" t="s">
        <v>197</v>
      </c>
    </row>
    <row r="229" spans="2:51" s="622" customFormat="1">
      <c r="B229" s="621"/>
      <c r="D229" s="594" t="s">
        <v>205</v>
      </c>
      <c r="E229" s="623" t="s">
        <v>5</v>
      </c>
      <c r="F229" s="624" t="s">
        <v>222</v>
      </c>
      <c r="H229" s="625">
        <v>6.4080000000000004</v>
      </c>
      <c r="L229" s="621"/>
      <c r="M229" s="626"/>
      <c r="N229" s="627"/>
      <c r="O229" s="627"/>
      <c r="P229" s="627"/>
      <c r="Q229" s="627"/>
      <c r="R229" s="627"/>
      <c r="S229" s="627"/>
      <c r="T229" s="628"/>
      <c r="AT229" s="623" t="s">
        <v>205</v>
      </c>
      <c r="AU229" s="623" t="s">
        <v>89</v>
      </c>
      <c r="AV229" s="622" t="s">
        <v>114</v>
      </c>
      <c r="AW229" s="622" t="s">
        <v>43</v>
      </c>
      <c r="AX229" s="622" t="s">
        <v>82</v>
      </c>
      <c r="AY229" s="623" t="s">
        <v>197</v>
      </c>
    </row>
    <row r="230" spans="2:51" s="599" customFormat="1">
      <c r="B230" s="598"/>
      <c r="D230" s="594" t="s">
        <v>205</v>
      </c>
      <c r="E230" s="600" t="s">
        <v>5</v>
      </c>
      <c r="F230" s="601" t="s">
        <v>223</v>
      </c>
      <c r="H230" s="600" t="s">
        <v>5</v>
      </c>
      <c r="L230" s="598"/>
      <c r="M230" s="602"/>
      <c r="N230" s="603"/>
      <c r="O230" s="603"/>
      <c r="P230" s="603"/>
      <c r="Q230" s="603"/>
      <c r="R230" s="603"/>
      <c r="S230" s="603"/>
      <c r="T230" s="604"/>
      <c r="AT230" s="600" t="s">
        <v>205</v>
      </c>
      <c r="AU230" s="600" t="s">
        <v>89</v>
      </c>
      <c r="AV230" s="599" t="s">
        <v>11</v>
      </c>
      <c r="AW230" s="599" t="s">
        <v>43</v>
      </c>
      <c r="AX230" s="599" t="s">
        <v>82</v>
      </c>
      <c r="AY230" s="600" t="s">
        <v>197</v>
      </c>
    </row>
    <row r="231" spans="2:51" s="606" customFormat="1">
      <c r="B231" s="605"/>
      <c r="D231" s="594" t="s">
        <v>205</v>
      </c>
      <c r="E231" s="607" t="s">
        <v>5</v>
      </c>
      <c r="F231" s="608" t="s">
        <v>294</v>
      </c>
      <c r="H231" s="609">
        <v>3.96</v>
      </c>
      <c r="L231" s="605"/>
      <c r="M231" s="610"/>
      <c r="N231" s="611"/>
      <c r="O231" s="611"/>
      <c r="P231" s="611"/>
      <c r="Q231" s="611"/>
      <c r="R231" s="611"/>
      <c r="S231" s="611"/>
      <c r="T231" s="612"/>
      <c r="AT231" s="607" t="s">
        <v>205</v>
      </c>
      <c r="AU231" s="607" t="s">
        <v>89</v>
      </c>
      <c r="AV231" s="606" t="s">
        <v>89</v>
      </c>
      <c r="AW231" s="606" t="s">
        <v>43</v>
      </c>
      <c r="AX231" s="606" t="s">
        <v>82</v>
      </c>
      <c r="AY231" s="607" t="s">
        <v>197</v>
      </c>
    </row>
    <row r="232" spans="2:51" s="606" customFormat="1">
      <c r="B232" s="605"/>
      <c r="D232" s="594" t="s">
        <v>205</v>
      </c>
      <c r="E232" s="607" t="s">
        <v>5</v>
      </c>
      <c r="F232" s="608" t="s">
        <v>295</v>
      </c>
      <c r="H232" s="609">
        <v>2.3039999999999998</v>
      </c>
      <c r="L232" s="605"/>
      <c r="M232" s="610"/>
      <c r="N232" s="611"/>
      <c r="O232" s="611"/>
      <c r="P232" s="611"/>
      <c r="Q232" s="611"/>
      <c r="R232" s="611"/>
      <c r="S232" s="611"/>
      <c r="T232" s="612"/>
      <c r="AT232" s="607" t="s">
        <v>205</v>
      </c>
      <c r="AU232" s="607" t="s">
        <v>89</v>
      </c>
      <c r="AV232" s="606" t="s">
        <v>89</v>
      </c>
      <c r="AW232" s="606" t="s">
        <v>43</v>
      </c>
      <c r="AX232" s="606" t="s">
        <v>82</v>
      </c>
      <c r="AY232" s="607" t="s">
        <v>197</v>
      </c>
    </row>
    <row r="233" spans="2:51" s="622" customFormat="1">
      <c r="B233" s="621"/>
      <c r="D233" s="594" t="s">
        <v>205</v>
      </c>
      <c r="E233" s="623" t="s">
        <v>5</v>
      </c>
      <c r="F233" s="624" t="s">
        <v>237</v>
      </c>
      <c r="H233" s="625">
        <v>6.2640000000000002</v>
      </c>
      <c r="L233" s="621"/>
      <c r="M233" s="626"/>
      <c r="N233" s="627"/>
      <c r="O233" s="627"/>
      <c r="P233" s="627"/>
      <c r="Q233" s="627"/>
      <c r="R233" s="627"/>
      <c r="S233" s="627"/>
      <c r="T233" s="628"/>
      <c r="AT233" s="623" t="s">
        <v>205</v>
      </c>
      <c r="AU233" s="623" t="s">
        <v>89</v>
      </c>
      <c r="AV233" s="622" t="s">
        <v>114</v>
      </c>
      <c r="AW233" s="622" t="s">
        <v>43</v>
      </c>
      <c r="AX233" s="622" t="s">
        <v>82</v>
      </c>
      <c r="AY233" s="623" t="s">
        <v>197</v>
      </c>
    </row>
    <row r="234" spans="2:51" s="599" customFormat="1">
      <c r="B234" s="598"/>
      <c r="D234" s="594" t="s">
        <v>205</v>
      </c>
      <c r="E234" s="600" t="s">
        <v>5</v>
      </c>
      <c r="F234" s="601" t="s">
        <v>238</v>
      </c>
      <c r="H234" s="600" t="s">
        <v>5</v>
      </c>
      <c r="L234" s="598"/>
      <c r="M234" s="602"/>
      <c r="N234" s="603"/>
      <c r="O234" s="603"/>
      <c r="P234" s="603"/>
      <c r="Q234" s="603"/>
      <c r="R234" s="603"/>
      <c r="S234" s="603"/>
      <c r="T234" s="604"/>
      <c r="AT234" s="600" t="s">
        <v>205</v>
      </c>
      <c r="AU234" s="600" t="s">
        <v>89</v>
      </c>
      <c r="AV234" s="599" t="s">
        <v>11</v>
      </c>
      <c r="AW234" s="599" t="s">
        <v>43</v>
      </c>
      <c r="AX234" s="599" t="s">
        <v>82</v>
      </c>
      <c r="AY234" s="600" t="s">
        <v>197</v>
      </c>
    </row>
    <row r="235" spans="2:51" s="606" customFormat="1">
      <c r="B235" s="605"/>
      <c r="D235" s="594" t="s">
        <v>205</v>
      </c>
      <c r="E235" s="607" t="s">
        <v>5</v>
      </c>
      <c r="F235" s="608" t="s">
        <v>296</v>
      </c>
      <c r="H235" s="609">
        <v>6.12</v>
      </c>
      <c r="L235" s="605"/>
      <c r="M235" s="610"/>
      <c r="N235" s="611"/>
      <c r="O235" s="611"/>
      <c r="P235" s="611"/>
      <c r="Q235" s="611"/>
      <c r="R235" s="611"/>
      <c r="S235" s="611"/>
      <c r="T235" s="612"/>
      <c r="AT235" s="607" t="s">
        <v>205</v>
      </c>
      <c r="AU235" s="607" t="s">
        <v>89</v>
      </c>
      <c r="AV235" s="606" t="s">
        <v>89</v>
      </c>
      <c r="AW235" s="606" t="s">
        <v>43</v>
      </c>
      <c r="AX235" s="606" t="s">
        <v>82</v>
      </c>
      <c r="AY235" s="607" t="s">
        <v>197</v>
      </c>
    </row>
    <row r="236" spans="2:51" s="606" customFormat="1">
      <c r="B236" s="605"/>
      <c r="D236" s="594" t="s">
        <v>205</v>
      </c>
      <c r="E236" s="607" t="s">
        <v>5</v>
      </c>
      <c r="F236" s="608" t="s">
        <v>297</v>
      </c>
      <c r="H236" s="609">
        <v>1.1519999999999999</v>
      </c>
      <c r="L236" s="605"/>
      <c r="M236" s="610"/>
      <c r="N236" s="611"/>
      <c r="O236" s="611"/>
      <c r="P236" s="611"/>
      <c r="Q236" s="611"/>
      <c r="R236" s="611"/>
      <c r="S236" s="611"/>
      <c r="T236" s="612"/>
      <c r="AT236" s="607" t="s">
        <v>205</v>
      </c>
      <c r="AU236" s="607" t="s">
        <v>89</v>
      </c>
      <c r="AV236" s="606" t="s">
        <v>89</v>
      </c>
      <c r="AW236" s="606" t="s">
        <v>43</v>
      </c>
      <c r="AX236" s="606" t="s">
        <v>82</v>
      </c>
      <c r="AY236" s="607" t="s">
        <v>197</v>
      </c>
    </row>
    <row r="237" spans="2:51" s="622" customFormat="1">
      <c r="B237" s="621"/>
      <c r="D237" s="594" t="s">
        <v>205</v>
      </c>
      <c r="E237" s="623" t="s">
        <v>5</v>
      </c>
      <c r="F237" s="624" t="s">
        <v>243</v>
      </c>
      <c r="H237" s="625">
        <v>7.2720000000000002</v>
      </c>
      <c r="L237" s="621"/>
      <c r="M237" s="626"/>
      <c r="N237" s="627"/>
      <c r="O237" s="627"/>
      <c r="P237" s="627"/>
      <c r="Q237" s="627"/>
      <c r="R237" s="627"/>
      <c r="S237" s="627"/>
      <c r="T237" s="628"/>
      <c r="AT237" s="623" t="s">
        <v>205</v>
      </c>
      <c r="AU237" s="623" t="s">
        <v>89</v>
      </c>
      <c r="AV237" s="622" t="s">
        <v>114</v>
      </c>
      <c r="AW237" s="622" t="s">
        <v>43</v>
      </c>
      <c r="AX237" s="622" t="s">
        <v>82</v>
      </c>
      <c r="AY237" s="623" t="s">
        <v>197</v>
      </c>
    </row>
    <row r="238" spans="2:51" s="606" customFormat="1">
      <c r="B238" s="605"/>
      <c r="D238" s="594" t="s">
        <v>205</v>
      </c>
      <c r="E238" s="607" t="s">
        <v>5</v>
      </c>
      <c r="F238" s="608" t="s">
        <v>296</v>
      </c>
      <c r="H238" s="609">
        <v>6.12</v>
      </c>
      <c r="L238" s="605"/>
      <c r="M238" s="610"/>
      <c r="N238" s="611"/>
      <c r="O238" s="611"/>
      <c r="P238" s="611"/>
      <c r="Q238" s="611"/>
      <c r="R238" s="611"/>
      <c r="S238" s="611"/>
      <c r="T238" s="612"/>
      <c r="AT238" s="607" t="s">
        <v>205</v>
      </c>
      <c r="AU238" s="607" t="s">
        <v>89</v>
      </c>
      <c r="AV238" s="606" t="s">
        <v>89</v>
      </c>
      <c r="AW238" s="606" t="s">
        <v>43</v>
      </c>
      <c r="AX238" s="606" t="s">
        <v>82</v>
      </c>
      <c r="AY238" s="607" t="s">
        <v>197</v>
      </c>
    </row>
    <row r="239" spans="2:51" s="606" customFormat="1">
      <c r="B239" s="605"/>
      <c r="D239" s="594" t="s">
        <v>205</v>
      </c>
      <c r="E239" s="607" t="s">
        <v>5</v>
      </c>
      <c r="F239" s="608" t="s">
        <v>297</v>
      </c>
      <c r="H239" s="609">
        <v>1.1519999999999999</v>
      </c>
      <c r="L239" s="605"/>
      <c r="M239" s="610"/>
      <c r="N239" s="611"/>
      <c r="O239" s="611"/>
      <c r="P239" s="611"/>
      <c r="Q239" s="611"/>
      <c r="R239" s="611"/>
      <c r="S239" s="611"/>
      <c r="T239" s="612"/>
      <c r="AT239" s="607" t="s">
        <v>205</v>
      </c>
      <c r="AU239" s="607" t="s">
        <v>89</v>
      </c>
      <c r="AV239" s="606" t="s">
        <v>89</v>
      </c>
      <c r="AW239" s="606" t="s">
        <v>43</v>
      </c>
      <c r="AX239" s="606" t="s">
        <v>82</v>
      </c>
      <c r="AY239" s="607" t="s">
        <v>197</v>
      </c>
    </row>
    <row r="240" spans="2:51" s="622" customFormat="1">
      <c r="B240" s="621"/>
      <c r="D240" s="594" t="s">
        <v>205</v>
      </c>
      <c r="E240" s="623" t="s">
        <v>5</v>
      </c>
      <c r="F240" s="624" t="s">
        <v>248</v>
      </c>
      <c r="H240" s="625">
        <v>7.2720000000000002</v>
      </c>
      <c r="L240" s="621"/>
      <c r="M240" s="626"/>
      <c r="N240" s="627"/>
      <c r="O240" s="627"/>
      <c r="P240" s="627"/>
      <c r="Q240" s="627"/>
      <c r="R240" s="627"/>
      <c r="S240" s="627"/>
      <c r="T240" s="628"/>
      <c r="AT240" s="623" t="s">
        <v>205</v>
      </c>
      <c r="AU240" s="623" t="s">
        <v>89</v>
      </c>
      <c r="AV240" s="622" t="s">
        <v>114</v>
      </c>
      <c r="AW240" s="622" t="s">
        <v>43</v>
      </c>
      <c r="AX240" s="622" t="s">
        <v>82</v>
      </c>
      <c r="AY240" s="623" t="s">
        <v>197</v>
      </c>
    </row>
    <row r="241" spans="2:65" s="606" customFormat="1">
      <c r="B241" s="605"/>
      <c r="D241" s="594" t="s">
        <v>205</v>
      </c>
      <c r="E241" s="607" t="s">
        <v>5</v>
      </c>
      <c r="F241" s="608" t="s">
        <v>296</v>
      </c>
      <c r="H241" s="609">
        <v>6.12</v>
      </c>
      <c r="L241" s="605"/>
      <c r="M241" s="610"/>
      <c r="N241" s="611"/>
      <c r="O241" s="611"/>
      <c r="P241" s="611"/>
      <c r="Q241" s="611"/>
      <c r="R241" s="611"/>
      <c r="S241" s="611"/>
      <c r="T241" s="612"/>
      <c r="AT241" s="607" t="s">
        <v>205</v>
      </c>
      <c r="AU241" s="607" t="s">
        <v>89</v>
      </c>
      <c r="AV241" s="606" t="s">
        <v>89</v>
      </c>
      <c r="AW241" s="606" t="s">
        <v>43</v>
      </c>
      <c r="AX241" s="606" t="s">
        <v>82</v>
      </c>
      <c r="AY241" s="607" t="s">
        <v>197</v>
      </c>
    </row>
    <row r="242" spans="2:65" s="606" customFormat="1">
      <c r="B242" s="605"/>
      <c r="D242" s="594" t="s">
        <v>205</v>
      </c>
      <c r="E242" s="607" t="s">
        <v>5</v>
      </c>
      <c r="F242" s="608" t="s">
        <v>297</v>
      </c>
      <c r="H242" s="609">
        <v>1.1519999999999999</v>
      </c>
      <c r="L242" s="605"/>
      <c r="M242" s="610"/>
      <c r="N242" s="611"/>
      <c r="O242" s="611"/>
      <c r="P242" s="611"/>
      <c r="Q242" s="611"/>
      <c r="R242" s="611"/>
      <c r="S242" s="611"/>
      <c r="T242" s="612"/>
      <c r="AT242" s="607" t="s">
        <v>205</v>
      </c>
      <c r="AU242" s="607" t="s">
        <v>89</v>
      </c>
      <c r="AV242" s="606" t="s">
        <v>89</v>
      </c>
      <c r="AW242" s="606" t="s">
        <v>43</v>
      </c>
      <c r="AX242" s="606" t="s">
        <v>82</v>
      </c>
      <c r="AY242" s="607" t="s">
        <v>197</v>
      </c>
    </row>
    <row r="243" spans="2:65" s="622" customFormat="1">
      <c r="B243" s="621"/>
      <c r="D243" s="594" t="s">
        <v>205</v>
      </c>
      <c r="E243" s="623" t="s">
        <v>5</v>
      </c>
      <c r="F243" s="624" t="s">
        <v>253</v>
      </c>
      <c r="H243" s="625">
        <v>7.2720000000000002</v>
      </c>
      <c r="L243" s="621"/>
      <c r="M243" s="626"/>
      <c r="N243" s="627"/>
      <c r="O243" s="627"/>
      <c r="P243" s="627"/>
      <c r="Q243" s="627"/>
      <c r="R243" s="627"/>
      <c r="S243" s="627"/>
      <c r="T243" s="628"/>
      <c r="AT243" s="623" t="s">
        <v>205</v>
      </c>
      <c r="AU243" s="623" t="s">
        <v>89</v>
      </c>
      <c r="AV243" s="622" t="s">
        <v>114</v>
      </c>
      <c r="AW243" s="622" t="s">
        <v>43</v>
      </c>
      <c r="AX243" s="622" t="s">
        <v>82</v>
      </c>
      <c r="AY243" s="623" t="s">
        <v>197</v>
      </c>
    </row>
    <row r="244" spans="2:65" s="614" customFormat="1">
      <c r="B244" s="613"/>
      <c r="D244" s="594" t="s">
        <v>205</v>
      </c>
      <c r="E244" s="615" t="s">
        <v>5</v>
      </c>
      <c r="F244" s="616" t="s">
        <v>210</v>
      </c>
      <c r="H244" s="617">
        <v>34.488</v>
      </c>
      <c r="L244" s="613"/>
      <c r="M244" s="618"/>
      <c r="N244" s="619"/>
      <c r="O244" s="619"/>
      <c r="P244" s="619"/>
      <c r="Q244" s="619"/>
      <c r="R244" s="619"/>
      <c r="S244" s="619"/>
      <c r="T244" s="620"/>
      <c r="AT244" s="615" t="s">
        <v>205</v>
      </c>
      <c r="AU244" s="615" t="s">
        <v>89</v>
      </c>
      <c r="AV244" s="614" t="s">
        <v>129</v>
      </c>
      <c r="AW244" s="614" t="s">
        <v>43</v>
      </c>
      <c r="AX244" s="614" t="s">
        <v>11</v>
      </c>
      <c r="AY244" s="615" t="s">
        <v>197</v>
      </c>
    </row>
    <row r="245" spans="2:65" s="492" customFormat="1" ht="25.5" customHeight="1">
      <c r="B245" s="493"/>
      <c r="C245" s="572" t="s">
        <v>138</v>
      </c>
      <c r="D245" s="572" t="s">
        <v>199</v>
      </c>
      <c r="E245" s="573" t="s">
        <v>298</v>
      </c>
      <c r="F245" s="574" t="s">
        <v>299</v>
      </c>
      <c r="G245" s="575" t="s">
        <v>290</v>
      </c>
      <c r="H245" s="576">
        <v>6.1459999999999999</v>
      </c>
      <c r="I245" s="7"/>
      <c r="J245" s="577">
        <f>ROUND(I245*H245,0)</f>
        <v>0</v>
      </c>
      <c r="K245" s="574" t="s">
        <v>203</v>
      </c>
      <c r="L245" s="493"/>
      <c r="M245" s="578" t="s">
        <v>5</v>
      </c>
      <c r="N245" s="579" t="s">
        <v>53</v>
      </c>
      <c r="O245" s="494"/>
      <c r="P245" s="580">
        <f>O245*H245</f>
        <v>0</v>
      </c>
      <c r="Q245" s="580">
        <v>0.17330000000000001</v>
      </c>
      <c r="R245" s="580">
        <f>Q245*H245</f>
        <v>1.0651018000000001</v>
      </c>
      <c r="S245" s="580">
        <v>0</v>
      </c>
      <c r="T245" s="581">
        <f>S245*H245</f>
        <v>0</v>
      </c>
      <c r="AR245" s="482" t="s">
        <v>129</v>
      </c>
      <c r="AT245" s="482" t="s">
        <v>199</v>
      </c>
      <c r="AU245" s="482" t="s">
        <v>89</v>
      </c>
      <c r="AY245" s="482" t="s">
        <v>197</v>
      </c>
      <c r="BE245" s="582">
        <f>IF(N245="základní",J245,0)</f>
        <v>0</v>
      </c>
      <c r="BF245" s="582">
        <f>IF(N245="snížená",J245,0)</f>
        <v>0</v>
      </c>
      <c r="BG245" s="582">
        <f>IF(N245="zákl. přenesená",J245,0)</f>
        <v>0</v>
      </c>
      <c r="BH245" s="582">
        <f>IF(N245="sníž. přenesená",J245,0)</f>
        <v>0</v>
      </c>
      <c r="BI245" s="582">
        <f>IF(N245="nulová",J245,0)</f>
        <v>0</v>
      </c>
      <c r="BJ245" s="482" t="s">
        <v>11</v>
      </c>
      <c r="BK245" s="582">
        <f>ROUND(I245*H245,0)</f>
        <v>0</v>
      </c>
      <c r="BL245" s="482" t="s">
        <v>129</v>
      </c>
      <c r="BM245" s="482" t="s">
        <v>300</v>
      </c>
    </row>
    <row r="246" spans="2:65" s="599" customFormat="1">
      <c r="B246" s="598"/>
      <c r="D246" s="594" t="s">
        <v>205</v>
      </c>
      <c r="E246" s="600" t="s">
        <v>5</v>
      </c>
      <c r="F246" s="601" t="s">
        <v>259</v>
      </c>
      <c r="H246" s="600" t="s">
        <v>5</v>
      </c>
      <c r="L246" s="598"/>
      <c r="M246" s="602"/>
      <c r="N246" s="603"/>
      <c r="O246" s="603"/>
      <c r="P246" s="603"/>
      <c r="Q246" s="603"/>
      <c r="R246" s="603"/>
      <c r="S246" s="603"/>
      <c r="T246" s="604"/>
      <c r="AT246" s="600" t="s">
        <v>205</v>
      </c>
      <c r="AU246" s="600" t="s">
        <v>89</v>
      </c>
      <c r="AV246" s="599" t="s">
        <v>11</v>
      </c>
      <c r="AW246" s="599" t="s">
        <v>43</v>
      </c>
      <c r="AX246" s="599" t="s">
        <v>82</v>
      </c>
      <c r="AY246" s="600" t="s">
        <v>197</v>
      </c>
    </row>
    <row r="247" spans="2:65" s="599" customFormat="1">
      <c r="B247" s="598"/>
      <c r="D247" s="594" t="s">
        <v>205</v>
      </c>
      <c r="E247" s="600" t="s">
        <v>5</v>
      </c>
      <c r="F247" s="601" t="s">
        <v>215</v>
      </c>
      <c r="H247" s="600" t="s">
        <v>5</v>
      </c>
      <c r="L247" s="598"/>
      <c r="M247" s="602"/>
      <c r="N247" s="603"/>
      <c r="O247" s="603"/>
      <c r="P247" s="603"/>
      <c r="Q247" s="603"/>
      <c r="R247" s="603"/>
      <c r="S247" s="603"/>
      <c r="T247" s="604"/>
      <c r="AT247" s="600" t="s">
        <v>205</v>
      </c>
      <c r="AU247" s="600" t="s">
        <v>89</v>
      </c>
      <c r="AV247" s="599" t="s">
        <v>11</v>
      </c>
      <c r="AW247" s="599" t="s">
        <v>43</v>
      </c>
      <c r="AX247" s="599" t="s">
        <v>82</v>
      </c>
      <c r="AY247" s="600" t="s">
        <v>197</v>
      </c>
    </row>
    <row r="248" spans="2:65" s="599" customFormat="1">
      <c r="B248" s="598"/>
      <c r="D248" s="594" t="s">
        <v>205</v>
      </c>
      <c r="E248" s="600" t="s">
        <v>5</v>
      </c>
      <c r="F248" s="601" t="s">
        <v>284</v>
      </c>
      <c r="H248" s="600" t="s">
        <v>5</v>
      </c>
      <c r="L248" s="598"/>
      <c r="M248" s="602"/>
      <c r="N248" s="603"/>
      <c r="O248" s="603"/>
      <c r="P248" s="603"/>
      <c r="Q248" s="603"/>
      <c r="R248" s="603"/>
      <c r="S248" s="603"/>
      <c r="T248" s="604"/>
      <c r="AT248" s="600" t="s">
        <v>205</v>
      </c>
      <c r="AU248" s="600" t="s">
        <v>89</v>
      </c>
      <c r="AV248" s="599" t="s">
        <v>11</v>
      </c>
      <c r="AW248" s="599" t="s">
        <v>43</v>
      </c>
      <c r="AX248" s="599" t="s">
        <v>82</v>
      </c>
      <c r="AY248" s="600" t="s">
        <v>197</v>
      </c>
    </row>
    <row r="249" spans="2:65" s="606" customFormat="1">
      <c r="B249" s="605"/>
      <c r="D249" s="594" t="s">
        <v>205</v>
      </c>
      <c r="E249" s="607" t="s">
        <v>5</v>
      </c>
      <c r="F249" s="608" t="s">
        <v>301</v>
      </c>
      <c r="H249" s="609">
        <v>0.96199999999999997</v>
      </c>
      <c r="L249" s="605"/>
      <c r="M249" s="610"/>
      <c r="N249" s="611"/>
      <c r="O249" s="611"/>
      <c r="P249" s="611"/>
      <c r="Q249" s="611"/>
      <c r="R249" s="611"/>
      <c r="S249" s="611"/>
      <c r="T249" s="612"/>
      <c r="AT249" s="607" t="s">
        <v>205</v>
      </c>
      <c r="AU249" s="607" t="s">
        <v>89</v>
      </c>
      <c r="AV249" s="606" t="s">
        <v>89</v>
      </c>
      <c r="AW249" s="606" t="s">
        <v>43</v>
      </c>
      <c r="AX249" s="606" t="s">
        <v>82</v>
      </c>
      <c r="AY249" s="607" t="s">
        <v>197</v>
      </c>
    </row>
    <row r="250" spans="2:65" s="622" customFormat="1">
      <c r="B250" s="621"/>
      <c r="D250" s="594" t="s">
        <v>205</v>
      </c>
      <c r="E250" s="623" t="s">
        <v>5</v>
      </c>
      <c r="F250" s="624" t="s">
        <v>222</v>
      </c>
      <c r="H250" s="625">
        <v>0.96199999999999997</v>
      </c>
      <c r="L250" s="621"/>
      <c r="M250" s="626"/>
      <c r="N250" s="627"/>
      <c r="O250" s="627"/>
      <c r="P250" s="627"/>
      <c r="Q250" s="627"/>
      <c r="R250" s="627"/>
      <c r="S250" s="627"/>
      <c r="T250" s="628"/>
      <c r="AT250" s="623" t="s">
        <v>205</v>
      </c>
      <c r="AU250" s="623" t="s">
        <v>89</v>
      </c>
      <c r="AV250" s="622" t="s">
        <v>114</v>
      </c>
      <c r="AW250" s="622" t="s">
        <v>43</v>
      </c>
      <c r="AX250" s="622" t="s">
        <v>82</v>
      </c>
      <c r="AY250" s="623" t="s">
        <v>197</v>
      </c>
    </row>
    <row r="251" spans="2:65" s="599" customFormat="1">
      <c r="B251" s="598"/>
      <c r="D251" s="594" t="s">
        <v>205</v>
      </c>
      <c r="E251" s="600" t="s">
        <v>5</v>
      </c>
      <c r="F251" s="601" t="s">
        <v>263</v>
      </c>
      <c r="H251" s="600" t="s">
        <v>5</v>
      </c>
      <c r="L251" s="598"/>
      <c r="M251" s="602"/>
      <c r="N251" s="603"/>
      <c r="O251" s="603"/>
      <c r="P251" s="603"/>
      <c r="Q251" s="603"/>
      <c r="R251" s="603"/>
      <c r="S251" s="603"/>
      <c r="T251" s="604"/>
      <c r="AT251" s="600" t="s">
        <v>205</v>
      </c>
      <c r="AU251" s="600" t="s">
        <v>89</v>
      </c>
      <c r="AV251" s="599" t="s">
        <v>11</v>
      </c>
      <c r="AW251" s="599" t="s">
        <v>43</v>
      </c>
      <c r="AX251" s="599" t="s">
        <v>82</v>
      </c>
      <c r="AY251" s="600" t="s">
        <v>197</v>
      </c>
    </row>
    <row r="252" spans="2:65" s="599" customFormat="1">
      <c r="B252" s="598"/>
      <c r="D252" s="594" t="s">
        <v>205</v>
      </c>
      <c r="E252" s="600" t="s">
        <v>5</v>
      </c>
      <c r="F252" s="601" t="s">
        <v>223</v>
      </c>
      <c r="H252" s="600" t="s">
        <v>5</v>
      </c>
      <c r="L252" s="598"/>
      <c r="M252" s="602"/>
      <c r="N252" s="603"/>
      <c r="O252" s="603"/>
      <c r="P252" s="603"/>
      <c r="Q252" s="603"/>
      <c r="R252" s="603"/>
      <c r="S252" s="603"/>
      <c r="T252" s="604"/>
      <c r="AT252" s="600" t="s">
        <v>205</v>
      </c>
      <c r="AU252" s="600" t="s">
        <v>89</v>
      </c>
      <c r="AV252" s="599" t="s">
        <v>11</v>
      </c>
      <c r="AW252" s="599" t="s">
        <v>43</v>
      </c>
      <c r="AX252" s="599" t="s">
        <v>82</v>
      </c>
      <c r="AY252" s="600" t="s">
        <v>197</v>
      </c>
    </row>
    <row r="253" spans="2:65" s="599" customFormat="1">
      <c r="B253" s="598"/>
      <c r="D253" s="594" t="s">
        <v>205</v>
      </c>
      <c r="E253" s="600" t="s">
        <v>5</v>
      </c>
      <c r="F253" s="601" t="s">
        <v>286</v>
      </c>
      <c r="H253" s="600" t="s">
        <v>5</v>
      </c>
      <c r="L253" s="598"/>
      <c r="M253" s="602"/>
      <c r="N253" s="603"/>
      <c r="O253" s="603"/>
      <c r="P253" s="603"/>
      <c r="Q253" s="603"/>
      <c r="R253" s="603"/>
      <c r="S253" s="603"/>
      <c r="T253" s="604"/>
      <c r="AT253" s="600" t="s">
        <v>205</v>
      </c>
      <c r="AU253" s="600" t="s">
        <v>89</v>
      </c>
      <c r="AV253" s="599" t="s">
        <v>11</v>
      </c>
      <c r="AW253" s="599" t="s">
        <v>43</v>
      </c>
      <c r="AX253" s="599" t="s">
        <v>82</v>
      </c>
      <c r="AY253" s="600" t="s">
        <v>197</v>
      </c>
    </row>
    <row r="254" spans="2:65" s="606" customFormat="1">
      <c r="B254" s="605"/>
      <c r="D254" s="594" t="s">
        <v>205</v>
      </c>
      <c r="E254" s="607" t="s">
        <v>5</v>
      </c>
      <c r="F254" s="608" t="s">
        <v>302</v>
      </c>
      <c r="H254" s="609">
        <v>5.1840000000000002</v>
      </c>
      <c r="L254" s="605"/>
      <c r="M254" s="610"/>
      <c r="N254" s="611"/>
      <c r="O254" s="611"/>
      <c r="P254" s="611"/>
      <c r="Q254" s="611"/>
      <c r="R254" s="611"/>
      <c r="S254" s="611"/>
      <c r="T254" s="612"/>
      <c r="AT254" s="607" t="s">
        <v>205</v>
      </c>
      <c r="AU254" s="607" t="s">
        <v>89</v>
      </c>
      <c r="AV254" s="606" t="s">
        <v>89</v>
      </c>
      <c r="AW254" s="606" t="s">
        <v>43</v>
      </c>
      <c r="AX254" s="606" t="s">
        <v>82</v>
      </c>
      <c r="AY254" s="607" t="s">
        <v>197</v>
      </c>
    </row>
    <row r="255" spans="2:65" s="622" customFormat="1">
      <c r="B255" s="621"/>
      <c r="D255" s="594" t="s">
        <v>205</v>
      </c>
      <c r="E255" s="623" t="s">
        <v>5</v>
      </c>
      <c r="F255" s="624" t="s">
        <v>237</v>
      </c>
      <c r="H255" s="625">
        <v>5.1840000000000002</v>
      </c>
      <c r="L255" s="621"/>
      <c r="M255" s="626"/>
      <c r="N255" s="627"/>
      <c r="O255" s="627"/>
      <c r="P255" s="627"/>
      <c r="Q255" s="627"/>
      <c r="R255" s="627"/>
      <c r="S255" s="627"/>
      <c r="T255" s="628"/>
      <c r="AT255" s="623" t="s">
        <v>205</v>
      </c>
      <c r="AU255" s="623" t="s">
        <v>89</v>
      </c>
      <c r="AV255" s="622" t="s">
        <v>114</v>
      </c>
      <c r="AW255" s="622" t="s">
        <v>43</v>
      </c>
      <c r="AX255" s="622" t="s">
        <v>82</v>
      </c>
      <c r="AY255" s="623" t="s">
        <v>197</v>
      </c>
    </row>
    <row r="256" spans="2:65" s="614" customFormat="1">
      <c r="B256" s="613"/>
      <c r="D256" s="594" t="s">
        <v>205</v>
      </c>
      <c r="E256" s="615" t="s">
        <v>5</v>
      </c>
      <c r="F256" s="616" t="s">
        <v>210</v>
      </c>
      <c r="H256" s="617">
        <v>6.1459999999999999</v>
      </c>
      <c r="L256" s="613"/>
      <c r="M256" s="618"/>
      <c r="N256" s="619"/>
      <c r="O256" s="619"/>
      <c r="P256" s="619"/>
      <c r="Q256" s="619"/>
      <c r="R256" s="619"/>
      <c r="S256" s="619"/>
      <c r="T256" s="620"/>
      <c r="AT256" s="615" t="s">
        <v>205</v>
      </c>
      <c r="AU256" s="615" t="s">
        <v>89</v>
      </c>
      <c r="AV256" s="614" t="s">
        <v>129</v>
      </c>
      <c r="AW256" s="614" t="s">
        <v>43</v>
      </c>
      <c r="AX256" s="614" t="s">
        <v>11</v>
      </c>
      <c r="AY256" s="615" t="s">
        <v>197</v>
      </c>
    </row>
    <row r="257" spans="2:65" s="492" customFormat="1" ht="38.25" customHeight="1">
      <c r="B257" s="493"/>
      <c r="C257" s="572" t="s">
        <v>303</v>
      </c>
      <c r="D257" s="572" t="s">
        <v>199</v>
      </c>
      <c r="E257" s="573" t="s">
        <v>304</v>
      </c>
      <c r="F257" s="574" t="s">
        <v>305</v>
      </c>
      <c r="G257" s="575" t="s">
        <v>290</v>
      </c>
      <c r="H257" s="576">
        <v>123.28700000000001</v>
      </c>
      <c r="I257" s="7"/>
      <c r="J257" s="577">
        <f>ROUND(I257*H257,0)</f>
        <v>0</v>
      </c>
      <c r="K257" s="574" t="s">
        <v>203</v>
      </c>
      <c r="L257" s="493"/>
      <c r="M257" s="578" t="s">
        <v>5</v>
      </c>
      <c r="N257" s="579" t="s">
        <v>53</v>
      </c>
      <c r="O257" s="494"/>
      <c r="P257" s="580">
        <f>O257*H257</f>
        <v>0</v>
      </c>
      <c r="Q257" s="580">
        <v>8.8400000000000006E-3</v>
      </c>
      <c r="R257" s="580">
        <f>Q257*H257</f>
        <v>1.08985708</v>
      </c>
      <c r="S257" s="580">
        <v>0</v>
      </c>
      <c r="T257" s="581">
        <f>S257*H257</f>
        <v>0</v>
      </c>
      <c r="AR257" s="482" t="s">
        <v>129</v>
      </c>
      <c r="AT257" s="482" t="s">
        <v>199</v>
      </c>
      <c r="AU257" s="482" t="s">
        <v>89</v>
      </c>
      <c r="AY257" s="482" t="s">
        <v>197</v>
      </c>
      <c r="BE257" s="582">
        <f>IF(N257="základní",J257,0)</f>
        <v>0</v>
      </c>
      <c r="BF257" s="582">
        <f>IF(N257="snížená",J257,0)</f>
        <v>0</v>
      </c>
      <c r="BG257" s="582">
        <f>IF(N257="zákl. přenesená",J257,0)</f>
        <v>0</v>
      </c>
      <c r="BH257" s="582">
        <f>IF(N257="sníž. přenesená",J257,0)</f>
        <v>0</v>
      </c>
      <c r="BI257" s="582">
        <f>IF(N257="nulová",J257,0)</f>
        <v>0</v>
      </c>
      <c r="BJ257" s="482" t="s">
        <v>11</v>
      </c>
      <c r="BK257" s="582">
        <f>ROUND(I257*H257,0)</f>
        <v>0</v>
      </c>
      <c r="BL257" s="482" t="s">
        <v>129</v>
      </c>
      <c r="BM257" s="482" t="s">
        <v>306</v>
      </c>
    </row>
    <row r="258" spans="2:65" s="492" customFormat="1" ht="67.5">
      <c r="B258" s="493"/>
      <c r="D258" s="594" t="s">
        <v>257</v>
      </c>
      <c r="F258" s="595" t="s">
        <v>307</v>
      </c>
      <c r="L258" s="493"/>
      <c r="M258" s="596"/>
      <c r="N258" s="494"/>
      <c r="O258" s="494"/>
      <c r="P258" s="494"/>
      <c r="Q258" s="494"/>
      <c r="R258" s="494"/>
      <c r="S258" s="494"/>
      <c r="T258" s="597"/>
      <c r="AT258" s="482" t="s">
        <v>257</v>
      </c>
      <c r="AU258" s="482" t="s">
        <v>89</v>
      </c>
    </row>
    <row r="259" spans="2:65" s="599" customFormat="1">
      <c r="B259" s="598"/>
      <c r="D259" s="594" t="s">
        <v>205</v>
      </c>
      <c r="E259" s="600" t="s">
        <v>5</v>
      </c>
      <c r="F259" s="601" t="s">
        <v>274</v>
      </c>
      <c r="H259" s="600" t="s">
        <v>5</v>
      </c>
      <c r="L259" s="598"/>
      <c r="M259" s="602"/>
      <c r="N259" s="603"/>
      <c r="O259" s="603"/>
      <c r="P259" s="603"/>
      <c r="Q259" s="603"/>
      <c r="R259" s="603"/>
      <c r="S259" s="603"/>
      <c r="T259" s="604"/>
      <c r="AT259" s="600" t="s">
        <v>205</v>
      </c>
      <c r="AU259" s="600" t="s">
        <v>89</v>
      </c>
      <c r="AV259" s="599" t="s">
        <v>11</v>
      </c>
      <c r="AW259" s="599" t="s">
        <v>43</v>
      </c>
      <c r="AX259" s="599" t="s">
        <v>82</v>
      </c>
      <c r="AY259" s="600" t="s">
        <v>197</v>
      </c>
    </row>
    <row r="260" spans="2:65" s="599" customFormat="1">
      <c r="B260" s="598"/>
      <c r="D260" s="594" t="s">
        <v>205</v>
      </c>
      <c r="E260" s="600" t="s">
        <v>5</v>
      </c>
      <c r="F260" s="601" t="s">
        <v>215</v>
      </c>
      <c r="H260" s="600" t="s">
        <v>5</v>
      </c>
      <c r="L260" s="598"/>
      <c r="M260" s="602"/>
      <c r="N260" s="603"/>
      <c r="O260" s="603"/>
      <c r="P260" s="603"/>
      <c r="Q260" s="603"/>
      <c r="R260" s="603"/>
      <c r="S260" s="603"/>
      <c r="T260" s="604"/>
      <c r="AT260" s="600" t="s">
        <v>205</v>
      </c>
      <c r="AU260" s="600" t="s">
        <v>89</v>
      </c>
      <c r="AV260" s="599" t="s">
        <v>11</v>
      </c>
      <c r="AW260" s="599" t="s">
        <v>43</v>
      </c>
      <c r="AX260" s="599" t="s">
        <v>82</v>
      </c>
      <c r="AY260" s="600" t="s">
        <v>197</v>
      </c>
    </row>
    <row r="261" spans="2:65" s="606" customFormat="1">
      <c r="B261" s="605"/>
      <c r="D261" s="594" t="s">
        <v>205</v>
      </c>
      <c r="E261" s="607" t="s">
        <v>5</v>
      </c>
      <c r="F261" s="608" t="s">
        <v>308</v>
      </c>
      <c r="H261" s="609">
        <v>17.16</v>
      </c>
      <c r="L261" s="605"/>
      <c r="M261" s="610"/>
      <c r="N261" s="611"/>
      <c r="O261" s="611"/>
      <c r="P261" s="611"/>
      <c r="Q261" s="611"/>
      <c r="R261" s="611"/>
      <c r="S261" s="611"/>
      <c r="T261" s="612"/>
      <c r="AT261" s="607" t="s">
        <v>205</v>
      </c>
      <c r="AU261" s="607" t="s">
        <v>89</v>
      </c>
      <c r="AV261" s="606" t="s">
        <v>89</v>
      </c>
      <c r="AW261" s="606" t="s">
        <v>43</v>
      </c>
      <c r="AX261" s="606" t="s">
        <v>82</v>
      </c>
      <c r="AY261" s="607" t="s">
        <v>197</v>
      </c>
    </row>
    <row r="262" spans="2:65" s="606" customFormat="1">
      <c r="B262" s="605"/>
      <c r="D262" s="594" t="s">
        <v>205</v>
      </c>
      <c r="E262" s="607" t="s">
        <v>5</v>
      </c>
      <c r="F262" s="608" t="s">
        <v>309</v>
      </c>
      <c r="H262" s="609">
        <v>6.3360000000000003</v>
      </c>
      <c r="L262" s="605"/>
      <c r="M262" s="610"/>
      <c r="N262" s="611"/>
      <c r="O262" s="611"/>
      <c r="P262" s="611"/>
      <c r="Q262" s="611"/>
      <c r="R262" s="611"/>
      <c r="S262" s="611"/>
      <c r="T262" s="612"/>
      <c r="AT262" s="607" t="s">
        <v>205</v>
      </c>
      <c r="AU262" s="607" t="s">
        <v>89</v>
      </c>
      <c r="AV262" s="606" t="s">
        <v>89</v>
      </c>
      <c r="AW262" s="606" t="s">
        <v>43</v>
      </c>
      <c r="AX262" s="606" t="s">
        <v>82</v>
      </c>
      <c r="AY262" s="607" t="s">
        <v>197</v>
      </c>
    </row>
    <row r="263" spans="2:65" s="599" customFormat="1">
      <c r="B263" s="598"/>
      <c r="D263" s="594" t="s">
        <v>205</v>
      </c>
      <c r="E263" s="600" t="s">
        <v>5</v>
      </c>
      <c r="F263" s="601" t="s">
        <v>259</v>
      </c>
      <c r="H263" s="600" t="s">
        <v>5</v>
      </c>
      <c r="L263" s="598"/>
      <c r="M263" s="602"/>
      <c r="N263" s="603"/>
      <c r="O263" s="603"/>
      <c r="P263" s="603"/>
      <c r="Q263" s="603"/>
      <c r="R263" s="603"/>
      <c r="S263" s="603"/>
      <c r="T263" s="604"/>
      <c r="AT263" s="600" t="s">
        <v>205</v>
      </c>
      <c r="AU263" s="600" t="s">
        <v>89</v>
      </c>
      <c r="AV263" s="599" t="s">
        <v>11</v>
      </c>
      <c r="AW263" s="599" t="s">
        <v>43</v>
      </c>
      <c r="AX263" s="599" t="s">
        <v>82</v>
      </c>
      <c r="AY263" s="600" t="s">
        <v>197</v>
      </c>
    </row>
    <row r="264" spans="2:65" s="599" customFormat="1">
      <c r="B264" s="598"/>
      <c r="D264" s="594" t="s">
        <v>205</v>
      </c>
      <c r="E264" s="600" t="s">
        <v>5</v>
      </c>
      <c r="F264" s="601" t="s">
        <v>215</v>
      </c>
      <c r="H264" s="600" t="s">
        <v>5</v>
      </c>
      <c r="L264" s="598"/>
      <c r="M264" s="602"/>
      <c r="N264" s="603"/>
      <c r="O264" s="603"/>
      <c r="P264" s="603"/>
      <c r="Q264" s="603"/>
      <c r="R264" s="603"/>
      <c r="S264" s="603"/>
      <c r="T264" s="604"/>
      <c r="AT264" s="600" t="s">
        <v>205</v>
      </c>
      <c r="AU264" s="600" t="s">
        <v>89</v>
      </c>
      <c r="AV264" s="599" t="s">
        <v>11</v>
      </c>
      <c r="AW264" s="599" t="s">
        <v>43</v>
      </c>
      <c r="AX264" s="599" t="s">
        <v>82</v>
      </c>
      <c r="AY264" s="600" t="s">
        <v>197</v>
      </c>
    </row>
    <row r="265" spans="2:65" s="599" customFormat="1">
      <c r="B265" s="598"/>
      <c r="D265" s="594" t="s">
        <v>205</v>
      </c>
      <c r="E265" s="600" t="s">
        <v>5</v>
      </c>
      <c r="F265" s="601" t="s">
        <v>284</v>
      </c>
      <c r="H265" s="600" t="s">
        <v>5</v>
      </c>
      <c r="L265" s="598"/>
      <c r="M265" s="602"/>
      <c r="N265" s="603"/>
      <c r="O265" s="603"/>
      <c r="P265" s="603"/>
      <c r="Q265" s="603"/>
      <c r="R265" s="603"/>
      <c r="S265" s="603"/>
      <c r="T265" s="604"/>
      <c r="AT265" s="600" t="s">
        <v>205</v>
      </c>
      <c r="AU265" s="600" t="s">
        <v>89</v>
      </c>
      <c r="AV265" s="599" t="s">
        <v>11</v>
      </c>
      <c r="AW265" s="599" t="s">
        <v>43</v>
      </c>
      <c r="AX265" s="599" t="s">
        <v>82</v>
      </c>
      <c r="AY265" s="600" t="s">
        <v>197</v>
      </c>
    </row>
    <row r="266" spans="2:65" s="606" customFormat="1">
      <c r="B266" s="605"/>
      <c r="D266" s="594" t="s">
        <v>205</v>
      </c>
      <c r="E266" s="607" t="s">
        <v>5</v>
      </c>
      <c r="F266" s="608" t="s">
        <v>310</v>
      </c>
      <c r="H266" s="609">
        <v>2.6269999999999998</v>
      </c>
      <c r="L266" s="605"/>
      <c r="M266" s="610"/>
      <c r="N266" s="611"/>
      <c r="O266" s="611"/>
      <c r="P266" s="611"/>
      <c r="Q266" s="611"/>
      <c r="R266" s="611"/>
      <c r="S266" s="611"/>
      <c r="T266" s="612"/>
      <c r="AT266" s="607" t="s">
        <v>205</v>
      </c>
      <c r="AU266" s="607" t="s">
        <v>89</v>
      </c>
      <c r="AV266" s="606" t="s">
        <v>89</v>
      </c>
      <c r="AW266" s="606" t="s">
        <v>43</v>
      </c>
      <c r="AX266" s="606" t="s">
        <v>82</v>
      </c>
      <c r="AY266" s="607" t="s">
        <v>197</v>
      </c>
    </row>
    <row r="267" spans="2:65" s="622" customFormat="1">
      <c r="B267" s="621"/>
      <c r="D267" s="594" t="s">
        <v>205</v>
      </c>
      <c r="E267" s="623" t="s">
        <v>5</v>
      </c>
      <c r="F267" s="624" t="s">
        <v>222</v>
      </c>
      <c r="H267" s="625">
        <v>26.123000000000001</v>
      </c>
      <c r="L267" s="621"/>
      <c r="M267" s="626"/>
      <c r="N267" s="627"/>
      <c r="O267" s="627"/>
      <c r="P267" s="627"/>
      <c r="Q267" s="627"/>
      <c r="R267" s="627"/>
      <c r="S267" s="627"/>
      <c r="T267" s="628"/>
      <c r="AT267" s="623" t="s">
        <v>205</v>
      </c>
      <c r="AU267" s="623" t="s">
        <v>89</v>
      </c>
      <c r="AV267" s="622" t="s">
        <v>114</v>
      </c>
      <c r="AW267" s="622" t="s">
        <v>43</v>
      </c>
      <c r="AX267" s="622" t="s">
        <v>82</v>
      </c>
      <c r="AY267" s="623" t="s">
        <v>197</v>
      </c>
    </row>
    <row r="268" spans="2:65" s="599" customFormat="1">
      <c r="B268" s="598"/>
      <c r="D268" s="594" t="s">
        <v>205</v>
      </c>
      <c r="E268" s="600" t="s">
        <v>5</v>
      </c>
      <c r="F268" s="601" t="s">
        <v>223</v>
      </c>
      <c r="H268" s="600" t="s">
        <v>5</v>
      </c>
      <c r="L268" s="598"/>
      <c r="M268" s="602"/>
      <c r="N268" s="603"/>
      <c r="O268" s="603"/>
      <c r="P268" s="603"/>
      <c r="Q268" s="603"/>
      <c r="R268" s="603"/>
      <c r="S268" s="603"/>
      <c r="T268" s="604"/>
      <c r="AT268" s="600" t="s">
        <v>205</v>
      </c>
      <c r="AU268" s="600" t="s">
        <v>89</v>
      </c>
      <c r="AV268" s="599" t="s">
        <v>11</v>
      </c>
      <c r="AW268" s="599" t="s">
        <v>43</v>
      </c>
      <c r="AX268" s="599" t="s">
        <v>82</v>
      </c>
      <c r="AY268" s="600" t="s">
        <v>197</v>
      </c>
    </row>
    <row r="269" spans="2:65" s="606" customFormat="1">
      <c r="B269" s="605"/>
      <c r="D269" s="594" t="s">
        <v>205</v>
      </c>
      <c r="E269" s="607" t="s">
        <v>5</v>
      </c>
      <c r="F269" s="608" t="s">
        <v>311</v>
      </c>
      <c r="H269" s="609">
        <v>12.21</v>
      </c>
      <c r="L269" s="605"/>
      <c r="M269" s="610"/>
      <c r="N269" s="611"/>
      <c r="O269" s="611"/>
      <c r="P269" s="611"/>
      <c r="Q269" s="611"/>
      <c r="R269" s="611"/>
      <c r="S269" s="611"/>
      <c r="T269" s="612"/>
      <c r="AT269" s="607" t="s">
        <v>205</v>
      </c>
      <c r="AU269" s="607" t="s">
        <v>89</v>
      </c>
      <c r="AV269" s="606" t="s">
        <v>89</v>
      </c>
      <c r="AW269" s="606" t="s">
        <v>43</v>
      </c>
      <c r="AX269" s="606" t="s">
        <v>82</v>
      </c>
      <c r="AY269" s="607" t="s">
        <v>197</v>
      </c>
    </row>
    <row r="270" spans="2:65" s="606" customFormat="1">
      <c r="B270" s="605"/>
      <c r="D270" s="594" t="s">
        <v>205</v>
      </c>
      <c r="E270" s="607" t="s">
        <v>5</v>
      </c>
      <c r="F270" s="608" t="s">
        <v>312</v>
      </c>
      <c r="H270" s="609">
        <v>7.1040000000000001</v>
      </c>
      <c r="L270" s="605"/>
      <c r="M270" s="610"/>
      <c r="N270" s="611"/>
      <c r="O270" s="611"/>
      <c r="P270" s="611"/>
      <c r="Q270" s="611"/>
      <c r="R270" s="611"/>
      <c r="S270" s="611"/>
      <c r="T270" s="612"/>
      <c r="AT270" s="607" t="s">
        <v>205</v>
      </c>
      <c r="AU270" s="607" t="s">
        <v>89</v>
      </c>
      <c r="AV270" s="606" t="s">
        <v>89</v>
      </c>
      <c r="AW270" s="606" t="s">
        <v>43</v>
      </c>
      <c r="AX270" s="606" t="s">
        <v>82</v>
      </c>
      <c r="AY270" s="607" t="s">
        <v>197</v>
      </c>
    </row>
    <row r="271" spans="2:65" s="599" customFormat="1">
      <c r="B271" s="598"/>
      <c r="D271" s="594" t="s">
        <v>205</v>
      </c>
      <c r="E271" s="600" t="s">
        <v>5</v>
      </c>
      <c r="F271" s="601" t="s">
        <v>263</v>
      </c>
      <c r="H271" s="600" t="s">
        <v>5</v>
      </c>
      <c r="L271" s="598"/>
      <c r="M271" s="602"/>
      <c r="N271" s="603"/>
      <c r="O271" s="603"/>
      <c r="P271" s="603"/>
      <c r="Q271" s="603"/>
      <c r="R271" s="603"/>
      <c r="S271" s="603"/>
      <c r="T271" s="604"/>
      <c r="AT271" s="600" t="s">
        <v>205</v>
      </c>
      <c r="AU271" s="600" t="s">
        <v>89</v>
      </c>
      <c r="AV271" s="599" t="s">
        <v>11</v>
      </c>
      <c r="AW271" s="599" t="s">
        <v>43</v>
      </c>
      <c r="AX271" s="599" t="s">
        <v>82</v>
      </c>
      <c r="AY271" s="600" t="s">
        <v>197</v>
      </c>
    </row>
    <row r="272" spans="2:65" s="599" customFormat="1">
      <c r="B272" s="598"/>
      <c r="D272" s="594" t="s">
        <v>205</v>
      </c>
      <c r="E272" s="600" t="s">
        <v>5</v>
      </c>
      <c r="F272" s="601" t="s">
        <v>223</v>
      </c>
      <c r="H272" s="600" t="s">
        <v>5</v>
      </c>
      <c r="L272" s="598"/>
      <c r="M272" s="602"/>
      <c r="N272" s="603"/>
      <c r="O272" s="603"/>
      <c r="P272" s="603"/>
      <c r="Q272" s="603"/>
      <c r="R272" s="603"/>
      <c r="S272" s="603"/>
      <c r="T272" s="604"/>
      <c r="AT272" s="600" t="s">
        <v>205</v>
      </c>
      <c r="AU272" s="600" t="s">
        <v>89</v>
      </c>
      <c r="AV272" s="599" t="s">
        <v>11</v>
      </c>
      <c r="AW272" s="599" t="s">
        <v>43</v>
      </c>
      <c r="AX272" s="599" t="s">
        <v>82</v>
      </c>
      <c r="AY272" s="600" t="s">
        <v>197</v>
      </c>
    </row>
    <row r="273" spans="2:51" s="599" customFormat="1">
      <c r="B273" s="598"/>
      <c r="D273" s="594" t="s">
        <v>205</v>
      </c>
      <c r="E273" s="600" t="s">
        <v>5</v>
      </c>
      <c r="F273" s="601" t="s">
        <v>286</v>
      </c>
      <c r="H273" s="600" t="s">
        <v>5</v>
      </c>
      <c r="L273" s="598"/>
      <c r="M273" s="602"/>
      <c r="N273" s="603"/>
      <c r="O273" s="603"/>
      <c r="P273" s="603"/>
      <c r="Q273" s="603"/>
      <c r="R273" s="603"/>
      <c r="S273" s="603"/>
      <c r="T273" s="604"/>
      <c r="AT273" s="600" t="s">
        <v>205</v>
      </c>
      <c r="AU273" s="600" t="s">
        <v>89</v>
      </c>
      <c r="AV273" s="599" t="s">
        <v>11</v>
      </c>
      <c r="AW273" s="599" t="s">
        <v>43</v>
      </c>
      <c r="AX273" s="599" t="s">
        <v>82</v>
      </c>
      <c r="AY273" s="600" t="s">
        <v>197</v>
      </c>
    </row>
    <row r="274" spans="2:51" s="606" customFormat="1">
      <c r="B274" s="605"/>
      <c r="D274" s="594" t="s">
        <v>205</v>
      </c>
      <c r="E274" s="607" t="s">
        <v>5</v>
      </c>
      <c r="F274" s="608" t="s">
        <v>313</v>
      </c>
      <c r="H274" s="609">
        <v>2.548</v>
      </c>
      <c r="L274" s="605"/>
      <c r="M274" s="610"/>
      <c r="N274" s="611"/>
      <c r="O274" s="611"/>
      <c r="P274" s="611"/>
      <c r="Q274" s="611"/>
      <c r="R274" s="611"/>
      <c r="S274" s="611"/>
      <c r="T274" s="612"/>
      <c r="AT274" s="607" t="s">
        <v>205</v>
      </c>
      <c r="AU274" s="607" t="s">
        <v>89</v>
      </c>
      <c r="AV274" s="606" t="s">
        <v>89</v>
      </c>
      <c r="AW274" s="606" t="s">
        <v>43</v>
      </c>
      <c r="AX274" s="606" t="s">
        <v>82</v>
      </c>
      <c r="AY274" s="607" t="s">
        <v>197</v>
      </c>
    </row>
    <row r="275" spans="2:51" s="606" customFormat="1">
      <c r="B275" s="605"/>
      <c r="D275" s="594" t="s">
        <v>205</v>
      </c>
      <c r="E275" s="607" t="s">
        <v>5</v>
      </c>
      <c r="F275" s="608" t="s">
        <v>314</v>
      </c>
      <c r="H275" s="609">
        <v>2.4500000000000002</v>
      </c>
      <c r="L275" s="605"/>
      <c r="M275" s="610"/>
      <c r="N275" s="611"/>
      <c r="O275" s="611"/>
      <c r="P275" s="611"/>
      <c r="Q275" s="611"/>
      <c r="R275" s="611"/>
      <c r="S275" s="611"/>
      <c r="T275" s="612"/>
      <c r="AT275" s="607" t="s">
        <v>205</v>
      </c>
      <c r="AU275" s="607" t="s">
        <v>89</v>
      </c>
      <c r="AV275" s="606" t="s">
        <v>89</v>
      </c>
      <c r="AW275" s="606" t="s">
        <v>43</v>
      </c>
      <c r="AX275" s="606" t="s">
        <v>82</v>
      </c>
      <c r="AY275" s="607" t="s">
        <v>197</v>
      </c>
    </row>
    <row r="276" spans="2:51" s="606" customFormat="1">
      <c r="B276" s="605"/>
      <c r="D276" s="594" t="s">
        <v>205</v>
      </c>
      <c r="E276" s="607" t="s">
        <v>5</v>
      </c>
      <c r="F276" s="608" t="s">
        <v>315</v>
      </c>
      <c r="H276" s="609">
        <v>2.7440000000000002</v>
      </c>
      <c r="L276" s="605"/>
      <c r="M276" s="610"/>
      <c r="N276" s="611"/>
      <c r="O276" s="611"/>
      <c r="P276" s="611"/>
      <c r="Q276" s="611"/>
      <c r="R276" s="611"/>
      <c r="S276" s="611"/>
      <c r="T276" s="612"/>
      <c r="AT276" s="607" t="s">
        <v>205</v>
      </c>
      <c r="AU276" s="607" t="s">
        <v>89</v>
      </c>
      <c r="AV276" s="606" t="s">
        <v>89</v>
      </c>
      <c r="AW276" s="606" t="s">
        <v>43</v>
      </c>
      <c r="AX276" s="606" t="s">
        <v>82</v>
      </c>
      <c r="AY276" s="607" t="s">
        <v>197</v>
      </c>
    </row>
    <row r="277" spans="2:51" s="606" customFormat="1">
      <c r="B277" s="605"/>
      <c r="D277" s="594" t="s">
        <v>205</v>
      </c>
      <c r="E277" s="607" t="s">
        <v>5</v>
      </c>
      <c r="F277" s="608" t="s">
        <v>316</v>
      </c>
      <c r="H277" s="609">
        <v>2.8420000000000001</v>
      </c>
      <c r="L277" s="605"/>
      <c r="M277" s="610"/>
      <c r="N277" s="611"/>
      <c r="O277" s="611"/>
      <c r="P277" s="611"/>
      <c r="Q277" s="611"/>
      <c r="R277" s="611"/>
      <c r="S277" s="611"/>
      <c r="T277" s="612"/>
      <c r="AT277" s="607" t="s">
        <v>205</v>
      </c>
      <c r="AU277" s="607" t="s">
        <v>89</v>
      </c>
      <c r="AV277" s="606" t="s">
        <v>89</v>
      </c>
      <c r="AW277" s="606" t="s">
        <v>43</v>
      </c>
      <c r="AX277" s="606" t="s">
        <v>82</v>
      </c>
      <c r="AY277" s="607" t="s">
        <v>197</v>
      </c>
    </row>
    <row r="278" spans="2:51" s="622" customFormat="1">
      <c r="B278" s="621"/>
      <c r="D278" s="594" t="s">
        <v>205</v>
      </c>
      <c r="E278" s="623" t="s">
        <v>5</v>
      </c>
      <c r="F278" s="624" t="s">
        <v>237</v>
      </c>
      <c r="H278" s="625">
        <v>29.898</v>
      </c>
      <c r="L278" s="621"/>
      <c r="M278" s="626"/>
      <c r="N278" s="627"/>
      <c r="O278" s="627"/>
      <c r="P278" s="627"/>
      <c r="Q278" s="627"/>
      <c r="R278" s="627"/>
      <c r="S278" s="627"/>
      <c r="T278" s="628"/>
      <c r="AT278" s="623" t="s">
        <v>205</v>
      </c>
      <c r="AU278" s="623" t="s">
        <v>89</v>
      </c>
      <c r="AV278" s="622" t="s">
        <v>114</v>
      </c>
      <c r="AW278" s="622" t="s">
        <v>43</v>
      </c>
      <c r="AX278" s="622" t="s">
        <v>82</v>
      </c>
      <c r="AY278" s="623" t="s">
        <v>197</v>
      </c>
    </row>
    <row r="279" spans="2:51" s="599" customFormat="1">
      <c r="B279" s="598"/>
      <c r="D279" s="594" t="s">
        <v>205</v>
      </c>
      <c r="E279" s="600" t="s">
        <v>5</v>
      </c>
      <c r="F279" s="601" t="s">
        <v>238</v>
      </c>
      <c r="H279" s="600" t="s">
        <v>5</v>
      </c>
      <c r="L279" s="598"/>
      <c r="M279" s="602"/>
      <c r="N279" s="603"/>
      <c r="O279" s="603"/>
      <c r="P279" s="603"/>
      <c r="Q279" s="603"/>
      <c r="R279" s="603"/>
      <c r="S279" s="603"/>
      <c r="T279" s="604"/>
      <c r="AT279" s="600" t="s">
        <v>205</v>
      </c>
      <c r="AU279" s="600" t="s">
        <v>89</v>
      </c>
      <c r="AV279" s="599" t="s">
        <v>11</v>
      </c>
      <c r="AW279" s="599" t="s">
        <v>43</v>
      </c>
      <c r="AX279" s="599" t="s">
        <v>82</v>
      </c>
      <c r="AY279" s="600" t="s">
        <v>197</v>
      </c>
    </row>
    <row r="280" spans="2:51" s="606" customFormat="1">
      <c r="B280" s="605"/>
      <c r="D280" s="594" t="s">
        <v>205</v>
      </c>
      <c r="E280" s="607" t="s">
        <v>5</v>
      </c>
      <c r="F280" s="608" t="s">
        <v>317</v>
      </c>
      <c r="H280" s="609">
        <v>18.87</v>
      </c>
      <c r="L280" s="605"/>
      <c r="M280" s="610"/>
      <c r="N280" s="611"/>
      <c r="O280" s="611"/>
      <c r="P280" s="611"/>
      <c r="Q280" s="611"/>
      <c r="R280" s="611"/>
      <c r="S280" s="611"/>
      <c r="T280" s="612"/>
      <c r="AT280" s="607" t="s">
        <v>205</v>
      </c>
      <c r="AU280" s="607" t="s">
        <v>89</v>
      </c>
      <c r="AV280" s="606" t="s">
        <v>89</v>
      </c>
      <c r="AW280" s="606" t="s">
        <v>43</v>
      </c>
      <c r="AX280" s="606" t="s">
        <v>82</v>
      </c>
      <c r="AY280" s="607" t="s">
        <v>197</v>
      </c>
    </row>
    <row r="281" spans="2:51" s="606" customFormat="1">
      <c r="B281" s="605"/>
      <c r="D281" s="594" t="s">
        <v>205</v>
      </c>
      <c r="E281" s="607" t="s">
        <v>5</v>
      </c>
      <c r="F281" s="608" t="s">
        <v>318</v>
      </c>
      <c r="H281" s="609">
        <v>3.552</v>
      </c>
      <c r="L281" s="605"/>
      <c r="M281" s="610"/>
      <c r="N281" s="611"/>
      <c r="O281" s="611"/>
      <c r="P281" s="611"/>
      <c r="Q281" s="611"/>
      <c r="R281" s="611"/>
      <c r="S281" s="611"/>
      <c r="T281" s="612"/>
      <c r="AT281" s="607" t="s">
        <v>205</v>
      </c>
      <c r="AU281" s="607" t="s">
        <v>89</v>
      </c>
      <c r="AV281" s="606" t="s">
        <v>89</v>
      </c>
      <c r="AW281" s="606" t="s">
        <v>43</v>
      </c>
      <c r="AX281" s="606" t="s">
        <v>82</v>
      </c>
      <c r="AY281" s="607" t="s">
        <v>197</v>
      </c>
    </row>
    <row r="282" spans="2:51" s="622" customFormat="1">
      <c r="B282" s="621"/>
      <c r="D282" s="594" t="s">
        <v>205</v>
      </c>
      <c r="E282" s="623" t="s">
        <v>5</v>
      </c>
      <c r="F282" s="624" t="s">
        <v>243</v>
      </c>
      <c r="H282" s="625">
        <v>22.422000000000001</v>
      </c>
      <c r="L282" s="621"/>
      <c r="M282" s="626"/>
      <c r="N282" s="627"/>
      <c r="O282" s="627"/>
      <c r="P282" s="627"/>
      <c r="Q282" s="627"/>
      <c r="R282" s="627"/>
      <c r="S282" s="627"/>
      <c r="T282" s="628"/>
      <c r="AT282" s="623" t="s">
        <v>205</v>
      </c>
      <c r="AU282" s="623" t="s">
        <v>89</v>
      </c>
      <c r="AV282" s="622" t="s">
        <v>114</v>
      </c>
      <c r="AW282" s="622" t="s">
        <v>43</v>
      </c>
      <c r="AX282" s="622" t="s">
        <v>82</v>
      </c>
      <c r="AY282" s="623" t="s">
        <v>197</v>
      </c>
    </row>
    <row r="283" spans="2:51" s="606" customFormat="1">
      <c r="B283" s="605"/>
      <c r="D283" s="594" t="s">
        <v>205</v>
      </c>
      <c r="E283" s="607" t="s">
        <v>5</v>
      </c>
      <c r="F283" s="608" t="s">
        <v>317</v>
      </c>
      <c r="H283" s="609">
        <v>18.87</v>
      </c>
      <c r="L283" s="605"/>
      <c r="M283" s="610"/>
      <c r="N283" s="611"/>
      <c r="O283" s="611"/>
      <c r="P283" s="611"/>
      <c r="Q283" s="611"/>
      <c r="R283" s="611"/>
      <c r="S283" s="611"/>
      <c r="T283" s="612"/>
      <c r="AT283" s="607" t="s">
        <v>205</v>
      </c>
      <c r="AU283" s="607" t="s">
        <v>89</v>
      </c>
      <c r="AV283" s="606" t="s">
        <v>89</v>
      </c>
      <c r="AW283" s="606" t="s">
        <v>43</v>
      </c>
      <c r="AX283" s="606" t="s">
        <v>82</v>
      </c>
      <c r="AY283" s="607" t="s">
        <v>197</v>
      </c>
    </row>
    <row r="284" spans="2:51" s="606" customFormat="1">
      <c r="B284" s="605"/>
      <c r="D284" s="594" t="s">
        <v>205</v>
      </c>
      <c r="E284" s="607" t="s">
        <v>5</v>
      </c>
      <c r="F284" s="608" t="s">
        <v>318</v>
      </c>
      <c r="H284" s="609">
        <v>3.552</v>
      </c>
      <c r="L284" s="605"/>
      <c r="M284" s="610"/>
      <c r="N284" s="611"/>
      <c r="O284" s="611"/>
      <c r="P284" s="611"/>
      <c r="Q284" s="611"/>
      <c r="R284" s="611"/>
      <c r="S284" s="611"/>
      <c r="T284" s="612"/>
      <c r="AT284" s="607" t="s">
        <v>205</v>
      </c>
      <c r="AU284" s="607" t="s">
        <v>89</v>
      </c>
      <c r="AV284" s="606" t="s">
        <v>89</v>
      </c>
      <c r="AW284" s="606" t="s">
        <v>43</v>
      </c>
      <c r="AX284" s="606" t="s">
        <v>82</v>
      </c>
      <c r="AY284" s="607" t="s">
        <v>197</v>
      </c>
    </row>
    <row r="285" spans="2:51" s="622" customFormat="1">
      <c r="B285" s="621"/>
      <c r="D285" s="594" t="s">
        <v>205</v>
      </c>
      <c r="E285" s="623" t="s">
        <v>5</v>
      </c>
      <c r="F285" s="624" t="s">
        <v>248</v>
      </c>
      <c r="H285" s="625">
        <v>22.422000000000001</v>
      </c>
      <c r="L285" s="621"/>
      <c r="M285" s="626"/>
      <c r="N285" s="627"/>
      <c r="O285" s="627"/>
      <c r="P285" s="627"/>
      <c r="Q285" s="627"/>
      <c r="R285" s="627"/>
      <c r="S285" s="627"/>
      <c r="T285" s="628"/>
      <c r="AT285" s="623" t="s">
        <v>205</v>
      </c>
      <c r="AU285" s="623" t="s">
        <v>89</v>
      </c>
      <c r="AV285" s="622" t="s">
        <v>114</v>
      </c>
      <c r="AW285" s="622" t="s">
        <v>43</v>
      </c>
      <c r="AX285" s="622" t="s">
        <v>82</v>
      </c>
      <c r="AY285" s="623" t="s">
        <v>197</v>
      </c>
    </row>
    <row r="286" spans="2:51" s="606" customFormat="1">
      <c r="B286" s="605"/>
      <c r="D286" s="594" t="s">
        <v>205</v>
      </c>
      <c r="E286" s="607" t="s">
        <v>5</v>
      </c>
      <c r="F286" s="608" t="s">
        <v>317</v>
      </c>
      <c r="H286" s="609">
        <v>18.87</v>
      </c>
      <c r="L286" s="605"/>
      <c r="M286" s="610"/>
      <c r="N286" s="611"/>
      <c r="O286" s="611"/>
      <c r="P286" s="611"/>
      <c r="Q286" s="611"/>
      <c r="R286" s="611"/>
      <c r="S286" s="611"/>
      <c r="T286" s="612"/>
      <c r="AT286" s="607" t="s">
        <v>205</v>
      </c>
      <c r="AU286" s="607" t="s">
        <v>89</v>
      </c>
      <c r="AV286" s="606" t="s">
        <v>89</v>
      </c>
      <c r="AW286" s="606" t="s">
        <v>43</v>
      </c>
      <c r="AX286" s="606" t="s">
        <v>82</v>
      </c>
      <c r="AY286" s="607" t="s">
        <v>197</v>
      </c>
    </row>
    <row r="287" spans="2:51" s="606" customFormat="1">
      <c r="B287" s="605"/>
      <c r="D287" s="594" t="s">
        <v>205</v>
      </c>
      <c r="E287" s="607" t="s">
        <v>5</v>
      </c>
      <c r="F287" s="608" t="s">
        <v>318</v>
      </c>
      <c r="H287" s="609">
        <v>3.552</v>
      </c>
      <c r="L287" s="605"/>
      <c r="M287" s="610"/>
      <c r="N287" s="611"/>
      <c r="O287" s="611"/>
      <c r="P287" s="611"/>
      <c r="Q287" s="611"/>
      <c r="R287" s="611"/>
      <c r="S287" s="611"/>
      <c r="T287" s="612"/>
      <c r="AT287" s="607" t="s">
        <v>205</v>
      </c>
      <c r="AU287" s="607" t="s">
        <v>89</v>
      </c>
      <c r="AV287" s="606" t="s">
        <v>89</v>
      </c>
      <c r="AW287" s="606" t="s">
        <v>43</v>
      </c>
      <c r="AX287" s="606" t="s">
        <v>82</v>
      </c>
      <c r="AY287" s="607" t="s">
        <v>197</v>
      </c>
    </row>
    <row r="288" spans="2:51" s="622" customFormat="1">
      <c r="B288" s="621"/>
      <c r="D288" s="594" t="s">
        <v>205</v>
      </c>
      <c r="E288" s="623" t="s">
        <v>5</v>
      </c>
      <c r="F288" s="624" t="s">
        <v>253</v>
      </c>
      <c r="H288" s="625">
        <v>22.422000000000001</v>
      </c>
      <c r="L288" s="621"/>
      <c r="M288" s="626"/>
      <c r="N288" s="627"/>
      <c r="O288" s="627"/>
      <c r="P288" s="627"/>
      <c r="Q288" s="627"/>
      <c r="R288" s="627"/>
      <c r="S288" s="627"/>
      <c r="T288" s="628"/>
      <c r="AT288" s="623" t="s">
        <v>205</v>
      </c>
      <c r="AU288" s="623" t="s">
        <v>89</v>
      </c>
      <c r="AV288" s="622" t="s">
        <v>114</v>
      </c>
      <c r="AW288" s="622" t="s">
        <v>43</v>
      </c>
      <c r="AX288" s="622" t="s">
        <v>82</v>
      </c>
      <c r="AY288" s="623" t="s">
        <v>197</v>
      </c>
    </row>
    <row r="289" spans="2:65" s="614" customFormat="1">
      <c r="B289" s="613"/>
      <c r="D289" s="594" t="s">
        <v>205</v>
      </c>
      <c r="E289" s="615" t="s">
        <v>5</v>
      </c>
      <c r="F289" s="616" t="s">
        <v>210</v>
      </c>
      <c r="H289" s="617">
        <v>123.28700000000001</v>
      </c>
      <c r="L289" s="613"/>
      <c r="M289" s="618"/>
      <c r="N289" s="619"/>
      <c r="O289" s="619"/>
      <c r="P289" s="619"/>
      <c r="Q289" s="619"/>
      <c r="R289" s="619"/>
      <c r="S289" s="619"/>
      <c r="T289" s="620"/>
      <c r="AT289" s="615" t="s">
        <v>205</v>
      </c>
      <c r="AU289" s="615" t="s">
        <v>89</v>
      </c>
      <c r="AV289" s="614" t="s">
        <v>129</v>
      </c>
      <c r="AW289" s="614" t="s">
        <v>43</v>
      </c>
      <c r="AX289" s="614" t="s">
        <v>11</v>
      </c>
      <c r="AY289" s="615" t="s">
        <v>197</v>
      </c>
    </row>
    <row r="290" spans="2:65" s="560" customFormat="1" ht="29.85" customHeight="1">
      <c r="B290" s="559"/>
      <c r="D290" s="561" t="s">
        <v>81</v>
      </c>
      <c r="E290" s="570" t="s">
        <v>129</v>
      </c>
      <c r="F290" s="570" t="s">
        <v>319</v>
      </c>
      <c r="J290" s="571">
        <f>BK290</f>
        <v>0</v>
      </c>
      <c r="L290" s="559"/>
      <c r="M290" s="564"/>
      <c r="N290" s="565"/>
      <c r="O290" s="565"/>
      <c r="P290" s="566">
        <f>SUM(P291:P299)</f>
        <v>0</v>
      </c>
      <c r="Q290" s="565"/>
      <c r="R290" s="566">
        <f>SUM(R291:R299)</f>
        <v>2.0463700000000001E-2</v>
      </c>
      <c r="S290" s="565"/>
      <c r="T290" s="567">
        <f>SUM(T291:T299)</f>
        <v>0</v>
      </c>
      <c r="AR290" s="561" t="s">
        <v>11</v>
      </c>
      <c r="AT290" s="568" t="s">
        <v>81</v>
      </c>
      <c r="AU290" s="568" t="s">
        <v>11</v>
      </c>
      <c r="AY290" s="561" t="s">
        <v>197</v>
      </c>
      <c r="BK290" s="569">
        <f>SUM(BK291:BK299)</f>
        <v>0</v>
      </c>
    </row>
    <row r="291" spans="2:65" s="492" customFormat="1" ht="38.25" customHeight="1">
      <c r="B291" s="493"/>
      <c r="C291" s="572" t="s">
        <v>320</v>
      </c>
      <c r="D291" s="572" t="s">
        <v>199</v>
      </c>
      <c r="E291" s="573" t="s">
        <v>321</v>
      </c>
      <c r="F291" s="574" t="s">
        <v>322</v>
      </c>
      <c r="G291" s="575" t="s">
        <v>290</v>
      </c>
      <c r="H291" s="576">
        <v>9.5180000000000007</v>
      </c>
      <c r="I291" s="7"/>
      <c r="J291" s="577">
        <f>ROUND(I291*H291,0)</f>
        <v>0</v>
      </c>
      <c r="K291" s="574" t="s">
        <v>203</v>
      </c>
      <c r="L291" s="493"/>
      <c r="M291" s="578" t="s">
        <v>5</v>
      </c>
      <c r="N291" s="579" t="s">
        <v>53</v>
      </c>
      <c r="O291" s="494"/>
      <c r="P291" s="580">
        <f>O291*H291</f>
        <v>0</v>
      </c>
      <c r="Q291" s="580">
        <v>2.15E-3</v>
      </c>
      <c r="R291" s="580">
        <f>Q291*H291</f>
        <v>2.0463700000000001E-2</v>
      </c>
      <c r="S291" s="580">
        <v>0</v>
      </c>
      <c r="T291" s="581">
        <f>S291*H291</f>
        <v>0</v>
      </c>
      <c r="AR291" s="482" t="s">
        <v>129</v>
      </c>
      <c r="AT291" s="482" t="s">
        <v>199</v>
      </c>
      <c r="AU291" s="482" t="s">
        <v>89</v>
      </c>
      <c r="AY291" s="482" t="s">
        <v>197</v>
      </c>
      <c r="BE291" s="582">
        <f>IF(N291="základní",J291,0)</f>
        <v>0</v>
      </c>
      <c r="BF291" s="582">
        <f>IF(N291="snížená",J291,0)</f>
        <v>0</v>
      </c>
      <c r="BG291" s="582">
        <f>IF(N291="zákl. přenesená",J291,0)</f>
        <v>0</v>
      </c>
      <c r="BH291" s="582">
        <f>IF(N291="sníž. přenesená",J291,0)</f>
        <v>0</v>
      </c>
      <c r="BI291" s="582">
        <f>IF(N291="nulová",J291,0)</f>
        <v>0</v>
      </c>
      <c r="BJ291" s="482" t="s">
        <v>11</v>
      </c>
      <c r="BK291" s="582">
        <f>ROUND(I291*H291,0)</f>
        <v>0</v>
      </c>
      <c r="BL291" s="482" t="s">
        <v>129</v>
      </c>
      <c r="BM291" s="482" t="s">
        <v>323</v>
      </c>
    </row>
    <row r="292" spans="2:65" s="492" customFormat="1" ht="40.5">
      <c r="B292" s="493"/>
      <c r="D292" s="594" t="s">
        <v>257</v>
      </c>
      <c r="F292" s="595" t="s">
        <v>324</v>
      </c>
      <c r="L292" s="493"/>
      <c r="M292" s="596"/>
      <c r="N292" s="494"/>
      <c r="O292" s="494"/>
      <c r="P292" s="494"/>
      <c r="Q292" s="494"/>
      <c r="R292" s="494"/>
      <c r="S292" s="494"/>
      <c r="T292" s="597"/>
      <c r="AT292" s="482" t="s">
        <v>257</v>
      </c>
      <c r="AU292" s="482" t="s">
        <v>89</v>
      </c>
    </row>
    <row r="293" spans="2:65" s="599" customFormat="1">
      <c r="B293" s="598"/>
      <c r="D293" s="594" t="s">
        <v>205</v>
      </c>
      <c r="E293" s="600" t="s">
        <v>5</v>
      </c>
      <c r="F293" s="601" t="s">
        <v>249</v>
      </c>
      <c r="H293" s="600" t="s">
        <v>5</v>
      </c>
      <c r="L293" s="598"/>
      <c r="M293" s="602"/>
      <c r="N293" s="603"/>
      <c r="O293" s="603"/>
      <c r="P293" s="603"/>
      <c r="Q293" s="603"/>
      <c r="R293" s="603"/>
      <c r="S293" s="603"/>
      <c r="T293" s="604"/>
      <c r="AT293" s="600" t="s">
        <v>205</v>
      </c>
      <c r="AU293" s="600" t="s">
        <v>89</v>
      </c>
      <c r="AV293" s="599" t="s">
        <v>11</v>
      </c>
      <c r="AW293" s="599" t="s">
        <v>43</v>
      </c>
      <c r="AX293" s="599" t="s">
        <v>82</v>
      </c>
      <c r="AY293" s="600" t="s">
        <v>197</v>
      </c>
    </row>
    <row r="294" spans="2:65" s="599" customFormat="1">
      <c r="B294" s="598"/>
      <c r="D294" s="594" t="s">
        <v>205</v>
      </c>
      <c r="E294" s="600" t="s">
        <v>5</v>
      </c>
      <c r="F294" s="601" t="s">
        <v>325</v>
      </c>
      <c r="H294" s="600" t="s">
        <v>5</v>
      </c>
      <c r="L294" s="598"/>
      <c r="M294" s="602"/>
      <c r="N294" s="603"/>
      <c r="O294" s="603"/>
      <c r="P294" s="603"/>
      <c r="Q294" s="603"/>
      <c r="R294" s="603"/>
      <c r="S294" s="603"/>
      <c r="T294" s="604"/>
      <c r="AT294" s="600" t="s">
        <v>205</v>
      </c>
      <c r="AU294" s="600" t="s">
        <v>89</v>
      </c>
      <c r="AV294" s="599" t="s">
        <v>11</v>
      </c>
      <c r="AW294" s="599" t="s">
        <v>43</v>
      </c>
      <c r="AX294" s="599" t="s">
        <v>82</v>
      </c>
      <c r="AY294" s="600" t="s">
        <v>197</v>
      </c>
    </row>
    <row r="295" spans="2:65" s="606" customFormat="1">
      <c r="B295" s="605"/>
      <c r="D295" s="594" t="s">
        <v>205</v>
      </c>
      <c r="E295" s="607" t="s">
        <v>5</v>
      </c>
      <c r="F295" s="608" t="s">
        <v>326</v>
      </c>
      <c r="H295" s="609">
        <v>9.5180000000000007</v>
      </c>
      <c r="L295" s="605"/>
      <c r="M295" s="610"/>
      <c r="N295" s="611"/>
      <c r="O295" s="611"/>
      <c r="P295" s="611"/>
      <c r="Q295" s="611"/>
      <c r="R295" s="611"/>
      <c r="S295" s="611"/>
      <c r="T295" s="612"/>
      <c r="AT295" s="607" t="s">
        <v>205</v>
      </c>
      <c r="AU295" s="607" t="s">
        <v>89</v>
      </c>
      <c r="AV295" s="606" t="s">
        <v>89</v>
      </c>
      <c r="AW295" s="606" t="s">
        <v>43</v>
      </c>
      <c r="AX295" s="606" t="s">
        <v>82</v>
      </c>
      <c r="AY295" s="607" t="s">
        <v>197</v>
      </c>
    </row>
    <row r="296" spans="2:65" s="622" customFormat="1">
      <c r="B296" s="621"/>
      <c r="D296" s="594" t="s">
        <v>205</v>
      </c>
      <c r="E296" s="623" t="s">
        <v>5</v>
      </c>
      <c r="F296" s="624" t="s">
        <v>253</v>
      </c>
      <c r="H296" s="625">
        <v>9.5180000000000007</v>
      </c>
      <c r="L296" s="621"/>
      <c r="M296" s="626"/>
      <c r="N296" s="627"/>
      <c r="O296" s="627"/>
      <c r="P296" s="627"/>
      <c r="Q296" s="627"/>
      <c r="R296" s="627"/>
      <c r="S296" s="627"/>
      <c r="T296" s="628"/>
      <c r="AT296" s="623" t="s">
        <v>205</v>
      </c>
      <c r="AU296" s="623" t="s">
        <v>89</v>
      </c>
      <c r="AV296" s="622" t="s">
        <v>114</v>
      </c>
      <c r="AW296" s="622" t="s">
        <v>43</v>
      </c>
      <c r="AX296" s="622" t="s">
        <v>82</v>
      </c>
      <c r="AY296" s="623" t="s">
        <v>197</v>
      </c>
    </row>
    <row r="297" spans="2:65" s="614" customFormat="1">
      <c r="B297" s="613"/>
      <c r="D297" s="594" t="s">
        <v>205</v>
      </c>
      <c r="E297" s="615" t="s">
        <v>5</v>
      </c>
      <c r="F297" s="616" t="s">
        <v>210</v>
      </c>
      <c r="H297" s="617">
        <v>9.5180000000000007</v>
      </c>
      <c r="L297" s="613"/>
      <c r="M297" s="618"/>
      <c r="N297" s="619"/>
      <c r="O297" s="619"/>
      <c r="P297" s="619"/>
      <c r="Q297" s="619"/>
      <c r="R297" s="619"/>
      <c r="S297" s="619"/>
      <c r="T297" s="620"/>
      <c r="AT297" s="615" t="s">
        <v>205</v>
      </c>
      <c r="AU297" s="615" t="s">
        <v>89</v>
      </c>
      <c r="AV297" s="614" t="s">
        <v>129</v>
      </c>
      <c r="AW297" s="614" t="s">
        <v>43</v>
      </c>
      <c r="AX297" s="614" t="s">
        <v>11</v>
      </c>
      <c r="AY297" s="615" t="s">
        <v>197</v>
      </c>
    </row>
    <row r="298" spans="2:65" s="492" customFormat="1" ht="38.25" customHeight="1">
      <c r="B298" s="493"/>
      <c r="C298" s="572" t="s">
        <v>327</v>
      </c>
      <c r="D298" s="572" t="s">
        <v>199</v>
      </c>
      <c r="E298" s="573" t="s">
        <v>328</v>
      </c>
      <c r="F298" s="574" t="s">
        <v>329</v>
      </c>
      <c r="G298" s="575" t="s">
        <v>290</v>
      </c>
      <c r="H298" s="576">
        <v>9.5180000000000007</v>
      </c>
      <c r="I298" s="7"/>
      <c r="J298" s="577">
        <f>ROUND(I298*H298,0)</f>
        <v>0</v>
      </c>
      <c r="K298" s="574" t="s">
        <v>203</v>
      </c>
      <c r="L298" s="493"/>
      <c r="M298" s="578" t="s">
        <v>5</v>
      </c>
      <c r="N298" s="579" t="s">
        <v>53</v>
      </c>
      <c r="O298" s="494"/>
      <c r="P298" s="580">
        <f>O298*H298</f>
        <v>0</v>
      </c>
      <c r="Q298" s="580">
        <v>0</v>
      </c>
      <c r="R298" s="580">
        <f>Q298*H298</f>
        <v>0</v>
      </c>
      <c r="S298" s="580">
        <v>0</v>
      </c>
      <c r="T298" s="581">
        <f>S298*H298</f>
        <v>0</v>
      </c>
      <c r="AR298" s="482" t="s">
        <v>129</v>
      </c>
      <c r="AT298" s="482" t="s">
        <v>199</v>
      </c>
      <c r="AU298" s="482" t="s">
        <v>89</v>
      </c>
      <c r="AY298" s="482" t="s">
        <v>197</v>
      </c>
      <c r="BE298" s="582">
        <f>IF(N298="základní",J298,0)</f>
        <v>0</v>
      </c>
      <c r="BF298" s="582">
        <f>IF(N298="snížená",J298,0)</f>
        <v>0</v>
      </c>
      <c r="BG298" s="582">
        <f>IF(N298="zákl. přenesená",J298,0)</f>
        <v>0</v>
      </c>
      <c r="BH298" s="582">
        <f>IF(N298="sníž. přenesená",J298,0)</f>
        <v>0</v>
      </c>
      <c r="BI298" s="582">
        <f>IF(N298="nulová",J298,0)</f>
        <v>0</v>
      </c>
      <c r="BJ298" s="482" t="s">
        <v>11</v>
      </c>
      <c r="BK298" s="582">
        <f>ROUND(I298*H298,0)</f>
        <v>0</v>
      </c>
      <c r="BL298" s="482" t="s">
        <v>129</v>
      </c>
      <c r="BM298" s="482" t="s">
        <v>330</v>
      </c>
    </row>
    <row r="299" spans="2:65" s="492" customFormat="1" ht="40.5">
      <c r="B299" s="493"/>
      <c r="D299" s="594" t="s">
        <v>257</v>
      </c>
      <c r="F299" s="595" t="s">
        <v>324</v>
      </c>
      <c r="L299" s="493"/>
      <c r="M299" s="596"/>
      <c r="N299" s="494"/>
      <c r="O299" s="494"/>
      <c r="P299" s="494"/>
      <c r="Q299" s="494"/>
      <c r="R299" s="494"/>
      <c r="S299" s="494"/>
      <c r="T299" s="597"/>
      <c r="AT299" s="482" t="s">
        <v>257</v>
      </c>
      <c r="AU299" s="482" t="s">
        <v>89</v>
      </c>
    </row>
    <row r="300" spans="2:65" s="560" customFormat="1" ht="29.85" customHeight="1">
      <c r="B300" s="559"/>
      <c r="D300" s="561" t="s">
        <v>81</v>
      </c>
      <c r="E300" s="570" t="s">
        <v>320</v>
      </c>
      <c r="F300" s="570" t="s">
        <v>331</v>
      </c>
      <c r="J300" s="571">
        <f>BK300</f>
        <v>0</v>
      </c>
      <c r="L300" s="559"/>
      <c r="M300" s="564"/>
      <c r="N300" s="565"/>
      <c r="O300" s="565"/>
      <c r="P300" s="566">
        <f>SUM(P301:P1661)</f>
        <v>0</v>
      </c>
      <c r="Q300" s="565"/>
      <c r="R300" s="566">
        <f>SUM(R301:R1661)</f>
        <v>20.432044080000001</v>
      </c>
      <c r="S300" s="565"/>
      <c r="T300" s="567">
        <f>SUM(T301:T1661)</f>
        <v>1574.1383419999997</v>
      </c>
      <c r="AR300" s="561" t="s">
        <v>11</v>
      </c>
      <c r="AT300" s="568" t="s">
        <v>81</v>
      </c>
      <c r="AU300" s="568" t="s">
        <v>11</v>
      </c>
      <c r="AY300" s="561" t="s">
        <v>197</v>
      </c>
      <c r="BK300" s="569">
        <f>SUM(BK301:BK1661)</f>
        <v>0</v>
      </c>
    </row>
    <row r="301" spans="2:65" s="492" customFormat="1" ht="25.5" customHeight="1">
      <c r="B301" s="493"/>
      <c r="C301" s="572" t="s">
        <v>332</v>
      </c>
      <c r="D301" s="572" t="s">
        <v>199</v>
      </c>
      <c r="E301" s="573" t="s">
        <v>333</v>
      </c>
      <c r="F301" s="574" t="s">
        <v>334</v>
      </c>
      <c r="G301" s="575" t="s">
        <v>213</v>
      </c>
      <c r="H301" s="576">
        <v>320</v>
      </c>
      <c r="I301" s="7"/>
      <c r="J301" s="577">
        <f>ROUND(I301*H301,0)</f>
        <v>0</v>
      </c>
      <c r="K301" s="574" t="s">
        <v>203</v>
      </c>
      <c r="L301" s="493"/>
      <c r="M301" s="578" t="s">
        <v>5</v>
      </c>
      <c r="N301" s="579" t="s">
        <v>53</v>
      </c>
      <c r="O301" s="494"/>
      <c r="P301" s="580">
        <f>O301*H301</f>
        <v>0</v>
      </c>
      <c r="Q301" s="580">
        <v>0</v>
      </c>
      <c r="R301" s="580">
        <f>Q301*H301</f>
        <v>0</v>
      </c>
      <c r="S301" s="580">
        <v>0</v>
      </c>
      <c r="T301" s="581">
        <f>S301*H301</f>
        <v>0</v>
      </c>
      <c r="AR301" s="482" t="s">
        <v>129</v>
      </c>
      <c r="AT301" s="482" t="s">
        <v>199</v>
      </c>
      <c r="AU301" s="482" t="s">
        <v>89</v>
      </c>
      <c r="AY301" s="482" t="s">
        <v>197</v>
      </c>
      <c r="BE301" s="582">
        <f>IF(N301="základní",J301,0)</f>
        <v>0</v>
      </c>
      <c r="BF301" s="582">
        <f>IF(N301="snížená",J301,0)</f>
        <v>0</v>
      </c>
      <c r="BG301" s="582">
        <f>IF(N301="zákl. přenesená",J301,0)</f>
        <v>0</v>
      </c>
      <c r="BH301" s="582">
        <f>IF(N301="sníž. přenesená",J301,0)</f>
        <v>0</v>
      </c>
      <c r="BI301" s="582">
        <f>IF(N301="nulová",J301,0)</f>
        <v>0</v>
      </c>
      <c r="BJ301" s="482" t="s">
        <v>11</v>
      </c>
      <c r="BK301" s="582">
        <f>ROUND(I301*H301,0)</f>
        <v>0</v>
      </c>
      <c r="BL301" s="482" t="s">
        <v>129</v>
      </c>
      <c r="BM301" s="482" t="s">
        <v>335</v>
      </c>
    </row>
    <row r="302" spans="2:65" s="492" customFormat="1" ht="27">
      <c r="B302" s="493"/>
      <c r="D302" s="594" t="s">
        <v>257</v>
      </c>
      <c r="F302" s="595" t="s">
        <v>336</v>
      </c>
      <c r="L302" s="493"/>
      <c r="M302" s="596"/>
      <c r="N302" s="494"/>
      <c r="O302" s="494"/>
      <c r="P302" s="494"/>
      <c r="Q302" s="494"/>
      <c r="R302" s="494"/>
      <c r="S302" s="494"/>
      <c r="T302" s="597"/>
      <c r="AT302" s="482" t="s">
        <v>257</v>
      </c>
      <c r="AU302" s="482" t="s">
        <v>89</v>
      </c>
    </row>
    <row r="303" spans="2:65" s="599" customFormat="1">
      <c r="B303" s="598"/>
      <c r="D303" s="594" t="s">
        <v>205</v>
      </c>
      <c r="E303" s="600" t="s">
        <v>5</v>
      </c>
      <c r="F303" s="601" t="s">
        <v>337</v>
      </c>
      <c r="H303" s="600" t="s">
        <v>5</v>
      </c>
      <c r="L303" s="598"/>
      <c r="M303" s="602"/>
      <c r="N303" s="603"/>
      <c r="O303" s="603"/>
      <c r="P303" s="603"/>
      <c r="Q303" s="603"/>
      <c r="R303" s="603"/>
      <c r="S303" s="603"/>
      <c r="T303" s="604"/>
      <c r="AT303" s="600" t="s">
        <v>205</v>
      </c>
      <c r="AU303" s="600" t="s">
        <v>89</v>
      </c>
      <c r="AV303" s="599" t="s">
        <v>11</v>
      </c>
      <c r="AW303" s="599" t="s">
        <v>43</v>
      </c>
      <c r="AX303" s="599" t="s">
        <v>82</v>
      </c>
      <c r="AY303" s="600" t="s">
        <v>197</v>
      </c>
    </row>
    <row r="304" spans="2:65" s="599" customFormat="1">
      <c r="B304" s="598"/>
      <c r="D304" s="594" t="s">
        <v>205</v>
      </c>
      <c r="E304" s="600" t="s">
        <v>5</v>
      </c>
      <c r="F304" s="601" t="s">
        <v>338</v>
      </c>
      <c r="H304" s="600" t="s">
        <v>5</v>
      </c>
      <c r="L304" s="598"/>
      <c r="M304" s="602"/>
      <c r="N304" s="603"/>
      <c r="O304" s="603"/>
      <c r="P304" s="603"/>
      <c r="Q304" s="603"/>
      <c r="R304" s="603"/>
      <c r="S304" s="603"/>
      <c r="T304" s="604"/>
      <c r="AT304" s="600" t="s">
        <v>205</v>
      </c>
      <c r="AU304" s="600" t="s">
        <v>89</v>
      </c>
      <c r="AV304" s="599" t="s">
        <v>11</v>
      </c>
      <c r="AW304" s="599" t="s">
        <v>43</v>
      </c>
      <c r="AX304" s="599" t="s">
        <v>82</v>
      </c>
      <c r="AY304" s="600" t="s">
        <v>197</v>
      </c>
    </row>
    <row r="305" spans="2:65" s="606" customFormat="1">
      <c r="B305" s="605"/>
      <c r="D305" s="594" t="s">
        <v>205</v>
      </c>
      <c r="E305" s="607" t="s">
        <v>5</v>
      </c>
      <c r="F305" s="608" t="s">
        <v>339</v>
      </c>
      <c r="H305" s="609">
        <v>320</v>
      </c>
      <c r="L305" s="605"/>
      <c r="M305" s="610"/>
      <c r="N305" s="611"/>
      <c r="O305" s="611"/>
      <c r="P305" s="611"/>
      <c r="Q305" s="611"/>
      <c r="R305" s="611"/>
      <c r="S305" s="611"/>
      <c r="T305" s="612"/>
      <c r="AT305" s="607" t="s">
        <v>205</v>
      </c>
      <c r="AU305" s="607" t="s">
        <v>89</v>
      </c>
      <c r="AV305" s="606" t="s">
        <v>89</v>
      </c>
      <c r="AW305" s="606" t="s">
        <v>43</v>
      </c>
      <c r="AX305" s="606" t="s">
        <v>82</v>
      </c>
      <c r="AY305" s="607" t="s">
        <v>197</v>
      </c>
    </row>
    <row r="306" spans="2:65" s="614" customFormat="1">
      <c r="B306" s="613"/>
      <c r="D306" s="594" t="s">
        <v>205</v>
      </c>
      <c r="E306" s="615" t="s">
        <v>5</v>
      </c>
      <c r="F306" s="616" t="s">
        <v>210</v>
      </c>
      <c r="H306" s="617">
        <v>320</v>
      </c>
      <c r="L306" s="613"/>
      <c r="M306" s="618"/>
      <c r="N306" s="619"/>
      <c r="O306" s="619"/>
      <c r="P306" s="619"/>
      <c r="Q306" s="619"/>
      <c r="R306" s="619"/>
      <c r="S306" s="619"/>
      <c r="T306" s="620"/>
      <c r="AT306" s="615" t="s">
        <v>205</v>
      </c>
      <c r="AU306" s="615" t="s">
        <v>89</v>
      </c>
      <c r="AV306" s="614" t="s">
        <v>129</v>
      </c>
      <c r="AW306" s="614" t="s">
        <v>43</v>
      </c>
      <c r="AX306" s="614" t="s">
        <v>11</v>
      </c>
      <c r="AY306" s="615" t="s">
        <v>197</v>
      </c>
    </row>
    <row r="307" spans="2:65" s="492" customFormat="1" ht="25.5" customHeight="1">
      <c r="B307" s="493"/>
      <c r="C307" s="572" t="s">
        <v>340</v>
      </c>
      <c r="D307" s="572" t="s">
        <v>199</v>
      </c>
      <c r="E307" s="573" t="s">
        <v>341</v>
      </c>
      <c r="F307" s="574" t="s">
        <v>342</v>
      </c>
      <c r="G307" s="575" t="s">
        <v>213</v>
      </c>
      <c r="H307" s="576">
        <v>9600</v>
      </c>
      <c r="I307" s="7"/>
      <c r="J307" s="577">
        <f>ROUND(I307*H307,0)</f>
        <v>0</v>
      </c>
      <c r="K307" s="574" t="s">
        <v>203</v>
      </c>
      <c r="L307" s="493"/>
      <c r="M307" s="578" t="s">
        <v>5</v>
      </c>
      <c r="N307" s="579" t="s">
        <v>53</v>
      </c>
      <c r="O307" s="494"/>
      <c r="P307" s="580">
        <f>O307*H307</f>
        <v>0</v>
      </c>
      <c r="Q307" s="580">
        <v>0</v>
      </c>
      <c r="R307" s="580">
        <f>Q307*H307</f>
        <v>0</v>
      </c>
      <c r="S307" s="580">
        <v>0</v>
      </c>
      <c r="T307" s="581">
        <f>S307*H307</f>
        <v>0</v>
      </c>
      <c r="AR307" s="482" t="s">
        <v>129</v>
      </c>
      <c r="AT307" s="482" t="s">
        <v>199</v>
      </c>
      <c r="AU307" s="482" t="s">
        <v>89</v>
      </c>
      <c r="AY307" s="482" t="s">
        <v>197</v>
      </c>
      <c r="BE307" s="582">
        <f>IF(N307="základní",J307,0)</f>
        <v>0</v>
      </c>
      <c r="BF307" s="582">
        <f>IF(N307="snížená",J307,0)</f>
        <v>0</v>
      </c>
      <c r="BG307" s="582">
        <f>IF(N307="zákl. přenesená",J307,0)</f>
        <v>0</v>
      </c>
      <c r="BH307" s="582">
        <f>IF(N307="sníž. přenesená",J307,0)</f>
        <v>0</v>
      </c>
      <c r="BI307" s="582">
        <f>IF(N307="nulová",J307,0)</f>
        <v>0</v>
      </c>
      <c r="BJ307" s="482" t="s">
        <v>11</v>
      </c>
      <c r="BK307" s="582">
        <f>ROUND(I307*H307,0)</f>
        <v>0</v>
      </c>
      <c r="BL307" s="482" t="s">
        <v>129</v>
      </c>
      <c r="BM307" s="482" t="s">
        <v>343</v>
      </c>
    </row>
    <row r="308" spans="2:65" s="492" customFormat="1" ht="27">
      <c r="B308" s="493"/>
      <c r="D308" s="594" t="s">
        <v>257</v>
      </c>
      <c r="F308" s="595" t="s">
        <v>336</v>
      </c>
      <c r="L308" s="493"/>
      <c r="M308" s="596"/>
      <c r="N308" s="494"/>
      <c r="O308" s="494"/>
      <c r="P308" s="494"/>
      <c r="Q308" s="494"/>
      <c r="R308" s="494"/>
      <c r="S308" s="494"/>
      <c r="T308" s="597"/>
      <c r="AT308" s="482" t="s">
        <v>257</v>
      </c>
      <c r="AU308" s="482" t="s">
        <v>89</v>
      </c>
    </row>
    <row r="309" spans="2:65" s="606" customFormat="1">
      <c r="B309" s="605"/>
      <c r="D309" s="594" t="s">
        <v>205</v>
      </c>
      <c r="F309" s="608" t="s">
        <v>344</v>
      </c>
      <c r="H309" s="609">
        <v>9600</v>
      </c>
      <c r="L309" s="605"/>
      <c r="M309" s="610"/>
      <c r="N309" s="611"/>
      <c r="O309" s="611"/>
      <c r="P309" s="611"/>
      <c r="Q309" s="611"/>
      <c r="R309" s="611"/>
      <c r="S309" s="611"/>
      <c r="T309" s="612"/>
      <c r="AT309" s="607" t="s">
        <v>205</v>
      </c>
      <c r="AU309" s="607" t="s">
        <v>89</v>
      </c>
      <c r="AV309" s="606" t="s">
        <v>89</v>
      </c>
      <c r="AW309" s="606" t="s">
        <v>6</v>
      </c>
      <c r="AX309" s="606" t="s">
        <v>11</v>
      </c>
      <c r="AY309" s="607" t="s">
        <v>197</v>
      </c>
    </row>
    <row r="310" spans="2:65" s="492" customFormat="1" ht="25.5" customHeight="1">
      <c r="B310" s="493"/>
      <c r="C310" s="572" t="s">
        <v>345</v>
      </c>
      <c r="D310" s="572" t="s">
        <v>199</v>
      </c>
      <c r="E310" s="573" t="s">
        <v>346</v>
      </c>
      <c r="F310" s="574" t="s">
        <v>347</v>
      </c>
      <c r="G310" s="575" t="s">
        <v>213</v>
      </c>
      <c r="H310" s="576">
        <v>320</v>
      </c>
      <c r="I310" s="7"/>
      <c r="J310" s="577">
        <f>ROUND(I310*H310,0)</f>
        <v>0</v>
      </c>
      <c r="K310" s="574" t="s">
        <v>203</v>
      </c>
      <c r="L310" s="493"/>
      <c r="M310" s="578" t="s">
        <v>5</v>
      </c>
      <c r="N310" s="579" t="s">
        <v>53</v>
      </c>
      <c r="O310" s="494"/>
      <c r="P310" s="580">
        <f>O310*H310</f>
        <v>0</v>
      </c>
      <c r="Q310" s="580">
        <v>0</v>
      </c>
      <c r="R310" s="580">
        <f>Q310*H310</f>
        <v>0</v>
      </c>
      <c r="S310" s="580">
        <v>0</v>
      </c>
      <c r="T310" s="581">
        <f>S310*H310</f>
        <v>0</v>
      </c>
      <c r="AR310" s="482" t="s">
        <v>129</v>
      </c>
      <c r="AT310" s="482" t="s">
        <v>199</v>
      </c>
      <c r="AU310" s="482" t="s">
        <v>89</v>
      </c>
      <c r="AY310" s="482" t="s">
        <v>197</v>
      </c>
      <c r="BE310" s="582">
        <f>IF(N310="základní",J310,0)</f>
        <v>0</v>
      </c>
      <c r="BF310" s="582">
        <f>IF(N310="snížená",J310,0)</f>
        <v>0</v>
      </c>
      <c r="BG310" s="582">
        <f>IF(N310="zákl. přenesená",J310,0)</f>
        <v>0</v>
      </c>
      <c r="BH310" s="582">
        <f>IF(N310="sníž. přenesená",J310,0)</f>
        <v>0</v>
      </c>
      <c r="BI310" s="582">
        <f>IF(N310="nulová",J310,0)</f>
        <v>0</v>
      </c>
      <c r="BJ310" s="482" t="s">
        <v>11</v>
      </c>
      <c r="BK310" s="582">
        <f>ROUND(I310*H310,0)</f>
        <v>0</v>
      </c>
      <c r="BL310" s="482" t="s">
        <v>129</v>
      </c>
      <c r="BM310" s="482" t="s">
        <v>348</v>
      </c>
    </row>
    <row r="311" spans="2:65" s="492" customFormat="1" ht="27">
      <c r="B311" s="493"/>
      <c r="D311" s="594" t="s">
        <v>257</v>
      </c>
      <c r="F311" s="595" t="s">
        <v>349</v>
      </c>
      <c r="L311" s="493"/>
      <c r="M311" s="596"/>
      <c r="N311" s="494"/>
      <c r="O311" s="494"/>
      <c r="P311" s="494"/>
      <c r="Q311" s="494"/>
      <c r="R311" s="494"/>
      <c r="S311" s="494"/>
      <c r="T311" s="597"/>
      <c r="AT311" s="482" t="s">
        <v>257</v>
      </c>
      <c r="AU311" s="482" t="s">
        <v>89</v>
      </c>
    </row>
    <row r="312" spans="2:65" s="492" customFormat="1" ht="25.5" customHeight="1">
      <c r="B312" s="493"/>
      <c r="C312" s="572" t="s">
        <v>350</v>
      </c>
      <c r="D312" s="572" t="s">
        <v>199</v>
      </c>
      <c r="E312" s="573" t="s">
        <v>351</v>
      </c>
      <c r="F312" s="574" t="s">
        <v>352</v>
      </c>
      <c r="G312" s="575" t="s">
        <v>290</v>
      </c>
      <c r="H312" s="576">
        <v>2195.2800000000002</v>
      </c>
      <c r="I312" s="7"/>
      <c r="J312" s="577">
        <f>ROUND(I312*H312,0)</f>
        <v>0</v>
      </c>
      <c r="K312" s="574" t="s">
        <v>203</v>
      </c>
      <c r="L312" s="493"/>
      <c r="M312" s="578" t="s">
        <v>5</v>
      </c>
      <c r="N312" s="579" t="s">
        <v>53</v>
      </c>
      <c r="O312" s="494"/>
      <c r="P312" s="580">
        <f>O312*H312</f>
        <v>0</v>
      </c>
      <c r="Q312" s="580">
        <v>1.2999999999999999E-4</v>
      </c>
      <c r="R312" s="580">
        <f>Q312*H312</f>
        <v>0.28538639999999998</v>
      </c>
      <c r="S312" s="580">
        <v>0</v>
      </c>
      <c r="T312" s="581">
        <f>S312*H312</f>
        <v>0</v>
      </c>
      <c r="AR312" s="482" t="s">
        <v>129</v>
      </c>
      <c r="AT312" s="482" t="s">
        <v>199</v>
      </c>
      <c r="AU312" s="482" t="s">
        <v>89</v>
      </c>
      <c r="AY312" s="482" t="s">
        <v>197</v>
      </c>
      <c r="BE312" s="582">
        <f>IF(N312="základní",J312,0)</f>
        <v>0</v>
      </c>
      <c r="BF312" s="582">
        <f>IF(N312="snížená",J312,0)</f>
        <v>0</v>
      </c>
      <c r="BG312" s="582">
        <f>IF(N312="zákl. přenesená",J312,0)</f>
        <v>0</v>
      </c>
      <c r="BH312" s="582">
        <f>IF(N312="sníž. přenesená",J312,0)</f>
        <v>0</v>
      </c>
      <c r="BI312" s="582">
        <f>IF(N312="nulová",J312,0)</f>
        <v>0</v>
      </c>
      <c r="BJ312" s="482" t="s">
        <v>11</v>
      </c>
      <c r="BK312" s="582">
        <f>ROUND(I312*H312,0)</f>
        <v>0</v>
      </c>
      <c r="BL312" s="482" t="s">
        <v>129</v>
      </c>
      <c r="BM312" s="482" t="s">
        <v>353</v>
      </c>
    </row>
    <row r="313" spans="2:65" s="492" customFormat="1" ht="54">
      <c r="B313" s="493"/>
      <c r="D313" s="594" t="s">
        <v>257</v>
      </c>
      <c r="F313" s="595" t="s">
        <v>354</v>
      </c>
      <c r="L313" s="493"/>
      <c r="M313" s="596"/>
      <c r="N313" s="494"/>
      <c r="O313" s="494"/>
      <c r="P313" s="494"/>
      <c r="Q313" s="494"/>
      <c r="R313" s="494"/>
      <c r="S313" s="494"/>
      <c r="T313" s="597"/>
      <c r="AT313" s="482" t="s">
        <v>257</v>
      </c>
      <c r="AU313" s="482" t="s">
        <v>89</v>
      </c>
    </row>
    <row r="314" spans="2:65" s="599" customFormat="1">
      <c r="B314" s="598"/>
      <c r="D314" s="594" t="s">
        <v>205</v>
      </c>
      <c r="E314" s="600" t="s">
        <v>5</v>
      </c>
      <c r="F314" s="601" t="s">
        <v>355</v>
      </c>
      <c r="H314" s="600" t="s">
        <v>5</v>
      </c>
      <c r="L314" s="598"/>
      <c r="M314" s="602"/>
      <c r="N314" s="603"/>
      <c r="O314" s="603"/>
      <c r="P314" s="603"/>
      <c r="Q314" s="603"/>
      <c r="R314" s="603"/>
      <c r="S314" s="603"/>
      <c r="T314" s="604"/>
      <c r="AT314" s="600" t="s">
        <v>205</v>
      </c>
      <c r="AU314" s="600" t="s">
        <v>89</v>
      </c>
      <c r="AV314" s="599" t="s">
        <v>11</v>
      </c>
      <c r="AW314" s="599" t="s">
        <v>43</v>
      </c>
      <c r="AX314" s="599" t="s">
        <v>82</v>
      </c>
      <c r="AY314" s="600" t="s">
        <v>197</v>
      </c>
    </row>
    <row r="315" spans="2:65" s="599" customFormat="1">
      <c r="B315" s="598"/>
      <c r="D315" s="594" t="s">
        <v>205</v>
      </c>
      <c r="E315" s="600" t="s">
        <v>5</v>
      </c>
      <c r="F315" s="601" t="s">
        <v>215</v>
      </c>
      <c r="H315" s="600" t="s">
        <v>5</v>
      </c>
      <c r="L315" s="598"/>
      <c r="M315" s="602"/>
      <c r="N315" s="603"/>
      <c r="O315" s="603"/>
      <c r="P315" s="603"/>
      <c r="Q315" s="603"/>
      <c r="R315" s="603"/>
      <c r="S315" s="603"/>
      <c r="T315" s="604"/>
      <c r="AT315" s="600" t="s">
        <v>205</v>
      </c>
      <c r="AU315" s="600" t="s">
        <v>89</v>
      </c>
      <c r="AV315" s="599" t="s">
        <v>11</v>
      </c>
      <c r="AW315" s="599" t="s">
        <v>43</v>
      </c>
      <c r="AX315" s="599" t="s">
        <v>82</v>
      </c>
      <c r="AY315" s="600" t="s">
        <v>197</v>
      </c>
    </row>
    <row r="316" spans="2:65" s="599" customFormat="1">
      <c r="B316" s="598"/>
      <c r="D316" s="594" t="s">
        <v>205</v>
      </c>
      <c r="E316" s="600" t="s">
        <v>5</v>
      </c>
      <c r="F316" s="601" t="s">
        <v>356</v>
      </c>
      <c r="H316" s="600" t="s">
        <v>5</v>
      </c>
      <c r="L316" s="598"/>
      <c r="M316" s="602"/>
      <c r="N316" s="603"/>
      <c r="O316" s="603"/>
      <c r="P316" s="603"/>
      <c r="Q316" s="603"/>
      <c r="R316" s="603"/>
      <c r="S316" s="603"/>
      <c r="T316" s="604"/>
      <c r="AT316" s="600" t="s">
        <v>205</v>
      </c>
      <c r="AU316" s="600" t="s">
        <v>89</v>
      </c>
      <c r="AV316" s="599" t="s">
        <v>11</v>
      </c>
      <c r="AW316" s="599" t="s">
        <v>43</v>
      </c>
      <c r="AX316" s="599" t="s">
        <v>82</v>
      </c>
      <c r="AY316" s="600" t="s">
        <v>197</v>
      </c>
    </row>
    <row r="317" spans="2:65" s="606" customFormat="1" ht="27">
      <c r="B317" s="605"/>
      <c r="D317" s="594" t="s">
        <v>205</v>
      </c>
      <c r="E317" s="607" t="s">
        <v>5</v>
      </c>
      <c r="F317" s="608" t="s">
        <v>357</v>
      </c>
      <c r="H317" s="609">
        <v>417.6</v>
      </c>
      <c r="L317" s="605"/>
      <c r="M317" s="610"/>
      <c r="N317" s="611"/>
      <c r="O317" s="611"/>
      <c r="P317" s="611"/>
      <c r="Q317" s="611"/>
      <c r="R317" s="611"/>
      <c r="S317" s="611"/>
      <c r="T317" s="612"/>
      <c r="AT317" s="607" t="s">
        <v>205</v>
      </c>
      <c r="AU317" s="607" t="s">
        <v>89</v>
      </c>
      <c r="AV317" s="606" t="s">
        <v>89</v>
      </c>
      <c r="AW317" s="606" t="s">
        <v>43</v>
      </c>
      <c r="AX317" s="606" t="s">
        <v>82</v>
      </c>
      <c r="AY317" s="607" t="s">
        <v>197</v>
      </c>
    </row>
    <row r="318" spans="2:65" s="622" customFormat="1">
      <c r="B318" s="621"/>
      <c r="D318" s="594" t="s">
        <v>205</v>
      </c>
      <c r="E318" s="623" t="s">
        <v>5</v>
      </c>
      <c r="F318" s="624" t="s">
        <v>222</v>
      </c>
      <c r="H318" s="625">
        <v>417.6</v>
      </c>
      <c r="L318" s="621"/>
      <c r="M318" s="626"/>
      <c r="N318" s="627"/>
      <c r="O318" s="627"/>
      <c r="P318" s="627"/>
      <c r="Q318" s="627"/>
      <c r="R318" s="627"/>
      <c r="S318" s="627"/>
      <c r="T318" s="628"/>
      <c r="AT318" s="623" t="s">
        <v>205</v>
      </c>
      <c r="AU318" s="623" t="s">
        <v>89</v>
      </c>
      <c r="AV318" s="622" t="s">
        <v>114</v>
      </c>
      <c r="AW318" s="622" t="s">
        <v>43</v>
      </c>
      <c r="AX318" s="622" t="s">
        <v>82</v>
      </c>
      <c r="AY318" s="623" t="s">
        <v>197</v>
      </c>
    </row>
    <row r="319" spans="2:65" s="599" customFormat="1">
      <c r="B319" s="598"/>
      <c r="D319" s="594" t="s">
        <v>205</v>
      </c>
      <c r="E319" s="600" t="s">
        <v>5</v>
      </c>
      <c r="F319" s="601" t="s">
        <v>223</v>
      </c>
      <c r="H319" s="600" t="s">
        <v>5</v>
      </c>
      <c r="L319" s="598"/>
      <c r="M319" s="602"/>
      <c r="N319" s="603"/>
      <c r="O319" s="603"/>
      <c r="P319" s="603"/>
      <c r="Q319" s="603"/>
      <c r="R319" s="603"/>
      <c r="S319" s="603"/>
      <c r="T319" s="604"/>
      <c r="AT319" s="600" t="s">
        <v>205</v>
      </c>
      <c r="AU319" s="600" t="s">
        <v>89</v>
      </c>
      <c r="AV319" s="599" t="s">
        <v>11</v>
      </c>
      <c r="AW319" s="599" t="s">
        <v>43</v>
      </c>
      <c r="AX319" s="599" t="s">
        <v>82</v>
      </c>
      <c r="AY319" s="600" t="s">
        <v>197</v>
      </c>
    </row>
    <row r="320" spans="2:65" s="599" customFormat="1">
      <c r="B320" s="598"/>
      <c r="D320" s="594" t="s">
        <v>205</v>
      </c>
      <c r="E320" s="600" t="s">
        <v>5</v>
      </c>
      <c r="F320" s="601" t="s">
        <v>358</v>
      </c>
      <c r="H320" s="600" t="s">
        <v>5</v>
      </c>
      <c r="L320" s="598"/>
      <c r="M320" s="602"/>
      <c r="N320" s="603"/>
      <c r="O320" s="603"/>
      <c r="P320" s="603"/>
      <c r="Q320" s="603"/>
      <c r="R320" s="603"/>
      <c r="S320" s="603"/>
      <c r="T320" s="604"/>
      <c r="AT320" s="600" t="s">
        <v>205</v>
      </c>
      <c r="AU320" s="600" t="s">
        <v>89</v>
      </c>
      <c r="AV320" s="599" t="s">
        <v>11</v>
      </c>
      <c r="AW320" s="599" t="s">
        <v>43</v>
      </c>
      <c r="AX320" s="599" t="s">
        <v>82</v>
      </c>
      <c r="AY320" s="600" t="s">
        <v>197</v>
      </c>
    </row>
    <row r="321" spans="2:51" s="606" customFormat="1" ht="27">
      <c r="B321" s="605"/>
      <c r="D321" s="594" t="s">
        <v>205</v>
      </c>
      <c r="E321" s="607" t="s">
        <v>5</v>
      </c>
      <c r="F321" s="608" t="s">
        <v>359</v>
      </c>
      <c r="H321" s="609">
        <v>242.23</v>
      </c>
      <c r="L321" s="605"/>
      <c r="M321" s="610"/>
      <c r="N321" s="611"/>
      <c r="O321" s="611"/>
      <c r="P321" s="611"/>
      <c r="Q321" s="611"/>
      <c r="R321" s="611"/>
      <c r="S321" s="611"/>
      <c r="T321" s="612"/>
      <c r="AT321" s="607" t="s">
        <v>205</v>
      </c>
      <c r="AU321" s="607" t="s">
        <v>89</v>
      </c>
      <c r="AV321" s="606" t="s">
        <v>89</v>
      </c>
      <c r="AW321" s="606" t="s">
        <v>43</v>
      </c>
      <c r="AX321" s="606" t="s">
        <v>82</v>
      </c>
      <c r="AY321" s="607" t="s">
        <v>197</v>
      </c>
    </row>
    <row r="322" spans="2:51" s="606" customFormat="1" ht="27">
      <c r="B322" s="605"/>
      <c r="D322" s="594" t="s">
        <v>205</v>
      </c>
      <c r="E322" s="607" t="s">
        <v>5</v>
      </c>
      <c r="F322" s="608" t="s">
        <v>360</v>
      </c>
      <c r="H322" s="609">
        <v>183.14</v>
      </c>
      <c r="L322" s="605"/>
      <c r="M322" s="610"/>
      <c r="N322" s="611"/>
      <c r="O322" s="611"/>
      <c r="P322" s="611"/>
      <c r="Q322" s="611"/>
      <c r="R322" s="611"/>
      <c r="S322" s="611"/>
      <c r="T322" s="612"/>
      <c r="AT322" s="607" t="s">
        <v>205</v>
      </c>
      <c r="AU322" s="607" t="s">
        <v>89</v>
      </c>
      <c r="AV322" s="606" t="s">
        <v>89</v>
      </c>
      <c r="AW322" s="606" t="s">
        <v>43</v>
      </c>
      <c r="AX322" s="606" t="s">
        <v>82</v>
      </c>
      <c r="AY322" s="607" t="s">
        <v>197</v>
      </c>
    </row>
    <row r="323" spans="2:51" s="606" customFormat="1">
      <c r="B323" s="605"/>
      <c r="D323" s="594" t="s">
        <v>205</v>
      </c>
      <c r="E323" s="607" t="s">
        <v>5</v>
      </c>
      <c r="F323" s="608" t="s">
        <v>361</v>
      </c>
      <c r="H323" s="609">
        <v>16.18</v>
      </c>
      <c r="L323" s="605"/>
      <c r="M323" s="610"/>
      <c r="N323" s="611"/>
      <c r="O323" s="611"/>
      <c r="P323" s="611"/>
      <c r="Q323" s="611"/>
      <c r="R323" s="611"/>
      <c r="S323" s="611"/>
      <c r="T323" s="612"/>
      <c r="AT323" s="607" t="s">
        <v>205</v>
      </c>
      <c r="AU323" s="607" t="s">
        <v>89</v>
      </c>
      <c r="AV323" s="606" t="s">
        <v>89</v>
      </c>
      <c r="AW323" s="606" t="s">
        <v>43</v>
      </c>
      <c r="AX323" s="606" t="s">
        <v>82</v>
      </c>
      <c r="AY323" s="607" t="s">
        <v>197</v>
      </c>
    </row>
    <row r="324" spans="2:51" s="622" customFormat="1">
      <c r="B324" s="621"/>
      <c r="D324" s="594" t="s">
        <v>205</v>
      </c>
      <c r="E324" s="623" t="s">
        <v>5</v>
      </c>
      <c r="F324" s="624" t="s">
        <v>237</v>
      </c>
      <c r="H324" s="625">
        <v>441.55</v>
      </c>
      <c r="L324" s="621"/>
      <c r="M324" s="626"/>
      <c r="N324" s="627"/>
      <c r="O324" s="627"/>
      <c r="P324" s="627"/>
      <c r="Q324" s="627"/>
      <c r="R324" s="627"/>
      <c r="S324" s="627"/>
      <c r="T324" s="628"/>
      <c r="AT324" s="623" t="s">
        <v>205</v>
      </c>
      <c r="AU324" s="623" t="s">
        <v>89</v>
      </c>
      <c r="AV324" s="622" t="s">
        <v>114</v>
      </c>
      <c r="AW324" s="622" t="s">
        <v>43</v>
      </c>
      <c r="AX324" s="622" t="s">
        <v>82</v>
      </c>
      <c r="AY324" s="623" t="s">
        <v>197</v>
      </c>
    </row>
    <row r="325" spans="2:51" s="599" customFormat="1">
      <c r="B325" s="598"/>
      <c r="D325" s="594" t="s">
        <v>205</v>
      </c>
      <c r="E325" s="600" t="s">
        <v>5</v>
      </c>
      <c r="F325" s="601" t="s">
        <v>238</v>
      </c>
      <c r="H325" s="600" t="s">
        <v>5</v>
      </c>
      <c r="L325" s="598"/>
      <c r="M325" s="602"/>
      <c r="N325" s="603"/>
      <c r="O325" s="603"/>
      <c r="P325" s="603"/>
      <c r="Q325" s="603"/>
      <c r="R325" s="603"/>
      <c r="S325" s="603"/>
      <c r="T325" s="604"/>
      <c r="AT325" s="600" t="s">
        <v>205</v>
      </c>
      <c r="AU325" s="600" t="s">
        <v>89</v>
      </c>
      <c r="AV325" s="599" t="s">
        <v>11</v>
      </c>
      <c r="AW325" s="599" t="s">
        <v>43</v>
      </c>
      <c r="AX325" s="599" t="s">
        <v>82</v>
      </c>
      <c r="AY325" s="600" t="s">
        <v>197</v>
      </c>
    </row>
    <row r="326" spans="2:51" s="599" customFormat="1">
      <c r="B326" s="598"/>
      <c r="D326" s="594" t="s">
        <v>205</v>
      </c>
      <c r="E326" s="600" t="s">
        <v>5</v>
      </c>
      <c r="F326" s="601" t="s">
        <v>362</v>
      </c>
      <c r="H326" s="600" t="s">
        <v>5</v>
      </c>
      <c r="L326" s="598"/>
      <c r="M326" s="602"/>
      <c r="N326" s="603"/>
      <c r="O326" s="603"/>
      <c r="P326" s="603"/>
      <c r="Q326" s="603"/>
      <c r="R326" s="603"/>
      <c r="S326" s="603"/>
      <c r="T326" s="604"/>
      <c r="AT326" s="600" t="s">
        <v>205</v>
      </c>
      <c r="AU326" s="600" t="s">
        <v>89</v>
      </c>
      <c r="AV326" s="599" t="s">
        <v>11</v>
      </c>
      <c r="AW326" s="599" t="s">
        <v>43</v>
      </c>
      <c r="AX326" s="599" t="s">
        <v>82</v>
      </c>
      <c r="AY326" s="600" t="s">
        <v>197</v>
      </c>
    </row>
    <row r="327" spans="2:51" s="606" customFormat="1" ht="27">
      <c r="B327" s="605"/>
      <c r="D327" s="594" t="s">
        <v>205</v>
      </c>
      <c r="E327" s="607" t="s">
        <v>5</v>
      </c>
      <c r="F327" s="608" t="s">
        <v>359</v>
      </c>
      <c r="H327" s="609">
        <v>242.23</v>
      </c>
      <c r="L327" s="605"/>
      <c r="M327" s="610"/>
      <c r="N327" s="611"/>
      <c r="O327" s="611"/>
      <c r="P327" s="611"/>
      <c r="Q327" s="611"/>
      <c r="R327" s="611"/>
      <c r="S327" s="611"/>
      <c r="T327" s="612"/>
      <c r="AT327" s="607" t="s">
        <v>205</v>
      </c>
      <c r="AU327" s="607" t="s">
        <v>89</v>
      </c>
      <c r="AV327" s="606" t="s">
        <v>89</v>
      </c>
      <c r="AW327" s="606" t="s">
        <v>43</v>
      </c>
      <c r="AX327" s="606" t="s">
        <v>82</v>
      </c>
      <c r="AY327" s="607" t="s">
        <v>197</v>
      </c>
    </row>
    <row r="328" spans="2:51" s="606" customFormat="1" ht="27">
      <c r="B328" s="605"/>
      <c r="D328" s="594" t="s">
        <v>205</v>
      </c>
      <c r="E328" s="607" t="s">
        <v>5</v>
      </c>
      <c r="F328" s="608" t="s">
        <v>363</v>
      </c>
      <c r="H328" s="609">
        <v>168.78</v>
      </c>
      <c r="L328" s="605"/>
      <c r="M328" s="610"/>
      <c r="N328" s="611"/>
      <c r="O328" s="611"/>
      <c r="P328" s="611"/>
      <c r="Q328" s="611"/>
      <c r="R328" s="611"/>
      <c r="S328" s="611"/>
      <c r="T328" s="612"/>
      <c r="AT328" s="607" t="s">
        <v>205</v>
      </c>
      <c r="AU328" s="607" t="s">
        <v>89</v>
      </c>
      <c r="AV328" s="606" t="s">
        <v>89</v>
      </c>
      <c r="AW328" s="606" t="s">
        <v>43</v>
      </c>
      <c r="AX328" s="606" t="s">
        <v>82</v>
      </c>
      <c r="AY328" s="607" t="s">
        <v>197</v>
      </c>
    </row>
    <row r="329" spans="2:51" s="606" customFormat="1">
      <c r="B329" s="605"/>
      <c r="D329" s="594" t="s">
        <v>205</v>
      </c>
      <c r="E329" s="607" t="s">
        <v>5</v>
      </c>
      <c r="F329" s="608" t="s">
        <v>364</v>
      </c>
      <c r="H329" s="609">
        <v>24.99</v>
      </c>
      <c r="L329" s="605"/>
      <c r="M329" s="610"/>
      <c r="N329" s="611"/>
      <c r="O329" s="611"/>
      <c r="P329" s="611"/>
      <c r="Q329" s="611"/>
      <c r="R329" s="611"/>
      <c r="S329" s="611"/>
      <c r="T329" s="612"/>
      <c r="AT329" s="607" t="s">
        <v>205</v>
      </c>
      <c r="AU329" s="607" t="s">
        <v>89</v>
      </c>
      <c r="AV329" s="606" t="s">
        <v>89</v>
      </c>
      <c r="AW329" s="606" t="s">
        <v>43</v>
      </c>
      <c r="AX329" s="606" t="s">
        <v>82</v>
      </c>
      <c r="AY329" s="607" t="s">
        <v>197</v>
      </c>
    </row>
    <row r="330" spans="2:51" s="622" customFormat="1">
      <c r="B330" s="621"/>
      <c r="D330" s="594" t="s">
        <v>205</v>
      </c>
      <c r="E330" s="623" t="s">
        <v>5</v>
      </c>
      <c r="F330" s="624" t="s">
        <v>243</v>
      </c>
      <c r="H330" s="625">
        <v>436</v>
      </c>
      <c r="L330" s="621"/>
      <c r="M330" s="626"/>
      <c r="N330" s="627"/>
      <c r="O330" s="627"/>
      <c r="P330" s="627"/>
      <c r="Q330" s="627"/>
      <c r="R330" s="627"/>
      <c r="S330" s="627"/>
      <c r="T330" s="628"/>
      <c r="AT330" s="623" t="s">
        <v>205</v>
      </c>
      <c r="AU330" s="623" t="s">
        <v>89</v>
      </c>
      <c r="AV330" s="622" t="s">
        <v>114</v>
      </c>
      <c r="AW330" s="622" t="s">
        <v>43</v>
      </c>
      <c r="AX330" s="622" t="s">
        <v>82</v>
      </c>
      <c r="AY330" s="623" t="s">
        <v>197</v>
      </c>
    </row>
    <row r="331" spans="2:51" s="599" customFormat="1">
      <c r="B331" s="598"/>
      <c r="D331" s="594" t="s">
        <v>205</v>
      </c>
      <c r="E331" s="600" t="s">
        <v>5</v>
      </c>
      <c r="F331" s="601" t="s">
        <v>244</v>
      </c>
      <c r="H331" s="600" t="s">
        <v>5</v>
      </c>
      <c r="L331" s="598"/>
      <c r="M331" s="602"/>
      <c r="N331" s="603"/>
      <c r="O331" s="603"/>
      <c r="P331" s="603"/>
      <c r="Q331" s="603"/>
      <c r="R331" s="603"/>
      <c r="S331" s="603"/>
      <c r="T331" s="604"/>
      <c r="AT331" s="600" t="s">
        <v>205</v>
      </c>
      <c r="AU331" s="600" t="s">
        <v>89</v>
      </c>
      <c r="AV331" s="599" t="s">
        <v>11</v>
      </c>
      <c r="AW331" s="599" t="s">
        <v>43</v>
      </c>
      <c r="AX331" s="599" t="s">
        <v>82</v>
      </c>
      <c r="AY331" s="600" t="s">
        <v>197</v>
      </c>
    </row>
    <row r="332" spans="2:51" s="599" customFormat="1">
      <c r="B332" s="598"/>
      <c r="D332" s="594" t="s">
        <v>205</v>
      </c>
      <c r="E332" s="600" t="s">
        <v>5</v>
      </c>
      <c r="F332" s="601" t="s">
        <v>365</v>
      </c>
      <c r="H332" s="600" t="s">
        <v>5</v>
      </c>
      <c r="L332" s="598"/>
      <c r="M332" s="602"/>
      <c r="N332" s="603"/>
      <c r="O332" s="603"/>
      <c r="P332" s="603"/>
      <c r="Q332" s="603"/>
      <c r="R332" s="603"/>
      <c r="S332" s="603"/>
      <c r="T332" s="604"/>
      <c r="AT332" s="600" t="s">
        <v>205</v>
      </c>
      <c r="AU332" s="600" t="s">
        <v>89</v>
      </c>
      <c r="AV332" s="599" t="s">
        <v>11</v>
      </c>
      <c r="AW332" s="599" t="s">
        <v>43</v>
      </c>
      <c r="AX332" s="599" t="s">
        <v>82</v>
      </c>
      <c r="AY332" s="600" t="s">
        <v>197</v>
      </c>
    </row>
    <row r="333" spans="2:51" s="606" customFormat="1" ht="27">
      <c r="B333" s="605"/>
      <c r="D333" s="594" t="s">
        <v>205</v>
      </c>
      <c r="E333" s="607" t="s">
        <v>5</v>
      </c>
      <c r="F333" s="608" t="s">
        <v>359</v>
      </c>
      <c r="H333" s="609">
        <v>242.23</v>
      </c>
      <c r="L333" s="605"/>
      <c r="M333" s="610"/>
      <c r="N333" s="611"/>
      <c r="O333" s="611"/>
      <c r="P333" s="611"/>
      <c r="Q333" s="611"/>
      <c r="R333" s="611"/>
      <c r="S333" s="611"/>
      <c r="T333" s="612"/>
      <c r="AT333" s="607" t="s">
        <v>205</v>
      </c>
      <c r="AU333" s="607" t="s">
        <v>89</v>
      </c>
      <c r="AV333" s="606" t="s">
        <v>89</v>
      </c>
      <c r="AW333" s="606" t="s">
        <v>43</v>
      </c>
      <c r="AX333" s="606" t="s">
        <v>82</v>
      </c>
      <c r="AY333" s="607" t="s">
        <v>197</v>
      </c>
    </row>
    <row r="334" spans="2:51" s="606" customFormat="1" ht="27">
      <c r="B334" s="605"/>
      <c r="D334" s="594" t="s">
        <v>205</v>
      </c>
      <c r="E334" s="607" t="s">
        <v>5</v>
      </c>
      <c r="F334" s="608" t="s">
        <v>366</v>
      </c>
      <c r="H334" s="609">
        <v>168.78</v>
      </c>
      <c r="L334" s="605"/>
      <c r="M334" s="610"/>
      <c r="N334" s="611"/>
      <c r="O334" s="611"/>
      <c r="P334" s="611"/>
      <c r="Q334" s="611"/>
      <c r="R334" s="611"/>
      <c r="S334" s="611"/>
      <c r="T334" s="612"/>
      <c r="AT334" s="607" t="s">
        <v>205</v>
      </c>
      <c r="AU334" s="607" t="s">
        <v>89</v>
      </c>
      <c r="AV334" s="606" t="s">
        <v>89</v>
      </c>
      <c r="AW334" s="606" t="s">
        <v>43</v>
      </c>
      <c r="AX334" s="606" t="s">
        <v>82</v>
      </c>
      <c r="AY334" s="607" t="s">
        <v>197</v>
      </c>
    </row>
    <row r="335" spans="2:51" s="606" customFormat="1">
      <c r="B335" s="605"/>
      <c r="D335" s="594" t="s">
        <v>205</v>
      </c>
      <c r="E335" s="607" t="s">
        <v>5</v>
      </c>
      <c r="F335" s="608" t="s">
        <v>367</v>
      </c>
      <c r="H335" s="609">
        <v>53.12</v>
      </c>
      <c r="L335" s="605"/>
      <c r="M335" s="610"/>
      <c r="N335" s="611"/>
      <c r="O335" s="611"/>
      <c r="P335" s="611"/>
      <c r="Q335" s="611"/>
      <c r="R335" s="611"/>
      <c r="S335" s="611"/>
      <c r="T335" s="612"/>
      <c r="AT335" s="607" t="s">
        <v>205</v>
      </c>
      <c r="AU335" s="607" t="s">
        <v>89</v>
      </c>
      <c r="AV335" s="606" t="s">
        <v>89</v>
      </c>
      <c r="AW335" s="606" t="s">
        <v>43</v>
      </c>
      <c r="AX335" s="606" t="s">
        <v>82</v>
      </c>
      <c r="AY335" s="607" t="s">
        <v>197</v>
      </c>
    </row>
    <row r="336" spans="2:51" s="622" customFormat="1">
      <c r="B336" s="621"/>
      <c r="D336" s="594" t="s">
        <v>205</v>
      </c>
      <c r="E336" s="623" t="s">
        <v>5</v>
      </c>
      <c r="F336" s="624" t="s">
        <v>248</v>
      </c>
      <c r="H336" s="625">
        <v>464.13</v>
      </c>
      <c r="L336" s="621"/>
      <c r="M336" s="626"/>
      <c r="N336" s="627"/>
      <c r="O336" s="627"/>
      <c r="P336" s="627"/>
      <c r="Q336" s="627"/>
      <c r="R336" s="627"/>
      <c r="S336" s="627"/>
      <c r="T336" s="628"/>
      <c r="AT336" s="623" t="s">
        <v>205</v>
      </c>
      <c r="AU336" s="623" t="s">
        <v>89</v>
      </c>
      <c r="AV336" s="622" t="s">
        <v>114</v>
      </c>
      <c r="AW336" s="622" t="s">
        <v>43</v>
      </c>
      <c r="AX336" s="622" t="s">
        <v>82</v>
      </c>
      <c r="AY336" s="623" t="s">
        <v>197</v>
      </c>
    </row>
    <row r="337" spans="2:65" s="599" customFormat="1">
      <c r="B337" s="598"/>
      <c r="D337" s="594" t="s">
        <v>205</v>
      </c>
      <c r="E337" s="600" t="s">
        <v>5</v>
      </c>
      <c r="F337" s="601" t="s">
        <v>249</v>
      </c>
      <c r="H337" s="600" t="s">
        <v>5</v>
      </c>
      <c r="L337" s="598"/>
      <c r="M337" s="602"/>
      <c r="N337" s="603"/>
      <c r="O337" s="603"/>
      <c r="P337" s="603"/>
      <c r="Q337" s="603"/>
      <c r="R337" s="603"/>
      <c r="S337" s="603"/>
      <c r="T337" s="604"/>
      <c r="AT337" s="600" t="s">
        <v>205</v>
      </c>
      <c r="AU337" s="600" t="s">
        <v>89</v>
      </c>
      <c r="AV337" s="599" t="s">
        <v>11</v>
      </c>
      <c r="AW337" s="599" t="s">
        <v>43</v>
      </c>
      <c r="AX337" s="599" t="s">
        <v>82</v>
      </c>
      <c r="AY337" s="600" t="s">
        <v>197</v>
      </c>
    </row>
    <row r="338" spans="2:65" s="599" customFormat="1">
      <c r="B338" s="598"/>
      <c r="D338" s="594" t="s">
        <v>205</v>
      </c>
      <c r="E338" s="600" t="s">
        <v>5</v>
      </c>
      <c r="F338" s="601" t="s">
        <v>368</v>
      </c>
      <c r="H338" s="600" t="s">
        <v>5</v>
      </c>
      <c r="L338" s="598"/>
      <c r="M338" s="602"/>
      <c r="N338" s="603"/>
      <c r="O338" s="603"/>
      <c r="P338" s="603"/>
      <c r="Q338" s="603"/>
      <c r="R338" s="603"/>
      <c r="S338" s="603"/>
      <c r="T338" s="604"/>
      <c r="AT338" s="600" t="s">
        <v>205</v>
      </c>
      <c r="AU338" s="600" t="s">
        <v>89</v>
      </c>
      <c r="AV338" s="599" t="s">
        <v>11</v>
      </c>
      <c r="AW338" s="599" t="s">
        <v>43</v>
      </c>
      <c r="AX338" s="599" t="s">
        <v>82</v>
      </c>
      <c r="AY338" s="600" t="s">
        <v>197</v>
      </c>
    </row>
    <row r="339" spans="2:65" s="606" customFormat="1" ht="27">
      <c r="B339" s="605"/>
      <c r="D339" s="594" t="s">
        <v>205</v>
      </c>
      <c r="E339" s="607" t="s">
        <v>5</v>
      </c>
      <c r="F339" s="608" t="s">
        <v>359</v>
      </c>
      <c r="H339" s="609">
        <v>242.23</v>
      </c>
      <c r="L339" s="605"/>
      <c r="M339" s="610"/>
      <c r="N339" s="611"/>
      <c r="O339" s="611"/>
      <c r="P339" s="611"/>
      <c r="Q339" s="611"/>
      <c r="R339" s="611"/>
      <c r="S339" s="611"/>
      <c r="T339" s="612"/>
      <c r="AT339" s="607" t="s">
        <v>205</v>
      </c>
      <c r="AU339" s="607" t="s">
        <v>89</v>
      </c>
      <c r="AV339" s="606" t="s">
        <v>89</v>
      </c>
      <c r="AW339" s="606" t="s">
        <v>43</v>
      </c>
      <c r="AX339" s="606" t="s">
        <v>82</v>
      </c>
      <c r="AY339" s="607" t="s">
        <v>197</v>
      </c>
    </row>
    <row r="340" spans="2:65" s="606" customFormat="1" ht="27">
      <c r="B340" s="605"/>
      <c r="D340" s="594" t="s">
        <v>205</v>
      </c>
      <c r="E340" s="607" t="s">
        <v>5</v>
      </c>
      <c r="F340" s="608" t="s">
        <v>366</v>
      </c>
      <c r="H340" s="609">
        <v>168.78</v>
      </c>
      <c r="L340" s="605"/>
      <c r="M340" s="610"/>
      <c r="N340" s="611"/>
      <c r="O340" s="611"/>
      <c r="P340" s="611"/>
      <c r="Q340" s="611"/>
      <c r="R340" s="611"/>
      <c r="S340" s="611"/>
      <c r="T340" s="612"/>
      <c r="AT340" s="607" t="s">
        <v>205</v>
      </c>
      <c r="AU340" s="607" t="s">
        <v>89</v>
      </c>
      <c r="AV340" s="606" t="s">
        <v>89</v>
      </c>
      <c r="AW340" s="606" t="s">
        <v>43</v>
      </c>
      <c r="AX340" s="606" t="s">
        <v>82</v>
      </c>
      <c r="AY340" s="607" t="s">
        <v>197</v>
      </c>
    </row>
    <row r="341" spans="2:65" s="606" customFormat="1">
      <c r="B341" s="605"/>
      <c r="D341" s="594" t="s">
        <v>205</v>
      </c>
      <c r="E341" s="607" t="s">
        <v>5</v>
      </c>
      <c r="F341" s="608" t="s">
        <v>364</v>
      </c>
      <c r="H341" s="609">
        <v>24.99</v>
      </c>
      <c r="L341" s="605"/>
      <c r="M341" s="610"/>
      <c r="N341" s="611"/>
      <c r="O341" s="611"/>
      <c r="P341" s="611"/>
      <c r="Q341" s="611"/>
      <c r="R341" s="611"/>
      <c r="S341" s="611"/>
      <c r="T341" s="612"/>
      <c r="AT341" s="607" t="s">
        <v>205</v>
      </c>
      <c r="AU341" s="607" t="s">
        <v>89</v>
      </c>
      <c r="AV341" s="606" t="s">
        <v>89</v>
      </c>
      <c r="AW341" s="606" t="s">
        <v>43</v>
      </c>
      <c r="AX341" s="606" t="s">
        <v>82</v>
      </c>
      <c r="AY341" s="607" t="s">
        <v>197</v>
      </c>
    </row>
    <row r="342" spans="2:65" s="622" customFormat="1">
      <c r="B342" s="621"/>
      <c r="D342" s="594" t="s">
        <v>205</v>
      </c>
      <c r="E342" s="623" t="s">
        <v>5</v>
      </c>
      <c r="F342" s="624" t="s">
        <v>253</v>
      </c>
      <c r="H342" s="625">
        <v>436</v>
      </c>
      <c r="L342" s="621"/>
      <c r="M342" s="626"/>
      <c r="N342" s="627"/>
      <c r="O342" s="627"/>
      <c r="P342" s="627"/>
      <c r="Q342" s="627"/>
      <c r="R342" s="627"/>
      <c r="S342" s="627"/>
      <c r="T342" s="628"/>
      <c r="AT342" s="623" t="s">
        <v>205</v>
      </c>
      <c r="AU342" s="623" t="s">
        <v>89</v>
      </c>
      <c r="AV342" s="622" t="s">
        <v>114</v>
      </c>
      <c r="AW342" s="622" t="s">
        <v>43</v>
      </c>
      <c r="AX342" s="622" t="s">
        <v>82</v>
      </c>
      <c r="AY342" s="623" t="s">
        <v>197</v>
      </c>
    </row>
    <row r="343" spans="2:65" s="614" customFormat="1">
      <c r="B343" s="613"/>
      <c r="D343" s="594" t="s">
        <v>205</v>
      </c>
      <c r="E343" s="615" t="s">
        <v>5</v>
      </c>
      <c r="F343" s="616" t="s">
        <v>210</v>
      </c>
      <c r="H343" s="617">
        <v>2195.2800000000002</v>
      </c>
      <c r="L343" s="613"/>
      <c r="M343" s="618"/>
      <c r="N343" s="619"/>
      <c r="O343" s="619"/>
      <c r="P343" s="619"/>
      <c r="Q343" s="619"/>
      <c r="R343" s="619"/>
      <c r="S343" s="619"/>
      <c r="T343" s="620"/>
      <c r="AT343" s="615" t="s">
        <v>205</v>
      </c>
      <c r="AU343" s="615" t="s">
        <v>89</v>
      </c>
      <c r="AV343" s="614" t="s">
        <v>129</v>
      </c>
      <c r="AW343" s="614" t="s">
        <v>43</v>
      </c>
      <c r="AX343" s="614" t="s">
        <v>11</v>
      </c>
      <c r="AY343" s="615" t="s">
        <v>197</v>
      </c>
    </row>
    <row r="344" spans="2:65" s="492" customFormat="1" ht="25.5" customHeight="1">
      <c r="B344" s="493"/>
      <c r="C344" s="572" t="s">
        <v>12</v>
      </c>
      <c r="D344" s="572" t="s">
        <v>199</v>
      </c>
      <c r="E344" s="573" t="s">
        <v>369</v>
      </c>
      <c r="F344" s="574" t="s">
        <v>370</v>
      </c>
      <c r="G344" s="575" t="s">
        <v>290</v>
      </c>
      <c r="H344" s="576">
        <v>2195.2800000000002</v>
      </c>
      <c r="I344" s="7"/>
      <c r="J344" s="577">
        <f>ROUND(I344*H344,0)</f>
        <v>0</v>
      </c>
      <c r="K344" s="574" t="s">
        <v>203</v>
      </c>
      <c r="L344" s="493"/>
      <c r="M344" s="578" t="s">
        <v>5</v>
      </c>
      <c r="N344" s="579" t="s">
        <v>53</v>
      </c>
      <c r="O344" s="494"/>
      <c r="P344" s="580">
        <f>O344*H344</f>
        <v>0</v>
      </c>
      <c r="Q344" s="580">
        <v>0</v>
      </c>
      <c r="R344" s="580">
        <f>Q344*H344</f>
        <v>0</v>
      </c>
      <c r="S344" s="580">
        <v>0</v>
      </c>
      <c r="T344" s="581">
        <f>S344*H344</f>
        <v>0</v>
      </c>
      <c r="AR344" s="482" t="s">
        <v>129</v>
      </c>
      <c r="AT344" s="482" t="s">
        <v>199</v>
      </c>
      <c r="AU344" s="482" t="s">
        <v>89</v>
      </c>
      <c r="AY344" s="482" t="s">
        <v>197</v>
      </c>
      <c r="BE344" s="582">
        <f>IF(N344="základní",J344,0)</f>
        <v>0</v>
      </c>
      <c r="BF344" s="582">
        <f>IF(N344="snížená",J344,0)</f>
        <v>0</v>
      </c>
      <c r="BG344" s="582">
        <f>IF(N344="zákl. přenesená",J344,0)</f>
        <v>0</v>
      </c>
      <c r="BH344" s="582">
        <f>IF(N344="sníž. přenesená",J344,0)</f>
        <v>0</v>
      </c>
      <c r="BI344" s="582">
        <f>IF(N344="nulová",J344,0)</f>
        <v>0</v>
      </c>
      <c r="BJ344" s="482" t="s">
        <v>11</v>
      </c>
      <c r="BK344" s="582">
        <f>ROUND(I344*H344,0)</f>
        <v>0</v>
      </c>
      <c r="BL344" s="482" t="s">
        <v>129</v>
      </c>
      <c r="BM344" s="482" t="s">
        <v>371</v>
      </c>
    </row>
    <row r="345" spans="2:65" s="492" customFormat="1" ht="175.5">
      <c r="B345" s="493"/>
      <c r="D345" s="594" t="s">
        <v>257</v>
      </c>
      <c r="F345" s="595" t="s">
        <v>372</v>
      </c>
      <c r="L345" s="493"/>
      <c r="M345" s="596"/>
      <c r="N345" s="494"/>
      <c r="O345" s="494"/>
      <c r="P345" s="494"/>
      <c r="Q345" s="494"/>
      <c r="R345" s="494"/>
      <c r="S345" s="494"/>
      <c r="T345" s="597"/>
      <c r="AT345" s="482" t="s">
        <v>257</v>
      </c>
      <c r="AU345" s="482" t="s">
        <v>89</v>
      </c>
    </row>
    <row r="346" spans="2:65" s="599" customFormat="1">
      <c r="B346" s="598"/>
      <c r="D346" s="594" t="s">
        <v>205</v>
      </c>
      <c r="E346" s="600" t="s">
        <v>5</v>
      </c>
      <c r="F346" s="601" t="s">
        <v>373</v>
      </c>
      <c r="H346" s="600" t="s">
        <v>5</v>
      </c>
      <c r="L346" s="598"/>
      <c r="M346" s="602"/>
      <c r="N346" s="603"/>
      <c r="O346" s="603"/>
      <c r="P346" s="603"/>
      <c r="Q346" s="603"/>
      <c r="R346" s="603"/>
      <c r="S346" s="603"/>
      <c r="T346" s="604"/>
      <c r="AT346" s="600" t="s">
        <v>205</v>
      </c>
      <c r="AU346" s="600" t="s">
        <v>89</v>
      </c>
      <c r="AV346" s="599" t="s">
        <v>11</v>
      </c>
      <c r="AW346" s="599" t="s">
        <v>43</v>
      </c>
      <c r="AX346" s="599" t="s">
        <v>82</v>
      </c>
      <c r="AY346" s="600" t="s">
        <v>197</v>
      </c>
    </row>
    <row r="347" spans="2:65" s="599" customFormat="1">
      <c r="B347" s="598"/>
      <c r="D347" s="594" t="s">
        <v>205</v>
      </c>
      <c r="E347" s="600" t="s">
        <v>5</v>
      </c>
      <c r="F347" s="601" t="s">
        <v>215</v>
      </c>
      <c r="H347" s="600" t="s">
        <v>5</v>
      </c>
      <c r="L347" s="598"/>
      <c r="M347" s="602"/>
      <c r="N347" s="603"/>
      <c r="O347" s="603"/>
      <c r="P347" s="603"/>
      <c r="Q347" s="603"/>
      <c r="R347" s="603"/>
      <c r="S347" s="603"/>
      <c r="T347" s="604"/>
      <c r="AT347" s="600" t="s">
        <v>205</v>
      </c>
      <c r="AU347" s="600" t="s">
        <v>89</v>
      </c>
      <c r="AV347" s="599" t="s">
        <v>11</v>
      </c>
      <c r="AW347" s="599" t="s">
        <v>43</v>
      </c>
      <c r="AX347" s="599" t="s">
        <v>82</v>
      </c>
      <c r="AY347" s="600" t="s">
        <v>197</v>
      </c>
    </row>
    <row r="348" spans="2:65" s="599" customFormat="1">
      <c r="B348" s="598"/>
      <c r="D348" s="594" t="s">
        <v>205</v>
      </c>
      <c r="E348" s="600" t="s">
        <v>5</v>
      </c>
      <c r="F348" s="601" t="s">
        <v>356</v>
      </c>
      <c r="H348" s="600" t="s">
        <v>5</v>
      </c>
      <c r="L348" s="598"/>
      <c r="M348" s="602"/>
      <c r="N348" s="603"/>
      <c r="O348" s="603"/>
      <c r="P348" s="603"/>
      <c r="Q348" s="603"/>
      <c r="R348" s="603"/>
      <c r="S348" s="603"/>
      <c r="T348" s="604"/>
      <c r="AT348" s="600" t="s">
        <v>205</v>
      </c>
      <c r="AU348" s="600" t="s">
        <v>89</v>
      </c>
      <c r="AV348" s="599" t="s">
        <v>11</v>
      </c>
      <c r="AW348" s="599" t="s">
        <v>43</v>
      </c>
      <c r="AX348" s="599" t="s">
        <v>82</v>
      </c>
      <c r="AY348" s="600" t="s">
        <v>197</v>
      </c>
    </row>
    <row r="349" spans="2:65" s="606" customFormat="1" ht="27">
      <c r="B349" s="605"/>
      <c r="D349" s="594" t="s">
        <v>205</v>
      </c>
      <c r="E349" s="607" t="s">
        <v>5</v>
      </c>
      <c r="F349" s="608" t="s">
        <v>357</v>
      </c>
      <c r="H349" s="609">
        <v>417.6</v>
      </c>
      <c r="L349" s="605"/>
      <c r="M349" s="610"/>
      <c r="N349" s="611"/>
      <c r="O349" s="611"/>
      <c r="P349" s="611"/>
      <c r="Q349" s="611"/>
      <c r="R349" s="611"/>
      <c r="S349" s="611"/>
      <c r="T349" s="612"/>
      <c r="AT349" s="607" t="s">
        <v>205</v>
      </c>
      <c r="AU349" s="607" t="s">
        <v>89</v>
      </c>
      <c r="AV349" s="606" t="s">
        <v>89</v>
      </c>
      <c r="AW349" s="606" t="s">
        <v>43</v>
      </c>
      <c r="AX349" s="606" t="s">
        <v>82</v>
      </c>
      <c r="AY349" s="607" t="s">
        <v>197</v>
      </c>
    </row>
    <row r="350" spans="2:65" s="622" customFormat="1">
      <c r="B350" s="621"/>
      <c r="D350" s="594" t="s">
        <v>205</v>
      </c>
      <c r="E350" s="623" t="s">
        <v>5</v>
      </c>
      <c r="F350" s="624" t="s">
        <v>222</v>
      </c>
      <c r="H350" s="625">
        <v>417.6</v>
      </c>
      <c r="L350" s="621"/>
      <c r="M350" s="626"/>
      <c r="N350" s="627"/>
      <c r="O350" s="627"/>
      <c r="P350" s="627"/>
      <c r="Q350" s="627"/>
      <c r="R350" s="627"/>
      <c r="S350" s="627"/>
      <c r="T350" s="628"/>
      <c r="AT350" s="623" t="s">
        <v>205</v>
      </c>
      <c r="AU350" s="623" t="s">
        <v>89</v>
      </c>
      <c r="AV350" s="622" t="s">
        <v>114</v>
      </c>
      <c r="AW350" s="622" t="s">
        <v>43</v>
      </c>
      <c r="AX350" s="622" t="s">
        <v>82</v>
      </c>
      <c r="AY350" s="623" t="s">
        <v>197</v>
      </c>
    </row>
    <row r="351" spans="2:65" s="599" customFormat="1">
      <c r="B351" s="598"/>
      <c r="D351" s="594" t="s">
        <v>205</v>
      </c>
      <c r="E351" s="600" t="s">
        <v>5</v>
      </c>
      <c r="F351" s="601" t="s">
        <v>223</v>
      </c>
      <c r="H351" s="600" t="s">
        <v>5</v>
      </c>
      <c r="L351" s="598"/>
      <c r="M351" s="602"/>
      <c r="N351" s="603"/>
      <c r="O351" s="603"/>
      <c r="P351" s="603"/>
      <c r="Q351" s="603"/>
      <c r="R351" s="603"/>
      <c r="S351" s="603"/>
      <c r="T351" s="604"/>
      <c r="AT351" s="600" t="s">
        <v>205</v>
      </c>
      <c r="AU351" s="600" t="s">
        <v>89</v>
      </c>
      <c r="AV351" s="599" t="s">
        <v>11</v>
      </c>
      <c r="AW351" s="599" t="s">
        <v>43</v>
      </c>
      <c r="AX351" s="599" t="s">
        <v>82</v>
      </c>
      <c r="AY351" s="600" t="s">
        <v>197</v>
      </c>
    </row>
    <row r="352" spans="2:65" s="599" customFormat="1">
      <c r="B352" s="598"/>
      <c r="D352" s="594" t="s">
        <v>205</v>
      </c>
      <c r="E352" s="600" t="s">
        <v>5</v>
      </c>
      <c r="F352" s="601" t="s">
        <v>358</v>
      </c>
      <c r="H352" s="600" t="s">
        <v>5</v>
      </c>
      <c r="L352" s="598"/>
      <c r="M352" s="602"/>
      <c r="N352" s="603"/>
      <c r="O352" s="603"/>
      <c r="P352" s="603"/>
      <c r="Q352" s="603"/>
      <c r="R352" s="603"/>
      <c r="S352" s="603"/>
      <c r="T352" s="604"/>
      <c r="AT352" s="600" t="s">
        <v>205</v>
      </c>
      <c r="AU352" s="600" t="s">
        <v>89</v>
      </c>
      <c r="AV352" s="599" t="s">
        <v>11</v>
      </c>
      <c r="AW352" s="599" t="s">
        <v>43</v>
      </c>
      <c r="AX352" s="599" t="s">
        <v>82</v>
      </c>
      <c r="AY352" s="600" t="s">
        <v>197</v>
      </c>
    </row>
    <row r="353" spans="2:51" s="606" customFormat="1" ht="27">
      <c r="B353" s="605"/>
      <c r="D353" s="594" t="s">
        <v>205</v>
      </c>
      <c r="E353" s="607" t="s">
        <v>5</v>
      </c>
      <c r="F353" s="608" t="s">
        <v>359</v>
      </c>
      <c r="H353" s="609">
        <v>242.23</v>
      </c>
      <c r="L353" s="605"/>
      <c r="M353" s="610"/>
      <c r="N353" s="611"/>
      <c r="O353" s="611"/>
      <c r="P353" s="611"/>
      <c r="Q353" s="611"/>
      <c r="R353" s="611"/>
      <c r="S353" s="611"/>
      <c r="T353" s="612"/>
      <c r="AT353" s="607" t="s">
        <v>205</v>
      </c>
      <c r="AU353" s="607" t="s">
        <v>89</v>
      </c>
      <c r="AV353" s="606" t="s">
        <v>89</v>
      </c>
      <c r="AW353" s="606" t="s">
        <v>43</v>
      </c>
      <c r="AX353" s="606" t="s">
        <v>82</v>
      </c>
      <c r="AY353" s="607" t="s">
        <v>197</v>
      </c>
    </row>
    <row r="354" spans="2:51" s="606" customFormat="1" ht="27">
      <c r="B354" s="605"/>
      <c r="D354" s="594" t="s">
        <v>205</v>
      </c>
      <c r="E354" s="607" t="s">
        <v>5</v>
      </c>
      <c r="F354" s="608" t="s">
        <v>360</v>
      </c>
      <c r="H354" s="609">
        <v>183.14</v>
      </c>
      <c r="L354" s="605"/>
      <c r="M354" s="610"/>
      <c r="N354" s="611"/>
      <c r="O354" s="611"/>
      <c r="P354" s="611"/>
      <c r="Q354" s="611"/>
      <c r="R354" s="611"/>
      <c r="S354" s="611"/>
      <c r="T354" s="612"/>
      <c r="AT354" s="607" t="s">
        <v>205</v>
      </c>
      <c r="AU354" s="607" t="s">
        <v>89</v>
      </c>
      <c r="AV354" s="606" t="s">
        <v>89</v>
      </c>
      <c r="AW354" s="606" t="s">
        <v>43</v>
      </c>
      <c r="AX354" s="606" t="s">
        <v>82</v>
      </c>
      <c r="AY354" s="607" t="s">
        <v>197</v>
      </c>
    </row>
    <row r="355" spans="2:51" s="606" customFormat="1">
      <c r="B355" s="605"/>
      <c r="D355" s="594" t="s">
        <v>205</v>
      </c>
      <c r="E355" s="607" t="s">
        <v>5</v>
      </c>
      <c r="F355" s="608" t="s">
        <v>361</v>
      </c>
      <c r="H355" s="609">
        <v>16.18</v>
      </c>
      <c r="L355" s="605"/>
      <c r="M355" s="610"/>
      <c r="N355" s="611"/>
      <c r="O355" s="611"/>
      <c r="P355" s="611"/>
      <c r="Q355" s="611"/>
      <c r="R355" s="611"/>
      <c r="S355" s="611"/>
      <c r="T355" s="612"/>
      <c r="AT355" s="607" t="s">
        <v>205</v>
      </c>
      <c r="AU355" s="607" t="s">
        <v>89</v>
      </c>
      <c r="AV355" s="606" t="s">
        <v>89</v>
      </c>
      <c r="AW355" s="606" t="s">
        <v>43</v>
      </c>
      <c r="AX355" s="606" t="s">
        <v>82</v>
      </c>
      <c r="AY355" s="607" t="s">
        <v>197</v>
      </c>
    </row>
    <row r="356" spans="2:51" s="622" customFormat="1">
      <c r="B356" s="621"/>
      <c r="D356" s="594" t="s">
        <v>205</v>
      </c>
      <c r="E356" s="623" t="s">
        <v>5</v>
      </c>
      <c r="F356" s="624" t="s">
        <v>237</v>
      </c>
      <c r="H356" s="625">
        <v>441.55</v>
      </c>
      <c r="L356" s="621"/>
      <c r="M356" s="626"/>
      <c r="N356" s="627"/>
      <c r="O356" s="627"/>
      <c r="P356" s="627"/>
      <c r="Q356" s="627"/>
      <c r="R356" s="627"/>
      <c r="S356" s="627"/>
      <c r="T356" s="628"/>
      <c r="AT356" s="623" t="s">
        <v>205</v>
      </c>
      <c r="AU356" s="623" t="s">
        <v>89</v>
      </c>
      <c r="AV356" s="622" t="s">
        <v>114</v>
      </c>
      <c r="AW356" s="622" t="s">
        <v>43</v>
      </c>
      <c r="AX356" s="622" t="s">
        <v>82</v>
      </c>
      <c r="AY356" s="623" t="s">
        <v>197</v>
      </c>
    </row>
    <row r="357" spans="2:51" s="599" customFormat="1">
      <c r="B357" s="598"/>
      <c r="D357" s="594" t="s">
        <v>205</v>
      </c>
      <c r="E357" s="600" t="s">
        <v>5</v>
      </c>
      <c r="F357" s="601" t="s">
        <v>238</v>
      </c>
      <c r="H357" s="600" t="s">
        <v>5</v>
      </c>
      <c r="L357" s="598"/>
      <c r="M357" s="602"/>
      <c r="N357" s="603"/>
      <c r="O357" s="603"/>
      <c r="P357" s="603"/>
      <c r="Q357" s="603"/>
      <c r="R357" s="603"/>
      <c r="S357" s="603"/>
      <c r="T357" s="604"/>
      <c r="AT357" s="600" t="s">
        <v>205</v>
      </c>
      <c r="AU357" s="600" t="s">
        <v>89</v>
      </c>
      <c r="AV357" s="599" t="s">
        <v>11</v>
      </c>
      <c r="AW357" s="599" t="s">
        <v>43</v>
      </c>
      <c r="AX357" s="599" t="s">
        <v>82</v>
      </c>
      <c r="AY357" s="600" t="s">
        <v>197</v>
      </c>
    </row>
    <row r="358" spans="2:51" s="599" customFormat="1">
      <c r="B358" s="598"/>
      <c r="D358" s="594" t="s">
        <v>205</v>
      </c>
      <c r="E358" s="600" t="s">
        <v>5</v>
      </c>
      <c r="F358" s="601" t="s">
        <v>362</v>
      </c>
      <c r="H358" s="600" t="s">
        <v>5</v>
      </c>
      <c r="L358" s="598"/>
      <c r="M358" s="602"/>
      <c r="N358" s="603"/>
      <c r="O358" s="603"/>
      <c r="P358" s="603"/>
      <c r="Q358" s="603"/>
      <c r="R358" s="603"/>
      <c r="S358" s="603"/>
      <c r="T358" s="604"/>
      <c r="AT358" s="600" t="s">
        <v>205</v>
      </c>
      <c r="AU358" s="600" t="s">
        <v>89</v>
      </c>
      <c r="AV358" s="599" t="s">
        <v>11</v>
      </c>
      <c r="AW358" s="599" t="s">
        <v>43</v>
      </c>
      <c r="AX358" s="599" t="s">
        <v>82</v>
      </c>
      <c r="AY358" s="600" t="s">
        <v>197</v>
      </c>
    </row>
    <row r="359" spans="2:51" s="606" customFormat="1" ht="27">
      <c r="B359" s="605"/>
      <c r="D359" s="594" t="s">
        <v>205</v>
      </c>
      <c r="E359" s="607" t="s">
        <v>5</v>
      </c>
      <c r="F359" s="608" t="s">
        <v>359</v>
      </c>
      <c r="H359" s="609">
        <v>242.23</v>
      </c>
      <c r="L359" s="605"/>
      <c r="M359" s="610"/>
      <c r="N359" s="611"/>
      <c r="O359" s="611"/>
      <c r="P359" s="611"/>
      <c r="Q359" s="611"/>
      <c r="R359" s="611"/>
      <c r="S359" s="611"/>
      <c r="T359" s="612"/>
      <c r="AT359" s="607" t="s">
        <v>205</v>
      </c>
      <c r="AU359" s="607" t="s">
        <v>89</v>
      </c>
      <c r="AV359" s="606" t="s">
        <v>89</v>
      </c>
      <c r="AW359" s="606" t="s">
        <v>43</v>
      </c>
      <c r="AX359" s="606" t="s">
        <v>82</v>
      </c>
      <c r="AY359" s="607" t="s">
        <v>197</v>
      </c>
    </row>
    <row r="360" spans="2:51" s="606" customFormat="1" ht="27">
      <c r="B360" s="605"/>
      <c r="D360" s="594" t="s">
        <v>205</v>
      </c>
      <c r="E360" s="607" t="s">
        <v>5</v>
      </c>
      <c r="F360" s="608" t="s">
        <v>363</v>
      </c>
      <c r="H360" s="609">
        <v>168.78</v>
      </c>
      <c r="L360" s="605"/>
      <c r="M360" s="610"/>
      <c r="N360" s="611"/>
      <c r="O360" s="611"/>
      <c r="P360" s="611"/>
      <c r="Q360" s="611"/>
      <c r="R360" s="611"/>
      <c r="S360" s="611"/>
      <c r="T360" s="612"/>
      <c r="AT360" s="607" t="s">
        <v>205</v>
      </c>
      <c r="AU360" s="607" t="s">
        <v>89</v>
      </c>
      <c r="AV360" s="606" t="s">
        <v>89</v>
      </c>
      <c r="AW360" s="606" t="s">
        <v>43</v>
      </c>
      <c r="AX360" s="606" t="s">
        <v>82</v>
      </c>
      <c r="AY360" s="607" t="s">
        <v>197</v>
      </c>
    </row>
    <row r="361" spans="2:51" s="606" customFormat="1">
      <c r="B361" s="605"/>
      <c r="D361" s="594" t="s">
        <v>205</v>
      </c>
      <c r="E361" s="607" t="s">
        <v>5</v>
      </c>
      <c r="F361" s="608" t="s">
        <v>364</v>
      </c>
      <c r="H361" s="609">
        <v>24.99</v>
      </c>
      <c r="L361" s="605"/>
      <c r="M361" s="610"/>
      <c r="N361" s="611"/>
      <c r="O361" s="611"/>
      <c r="P361" s="611"/>
      <c r="Q361" s="611"/>
      <c r="R361" s="611"/>
      <c r="S361" s="611"/>
      <c r="T361" s="612"/>
      <c r="AT361" s="607" t="s">
        <v>205</v>
      </c>
      <c r="AU361" s="607" t="s">
        <v>89</v>
      </c>
      <c r="AV361" s="606" t="s">
        <v>89</v>
      </c>
      <c r="AW361" s="606" t="s">
        <v>43</v>
      </c>
      <c r="AX361" s="606" t="s">
        <v>82</v>
      </c>
      <c r="AY361" s="607" t="s">
        <v>197</v>
      </c>
    </row>
    <row r="362" spans="2:51" s="622" customFormat="1">
      <c r="B362" s="621"/>
      <c r="D362" s="594" t="s">
        <v>205</v>
      </c>
      <c r="E362" s="623" t="s">
        <v>5</v>
      </c>
      <c r="F362" s="624" t="s">
        <v>243</v>
      </c>
      <c r="H362" s="625">
        <v>436</v>
      </c>
      <c r="L362" s="621"/>
      <c r="M362" s="626"/>
      <c r="N362" s="627"/>
      <c r="O362" s="627"/>
      <c r="P362" s="627"/>
      <c r="Q362" s="627"/>
      <c r="R362" s="627"/>
      <c r="S362" s="627"/>
      <c r="T362" s="628"/>
      <c r="AT362" s="623" t="s">
        <v>205</v>
      </c>
      <c r="AU362" s="623" t="s">
        <v>89</v>
      </c>
      <c r="AV362" s="622" t="s">
        <v>114</v>
      </c>
      <c r="AW362" s="622" t="s">
        <v>43</v>
      </c>
      <c r="AX362" s="622" t="s">
        <v>82</v>
      </c>
      <c r="AY362" s="623" t="s">
        <v>197</v>
      </c>
    </row>
    <row r="363" spans="2:51" s="599" customFormat="1">
      <c r="B363" s="598"/>
      <c r="D363" s="594" t="s">
        <v>205</v>
      </c>
      <c r="E363" s="600" t="s">
        <v>5</v>
      </c>
      <c r="F363" s="601" t="s">
        <v>244</v>
      </c>
      <c r="H363" s="600" t="s">
        <v>5</v>
      </c>
      <c r="L363" s="598"/>
      <c r="M363" s="602"/>
      <c r="N363" s="603"/>
      <c r="O363" s="603"/>
      <c r="P363" s="603"/>
      <c r="Q363" s="603"/>
      <c r="R363" s="603"/>
      <c r="S363" s="603"/>
      <c r="T363" s="604"/>
      <c r="AT363" s="600" t="s">
        <v>205</v>
      </c>
      <c r="AU363" s="600" t="s">
        <v>89</v>
      </c>
      <c r="AV363" s="599" t="s">
        <v>11</v>
      </c>
      <c r="AW363" s="599" t="s">
        <v>43</v>
      </c>
      <c r="AX363" s="599" t="s">
        <v>82</v>
      </c>
      <c r="AY363" s="600" t="s">
        <v>197</v>
      </c>
    </row>
    <row r="364" spans="2:51" s="599" customFormat="1">
      <c r="B364" s="598"/>
      <c r="D364" s="594" t="s">
        <v>205</v>
      </c>
      <c r="E364" s="600" t="s">
        <v>5</v>
      </c>
      <c r="F364" s="601" t="s">
        <v>365</v>
      </c>
      <c r="H364" s="600" t="s">
        <v>5</v>
      </c>
      <c r="L364" s="598"/>
      <c r="M364" s="602"/>
      <c r="N364" s="603"/>
      <c r="O364" s="603"/>
      <c r="P364" s="603"/>
      <c r="Q364" s="603"/>
      <c r="R364" s="603"/>
      <c r="S364" s="603"/>
      <c r="T364" s="604"/>
      <c r="AT364" s="600" t="s">
        <v>205</v>
      </c>
      <c r="AU364" s="600" t="s">
        <v>89</v>
      </c>
      <c r="AV364" s="599" t="s">
        <v>11</v>
      </c>
      <c r="AW364" s="599" t="s">
        <v>43</v>
      </c>
      <c r="AX364" s="599" t="s">
        <v>82</v>
      </c>
      <c r="AY364" s="600" t="s">
        <v>197</v>
      </c>
    </row>
    <row r="365" spans="2:51" s="606" customFormat="1" ht="27">
      <c r="B365" s="605"/>
      <c r="D365" s="594" t="s">
        <v>205</v>
      </c>
      <c r="E365" s="607" t="s">
        <v>5</v>
      </c>
      <c r="F365" s="608" t="s">
        <v>359</v>
      </c>
      <c r="H365" s="609">
        <v>242.23</v>
      </c>
      <c r="L365" s="605"/>
      <c r="M365" s="610"/>
      <c r="N365" s="611"/>
      <c r="O365" s="611"/>
      <c r="P365" s="611"/>
      <c r="Q365" s="611"/>
      <c r="R365" s="611"/>
      <c r="S365" s="611"/>
      <c r="T365" s="612"/>
      <c r="AT365" s="607" t="s">
        <v>205</v>
      </c>
      <c r="AU365" s="607" t="s">
        <v>89</v>
      </c>
      <c r="AV365" s="606" t="s">
        <v>89</v>
      </c>
      <c r="AW365" s="606" t="s">
        <v>43</v>
      </c>
      <c r="AX365" s="606" t="s">
        <v>82</v>
      </c>
      <c r="AY365" s="607" t="s">
        <v>197</v>
      </c>
    </row>
    <row r="366" spans="2:51" s="606" customFormat="1" ht="27">
      <c r="B366" s="605"/>
      <c r="D366" s="594" t="s">
        <v>205</v>
      </c>
      <c r="E366" s="607" t="s">
        <v>5</v>
      </c>
      <c r="F366" s="608" t="s">
        <v>366</v>
      </c>
      <c r="H366" s="609">
        <v>168.78</v>
      </c>
      <c r="L366" s="605"/>
      <c r="M366" s="610"/>
      <c r="N366" s="611"/>
      <c r="O366" s="611"/>
      <c r="P366" s="611"/>
      <c r="Q366" s="611"/>
      <c r="R366" s="611"/>
      <c r="S366" s="611"/>
      <c r="T366" s="612"/>
      <c r="AT366" s="607" t="s">
        <v>205</v>
      </c>
      <c r="AU366" s="607" t="s">
        <v>89</v>
      </c>
      <c r="AV366" s="606" t="s">
        <v>89</v>
      </c>
      <c r="AW366" s="606" t="s">
        <v>43</v>
      </c>
      <c r="AX366" s="606" t="s">
        <v>82</v>
      </c>
      <c r="AY366" s="607" t="s">
        <v>197</v>
      </c>
    </row>
    <row r="367" spans="2:51" s="606" customFormat="1">
      <c r="B367" s="605"/>
      <c r="D367" s="594" t="s">
        <v>205</v>
      </c>
      <c r="E367" s="607" t="s">
        <v>5</v>
      </c>
      <c r="F367" s="608" t="s">
        <v>367</v>
      </c>
      <c r="H367" s="609">
        <v>53.12</v>
      </c>
      <c r="L367" s="605"/>
      <c r="M367" s="610"/>
      <c r="N367" s="611"/>
      <c r="O367" s="611"/>
      <c r="P367" s="611"/>
      <c r="Q367" s="611"/>
      <c r="R367" s="611"/>
      <c r="S367" s="611"/>
      <c r="T367" s="612"/>
      <c r="AT367" s="607" t="s">
        <v>205</v>
      </c>
      <c r="AU367" s="607" t="s">
        <v>89</v>
      </c>
      <c r="AV367" s="606" t="s">
        <v>89</v>
      </c>
      <c r="AW367" s="606" t="s">
        <v>43</v>
      </c>
      <c r="AX367" s="606" t="s">
        <v>82</v>
      </c>
      <c r="AY367" s="607" t="s">
        <v>197</v>
      </c>
    </row>
    <row r="368" spans="2:51" s="622" customFormat="1">
      <c r="B368" s="621"/>
      <c r="D368" s="594" t="s">
        <v>205</v>
      </c>
      <c r="E368" s="623" t="s">
        <v>5</v>
      </c>
      <c r="F368" s="624" t="s">
        <v>248</v>
      </c>
      <c r="H368" s="625">
        <v>464.13</v>
      </c>
      <c r="L368" s="621"/>
      <c r="M368" s="626"/>
      <c r="N368" s="627"/>
      <c r="O368" s="627"/>
      <c r="P368" s="627"/>
      <c r="Q368" s="627"/>
      <c r="R368" s="627"/>
      <c r="S368" s="627"/>
      <c r="T368" s="628"/>
      <c r="AT368" s="623" t="s">
        <v>205</v>
      </c>
      <c r="AU368" s="623" t="s">
        <v>89</v>
      </c>
      <c r="AV368" s="622" t="s">
        <v>114</v>
      </c>
      <c r="AW368" s="622" t="s">
        <v>43</v>
      </c>
      <c r="AX368" s="622" t="s">
        <v>82</v>
      </c>
      <c r="AY368" s="623" t="s">
        <v>197</v>
      </c>
    </row>
    <row r="369" spans="2:65" s="599" customFormat="1">
      <c r="B369" s="598"/>
      <c r="D369" s="594" t="s">
        <v>205</v>
      </c>
      <c r="E369" s="600" t="s">
        <v>5</v>
      </c>
      <c r="F369" s="601" t="s">
        <v>249</v>
      </c>
      <c r="H369" s="600" t="s">
        <v>5</v>
      </c>
      <c r="L369" s="598"/>
      <c r="M369" s="602"/>
      <c r="N369" s="603"/>
      <c r="O369" s="603"/>
      <c r="P369" s="603"/>
      <c r="Q369" s="603"/>
      <c r="R369" s="603"/>
      <c r="S369" s="603"/>
      <c r="T369" s="604"/>
      <c r="AT369" s="600" t="s">
        <v>205</v>
      </c>
      <c r="AU369" s="600" t="s">
        <v>89</v>
      </c>
      <c r="AV369" s="599" t="s">
        <v>11</v>
      </c>
      <c r="AW369" s="599" t="s">
        <v>43</v>
      </c>
      <c r="AX369" s="599" t="s">
        <v>82</v>
      </c>
      <c r="AY369" s="600" t="s">
        <v>197</v>
      </c>
    </row>
    <row r="370" spans="2:65" s="599" customFormat="1">
      <c r="B370" s="598"/>
      <c r="D370" s="594" t="s">
        <v>205</v>
      </c>
      <c r="E370" s="600" t="s">
        <v>5</v>
      </c>
      <c r="F370" s="601" t="s">
        <v>368</v>
      </c>
      <c r="H370" s="600" t="s">
        <v>5</v>
      </c>
      <c r="L370" s="598"/>
      <c r="M370" s="602"/>
      <c r="N370" s="603"/>
      <c r="O370" s="603"/>
      <c r="P370" s="603"/>
      <c r="Q370" s="603"/>
      <c r="R370" s="603"/>
      <c r="S370" s="603"/>
      <c r="T370" s="604"/>
      <c r="AT370" s="600" t="s">
        <v>205</v>
      </c>
      <c r="AU370" s="600" t="s">
        <v>89</v>
      </c>
      <c r="AV370" s="599" t="s">
        <v>11</v>
      </c>
      <c r="AW370" s="599" t="s">
        <v>43</v>
      </c>
      <c r="AX370" s="599" t="s">
        <v>82</v>
      </c>
      <c r="AY370" s="600" t="s">
        <v>197</v>
      </c>
    </row>
    <row r="371" spans="2:65" s="606" customFormat="1" ht="27">
      <c r="B371" s="605"/>
      <c r="D371" s="594" t="s">
        <v>205</v>
      </c>
      <c r="E371" s="607" t="s">
        <v>5</v>
      </c>
      <c r="F371" s="608" t="s">
        <v>359</v>
      </c>
      <c r="H371" s="609">
        <v>242.23</v>
      </c>
      <c r="L371" s="605"/>
      <c r="M371" s="610"/>
      <c r="N371" s="611"/>
      <c r="O371" s="611"/>
      <c r="P371" s="611"/>
      <c r="Q371" s="611"/>
      <c r="R371" s="611"/>
      <c r="S371" s="611"/>
      <c r="T371" s="612"/>
      <c r="AT371" s="607" t="s">
        <v>205</v>
      </c>
      <c r="AU371" s="607" t="s">
        <v>89</v>
      </c>
      <c r="AV371" s="606" t="s">
        <v>89</v>
      </c>
      <c r="AW371" s="606" t="s">
        <v>43</v>
      </c>
      <c r="AX371" s="606" t="s">
        <v>82</v>
      </c>
      <c r="AY371" s="607" t="s">
        <v>197</v>
      </c>
    </row>
    <row r="372" spans="2:65" s="606" customFormat="1" ht="27">
      <c r="B372" s="605"/>
      <c r="D372" s="594" t="s">
        <v>205</v>
      </c>
      <c r="E372" s="607" t="s">
        <v>5</v>
      </c>
      <c r="F372" s="608" t="s">
        <v>366</v>
      </c>
      <c r="H372" s="609">
        <v>168.78</v>
      </c>
      <c r="L372" s="605"/>
      <c r="M372" s="610"/>
      <c r="N372" s="611"/>
      <c r="O372" s="611"/>
      <c r="P372" s="611"/>
      <c r="Q372" s="611"/>
      <c r="R372" s="611"/>
      <c r="S372" s="611"/>
      <c r="T372" s="612"/>
      <c r="AT372" s="607" t="s">
        <v>205</v>
      </c>
      <c r="AU372" s="607" t="s">
        <v>89</v>
      </c>
      <c r="AV372" s="606" t="s">
        <v>89</v>
      </c>
      <c r="AW372" s="606" t="s">
        <v>43</v>
      </c>
      <c r="AX372" s="606" t="s">
        <v>82</v>
      </c>
      <c r="AY372" s="607" t="s">
        <v>197</v>
      </c>
    </row>
    <row r="373" spans="2:65" s="606" customFormat="1">
      <c r="B373" s="605"/>
      <c r="D373" s="594" t="s">
        <v>205</v>
      </c>
      <c r="E373" s="607" t="s">
        <v>5</v>
      </c>
      <c r="F373" s="608" t="s">
        <v>364</v>
      </c>
      <c r="H373" s="609">
        <v>24.99</v>
      </c>
      <c r="L373" s="605"/>
      <c r="M373" s="610"/>
      <c r="N373" s="611"/>
      <c r="O373" s="611"/>
      <c r="P373" s="611"/>
      <c r="Q373" s="611"/>
      <c r="R373" s="611"/>
      <c r="S373" s="611"/>
      <c r="T373" s="612"/>
      <c r="AT373" s="607" t="s">
        <v>205</v>
      </c>
      <c r="AU373" s="607" t="s">
        <v>89</v>
      </c>
      <c r="AV373" s="606" t="s">
        <v>89</v>
      </c>
      <c r="AW373" s="606" t="s">
        <v>43</v>
      </c>
      <c r="AX373" s="606" t="s">
        <v>82</v>
      </c>
      <c r="AY373" s="607" t="s">
        <v>197</v>
      </c>
    </row>
    <row r="374" spans="2:65" s="622" customFormat="1">
      <c r="B374" s="621"/>
      <c r="D374" s="594" t="s">
        <v>205</v>
      </c>
      <c r="E374" s="623" t="s">
        <v>5</v>
      </c>
      <c r="F374" s="624" t="s">
        <v>253</v>
      </c>
      <c r="H374" s="625">
        <v>436</v>
      </c>
      <c r="L374" s="621"/>
      <c r="M374" s="626"/>
      <c r="N374" s="627"/>
      <c r="O374" s="627"/>
      <c r="P374" s="627"/>
      <c r="Q374" s="627"/>
      <c r="R374" s="627"/>
      <c r="S374" s="627"/>
      <c r="T374" s="628"/>
      <c r="AT374" s="623" t="s">
        <v>205</v>
      </c>
      <c r="AU374" s="623" t="s">
        <v>89</v>
      </c>
      <c r="AV374" s="622" t="s">
        <v>114</v>
      </c>
      <c r="AW374" s="622" t="s">
        <v>43</v>
      </c>
      <c r="AX374" s="622" t="s">
        <v>82</v>
      </c>
      <c r="AY374" s="623" t="s">
        <v>197</v>
      </c>
    </row>
    <row r="375" spans="2:65" s="614" customFormat="1">
      <c r="B375" s="613"/>
      <c r="D375" s="594" t="s">
        <v>205</v>
      </c>
      <c r="E375" s="615" t="s">
        <v>5</v>
      </c>
      <c r="F375" s="616" t="s">
        <v>210</v>
      </c>
      <c r="H375" s="617">
        <v>2195.2800000000002</v>
      </c>
      <c r="L375" s="613"/>
      <c r="M375" s="618"/>
      <c r="N375" s="619"/>
      <c r="O375" s="619"/>
      <c r="P375" s="619"/>
      <c r="Q375" s="619"/>
      <c r="R375" s="619"/>
      <c r="S375" s="619"/>
      <c r="T375" s="620"/>
      <c r="AT375" s="615" t="s">
        <v>205</v>
      </c>
      <c r="AU375" s="615" t="s">
        <v>89</v>
      </c>
      <c r="AV375" s="614" t="s">
        <v>129</v>
      </c>
      <c r="AW375" s="614" t="s">
        <v>43</v>
      </c>
      <c r="AX375" s="614" t="s">
        <v>11</v>
      </c>
      <c r="AY375" s="615" t="s">
        <v>197</v>
      </c>
    </row>
    <row r="376" spans="2:65" s="492" customFormat="1" ht="16.5" customHeight="1">
      <c r="B376" s="493"/>
      <c r="C376" s="572" t="s">
        <v>374</v>
      </c>
      <c r="D376" s="572" t="s">
        <v>199</v>
      </c>
      <c r="E376" s="573" t="s">
        <v>375</v>
      </c>
      <c r="F376" s="574" t="s">
        <v>376</v>
      </c>
      <c r="G376" s="575" t="s">
        <v>290</v>
      </c>
      <c r="H376" s="576">
        <v>5768.7870000000003</v>
      </c>
      <c r="I376" s="7"/>
      <c r="J376" s="577">
        <f>ROUND(I376*H376,0)</f>
        <v>0</v>
      </c>
      <c r="K376" s="574" t="s">
        <v>5</v>
      </c>
      <c r="L376" s="493"/>
      <c r="M376" s="578" t="s">
        <v>5</v>
      </c>
      <c r="N376" s="579" t="s">
        <v>53</v>
      </c>
      <c r="O376" s="494"/>
      <c r="P376" s="580">
        <f>O376*H376</f>
        <v>0</v>
      </c>
      <c r="Q376" s="580">
        <v>1.3999999999999999E-4</v>
      </c>
      <c r="R376" s="580">
        <f>Q376*H376</f>
        <v>0.80763017999999998</v>
      </c>
      <c r="S376" s="580">
        <v>0</v>
      </c>
      <c r="T376" s="581">
        <f>S376*H376</f>
        <v>0</v>
      </c>
      <c r="AR376" s="482" t="s">
        <v>129</v>
      </c>
      <c r="AT376" s="482" t="s">
        <v>199</v>
      </c>
      <c r="AU376" s="482" t="s">
        <v>89</v>
      </c>
      <c r="AY376" s="482" t="s">
        <v>197</v>
      </c>
      <c r="BE376" s="582">
        <f>IF(N376="základní",J376,0)</f>
        <v>0</v>
      </c>
      <c r="BF376" s="582">
        <f>IF(N376="snížená",J376,0)</f>
        <v>0</v>
      </c>
      <c r="BG376" s="582">
        <f>IF(N376="zákl. přenesená",J376,0)</f>
        <v>0</v>
      </c>
      <c r="BH376" s="582">
        <f>IF(N376="sníž. přenesená",J376,0)</f>
        <v>0</v>
      </c>
      <c r="BI376" s="582">
        <f>IF(N376="nulová",J376,0)</f>
        <v>0</v>
      </c>
      <c r="BJ376" s="482" t="s">
        <v>11</v>
      </c>
      <c r="BK376" s="582">
        <f>ROUND(I376*H376,0)</f>
        <v>0</v>
      </c>
      <c r="BL376" s="482" t="s">
        <v>129</v>
      </c>
      <c r="BM376" s="482" t="s">
        <v>377</v>
      </c>
    </row>
    <row r="377" spans="2:65" s="599" customFormat="1">
      <c r="B377" s="598"/>
      <c r="D377" s="594" t="s">
        <v>205</v>
      </c>
      <c r="E377" s="600" t="s">
        <v>5</v>
      </c>
      <c r="F377" s="601" t="s">
        <v>378</v>
      </c>
      <c r="H377" s="600" t="s">
        <v>5</v>
      </c>
      <c r="L377" s="598"/>
      <c r="M377" s="602"/>
      <c r="N377" s="603"/>
      <c r="O377" s="603"/>
      <c r="P377" s="603"/>
      <c r="Q377" s="603"/>
      <c r="R377" s="603"/>
      <c r="S377" s="603"/>
      <c r="T377" s="604"/>
      <c r="AT377" s="600" t="s">
        <v>205</v>
      </c>
      <c r="AU377" s="600" t="s">
        <v>89</v>
      </c>
      <c r="AV377" s="599" t="s">
        <v>11</v>
      </c>
      <c r="AW377" s="599" t="s">
        <v>43</v>
      </c>
      <c r="AX377" s="599" t="s">
        <v>82</v>
      </c>
      <c r="AY377" s="600" t="s">
        <v>197</v>
      </c>
    </row>
    <row r="378" spans="2:65" s="606" customFormat="1">
      <c r="B378" s="605"/>
      <c r="D378" s="594" t="s">
        <v>205</v>
      </c>
      <c r="E378" s="607" t="s">
        <v>5</v>
      </c>
      <c r="F378" s="608" t="s">
        <v>379</v>
      </c>
      <c r="H378" s="609">
        <v>2195.2800000000002</v>
      </c>
      <c r="L378" s="605"/>
      <c r="M378" s="610"/>
      <c r="N378" s="611"/>
      <c r="O378" s="611"/>
      <c r="P378" s="611"/>
      <c r="Q378" s="611"/>
      <c r="R378" s="611"/>
      <c r="S378" s="611"/>
      <c r="T378" s="612"/>
      <c r="AT378" s="607" t="s">
        <v>205</v>
      </c>
      <c r="AU378" s="607" t="s">
        <v>89</v>
      </c>
      <c r="AV378" s="606" t="s">
        <v>89</v>
      </c>
      <c r="AW378" s="606" t="s">
        <v>43</v>
      </c>
      <c r="AX378" s="606" t="s">
        <v>82</v>
      </c>
      <c r="AY378" s="607" t="s">
        <v>197</v>
      </c>
    </row>
    <row r="379" spans="2:65" s="622" customFormat="1">
      <c r="B379" s="621"/>
      <c r="D379" s="594" t="s">
        <v>205</v>
      </c>
      <c r="E379" s="623" t="s">
        <v>5</v>
      </c>
      <c r="F379" s="624" t="s">
        <v>380</v>
      </c>
      <c r="H379" s="625">
        <v>2195.2800000000002</v>
      </c>
      <c r="L379" s="621"/>
      <c r="M379" s="626"/>
      <c r="N379" s="627"/>
      <c r="O379" s="627"/>
      <c r="P379" s="627"/>
      <c r="Q379" s="627"/>
      <c r="R379" s="627"/>
      <c r="S379" s="627"/>
      <c r="T379" s="628"/>
      <c r="AT379" s="623" t="s">
        <v>205</v>
      </c>
      <c r="AU379" s="623" t="s">
        <v>89</v>
      </c>
      <c r="AV379" s="622" t="s">
        <v>114</v>
      </c>
      <c r="AW379" s="622" t="s">
        <v>43</v>
      </c>
      <c r="AX379" s="622" t="s">
        <v>82</v>
      </c>
      <c r="AY379" s="623" t="s">
        <v>197</v>
      </c>
    </row>
    <row r="380" spans="2:65" s="606" customFormat="1">
      <c r="B380" s="605"/>
      <c r="D380" s="594" t="s">
        <v>205</v>
      </c>
      <c r="E380" s="607" t="s">
        <v>5</v>
      </c>
      <c r="F380" s="608" t="s">
        <v>381</v>
      </c>
      <c r="H380" s="609">
        <v>3573.5070000000001</v>
      </c>
      <c r="L380" s="605"/>
      <c r="M380" s="610"/>
      <c r="N380" s="611"/>
      <c r="O380" s="611"/>
      <c r="P380" s="611"/>
      <c r="Q380" s="611"/>
      <c r="R380" s="611"/>
      <c r="S380" s="611"/>
      <c r="T380" s="612"/>
      <c r="AT380" s="607" t="s">
        <v>205</v>
      </c>
      <c r="AU380" s="607" t="s">
        <v>89</v>
      </c>
      <c r="AV380" s="606" t="s">
        <v>89</v>
      </c>
      <c r="AW380" s="606" t="s">
        <v>43</v>
      </c>
      <c r="AX380" s="606" t="s">
        <v>82</v>
      </c>
      <c r="AY380" s="607" t="s">
        <v>197</v>
      </c>
    </row>
    <row r="381" spans="2:65" s="622" customFormat="1">
      <c r="B381" s="621"/>
      <c r="D381" s="594" t="s">
        <v>205</v>
      </c>
      <c r="E381" s="623" t="s">
        <v>5</v>
      </c>
      <c r="F381" s="624" t="s">
        <v>382</v>
      </c>
      <c r="H381" s="625">
        <v>3573.5070000000001</v>
      </c>
      <c r="L381" s="621"/>
      <c r="M381" s="626"/>
      <c r="N381" s="627"/>
      <c r="O381" s="627"/>
      <c r="P381" s="627"/>
      <c r="Q381" s="627"/>
      <c r="R381" s="627"/>
      <c r="S381" s="627"/>
      <c r="T381" s="628"/>
      <c r="AT381" s="623" t="s">
        <v>205</v>
      </c>
      <c r="AU381" s="623" t="s">
        <v>89</v>
      </c>
      <c r="AV381" s="622" t="s">
        <v>114</v>
      </c>
      <c r="AW381" s="622" t="s">
        <v>43</v>
      </c>
      <c r="AX381" s="622" t="s">
        <v>82</v>
      </c>
      <c r="AY381" s="623" t="s">
        <v>197</v>
      </c>
    </row>
    <row r="382" spans="2:65" s="614" customFormat="1">
      <c r="B382" s="613"/>
      <c r="D382" s="594" t="s">
        <v>205</v>
      </c>
      <c r="E382" s="615" t="s">
        <v>5</v>
      </c>
      <c r="F382" s="616" t="s">
        <v>210</v>
      </c>
      <c r="H382" s="617">
        <v>5768.7870000000003</v>
      </c>
      <c r="L382" s="613"/>
      <c r="M382" s="618"/>
      <c r="N382" s="619"/>
      <c r="O382" s="619"/>
      <c r="P382" s="619"/>
      <c r="Q382" s="619"/>
      <c r="R382" s="619"/>
      <c r="S382" s="619"/>
      <c r="T382" s="620"/>
      <c r="AT382" s="615" t="s">
        <v>205</v>
      </c>
      <c r="AU382" s="615" t="s">
        <v>89</v>
      </c>
      <c r="AV382" s="614" t="s">
        <v>129</v>
      </c>
      <c r="AW382" s="614" t="s">
        <v>43</v>
      </c>
      <c r="AX382" s="614" t="s">
        <v>11</v>
      </c>
      <c r="AY382" s="615" t="s">
        <v>197</v>
      </c>
    </row>
    <row r="383" spans="2:65" s="492" customFormat="1" ht="25.5" customHeight="1">
      <c r="B383" s="493"/>
      <c r="C383" s="572" t="s">
        <v>383</v>
      </c>
      <c r="D383" s="572" t="s">
        <v>199</v>
      </c>
      <c r="E383" s="573" t="s">
        <v>384</v>
      </c>
      <c r="F383" s="574" t="s">
        <v>385</v>
      </c>
      <c r="G383" s="575" t="s">
        <v>290</v>
      </c>
      <c r="H383" s="576">
        <v>1153.1410000000001</v>
      </c>
      <c r="I383" s="7"/>
      <c r="J383" s="577">
        <f>ROUND(I383*H383,0)</f>
        <v>0</v>
      </c>
      <c r="K383" s="574" t="s">
        <v>203</v>
      </c>
      <c r="L383" s="493"/>
      <c r="M383" s="578" t="s">
        <v>5</v>
      </c>
      <c r="N383" s="579" t="s">
        <v>53</v>
      </c>
      <c r="O383" s="494"/>
      <c r="P383" s="580">
        <f>O383*H383</f>
        <v>0</v>
      </c>
      <c r="Q383" s="580">
        <v>0</v>
      </c>
      <c r="R383" s="580">
        <f>Q383*H383</f>
        <v>0</v>
      </c>
      <c r="S383" s="580">
        <v>0.13100000000000001</v>
      </c>
      <c r="T383" s="581">
        <f>S383*H383</f>
        <v>151.06147100000001</v>
      </c>
      <c r="AR383" s="482" t="s">
        <v>129</v>
      </c>
      <c r="AT383" s="482" t="s">
        <v>199</v>
      </c>
      <c r="AU383" s="482" t="s">
        <v>89</v>
      </c>
      <c r="AY383" s="482" t="s">
        <v>197</v>
      </c>
      <c r="BE383" s="582">
        <f>IF(N383="základní",J383,0)</f>
        <v>0</v>
      </c>
      <c r="BF383" s="582">
        <f>IF(N383="snížená",J383,0)</f>
        <v>0</v>
      </c>
      <c r="BG383" s="582">
        <f>IF(N383="zákl. přenesená",J383,0)</f>
        <v>0</v>
      </c>
      <c r="BH383" s="582">
        <f>IF(N383="sníž. přenesená",J383,0)</f>
        <v>0</v>
      </c>
      <c r="BI383" s="582">
        <f>IF(N383="nulová",J383,0)</f>
        <v>0</v>
      </c>
      <c r="BJ383" s="482" t="s">
        <v>11</v>
      </c>
      <c r="BK383" s="582">
        <f>ROUND(I383*H383,0)</f>
        <v>0</v>
      </c>
      <c r="BL383" s="482" t="s">
        <v>129</v>
      </c>
      <c r="BM383" s="482" t="s">
        <v>386</v>
      </c>
    </row>
    <row r="384" spans="2:65" s="599" customFormat="1">
      <c r="B384" s="598"/>
      <c r="D384" s="594" t="s">
        <v>205</v>
      </c>
      <c r="E384" s="600" t="s">
        <v>5</v>
      </c>
      <c r="F384" s="601" t="s">
        <v>215</v>
      </c>
      <c r="H384" s="600" t="s">
        <v>5</v>
      </c>
      <c r="L384" s="598"/>
      <c r="M384" s="602"/>
      <c r="N384" s="603"/>
      <c r="O384" s="603"/>
      <c r="P384" s="603"/>
      <c r="Q384" s="603"/>
      <c r="R384" s="603"/>
      <c r="S384" s="603"/>
      <c r="T384" s="604"/>
      <c r="AT384" s="600" t="s">
        <v>205</v>
      </c>
      <c r="AU384" s="600" t="s">
        <v>89</v>
      </c>
      <c r="AV384" s="599" t="s">
        <v>11</v>
      </c>
      <c r="AW384" s="599" t="s">
        <v>43</v>
      </c>
      <c r="AX384" s="599" t="s">
        <v>82</v>
      </c>
      <c r="AY384" s="600" t="s">
        <v>197</v>
      </c>
    </row>
    <row r="385" spans="2:51" s="606" customFormat="1">
      <c r="B385" s="605"/>
      <c r="D385" s="594" t="s">
        <v>205</v>
      </c>
      <c r="E385" s="607" t="s">
        <v>5</v>
      </c>
      <c r="F385" s="608" t="s">
        <v>387</v>
      </c>
      <c r="H385" s="609">
        <v>45.262999999999998</v>
      </c>
      <c r="L385" s="605"/>
      <c r="M385" s="610"/>
      <c r="N385" s="611"/>
      <c r="O385" s="611"/>
      <c r="P385" s="611"/>
      <c r="Q385" s="611"/>
      <c r="R385" s="611"/>
      <c r="S385" s="611"/>
      <c r="T385" s="612"/>
      <c r="AT385" s="607" t="s">
        <v>205</v>
      </c>
      <c r="AU385" s="607" t="s">
        <v>89</v>
      </c>
      <c r="AV385" s="606" t="s">
        <v>89</v>
      </c>
      <c r="AW385" s="606" t="s">
        <v>43</v>
      </c>
      <c r="AX385" s="606" t="s">
        <v>82</v>
      </c>
      <c r="AY385" s="607" t="s">
        <v>197</v>
      </c>
    </row>
    <row r="386" spans="2:51" s="599" customFormat="1">
      <c r="B386" s="598"/>
      <c r="D386" s="594" t="s">
        <v>205</v>
      </c>
      <c r="E386" s="600" t="s">
        <v>5</v>
      </c>
      <c r="F386" s="601" t="s">
        <v>388</v>
      </c>
      <c r="H386" s="600" t="s">
        <v>5</v>
      </c>
      <c r="L386" s="598"/>
      <c r="M386" s="602"/>
      <c r="N386" s="603"/>
      <c r="O386" s="603"/>
      <c r="P386" s="603"/>
      <c r="Q386" s="603"/>
      <c r="R386" s="603"/>
      <c r="S386" s="603"/>
      <c r="T386" s="604"/>
      <c r="AT386" s="600" t="s">
        <v>205</v>
      </c>
      <c r="AU386" s="600" t="s">
        <v>89</v>
      </c>
      <c r="AV386" s="599" t="s">
        <v>11</v>
      </c>
      <c r="AW386" s="599" t="s">
        <v>43</v>
      </c>
      <c r="AX386" s="599" t="s">
        <v>82</v>
      </c>
      <c r="AY386" s="600" t="s">
        <v>197</v>
      </c>
    </row>
    <row r="387" spans="2:51" s="606" customFormat="1">
      <c r="B387" s="605"/>
      <c r="D387" s="594" t="s">
        <v>205</v>
      </c>
      <c r="E387" s="607" t="s">
        <v>5</v>
      </c>
      <c r="F387" s="608" t="s">
        <v>389</v>
      </c>
      <c r="H387" s="609">
        <v>-2.3639999999999999</v>
      </c>
      <c r="L387" s="605"/>
      <c r="M387" s="610"/>
      <c r="N387" s="611"/>
      <c r="O387" s="611"/>
      <c r="P387" s="611"/>
      <c r="Q387" s="611"/>
      <c r="R387" s="611"/>
      <c r="S387" s="611"/>
      <c r="T387" s="612"/>
      <c r="AT387" s="607" t="s">
        <v>205</v>
      </c>
      <c r="AU387" s="607" t="s">
        <v>89</v>
      </c>
      <c r="AV387" s="606" t="s">
        <v>89</v>
      </c>
      <c r="AW387" s="606" t="s">
        <v>43</v>
      </c>
      <c r="AX387" s="606" t="s">
        <v>82</v>
      </c>
      <c r="AY387" s="607" t="s">
        <v>197</v>
      </c>
    </row>
    <row r="388" spans="2:51" s="606" customFormat="1">
      <c r="B388" s="605"/>
      <c r="D388" s="594" t="s">
        <v>205</v>
      </c>
      <c r="E388" s="607" t="s">
        <v>5</v>
      </c>
      <c r="F388" s="608" t="s">
        <v>390</v>
      </c>
      <c r="H388" s="609">
        <v>-3.1520000000000001</v>
      </c>
      <c r="L388" s="605"/>
      <c r="M388" s="610"/>
      <c r="N388" s="611"/>
      <c r="O388" s="611"/>
      <c r="P388" s="611"/>
      <c r="Q388" s="611"/>
      <c r="R388" s="611"/>
      <c r="S388" s="611"/>
      <c r="T388" s="612"/>
      <c r="AT388" s="607" t="s">
        <v>205</v>
      </c>
      <c r="AU388" s="607" t="s">
        <v>89</v>
      </c>
      <c r="AV388" s="606" t="s">
        <v>89</v>
      </c>
      <c r="AW388" s="606" t="s">
        <v>43</v>
      </c>
      <c r="AX388" s="606" t="s">
        <v>82</v>
      </c>
      <c r="AY388" s="607" t="s">
        <v>197</v>
      </c>
    </row>
    <row r="389" spans="2:51" s="606" customFormat="1">
      <c r="B389" s="605"/>
      <c r="D389" s="594" t="s">
        <v>205</v>
      </c>
      <c r="E389" s="607" t="s">
        <v>5</v>
      </c>
      <c r="F389" s="608" t="s">
        <v>391</v>
      </c>
      <c r="H389" s="609">
        <v>-1.7729999999999999</v>
      </c>
      <c r="L389" s="605"/>
      <c r="M389" s="610"/>
      <c r="N389" s="611"/>
      <c r="O389" s="611"/>
      <c r="P389" s="611"/>
      <c r="Q389" s="611"/>
      <c r="R389" s="611"/>
      <c r="S389" s="611"/>
      <c r="T389" s="612"/>
      <c r="AT389" s="607" t="s">
        <v>205</v>
      </c>
      <c r="AU389" s="607" t="s">
        <v>89</v>
      </c>
      <c r="AV389" s="606" t="s">
        <v>89</v>
      </c>
      <c r="AW389" s="606" t="s">
        <v>43</v>
      </c>
      <c r="AX389" s="606" t="s">
        <v>82</v>
      </c>
      <c r="AY389" s="607" t="s">
        <v>197</v>
      </c>
    </row>
    <row r="390" spans="2:51" s="622" customFormat="1">
      <c r="B390" s="621"/>
      <c r="D390" s="594" t="s">
        <v>205</v>
      </c>
      <c r="E390" s="623" t="s">
        <v>5</v>
      </c>
      <c r="F390" s="624" t="s">
        <v>222</v>
      </c>
      <c r="H390" s="625">
        <v>37.973999999999997</v>
      </c>
      <c r="L390" s="621"/>
      <c r="M390" s="626"/>
      <c r="N390" s="627"/>
      <c r="O390" s="627"/>
      <c r="P390" s="627"/>
      <c r="Q390" s="627"/>
      <c r="R390" s="627"/>
      <c r="S390" s="627"/>
      <c r="T390" s="628"/>
      <c r="AT390" s="623" t="s">
        <v>205</v>
      </c>
      <c r="AU390" s="623" t="s">
        <v>89</v>
      </c>
      <c r="AV390" s="622" t="s">
        <v>114</v>
      </c>
      <c r="AW390" s="622" t="s">
        <v>43</v>
      </c>
      <c r="AX390" s="622" t="s">
        <v>82</v>
      </c>
      <c r="AY390" s="623" t="s">
        <v>197</v>
      </c>
    </row>
    <row r="391" spans="2:51" s="599" customFormat="1">
      <c r="B391" s="598"/>
      <c r="D391" s="594" t="s">
        <v>205</v>
      </c>
      <c r="E391" s="600" t="s">
        <v>5</v>
      </c>
      <c r="F391" s="601" t="s">
        <v>223</v>
      </c>
      <c r="H391" s="600" t="s">
        <v>5</v>
      </c>
      <c r="L391" s="598"/>
      <c r="M391" s="602"/>
      <c r="N391" s="603"/>
      <c r="O391" s="603"/>
      <c r="P391" s="603"/>
      <c r="Q391" s="603"/>
      <c r="R391" s="603"/>
      <c r="S391" s="603"/>
      <c r="T391" s="604"/>
      <c r="AT391" s="600" t="s">
        <v>205</v>
      </c>
      <c r="AU391" s="600" t="s">
        <v>89</v>
      </c>
      <c r="AV391" s="599" t="s">
        <v>11</v>
      </c>
      <c r="AW391" s="599" t="s">
        <v>43</v>
      </c>
      <c r="AX391" s="599" t="s">
        <v>82</v>
      </c>
      <c r="AY391" s="600" t="s">
        <v>197</v>
      </c>
    </row>
    <row r="392" spans="2:51" s="606" customFormat="1">
      <c r="B392" s="605"/>
      <c r="D392" s="594" t="s">
        <v>205</v>
      </c>
      <c r="E392" s="607" t="s">
        <v>5</v>
      </c>
      <c r="F392" s="608" t="s">
        <v>392</v>
      </c>
      <c r="H392" s="609">
        <v>121.73699999999999</v>
      </c>
      <c r="L392" s="605"/>
      <c r="M392" s="610"/>
      <c r="N392" s="611"/>
      <c r="O392" s="611"/>
      <c r="P392" s="611"/>
      <c r="Q392" s="611"/>
      <c r="R392" s="611"/>
      <c r="S392" s="611"/>
      <c r="T392" s="612"/>
      <c r="AT392" s="607" t="s">
        <v>205</v>
      </c>
      <c r="AU392" s="607" t="s">
        <v>89</v>
      </c>
      <c r="AV392" s="606" t="s">
        <v>89</v>
      </c>
      <c r="AW392" s="606" t="s">
        <v>43</v>
      </c>
      <c r="AX392" s="606" t="s">
        <v>82</v>
      </c>
      <c r="AY392" s="607" t="s">
        <v>197</v>
      </c>
    </row>
    <row r="393" spans="2:51" s="606" customFormat="1" ht="27">
      <c r="B393" s="605"/>
      <c r="D393" s="594" t="s">
        <v>205</v>
      </c>
      <c r="E393" s="607" t="s">
        <v>5</v>
      </c>
      <c r="F393" s="608" t="s">
        <v>393</v>
      </c>
      <c r="H393" s="609">
        <v>165.52099999999999</v>
      </c>
      <c r="L393" s="605"/>
      <c r="M393" s="610"/>
      <c r="N393" s="611"/>
      <c r="O393" s="611"/>
      <c r="P393" s="611"/>
      <c r="Q393" s="611"/>
      <c r="R393" s="611"/>
      <c r="S393" s="611"/>
      <c r="T393" s="612"/>
      <c r="AT393" s="607" t="s">
        <v>205</v>
      </c>
      <c r="AU393" s="607" t="s">
        <v>89</v>
      </c>
      <c r="AV393" s="606" t="s">
        <v>89</v>
      </c>
      <c r="AW393" s="606" t="s">
        <v>43</v>
      </c>
      <c r="AX393" s="606" t="s">
        <v>82</v>
      </c>
      <c r="AY393" s="607" t="s">
        <v>197</v>
      </c>
    </row>
    <row r="394" spans="2:51" s="599" customFormat="1">
      <c r="B394" s="598"/>
      <c r="D394" s="594" t="s">
        <v>205</v>
      </c>
      <c r="E394" s="600" t="s">
        <v>5</v>
      </c>
      <c r="F394" s="601" t="s">
        <v>388</v>
      </c>
      <c r="H394" s="600" t="s">
        <v>5</v>
      </c>
      <c r="L394" s="598"/>
      <c r="M394" s="602"/>
      <c r="N394" s="603"/>
      <c r="O394" s="603"/>
      <c r="P394" s="603"/>
      <c r="Q394" s="603"/>
      <c r="R394" s="603"/>
      <c r="S394" s="603"/>
      <c r="T394" s="604"/>
      <c r="AT394" s="600" t="s">
        <v>205</v>
      </c>
      <c r="AU394" s="600" t="s">
        <v>89</v>
      </c>
      <c r="AV394" s="599" t="s">
        <v>11</v>
      </c>
      <c r="AW394" s="599" t="s">
        <v>43</v>
      </c>
      <c r="AX394" s="599" t="s">
        <v>82</v>
      </c>
      <c r="AY394" s="600" t="s">
        <v>197</v>
      </c>
    </row>
    <row r="395" spans="2:51" s="606" customFormat="1">
      <c r="B395" s="605"/>
      <c r="D395" s="594" t="s">
        <v>205</v>
      </c>
      <c r="E395" s="607" t="s">
        <v>5</v>
      </c>
      <c r="F395" s="608" t="s">
        <v>394</v>
      </c>
      <c r="H395" s="609">
        <v>-14.183999999999999</v>
      </c>
      <c r="L395" s="605"/>
      <c r="M395" s="610"/>
      <c r="N395" s="611"/>
      <c r="O395" s="611"/>
      <c r="P395" s="611"/>
      <c r="Q395" s="611"/>
      <c r="R395" s="611"/>
      <c r="S395" s="611"/>
      <c r="T395" s="612"/>
      <c r="AT395" s="607" t="s">
        <v>205</v>
      </c>
      <c r="AU395" s="607" t="s">
        <v>89</v>
      </c>
      <c r="AV395" s="606" t="s">
        <v>89</v>
      </c>
      <c r="AW395" s="606" t="s">
        <v>43</v>
      </c>
      <c r="AX395" s="606" t="s">
        <v>82</v>
      </c>
      <c r="AY395" s="607" t="s">
        <v>197</v>
      </c>
    </row>
    <row r="396" spans="2:51" s="606" customFormat="1">
      <c r="B396" s="605"/>
      <c r="D396" s="594" t="s">
        <v>205</v>
      </c>
      <c r="E396" s="607" t="s">
        <v>5</v>
      </c>
      <c r="F396" s="608" t="s">
        <v>395</v>
      </c>
      <c r="H396" s="609">
        <v>-33.095999999999997</v>
      </c>
      <c r="L396" s="605"/>
      <c r="M396" s="610"/>
      <c r="N396" s="611"/>
      <c r="O396" s="611"/>
      <c r="P396" s="611"/>
      <c r="Q396" s="611"/>
      <c r="R396" s="611"/>
      <c r="S396" s="611"/>
      <c r="T396" s="612"/>
      <c r="AT396" s="607" t="s">
        <v>205</v>
      </c>
      <c r="AU396" s="607" t="s">
        <v>89</v>
      </c>
      <c r="AV396" s="606" t="s">
        <v>89</v>
      </c>
      <c r="AW396" s="606" t="s">
        <v>43</v>
      </c>
      <c r="AX396" s="606" t="s">
        <v>82</v>
      </c>
      <c r="AY396" s="607" t="s">
        <v>197</v>
      </c>
    </row>
    <row r="397" spans="2:51" s="606" customFormat="1">
      <c r="B397" s="605"/>
      <c r="D397" s="594" t="s">
        <v>205</v>
      </c>
      <c r="E397" s="607" t="s">
        <v>5</v>
      </c>
      <c r="F397" s="608" t="s">
        <v>396</v>
      </c>
      <c r="H397" s="609">
        <v>-3.4</v>
      </c>
      <c r="L397" s="605"/>
      <c r="M397" s="610"/>
      <c r="N397" s="611"/>
      <c r="O397" s="611"/>
      <c r="P397" s="611"/>
      <c r="Q397" s="611"/>
      <c r="R397" s="611"/>
      <c r="S397" s="611"/>
      <c r="T397" s="612"/>
      <c r="AT397" s="607" t="s">
        <v>205</v>
      </c>
      <c r="AU397" s="607" t="s">
        <v>89</v>
      </c>
      <c r="AV397" s="606" t="s">
        <v>89</v>
      </c>
      <c r="AW397" s="606" t="s">
        <v>43</v>
      </c>
      <c r="AX397" s="606" t="s">
        <v>82</v>
      </c>
      <c r="AY397" s="607" t="s">
        <v>197</v>
      </c>
    </row>
    <row r="398" spans="2:51" s="622" customFormat="1">
      <c r="B398" s="621"/>
      <c r="D398" s="594" t="s">
        <v>205</v>
      </c>
      <c r="E398" s="623" t="s">
        <v>5</v>
      </c>
      <c r="F398" s="624" t="s">
        <v>237</v>
      </c>
      <c r="H398" s="625">
        <v>236.578</v>
      </c>
      <c r="L398" s="621"/>
      <c r="M398" s="626"/>
      <c r="N398" s="627"/>
      <c r="O398" s="627"/>
      <c r="P398" s="627"/>
      <c r="Q398" s="627"/>
      <c r="R398" s="627"/>
      <c r="S398" s="627"/>
      <c r="T398" s="628"/>
      <c r="AT398" s="623" t="s">
        <v>205</v>
      </c>
      <c r="AU398" s="623" t="s">
        <v>89</v>
      </c>
      <c r="AV398" s="622" t="s">
        <v>114</v>
      </c>
      <c r="AW398" s="622" t="s">
        <v>43</v>
      </c>
      <c r="AX398" s="622" t="s">
        <v>82</v>
      </c>
      <c r="AY398" s="623" t="s">
        <v>197</v>
      </c>
    </row>
    <row r="399" spans="2:51" s="599" customFormat="1">
      <c r="B399" s="598"/>
      <c r="D399" s="594" t="s">
        <v>205</v>
      </c>
      <c r="E399" s="600" t="s">
        <v>5</v>
      </c>
      <c r="F399" s="601" t="s">
        <v>238</v>
      </c>
      <c r="H399" s="600" t="s">
        <v>5</v>
      </c>
      <c r="L399" s="598"/>
      <c r="M399" s="602"/>
      <c r="N399" s="603"/>
      <c r="O399" s="603"/>
      <c r="P399" s="603"/>
      <c r="Q399" s="603"/>
      <c r="R399" s="603"/>
      <c r="S399" s="603"/>
      <c r="T399" s="604"/>
      <c r="AT399" s="600" t="s">
        <v>205</v>
      </c>
      <c r="AU399" s="600" t="s">
        <v>89</v>
      </c>
      <c r="AV399" s="599" t="s">
        <v>11</v>
      </c>
      <c r="AW399" s="599" t="s">
        <v>43</v>
      </c>
      <c r="AX399" s="599" t="s">
        <v>82</v>
      </c>
      <c r="AY399" s="600" t="s">
        <v>197</v>
      </c>
    </row>
    <row r="400" spans="2:51" s="606" customFormat="1" ht="27">
      <c r="B400" s="605"/>
      <c r="D400" s="594" t="s">
        <v>205</v>
      </c>
      <c r="E400" s="607" t="s">
        <v>5</v>
      </c>
      <c r="F400" s="608" t="s">
        <v>397</v>
      </c>
      <c r="H400" s="609">
        <v>172.96700000000001</v>
      </c>
      <c r="L400" s="605"/>
      <c r="M400" s="610"/>
      <c r="N400" s="611"/>
      <c r="O400" s="611"/>
      <c r="P400" s="611"/>
      <c r="Q400" s="611"/>
      <c r="R400" s="611"/>
      <c r="S400" s="611"/>
      <c r="T400" s="612"/>
      <c r="AT400" s="607" t="s">
        <v>205</v>
      </c>
      <c r="AU400" s="607" t="s">
        <v>89</v>
      </c>
      <c r="AV400" s="606" t="s">
        <v>89</v>
      </c>
      <c r="AW400" s="606" t="s">
        <v>43</v>
      </c>
      <c r="AX400" s="606" t="s">
        <v>82</v>
      </c>
      <c r="AY400" s="607" t="s">
        <v>197</v>
      </c>
    </row>
    <row r="401" spans="2:51" s="606" customFormat="1" ht="27">
      <c r="B401" s="605"/>
      <c r="D401" s="594" t="s">
        <v>205</v>
      </c>
      <c r="E401" s="607" t="s">
        <v>5</v>
      </c>
      <c r="F401" s="608" t="s">
        <v>398</v>
      </c>
      <c r="H401" s="609">
        <v>171.89599999999999</v>
      </c>
      <c r="L401" s="605"/>
      <c r="M401" s="610"/>
      <c r="N401" s="611"/>
      <c r="O401" s="611"/>
      <c r="P401" s="611"/>
      <c r="Q401" s="611"/>
      <c r="R401" s="611"/>
      <c r="S401" s="611"/>
      <c r="T401" s="612"/>
      <c r="AT401" s="607" t="s">
        <v>205</v>
      </c>
      <c r="AU401" s="607" t="s">
        <v>89</v>
      </c>
      <c r="AV401" s="606" t="s">
        <v>89</v>
      </c>
      <c r="AW401" s="606" t="s">
        <v>43</v>
      </c>
      <c r="AX401" s="606" t="s">
        <v>82</v>
      </c>
      <c r="AY401" s="607" t="s">
        <v>197</v>
      </c>
    </row>
    <row r="402" spans="2:51" s="599" customFormat="1">
      <c r="B402" s="598"/>
      <c r="D402" s="594" t="s">
        <v>205</v>
      </c>
      <c r="E402" s="600" t="s">
        <v>5</v>
      </c>
      <c r="F402" s="601" t="s">
        <v>388</v>
      </c>
      <c r="H402" s="600" t="s">
        <v>5</v>
      </c>
      <c r="L402" s="598"/>
      <c r="M402" s="602"/>
      <c r="N402" s="603"/>
      <c r="O402" s="603"/>
      <c r="P402" s="603"/>
      <c r="Q402" s="603"/>
      <c r="R402" s="603"/>
      <c r="S402" s="603"/>
      <c r="T402" s="604"/>
      <c r="AT402" s="600" t="s">
        <v>205</v>
      </c>
      <c r="AU402" s="600" t="s">
        <v>89</v>
      </c>
      <c r="AV402" s="599" t="s">
        <v>11</v>
      </c>
      <c r="AW402" s="599" t="s">
        <v>43</v>
      </c>
      <c r="AX402" s="599" t="s">
        <v>82</v>
      </c>
      <c r="AY402" s="600" t="s">
        <v>197</v>
      </c>
    </row>
    <row r="403" spans="2:51" s="606" customFormat="1">
      <c r="B403" s="605"/>
      <c r="D403" s="594" t="s">
        <v>205</v>
      </c>
      <c r="E403" s="607" t="s">
        <v>5</v>
      </c>
      <c r="F403" s="608" t="s">
        <v>394</v>
      </c>
      <c r="H403" s="609">
        <v>-14.183999999999999</v>
      </c>
      <c r="L403" s="605"/>
      <c r="M403" s="610"/>
      <c r="N403" s="611"/>
      <c r="O403" s="611"/>
      <c r="P403" s="611"/>
      <c r="Q403" s="611"/>
      <c r="R403" s="611"/>
      <c r="S403" s="611"/>
      <c r="T403" s="612"/>
      <c r="AT403" s="607" t="s">
        <v>205</v>
      </c>
      <c r="AU403" s="607" t="s">
        <v>89</v>
      </c>
      <c r="AV403" s="606" t="s">
        <v>89</v>
      </c>
      <c r="AW403" s="606" t="s">
        <v>43</v>
      </c>
      <c r="AX403" s="606" t="s">
        <v>82</v>
      </c>
      <c r="AY403" s="607" t="s">
        <v>197</v>
      </c>
    </row>
    <row r="404" spans="2:51" s="606" customFormat="1">
      <c r="B404" s="605"/>
      <c r="D404" s="594" t="s">
        <v>205</v>
      </c>
      <c r="E404" s="607" t="s">
        <v>5</v>
      </c>
      <c r="F404" s="608" t="s">
        <v>399</v>
      </c>
      <c r="H404" s="609">
        <v>-37.823999999999998</v>
      </c>
      <c r="L404" s="605"/>
      <c r="M404" s="610"/>
      <c r="N404" s="611"/>
      <c r="O404" s="611"/>
      <c r="P404" s="611"/>
      <c r="Q404" s="611"/>
      <c r="R404" s="611"/>
      <c r="S404" s="611"/>
      <c r="T404" s="612"/>
      <c r="AT404" s="607" t="s">
        <v>205</v>
      </c>
      <c r="AU404" s="607" t="s">
        <v>89</v>
      </c>
      <c r="AV404" s="606" t="s">
        <v>89</v>
      </c>
      <c r="AW404" s="606" t="s">
        <v>43</v>
      </c>
      <c r="AX404" s="606" t="s">
        <v>82</v>
      </c>
      <c r="AY404" s="607" t="s">
        <v>197</v>
      </c>
    </row>
    <row r="405" spans="2:51" s="622" customFormat="1">
      <c r="B405" s="621"/>
      <c r="D405" s="594" t="s">
        <v>205</v>
      </c>
      <c r="E405" s="623" t="s">
        <v>5</v>
      </c>
      <c r="F405" s="624" t="s">
        <v>243</v>
      </c>
      <c r="H405" s="625">
        <v>292.85500000000002</v>
      </c>
      <c r="L405" s="621"/>
      <c r="M405" s="626"/>
      <c r="N405" s="627"/>
      <c r="O405" s="627"/>
      <c r="P405" s="627"/>
      <c r="Q405" s="627"/>
      <c r="R405" s="627"/>
      <c r="S405" s="627"/>
      <c r="T405" s="628"/>
      <c r="AT405" s="623" t="s">
        <v>205</v>
      </c>
      <c r="AU405" s="623" t="s">
        <v>89</v>
      </c>
      <c r="AV405" s="622" t="s">
        <v>114</v>
      </c>
      <c r="AW405" s="622" t="s">
        <v>43</v>
      </c>
      <c r="AX405" s="622" t="s">
        <v>82</v>
      </c>
      <c r="AY405" s="623" t="s">
        <v>197</v>
      </c>
    </row>
    <row r="406" spans="2:51" s="599" customFormat="1">
      <c r="B406" s="598"/>
      <c r="D406" s="594" t="s">
        <v>205</v>
      </c>
      <c r="E406" s="600" t="s">
        <v>5</v>
      </c>
      <c r="F406" s="601" t="s">
        <v>244</v>
      </c>
      <c r="H406" s="600" t="s">
        <v>5</v>
      </c>
      <c r="L406" s="598"/>
      <c r="M406" s="602"/>
      <c r="N406" s="603"/>
      <c r="O406" s="603"/>
      <c r="P406" s="603"/>
      <c r="Q406" s="603"/>
      <c r="R406" s="603"/>
      <c r="S406" s="603"/>
      <c r="T406" s="604"/>
      <c r="AT406" s="600" t="s">
        <v>205</v>
      </c>
      <c r="AU406" s="600" t="s">
        <v>89</v>
      </c>
      <c r="AV406" s="599" t="s">
        <v>11</v>
      </c>
      <c r="AW406" s="599" t="s">
        <v>43</v>
      </c>
      <c r="AX406" s="599" t="s">
        <v>82</v>
      </c>
      <c r="AY406" s="600" t="s">
        <v>197</v>
      </c>
    </row>
    <row r="407" spans="2:51" s="606" customFormat="1" ht="27">
      <c r="B407" s="605"/>
      <c r="D407" s="594" t="s">
        <v>205</v>
      </c>
      <c r="E407" s="607" t="s">
        <v>5</v>
      </c>
      <c r="F407" s="608" t="s">
        <v>400</v>
      </c>
      <c r="H407" s="609">
        <v>172.97900000000001</v>
      </c>
      <c r="L407" s="605"/>
      <c r="M407" s="610"/>
      <c r="N407" s="611"/>
      <c r="O407" s="611"/>
      <c r="P407" s="611"/>
      <c r="Q407" s="611"/>
      <c r="R407" s="611"/>
      <c r="S407" s="611"/>
      <c r="T407" s="612"/>
      <c r="AT407" s="607" t="s">
        <v>205</v>
      </c>
      <c r="AU407" s="607" t="s">
        <v>89</v>
      </c>
      <c r="AV407" s="606" t="s">
        <v>89</v>
      </c>
      <c r="AW407" s="606" t="s">
        <v>43</v>
      </c>
      <c r="AX407" s="606" t="s">
        <v>82</v>
      </c>
      <c r="AY407" s="607" t="s">
        <v>197</v>
      </c>
    </row>
    <row r="408" spans="2:51" s="606" customFormat="1" ht="27">
      <c r="B408" s="605"/>
      <c r="D408" s="594" t="s">
        <v>205</v>
      </c>
      <c r="E408" s="607" t="s">
        <v>5</v>
      </c>
      <c r="F408" s="608" t="s">
        <v>398</v>
      </c>
      <c r="H408" s="609">
        <v>171.89599999999999</v>
      </c>
      <c r="L408" s="605"/>
      <c r="M408" s="610"/>
      <c r="N408" s="611"/>
      <c r="O408" s="611"/>
      <c r="P408" s="611"/>
      <c r="Q408" s="611"/>
      <c r="R408" s="611"/>
      <c r="S408" s="611"/>
      <c r="T408" s="612"/>
      <c r="AT408" s="607" t="s">
        <v>205</v>
      </c>
      <c r="AU408" s="607" t="s">
        <v>89</v>
      </c>
      <c r="AV408" s="606" t="s">
        <v>89</v>
      </c>
      <c r="AW408" s="606" t="s">
        <v>43</v>
      </c>
      <c r="AX408" s="606" t="s">
        <v>82</v>
      </c>
      <c r="AY408" s="607" t="s">
        <v>197</v>
      </c>
    </row>
    <row r="409" spans="2:51" s="599" customFormat="1">
      <c r="B409" s="598"/>
      <c r="D409" s="594" t="s">
        <v>205</v>
      </c>
      <c r="E409" s="600" t="s">
        <v>5</v>
      </c>
      <c r="F409" s="601" t="s">
        <v>388</v>
      </c>
      <c r="H409" s="600" t="s">
        <v>5</v>
      </c>
      <c r="L409" s="598"/>
      <c r="M409" s="602"/>
      <c r="N409" s="603"/>
      <c r="O409" s="603"/>
      <c r="P409" s="603"/>
      <c r="Q409" s="603"/>
      <c r="R409" s="603"/>
      <c r="S409" s="603"/>
      <c r="T409" s="604"/>
      <c r="AT409" s="600" t="s">
        <v>205</v>
      </c>
      <c r="AU409" s="600" t="s">
        <v>89</v>
      </c>
      <c r="AV409" s="599" t="s">
        <v>11</v>
      </c>
      <c r="AW409" s="599" t="s">
        <v>43</v>
      </c>
      <c r="AX409" s="599" t="s">
        <v>82</v>
      </c>
      <c r="AY409" s="600" t="s">
        <v>197</v>
      </c>
    </row>
    <row r="410" spans="2:51" s="606" customFormat="1">
      <c r="B410" s="605"/>
      <c r="D410" s="594" t="s">
        <v>205</v>
      </c>
      <c r="E410" s="607" t="s">
        <v>5</v>
      </c>
      <c r="F410" s="608" t="s">
        <v>394</v>
      </c>
      <c r="H410" s="609">
        <v>-14.183999999999999</v>
      </c>
      <c r="L410" s="605"/>
      <c r="M410" s="610"/>
      <c r="N410" s="611"/>
      <c r="O410" s="611"/>
      <c r="P410" s="611"/>
      <c r="Q410" s="611"/>
      <c r="R410" s="611"/>
      <c r="S410" s="611"/>
      <c r="T410" s="612"/>
      <c r="AT410" s="607" t="s">
        <v>205</v>
      </c>
      <c r="AU410" s="607" t="s">
        <v>89</v>
      </c>
      <c r="AV410" s="606" t="s">
        <v>89</v>
      </c>
      <c r="AW410" s="606" t="s">
        <v>43</v>
      </c>
      <c r="AX410" s="606" t="s">
        <v>82</v>
      </c>
      <c r="AY410" s="607" t="s">
        <v>197</v>
      </c>
    </row>
    <row r="411" spans="2:51" s="606" customFormat="1">
      <c r="B411" s="605"/>
      <c r="D411" s="594" t="s">
        <v>205</v>
      </c>
      <c r="E411" s="607" t="s">
        <v>5</v>
      </c>
      <c r="F411" s="608" t="s">
        <v>399</v>
      </c>
      <c r="H411" s="609">
        <v>-37.823999999999998</v>
      </c>
      <c r="L411" s="605"/>
      <c r="M411" s="610"/>
      <c r="N411" s="611"/>
      <c r="O411" s="611"/>
      <c r="P411" s="611"/>
      <c r="Q411" s="611"/>
      <c r="R411" s="611"/>
      <c r="S411" s="611"/>
      <c r="T411" s="612"/>
      <c r="AT411" s="607" t="s">
        <v>205</v>
      </c>
      <c r="AU411" s="607" t="s">
        <v>89</v>
      </c>
      <c r="AV411" s="606" t="s">
        <v>89</v>
      </c>
      <c r="AW411" s="606" t="s">
        <v>43</v>
      </c>
      <c r="AX411" s="606" t="s">
        <v>82</v>
      </c>
      <c r="AY411" s="607" t="s">
        <v>197</v>
      </c>
    </row>
    <row r="412" spans="2:51" s="622" customFormat="1">
      <c r="B412" s="621"/>
      <c r="D412" s="594" t="s">
        <v>205</v>
      </c>
      <c r="E412" s="623" t="s">
        <v>5</v>
      </c>
      <c r="F412" s="624" t="s">
        <v>248</v>
      </c>
      <c r="H412" s="625">
        <v>292.86700000000002</v>
      </c>
      <c r="L412" s="621"/>
      <c r="M412" s="626"/>
      <c r="N412" s="627"/>
      <c r="O412" s="627"/>
      <c r="P412" s="627"/>
      <c r="Q412" s="627"/>
      <c r="R412" s="627"/>
      <c r="S412" s="627"/>
      <c r="T412" s="628"/>
      <c r="AT412" s="623" t="s">
        <v>205</v>
      </c>
      <c r="AU412" s="623" t="s">
        <v>89</v>
      </c>
      <c r="AV412" s="622" t="s">
        <v>114</v>
      </c>
      <c r="AW412" s="622" t="s">
        <v>43</v>
      </c>
      <c r="AX412" s="622" t="s">
        <v>82</v>
      </c>
      <c r="AY412" s="623" t="s">
        <v>197</v>
      </c>
    </row>
    <row r="413" spans="2:51" s="599" customFormat="1">
      <c r="B413" s="598"/>
      <c r="D413" s="594" t="s">
        <v>205</v>
      </c>
      <c r="E413" s="600" t="s">
        <v>5</v>
      </c>
      <c r="F413" s="601" t="s">
        <v>249</v>
      </c>
      <c r="H413" s="600" t="s">
        <v>5</v>
      </c>
      <c r="L413" s="598"/>
      <c r="M413" s="602"/>
      <c r="N413" s="603"/>
      <c r="O413" s="603"/>
      <c r="P413" s="603"/>
      <c r="Q413" s="603"/>
      <c r="R413" s="603"/>
      <c r="S413" s="603"/>
      <c r="T413" s="604"/>
      <c r="AT413" s="600" t="s">
        <v>205</v>
      </c>
      <c r="AU413" s="600" t="s">
        <v>89</v>
      </c>
      <c r="AV413" s="599" t="s">
        <v>11</v>
      </c>
      <c r="AW413" s="599" t="s">
        <v>43</v>
      </c>
      <c r="AX413" s="599" t="s">
        <v>82</v>
      </c>
      <c r="AY413" s="600" t="s">
        <v>197</v>
      </c>
    </row>
    <row r="414" spans="2:51" s="606" customFormat="1" ht="27">
      <c r="B414" s="605"/>
      <c r="D414" s="594" t="s">
        <v>205</v>
      </c>
      <c r="E414" s="607" t="s">
        <v>5</v>
      </c>
      <c r="F414" s="608" t="s">
        <v>401</v>
      </c>
      <c r="H414" s="609">
        <v>172.97900000000001</v>
      </c>
      <c r="L414" s="605"/>
      <c r="M414" s="610"/>
      <c r="N414" s="611"/>
      <c r="O414" s="611"/>
      <c r="P414" s="611"/>
      <c r="Q414" s="611"/>
      <c r="R414" s="611"/>
      <c r="S414" s="611"/>
      <c r="T414" s="612"/>
      <c r="AT414" s="607" t="s">
        <v>205</v>
      </c>
      <c r="AU414" s="607" t="s">
        <v>89</v>
      </c>
      <c r="AV414" s="606" t="s">
        <v>89</v>
      </c>
      <c r="AW414" s="606" t="s">
        <v>43</v>
      </c>
      <c r="AX414" s="606" t="s">
        <v>82</v>
      </c>
      <c r="AY414" s="607" t="s">
        <v>197</v>
      </c>
    </row>
    <row r="415" spans="2:51" s="606" customFormat="1" ht="27">
      <c r="B415" s="605"/>
      <c r="D415" s="594" t="s">
        <v>205</v>
      </c>
      <c r="E415" s="607" t="s">
        <v>5</v>
      </c>
      <c r="F415" s="608" t="s">
        <v>398</v>
      </c>
      <c r="H415" s="609">
        <v>171.89599999999999</v>
      </c>
      <c r="L415" s="605"/>
      <c r="M415" s="610"/>
      <c r="N415" s="611"/>
      <c r="O415" s="611"/>
      <c r="P415" s="611"/>
      <c r="Q415" s="611"/>
      <c r="R415" s="611"/>
      <c r="S415" s="611"/>
      <c r="T415" s="612"/>
      <c r="AT415" s="607" t="s">
        <v>205</v>
      </c>
      <c r="AU415" s="607" t="s">
        <v>89</v>
      </c>
      <c r="AV415" s="606" t="s">
        <v>89</v>
      </c>
      <c r="AW415" s="606" t="s">
        <v>43</v>
      </c>
      <c r="AX415" s="606" t="s">
        <v>82</v>
      </c>
      <c r="AY415" s="607" t="s">
        <v>197</v>
      </c>
    </row>
    <row r="416" spans="2:51" s="599" customFormat="1">
      <c r="B416" s="598"/>
      <c r="D416" s="594" t="s">
        <v>205</v>
      </c>
      <c r="E416" s="600" t="s">
        <v>5</v>
      </c>
      <c r="F416" s="601" t="s">
        <v>388</v>
      </c>
      <c r="H416" s="600" t="s">
        <v>5</v>
      </c>
      <c r="L416" s="598"/>
      <c r="M416" s="602"/>
      <c r="N416" s="603"/>
      <c r="O416" s="603"/>
      <c r="P416" s="603"/>
      <c r="Q416" s="603"/>
      <c r="R416" s="603"/>
      <c r="S416" s="603"/>
      <c r="T416" s="604"/>
      <c r="AT416" s="600" t="s">
        <v>205</v>
      </c>
      <c r="AU416" s="600" t="s">
        <v>89</v>
      </c>
      <c r="AV416" s="599" t="s">
        <v>11</v>
      </c>
      <c r="AW416" s="599" t="s">
        <v>43</v>
      </c>
      <c r="AX416" s="599" t="s">
        <v>82</v>
      </c>
      <c r="AY416" s="600" t="s">
        <v>197</v>
      </c>
    </row>
    <row r="417" spans="2:65" s="606" customFormat="1">
      <c r="B417" s="605"/>
      <c r="D417" s="594" t="s">
        <v>205</v>
      </c>
      <c r="E417" s="607" t="s">
        <v>5</v>
      </c>
      <c r="F417" s="608" t="s">
        <v>394</v>
      </c>
      <c r="H417" s="609">
        <v>-14.183999999999999</v>
      </c>
      <c r="L417" s="605"/>
      <c r="M417" s="610"/>
      <c r="N417" s="611"/>
      <c r="O417" s="611"/>
      <c r="P417" s="611"/>
      <c r="Q417" s="611"/>
      <c r="R417" s="611"/>
      <c r="S417" s="611"/>
      <c r="T417" s="612"/>
      <c r="AT417" s="607" t="s">
        <v>205</v>
      </c>
      <c r="AU417" s="607" t="s">
        <v>89</v>
      </c>
      <c r="AV417" s="606" t="s">
        <v>89</v>
      </c>
      <c r="AW417" s="606" t="s">
        <v>43</v>
      </c>
      <c r="AX417" s="606" t="s">
        <v>82</v>
      </c>
      <c r="AY417" s="607" t="s">
        <v>197</v>
      </c>
    </row>
    <row r="418" spans="2:65" s="606" customFormat="1">
      <c r="B418" s="605"/>
      <c r="D418" s="594" t="s">
        <v>205</v>
      </c>
      <c r="E418" s="607" t="s">
        <v>5</v>
      </c>
      <c r="F418" s="608" t="s">
        <v>399</v>
      </c>
      <c r="H418" s="609">
        <v>-37.823999999999998</v>
      </c>
      <c r="L418" s="605"/>
      <c r="M418" s="610"/>
      <c r="N418" s="611"/>
      <c r="O418" s="611"/>
      <c r="P418" s="611"/>
      <c r="Q418" s="611"/>
      <c r="R418" s="611"/>
      <c r="S418" s="611"/>
      <c r="T418" s="612"/>
      <c r="AT418" s="607" t="s">
        <v>205</v>
      </c>
      <c r="AU418" s="607" t="s">
        <v>89</v>
      </c>
      <c r="AV418" s="606" t="s">
        <v>89</v>
      </c>
      <c r="AW418" s="606" t="s">
        <v>43</v>
      </c>
      <c r="AX418" s="606" t="s">
        <v>82</v>
      </c>
      <c r="AY418" s="607" t="s">
        <v>197</v>
      </c>
    </row>
    <row r="419" spans="2:65" s="622" customFormat="1">
      <c r="B419" s="621"/>
      <c r="D419" s="594" t="s">
        <v>205</v>
      </c>
      <c r="E419" s="623" t="s">
        <v>5</v>
      </c>
      <c r="F419" s="624" t="s">
        <v>253</v>
      </c>
      <c r="H419" s="625">
        <v>292.86700000000002</v>
      </c>
      <c r="L419" s="621"/>
      <c r="M419" s="626"/>
      <c r="N419" s="627"/>
      <c r="O419" s="627"/>
      <c r="P419" s="627"/>
      <c r="Q419" s="627"/>
      <c r="R419" s="627"/>
      <c r="S419" s="627"/>
      <c r="T419" s="628"/>
      <c r="AT419" s="623" t="s">
        <v>205</v>
      </c>
      <c r="AU419" s="623" t="s">
        <v>89</v>
      </c>
      <c r="AV419" s="622" t="s">
        <v>114</v>
      </c>
      <c r="AW419" s="622" t="s">
        <v>43</v>
      </c>
      <c r="AX419" s="622" t="s">
        <v>82</v>
      </c>
      <c r="AY419" s="623" t="s">
        <v>197</v>
      </c>
    </row>
    <row r="420" spans="2:65" s="614" customFormat="1">
      <c r="B420" s="613"/>
      <c r="D420" s="594" t="s">
        <v>205</v>
      </c>
      <c r="E420" s="615" t="s">
        <v>5</v>
      </c>
      <c r="F420" s="616" t="s">
        <v>210</v>
      </c>
      <c r="H420" s="617">
        <v>1153.1410000000001</v>
      </c>
      <c r="L420" s="613"/>
      <c r="M420" s="618"/>
      <c r="N420" s="619"/>
      <c r="O420" s="619"/>
      <c r="P420" s="619"/>
      <c r="Q420" s="619"/>
      <c r="R420" s="619"/>
      <c r="S420" s="619"/>
      <c r="T420" s="620"/>
      <c r="AT420" s="615" t="s">
        <v>205</v>
      </c>
      <c r="AU420" s="615" t="s">
        <v>89</v>
      </c>
      <c r="AV420" s="614" t="s">
        <v>129</v>
      </c>
      <c r="AW420" s="614" t="s">
        <v>43</v>
      </c>
      <c r="AX420" s="614" t="s">
        <v>11</v>
      </c>
      <c r="AY420" s="615" t="s">
        <v>197</v>
      </c>
    </row>
    <row r="421" spans="2:65" s="492" customFormat="1" ht="25.5" customHeight="1">
      <c r="B421" s="493"/>
      <c r="C421" s="572" t="s">
        <v>402</v>
      </c>
      <c r="D421" s="572" t="s">
        <v>199</v>
      </c>
      <c r="E421" s="573" t="s">
        <v>403</v>
      </c>
      <c r="F421" s="574" t="s">
        <v>404</v>
      </c>
      <c r="G421" s="575" t="s">
        <v>290</v>
      </c>
      <c r="H421" s="576">
        <v>478.54700000000003</v>
      </c>
      <c r="I421" s="7"/>
      <c r="J421" s="577">
        <f>ROUND(I421*H421,0)</f>
        <v>0</v>
      </c>
      <c r="K421" s="574" t="s">
        <v>203</v>
      </c>
      <c r="L421" s="493"/>
      <c r="M421" s="578" t="s">
        <v>5</v>
      </c>
      <c r="N421" s="579" t="s">
        <v>53</v>
      </c>
      <c r="O421" s="494"/>
      <c r="P421" s="580">
        <f>O421*H421</f>
        <v>0</v>
      </c>
      <c r="Q421" s="580">
        <v>0</v>
      </c>
      <c r="R421" s="580">
        <f>Q421*H421</f>
        <v>0</v>
      </c>
      <c r="S421" s="580">
        <v>0.26100000000000001</v>
      </c>
      <c r="T421" s="581">
        <f>S421*H421</f>
        <v>124.90076700000002</v>
      </c>
      <c r="AR421" s="482" t="s">
        <v>129</v>
      </c>
      <c r="AT421" s="482" t="s">
        <v>199</v>
      </c>
      <c r="AU421" s="482" t="s">
        <v>89</v>
      </c>
      <c r="AY421" s="482" t="s">
        <v>197</v>
      </c>
      <c r="BE421" s="582">
        <f>IF(N421="základní",J421,0)</f>
        <v>0</v>
      </c>
      <c r="BF421" s="582">
        <f>IF(N421="snížená",J421,0)</f>
        <v>0</v>
      </c>
      <c r="BG421" s="582">
        <f>IF(N421="zákl. přenesená",J421,0)</f>
        <v>0</v>
      </c>
      <c r="BH421" s="582">
        <f>IF(N421="sníž. přenesená",J421,0)</f>
        <v>0</v>
      </c>
      <c r="BI421" s="582">
        <f>IF(N421="nulová",J421,0)</f>
        <v>0</v>
      </c>
      <c r="BJ421" s="482" t="s">
        <v>11</v>
      </c>
      <c r="BK421" s="582">
        <f>ROUND(I421*H421,0)</f>
        <v>0</v>
      </c>
      <c r="BL421" s="482" t="s">
        <v>129</v>
      </c>
      <c r="BM421" s="482" t="s">
        <v>405</v>
      </c>
    </row>
    <row r="422" spans="2:65" s="599" customFormat="1">
      <c r="B422" s="598"/>
      <c r="D422" s="594" t="s">
        <v>205</v>
      </c>
      <c r="E422" s="600" t="s">
        <v>5</v>
      </c>
      <c r="F422" s="601" t="s">
        <v>215</v>
      </c>
      <c r="H422" s="600" t="s">
        <v>5</v>
      </c>
      <c r="L422" s="598"/>
      <c r="M422" s="602"/>
      <c r="N422" s="603"/>
      <c r="O422" s="603"/>
      <c r="P422" s="603"/>
      <c r="Q422" s="603"/>
      <c r="R422" s="603"/>
      <c r="S422" s="603"/>
      <c r="T422" s="604"/>
      <c r="AT422" s="600" t="s">
        <v>205</v>
      </c>
      <c r="AU422" s="600" t="s">
        <v>89</v>
      </c>
      <c r="AV422" s="599" t="s">
        <v>11</v>
      </c>
      <c r="AW422" s="599" t="s">
        <v>43</v>
      </c>
      <c r="AX422" s="599" t="s">
        <v>82</v>
      </c>
      <c r="AY422" s="600" t="s">
        <v>197</v>
      </c>
    </row>
    <row r="423" spans="2:65" s="606" customFormat="1">
      <c r="B423" s="605"/>
      <c r="D423" s="594" t="s">
        <v>205</v>
      </c>
      <c r="E423" s="607" t="s">
        <v>5</v>
      </c>
      <c r="F423" s="608" t="s">
        <v>406</v>
      </c>
      <c r="H423" s="609">
        <v>53.213000000000001</v>
      </c>
      <c r="L423" s="605"/>
      <c r="M423" s="610"/>
      <c r="N423" s="611"/>
      <c r="O423" s="611"/>
      <c r="P423" s="611"/>
      <c r="Q423" s="611"/>
      <c r="R423" s="611"/>
      <c r="S423" s="611"/>
      <c r="T423" s="612"/>
      <c r="AT423" s="607" t="s">
        <v>205</v>
      </c>
      <c r="AU423" s="607" t="s">
        <v>89</v>
      </c>
      <c r="AV423" s="606" t="s">
        <v>89</v>
      </c>
      <c r="AW423" s="606" t="s">
        <v>43</v>
      </c>
      <c r="AX423" s="606" t="s">
        <v>82</v>
      </c>
      <c r="AY423" s="607" t="s">
        <v>197</v>
      </c>
    </row>
    <row r="424" spans="2:65" s="599" customFormat="1">
      <c r="B424" s="598"/>
      <c r="D424" s="594" t="s">
        <v>205</v>
      </c>
      <c r="E424" s="600" t="s">
        <v>5</v>
      </c>
      <c r="F424" s="601" t="s">
        <v>388</v>
      </c>
      <c r="H424" s="600" t="s">
        <v>5</v>
      </c>
      <c r="L424" s="598"/>
      <c r="M424" s="602"/>
      <c r="N424" s="603"/>
      <c r="O424" s="603"/>
      <c r="P424" s="603"/>
      <c r="Q424" s="603"/>
      <c r="R424" s="603"/>
      <c r="S424" s="603"/>
      <c r="T424" s="604"/>
      <c r="AT424" s="600" t="s">
        <v>205</v>
      </c>
      <c r="AU424" s="600" t="s">
        <v>89</v>
      </c>
      <c r="AV424" s="599" t="s">
        <v>11</v>
      </c>
      <c r="AW424" s="599" t="s">
        <v>43</v>
      </c>
      <c r="AX424" s="599" t="s">
        <v>82</v>
      </c>
      <c r="AY424" s="600" t="s">
        <v>197</v>
      </c>
    </row>
    <row r="425" spans="2:65" s="606" customFormat="1">
      <c r="B425" s="605"/>
      <c r="D425" s="594" t="s">
        <v>205</v>
      </c>
      <c r="E425" s="607" t="s">
        <v>5</v>
      </c>
      <c r="F425" s="608" t="s">
        <v>389</v>
      </c>
      <c r="H425" s="609">
        <v>-2.3639999999999999</v>
      </c>
      <c r="L425" s="605"/>
      <c r="M425" s="610"/>
      <c r="N425" s="611"/>
      <c r="O425" s="611"/>
      <c r="P425" s="611"/>
      <c r="Q425" s="611"/>
      <c r="R425" s="611"/>
      <c r="S425" s="611"/>
      <c r="T425" s="612"/>
      <c r="AT425" s="607" t="s">
        <v>205</v>
      </c>
      <c r="AU425" s="607" t="s">
        <v>89</v>
      </c>
      <c r="AV425" s="606" t="s">
        <v>89</v>
      </c>
      <c r="AW425" s="606" t="s">
        <v>43</v>
      </c>
      <c r="AX425" s="606" t="s">
        <v>82</v>
      </c>
      <c r="AY425" s="607" t="s">
        <v>197</v>
      </c>
    </row>
    <row r="426" spans="2:65" s="606" customFormat="1">
      <c r="B426" s="605"/>
      <c r="D426" s="594" t="s">
        <v>205</v>
      </c>
      <c r="E426" s="607" t="s">
        <v>5</v>
      </c>
      <c r="F426" s="608" t="s">
        <v>407</v>
      </c>
      <c r="H426" s="609">
        <v>-1.5760000000000001</v>
      </c>
      <c r="L426" s="605"/>
      <c r="M426" s="610"/>
      <c r="N426" s="611"/>
      <c r="O426" s="611"/>
      <c r="P426" s="611"/>
      <c r="Q426" s="611"/>
      <c r="R426" s="611"/>
      <c r="S426" s="611"/>
      <c r="T426" s="612"/>
      <c r="AT426" s="607" t="s">
        <v>205</v>
      </c>
      <c r="AU426" s="607" t="s">
        <v>89</v>
      </c>
      <c r="AV426" s="606" t="s">
        <v>89</v>
      </c>
      <c r="AW426" s="606" t="s">
        <v>43</v>
      </c>
      <c r="AX426" s="606" t="s">
        <v>82</v>
      </c>
      <c r="AY426" s="607" t="s">
        <v>197</v>
      </c>
    </row>
    <row r="427" spans="2:65" s="622" customFormat="1">
      <c r="B427" s="621"/>
      <c r="D427" s="594" t="s">
        <v>205</v>
      </c>
      <c r="E427" s="623" t="s">
        <v>5</v>
      </c>
      <c r="F427" s="624" t="s">
        <v>222</v>
      </c>
      <c r="H427" s="625">
        <v>49.273000000000003</v>
      </c>
      <c r="L427" s="621"/>
      <c r="M427" s="626"/>
      <c r="N427" s="627"/>
      <c r="O427" s="627"/>
      <c r="P427" s="627"/>
      <c r="Q427" s="627"/>
      <c r="R427" s="627"/>
      <c r="S427" s="627"/>
      <c r="T427" s="628"/>
      <c r="AT427" s="623" t="s">
        <v>205</v>
      </c>
      <c r="AU427" s="623" t="s">
        <v>89</v>
      </c>
      <c r="AV427" s="622" t="s">
        <v>114</v>
      </c>
      <c r="AW427" s="622" t="s">
        <v>43</v>
      </c>
      <c r="AX427" s="622" t="s">
        <v>82</v>
      </c>
      <c r="AY427" s="623" t="s">
        <v>197</v>
      </c>
    </row>
    <row r="428" spans="2:65" s="599" customFormat="1">
      <c r="B428" s="598"/>
      <c r="D428" s="594" t="s">
        <v>205</v>
      </c>
      <c r="E428" s="600" t="s">
        <v>5</v>
      </c>
      <c r="F428" s="601" t="s">
        <v>223</v>
      </c>
      <c r="H428" s="600" t="s">
        <v>5</v>
      </c>
      <c r="L428" s="598"/>
      <c r="M428" s="602"/>
      <c r="N428" s="603"/>
      <c r="O428" s="603"/>
      <c r="P428" s="603"/>
      <c r="Q428" s="603"/>
      <c r="R428" s="603"/>
      <c r="S428" s="603"/>
      <c r="T428" s="604"/>
      <c r="AT428" s="600" t="s">
        <v>205</v>
      </c>
      <c r="AU428" s="600" t="s">
        <v>89</v>
      </c>
      <c r="AV428" s="599" t="s">
        <v>11</v>
      </c>
      <c r="AW428" s="599" t="s">
        <v>43</v>
      </c>
      <c r="AX428" s="599" t="s">
        <v>82</v>
      </c>
      <c r="AY428" s="600" t="s">
        <v>197</v>
      </c>
    </row>
    <row r="429" spans="2:65" s="606" customFormat="1">
      <c r="B429" s="605"/>
      <c r="D429" s="594" t="s">
        <v>205</v>
      </c>
      <c r="E429" s="607" t="s">
        <v>5</v>
      </c>
      <c r="F429" s="608" t="s">
        <v>408</v>
      </c>
      <c r="H429" s="609">
        <v>96.364999999999995</v>
      </c>
      <c r="L429" s="605"/>
      <c r="M429" s="610"/>
      <c r="N429" s="611"/>
      <c r="O429" s="611"/>
      <c r="P429" s="611"/>
      <c r="Q429" s="611"/>
      <c r="R429" s="611"/>
      <c r="S429" s="611"/>
      <c r="T429" s="612"/>
      <c r="AT429" s="607" t="s">
        <v>205</v>
      </c>
      <c r="AU429" s="607" t="s">
        <v>89</v>
      </c>
      <c r="AV429" s="606" t="s">
        <v>89</v>
      </c>
      <c r="AW429" s="606" t="s">
        <v>43</v>
      </c>
      <c r="AX429" s="606" t="s">
        <v>82</v>
      </c>
      <c r="AY429" s="607" t="s">
        <v>197</v>
      </c>
    </row>
    <row r="430" spans="2:65" s="606" customFormat="1">
      <c r="B430" s="605"/>
      <c r="D430" s="594" t="s">
        <v>205</v>
      </c>
      <c r="E430" s="607" t="s">
        <v>5</v>
      </c>
      <c r="F430" s="608" t="s">
        <v>409</v>
      </c>
      <c r="H430" s="609">
        <v>96.364999999999995</v>
      </c>
      <c r="L430" s="605"/>
      <c r="M430" s="610"/>
      <c r="N430" s="611"/>
      <c r="O430" s="611"/>
      <c r="P430" s="611"/>
      <c r="Q430" s="611"/>
      <c r="R430" s="611"/>
      <c r="S430" s="611"/>
      <c r="T430" s="612"/>
      <c r="AT430" s="607" t="s">
        <v>205</v>
      </c>
      <c r="AU430" s="607" t="s">
        <v>89</v>
      </c>
      <c r="AV430" s="606" t="s">
        <v>89</v>
      </c>
      <c r="AW430" s="606" t="s">
        <v>43</v>
      </c>
      <c r="AX430" s="606" t="s">
        <v>82</v>
      </c>
      <c r="AY430" s="607" t="s">
        <v>197</v>
      </c>
    </row>
    <row r="431" spans="2:65" s="599" customFormat="1">
      <c r="B431" s="598"/>
      <c r="D431" s="594" t="s">
        <v>205</v>
      </c>
      <c r="E431" s="600" t="s">
        <v>5</v>
      </c>
      <c r="F431" s="601" t="s">
        <v>388</v>
      </c>
      <c r="H431" s="600" t="s">
        <v>5</v>
      </c>
      <c r="L431" s="598"/>
      <c r="M431" s="602"/>
      <c r="N431" s="603"/>
      <c r="O431" s="603"/>
      <c r="P431" s="603"/>
      <c r="Q431" s="603"/>
      <c r="R431" s="603"/>
      <c r="S431" s="603"/>
      <c r="T431" s="604"/>
      <c r="AT431" s="600" t="s">
        <v>205</v>
      </c>
      <c r="AU431" s="600" t="s">
        <v>89</v>
      </c>
      <c r="AV431" s="599" t="s">
        <v>11</v>
      </c>
      <c r="AW431" s="599" t="s">
        <v>43</v>
      </c>
      <c r="AX431" s="599" t="s">
        <v>82</v>
      </c>
      <c r="AY431" s="600" t="s">
        <v>197</v>
      </c>
    </row>
    <row r="432" spans="2:65" s="606" customFormat="1">
      <c r="B432" s="605"/>
      <c r="D432" s="594" t="s">
        <v>205</v>
      </c>
      <c r="E432" s="607" t="s">
        <v>5</v>
      </c>
      <c r="F432" s="608" t="s">
        <v>407</v>
      </c>
      <c r="H432" s="609">
        <v>-1.5760000000000001</v>
      </c>
      <c r="L432" s="605"/>
      <c r="M432" s="610"/>
      <c r="N432" s="611"/>
      <c r="O432" s="611"/>
      <c r="P432" s="611"/>
      <c r="Q432" s="611"/>
      <c r="R432" s="611"/>
      <c r="S432" s="611"/>
      <c r="T432" s="612"/>
      <c r="AT432" s="607" t="s">
        <v>205</v>
      </c>
      <c r="AU432" s="607" t="s">
        <v>89</v>
      </c>
      <c r="AV432" s="606" t="s">
        <v>89</v>
      </c>
      <c r="AW432" s="606" t="s">
        <v>43</v>
      </c>
      <c r="AX432" s="606" t="s">
        <v>82</v>
      </c>
      <c r="AY432" s="607" t="s">
        <v>197</v>
      </c>
    </row>
    <row r="433" spans="2:65" s="622" customFormat="1">
      <c r="B433" s="621"/>
      <c r="D433" s="594" t="s">
        <v>205</v>
      </c>
      <c r="E433" s="623" t="s">
        <v>5</v>
      </c>
      <c r="F433" s="624" t="s">
        <v>237</v>
      </c>
      <c r="H433" s="625">
        <v>191.154</v>
      </c>
      <c r="L433" s="621"/>
      <c r="M433" s="626"/>
      <c r="N433" s="627"/>
      <c r="O433" s="627"/>
      <c r="P433" s="627"/>
      <c r="Q433" s="627"/>
      <c r="R433" s="627"/>
      <c r="S433" s="627"/>
      <c r="T433" s="628"/>
      <c r="AT433" s="623" t="s">
        <v>205</v>
      </c>
      <c r="AU433" s="623" t="s">
        <v>89</v>
      </c>
      <c r="AV433" s="622" t="s">
        <v>114</v>
      </c>
      <c r="AW433" s="622" t="s">
        <v>43</v>
      </c>
      <c r="AX433" s="622" t="s">
        <v>82</v>
      </c>
      <c r="AY433" s="623" t="s">
        <v>197</v>
      </c>
    </row>
    <row r="434" spans="2:65" s="599" customFormat="1">
      <c r="B434" s="598"/>
      <c r="D434" s="594" t="s">
        <v>205</v>
      </c>
      <c r="E434" s="600" t="s">
        <v>5</v>
      </c>
      <c r="F434" s="601" t="s">
        <v>238</v>
      </c>
      <c r="H434" s="600" t="s">
        <v>5</v>
      </c>
      <c r="L434" s="598"/>
      <c r="M434" s="602"/>
      <c r="N434" s="603"/>
      <c r="O434" s="603"/>
      <c r="P434" s="603"/>
      <c r="Q434" s="603"/>
      <c r="R434" s="603"/>
      <c r="S434" s="603"/>
      <c r="T434" s="604"/>
      <c r="AT434" s="600" t="s">
        <v>205</v>
      </c>
      <c r="AU434" s="600" t="s">
        <v>89</v>
      </c>
      <c r="AV434" s="599" t="s">
        <v>11</v>
      </c>
      <c r="AW434" s="599" t="s">
        <v>43</v>
      </c>
      <c r="AX434" s="599" t="s">
        <v>82</v>
      </c>
      <c r="AY434" s="600" t="s">
        <v>197</v>
      </c>
    </row>
    <row r="435" spans="2:65" s="606" customFormat="1">
      <c r="B435" s="605"/>
      <c r="D435" s="594" t="s">
        <v>205</v>
      </c>
      <c r="E435" s="607" t="s">
        <v>5</v>
      </c>
      <c r="F435" s="608" t="s">
        <v>410</v>
      </c>
      <c r="H435" s="609">
        <v>79.355999999999995</v>
      </c>
      <c r="L435" s="605"/>
      <c r="M435" s="610"/>
      <c r="N435" s="611"/>
      <c r="O435" s="611"/>
      <c r="P435" s="611"/>
      <c r="Q435" s="611"/>
      <c r="R435" s="611"/>
      <c r="S435" s="611"/>
      <c r="T435" s="612"/>
      <c r="AT435" s="607" t="s">
        <v>205</v>
      </c>
      <c r="AU435" s="607" t="s">
        <v>89</v>
      </c>
      <c r="AV435" s="606" t="s">
        <v>89</v>
      </c>
      <c r="AW435" s="606" t="s">
        <v>43</v>
      </c>
      <c r="AX435" s="606" t="s">
        <v>82</v>
      </c>
      <c r="AY435" s="607" t="s">
        <v>197</v>
      </c>
    </row>
    <row r="436" spans="2:65" s="622" customFormat="1">
      <c r="B436" s="621"/>
      <c r="D436" s="594" t="s">
        <v>205</v>
      </c>
      <c r="E436" s="623" t="s">
        <v>5</v>
      </c>
      <c r="F436" s="624" t="s">
        <v>243</v>
      </c>
      <c r="H436" s="625">
        <v>79.355999999999995</v>
      </c>
      <c r="L436" s="621"/>
      <c r="M436" s="626"/>
      <c r="N436" s="627"/>
      <c r="O436" s="627"/>
      <c r="P436" s="627"/>
      <c r="Q436" s="627"/>
      <c r="R436" s="627"/>
      <c r="S436" s="627"/>
      <c r="T436" s="628"/>
      <c r="AT436" s="623" t="s">
        <v>205</v>
      </c>
      <c r="AU436" s="623" t="s">
        <v>89</v>
      </c>
      <c r="AV436" s="622" t="s">
        <v>114</v>
      </c>
      <c r="AW436" s="622" t="s">
        <v>43</v>
      </c>
      <c r="AX436" s="622" t="s">
        <v>82</v>
      </c>
      <c r="AY436" s="623" t="s">
        <v>197</v>
      </c>
    </row>
    <row r="437" spans="2:65" s="599" customFormat="1">
      <c r="B437" s="598"/>
      <c r="D437" s="594" t="s">
        <v>205</v>
      </c>
      <c r="E437" s="600" t="s">
        <v>5</v>
      </c>
      <c r="F437" s="601" t="s">
        <v>244</v>
      </c>
      <c r="H437" s="600" t="s">
        <v>5</v>
      </c>
      <c r="L437" s="598"/>
      <c r="M437" s="602"/>
      <c r="N437" s="603"/>
      <c r="O437" s="603"/>
      <c r="P437" s="603"/>
      <c r="Q437" s="603"/>
      <c r="R437" s="603"/>
      <c r="S437" s="603"/>
      <c r="T437" s="604"/>
      <c r="AT437" s="600" t="s">
        <v>205</v>
      </c>
      <c r="AU437" s="600" t="s">
        <v>89</v>
      </c>
      <c r="AV437" s="599" t="s">
        <v>11</v>
      </c>
      <c r="AW437" s="599" t="s">
        <v>43</v>
      </c>
      <c r="AX437" s="599" t="s">
        <v>82</v>
      </c>
      <c r="AY437" s="600" t="s">
        <v>197</v>
      </c>
    </row>
    <row r="438" spans="2:65" s="606" customFormat="1">
      <c r="B438" s="605"/>
      <c r="D438" s="594" t="s">
        <v>205</v>
      </c>
      <c r="E438" s="607" t="s">
        <v>5</v>
      </c>
      <c r="F438" s="608" t="s">
        <v>411</v>
      </c>
      <c r="H438" s="609">
        <v>79.382000000000005</v>
      </c>
      <c r="L438" s="605"/>
      <c r="M438" s="610"/>
      <c r="N438" s="611"/>
      <c r="O438" s="611"/>
      <c r="P438" s="611"/>
      <c r="Q438" s="611"/>
      <c r="R438" s="611"/>
      <c r="S438" s="611"/>
      <c r="T438" s="612"/>
      <c r="AT438" s="607" t="s">
        <v>205</v>
      </c>
      <c r="AU438" s="607" t="s">
        <v>89</v>
      </c>
      <c r="AV438" s="606" t="s">
        <v>89</v>
      </c>
      <c r="AW438" s="606" t="s">
        <v>43</v>
      </c>
      <c r="AX438" s="606" t="s">
        <v>82</v>
      </c>
      <c r="AY438" s="607" t="s">
        <v>197</v>
      </c>
    </row>
    <row r="439" spans="2:65" s="622" customFormat="1">
      <c r="B439" s="621"/>
      <c r="D439" s="594" t="s">
        <v>205</v>
      </c>
      <c r="E439" s="623" t="s">
        <v>5</v>
      </c>
      <c r="F439" s="624" t="s">
        <v>248</v>
      </c>
      <c r="H439" s="625">
        <v>79.382000000000005</v>
      </c>
      <c r="L439" s="621"/>
      <c r="M439" s="626"/>
      <c r="N439" s="627"/>
      <c r="O439" s="627"/>
      <c r="P439" s="627"/>
      <c r="Q439" s="627"/>
      <c r="R439" s="627"/>
      <c r="S439" s="627"/>
      <c r="T439" s="628"/>
      <c r="AT439" s="623" t="s">
        <v>205</v>
      </c>
      <c r="AU439" s="623" t="s">
        <v>89</v>
      </c>
      <c r="AV439" s="622" t="s">
        <v>114</v>
      </c>
      <c r="AW439" s="622" t="s">
        <v>43</v>
      </c>
      <c r="AX439" s="622" t="s">
        <v>82</v>
      </c>
      <c r="AY439" s="623" t="s">
        <v>197</v>
      </c>
    </row>
    <row r="440" spans="2:65" s="599" customFormat="1">
      <c r="B440" s="598"/>
      <c r="D440" s="594" t="s">
        <v>205</v>
      </c>
      <c r="E440" s="600" t="s">
        <v>5</v>
      </c>
      <c r="F440" s="601" t="s">
        <v>249</v>
      </c>
      <c r="H440" s="600" t="s">
        <v>5</v>
      </c>
      <c r="L440" s="598"/>
      <c r="M440" s="602"/>
      <c r="N440" s="603"/>
      <c r="O440" s="603"/>
      <c r="P440" s="603"/>
      <c r="Q440" s="603"/>
      <c r="R440" s="603"/>
      <c r="S440" s="603"/>
      <c r="T440" s="604"/>
      <c r="AT440" s="600" t="s">
        <v>205</v>
      </c>
      <c r="AU440" s="600" t="s">
        <v>89</v>
      </c>
      <c r="AV440" s="599" t="s">
        <v>11</v>
      </c>
      <c r="AW440" s="599" t="s">
        <v>43</v>
      </c>
      <c r="AX440" s="599" t="s">
        <v>82</v>
      </c>
      <c r="AY440" s="600" t="s">
        <v>197</v>
      </c>
    </row>
    <row r="441" spans="2:65" s="606" customFormat="1">
      <c r="B441" s="605"/>
      <c r="D441" s="594" t="s">
        <v>205</v>
      </c>
      <c r="E441" s="607" t="s">
        <v>5</v>
      </c>
      <c r="F441" s="608" t="s">
        <v>412</v>
      </c>
      <c r="H441" s="609">
        <v>79.382000000000005</v>
      </c>
      <c r="L441" s="605"/>
      <c r="M441" s="610"/>
      <c r="N441" s="611"/>
      <c r="O441" s="611"/>
      <c r="P441" s="611"/>
      <c r="Q441" s="611"/>
      <c r="R441" s="611"/>
      <c r="S441" s="611"/>
      <c r="T441" s="612"/>
      <c r="AT441" s="607" t="s">
        <v>205</v>
      </c>
      <c r="AU441" s="607" t="s">
        <v>89</v>
      </c>
      <c r="AV441" s="606" t="s">
        <v>89</v>
      </c>
      <c r="AW441" s="606" t="s">
        <v>43</v>
      </c>
      <c r="AX441" s="606" t="s">
        <v>82</v>
      </c>
      <c r="AY441" s="607" t="s">
        <v>197</v>
      </c>
    </row>
    <row r="442" spans="2:65" s="622" customFormat="1">
      <c r="B442" s="621"/>
      <c r="D442" s="594" t="s">
        <v>205</v>
      </c>
      <c r="E442" s="623" t="s">
        <v>5</v>
      </c>
      <c r="F442" s="624" t="s">
        <v>253</v>
      </c>
      <c r="H442" s="625">
        <v>79.382000000000005</v>
      </c>
      <c r="L442" s="621"/>
      <c r="M442" s="626"/>
      <c r="N442" s="627"/>
      <c r="O442" s="627"/>
      <c r="P442" s="627"/>
      <c r="Q442" s="627"/>
      <c r="R442" s="627"/>
      <c r="S442" s="627"/>
      <c r="T442" s="628"/>
      <c r="AT442" s="623" t="s">
        <v>205</v>
      </c>
      <c r="AU442" s="623" t="s">
        <v>89</v>
      </c>
      <c r="AV442" s="622" t="s">
        <v>114</v>
      </c>
      <c r="AW442" s="622" t="s">
        <v>43</v>
      </c>
      <c r="AX442" s="622" t="s">
        <v>82</v>
      </c>
      <c r="AY442" s="623" t="s">
        <v>197</v>
      </c>
    </row>
    <row r="443" spans="2:65" s="614" customFormat="1">
      <c r="B443" s="613"/>
      <c r="D443" s="594" t="s">
        <v>205</v>
      </c>
      <c r="E443" s="615" t="s">
        <v>5</v>
      </c>
      <c r="F443" s="616" t="s">
        <v>210</v>
      </c>
      <c r="H443" s="617">
        <v>478.54700000000003</v>
      </c>
      <c r="L443" s="613"/>
      <c r="M443" s="618"/>
      <c r="N443" s="619"/>
      <c r="O443" s="619"/>
      <c r="P443" s="619"/>
      <c r="Q443" s="619"/>
      <c r="R443" s="619"/>
      <c r="S443" s="619"/>
      <c r="T443" s="620"/>
      <c r="AT443" s="615" t="s">
        <v>205</v>
      </c>
      <c r="AU443" s="615" t="s">
        <v>89</v>
      </c>
      <c r="AV443" s="614" t="s">
        <v>129</v>
      </c>
      <c r="AW443" s="614" t="s">
        <v>43</v>
      </c>
      <c r="AX443" s="614" t="s">
        <v>11</v>
      </c>
      <c r="AY443" s="615" t="s">
        <v>197</v>
      </c>
    </row>
    <row r="444" spans="2:65" s="492" customFormat="1" ht="38.25" customHeight="1">
      <c r="B444" s="493"/>
      <c r="C444" s="572" t="s">
        <v>413</v>
      </c>
      <c r="D444" s="572" t="s">
        <v>199</v>
      </c>
      <c r="E444" s="573" t="s">
        <v>414</v>
      </c>
      <c r="F444" s="574" t="s">
        <v>415</v>
      </c>
      <c r="G444" s="575" t="s">
        <v>213</v>
      </c>
      <c r="H444" s="576">
        <v>69.412999999999997</v>
      </c>
      <c r="I444" s="7"/>
      <c r="J444" s="577">
        <f>ROUND(I444*H444,0)</f>
        <v>0</v>
      </c>
      <c r="K444" s="574" t="s">
        <v>203</v>
      </c>
      <c r="L444" s="493"/>
      <c r="M444" s="578" t="s">
        <v>5</v>
      </c>
      <c r="N444" s="579" t="s">
        <v>53</v>
      </c>
      <c r="O444" s="494"/>
      <c r="P444" s="580">
        <f>O444*H444</f>
        <v>0</v>
      </c>
      <c r="Q444" s="580">
        <v>0</v>
      </c>
      <c r="R444" s="580">
        <f>Q444*H444</f>
        <v>0</v>
      </c>
      <c r="S444" s="580">
        <v>1.8</v>
      </c>
      <c r="T444" s="581">
        <f>S444*H444</f>
        <v>124.9434</v>
      </c>
      <c r="AR444" s="482" t="s">
        <v>129</v>
      </c>
      <c r="AT444" s="482" t="s">
        <v>199</v>
      </c>
      <c r="AU444" s="482" t="s">
        <v>89</v>
      </c>
      <c r="AY444" s="482" t="s">
        <v>197</v>
      </c>
      <c r="BE444" s="582">
        <f>IF(N444="základní",J444,0)</f>
        <v>0</v>
      </c>
      <c r="BF444" s="582">
        <f>IF(N444="snížená",J444,0)</f>
        <v>0</v>
      </c>
      <c r="BG444" s="582">
        <f>IF(N444="zákl. přenesená",J444,0)</f>
        <v>0</v>
      </c>
      <c r="BH444" s="582">
        <f>IF(N444="sníž. přenesená",J444,0)</f>
        <v>0</v>
      </c>
      <c r="BI444" s="582">
        <f>IF(N444="nulová",J444,0)</f>
        <v>0</v>
      </c>
      <c r="BJ444" s="482" t="s">
        <v>11</v>
      </c>
      <c r="BK444" s="582">
        <f>ROUND(I444*H444,0)</f>
        <v>0</v>
      </c>
      <c r="BL444" s="482" t="s">
        <v>129</v>
      </c>
      <c r="BM444" s="482" t="s">
        <v>416</v>
      </c>
    </row>
    <row r="445" spans="2:65" s="492" customFormat="1" ht="40.5">
      <c r="B445" s="493"/>
      <c r="D445" s="594" t="s">
        <v>257</v>
      </c>
      <c r="F445" s="595" t="s">
        <v>417</v>
      </c>
      <c r="L445" s="493"/>
      <c r="M445" s="596"/>
      <c r="N445" s="494"/>
      <c r="O445" s="494"/>
      <c r="P445" s="494"/>
      <c r="Q445" s="494"/>
      <c r="R445" s="494"/>
      <c r="S445" s="494"/>
      <c r="T445" s="597"/>
      <c r="AT445" s="482" t="s">
        <v>257</v>
      </c>
      <c r="AU445" s="482" t="s">
        <v>89</v>
      </c>
    </row>
    <row r="446" spans="2:65" s="599" customFormat="1">
      <c r="B446" s="598"/>
      <c r="D446" s="594" t="s">
        <v>205</v>
      </c>
      <c r="E446" s="600" t="s">
        <v>5</v>
      </c>
      <c r="F446" s="601" t="s">
        <v>418</v>
      </c>
      <c r="H446" s="600" t="s">
        <v>5</v>
      </c>
      <c r="L446" s="598"/>
      <c r="M446" s="602"/>
      <c r="N446" s="603"/>
      <c r="O446" s="603"/>
      <c r="P446" s="603"/>
      <c r="Q446" s="603"/>
      <c r="R446" s="603"/>
      <c r="S446" s="603"/>
      <c r="T446" s="604"/>
      <c r="AT446" s="600" t="s">
        <v>205</v>
      </c>
      <c r="AU446" s="600" t="s">
        <v>89</v>
      </c>
      <c r="AV446" s="599" t="s">
        <v>11</v>
      </c>
      <c r="AW446" s="599" t="s">
        <v>43</v>
      </c>
      <c r="AX446" s="599" t="s">
        <v>82</v>
      </c>
      <c r="AY446" s="600" t="s">
        <v>197</v>
      </c>
    </row>
    <row r="447" spans="2:65" s="599" customFormat="1">
      <c r="B447" s="598"/>
      <c r="D447" s="594" t="s">
        <v>205</v>
      </c>
      <c r="E447" s="600" t="s">
        <v>5</v>
      </c>
      <c r="F447" s="601" t="s">
        <v>419</v>
      </c>
      <c r="H447" s="600" t="s">
        <v>5</v>
      </c>
      <c r="L447" s="598"/>
      <c r="M447" s="602"/>
      <c r="N447" s="603"/>
      <c r="O447" s="603"/>
      <c r="P447" s="603"/>
      <c r="Q447" s="603"/>
      <c r="R447" s="603"/>
      <c r="S447" s="603"/>
      <c r="T447" s="604"/>
      <c r="AT447" s="600" t="s">
        <v>205</v>
      </c>
      <c r="AU447" s="600" t="s">
        <v>89</v>
      </c>
      <c r="AV447" s="599" t="s">
        <v>11</v>
      </c>
      <c r="AW447" s="599" t="s">
        <v>43</v>
      </c>
      <c r="AX447" s="599" t="s">
        <v>82</v>
      </c>
      <c r="AY447" s="600" t="s">
        <v>197</v>
      </c>
    </row>
    <row r="448" spans="2:65" s="606" customFormat="1">
      <c r="B448" s="605"/>
      <c r="D448" s="594" t="s">
        <v>205</v>
      </c>
      <c r="E448" s="607" t="s">
        <v>5</v>
      </c>
      <c r="F448" s="608" t="s">
        <v>420</v>
      </c>
      <c r="H448" s="609">
        <v>8.3719999999999999</v>
      </c>
      <c r="L448" s="605"/>
      <c r="M448" s="610"/>
      <c r="N448" s="611"/>
      <c r="O448" s="611"/>
      <c r="P448" s="611"/>
      <c r="Q448" s="611"/>
      <c r="R448" s="611"/>
      <c r="S448" s="611"/>
      <c r="T448" s="612"/>
      <c r="AT448" s="607" t="s">
        <v>205</v>
      </c>
      <c r="AU448" s="607" t="s">
        <v>89</v>
      </c>
      <c r="AV448" s="606" t="s">
        <v>89</v>
      </c>
      <c r="AW448" s="606" t="s">
        <v>43</v>
      </c>
      <c r="AX448" s="606" t="s">
        <v>82</v>
      </c>
      <c r="AY448" s="607" t="s">
        <v>197</v>
      </c>
    </row>
    <row r="449" spans="2:65" s="622" customFormat="1">
      <c r="B449" s="621"/>
      <c r="D449" s="594" t="s">
        <v>205</v>
      </c>
      <c r="E449" s="623" t="s">
        <v>5</v>
      </c>
      <c r="F449" s="624" t="s">
        <v>421</v>
      </c>
      <c r="H449" s="625">
        <v>8.3719999999999999</v>
      </c>
      <c r="L449" s="621"/>
      <c r="M449" s="626"/>
      <c r="N449" s="627"/>
      <c r="O449" s="627"/>
      <c r="P449" s="627"/>
      <c r="Q449" s="627"/>
      <c r="R449" s="627"/>
      <c r="S449" s="627"/>
      <c r="T449" s="628"/>
      <c r="AT449" s="623" t="s">
        <v>205</v>
      </c>
      <c r="AU449" s="623" t="s">
        <v>89</v>
      </c>
      <c r="AV449" s="622" t="s">
        <v>114</v>
      </c>
      <c r="AW449" s="622" t="s">
        <v>43</v>
      </c>
      <c r="AX449" s="622" t="s">
        <v>82</v>
      </c>
      <c r="AY449" s="623" t="s">
        <v>197</v>
      </c>
    </row>
    <row r="450" spans="2:65" s="599" customFormat="1">
      <c r="B450" s="598"/>
      <c r="D450" s="594" t="s">
        <v>205</v>
      </c>
      <c r="E450" s="600" t="s">
        <v>5</v>
      </c>
      <c r="F450" s="601" t="s">
        <v>418</v>
      </c>
      <c r="H450" s="600" t="s">
        <v>5</v>
      </c>
      <c r="L450" s="598"/>
      <c r="M450" s="602"/>
      <c r="N450" s="603"/>
      <c r="O450" s="603"/>
      <c r="P450" s="603"/>
      <c r="Q450" s="603"/>
      <c r="R450" s="603"/>
      <c r="S450" s="603"/>
      <c r="T450" s="604"/>
      <c r="AT450" s="600" t="s">
        <v>205</v>
      </c>
      <c r="AU450" s="600" t="s">
        <v>89</v>
      </c>
      <c r="AV450" s="599" t="s">
        <v>11</v>
      </c>
      <c r="AW450" s="599" t="s">
        <v>43</v>
      </c>
      <c r="AX450" s="599" t="s">
        <v>82</v>
      </c>
      <c r="AY450" s="600" t="s">
        <v>197</v>
      </c>
    </row>
    <row r="451" spans="2:65" s="599" customFormat="1">
      <c r="B451" s="598"/>
      <c r="D451" s="594" t="s">
        <v>205</v>
      </c>
      <c r="E451" s="600" t="s">
        <v>5</v>
      </c>
      <c r="F451" s="601" t="s">
        <v>422</v>
      </c>
      <c r="H451" s="600" t="s">
        <v>5</v>
      </c>
      <c r="L451" s="598"/>
      <c r="M451" s="602"/>
      <c r="N451" s="603"/>
      <c r="O451" s="603"/>
      <c r="P451" s="603"/>
      <c r="Q451" s="603"/>
      <c r="R451" s="603"/>
      <c r="S451" s="603"/>
      <c r="T451" s="604"/>
      <c r="AT451" s="600" t="s">
        <v>205</v>
      </c>
      <c r="AU451" s="600" t="s">
        <v>89</v>
      </c>
      <c r="AV451" s="599" t="s">
        <v>11</v>
      </c>
      <c r="AW451" s="599" t="s">
        <v>43</v>
      </c>
      <c r="AX451" s="599" t="s">
        <v>82</v>
      </c>
      <c r="AY451" s="600" t="s">
        <v>197</v>
      </c>
    </row>
    <row r="452" spans="2:65" s="606" customFormat="1">
      <c r="B452" s="605"/>
      <c r="D452" s="594" t="s">
        <v>205</v>
      </c>
      <c r="E452" s="607" t="s">
        <v>5</v>
      </c>
      <c r="F452" s="608" t="s">
        <v>423</v>
      </c>
      <c r="H452" s="609">
        <v>39.381999999999998</v>
      </c>
      <c r="L452" s="605"/>
      <c r="M452" s="610"/>
      <c r="N452" s="611"/>
      <c r="O452" s="611"/>
      <c r="P452" s="611"/>
      <c r="Q452" s="611"/>
      <c r="R452" s="611"/>
      <c r="S452" s="611"/>
      <c r="T452" s="612"/>
      <c r="AT452" s="607" t="s">
        <v>205</v>
      </c>
      <c r="AU452" s="607" t="s">
        <v>89</v>
      </c>
      <c r="AV452" s="606" t="s">
        <v>89</v>
      </c>
      <c r="AW452" s="606" t="s">
        <v>43</v>
      </c>
      <c r="AX452" s="606" t="s">
        <v>82</v>
      </c>
      <c r="AY452" s="607" t="s">
        <v>197</v>
      </c>
    </row>
    <row r="453" spans="2:65" s="606" customFormat="1">
      <c r="B453" s="605"/>
      <c r="D453" s="594" t="s">
        <v>205</v>
      </c>
      <c r="E453" s="607" t="s">
        <v>5</v>
      </c>
      <c r="F453" s="608" t="s">
        <v>424</v>
      </c>
      <c r="H453" s="609">
        <v>3.1160000000000001</v>
      </c>
      <c r="L453" s="605"/>
      <c r="M453" s="610"/>
      <c r="N453" s="611"/>
      <c r="O453" s="611"/>
      <c r="P453" s="611"/>
      <c r="Q453" s="611"/>
      <c r="R453" s="611"/>
      <c r="S453" s="611"/>
      <c r="T453" s="612"/>
      <c r="AT453" s="607" t="s">
        <v>205</v>
      </c>
      <c r="AU453" s="607" t="s">
        <v>89</v>
      </c>
      <c r="AV453" s="606" t="s">
        <v>89</v>
      </c>
      <c r="AW453" s="606" t="s">
        <v>43</v>
      </c>
      <c r="AX453" s="606" t="s">
        <v>82</v>
      </c>
      <c r="AY453" s="607" t="s">
        <v>197</v>
      </c>
    </row>
    <row r="454" spans="2:65" s="606" customFormat="1">
      <c r="B454" s="605"/>
      <c r="D454" s="594" t="s">
        <v>205</v>
      </c>
      <c r="E454" s="607" t="s">
        <v>5</v>
      </c>
      <c r="F454" s="608" t="s">
        <v>425</v>
      </c>
      <c r="H454" s="609">
        <v>11.087999999999999</v>
      </c>
      <c r="L454" s="605"/>
      <c r="M454" s="610"/>
      <c r="N454" s="611"/>
      <c r="O454" s="611"/>
      <c r="P454" s="611"/>
      <c r="Q454" s="611"/>
      <c r="R454" s="611"/>
      <c r="S454" s="611"/>
      <c r="T454" s="612"/>
      <c r="AT454" s="607" t="s">
        <v>205</v>
      </c>
      <c r="AU454" s="607" t="s">
        <v>89</v>
      </c>
      <c r="AV454" s="606" t="s">
        <v>89</v>
      </c>
      <c r="AW454" s="606" t="s">
        <v>43</v>
      </c>
      <c r="AX454" s="606" t="s">
        <v>82</v>
      </c>
      <c r="AY454" s="607" t="s">
        <v>197</v>
      </c>
    </row>
    <row r="455" spans="2:65" s="622" customFormat="1">
      <c r="B455" s="621"/>
      <c r="D455" s="594" t="s">
        <v>205</v>
      </c>
      <c r="E455" s="623" t="s">
        <v>5</v>
      </c>
      <c r="F455" s="624" t="s">
        <v>426</v>
      </c>
      <c r="H455" s="625">
        <v>53.585999999999999</v>
      </c>
      <c r="L455" s="621"/>
      <c r="M455" s="626"/>
      <c r="N455" s="627"/>
      <c r="O455" s="627"/>
      <c r="P455" s="627"/>
      <c r="Q455" s="627"/>
      <c r="R455" s="627"/>
      <c r="S455" s="627"/>
      <c r="T455" s="628"/>
      <c r="AT455" s="623" t="s">
        <v>205</v>
      </c>
      <c r="AU455" s="623" t="s">
        <v>89</v>
      </c>
      <c r="AV455" s="622" t="s">
        <v>114</v>
      </c>
      <c r="AW455" s="622" t="s">
        <v>43</v>
      </c>
      <c r="AX455" s="622" t="s">
        <v>82</v>
      </c>
      <c r="AY455" s="623" t="s">
        <v>197</v>
      </c>
    </row>
    <row r="456" spans="2:65" s="599" customFormat="1">
      <c r="B456" s="598"/>
      <c r="D456" s="594" t="s">
        <v>205</v>
      </c>
      <c r="E456" s="600" t="s">
        <v>5</v>
      </c>
      <c r="F456" s="601" t="s">
        <v>223</v>
      </c>
      <c r="H456" s="600" t="s">
        <v>5</v>
      </c>
      <c r="L456" s="598"/>
      <c r="M456" s="602"/>
      <c r="N456" s="603"/>
      <c r="O456" s="603"/>
      <c r="P456" s="603"/>
      <c r="Q456" s="603"/>
      <c r="R456" s="603"/>
      <c r="S456" s="603"/>
      <c r="T456" s="604"/>
      <c r="AT456" s="600" t="s">
        <v>205</v>
      </c>
      <c r="AU456" s="600" t="s">
        <v>89</v>
      </c>
      <c r="AV456" s="599" t="s">
        <v>11</v>
      </c>
      <c r="AW456" s="599" t="s">
        <v>43</v>
      </c>
      <c r="AX456" s="599" t="s">
        <v>82</v>
      </c>
      <c r="AY456" s="600" t="s">
        <v>197</v>
      </c>
    </row>
    <row r="457" spans="2:65" s="599" customFormat="1">
      <c r="B457" s="598"/>
      <c r="D457" s="594" t="s">
        <v>205</v>
      </c>
      <c r="E457" s="600" t="s">
        <v>5</v>
      </c>
      <c r="F457" s="601" t="s">
        <v>427</v>
      </c>
      <c r="H457" s="600" t="s">
        <v>5</v>
      </c>
      <c r="L457" s="598"/>
      <c r="M457" s="602"/>
      <c r="N457" s="603"/>
      <c r="O457" s="603"/>
      <c r="P457" s="603"/>
      <c r="Q457" s="603"/>
      <c r="R457" s="603"/>
      <c r="S457" s="603"/>
      <c r="T457" s="604"/>
      <c r="AT457" s="600" t="s">
        <v>205</v>
      </c>
      <c r="AU457" s="600" t="s">
        <v>89</v>
      </c>
      <c r="AV457" s="599" t="s">
        <v>11</v>
      </c>
      <c r="AW457" s="599" t="s">
        <v>43</v>
      </c>
      <c r="AX457" s="599" t="s">
        <v>82</v>
      </c>
      <c r="AY457" s="600" t="s">
        <v>197</v>
      </c>
    </row>
    <row r="458" spans="2:65" s="606" customFormat="1">
      <c r="B458" s="605"/>
      <c r="D458" s="594" t="s">
        <v>205</v>
      </c>
      <c r="E458" s="607" t="s">
        <v>5</v>
      </c>
      <c r="F458" s="608" t="s">
        <v>428</v>
      </c>
      <c r="H458" s="609">
        <v>10.505000000000001</v>
      </c>
      <c r="L458" s="605"/>
      <c r="M458" s="610"/>
      <c r="N458" s="611"/>
      <c r="O458" s="611"/>
      <c r="P458" s="611"/>
      <c r="Q458" s="611"/>
      <c r="R458" s="611"/>
      <c r="S458" s="611"/>
      <c r="T458" s="612"/>
      <c r="AT458" s="607" t="s">
        <v>205</v>
      </c>
      <c r="AU458" s="607" t="s">
        <v>89</v>
      </c>
      <c r="AV458" s="606" t="s">
        <v>89</v>
      </c>
      <c r="AW458" s="606" t="s">
        <v>43</v>
      </c>
      <c r="AX458" s="606" t="s">
        <v>82</v>
      </c>
      <c r="AY458" s="607" t="s">
        <v>197</v>
      </c>
    </row>
    <row r="459" spans="2:65" s="599" customFormat="1">
      <c r="B459" s="598"/>
      <c r="D459" s="594" t="s">
        <v>205</v>
      </c>
      <c r="E459" s="600" t="s">
        <v>5</v>
      </c>
      <c r="F459" s="601" t="s">
        <v>388</v>
      </c>
      <c r="H459" s="600" t="s">
        <v>5</v>
      </c>
      <c r="L459" s="598"/>
      <c r="M459" s="602"/>
      <c r="N459" s="603"/>
      <c r="O459" s="603"/>
      <c r="P459" s="603"/>
      <c r="Q459" s="603"/>
      <c r="R459" s="603"/>
      <c r="S459" s="603"/>
      <c r="T459" s="604"/>
      <c r="AT459" s="600" t="s">
        <v>205</v>
      </c>
      <c r="AU459" s="600" t="s">
        <v>89</v>
      </c>
      <c r="AV459" s="599" t="s">
        <v>11</v>
      </c>
      <c r="AW459" s="599" t="s">
        <v>43</v>
      </c>
      <c r="AX459" s="599" t="s">
        <v>82</v>
      </c>
      <c r="AY459" s="600" t="s">
        <v>197</v>
      </c>
    </row>
    <row r="460" spans="2:65" s="606" customFormat="1">
      <c r="B460" s="605"/>
      <c r="D460" s="594" t="s">
        <v>205</v>
      </c>
      <c r="E460" s="607" t="s">
        <v>5</v>
      </c>
      <c r="F460" s="608" t="s">
        <v>429</v>
      </c>
      <c r="H460" s="609">
        <v>-1.1000000000000001</v>
      </c>
      <c r="L460" s="605"/>
      <c r="M460" s="610"/>
      <c r="N460" s="611"/>
      <c r="O460" s="611"/>
      <c r="P460" s="611"/>
      <c r="Q460" s="611"/>
      <c r="R460" s="611"/>
      <c r="S460" s="611"/>
      <c r="T460" s="612"/>
      <c r="AT460" s="607" t="s">
        <v>205</v>
      </c>
      <c r="AU460" s="607" t="s">
        <v>89</v>
      </c>
      <c r="AV460" s="606" t="s">
        <v>89</v>
      </c>
      <c r="AW460" s="606" t="s">
        <v>43</v>
      </c>
      <c r="AX460" s="606" t="s">
        <v>82</v>
      </c>
      <c r="AY460" s="607" t="s">
        <v>197</v>
      </c>
    </row>
    <row r="461" spans="2:65" s="606" customFormat="1">
      <c r="B461" s="605"/>
      <c r="D461" s="594" t="s">
        <v>205</v>
      </c>
      <c r="E461" s="607" t="s">
        <v>5</v>
      </c>
      <c r="F461" s="608" t="s">
        <v>430</v>
      </c>
      <c r="H461" s="609">
        <v>-1.95</v>
      </c>
      <c r="L461" s="605"/>
      <c r="M461" s="610"/>
      <c r="N461" s="611"/>
      <c r="O461" s="611"/>
      <c r="P461" s="611"/>
      <c r="Q461" s="611"/>
      <c r="R461" s="611"/>
      <c r="S461" s="611"/>
      <c r="T461" s="612"/>
      <c r="AT461" s="607" t="s">
        <v>205</v>
      </c>
      <c r="AU461" s="607" t="s">
        <v>89</v>
      </c>
      <c r="AV461" s="606" t="s">
        <v>89</v>
      </c>
      <c r="AW461" s="606" t="s">
        <v>43</v>
      </c>
      <c r="AX461" s="606" t="s">
        <v>82</v>
      </c>
      <c r="AY461" s="607" t="s">
        <v>197</v>
      </c>
    </row>
    <row r="462" spans="2:65" s="622" customFormat="1">
      <c r="B462" s="621"/>
      <c r="D462" s="594" t="s">
        <v>205</v>
      </c>
      <c r="E462" s="623" t="s">
        <v>5</v>
      </c>
      <c r="F462" s="624" t="s">
        <v>431</v>
      </c>
      <c r="H462" s="625">
        <v>7.4550000000000001</v>
      </c>
      <c r="L462" s="621"/>
      <c r="M462" s="626"/>
      <c r="N462" s="627"/>
      <c r="O462" s="627"/>
      <c r="P462" s="627"/>
      <c r="Q462" s="627"/>
      <c r="R462" s="627"/>
      <c r="S462" s="627"/>
      <c r="T462" s="628"/>
      <c r="AT462" s="623" t="s">
        <v>205</v>
      </c>
      <c r="AU462" s="623" t="s">
        <v>89</v>
      </c>
      <c r="AV462" s="622" t="s">
        <v>114</v>
      </c>
      <c r="AW462" s="622" t="s">
        <v>43</v>
      </c>
      <c r="AX462" s="622" t="s">
        <v>82</v>
      </c>
      <c r="AY462" s="623" t="s">
        <v>197</v>
      </c>
    </row>
    <row r="463" spans="2:65" s="614" customFormat="1">
      <c r="B463" s="613"/>
      <c r="D463" s="594" t="s">
        <v>205</v>
      </c>
      <c r="E463" s="615" t="s">
        <v>5</v>
      </c>
      <c r="F463" s="616" t="s">
        <v>210</v>
      </c>
      <c r="H463" s="617">
        <v>69.412999999999997</v>
      </c>
      <c r="L463" s="613"/>
      <c r="M463" s="618"/>
      <c r="N463" s="619"/>
      <c r="O463" s="619"/>
      <c r="P463" s="619"/>
      <c r="Q463" s="619"/>
      <c r="R463" s="619"/>
      <c r="S463" s="619"/>
      <c r="T463" s="620"/>
      <c r="AT463" s="615" t="s">
        <v>205</v>
      </c>
      <c r="AU463" s="615" t="s">
        <v>89</v>
      </c>
      <c r="AV463" s="614" t="s">
        <v>129</v>
      </c>
      <c r="AW463" s="614" t="s">
        <v>43</v>
      </c>
      <c r="AX463" s="614" t="s">
        <v>11</v>
      </c>
      <c r="AY463" s="615" t="s">
        <v>197</v>
      </c>
    </row>
    <row r="464" spans="2:65" s="492" customFormat="1" ht="25.5" customHeight="1">
      <c r="B464" s="493"/>
      <c r="C464" s="572" t="s">
        <v>432</v>
      </c>
      <c r="D464" s="572" t="s">
        <v>199</v>
      </c>
      <c r="E464" s="573" t="s">
        <v>433</v>
      </c>
      <c r="F464" s="574" t="s">
        <v>434</v>
      </c>
      <c r="G464" s="575" t="s">
        <v>290</v>
      </c>
      <c r="H464" s="576">
        <v>14.951000000000001</v>
      </c>
      <c r="I464" s="7"/>
      <c r="J464" s="577">
        <f>ROUND(I464*H464,0)</f>
        <v>0</v>
      </c>
      <c r="K464" s="574" t="s">
        <v>203</v>
      </c>
      <c r="L464" s="493"/>
      <c r="M464" s="578" t="s">
        <v>5</v>
      </c>
      <c r="N464" s="579" t="s">
        <v>53</v>
      </c>
      <c r="O464" s="494"/>
      <c r="P464" s="580">
        <f>O464*H464</f>
        <v>0</v>
      </c>
      <c r="Q464" s="580">
        <v>0</v>
      </c>
      <c r="R464" s="580">
        <f>Q464*H464</f>
        <v>0</v>
      </c>
      <c r="S464" s="580">
        <v>5.5E-2</v>
      </c>
      <c r="T464" s="581">
        <f>S464*H464</f>
        <v>0.82230500000000006</v>
      </c>
      <c r="AR464" s="482" t="s">
        <v>129</v>
      </c>
      <c r="AT464" s="482" t="s">
        <v>199</v>
      </c>
      <c r="AU464" s="482" t="s">
        <v>89</v>
      </c>
      <c r="AY464" s="482" t="s">
        <v>197</v>
      </c>
      <c r="BE464" s="582">
        <f>IF(N464="základní",J464,0)</f>
        <v>0</v>
      </c>
      <c r="BF464" s="582">
        <f>IF(N464="snížená",J464,0)</f>
        <v>0</v>
      </c>
      <c r="BG464" s="582">
        <f>IF(N464="zákl. přenesená",J464,0)</f>
        <v>0</v>
      </c>
      <c r="BH464" s="582">
        <f>IF(N464="sníž. přenesená",J464,0)</f>
        <v>0</v>
      </c>
      <c r="BI464" s="582">
        <f>IF(N464="nulová",J464,0)</f>
        <v>0</v>
      </c>
      <c r="BJ464" s="482" t="s">
        <v>11</v>
      </c>
      <c r="BK464" s="582">
        <f>ROUND(I464*H464,0)</f>
        <v>0</v>
      </c>
      <c r="BL464" s="482" t="s">
        <v>129</v>
      </c>
      <c r="BM464" s="482" t="s">
        <v>435</v>
      </c>
    </row>
    <row r="465" spans="2:51" s="599" customFormat="1">
      <c r="B465" s="598"/>
      <c r="D465" s="594" t="s">
        <v>205</v>
      </c>
      <c r="E465" s="600" t="s">
        <v>5</v>
      </c>
      <c r="F465" s="601" t="s">
        <v>215</v>
      </c>
      <c r="H465" s="600" t="s">
        <v>5</v>
      </c>
      <c r="L465" s="598"/>
      <c r="M465" s="602"/>
      <c r="N465" s="603"/>
      <c r="O465" s="603"/>
      <c r="P465" s="603"/>
      <c r="Q465" s="603"/>
      <c r="R465" s="603"/>
      <c r="S465" s="603"/>
      <c r="T465" s="604"/>
      <c r="AT465" s="600" t="s">
        <v>205</v>
      </c>
      <c r="AU465" s="600" t="s">
        <v>89</v>
      </c>
      <c r="AV465" s="599" t="s">
        <v>11</v>
      </c>
      <c r="AW465" s="599" t="s">
        <v>43</v>
      </c>
      <c r="AX465" s="599" t="s">
        <v>82</v>
      </c>
      <c r="AY465" s="600" t="s">
        <v>197</v>
      </c>
    </row>
    <row r="466" spans="2:51" s="599" customFormat="1">
      <c r="B466" s="598"/>
      <c r="D466" s="594" t="s">
        <v>205</v>
      </c>
      <c r="E466" s="600" t="s">
        <v>5</v>
      </c>
      <c r="F466" s="601" t="s">
        <v>436</v>
      </c>
      <c r="H466" s="600" t="s">
        <v>5</v>
      </c>
      <c r="L466" s="598"/>
      <c r="M466" s="602"/>
      <c r="N466" s="603"/>
      <c r="O466" s="603"/>
      <c r="P466" s="603"/>
      <c r="Q466" s="603"/>
      <c r="R466" s="603"/>
      <c r="S466" s="603"/>
      <c r="T466" s="604"/>
      <c r="AT466" s="600" t="s">
        <v>205</v>
      </c>
      <c r="AU466" s="600" t="s">
        <v>89</v>
      </c>
      <c r="AV466" s="599" t="s">
        <v>11</v>
      </c>
      <c r="AW466" s="599" t="s">
        <v>43</v>
      </c>
      <c r="AX466" s="599" t="s">
        <v>82</v>
      </c>
      <c r="AY466" s="600" t="s">
        <v>197</v>
      </c>
    </row>
    <row r="467" spans="2:51" s="606" customFormat="1">
      <c r="B467" s="605"/>
      <c r="D467" s="594" t="s">
        <v>205</v>
      </c>
      <c r="E467" s="607" t="s">
        <v>5</v>
      </c>
      <c r="F467" s="608" t="s">
        <v>437</v>
      </c>
      <c r="H467" s="609">
        <v>6.72</v>
      </c>
      <c r="L467" s="605"/>
      <c r="M467" s="610"/>
      <c r="N467" s="611"/>
      <c r="O467" s="611"/>
      <c r="P467" s="611"/>
      <c r="Q467" s="611"/>
      <c r="R467" s="611"/>
      <c r="S467" s="611"/>
      <c r="T467" s="612"/>
      <c r="AT467" s="607" t="s">
        <v>205</v>
      </c>
      <c r="AU467" s="607" t="s">
        <v>89</v>
      </c>
      <c r="AV467" s="606" t="s">
        <v>89</v>
      </c>
      <c r="AW467" s="606" t="s">
        <v>43</v>
      </c>
      <c r="AX467" s="606" t="s">
        <v>82</v>
      </c>
      <c r="AY467" s="607" t="s">
        <v>197</v>
      </c>
    </row>
    <row r="468" spans="2:51" s="599" customFormat="1">
      <c r="B468" s="598"/>
      <c r="D468" s="594" t="s">
        <v>205</v>
      </c>
      <c r="E468" s="600" t="s">
        <v>5</v>
      </c>
      <c r="F468" s="601" t="s">
        <v>438</v>
      </c>
      <c r="H468" s="600" t="s">
        <v>5</v>
      </c>
      <c r="L468" s="598"/>
      <c r="M468" s="602"/>
      <c r="N468" s="603"/>
      <c r="O468" s="603"/>
      <c r="P468" s="603"/>
      <c r="Q468" s="603"/>
      <c r="R468" s="603"/>
      <c r="S468" s="603"/>
      <c r="T468" s="604"/>
      <c r="AT468" s="600" t="s">
        <v>205</v>
      </c>
      <c r="AU468" s="600" t="s">
        <v>89</v>
      </c>
      <c r="AV468" s="599" t="s">
        <v>11</v>
      </c>
      <c r="AW468" s="599" t="s">
        <v>43</v>
      </c>
      <c r="AX468" s="599" t="s">
        <v>82</v>
      </c>
      <c r="AY468" s="600" t="s">
        <v>197</v>
      </c>
    </row>
    <row r="469" spans="2:51" s="606" customFormat="1">
      <c r="B469" s="605"/>
      <c r="D469" s="594" t="s">
        <v>205</v>
      </c>
      <c r="E469" s="607" t="s">
        <v>5</v>
      </c>
      <c r="F469" s="608" t="s">
        <v>439</v>
      </c>
      <c r="H469" s="609">
        <v>5.9669999999999996</v>
      </c>
      <c r="L469" s="605"/>
      <c r="M469" s="610"/>
      <c r="N469" s="611"/>
      <c r="O469" s="611"/>
      <c r="P469" s="611"/>
      <c r="Q469" s="611"/>
      <c r="R469" s="611"/>
      <c r="S469" s="611"/>
      <c r="T469" s="612"/>
      <c r="AT469" s="607" t="s">
        <v>205</v>
      </c>
      <c r="AU469" s="607" t="s">
        <v>89</v>
      </c>
      <c r="AV469" s="606" t="s">
        <v>89</v>
      </c>
      <c r="AW469" s="606" t="s">
        <v>43</v>
      </c>
      <c r="AX469" s="606" t="s">
        <v>82</v>
      </c>
      <c r="AY469" s="607" t="s">
        <v>197</v>
      </c>
    </row>
    <row r="470" spans="2:51" s="599" customFormat="1">
      <c r="B470" s="598"/>
      <c r="D470" s="594" t="s">
        <v>205</v>
      </c>
      <c r="E470" s="600" t="s">
        <v>5</v>
      </c>
      <c r="F470" s="601" t="s">
        <v>388</v>
      </c>
      <c r="H470" s="600" t="s">
        <v>5</v>
      </c>
      <c r="L470" s="598"/>
      <c r="M470" s="602"/>
      <c r="N470" s="603"/>
      <c r="O470" s="603"/>
      <c r="P470" s="603"/>
      <c r="Q470" s="603"/>
      <c r="R470" s="603"/>
      <c r="S470" s="603"/>
      <c r="T470" s="604"/>
      <c r="AT470" s="600" t="s">
        <v>205</v>
      </c>
      <c r="AU470" s="600" t="s">
        <v>89</v>
      </c>
      <c r="AV470" s="599" t="s">
        <v>11</v>
      </c>
      <c r="AW470" s="599" t="s">
        <v>43</v>
      </c>
      <c r="AX470" s="599" t="s">
        <v>82</v>
      </c>
      <c r="AY470" s="600" t="s">
        <v>197</v>
      </c>
    </row>
    <row r="471" spans="2:51" s="606" customFormat="1">
      <c r="B471" s="605"/>
      <c r="D471" s="594" t="s">
        <v>205</v>
      </c>
      <c r="E471" s="607" t="s">
        <v>5</v>
      </c>
      <c r="F471" s="608" t="s">
        <v>407</v>
      </c>
      <c r="H471" s="609">
        <v>-1.5760000000000001</v>
      </c>
      <c r="L471" s="605"/>
      <c r="M471" s="610"/>
      <c r="N471" s="611"/>
      <c r="O471" s="611"/>
      <c r="P471" s="611"/>
      <c r="Q471" s="611"/>
      <c r="R471" s="611"/>
      <c r="S471" s="611"/>
      <c r="T471" s="612"/>
      <c r="AT471" s="607" t="s">
        <v>205</v>
      </c>
      <c r="AU471" s="607" t="s">
        <v>89</v>
      </c>
      <c r="AV471" s="606" t="s">
        <v>89</v>
      </c>
      <c r="AW471" s="606" t="s">
        <v>43</v>
      </c>
      <c r="AX471" s="606" t="s">
        <v>82</v>
      </c>
      <c r="AY471" s="607" t="s">
        <v>197</v>
      </c>
    </row>
    <row r="472" spans="2:51" s="622" customFormat="1">
      <c r="B472" s="621"/>
      <c r="D472" s="594" t="s">
        <v>205</v>
      </c>
      <c r="E472" s="623" t="s">
        <v>5</v>
      </c>
      <c r="F472" s="624" t="s">
        <v>222</v>
      </c>
      <c r="H472" s="625">
        <v>11.111000000000001</v>
      </c>
      <c r="L472" s="621"/>
      <c r="M472" s="626"/>
      <c r="N472" s="627"/>
      <c r="O472" s="627"/>
      <c r="P472" s="627"/>
      <c r="Q472" s="627"/>
      <c r="R472" s="627"/>
      <c r="S472" s="627"/>
      <c r="T472" s="628"/>
      <c r="AT472" s="623" t="s">
        <v>205</v>
      </c>
      <c r="AU472" s="623" t="s">
        <v>89</v>
      </c>
      <c r="AV472" s="622" t="s">
        <v>114</v>
      </c>
      <c r="AW472" s="622" t="s">
        <v>43</v>
      </c>
      <c r="AX472" s="622" t="s">
        <v>82</v>
      </c>
      <c r="AY472" s="623" t="s">
        <v>197</v>
      </c>
    </row>
    <row r="473" spans="2:51" s="599" customFormat="1">
      <c r="B473" s="598"/>
      <c r="D473" s="594" t="s">
        <v>205</v>
      </c>
      <c r="E473" s="600" t="s">
        <v>5</v>
      </c>
      <c r="F473" s="601" t="s">
        <v>238</v>
      </c>
      <c r="H473" s="600" t="s">
        <v>5</v>
      </c>
      <c r="L473" s="598"/>
      <c r="M473" s="602"/>
      <c r="N473" s="603"/>
      <c r="O473" s="603"/>
      <c r="P473" s="603"/>
      <c r="Q473" s="603"/>
      <c r="R473" s="603"/>
      <c r="S473" s="603"/>
      <c r="T473" s="604"/>
      <c r="AT473" s="600" t="s">
        <v>205</v>
      </c>
      <c r="AU473" s="600" t="s">
        <v>89</v>
      </c>
      <c r="AV473" s="599" t="s">
        <v>11</v>
      </c>
      <c r="AW473" s="599" t="s">
        <v>43</v>
      </c>
      <c r="AX473" s="599" t="s">
        <v>82</v>
      </c>
      <c r="AY473" s="600" t="s">
        <v>197</v>
      </c>
    </row>
    <row r="474" spans="2:51" s="599" customFormat="1">
      <c r="B474" s="598"/>
      <c r="D474" s="594" t="s">
        <v>205</v>
      </c>
      <c r="E474" s="600" t="s">
        <v>5</v>
      </c>
      <c r="F474" s="601" t="s">
        <v>440</v>
      </c>
      <c r="H474" s="600" t="s">
        <v>5</v>
      </c>
      <c r="L474" s="598"/>
      <c r="M474" s="602"/>
      <c r="N474" s="603"/>
      <c r="O474" s="603"/>
      <c r="P474" s="603"/>
      <c r="Q474" s="603"/>
      <c r="R474" s="603"/>
      <c r="S474" s="603"/>
      <c r="T474" s="604"/>
      <c r="AT474" s="600" t="s">
        <v>205</v>
      </c>
      <c r="AU474" s="600" t="s">
        <v>89</v>
      </c>
      <c r="AV474" s="599" t="s">
        <v>11</v>
      </c>
      <c r="AW474" s="599" t="s">
        <v>43</v>
      </c>
      <c r="AX474" s="599" t="s">
        <v>82</v>
      </c>
      <c r="AY474" s="600" t="s">
        <v>197</v>
      </c>
    </row>
    <row r="475" spans="2:51" s="606" customFormat="1">
      <c r="B475" s="605"/>
      <c r="D475" s="594" t="s">
        <v>205</v>
      </c>
      <c r="E475" s="607" t="s">
        <v>5</v>
      </c>
      <c r="F475" s="608" t="s">
        <v>441</v>
      </c>
      <c r="H475" s="609">
        <v>1.28</v>
      </c>
      <c r="L475" s="605"/>
      <c r="M475" s="610"/>
      <c r="N475" s="611"/>
      <c r="O475" s="611"/>
      <c r="P475" s="611"/>
      <c r="Q475" s="611"/>
      <c r="R475" s="611"/>
      <c r="S475" s="611"/>
      <c r="T475" s="612"/>
      <c r="AT475" s="607" t="s">
        <v>205</v>
      </c>
      <c r="AU475" s="607" t="s">
        <v>89</v>
      </c>
      <c r="AV475" s="606" t="s">
        <v>89</v>
      </c>
      <c r="AW475" s="606" t="s">
        <v>43</v>
      </c>
      <c r="AX475" s="606" t="s">
        <v>82</v>
      </c>
      <c r="AY475" s="607" t="s">
        <v>197</v>
      </c>
    </row>
    <row r="476" spans="2:51" s="622" customFormat="1">
      <c r="B476" s="621"/>
      <c r="D476" s="594" t="s">
        <v>205</v>
      </c>
      <c r="E476" s="623" t="s">
        <v>5</v>
      </c>
      <c r="F476" s="624" t="s">
        <v>243</v>
      </c>
      <c r="H476" s="625">
        <v>1.28</v>
      </c>
      <c r="L476" s="621"/>
      <c r="M476" s="626"/>
      <c r="N476" s="627"/>
      <c r="O476" s="627"/>
      <c r="P476" s="627"/>
      <c r="Q476" s="627"/>
      <c r="R476" s="627"/>
      <c r="S476" s="627"/>
      <c r="T476" s="628"/>
      <c r="AT476" s="623" t="s">
        <v>205</v>
      </c>
      <c r="AU476" s="623" t="s">
        <v>89</v>
      </c>
      <c r="AV476" s="622" t="s">
        <v>114</v>
      </c>
      <c r="AW476" s="622" t="s">
        <v>43</v>
      </c>
      <c r="AX476" s="622" t="s">
        <v>82</v>
      </c>
      <c r="AY476" s="623" t="s">
        <v>197</v>
      </c>
    </row>
    <row r="477" spans="2:51" s="599" customFormat="1">
      <c r="B477" s="598"/>
      <c r="D477" s="594" t="s">
        <v>205</v>
      </c>
      <c r="E477" s="600" t="s">
        <v>5</v>
      </c>
      <c r="F477" s="601" t="s">
        <v>244</v>
      </c>
      <c r="H477" s="600" t="s">
        <v>5</v>
      </c>
      <c r="L477" s="598"/>
      <c r="M477" s="602"/>
      <c r="N477" s="603"/>
      <c r="O477" s="603"/>
      <c r="P477" s="603"/>
      <c r="Q477" s="603"/>
      <c r="R477" s="603"/>
      <c r="S477" s="603"/>
      <c r="T477" s="604"/>
      <c r="AT477" s="600" t="s">
        <v>205</v>
      </c>
      <c r="AU477" s="600" t="s">
        <v>89</v>
      </c>
      <c r="AV477" s="599" t="s">
        <v>11</v>
      </c>
      <c r="AW477" s="599" t="s">
        <v>43</v>
      </c>
      <c r="AX477" s="599" t="s">
        <v>82</v>
      </c>
      <c r="AY477" s="600" t="s">
        <v>197</v>
      </c>
    </row>
    <row r="478" spans="2:51" s="599" customFormat="1">
      <c r="B478" s="598"/>
      <c r="D478" s="594" t="s">
        <v>205</v>
      </c>
      <c r="E478" s="600" t="s">
        <v>5</v>
      </c>
      <c r="F478" s="601" t="s">
        <v>440</v>
      </c>
      <c r="H478" s="600" t="s">
        <v>5</v>
      </c>
      <c r="L478" s="598"/>
      <c r="M478" s="602"/>
      <c r="N478" s="603"/>
      <c r="O478" s="603"/>
      <c r="P478" s="603"/>
      <c r="Q478" s="603"/>
      <c r="R478" s="603"/>
      <c r="S478" s="603"/>
      <c r="T478" s="604"/>
      <c r="AT478" s="600" t="s">
        <v>205</v>
      </c>
      <c r="AU478" s="600" t="s">
        <v>89</v>
      </c>
      <c r="AV478" s="599" t="s">
        <v>11</v>
      </c>
      <c r="AW478" s="599" t="s">
        <v>43</v>
      </c>
      <c r="AX478" s="599" t="s">
        <v>82</v>
      </c>
      <c r="AY478" s="600" t="s">
        <v>197</v>
      </c>
    </row>
    <row r="479" spans="2:51" s="606" customFormat="1">
      <c r="B479" s="605"/>
      <c r="D479" s="594" t="s">
        <v>205</v>
      </c>
      <c r="E479" s="607" t="s">
        <v>5</v>
      </c>
      <c r="F479" s="608" t="s">
        <v>441</v>
      </c>
      <c r="H479" s="609">
        <v>1.28</v>
      </c>
      <c r="L479" s="605"/>
      <c r="M479" s="610"/>
      <c r="N479" s="611"/>
      <c r="O479" s="611"/>
      <c r="P479" s="611"/>
      <c r="Q479" s="611"/>
      <c r="R479" s="611"/>
      <c r="S479" s="611"/>
      <c r="T479" s="612"/>
      <c r="AT479" s="607" t="s">
        <v>205</v>
      </c>
      <c r="AU479" s="607" t="s">
        <v>89</v>
      </c>
      <c r="AV479" s="606" t="s">
        <v>89</v>
      </c>
      <c r="AW479" s="606" t="s">
        <v>43</v>
      </c>
      <c r="AX479" s="606" t="s">
        <v>82</v>
      </c>
      <c r="AY479" s="607" t="s">
        <v>197</v>
      </c>
    </row>
    <row r="480" spans="2:51" s="622" customFormat="1">
      <c r="B480" s="621"/>
      <c r="D480" s="594" t="s">
        <v>205</v>
      </c>
      <c r="E480" s="623" t="s">
        <v>5</v>
      </c>
      <c r="F480" s="624" t="s">
        <v>248</v>
      </c>
      <c r="H480" s="625">
        <v>1.28</v>
      </c>
      <c r="L480" s="621"/>
      <c r="M480" s="626"/>
      <c r="N480" s="627"/>
      <c r="O480" s="627"/>
      <c r="P480" s="627"/>
      <c r="Q480" s="627"/>
      <c r="R480" s="627"/>
      <c r="S480" s="627"/>
      <c r="T480" s="628"/>
      <c r="AT480" s="623" t="s">
        <v>205</v>
      </c>
      <c r="AU480" s="623" t="s">
        <v>89</v>
      </c>
      <c r="AV480" s="622" t="s">
        <v>114</v>
      </c>
      <c r="AW480" s="622" t="s">
        <v>43</v>
      </c>
      <c r="AX480" s="622" t="s">
        <v>82</v>
      </c>
      <c r="AY480" s="623" t="s">
        <v>197</v>
      </c>
    </row>
    <row r="481" spans="2:65" s="599" customFormat="1">
      <c r="B481" s="598"/>
      <c r="D481" s="594" t="s">
        <v>205</v>
      </c>
      <c r="E481" s="600" t="s">
        <v>5</v>
      </c>
      <c r="F481" s="601" t="s">
        <v>249</v>
      </c>
      <c r="H481" s="600" t="s">
        <v>5</v>
      </c>
      <c r="L481" s="598"/>
      <c r="M481" s="602"/>
      <c r="N481" s="603"/>
      <c r="O481" s="603"/>
      <c r="P481" s="603"/>
      <c r="Q481" s="603"/>
      <c r="R481" s="603"/>
      <c r="S481" s="603"/>
      <c r="T481" s="604"/>
      <c r="AT481" s="600" t="s">
        <v>205</v>
      </c>
      <c r="AU481" s="600" t="s">
        <v>89</v>
      </c>
      <c r="AV481" s="599" t="s">
        <v>11</v>
      </c>
      <c r="AW481" s="599" t="s">
        <v>43</v>
      </c>
      <c r="AX481" s="599" t="s">
        <v>82</v>
      </c>
      <c r="AY481" s="600" t="s">
        <v>197</v>
      </c>
    </row>
    <row r="482" spans="2:65" s="599" customFormat="1">
      <c r="B482" s="598"/>
      <c r="D482" s="594" t="s">
        <v>205</v>
      </c>
      <c r="E482" s="600" t="s">
        <v>5</v>
      </c>
      <c r="F482" s="601" t="s">
        <v>440</v>
      </c>
      <c r="H482" s="600" t="s">
        <v>5</v>
      </c>
      <c r="L482" s="598"/>
      <c r="M482" s="602"/>
      <c r="N482" s="603"/>
      <c r="O482" s="603"/>
      <c r="P482" s="603"/>
      <c r="Q482" s="603"/>
      <c r="R482" s="603"/>
      <c r="S482" s="603"/>
      <c r="T482" s="604"/>
      <c r="AT482" s="600" t="s">
        <v>205</v>
      </c>
      <c r="AU482" s="600" t="s">
        <v>89</v>
      </c>
      <c r="AV482" s="599" t="s">
        <v>11</v>
      </c>
      <c r="AW482" s="599" t="s">
        <v>43</v>
      </c>
      <c r="AX482" s="599" t="s">
        <v>82</v>
      </c>
      <c r="AY482" s="600" t="s">
        <v>197</v>
      </c>
    </row>
    <row r="483" spans="2:65" s="606" customFormat="1">
      <c r="B483" s="605"/>
      <c r="D483" s="594" t="s">
        <v>205</v>
      </c>
      <c r="E483" s="607" t="s">
        <v>5</v>
      </c>
      <c r="F483" s="608" t="s">
        <v>441</v>
      </c>
      <c r="H483" s="609">
        <v>1.28</v>
      </c>
      <c r="L483" s="605"/>
      <c r="M483" s="610"/>
      <c r="N483" s="611"/>
      <c r="O483" s="611"/>
      <c r="P483" s="611"/>
      <c r="Q483" s="611"/>
      <c r="R483" s="611"/>
      <c r="S483" s="611"/>
      <c r="T483" s="612"/>
      <c r="AT483" s="607" t="s">
        <v>205</v>
      </c>
      <c r="AU483" s="607" t="s">
        <v>89</v>
      </c>
      <c r="AV483" s="606" t="s">
        <v>89</v>
      </c>
      <c r="AW483" s="606" t="s">
        <v>43</v>
      </c>
      <c r="AX483" s="606" t="s">
        <v>82</v>
      </c>
      <c r="AY483" s="607" t="s">
        <v>197</v>
      </c>
    </row>
    <row r="484" spans="2:65" s="622" customFormat="1">
      <c r="B484" s="621"/>
      <c r="D484" s="594" t="s">
        <v>205</v>
      </c>
      <c r="E484" s="623" t="s">
        <v>5</v>
      </c>
      <c r="F484" s="624" t="s">
        <v>253</v>
      </c>
      <c r="H484" s="625">
        <v>1.28</v>
      </c>
      <c r="L484" s="621"/>
      <c r="M484" s="626"/>
      <c r="N484" s="627"/>
      <c r="O484" s="627"/>
      <c r="P484" s="627"/>
      <c r="Q484" s="627"/>
      <c r="R484" s="627"/>
      <c r="S484" s="627"/>
      <c r="T484" s="628"/>
      <c r="AT484" s="623" t="s">
        <v>205</v>
      </c>
      <c r="AU484" s="623" t="s">
        <v>89</v>
      </c>
      <c r="AV484" s="622" t="s">
        <v>114</v>
      </c>
      <c r="AW484" s="622" t="s">
        <v>43</v>
      </c>
      <c r="AX484" s="622" t="s">
        <v>82</v>
      </c>
      <c r="AY484" s="623" t="s">
        <v>197</v>
      </c>
    </row>
    <row r="485" spans="2:65" s="614" customFormat="1">
      <c r="B485" s="613"/>
      <c r="D485" s="594" t="s">
        <v>205</v>
      </c>
      <c r="E485" s="615" t="s">
        <v>5</v>
      </c>
      <c r="F485" s="616" t="s">
        <v>210</v>
      </c>
      <c r="H485" s="617">
        <v>14.951000000000001</v>
      </c>
      <c r="L485" s="613"/>
      <c r="M485" s="618"/>
      <c r="N485" s="619"/>
      <c r="O485" s="619"/>
      <c r="P485" s="619"/>
      <c r="Q485" s="619"/>
      <c r="R485" s="619"/>
      <c r="S485" s="619"/>
      <c r="T485" s="620"/>
      <c r="AT485" s="615" t="s">
        <v>205</v>
      </c>
      <c r="AU485" s="615" t="s">
        <v>89</v>
      </c>
      <c r="AV485" s="614" t="s">
        <v>129</v>
      </c>
      <c r="AW485" s="614" t="s">
        <v>43</v>
      </c>
      <c r="AX485" s="614" t="s">
        <v>11</v>
      </c>
      <c r="AY485" s="615" t="s">
        <v>197</v>
      </c>
    </row>
    <row r="486" spans="2:65" s="492" customFormat="1" ht="16.5" customHeight="1">
      <c r="B486" s="493"/>
      <c r="C486" s="572" t="s">
        <v>10</v>
      </c>
      <c r="D486" s="572" t="s">
        <v>199</v>
      </c>
      <c r="E486" s="573" t="s">
        <v>442</v>
      </c>
      <c r="F486" s="574" t="s">
        <v>443</v>
      </c>
      <c r="G486" s="575" t="s">
        <v>213</v>
      </c>
      <c r="H486" s="576">
        <v>1.9039999999999999</v>
      </c>
      <c r="I486" s="7"/>
      <c r="J486" s="577">
        <f>ROUND(I486*H486,0)</f>
        <v>0</v>
      </c>
      <c r="K486" s="574" t="s">
        <v>203</v>
      </c>
      <c r="L486" s="493"/>
      <c r="M486" s="578" t="s">
        <v>5</v>
      </c>
      <c r="N486" s="579" t="s">
        <v>53</v>
      </c>
      <c r="O486" s="494"/>
      <c r="P486" s="580">
        <f>O486*H486</f>
        <v>0</v>
      </c>
      <c r="Q486" s="580">
        <v>0</v>
      </c>
      <c r="R486" s="580">
        <f>Q486*H486</f>
        <v>0</v>
      </c>
      <c r="S486" s="580">
        <v>2.4</v>
      </c>
      <c r="T486" s="581">
        <f>S486*H486</f>
        <v>4.5695999999999994</v>
      </c>
      <c r="AR486" s="482" t="s">
        <v>129</v>
      </c>
      <c r="AT486" s="482" t="s">
        <v>199</v>
      </c>
      <c r="AU486" s="482" t="s">
        <v>89</v>
      </c>
      <c r="AY486" s="482" t="s">
        <v>197</v>
      </c>
      <c r="BE486" s="582">
        <f>IF(N486="základní",J486,0)</f>
        <v>0</v>
      </c>
      <c r="BF486" s="582">
        <f>IF(N486="snížená",J486,0)</f>
        <v>0</v>
      </c>
      <c r="BG486" s="582">
        <f>IF(N486="zákl. přenesená",J486,0)</f>
        <v>0</v>
      </c>
      <c r="BH486" s="582">
        <f>IF(N486="sníž. přenesená",J486,0)</f>
        <v>0</v>
      </c>
      <c r="BI486" s="582">
        <f>IF(N486="nulová",J486,0)</f>
        <v>0</v>
      </c>
      <c r="BJ486" s="482" t="s">
        <v>11</v>
      </c>
      <c r="BK486" s="582">
        <f>ROUND(I486*H486,0)</f>
        <v>0</v>
      </c>
      <c r="BL486" s="482" t="s">
        <v>129</v>
      </c>
      <c r="BM486" s="482" t="s">
        <v>444</v>
      </c>
    </row>
    <row r="487" spans="2:65" s="492" customFormat="1" ht="40.5">
      <c r="B487" s="493"/>
      <c r="D487" s="594" t="s">
        <v>257</v>
      </c>
      <c r="F487" s="595" t="s">
        <v>445</v>
      </c>
      <c r="L487" s="493"/>
      <c r="M487" s="596"/>
      <c r="N487" s="494"/>
      <c r="O487" s="494"/>
      <c r="P487" s="494"/>
      <c r="Q487" s="494"/>
      <c r="R487" s="494"/>
      <c r="S487" s="494"/>
      <c r="T487" s="597"/>
      <c r="AT487" s="482" t="s">
        <v>257</v>
      </c>
      <c r="AU487" s="482" t="s">
        <v>89</v>
      </c>
    </row>
    <row r="488" spans="2:65" s="599" customFormat="1">
      <c r="B488" s="598"/>
      <c r="D488" s="594" t="s">
        <v>205</v>
      </c>
      <c r="E488" s="600" t="s">
        <v>5</v>
      </c>
      <c r="F488" s="601" t="s">
        <v>446</v>
      </c>
      <c r="H488" s="600" t="s">
        <v>5</v>
      </c>
      <c r="L488" s="598"/>
      <c r="M488" s="602"/>
      <c r="N488" s="603"/>
      <c r="O488" s="603"/>
      <c r="P488" s="603"/>
      <c r="Q488" s="603"/>
      <c r="R488" s="603"/>
      <c r="S488" s="603"/>
      <c r="T488" s="604"/>
      <c r="AT488" s="600" t="s">
        <v>205</v>
      </c>
      <c r="AU488" s="600" t="s">
        <v>89</v>
      </c>
      <c r="AV488" s="599" t="s">
        <v>11</v>
      </c>
      <c r="AW488" s="599" t="s">
        <v>43</v>
      </c>
      <c r="AX488" s="599" t="s">
        <v>82</v>
      </c>
      <c r="AY488" s="600" t="s">
        <v>197</v>
      </c>
    </row>
    <row r="489" spans="2:65" s="599" customFormat="1">
      <c r="B489" s="598"/>
      <c r="D489" s="594" t="s">
        <v>205</v>
      </c>
      <c r="E489" s="600" t="s">
        <v>5</v>
      </c>
      <c r="F489" s="601" t="s">
        <v>447</v>
      </c>
      <c r="H489" s="600" t="s">
        <v>5</v>
      </c>
      <c r="L489" s="598"/>
      <c r="M489" s="602"/>
      <c r="N489" s="603"/>
      <c r="O489" s="603"/>
      <c r="P489" s="603"/>
      <c r="Q489" s="603"/>
      <c r="R489" s="603"/>
      <c r="S489" s="603"/>
      <c r="T489" s="604"/>
      <c r="AT489" s="600" t="s">
        <v>205</v>
      </c>
      <c r="AU489" s="600" t="s">
        <v>89</v>
      </c>
      <c r="AV489" s="599" t="s">
        <v>11</v>
      </c>
      <c r="AW489" s="599" t="s">
        <v>43</v>
      </c>
      <c r="AX489" s="599" t="s">
        <v>82</v>
      </c>
      <c r="AY489" s="600" t="s">
        <v>197</v>
      </c>
    </row>
    <row r="490" spans="2:65" s="606" customFormat="1">
      <c r="B490" s="605"/>
      <c r="D490" s="594" t="s">
        <v>205</v>
      </c>
      <c r="E490" s="607" t="s">
        <v>5</v>
      </c>
      <c r="F490" s="608" t="s">
        <v>448</v>
      </c>
      <c r="H490" s="609">
        <v>1.9039999999999999</v>
      </c>
      <c r="L490" s="605"/>
      <c r="M490" s="610"/>
      <c r="N490" s="611"/>
      <c r="O490" s="611"/>
      <c r="P490" s="611"/>
      <c r="Q490" s="611"/>
      <c r="R490" s="611"/>
      <c r="S490" s="611"/>
      <c r="T490" s="612"/>
      <c r="AT490" s="607" t="s">
        <v>205</v>
      </c>
      <c r="AU490" s="607" t="s">
        <v>89</v>
      </c>
      <c r="AV490" s="606" t="s">
        <v>89</v>
      </c>
      <c r="AW490" s="606" t="s">
        <v>43</v>
      </c>
      <c r="AX490" s="606" t="s">
        <v>82</v>
      </c>
      <c r="AY490" s="607" t="s">
        <v>197</v>
      </c>
    </row>
    <row r="491" spans="2:65" s="622" customFormat="1">
      <c r="B491" s="621"/>
      <c r="D491" s="594" t="s">
        <v>205</v>
      </c>
      <c r="E491" s="623" t="s">
        <v>5</v>
      </c>
      <c r="F491" s="624" t="s">
        <v>449</v>
      </c>
      <c r="H491" s="625">
        <v>1.9039999999999999</v>
      </c>
      <c r="L491" s="621"/>
      <c r="M491" s="626"/>
      <c r="N491" s="627"/>
      <c r="O491" s="627"/>
      <c r="P491" s="627"/>
      <c r="Q491" s="627"/>
      <c r="R491" s="627"/>
      <c r="S491" s="627"/>
      <c r="T491" s="628"/>
      <c r="AT491" s="623" t="s">
        <v>205</v>
      </c>
      <c r="AU491" s="623" t="s">
        <v>89</v>
      </c>
      <c r="AV491" s="622" t="s">
        <v>114</v>
      </c>
      <c r="AW491" s="622" t="s">
        <v>43</v>
      </c>
      <c r="AX491" s="622" t="s">
        <v>82</v>
      </c>
      <c r="AY491" s="623" t="s">
        <v>197</v>
      </c>
    </row>
    <row r="492" spans="2:65" s="614" customFormat="1">
      <c r="B492" s="613"/>
      <c r="D492" s="594" t="s">
        <v>205</v>
      </c>
      <c r="E492" s="615" t="s">
        <v>5</v>
      </c>
      <c r="F492" s="616" t="s">
        <v>210</v>
      </c>
      <c r="H492" s="617">
        <v>1.9039999999999999</v>
      </c>
      <c r="L492" s="613"/>
      <c r="M492" s="618"/>
      <c r="N492" s="619"/>
      <c r="O492" s="619"/>
      <c r="P492" s="619"/>
      <c r="Q492" s="619"/>
      <c r="R492" s="619"/>
      <c r="S492" s="619"/>
      <c r="T492" s="620"/>
      <c r="AT492" s="615" t="s">
        <v>205</v>
      </c>
      <c r="AU492" s="615" t="s">
        <v>89</v>
      </c>
      <c r="AV492" s="614" t="s">
        <v>129</v>
      </c>
      <c r="AW492" s="614" t="s">
        <v>43</v>
      </c>
      <c r="AX492" s="614" t="s">
        <v>11</v>
      </c>
      <c r="AY492" s="615" t="s">
        <v>197</v>
      </c>
    </row>
    <row r="493" spans="2:65" s="492" customFormat="1" ht="25.5" customHeight="1">
      <c r="B493" s="493"/>
      <c r="C493" s="572" t="s">
        <v>450</v>
      </c>
      <c r="D493" s="572" t="s">
        <v>199</v>
      </c>
      <c r="E493" s="573" t="s">
        <v>451</v>
      </c>
      <c r="F493" s="574" t="s">
        <v>452</v>
      </c>
      <c r="G493" s="575" t="s">
        <v>213</v>
      </c>
      <c r="H493" s="576">
        <v>9.2999999999999999E-2</v>
      </c>
      <c r="I493" s="7"/>
      <c r="J493" s="577">
        <f>ROUND(I493*H493,0)</f>
        <v>0</v>
      </c>
      <c r="K493" s="574" t="s">
        <v>203</v>
      </c>
      <c r="L493" s="493"/>
      <c r="M493" s="578" t="s">
        <v>5</v>
      </c>
      <c r="N493" s="579" t="s">
        <v>53</v>
      </c>
      <c r="O493" s="494"/>
      <c r="P493" s="580">
        <f>O493*H493</f>
        <v>0</v>
      </c>
      <c r="Q493" s="580">
        <v>0</v>
      </c>
      <c r="R493" s="580">
        <f>Q493*H493</f>
        <v>0</v>
      </c>
      <c r="S493" s="580">
        <v>2.4</v>
      </c>
      <c r="T493" s="581">
        <f>S493*H493</f>
        <v>0.22319999999999998</v>
      </c>
      <c r="AR493" s="482" t="s">
        <v>129</v>
      </c>
      <c r="AT493" s="482" t="s">
        <v>199</v>
      </c>
      <c r="AU493" s="482" t="s">
        <v>89</v>
      </c>
      <c r="AY493" s="482" t="s">
        <v>197</v>
      </c>
      <c r="BE493" s="582">
        <f>IF(N493="základní",J493,0)</f>
        <v>0</v>
      </c>
      <c r="BF493" s="582">
        <f>IF(N493="snížená",J493,0)</f>
        <v>0</v>
      </c>
      <c r="BG493" s="582">
        <f>IF(N493="zákl. přenesená",J493,0)</f>
        <v>0</v>
      </c>
      <c r="BH493" s="582">
        <f>IF(N493="sníž. přenesená",J493,0)</f>
        <v>0</v>
      </c>
      <c r="BI493" s="582">
        <f>IF(N493="nulová",J493,0)</f>
        <v>0</v>
      </c>
      <c r="BJ493" s="482" t="s">
        <v>11</v>
      </c>
      <c r="BK493" s="582">
        <f>ROUND(I493*H493,0)</f>
        <v>0</v>
      </c>
      <c r="BL493" s="482" t="s">
        <v>129</v>
      </c>
      <c r="BM493" s="482" t="s">
        <v>453</v>
      </c>
    </row>
    <row r="494" spans="2:65" s="492" customFormat="1" ht="40.5">
      <c r="B494" s="493"/>
      <c r="D494" s="594" t="s">
        <v>257</v>
      </c>
      <c r="F494" s="595" t="s">
        <v>454</v>
      </c>
      <c r="L494" s="493"/>
      <c r="M494" s="596"/>
      <c r="N494" s="494"/>
      <c r="O494" s="494"/>
      <c r="P494" s="494"/>
      <c r="Q494" s="494"/>
      <c r="R494" s="494"/>
      <c r="S494" s="494"/>
      <c r="T494" s="597"/>
      <c r="AT494" s="482" t="s">
        <v>257</v>
      </c>
      <c r="AU494" s="482" t="s">
        <v>89</v>
      </c>
    </row>
    <row r="495" spans="2:65" s="599" customFormat="1">
      <c r="B495" s="598"/>
      <c r="D495" s="594" t="s">
        <v>205</v>
      </c>
      <c r="E495" s="600" t="s">
        <v>5</v>
      </c>
      <c r="F495" s="601" t="s">
        <v>455</v>
      </c>
      <c r="H495" s="600" t="s">
        <v>5</v>
      </c>
      <c r="L495" s="598"/>
      <c r="M495" s="602"/>
      <c r="N495" s="603"/>
      <c r="O495" s="603"/>
      <c r="P495" s="603"/>
      <c r="Q495" s="603"/>
      <c r="R495" s="603"/>
      <c r="S495" s="603"/>
      <c r="T495" s="604"/>
      <c r="AT495" s="600" t="s">
        <v>205</v>
      </c>
      <c r="AU495" s="600" t="s">
        <v>89</v>
      </c>
      <c r="AV495" s="599" t="s">
        <v>11</v>
      </c>
      <c r="AW495" s="599" t="s">
        <v>43</v>
      </c>
      <c r="AX495" s="599" t="s">
        <v>82</v>
      </c>
      <c r="AY495" s="600" t="s">
        <v>197</v>
      </c>
    </row>
    <row r="496" spans="2:65" s="599" customFormat="1">
      <c r="B496" s="598"/>
      <c r="D496" s="594" t="s">
        <v>205</v>
      </c>
      <c r="E496" s="600" t="s">
        <v>5</v>
      </c>
      <c r="F496" s="601" t="s">
        <v>215</v>
      </c>
      <c r="H496" s="600" t="s">
        <v>5</v>
      </c>
      <c r="L496" s="598"/>
      <c r="M496" s="602"/>
      <c r="N496" s="603"/>
      <c r="O496" s="603"/>
      <c r="P496" s="603"/>
      <c r="Q496" s="603"/>
      <c r="R496" s="603"/>
      <c r="S496" s="603"/>
      <c r="T496" s="604"/>
      <c r="AT496" s="600" t="s">
        <v>205</v>
      </c>
      <c r="AU496" s="600" t="s">
        <v>89</v>
      </c>
      <c r="AV496" s="599" t="s">
        <v>11</v>
      </c>
      <c r="AW496" s="599" t="s">
        <v>43</v>
      </c>
      <c r="AX496" s="599" t="s">
        <v>82</v>
      </c>
      <c r="AY496" s="600" t="s">
        <v>197</v>
      </c>
    </row>
    <row r="497" spans="2:65" s="606" customFormat="1">
      <c r="B497" s="605"/>
      <c r="D497" s="594" t="s">
        <v>205</v>
      </c>
      <c r="E497" s="607" t="s">
        <v>5</v>
      </c>
      <c r="F497" s="608" t="s">
        <v>456</v>
      </c>
      <c r="H497" s="609">
        <v>7.0000000000000007E-2</v>
      </c>
      <c r="L497" s="605"/>
      <c r="M497" s="610"/>
      <c r="N497" s="611"/>
      <c r="O497" s="611"/>
      <c r="P497" s="611"/>
      <c r="Q497" s="611"/>
      <c r="R497" s="611"/>
      <c r="S497" s="611"/>
      <c r="T497" s="612"/>
      <c r="AT497" s="607" t="s">
        <v>205</v>
      </c>
      <c r="AU497" s="607" t="s">
        <v>89</v>
      </c>
      <c r="AV497" s="606" t="s">
        <v>89</v>
      </c>
      <c r="AW497" s="606" t="s">
        <v>43</v>
      </c>
      <c r="AX497" s="606" t="s">
        <v>82</v>
      </c>
      <c r="AY497" s="607" t="s">
        <v>197</v>
      </c>
    </row>
    <row r="498" spans="2:65" s="622" customFormat="1">
      <c r="B498" s="621"/>
      <c r="D498" s="594" t="s">
        <v>205</v>
      </c>
      <c r="E498" s="623" t="s">
        <v>5</v>
      </c>
      <c r="F498" s="624" t="s">
        <v>222</v>
      </c>
      <c r="H498" s="625">
        <v>7.0000000000000007E-2</v>
      </c>
      <c r="L498" s="621"/>
      <c r="M498" s="626"/>
      <c r="N498" s="627"/>
      <c r="O498" s="627"/>
      <c r="P498" s="627"/>
      <c r="Q498" s="627"/>
      <c r="R498" s="627"/>
      <c r="S498" s="627"/>
      <c r="T498" s="628"/>
      <c r="AT498" s="623" t="s">
        <v>205</v>
      </c>
      <c r="AU498" s="623" t="s">
        <v>89</v>
      </c>
      <c r="AV498" s="622" t="s">
        <v>114</v>
      </c>
      <c r="AW498" s="622" t="s">
        <v>43</v>
      </c>
      <c r="AX498" s="622" t="s">
        <v>82</v>
      </c>
      <c r="AY498" s="623" t="s">
        <v>197</v>
      </c>
    </row>
    <row r="499" spans="2:65" s="599" customFormat="1">
      <c r="B499" s="598"/>
      <c r="D499" s="594" t="s">
        <v>205</v>
      </c>
      <c r="E499" s="600" t="s">
        <v>5</v>
      </c>
      <c r="F499" s="601" t="s">
        <v>223</v>
      </c>
      <c r="H499" s="600" t="s">
        <v>5</v>
      </c>
      <c r="L499" s="598"/>
      <c r="M499" s="602"/>
      <c r="N499" s="603"/>
      <c r="O499" s="603"/>
      <c r="P499" s="603"/>
      <c r="Q499" s="603"/>
      <c r="R499" s="603"/>
      <c r="S499" s="603"/>
      <c r="T499" s="604"/>
      <c r="AT499" s="600" t="s">
        <v>205</v>
      </c>
      <c r="AU499" s="600" t="s">
        <v>89</v>
      </c>
      <c r="AV499" s="599" t="s">
        <v>11</v>
      </c>
      <c r="AW499" s="599" t="s">
        <v>43</v>
      </c>
      <c r="AX499" s="599" t="s">
        <v>82</v>
      </c>
      <c r="AY499" s="600" t="s">
        <v>197</v>
      </c>
    </row>
    <row r="500" spans="2:65" s="606" customFormat="1">
      <c r="B500" s="605"/>
      <c r="D500" s="594" t="s">
        <v>205</v>
      </c>
      <c r="E500" s="607" t="s">
        <v>5</v>
      </c>
      <c r="F500" s="608" t="s">
        <v>457</v>
      </c>
      <c r="H500" s="609">
        <v>2.3E-2</v>
      </c>
      <c r="L500" s="605"/>
      <c r="M500" s="610"/>
      <c r="N500" s="611"/>
      <c r="O500" s="611"/>
      <c r="P500" s="611"/>
      <c r="Q500" s="611"/>
      <c r="R500" s="611"/>
      <c r="S500" s="611"/>
      <c r="T500" s="612"/>
      <c r="AT500" s="607" t="s">
        <v>205</v>
      </c>
      <c r="AU500" s="607" t="s">
        <v>89</v>
      </c>
      <c r="AV500" s="606" t="s">
        <v>89</v>
      </c>
      <c r="AW500" s="606" t="s">
        <v>43</v>
      </c>
      <c r="AX500" s="606" t="s">
        <v>82</v>
      </c>
      <c r="AY500" s="607" t="s">
        <v>197</v>
      </c>
    </row>
    <row r="501" spans="2:65" s="622" customFormat="1">
      <c r="B501" s="621"/>
      <c r="D501" s="594" t="s">
        <v>205</v>
      </c>
      <c r="E501" s="623" t="s">
        <v>5</v>
      </c>
      <c r="F501" s="624" t="s">
        <v>237</v>
      </c>
      <c r="H501" s="625">
        <v>2.3E-2</v>
      </c>
      <c r="L501" s="621"/>
      <c r="M501" s="626"/>
      <c r="N501" s="627"/>
      <c r="O501" s="627"/>
      <c r="P501" s="627"/>
      <c r="Q501" s="627"/>
      <c r="R501" s="627"/>
      <c r="S501" s="627"/>
      <c r="T501" s="628"/>
      <c r="AT501" s="623" t="s">
        <v>205</v>
      </c>
      <c r="AU501" s="623" t="s">
        <v>89</v>
      </c>
      <c r="AV501" s="622" t="s">
        <v>114</v>
      </c>
      <c r="AW501" s="622" t="s">
        <v>43</v>
      </c>
      <c r="AX501" s="622" t="s">
        <v>82</v>
      </c>
      <c r="AY501" s="623" t="s">
        <v>197</v>
      </c>
    </row>
    <row r="502" spans="2:65" s="614" customFormat="1">
      <c r="B502" s="613"/>
      <c r="D502" s="594" t="s">
        <v>205</v>
      </c>
      <c r="E502" s="615" t="s">
        <v>5</v>
      </c>
      <c r="F502" s="616" t="s">
        <v>210</v>
      </c>
      <c r="H502" s="617">
        <v>9.2999999999999999E-2</v>
      </c>
      <c r="L502" s="613"/>
      <c r="M502" s="618"/>
      <c r="N502" s="619"/>
      <c r="O502" s="619"/>
      <c r="P502" s="619"/>
      <c r="Q502" s="619"/>
      <c r="R502" s="619"/>
      <c r="S502" s="619"/>
      <c r="T502" s="620"/>
      <c r="AT502" s="615" t="s">
        <v>205</v>
      </c>
      <c r="AU502" s="615" t="s">
        <v>89</v>
      </c>
      <c r="AV502" s="614" t="s">
        <v>129</v>
      </c>
      <c r="AW502" s="614" t="s">
        <v>43</v>
      </c>
      <c r="AX502" s="614" t="s">
        <v>11</v>
      </c>
      <c r="AY502" s="615" t="s">
        <v>197</v>
      </c>
    </row>
    <row r="503" spans="2:65" s="492" customFormat="1" ht="25.5" customHeight="1">
      <c r="B503" s="493"/>
      <c r="C503" s="572" t="s">
        <v>458</v>
      </c>
      <c r="D503" s="572" t="s">
        <v>199</v>
      </c>
      <c r="E503" s="573" t="s">
        <v>459</v>
      </c>
      <c r="F503" s="574" t="s">
        <v>460</v>
      </c>
      <c r="G503" s="575" t="s">
        <v>213</v>
      </c>
      <c r="H503" s="576">
        <v>3.8479999999999999</v>
      </c>
      <c r="I503" s="7"/>
      <c r="J503" s="577">
        <f>ROUND(I503*H503,0)</f>
        <v>0</v>
      </c>
      <c r="K503" s="574" t="s">
        <v>203</v>
      </c>
      <c r="L503" s="493"/>
      <c r="M503" s="578" t="s">
        <v>5</v>
      </c>
      <c r="N503" s="579" t="s">
        <v>53</v>
      </c>
      <c r="O503" s="494"/>
      <c r="P503" s="580">
        <f>O503*H503</f>
        <v>0</v>
      </c>
      <c r="Q503" s="580">
        <v>0</v>
      </c>
      <c r="R503" s="580">
        <f>Q503*H503</f>
        <v>0</v>
      </c>
      <c r="S503" s="580">
        <v>2.4</v>
      </c>
      <c r="T503" s="581">
        <f>S503*H503</f>
        <v>9.235199999999999</v>
      </c>
      <c r="AR503" s="482" t="s">
        <v>129</v>
      </c>
      <c r="AT503" s="482" t="s">
        <v>199</v>
      </c>
      <c r="AU503" s="482" t="s">
        <v>89</v>
      </c>
      <c r="AY503" s="482" t="s">
        <v>197</v>
      </c>
      <c r="BE503" s="582">
        <f>IF(N503="základní",J503,0)</f>
        <v>0</v>
      </c>
      <c r="BF503" s="582">
        <f>IF(N503="snížená",J503,0)</f>
        <v>0</v>
      </c>
      <c r="BG503" s="582">
        <f>IF(N503="zákl. přenesená",J503,0)</f>
        <v>0</v>
      </c>
      <c r="BH503" s="582">
        <f>IF(N503="sníž. přenesená",J503,0)</f>
        <v>0</v>
      </c>
      <c r="BI503" s="582">
        <f>IF(N503="nulová",J503,0)</f>
        <v>0</v>
      </c>
      <c r="BJ503" s="482" t="s">
        <v>11</v>
      </c>
      <c r="BK503" s="582">
        <f>ROUND(I503*H503,0)</f>
        <v>0</v>
      </c>
      <c r="BL503" s="482" t="s">
        <v>129</v>
      </c>
      <c r="BM503" s="482" t="s">
        <v>461</v>
      </c>
    </row>
    <row r="504" spans="2:65" s="492" customFormat="1" ht="40.5">
      <c r="B504" s="493"/>
      <c r="D504" s="594" t="s">
        <v>257</v>
      </c>
      <c r="F504" s="595" t="s">
        <v>454</v>
      </c>
      <c r="L504" s="493"/>
      <c r="M504" s="596"/>
      <c r="N504" s="494"/>
      <c r="O504" s="494"/>
      <c r="P504" s="494"/>
      <c r="Q504" s="494"/>
      <c r="R504" s="494"/>
      <c r="S504" s="494"/>
      <c r="T504" s="597"/>
      <c r="AT504" s="482" t="s">
        <v>257</v>
      </c>
      <c r="AU504" s="482" t="s">
        <v>89</v>
      </c>
    </row>
    <row r="505" spans="2:65" s="599" customFormat="1">
      <c r="B505" s="598"/>
      <c r="D505" s="594" t="s">
        <v>205</v>
      </c>
      <c r="E505" s="600" t="s">
        <v>5</v>
      </c>
      <c r="F505" s="601" t="s">
        <v>462</v>
      </c>
      <c r="H505" s="600" t="s">
        <v>5</v>
      </c>
      <c r="L505" s="598"/>
      <c r="M505" s="602"/>
      <c r="N505" s="603"/>
      <c r="O505" s="603"/>
      <c r="P505" s="603"/>
      <c r="Q505" s="603"/>
      <c r="R505" s="603"/>
      <c r="S505" s="603"/>
      <c r="T505" s="604"/>
      <c r="AT505" s="600" t="s">
        <v>205</v>
      </c>
      <c r="AU505" s="600" t="s">
        <v>89</v>
      </c>
      <c r="AV505" s="599" t="s">
        <v>11</v>
      </c>
      <c r="AW505" s="599" t="s">
        <v>43</v>
      </c>
      <c r="AX505" s="599" t="s">
        <v>82</v>
      </c>
      <c r="AY505" s="600" t="s">
        <v>197</v>
      </c>
    </row>
    <row r="506" spans="2:65" s="599" customFormat="1">
      <c r="B506" s="598"/>
      <c r="D506" s="594" t="s">
        <v>205</v>
      </c>
      <c r="E506" s="600" t="s">
        <v>5</v>
      </c>
      <c r="F506" s="601" t="s">
        <v>215</v>
      </c>
      <c r="H506" s="600" t="s">
        <v>5</v>
      </c>
      <c r="L506" s="598"/>
      <c r="M506" s="602"/>
      <c r="N506" s="603"/>
      <c r="O506" s="603"/>
      <c r="P506" s="603"/>
      <c r="Q506" s="603"/>
      <c r="R506" s="603"/>
      <c r="S506" s="603"/>
      <c r="T506" s="604"/>
      <c r="AT506" s="600" t="s">
        <v>205</v>
      </c>
      <c r="AU506" s="600" t="s">
        <v>89</v>
      </c>
      <c r="AV506" s="599" t="s">
        <v>11</v>
      </c>
      <c r="AW506" s="599" t="s">
        <v>43</v>
      </c>
      <c r="AX506" s="599" t="s">
        <v>82</v>
      </c>
      <c r="AY506" s="600" t="s">
        <v>197</v>
      </c>
    </row>
    <row r="507" spans="2:65" s="606" customFormat="1">
      <c r="B507" s="605"/>
      <c r="D507" s="594" t="s">
        <v>205</v>
      </c>
      <c r="E507" s="607" t="s">
        <v>5</v>
      </c>
      <c r="F507" s="608" t="s">
        <v>463</v>
      </c>
      <c r="H507" s="609">
        <v>0.13</v>
      </c>
      <c r="L507" s="605"/>
      <c r="M507" s="610"/>
      <c r="N507" s="611"/>
      <c r="O507" s="611"/>
      <c r="P507" s="611"/>
      <c r="Q507" s="611"/>
      <c r="R507" s="611"/>
      <c r="S507" s="611"/>
      <c r="T507" s="612"/>
      <c r="AT507" s="607" t="s">
        <v>205</v>
      </c>
      <c r="AU507" s="607" t="s">
        <v>89</v>
      </c>
      <c r="AV507" s="606" t="s">
        <v>89</v>
      </c>
      <c r="AW507" s="606" t="s">
        <v>43</v>
      </c>
      <c r="AX507" s="606" t="s">
        <v>82</v>
      </c>
      <c r="AY507" s="607" t="s">
        <v>197</v>
      </c>
    </row>
    <row r="508" spans="2:65" s="622" customFormat="1">
      <c r="B508" s="621"/>
      <c r="D508" s="594" t="s">
        <v>205</v>
      </c>
      <c r="E508" s="623" t="s">
        <v>5</v>
      </c>
      <c r="F508" s="624" t="s">
        <v>222</v>
      </c>
      <c r="H508" s="625">
        <v>0.13</v>
      </c>
      <c r="L508" s="621"/>
      <c r="M508" s="626"/>
      <c r="N508" s="627"/>
      <c r="O508" s="627"/>
      <c r="P508" s="627"/>
      <c r="Q508" s="627"/>
      <c r="R508" s="627"/>
      <c r="S508" s="627"/>
      <c r="T508" s="628"/>
      <c r="AT508" s="623" t="s">
        <v>205</v>
      </c>
      <c r="AU508" s="623" t="s">
        <v>89</v>
      </c>
      <c r="AV508" s="622" t="s">
        <v>114</v>
      </c>
      <c r="AW508" s="622" t="s">
        <v>43</v>
      </c>
      <c r="AX508" s="622" t="s">
        <v>82</v>
      </c>
      <c r="AY508" s="623" t="s">
        <v>197</v>
      </c>
    </row>
    <row r="509" spans="2:65" s="599" customFormat="1">
      <c r="B509" s="598"/>
      <c r="D509" s="594" t="s">
        <v>205</v>
      </c>
      <c r="E509" s="600" t="s">
        <v>5</v>
      </c>
      <c r="F509" s="601" t="s">
        <v>223</v>
      </c>
      <c r="H509" s="600" t="s">
        <v>5</v>
      </c>
      <c r="L509" s="598"/>
      <c r="M509" s="602"/>
      <c r="N509" s="603"/>
      <c r="O509" s="603"/>
      <c r="P509" s="603"/>
      <c r="Q509" s="603"/>
      <c r="R509" s="603"/>
      <c r="S509" s="603"/>
      <c r="T509" s="604"/>
      <c r="AT509" s="600" t="s">
        <v>205</v>
      </c>
      <c r="AU509" s="600" t="s">
        <v>89</v>
      </c>
      <c r="AV509" s="599" t="s">
        <v>11</v>
      </c>
      <c r="AW509" s="599" t="s">
        <v>43</v>
      </c>
      <c r="AX509" s="599" t="s">
        <v>82</v>
      </c>
      <c r="AY509" s="600" t="s">
        <v>197</v>
      </c>
    </row>
    <row r="510" spans="2:65" s="606" customFormat="1">
      <c r="B510" s="605"/>
      <c r="D510" s="594" t="s">
        <v>205</v>
      </c>
      <c r="E510" s="607" t="s">
        <v>5</v>
      </c>
      <c r="F510" s="608" t="s">
        <v>464</v>
      </c>
      <c r="H510" s="609">
        <v>0.91</v>
      </c>
      <c r="L510" s="605"/>
      <c r="M510" s="610"/>
      <c r="N510" s="611"/>
      <c r="O510" s="611"/>
      <c r="P510" s="611"/>
      <c r="Q510" s="611"/>
      <c r="R510" s="611"/>
      <c r="S510" s="611"/>
      <c r="T510" s="612"/>
      <c r="AT510" s="607" t="s">
        <v>205</v>
      </c>
      <c r="AU510" s="607" t="s">
        <v>89</v>
      </c>
      <c r="AV510" s="606" t="s">
        <v>89</v>
      </c>
      <c r="AW510" s="606" t="s">
        <v>43</v>
      </c>
      <c r="AX510" s="606" t="s">
        <v>82</v>
      </c>
      <c r="AY510" s="607" t="s">
        <v>197</v>
      </c>
    </row>
    <row r="511" spans="2:65" s="622" customFormat="1">
      <c r="B511" s="621"/>
      <c r="D511" s="594" t="s">
        <v>205</v>
      </c>
      <c r="E511" s="623" t="s">
        <v>5</v>
      </c>
      <c r="F511" s="624" t="s">
        <v>237</v>
      </c>
      <c r="H511" s="625">
        <v>0.91</v>
      </c>
      <c r="L511" s="621"/>
      <c r="M511" s="626"/>
      <c r="N511" s="627"/>
      <c r="O511" s="627"/>
      <c r="P511" s="627"/>
      <c r="Q511" s="627"/>
      <c r="R511" s="627"/>
      <c r="S511" s="627"/>
      <c r="T511" s="628"/>
      <c r="AT511" s="623" t="s">
        <v>205</v>
      </c>
      <c r="AU511" s="623" t="s">
        <v>89</v>
      </c>
      <c r="AV511" s="622" t="s">
        <v>114</v>
      </c>
      <c r="AW511" s="622" t="s">
        <v>43</v>
      </c>
      <c r="AX511" s="622" t="s">
        <v>82</v>
      </c>
      <c r="AY511" s="623" t="s">
        <v>197</v>
      </c>
    </row>
    <row r="512" spans="2:65" s="599" customFormat="1">
      <c r="B512" s="598"/>
      <c r="D512" s="594" t="s">
        <v>205</v>
      </c>
      <c r="E512" s="600" t="s">
        <v>5</v>
      </c>
      <c r="F512" s="601" t="s">
        <v>238</v>
      </c>
      <c r="H512" s="600" t="s">
        <v>5</v>
      </c>
      <c r="L512" s="598"/>
      <c r="M512" s="602"/>
      <c r="N512" s="603"/>
      <c r="O512" s="603"/>
      <c r="P512" s="603"/>
      <c r="Q512" s="603"/>
      <c r="R512" s="603"/>
      <c r="S512" s="603"/>
      <c r="T512" s="604"/>
      <c r="AT512" s="600" t="s">
        <v>205</v>
      </c>
      <c r="AU512" s="600" t="s">
        <v>89</v>
      </c>
      <c r="AV512" s="599" t="s">
        <v>11</v>
      </c>
      <c r="AW512" s="599" t="s">
        <v>43</v>
      </c>
      <c r="AX512" s="599" t="s">
        <v>82</v>
      </c>
      <c r="AY512" s="600" t="s">
        <v>197</v>
      </c>
    </row>
    <row r="513" spans="2:65" s="606" customFormat="1">
      <c r="B513" s="605"/>
      <c r="D513" s="594" t="s">
        <v>205</v>
      </c>
      <c r="E513" s="607" t="s">
        <v>5</v>
      </c>
      <c r="F513" s="608" t="s">
        <v>465</v>
      </c>
      <c r="H513" s="609">
        <v>0.93600000000000005</v>
      </c>
      <c r="L513" s="605"/>
      <c r="M513" s="610"/>
      <c r="N513" s="611"/>
      <c r="O513" s="611"/>
      <c r="P513" s="611"/>
      <c r="Q513" s="611"/>
      <c r="R513" s="611"/>
      <c r="S513" s="611"/>
      <c r="T513" s="612"/>
      <c r="AT513" s="607" t="s">
        <v>205</v>
      </c>
      <c r="AU513" s="607" t="s">
        <v>89</v>
      </c>
      <c r="AV513" s="606" t="s">
        <v>89</v>
      </c>
      <c r="AW513" s="606" t="s">
        <v>43</v>
      </c>
      <c r="AX513" s="606" t="s">
        <v>82</v>
      </c>
      <c r="AY513" s="607" t="s">
        <v>197</v>
      </c>
    </row>
    <row r="514" spans="2:65" s="622" customFormat="1">
      <c r="B514" s="621"/>
      <c r="D514" s="594" t="s">
        <v>205</v>
      </c>
      <c r="E514" s="623" t="s">
        <v>5</v>
      </c>
      <c r="F514" s="624" t="s">
        <v>243</v>
      </c>
      <c r="H514" s="625">
        <v>0.93600000000000005</v>
      </c>
      <c r="L514" s="621"/>
      <c r="M514" s="626"/>
      <c r="N514" s="627"/>
      <c r="O514" s="627"/>
      <c r="P514" s="627"/>
      <c r="Q514" s="627"/>
      <c r="R514" s="627"/>
      <c r="S514" s="627"/>
      <c r="T514" s="628"/>
      <c r="AT514" s="623" t="s">
        <v>205</v>
      </c>
      <c r="AU514" s="623" t="s">
        <v>89</v>
      </c>
      <c r="AV514" s="622" t="s">
        <v>114</v>
      </c>
      <c r="AW514" s="622" t="s">
        <v>43</v>
      </c>
      <c r="AX514" s="622" t="s">
        <v>82</v>
      </c>
      <c r="AY514" s="623" t="s">
        <v>197</v>
      </c>
    </row>
    <row r="515" spans="2:65" s="599" customFormat="1">
      <c r="B515" s="598"/>
      <c r="D515" s="594" t="s">
        <v>205</v>
      </c>
      <c r="E515" s="600" t="s">
        <v>5</v>
      </c>
      <c r="F515" s="601" t="s">
        <v>244</v>
      </c>
      <c r="H515" s="600" t="s">
        <v>5</v>
      </c>
      <c r="L515" s="598"/>
      <c r="M515" s="602"/>
      <c r="N515" s="603"/>
      <c r="O515" s="603"/>
      <c r="P515" s="603"/>
      <c r="Q515" s="603"/>
      <c r="R515" s="603"/>
      <c r="S515" s="603"/>
      <c r="T515" s="604"/>
      <c r="AT515" s="600" t="s">
        <v>205</v>
      </c>
      <c r="AU515" s="600" t="s">
        <v>89</v>
      </c>
      <c r="AV515" s="599" t="s">
        <v>11</v>
      </c>
      <c r="AW515" s="599" t="s">
        <v>43</v>
      </c>
      <c r="AX515" s="599" t="s">
        <v>82</v>
      </c>
      <c r="AY515" s="600" t="s">
        <v>197</v>
      </c>
    </row>
    <row r="516" spans="2:65" s="606" customFormat="1">
      <c r="B516" s="605"/>
      <c r="D516" s="594" t="s">
        <v>205</v>
      </c>
      <c r="E516" s="607" t="s">
        <v>5</v>
      </c>
      <c r="F516" s="608" t="s">
        <v>465</v>
      </c>
      <c r="H516" s="609">
        <v>0.93600000000000005</v>
      </c>
      <c r="L516" s="605"/>
      <c r="M516" s="610"/>
      <c r="N516" s="611"/>
      <c r="O516" s="611"/>
      <c r="P516" s="611"/>
      <c r="Q516" s="611"/>
      <c r="R516" s="611"/>
      <c r="S516" s="611"/>
      <c r="T516" s="612"/>
      <c r="AT516" s="607" t="s">
        <v>205</v>
      </c>
      <c r="AU516" s="607" t="s">
        <v>89</v>
      </c>
      <c r="AV516" s="606" t="s">
        <v>89</v>
      </c>
      <c r="AW516" s="606" t="s">
        <v>43</v>
      </c>
      <c r="AX516" s="606" t="s">
        <v>82</v>
      </c>
      <c r="AY516" s="607" t="s">
        <v>197</v>
      </c>
    </row>
    <row r="517" spans="2:65" s="622" customFormat="1">
      <c r="B517" s="621"/>
      <c r="D517" s="594" t="s">
        <v>205</v>
      </c>
      <c r="E517" s="623" t="s">
        <v>5</v>
      </c>
      <c r="F517" s="624" t="s">
        <v>248</v>
      </c>
      <c r="H517" s="625">
        <v>0.93600000000000005</v>
      </c>
      <c r="L517" s="621"/>
      <c r="M517" s="626"/>
      <c r="N517" s="627"/>
      <c r="O517" s="627"/>
      <c r="P517" s="627"/>
      <c r="Q517" s="627"/>
      <c r="R517" s="627"/>
      <c r="S517" s="627"/>
      <c r="T517" s="628"/>
      <c r="AT517" s="623" t="s">
        <v>205</v>
      </c>
      <c r="AU517" s="623" t="s">
        <v>89</v>
      </c>
      <c r="AV517" s="622" t="s">
        <v>114</v>
      </c>
      <c r="AW517" s="622" t="s">
        <v>43</v>
      </c>
      <c r="AX517" s="622" t="s">
        <v>82</v>
      </c>
      <c r="AY517" s="623" t="s">
        <v>197</v>
      </c>
    </row>
    <row r="518" spans="2:65" s="599" customFormat="1">
      <c r="B518" s="598"/>
      <c r="D518" s="594" t="s">
        <v>205</v>
      </c>
      <c r="E518" s="600" t="s">
        <v>5</v>
      </c>
      <c r="F518" s="601" t="s">
        <v>249</v>
      </c>
      <c r="H518" s="600" t="s">
        <v>5</v>
      </c>
      <c r="L518" s="598"/>
      <c r="M518" s="602"/>
      <c r="N518" s="603"/>
      <c r="O518" s="603"/>
      <c r="P518" s="603"/>
      <c r="Q518" s="603"/>
      <c r="R518" s="603"/>
      <c r="S518" s="603"/>
      <c r="T518" s="604"/>
      <c r="AT518" s="600" t="s">
        <v>205</v>
      </c>
      <c r="AU518" s="600" t="s">
        <v>89</v>
      </c>
      <c r="AV518" s="599" t="s">
        <v>11</v>
      </c>
      <c r="AW518" s="599" t="s">
        <v>43</v>
      </c>
      <c r="AX518" s="599" t="s">
        <v>82</v>
      </c>
      <c r="AY518" s="600" t="s">
        <v>197</v>
      </c>
    </row>
    <row r="519" spans="2:65" s="606" customFormat="1">
      <c r="B519" s="605"/>
      <c r="D519" s="594" t="s">
        <v>205</v>
      </c>
      <c r="E519" s="607" t="s">
        <v>5</v>
      </c>
      <c r="F519" s="608" t="s">
        <v>465</v>
      </c>
      <c r="H519" s="609">
        <v>0.93600000000000005</v>
      </c>
      <c r="L519" s="605"/>
      <c r="M519" s="610"/>
      <c r="N519" s="611"/>
      <c r="O519" s="611"/>
      <c r="P519" s="611"/>
      <c r="Q519" s="611"/>
      <c r="R519" s="611"/>
      <c r="S519" s="611"/>
      <c r="T519" s="612"/>
      <c r="AT519" s="607" t="s">
        <v>205</v>
      </c>
      <c r="AU519" s="607" t="s">
        <v>89</v>
      </c>
      <c r="AV519" s="606" t="s">
        <v>89</v>
      </c>
      <c r="AW519" s="606" t="s">
        <v>43</v>
      </c>
      <c r="AX519" s="606" t="s">
        <v>82</v>
      </c>
      <c r="AY519" s="607" t="s">
        <v>197</v>
      </c>
    </row>
    <row r="520" spans="2:65" s="622" customFormat="1">
      <c r="B520" s="621"/>
      <c r="D520" s="594" t="s">
        <v>205</v>
      </c>
      <c r="E520" s="623" t="s">
        <v>5</v>
      </c>
      <c r="F520" s="624" t="s">
        <v>253</v>
      </c>
      <c r="H520" s="625">
        <v>0.93600000000000005</v>
      </c>
      <c r="L520" s="621"/>
      <c r="M520" s="626"/>
      <c r="N520" s="627"/>
      <c r="O520" s="627"/>
      <c r="P520" s="627"/>
      <c r="Q520" s="627"/>
      <c r="R520" s="627"/>
      <c r="S520" s="627"/>
      <c r="T520" s="628"/>
      <c r="AT520" s="623" t="s">
        <v>205</v>
      </c>
      <c r="AU520" s="623" t="s">
        <v>89</v>
      </c>
      <c r="AV520" s="622" t="s">
        <v>114</v>
      </c>
      <c r="AW520" s="622" t="s">
        <v>43</v>
      </c>
      <c r="AX520" s="622" t="s">
        <v>82</v>
      </c>
      <c r="AY520" s="623" t="s">
        <v>197</v>
      </c>
    </row>
    <row r="521" spans="2:65" s="614" customFormat="1">
      <c r="B521" s="613"/>
      <c r="D521" s="594" t="s">
        <v>205</v>
      </c>
      <c r="E521" s="615" t="s">
        <v>5</v>
      </c>
      <c r="F521" s="616" t="s">
        <v>210</v>
      </c>
      <c r="H521" s="617">
        <v>3.8479999999999999</v>
      </c>
      <c r="L521" s="613"/>
      <c r="M521" s="618"/>
      <c r="N521" s="619"/>
      <c r="O521" s="619"/>
      <c r="P521" s="619"/>
      <c r="Q521" s="619"/>
      <c r="R521" s="619"/>
      <c r="S521" s="619"/>
      <c r="T521" s="620"/>
      <c r="AT521" s="615" t="s">
        <v>205</v>
      </c>
      <c r="AU521" s="615" t="s">
        <v>89</v>
      </c>
      <c r="AV521" s="614" t="s">
        <v>129</v>
      </c>
      <c r="AW521" s="614" t="s">
        <v>43</v>
      </c>
      <c r="AX521" s="614" t="s">
        <v>11</v>
      </c>
      <c r="AY521" s="615" t="s">
        <v>197</v>
      </c>
    </row>
    <row r="522" spans="2:65" s="492" customFormat="1" ht="25.5" customHeight="1">
      <c r="B522" s="493"/>
      <c r="C522" s="572" t="s">
        <v>466</v>
      </c>
      <c r="D522" s="572" t="s">
        <v>199</v>
      </c>
      <c r="E522" s="573" t="s">
        <v>467</v>
      </c>
      <c r="F522" s="574" t="s">
        <v>468</v>
      </c>
      <c r="G522" s="575" t="s">
        <v>213</v>
      </c>
      <c r="H522" s="576">
        <v>111.974</v>
      </c>
      <c r="I522" s="7"/>
      <c r="J522" s="577">
        <f>ROUND(I522*H522,0)</f>
        <v>0</v>
      </c>
      <c r="K522" s="574" t="s">
        <v>203</v>
      </c>
      <c r="L522" s="493"/>
      <c r="M522" s="578" t="s">
        <v>5</v>
      </c>
      <c r="N522" s="579" t="s">
        <v>53</v>
      </c>
      <c r="O522" s="494"/>
      <c r="P522" s="580">
        <f>O522*H522</f>
        <v>0</v>
      </c>
      <c r="Q522" s="580">
        <v>0</v>
      </c>
      <c r="R522" s="580">
        <f>Q522*H522</f>
        <v>0</v>
      </c>
      <c r="S522" s="580">
        <v>2.2000000000000002</v>
      </c>
      <c r="T522" s="581">
        <f>S522*H522</f>
        <v>246.34280000000004</v>
      </c>
      <c r="AR522" s="482" t="s">
        <v>129</v>
      </c>
      <c r="AT522" s="482" t="s">
        <v>199</v>
      </c>
      <c r="AU522" s="482" t="s">
        <v>89</v>
      </c>
      <c r="AY522" s="482" t="s">
        <v>197</v>
      </c>
      <c r="BE522" s="582">
        <f>IF(N522="základní",J522,0)</f>
        <v>0</v>
      </c>
      <c r="BF522" s="582">
        <f>IF(N522="snížená",J522,0)</f>
        <v>0</v>
      </c>
      <c r="BG522" s="582">
        <f>IF(N522="zákl. přenesená",J522,0)</f>
        <v>0</v>
      </c>
      <c r="BH522" s="582">
        <f>IF(N522="sníž. přenesená",J522,0)</f>
        <v>0</v>
      </c>
      <c r="BI522" s="582">
        <f>IF(N522="nulová",J522,0)</f>
        <v>0</v>
      </c>
      <c r="BJ522" s="482" t="s">
        <v>11</v>
      </c>
      <c r="BK522" s="582">
        <f>ROUND(I522*H522,0)</f>
        <v>0</v>
      </c>
      <c r="BL522" s="482" t="s">
        <v>129</v>
      </c>
      <c r="BM522" s="482" t="s">
        <v>469</v>
      </c>
    </row>
    <row r="523" spans="2:65" s="599" customFormat="1">
      <c r="B523" s="598"/>
      <c r="D523" s="594" t="s">
        <v>205</v>
      </c>
      <c r="E523" s="600" t="s">
        <v>5</v>
      </c>
      <c r="F523" s="601" t="s">
        <v>470</v>
      </c>
      <c r="H523" s="600" t="s">
        <v>5</v>
      </c>
      <c r="L523" s="598"/>
      <c r="M523" s="602"/>
      <c r="N523" s="603"/>
      <c r="O523" s="603"/>
      <c r="P523" s="603"/>
      <c r="Q523" s="603"/>
      <c r="R523" s="603"/>
      <c r="S523" s="603"/>
      <c r="T523" s="604"/>
      <c r="AT523" s="600" t="s">
        <v>205</v>
      </c>
      <c r="AU523" s="600" t="s">
        <v>89</v>
      </c>
      <c r="AV523" s="599" t="s">
        <v>11</v>
      </c>
      <c r="AW523" s="599" t="s">
        <v>43</v>
      </c>
      <c r="AX523" s="599" t="s">
        <v>82</v>
      </c>
      <c r="AY523" s="600" t="s">
        <v>197</v>
      </c>
    </row>
    <row r="524" spans="2:65" s="599" customFormat="1">
      <c r="B524" s="598"/>
      <c r="D524" s="594" t="s">
        <v>205</v>
      </c>
      <c r="E524" s="600" t="s">
        <v>5</v>
      </c>
      <c r="F524" s="601" t="s">
        <v>215</v>
      </c>
      <c r="H524" s="600" t="s">
        <v>5</v>
      </c>
      <c r="L524" s="598"/>
      <c r="M524" s="602"/>
      <c r="N524" s="603"/>
      <c r="O524" s="603"/>
      <c r="P524" s="603"/>
      <c r="Q524" s="603"/>
      <c r="R524" s="603"/>
      <c r="S524" s="603"/>
      <c r="T524" s="604"/>
      <c r="AT524" s="600" t="s">
        <v>205</v>
      </c>
      <c r="AU524" s="600" t="s">
        <v>89</v>
      </c>
      <c r="AV524" s="599" t="s">
        <v>11</v>
      </c>
      <c r="AW524" s="599" t="s">
        <v>43</v>
      </c>
      <c r="AX524" s="599" t="s">
        <v>82</v>
      </c>
      <c r="AY524" s="600" t="s">
        <v>197</v>
      </c>
    </row>
    <row r="525" spans="2:65" s="606" customFormat="1">
      <c r="B525" s="605"/>
      <c r="D525" s="594" t="s">
        <v>205</v>
      </c>
      <c r="E525" s="607" t="s">
        <v>5</v>
      </c>
      <c r="F525" s="608" t="s">
        <v>471</v>
      </c>
      <c r="H525" s="609">
        <v>1.1240000000000001</v>
      </c>
      <c r="L525" s="605"/>
      <c r="M525" s="610"/>
      <c r="N525" s="611"/>
      <c r="O525" s="611"/>
      <c r="P525" s="611"/>
      <c r="Q525" s="611"/>
      <c r="R525" s="611"/>
      <c r="S525" s="611"/>
      <c r="T525" s="612"/>
      <c r="AT525" s="607" t="s">
        <v>205</v>
      </c>
      <c r="AU525" s="607" t="s">
        <v>89</v>
      </c>
      <c r="AV525" s="606" t="s">
        <v>89</v>
      </c>
      <c r="AW525" s="606" t="s">
        <v>43</v>
      </c>
      <c r="AX525" s="606" t="s">
        <v>82</v>
      </c>
      <c r="AY525" s="607" t="s">
        <v>197</v>
      </c>
    </row>
    <row r="526" spans="2:65" s="606" customFormat="1">
      <c r="B526" s="605"/>
      <c r="D526" s="594" t="s">
        <v>205</v>
      </c>
      <c r="E526" s="607" t="s">
        <v>5</v>
      </c>
      <c r="F526" s="608" t="s">
        <v>472</v>
      </c>
      <c r="H526" s="609">
        <v>7.2210000000000001</v>
      </c>
      <c r="L526" s="605"/>
      <c r="M526" s="610"/>
      <c r="N526" s="611"/>
      <c r="O526" s="611"/>
      <c r="P526" s="611"/>
      <c r="Q526" s="611"/>
      <c r="R526" s="611"/>
      <c r="S526" s="611"/>
      <c r="T526" s="612"/>
      <c r="AT526" s="607" t="s">
        <v>205</v>
      </c>
      <c r="AU526" s="607" t="s">
        <v>89</v>
      </c>
      <c r="AV526" s="606" t="s">
        <v>89</v>
      </c>
      <c r="AW526" s="606" t="s">
        <v>43</v>
      </c>
      <c r="AX526" s="606" t="s">
        <v>82</v>
      </c>
      <c r="AY526" s="607" t="s">
        <v>197</v>
      </c>
    </row>
    <row r="527" spans="2:65" s="606" customFormat="1">
      <c r="B527" s="605"/>
      <c r="D527" s="594" t="s">
        <v>205</v>
      </c>
      <c r="E527" s="607" t="s">
        <v>5</v>
      </c>
      <c r="F527" s="608" t="s">
        <v>473</v>
      </c>
      <c r="H527" s="609">
        <v>0.57699999999999996</v>
      </c>
      <c r="L527" s="605"/>
      <c r="M527" s="610"/>
      <c r="N527" s="611"/>
      <c r="O527" s="611"/>
      <c r="P527" s="611"/>
      <c r="Q527" s="611"/>
      <c r="R527" s="611"/>
      <c r="S527" s="611"/>
      <c r="T527" s="612"/>
      <c r="AT527" s="607" t="s">
        <v>205</v>
      </c>
      <c r="AU527" s="607" t="s">
        <v>89</v>
      </c>
      <c r="AV527" s="606" t="s">
        <v>89</v>
      </c>
      <c r="AW527" s="606" t="s">
        <v>43</v>
      </c>
      <c r="AX527" s="606" t="s">
        <v>82</v>
      </c>
      <c r="AY527" s="607" t="s">
        <v>197</v>
      </c>
    </row>
    <row r="528" spans="2:65" s="606" customFormat="1">
      <c r="B528" s="605"/>
      <c r="D528" s="594" t="s">
        <v>205</v>
      </c>
      <c r="E528" s="607" t="s">
        <v>5</v>
      </c>
      <c r="F528" s="608" t="s">
        <v>474</v>
      </c>
      <c r="H528" s="609">
        <v>0.19</v>
      </c>
      <c r="L528" s="605"/>
      <c r="M528" s="610"/>
      <c r="N528" s="611"/>
      <c r="O528" s="611"/>
      <c r="P528" s="611"/>
      <c r="Q528" s="611"/>
      <c r="R528" s="611"/>
      <c r="S528" s="611"/>
      <c r="T528" s="612"/>
      <c r="AT528" s="607" t="s">
        <v>205</v>
      </c>
      <c r="AU528" s="607" t="s">
        <v>89</v>
      </c>
      <c r="AV528" s="606" t="s">
        <v>89</v>
      </c>
      <c r="AW528" s="606" t="s">
        <v>43</v>
      </c>
      <c r="AX528" s="606" t="s">
        <v>82</v>
      </c>
      <c r="AY528" s="607" t="s">
        <v>197</v>
      </c>
    </row>
    <row r="529" spans="2:51" s="606" customFormat="1">
      <c r="B529" s="605"/>
      <c r="D529" s="594" t="s">
        <v>205</v>
      </c>
      <c r="E529" s="607" t="s">
        <v>5</v>
      </c>
      <c r="F529" s="608" t="s">
        <v>475</v>
      </c>
      <c r="H529" s="609">
        <v>0.25900000000000001</v>
      </c>
      <c r="L529" s="605"/>
      <c r="M529" s="610"/>
      <c r="N529" s="611"/>
      <c r="O529" s="611"/>
      <c r="P529" s="611"/>
      <c r="Q529" s="611"/>
      <c r="R529" s="611"/>
      <c r="S529" s="611"/>
      <c r="T529" s="612"/>
      <c r="AT529" s="607" t="s">
        <v>205</v>
      </c>
      <c r="AU529" s="607" t="s">
        <v>89</v>
      </c>
      <c r="AV529" s="606" t="s">
        <v>89</v>
      </c>
      <c r="AW529" s="606" t="s">
        <v>43</v>
      </c>
      <c r="AX529" s="606" t="s">
        <v>82</v>
      </c>
      <c r="AY529" s="607" t="s">
        <v>197</v>
      </c>
    </row>
    <row r="530" spans="2:51" s="606" customFormat="1">
      <c r="B530" s="605"/>
      <c r="D530" s="594" t="s">
        <v>205</v>
      </c>
      <c r="E530" s="607" t="s">
        <v>5</v>
      </c>
      <c r="F530" s="608" t="s">
        <v>476</v>
      </c>
      <c r="H530" s="609">
        <v>1.468</v>
      </c>
      <c r="L530" s="605"/>
      <c r="M530" s="610"/>
      <c r="N530" s="611"/>
      <c r="O530" s="611"/>
      <c r="P530" s="611"/>
      <c r="Q530" s="611"/>
      <c r="R530" s="611"/>
      <c r="S530" s="611"/>
      <c r="T530" s="612"/>
      <c r="AT530" s="607" t="s">
        <v>205</v>
      </c>
      <c r="AU530" s="607" t="s">
        <v>89</v>
      </c>
      <c r="AV530" s="606" t="s">
        <v>89</v>
      </c>
      <c r="AW530" s="606" t="s">
        <v>43</v>
      </c>
      <c r="AX530" s="606" t="s">
        <v>82</v>
      </c>
      <c r="AY530" s="607" t="s">
        <v>197</v>
      </c>
    </row>
    <row r="531" spans="2:51" s="606" customFormat="1">
      <c r="B531" s="605"/>
      <c r="D531" s="594" t="s">
        <v>205</v>
      </c>
      <c r="E531" s="607" t="s">
        <v>5</v>
      </c>
      <c r="F531" s="608" t="s">
        <v>477</v>
      </c>
      <c r="H531" s="609">
        <v>0.55000000000000004</v>
      </c>
      <c r="L531" s="605"/>
      <c r="M531" s="610"/>
      <c r="N531" s="611"/>
      <c r="O531" s="611"/>
      <c r="P531" s="611"/>
      <c r="Q531" s="611"/>
      <c r="R531" s="611"/>
      <c r="S531" s="611"/>
      <c r="T531" s="612"/>
      <c r="AT531" s="607" t="s">
        <v>205</v>
      </c>
      <c r="AU531" s="607" t="s">
        <v>89</v>
      </c>
      <c r="AV531" s="606" t="s">
        <v>89</v>
      </c>
      <c r="AW531" s="606" t="s">
        <v>43</v>
      </c>
      <c r="AX531" s="606" t="s">
        <v>82</v>
      </c>
      <c r="AY531" s="607" t="s">
        <v>197</v>
      </c>
    </row>
    <row r="532" spans="2:51" s="606" customFormat="1">
      <c r="B532" s="605"/>
      <c r="D532" s="594" t="s">
        <v>205</v>
      </c>
      <c r="E532" s="607" t="s">
        <v>5</v>
      </c>
      <c r="F532" s="608" t="s">
        <v>478</v>
      </c>
      <c r="H532" s="609">
        <v>7.8460000000000001</v>
      </c>
      <c r="L532" s="605"/>
      <c r="M532" s="610"/>
      <c r="N532" s="611"/>
      <c r="O532" s="611"/>
      <c r="P532" s="611"/>
      <c r="Q532" s="611"/>
      <c r="R532" s="611"/>
      <c r="S532" s="611"/>
      <c r="T532" s="612"/>
      <c r="AT532" s="607" t="s">
        <v>205</v>
      </c>
      <c r="AU532" s="607" t="s">
        <v>89</v>
      </c>
      <c r="AV532" s="606" t="s">
        <v>89</v>
      </c>
      <c r="AW532" s="606" t="s">
        <v>43</v>
      </c>
      <c r="AX532" s="606" t="s">
        <v>82</v>
      </c>
      <c r="AY532" s="607" t="s">
        <v>197</v>
      </c>
    </row>
    <row r="533" spans="2:51" s="606" customFormat="1">
      <c r="B533" s="605"/>
      <c r="D533" s="594" t="s">
        <v>205</v>
      </c>
      <c r="E533" s="607" t="s">
        <v>5</v>
      </c>
      <c r="F533" s="608" t="s">
        <v>479</v>
      </c>
      <c r="H533" s="609">
        <v>2.3279999999999998</v>
      </c>
      <c r="L533" s="605"/>
      <c r="M533" s="610"/>
      <c r="N533" s="611"/>
      <c r="O533" s="611"/>
      <c r="P533" s="611"/>
      <c r="Q533" s="611"/>
      <c r="R533" s="611"/>
      <c r="S533" s="611"/>
      <c r="T533" s="612"/>
      <c r="AT533" s="607" t="s">
        <v>205</v>
      </c>
      <c r="AU533" s="607" t="s">
        <v>89</v>
      </c>
      <c r="AV533" s="606" t="s">
        <v>89</v>
      </c>
      <c r="AW533" s="606" t="s">
        <v>43</v>
      </c>
      <c r="AX533" s="606" t="s">
        <v>82</v>
      </c>
      <c r="AY533" s="607" t="s">
        <v>197</v>
      </c>
    </row>
    <row r="534" spans="2:51" s="606" customFormat="1">
      <c r="B534" s="605"/>
      <c r="D534" s="594" t="s">
        <v>205</v>
      </c>
      <c r="E534" s="607" t="s">
        <v>5</v>
      </c>
      <c r="F534" s="608" t="s">
        <v>480</v>
      </c>
      <c r="H534" s="609">
        <v>2.8380000000000001</v>
      </c>
      <c r="L534" s="605"/>
      <c r="M534" s="610"/>
      <c r="N534" s="611"/>
      <c r="O534" s="611"/>
      <c r="P534" s="611"/>
      <c r="Q534" s="611"/>
      <c r="R534" s="611"/>
      <c r="S534" s="611"/>
      <c r="T534" s="612"/>
      <c r="AT534" s="607" t="s">
        <v>205</v>
      </c>
      <c r="AU534" s="607" t="s">
        <v>89</v>
      </c>
      <c r="AV534" s="606" t="s">
        <v>89</v>
      </c>
      <c r="AW534" s="606" t="s">
        <v>43</v>
      </c>
      <c r="AX534" s="606" t="s">
        <v>82</v>
      </c>
      <c r="AY534" s="607" t="s">
        <v>197</v>
      </c>
    </row>
    <row r="535" spans="2:51" s="606" customFormat="1">
      <c r="B535" s="605"/>
      <c r="D535" s="594" t="s">
        <v>205</v>
      </c>
      <c r="E535" s="607" t="s">
        <v>5</v>
      </c>
      <c r="F535" s="608" t="s">
        <v>481</v>
      </c>
      <c r="H535" s="609">
        <v>0.215</v>
      </c>
      <c r="L535" s="605"/>
      <c r="M535" s="610"/>
      <c r="N535" s="611"/>
      <c r="O535" s="611"/>
      <c r="P535" s="611"/>
      <c r="Q535" s="611"/>
      <c r="R535" s="611"/>
      <c r="S535" s="611"/>
      <c r="T535" s="612"/>
      <c r="AT535" s="607" t="s">
        <v>205</v>
      </c>
      <c r="AU535" s="607" t="s">
        <v>89</v>
      </c>
      <c r="AV535" s="606" t="s">
        <v>89</v>
      </c>
      <c r="AW535" s="606" t="s">
        <v>43</v>
      </c>
      <c r="AX535" s="606" t="s">
        <v>82</v>
      </c>
      <c r="AY535" s="607" t="s">
        <v>197</v>
      </c>
    </row>
    <row r="536" spans="2:51" s="606" customFormat="1">
      <c r="B536" s="605"/>
      <c r="D536" s="594" t="s">
        <v>205</v>
      </c>
      <c r="E536" s="607" t="s">
        <v>5</v>
      </c>
      <c r="F536" s="608" t="s">
        <v>482</v>
      </c>
      <c r="H536" s="609">
        <v>1.605</v>
      </c>
      <c r="L536" s="605"/>
      <c r="M536" s="610"/>
      <c r="N536" s="611"/>
      <c r="O536" s="611"/>
      <c r="P536" s="611"/>
      <c r="Q536" s="611"/>
      <c r="R536" s="611"/>
      <c r="S536" s="611"/>
      <c r="T536" s="612"/>
      <c r="AT536" s="607" t="s">
        <v>205</v>
      </c>
      <c r="AU536" s="607" t="s">
        <v>89</v>
      </c>
      <c r="AV536" s="606" t="s">
        <v>89</v>
      </c>
      <c r="AW536" s="606" t="s">
        <v>43</v>
      </c>
      <c r="AX536" s="606" t="s">
        <v>82</v>
      </c>
      <c r="AY536" s="607" t="s">
        <v>197</v>
      </c>
    </row>
    <row r="537" spans="2:51" s="606" customFormat="1">
      <c r="B537" s="605"/>
      <c r="D537" s="594" t="s">
        <v>205</v>
      </c>
      <c r="E537" s="607" t="s">
        <v>5</v>
      </c>
      <c r="F537" s="608" t="s">
        <v>483</v>
      </c>
      <c r="H537" s="609">
        <v>2.3540000000000001</v>
      </c>
      <c r="L537" s="605"/>
      <c r="M537" s="610"/>
      <c r="N537" s="611"/>
      <c r="O537" s="611"/>
      <c r="P537" s="611"/>
      <c r="Q537" s="611"/>
      <c r="R537" s="611"/>
      <c r="S537" s="611"/>
      <c r="T537" s="612"/>
      <c r="AT537" s="607" t="s">
        <v>205</v>
      </c>
      <c r="AU537" s="607" t="s">
        <v>89</v>
      </c>
      <c r="AV537" s="606" t="s">
        <v>89</v>
      </c>
      <c r="AW537" s="606" t="s">
        <v>43</v>
      </c>
      <c r="AX537" s="606" t="s">
        <v>82</v>
      </c>
      <c r="AY537" s="607" t="s">
        <v>197</v>
      </c>
    </row>
    <row r="538" spans="2:51" s="606" customFormat="1">
      <c r="B538" s="605"/>
      <c r="D538" s="594" t="s">
        <v>205</v>
      </c>
      <c r="E538" s="607" t="s">
        <v>5</v>
      </c>
      <c r="F538" s="608" t="s">
        <v>484</v>
      </c>
      <c r="H538" s="609">
        <v>1.536</v>
      </c>
      <c r="L538" s="605"/>
      <c r="M538" s="610"/>
      <c r="N538" s="611"/>
      <c r="O538" s="611"/>
      <c r="P538" s="611"/>
      <c r="Q538" s="611"/>
      <c r="R538" s="611"/>
      <c r="S538" s="611"/>
      <c r="T538" s="612"/>
      <c r="AT538" s="607" t="s">
        <v>205</v>
      </c>
      <c r="AU538" s="607" t="s">
        <v>89</v>
      </c>
      <c r="AV538" s="606" t="s">
        <v>89</v>
      </c>
      <c r="AW538" s="606" t="s">
        <v>43</v>
      </c>
      <c r="AX538" s="606" t="s">
        <v>82</v>
      </c>
      <c r="AY538" s="607" t="s">
        <v>197</v>
      </c>
    </row>
    <row r="539" spans="2:51" s="606" customFormat="1">
      <c r="B539" s="605"/>
      <c r="D539" s="594" t="s">
        <v>205</v>
      </c>
      <c r="E539" s="607" t="s">
        <v>5</v>
      </c>
      <c r="F539" s="608" t="s">
        <v>485</v>
      </c>
      <c r="H539" s="609">
        <v>1.3759999999999999</v>
      </c>
      <c r="L539" s="605"/>
      <c r="M539" s="610"/>
      <c r="N539" s="611"/>
      <c r="O539" s="611"/>
      <c r="P539" s="611"/>
      <c r="Q539" s="611"/>
      <c r="R539" s="611"/>
      <c r="S539" s="611"/>
      <c r="T539" s="612"/>
      <c r="AT539" s="607" t="s">
        <v>205</v>
      </c>
      <c r="AU539" s="607" t="s">
        <v>89</v>
      </c>
      <c r="AV539" s="606" t="s">
        <v>89</v>
      </c>
      <c r="AW539" s="606" t="s">
        <v>43</v>
      </c>
      <c r="AX539" s="606" t="s">
        <v>82</v>
      </c>
      <c r="AY539" s="607" t="s">
        <v>197</v>
      </c>
    </row>
    <row r="540" spans="2:51" s="606" customFormat="1">
      <c r="B540" s="605"/>
      <c r="D540" s="594" t="s">
        <v>205</v>
      </c>
      <c r="E540" s="607" t="s">
        <v>5</v>
      </c>
      <c r="F540" s="608" t="s">
        <v>486</v>
      </c>
      <c r="H540" s="609">
        <v>1.5569999999999999</v>
      </c>
      <c r="L540" s="605"/>
      <c r="M540" s="610"/>
      <c r="N540" s="611"/>
      <c r="O540" s="611"/>
      <c r="P540" s="611"/>
      <c r="Q540" s="611"/>
      <c r="R540" s="611"/>
      <c r="S540" s="611"/>
      <c r="T540" s="612"/>
      <c r="AT540" s="607" t="s">
        <v>205</v>
      </c>
      <c r="AU540" s="607" t="s">
        <v>89</v>
      </c>
      <c r="AV540" s="606" t="s">
        <v>89</v>
      </c>
      <c r="AW540" s="606" t="s">
        <v>43</v>
      </c>
      <c r="AX540" s="606" t="s">
        <v>82</v>
      </c>
      <c r="AY540" s="607" t="s">
        <v>197</v>
      </c>
    </row>
    <row r="541" spans="2:51" s="606" customFormat="1">
      <c r="B541" s="605"/>
      <c r="D541" s="594" t="s">
        <v>205</v>
      </c>
      <c r="E541" s="607" t="s">
        <v>5</v>
      </c>
      <c r="F541" s="608" t="s">
        <v>487</v>
      </c>
      <c r="H541" s="609">
        <v>2.448</v>
      </c>
      <c r="L541" s="605"/>
      <c r="M541" s="610"/>
      <c r="N541" s="611"/>
      <c r="O541" s="611"/>
      <c r="P541" s="611"/>
      <c r="Q541" s="611"/>
      <c r="R541" s="611"/>
      <c r="S541" s="611"/>
      <c r="T541" s="612"/>
      <c r="AT541" s="607" t="s">
        <v>205</v>
      </c>
      <c r="AU541" s="607" t="s">
        <v>89</v>
      </c>
      <c r="AV541" s="606" t="s">
        <v>89</v>
      </c>
      <c r="AW541" s="606" t="s">
        <v>43</v>
      </c>
      <c r="AX541" s="606" t="s">
        <v>82</v>
      </c>
      <c r="AY541" s="607" t="s">
        <v>197</v>
      </c>
    </row>
    <row r="542" spans="2:51" s="606" customFormat="1">
      <c r="B542" s="605"/>
      <c r="D542" s="594" t="s">
        <v>205</v>
      </c>
      <c r="E542" s="607" t="s">
        <v>5</v>
      </c>
      <c r="F542" s="608" t="s">
        <v>488</v>
      </c>
      <c r="H542" s="609">
        <v>2.5659999999999998</v>
      </c>
      <c r="L542" s="605"/>
      <c r="M542" s="610"/>
      <c r="N542" s="611"/>
      <c r="O542" s="611"/>
      <c r="P542" s="611"/>
      <c r="Q542" s="611"/>
      <c r="R542" s="611"/>
      <c r="S542" s="611"/>
      <c r="T542" s="612"/>
      <c r="AT542" s="607" t="s">
        <v>205</v>
      </c>
      <c r="AU542" s="607" t="s">
        <v>89</v>
      </c>
      <c r="AV542" s="606" t="s">
        <v>89</v>
      </c>
      <c r="AW542" s="606" t="s">
        <v>43</v>
      </c>
      <c r="AX542" s="606" t="s">
        <v>82</v>
      </c>
      <c r="AY542" s="607" t="s">
        <v>197</v>
      </c>
    </row>
    <row r="543" spans="2:51" s="606" customFormat="1">
      <c r="B543" s="605"/>
      <c r="D543" s="594" t="s">
        <v>205</v>
      </c>
      <c r="E543" s="607" t="s">
        <v>5</v>
      </c>
      <c r="F543" s="608" t="s">
        <v>489</v>
      </c>
      <c r="H543" s="609">
        <v>0.66</v>
      </c>
      <c r="L543" s="605"/>
      <c r="M543" s="610"/>
      <c r="N543" s="611"/>
      <c r="O543" s="611"/>
      <c r="P543" s="611"/>
      <c r="Q543" s="611"/>
      <c r="R543" s="611"/>
      <c r="S543" s="611"/>
      <c r="T543" s="612"/>
      <c r="AT543" s="607" t="s">
        <v>205</v>
      </c>
      <c r="AU543" s="607" t="s">
        <v>89</v>
      </c>
      <c r="AV543" s="606" t="s">
        <v>89</v>
      </c>
      <c r="AW543" s="606" t="s">
        <v>43</v>
      </c>
      <c r="AX543" s="606" t="s">
        <v>82</v>
      </c>
      <c r="AY543" s="607" t="s">
        <v>197</v>
      </c>
    </row>
    <row r="544" spans="2:51" s="606" customFormat="1">
      <c r="B544" s="605"/>
      <c r="D544" s="594" t="s">
        <v>205</v>
      </c>
      <c r="E544" s="607" t="s">
        <v>5</v>
      </c>
      <c r="F544" s="608" t="s">
        <v>490</v>
      </c>
      <c r="H544" s="609">
        <v>0.252</v>
      </c>
      <c r="L544" s="605"/>
      <c r="M544" s="610"/>
      <c r="N544" s="611"/>
      <c r="O544" s="611"/>
      <c r="P544" s="611"/>
      <c r="Q544" s="611"/>
      <c r="R544" s="611"/>
      <c r="S544" s="611"/>
      <c r="T544" s="612"/>
      <c r="AT544" s="607" t="s">
        <v>205</v>
      </c>
      <c r="AU544" s="607" t="s">
        <v>89</v>
      </c>
      <c r="AV544" s="606" t="s">
        <v>89</v>
      </c>
      <c r="AW544" s="606" t="s">
        <v>43</v>
      </c>
      <c r="AX544" s="606" t="s">
        <v>82</v>
      </c>
      <c r="AY544" s="607" t="s">
        <v>197</v>
      </c>
    </row>
    <row r="545" spans="2:51" s="606" customFormat="1">
      <c r="B545" s="605"/>
      <c r="D545" s="594" t="s">
        <v>205</v>
      </c>
      <c r="E545" s="607" t="s">
        <v>5</v>
      </c>
      <c r="F545" s="608" t="s">
        <v>491</v>
      </c>
      <c r="H545" s="609">
        <v>0.32100000000000001</v>
      </c>
      <c r="L545" s="605"/>
      <c r="M545" s="610"/>
      <c r="N545" s="611"/>
      <c r="O545" s="611"/>
      <c r="P545" s="611"/>
      <c r="Q545" s="611"/>
      <c r="R545" s="611"/>
      <c r="S545" s="611"/>
      <c r="T545" s="612"/>
      <c r="AT545" s="607" t="s">
        <v>205</v>
      </c>
      <c r="AU545" s="607" t="s">
        <v>89</v>
      </c>
      <c r="AV545" s="606" t="s">
        <v>89</v>
      </c>
      <c r="AW545" s="606" t="s">
        <v>43</v>
      </c>
      <c r="AX545" s="606" t="s">
        <v>82</v>
      </c>
      <c r="AY545" s="607" t="s">
        <v>197</v>
      </c>
    </row>
    <row r="546" spans="2:51" s="606" customFormat="1">
      <c r="B546" s="605"/>
      <c r="D546" s="594" t="s">
        <v>205</v>
      </c>
      <c r="E546" s="607" t="s">
        <v>5</v>
      </c>
      <c r="F546" s="608" t="s">
        <v>492</v>
      </c>
      <c r="H546" s="609">
        <v>2.282</v>
      </c>
      <c r="L546" s="605"/>
      <c r="M546" s="610"/>
      <c r="N546" s="611"/>
      <c r="O546" s="611"/>
      <c r="P546" s="611"/>
      <c r="Q546" s="611"/>
      <c r="R546" s="611"/>
      <c r="S546" s="611"/>
      <c r="T546" s="612"/>
      <c r="AT546" s="607" t="s">
        <v>205</v>
      </c>
      <c r="AU546" s="607" t="s">
        <v>89</v>
      </c>
      <c r="AV546" s="606" t="s">
        <v>89</v>
      </c>
      <c r="AW546" s="606" t="s">
        <v>43</v>
      </c>
      <c r="AX546" s="606" t="s">
        <v>82</v>
      </c>
      <c r="AY546" s="607" t="s">
        <v>197</v>
      </c>
    </row>
    <row r="547" spans="2:51" s="606" customFormat="1">
      <c r="B547" s="605"/>
      <c r="D547" s="594" t="s">
        <v>205</v>
      </c>
      <c r="E547" s="607" t="s">
        <v>5</v>
      </c>
      <c r="F547" s="608" t="s">
        <v>493</v>
      </c>
      <c r="H547" s="609">
        <v>0.187</v>
      </c>
      <c r="L547" s="605"/>
      <c r="M547" s="610"/>
      <c r="N547" s="611"/>
      <c r="O547" s="611"/>
      <c r="P547" s="611"/>
      <c r="Q547" s="611"/>
      <c r="R547" s="611"/>
      <c r="S547" s="611"/>
      <c r="T547" s="612"/>
      <c r="AT547" s="607" t="s">
        <v>205</v>
      </c>
      <c r="AU547" s="607" t="s">
        <v>89</v>
      </c>
      <c r="AV547" s="606" t="s">
        <v>89</v>
      </c>
      <c r="AW547" s="606" t="s">
        <v>43</v>
      </c>
      <c r="AX547" s="606" t="s">
        <v>82</v>
      </c>
      <c r="AY547" s="607" t="s">
        <v>197</v>
      </c>
    </row>
    <row r="548" spans="2:51" s="622" customFormat="1">
      <c r="B548" s="621"/>
      <c r="D548" s="594" t="s">
        <v>205</v>
      </c>
      <c r="E548" s="623" t="s">
        <v>5</v>
      </c>
      <c r="F548" s="624" t="s">
        <v>222</v>
      </c>
      <c r="H548" s="625">
        <v>41.76</v>
      </c>
      <c r="L548" s="621"/>
      <c r="M548" s="626"/>
      <c r="N548" s="627"/>
      <c r="O548" s="627"/>
      <c r="P548" s="627"/>
      <c r="Q548" s="627"/>
      <c r="R548" s="627"/>
      <c r="S548" s="627"/>
      <c r="T548" s="628"/>
      <c r="AT548" s="623" t="s">
        <v>205</v>
      </c>
      <c r="AU548" s="623" t="s">
        <v>89</v>
      </c>
      <c r="AV548" s="622" t="s">
        <v>114</v>
      </c>
      <c r="AW548" s="622" t="s">
        <v>43</v>
      </c>
      <c r="AX548" s="622" t="s">
        <v>82</v>
      </c>
      <c r="AY548" s="623" t="s">
        <v>197</v>
      </c>
    </row>
    <row r="549" spans="2:51" s="599" customFormat="1">
      <c r="B549" s="598"/>
      <c r="D549" s="594" t="s">
        <v>205</v>
      </c>
      <c r="E549" s="600" t="s">
        <v>5</v>
      </c>
      <c r="F549" s="601" t="s">
        <v>223</v>
      </c>
      <c r="H549" s="600" t="s">
        <v>5</v>
      </c>
      <c r="L549" s="598"/>
      <c r="M549" s="602"/>
      <c r="N549" s="603"/>
      <c r="O549" s="603"/>
      <c r="P549" s="603"/>
      <c r="Q549" s="603"/>
      <c r="R549" s="603"/>
      <c r="S549" s="603"/>
      <c r="T549" s="604"/>
      <c r="AT549" s="600" t="s">
        <v>205</v>
      </c>
      <c r="AU549" s="600" t="s">
        <v>89</v>
      </c>
      <c r="AV549" s="599" t="s">
        <v>11</v>
      </c>
      <c r="AW549" s="599" t="s">
        <v>43</v>
      </c>
      <c r="AX549" s="599" t="s">
        <v>82</v>
      </c>
      <c r="AY549" s="600" t="s">
        <v>197</v>
      </c>
    </row>
    <row r="550" spans="2:51" s="606" customFormat="1">
      <c r="B550" s="605"/>
      <c r="D550" s="594" t="s">
        <v>205</v>
      </c>
      <c r="E550" s="607" t="s">
        <v>5</v>
      </c>
      <c r="F550" s="608" t="s">
        <v>494</v>
      </c>
      <c r="H550" s="609">
        <v>1.006</v>
      </c>
      <c r="L550" s="605"/>
      <c r="M550" s="610"/>
      <c r="N550" s="611"/>
      <c r="O550" s="611"/>
      <c r="P550" s="611"/>
      <c r="Q550" s="611"/>
      <c r="R550" s="611"/>
      <c r="S550" s="611"/>
      <c r="T550" s="612"/>
      <c r="AT550" s="607" t="s">
        <v>205</v>
      </c>
      <c r="AU550" s="607" t="s">
        <v>89</v>
      </c>
      <c r="AV550" s="606" t="s">
        <v>89</v>
      </c>
      <c r="AW550" s="606" t="s">
        <v>43</v>
      </c>
      <c r="AX550" s="606" t="s">
        <v>82</v>
      </c>
      <c r="AY550" s="607" t="s">
        <v>197</v>
      </c>
    </row>
    <row r="551" spans="2:51" s="606" customFormat="1">
      <c r="B551" s="605"/>
      <c r="D551" s="594" t="s">
        <v>205</v>
      </c>
      <c r="E551" s="607" t="s">
        <v>5</v>
      </c>
      <c r="F551" s="608" t="s">
        <v>495</v>
      </c>
      <c r="H551" s="609">
        <v>8.4559999999999995</v>
      </c>
      <c r="L551" s="605"/>
      <c r="M551" s="610"/>
      <c r="N551" s="611"/>
      <c r="O551" s="611"/>
      <c r="P551" s="611"/>
      <c r="Q551" s="611"/>
      <c r="R551" s="611"/>
      <c r="S551" s="611"/>
      <c r="T551" s="612"/>
      <c r="AT551" s="607" t="s">
        <v>205</v>
      </c>
      <c r="AU551" s="607" t="s">
        <v>89</v>
      </c>
      <c r="AV551" s="606" t="s">
        <v>89</v>
      </c>
      <c r="AW551" s="606" t="s">
        <v>43</v>
      </c>
      <c r="AX551" s="606" t="s">
        <v>82</v>
      </c>
      <c r="AY551" s="607" t="s">
        <v>197</v>
      </c>
    </row>
    <row r="552" spans="2:51" s="606" customFormat="1">
      <c r="B552" s="605"/>
      <c r="D552" s="594" t="s">
        <v>205</v>
      </c>
      <c r="E552" s="607" t="s">
        <v>5</v>
      </c>
      <c r="F552" s="608" t="s">
        <v>496</v>
      </c>
      <c r="H552" s="609">
        <v>0.38200000000000001</v>
      </c>
      <c r="L552" s="605"/>
      <c r="M552" s="610"/>
      <c r="N552" s="611"/>
      <c r="O552" s="611"/>
      <c r="P552" s="611"/>
      <c r="Q552" s="611"/>
      <c r="R552" s="611"/>
      <c r="S552" s="611"/>
      <c r="T552" s="612"/>
      <c r="AT552" s="607" t="s">
        <v>205</v>
      </c>
      <c r="AU552" s="607" t="s">
        <v>89</v>
      </c>
      <c r="AV552" s="606" t="s">
        <v>89</v>
      </c>
      <c r="AW552" s="606" t="s">
        <v>43</v>
      </c>
      <c r="AX552" s="606" t="s">
        <v>82</v>
      </c>
      <c r="AY552" s="607" t="s">
        <v>197</v>
      </c>
    </row>
    <row r="553" spans="2:51" s="606" customFormat="1">
      <c r="B553" s="605"/>
      <c r="D553" s="594" t="s">
        <v>205</v>
      </c>
      <c r="E553" s="607" t="s">
        <v>5</v>
      </c>
      <c r="F553" s="608" t="s">
        <v>497</v>
      </c>
      <c r="H553" s="609">
        <v>0.314</v>
      </c>
      <c r="L553" s="605"/>
      <c r="M553" s="610"/>
      <c r="N553" s="611"/>
      <c r="O553" s="611"/>
      <c r="P553" s="611"/>
      <c r="Q553" s="611"/>
      <c r="R553" s="611"/>
      <c r="S553" s="611"/>
      <c r="T553" s="612"/>
      <c r="AT553" s="607" t="s">
        <v>205</v>
      </c>
      <c r="AU553" s="607" t="s">
        <v>89</v>
      </c>
      <c r="AV553" s="606" t="s">
        <v>89</v>
      </c>
      <c r="AW553" s="606" t="s">
        <v>43</v>
      </c>
      <c r="AX553" s="606" t="s">
        <v>82</v>
      </c>
      <c r="AY553" s="607" t="s">
        <v>197</v>
      </c>
    </row>
    <row r="554" spans="2:51" s="606" customFormat="1">
      <c r="B554" s="605"/>
      <c r="D554" s="594" t="s">
        <v>205</v>
      </c>
      <c r="E554" s="607" t="s">
        <v>5</v>
      </c>
      <c r="F554" s="608" t="s">
        <v>498</v>
      </c>
      <c r="H554" s="609">
        <v>0.248</v>
      </c>
      <c r="L554" s="605"/>
      <c r="M554" s="610"/>
      <c r="N554" s="611"/>
      <c r="O554" s="611"/>
      <c r="P554" s="611"/>
      <c r="Q554" s="611"/>
      <c r="R554" s="611"/>
      <c r="S554" s="611"/>
      <c r="T554" s="612"/>
      <c r="AT554" s="607" t="s">
        <v>205</v>
      </c>
      <c r="AU554" s="607" t="s">
        <v>89</v>
      </c>
      <c r="AV554" s="606" t="s">
        <v>89</v>
      </c>
      <c r="AW554" s="606" t="s">
        <v>43</v>
      </c>
      <c r="AX554" s="606" t="s">
        <v>82</v>
      </c>
      <c r="AY554" s="607" t="s">
        <v>197</v>
      </c>
    </row>
    <row r="555" spans="2:51" s="606" customFormat="1">
      <c r="B555" s="605"/>
      <c r="D555" s="594" t="s">
        <v>205</v>
      </c>
      <c r="E555" s="607" t="s">
        <v>5</v>
      </c>
      <c r="F555" s="608" t="s">
        <v>499</v>
      </c>
      <c r="H555" s="609">
        <v>0.314</v>
      </c>
      <c r="L555" s="605"/>
      <c r="M555" s="610"/>
      <c r="N555" s="611"/>
      <c r="O555" s="611"/>
      <c r="P555" s="611"/>
      <c r="Q555" s="611"/>
      <c r="R555" s="611"/>
      <c r="S555" s="611"/>
      <c r="T555" s="612"/>
      <c r="AT555" s="607" t="s">
        <v>205</v>
      </c>
      <c r="AU555" s="607" t="s">
        <v>89</v>
      </c>
      <c r="AV555" s="606" t="s">
        <v>89</v>
      </c>
      <c r="AW555" s="606" t="s">
        <v>43</v>
      </c>
      <c r="AX555" s="606" t="s">
        <v>82</v>
      </c>
      <c r="AY555" s="607" t="s">
        <v>197</v>
      </c>
    </row>
    <row r="556" spans="2:51" s="606" customFormat="1">
      <c r="B556" s="605"/>
      <c r="D556" s="594" t="s">
        <v>205</v>
      </c>
      <c r="E556" s="607" t="s">
        <v>5</v>
      </c>
      <c r="F556" s="608" t="s">
        <v>500</v>
      </c>
      <c r="H556" s="609">
        <v>0.248</v>
      </c>
      <c r="L556" s="605"/>
      <c r="M556" s="610"/>
      <c r="N556" s="611"/>
      <c r="O556" s="611"/>
      <c r="P556" s="611"/>
      <c r="Q556" s="611"/>
      <c r="R556" s="611"/>
      <c r="S556" s="611"/>
      <c r="T556" s="612"/>
      <c r="AT556" s="607" t="s">
        <v>205</v>
      </c>
      <c r="AU556" s="607" t="s">
        <v>89</v>
      </c>
      <c r="AV556" s="606" t="s">
        <v>89</v>
      </c>
      <c r="AW556" s="606" t="s">
        <v>43</v>
      </c>
      <c r="AX556" s="606" t="s">
        <v>82</v>
      </c>
      <c r="AY556" s="607" t="s">
        <v>197</v>
      </c>
    </row>
    <row r="557" spans="2:51" s="606" customFormat="1">
      <c r="B557" s="605"/>
      <c r="D557" s="594" t="s">
        <v>205</v>
      </c>
      <c r="E557" s="607" t="s">
        <v>5</v>
      </c>
      <c r="F557" s="608" t="s">
        <v>501</v>
      </c>
      <c r="H557" s="609">
        <v>0.314</v>
      </c>
      <c r="L557" s="605"/>
      <c r="M557" s="610"/>
      <c r="N557" s="611"/>
      <c r="O557" s="611"/>
      <c r="P557" s="611"/>
      <c r="Q557" s="611"/>
      <c r="R557" s="611"/>
      <c r="S557" s="611"/>
      <c r="T557" s="612"/>
      <c r="AT557" s="607" t="s">
        <v>205</v>
      </c>
      <c r="AU557" s="607" t="s">
        <v>89</v>
      </c>
      <c r="AV557" s="606" t="s">
        <v>89</v>
      </c>
      <c r="AW557" s="606" t="s">
        <v>43</v>
      </c>
      <c r="AX557" s="606" t="s">
        <v>82</v>
      </c>
      <c r="AY557" s="607" t="s">
        <v>197</v>
      </c>
    </row>
    <row r="558" spans="2:51" s="606" customFormat="1">
      <c r="B558" s="605"/>
      <c r="D558" s="594" t="s">
        <v>205</v>
      </c>
      <c r="E558" s="607" t="s">
        <v>5</v>
      </c>
      <c r="F558" s="608" t="s">
        <v>502</v>
      </c>
      <c r="H558" s="609">
        <v>0.248</v>
      </c>
      <c r="L558" s="605"/>
      <c r="M558" s="610"/>
      <c r="N558" s="611"/>
      <c r="O558" s="611"/>
      <c r="P558" s="611"/>
      <c r="Q558" s="611"/>
      <c r="R558" s="611"/>
      <c r="S558" s="611"/>
      <c r="T558" s="612"/>
      <c r="AT558" s="607" t="s">
        <v>205</v>
      </c>
      <c r="AU558" s="607" t="s">
        <v>89</v>
      </c>
      <c r="AV558" s="606" t="s">
        <v>89</v>
      </c>
      <c r="AW558" s="606" t="s">
        <v>43</v>
      </c>
      <c r="AX558" s="606" t="s">
        <v>82</v>
      </c>
      <c r="AY558" s="607" t="s">
        <v>197</v>
      </c>
    </row>
    <row r="559" spans="2:51" s="606" customFormat="1">
      <c r="B559" s="605"/>
      <c r="D559" s="594" t="s">
        <v>205</v>
      </c>
      <c r="E559" s="607" t="s">
        <v>5</v>
      </c>
      <c r="F559" s="608" t="s">
        <v>503</v>
      </c>
      <c r="H559" s="609">
        <v>0.314</v>
      </c>
      <c r="L559" s="605"/>
      <c r="M559" s="610"/>
      <c r="N559" s="611"/>
      <c r="O559" s="611"/>
      <c r="P559" s="611"/>
      <c r="Q559" s="611"/>
      <c r="R559" s="611"/>
      <c r="S559" s="611"/>
      <c r="T559" s="612"/>
      <c r="AT559" s="607" t="s">
        <v>205</v>
      </c>
      <c r="AU559" s="607" t="s">
        <v>89</v>
      </c>
      <c r="AV559" s="606" t="s">
        <v>89</v>
      </c>
      <c r="AW559" s="606" t="s">
        <v>43</v>
      </c>
      <c r="AX559" s="606" t="s">
        <v>82</v>
      </c>
      <c r="AY559" s="607" t="s">
        <v>197</v>
      </c>
    </row>
    <row r="560" spans="2:51" s="606" customFormat="1">
      <c r="B560" s="605"/>
      <c r="D560" s="594" t="s">
        <v>205</v>
      </c>
      <c r="E560" s="607" t="s">
        <v>5</v>
      </c>
      <c r="F560" s="608" t="s">
        <v>504</v>
      </c>
      <c r="H560" s="609">
        <v>0.248</v>
      </c>
      <c r="L560" s="605"/>
      <c r="M560" s="610"/>
      <c r="N560" s="611"/>
      <c r="O560" s="611"/>
      <c r="P560" s="611"/>
      <c r="Q560" s="611"/>
      <c r="R560" s="611"/>
      <c r="S560" s="611"/>
      <c r="T560" s="612"/>
      <c r="AT560" s="607" t="s">
        <v>205</v>
      </c>
      <c r="AU560" s="607" t="s">
        <v>89</v>
      </c>
      <c r="AV560" s="606" t="s">
        <v>89</v>
      </c>
      <c r="AW560" s="606" t="s">
        <v>43</v>
      </c>
      <c r="AX560" s="606" t="s">
        <v>82</v>
      </c>
      <c r="AY560" s="607" t="s">
        <v>197</v>
      </c>
    </row>
    <row r="561" spans="2:51" s="606" customFormat="1">
      <c r="B561" s="605"/>
      <c r="D561" s="594" t="s">
        <v>205</v>
      </c>
      <c r="E561" s="607" t="s">
        <v>5</v>
      </c>
      <c r="F561" s="608" t="s">
        <v>505</v>
      </c>
      <c r="H561" s="609">
        <v>0.314</v>
      </c>
      <c r="L561" s="605"/>
      <c r="M561" s="610"/>
      <c r="N561" s="611"/>
      <c r="O561" s="611"/>
      <c r="P561" s="611"/>
      <c r="Q561" s="611"/>
      <c r="R561" s="611"/>
      <c r="S561" s="611"/>
      <c r="T561" s="612"/>
      <c r="AT561" s="607" t="s">
        <v>205</v>
      </c>
      <c r="AU561" s="607" t="s">
        <v>89</v>
      </c>
      <c r="AV561" s="606" t="s">
        <v>89</v>
      </c>
      <c r="AW561" s="606" t="s">
        <v>43</v>
      </c>
      <c r="AX561" s="606" t="s">
        <v>82</v>
      </c>
      <c r="AY561" s="607" t="s">
        <v>197</v>
      </c>
    </row>
    <row r="562" spans="2:51" s="606" customFormat="1">
      <c r="B562" s="605"/>
      <c r="D562" s="594" t="s">
        <v>205</v>
      </c>
      <c r="E562" s="607" t="s">
        <v>5</v>
      </c>
      <c r="F562" s="608" t="s">
        <v>506</v>
      </c>
      <c r="H562" s="609">
        <v>0.248</v>
      </c>
      <c r="L562" s="605"/>
      <c r="M562" s="610"/>
      <c r="N562" s="611"/>
      <c r="O562" s="611"/>
      <c r="P562" s="611"/>
      <c r="Q562" s="611"/>
      <c r="R562" s="611"/>
      <c r="S562" s="611"/>
      <c r="T562" s="612"/>
      <c r="AT562" s="607" t="s">
        <v>205</v>
      </c>
      <c r="AU562" s="607" t="s">
        <v>89</v>
      </c>
      <c r="AV562" s="606" t="s">
        <v>89</v>
      </c>
      <c r="AW562" s="606" t="s">
        <v>43</v>
      </c>
      <c r="AX562" s="606" t="s">
        <v>82</v>
      </c>
      <c r="AY562" s="607" t="s">
        <v>197</v>
      </c>
    </row>
    <row r="563" spans="2:51" s="606" customFormat="1">
      <c r="B563" s="605"/>
      <c r="D563" s="594" t="s">
        <v>205</v>
      </c>
      <c r="E563" s="607" t="s">
        <v>5</v>
      </c>
      <c r="F563" s="608" t="s">
        <v>507</v>
      </c>
      <c r="H563" s="609">
        <v>0.314</v>
      </c>
      <c r="L563" s="605"/>
      <c r="M563" s="610"/>
      <c r="N563" s="611"/>
      <c r="O563" s="611"/>
      <c r="P563" s="611"/>
      <c r="Q563" s="611"/>
      <c r="R563" s="611"/>
      <c r="S563" s="611"/>
      <c r="T563" s="612"/>
      <c r="AT563" s="607" t="s">
        <v>205</v>
      </c>
      <c r="AU563" s="607" t="s">
        <v>89</v>
      </c>
      <c r="AV563" s="606" t="s">
        <v>89</v>
      </c>
      <c r="AW563" s="606" t="s">
        <v>43</v>
      </c>
      <c r="AX563" s="606" t="s">
        <v>82</v>
      </c>
      <c r="AY563" s="607" t="s">
        <v>197</v>
      </c>
    </row>
    <row r="564" spans="2:51" s="606" customFormat="1">
      <c r="B564" s="605"/>
      <c r="D564" s="594" t="s">
        <v>205</v>
      </c>
      <c r="E564" s="607" t="s">
        <v>5</v>
      </c>
      <c r="F564" s="608" t="s">
        <v>508</v>
      </c>
      <c r="H564" s="609">
        <v>0.248</v>
      </c>
      <c r="L564" s="605"/>
      <c r="M564" s="610"/>
      <c r="N564" s="611"/>
      <c r="O564" s="611"/>
      <c r="P564" s="611"/>
      <c r="Q564" s="611"/>
      <c r="R564" s="611"/>
      <c r="S564" s="611"/>
      <c r="T564" s="612"/>
      <c r="AT564" s="607" t="s">
        <v>205</v>
      </c>
      <c r="AU564" s="607" t="s">
        <v>89</v>
      </c>
      <c r="AV564" s="606" t="s">
        <v>89</v>
      </c>
      <c r="AW564" s="606" t="s">
        <v>43</v>
      </c>
      <c r="AX564" s="606" t="s">
        <v>82</v>
      </c>
      <c r="AY564" s="607" t="s">
        <v>197</v>
      </c>
    </row>
    <row r="565" spans="2:51" s="606" customFormat="1">
      <c r="B565" s="605"/>
      <c r="D565" s="594" t="s">
        <v>205</v>
      </c>
      <c r="E565" s="607" t="s">
        <v>5</v>
      </c>
      <c r="F565" s="608" t="s">
        <v>509</v>
      </c>
      <c r="H565" s="609">
        <v>0.314</v>
      </c>
      <c r="L565" s="605"/>
      <c r="M565" s="610"/>
      <c r="N565" s="611"/>
      <c r="O565" s="611"/>
      <c r="P565" s="611"/>
      <c r="Q565" s="611"/>
      <c r="R565" s="611"/>
      <c r="S565" s="611"/>
      <c r="T565" s="612"/>
      <c r="AT565" s="607" t="s">
        <v>205</v>
      </c>
      <c r="AU565" s="607" t="s">
        <v>89</v>
      </c>
      <c r="AV565" s="606" t="s">
        <v>89</v>
      </c>
      <c r="AW565" s="606" t="s">
        <v>43</v>
      </c>
      <c r="AX565" s="606" t="s">
        <v>82</v>
      </c>
      <c r="AY565" s="607" t="s">
        <v>197</v>
      </c>
    </row>
    <row r="566" spans="2:51" s="606" customFormat="1">
      <c r="B566" s="605"/>
      <c r="D566" s="594" t="s">
        <v>205</v>
      </c>
      <c r="E566" s="607" t="s">
        <v>5</v>
      </c>
      <c r="F566" s="608" t="s">
        <v>510</v>
      </c>
      <c r="H566" s="609">
        <v>0.248</v>
      </c>
      <c r="L566" s="605"/>
      <c r="M566" s="610"/>
      <c r="N566" s="611"/>
      <c r="O566" s="611"/>
      <c r="P566" s="611"/>
      <c r="Q566" s="611"/>
      <c r="R566" s="611"/>
      <c r="S566" s="611"/>
      <c r="T566" s="612"/>
      <c r="AT566" s="607" t="s">
        <v>205</v>
      </c>
      <c r="AU566" s="607" t="s">
        <v>89</v>
      </c>
      <c r="AV566" s="606" t="s">
        <v>89</v>
      </c>
      <c r="AW566" s="606" t="s">
        <v>43</v>
      </c>
      <c r="AX566" s="606" t="s">
        <v>82</v>
      </c>
      <c r="AY566" s="607" t="s">
        <v>197</v>
      </c>
    </row>
    <row r="567" spans="2:51" s="606" customFormat="1">
      <c r="B567" s="605"/>
      <c r="D567" s="594" t="s">
        <v>205</v>
      </c>
      <c r="E567" s="607" t="s">
        <v>5</v>
      </c>
      <c r="F567" s="608" t="s">
        <v>511</v>
      </c>
      <c r="H567" s="609">
        <v>0.314</v>
      </c>
      <c r="L567" s="605"/>
      <c r="M567" s="610"/>
      <c r="N567" s="611"/>
      <c r="O567" s="611"/>
      <c r="P567" s="611"/>
      <c r="Q567" s="611"/>
      <c r="R567" s="611"/>
      <c r="S567" s="611"/>
      <c r="T567" s="612"/>
      <c r="AT567" s="607" t="s">
        <v>205</v>
      </c>
      <c r="AU567" s="607" t="s">
        <v>89</v>
      </c>
      <c r="AV567" s="606" t="s">
        <v>89</v>
      </c>
      <c r="AW567" s="606" t="s">
        <v>43</v>
      </c>
      <c r="AX567" s="606" t="s">
        <v>82</v>
      </c>
      <c r="AY567" s="607" t="s">
        <v>197</v>
      </c>
    </row>
    <row r="568" spans="2:51" s="606" customFormat="1">
      <c r="B568" s="605"/>
      <c r="D568" s="594" t="s">
        <v>205</v>
      </c>
      <c r="E568" s="607" t="s">
        <v>5</v>
      </c>
      <c r="F568" s="608" t="s">
        <v>512</v>
      </c>
      <c r="H568" s="609">
        <v>0.248</v>
      </c>
      <c r="L568" s="605"/>
      <c r="M568" s="610"/>
      <c r="N568" s="611"/>
      <c r="O568" s="611"/>
      <c r="P568" s="611"/>
      <c r="Q568" s="611"/>
      <c r="R568" s="611"/>
      <c r="S568" s="611"/>
      <c r="T568" s="612"/>
      <c r="AT568" s="607" t="s">
        <v>205</v>
      </c>
      <c r="AU568" s="607" t="s">
        <v>89</v>
      </c>
      <c r="AV568" s="606" t="s">
        <v>89</v>
      </c>
      <c r="AW568" s="606" t="s">
        <v>43</v>
      </c>
      <c r="AX568" s="606" t="s">
        <v>82</v>
      </c>
      <c r="AY568" s="607" t="s">
        <v>197</v>
      </c>
    </row>
    <row r="569" spans="2:51" s="606" customFormat="1">
      <c r="B569" s="605"/>
      <c r="D569" s="594" t="s">
        <v>205</v>
      </c>
      <c r="E569" s="607" t="s">
        <v>5</v>
      </c>
      <c r="F569" s="608" t="s">
        <v>513</v>
      </c>
      <c r="H569" s="609">
        <v>0.314</v>
      </c>
      <c r="L569" s="605"/>
      <c r="M569" s="610"/>
      <c r="N569" s="611"/>
      <c r="O569" s="611"/>
      <c r="P569" s="611"/>
      <c r="Q569" s="611"/>
      <c r="R569" s="611"/>
      <c r="S569" s="611"/>
      <c r="T569" s="612"/>
      <c r="AT569" s="607" t="s">
        <v>205</v>
      </c>
      <c r="AU569" s="607" t="s">
        <v>89</v>
      </c>
      <c r="AV569" s="606" t="s">
        <v>89</v>
      </c>
      <c r="AW569" s="606" t="s">
        <v>43</v>
      </c>
      <c r="AX569" s="606" t="s">
        <v>82</v>
      </c>
      <c r="AY569" s="607" t="s">
        <v>197</v>
      </c>
    </row>
    <row r="570" spans="2:51" s="606" customFormat="1">
      <c r="B570" s="605"/>
      <c r="D570" s="594" t="s">
        <v>205</v>
      </c>
      <c r="E570" s="607" t="s">
        <v>5</v>
      </c>
      <c r="F570" s="608" t="s">
        <v>514</v>
      </c>
      <c r="H570" s="609">
        <v>0.248</v>
      </c>
      <c r="L570" s="605"/>
      <c r="M570" s="610"/>
      <c r="N570" s="611"/>
      <c r="O570" s="611"/>
      <c r="P570" s="611"/>
      <c r="Q570" s="611"/>
      <c r="R570" s="611"/>
      <c r="S570" s="611"/>
      <c r="T570" s="612"/>
      <c r="AT570" s="607" t="s">
        <v>205</v>
      </c>
      <c r="AU570" s="607" t="s">
        <v>89</v>
      </c>
      <c r="AV570" s="606" t="s">
        <v>89</v>
      </c>
      <c r="AW570" s="606" t="s">
        <v>43</v>
      </c>
      <c r="AX570" s="606" t="s">
        <v>82</v>
      </c>
      <c r="AY570" s="607" t="s">
        <v>197</v>
      </c>
    </row>
    <row r="571" spans="2:51" s="606" customFormat="1">
      <c r="B571" s="605"/>
      <c r="D571" s="594" t="s">
        <v>205</v>
      </c>
      <c r="E571" s="607" t="s">
        <v>5</v>
      </c>
      <c r="F571" s="608" t="s">
        <v>515</v>
      </c>
      <c r="H571" s="609">
        <v>0.314</v>
      </c>
      <c r="L571" s="605"/>
      <c r="M571" s="610"/>
      <c r="N571" s="611"/>
      <c r="O571" s="611"/>
      <c r="P571" s="611"/>
      <c r="Q571" s="611"/>
      <c r="R571" s="611"/>
      <c r="S571" s="611"/>
      <c r="T571" s="612"/>
      <c r="AT571" s="607" t="s">
        <v>205</v>
      </c>
      <c r="AU571" s="607" t="s">
        <v>89</v>
      </c>
      <c r="AV571" s="606" t="s">
        <v>89</v>
      </c>
      <c r="AW571" s="606" t="s">
        <v>43</v>
      </c>
      <c r="AX571" s="606" t="s">
        <v>82</v>
      </c>
      <c r="AY571" s="607" t="s">
        <v>197</v>
      </c>
    </row>
    <row r="572" spans="2:51" s="606" customFormat="1">
      <c r="B572" s="605"/>
      <c r="D572" s="594" t="s">
        <v>205</v>
      </c>
      <c r="E572" s="607" t="s">
        <v>5</v>
      </c>
      <c r="F572" s="608" t="s">
        <v>516</v>
      </c>
      <c r="H572" s="609">
        <v>0.248</v>
      </c>
      <c r="L572" s="605"/>
      <c r="M572" s="610"/>
      <c r="N572" s="611"/>
      <c r="O572" s="611"/>
      <c r="P572" s="611"/>
      <c r="Q572" s="611"/>
      <c r="R572" s="611"/>
      <c r="S572" s="611"/>
      <c r="T572" s="612"/>
      <c r="AT572" s="607" t="s">
        <v>205</v>
      </c>
      <c r="AU572" s="607" t="s">
        <v>89</v>
      </c>
      <c r="AV572" s="606" t="s">
        <v>89</v>
      </c>
      <c r="AW572" s="606" t="s">
        <v>43</v>
      </c>
      <c r="AX572" s="606" t="s">
        <v>82</v>
      </c>
      <c r="AY572" s="607" t="s">
        <v>197</v>
      </c>
    </row>
    <row r="573" spans="2:51" s="606" customFormat="1">
      <c r="B573" s="605"/>
      <c r="D573" s="594" t="s">
        <v>205</v>
      </c>
      <c r="E573" s="607" t="s">
        <v>5</v>
      </c>
      <c r="F573" s="608" t="s">
        <v>517</v>
      </c>
      <c r="H573" s="609">
        <v>0.314</v>
      </c>
      <c r="L573" s="605"/>
      <c r="M573" s="610"/>
      <c r="N573" s="611"/>
      <c r="O573" s="611"/>
      <c r="P573" s="611"/>
      <c r="Q573" s="611"/>
      <c r="R573" s="611"/>
      <c r="S573" s="611"/>
      <c r="T573" s="612"/>
      <c r="AT573" s="607" t="s">
        <v>205</v>
      </c>
      <c r="AU573" s="607" t="s">
        <v>89</v>
      </c>
      <c r="AV573" s="606" t="s">
        <v>89</v>
      </c>
      <c r="AW573" s="606" t="s">
        <v>43</v>
      </c>
      <c r="AX573" s="606" t="s">
        <v>82</v>
      </c>
      <c r="AY573" s="607" t="s">
        <v>197</v>
      </c>
    </row>
    <row r="574" spans="2:51" s="606" customFormat="1">
      <c r="B574" s="605"/>
      <c r="D574" s="594" t="s">
        <v>205</v>
      </c>
      <c r="E574" s="607" t="s">
        <v>5</v>
      </c>
      <c r="F574" s="608" t="s">
        <v>518</v>
      </c>
      <c r="H574" s="609">
        <v>0.314</v>
      </c>
      <c r="L574" s="605"/>
      <c r="M574" s="610"/>
      <c r="N574" s="611"/>
      <c r="O574" s="611"/>
      <c r="P574" s="611"/>
      <c r="Q574" s="611"/>
      <c r="R574" s="611"/>
      <c r="S574" s="611"/>
      <c r="T574" s="612"/>
      <c r="AT574" s="607" t="s">
        <v>205</v>
      </c>
      <c r="AU574" s="607" t="s">
        <v>89</v>
      </c>
      <c r="AV574" s="606" t="s">
        <v>89</v>
      </c>
      <c r="AW574" s="606" t="s">
        <v>43</v>
      </c>
      <c r="AX574" s="606" t="s">
        <v>82</v>
      </c>
      <c r="AY574" s="607" t="s">
        <v>197</v>
      </c>
    </row>
    <row r="575" spans="2:51" s="606" customFormat="1">
      <c r="B575" s="605"/>
      <c r="D575" s="594" t="s">
        <v>205</v>
      </c>
      <c r="E575" s="607" t="s">
        <v>5</v>
      </c>
      <c r="F575" s="608" t="s">
        <v>519</v>
      </c>
      <c r="H575" s="609">
        <v>0.248</v>
      </c>
      <c r="L575" s="605"/>
      <c r="M575" s="610"/>
      <c r="N575" s="611"/>
      <c r="O575" s="611"/>
      <c r="P575" s="611"/>
      <c r="Q575" s="611"/>
      <c r="R575" s="611"/>
      <c r="S575" s="611"/>
      <c r="T575" s="612"/>
      <c r="AT575" s="607" t="s">
        <v>205</v>
      </c>
      <c r="AU575" s="607" t="s">
        <v>89</v>
      </c>
      <c r="AV575" s="606" t="s">
        <v>89</v>
      </c>
      <c r="AW575" s="606" t="s">
        <v>43</v>
      </c>
      <c r="AX575" s="606" t="s">
        <v>82</v>
      </c>
      <c r="AY575" s="607" t="s">
        <v>197</v>
      </c>
    </row>
    <row r="576" spans="2:51" s="622" customFormat="1">
      <c r="B576" s="621"/>
      <c r="D576" s="594" t="s">
        <v>205</v>
      </c>
      <c r="E576" s="623" t="s">
        <v>5</v>
      </c>
      <c r="F576" s="624" t="s">
        <v>237</v>
      </c>
      <c r="H576" s="625">
        <v>16.34</v>
      </c>
      <c r="L576" s="621"/>
      <c r="M576" s="626"/>
      <c r="N576" s="627"/>
      <c r="O576" s="627"/>
      <c r="P576" s="627"/>
      <c r="Q576" s="627"/>
      <c r="R576" s="627"/>
      <c r="S576" s="627"/>
      <c r="T576" s="628"/>
      <c r="AT576" s="623" t="s">
        <v>205</v>
      </c>
      <c r="AU576" s="623" t="s">
        <v>89</v>
      </c>
      <c r="AV576" s="622" t="s">
        <v>114</v>
      </c>
      <c r="AW576" s="622" t="s">
        <v>43</v>
      </c>
      <c r="AX576" s="622" t="s">
        <v>82</v>
      </c>
      <c r="AY576" s="623" t="s">
        <v>197</v>
      </c>
    </row>
    <row r="577" spans="2:51" s="599" customFormat="1">
      <c r="B577" s="598"/>
      <c r="D577" s="594" t="s">
        <v>205</v>
      </c>
      <c r="E577" s="600" t="s">
        <v>5</v>
      </c>
      <c r="F577" s="601" t="s">
        <v>238</v>
      </c>
      <c r="H577" s="600" t="s">
        <v>5</v>
      </c>
      <c r="L577" s="598"/>
      <c r="M577" s="602"/>
      <c r="N577" s="603"/>
      <c r="O577" s="603"/>
      <c r="P577" s="603"/>
      <c r="Q577" s="603"/>
      <c r="R577" s="603"/>
      <c r="S577" s="603"/>
      <c r="T577" s="604"/>
      <c r="AT577" s="600" t="s">
        <v>205</v>
      </c>
      <c r="AU577" s="600" t="s">
        <v>89</v>
      </c>
      <c r="AV577" s="599" t="s">
        <v>11</v>
      </c>
      <c r="AW577" s="599" t="s">
        <v>43</v>
      </c>
      <c r="AX577" s="599" t="s">
        <v>82</v>
      </c>
      <c r="AY577" s="600" t="s">
        <v>197</v>
      </c>
    </row>
    <row r="578" spans="2:51" s="606" customFormat="1">
      <c r="B578" s="605"/>
      <c r="D578" s="594" t="s">
        <v>205</v>
      </c>
      <c r="E578" s="607" t="s">
        <v>5</v>
      </c>
      <c r="F578" s="608" t="s">
        <v>520</v>
      </c>
      <c r="H578" s="609">
        <v>1.006</v>
      </c>
      <c r="L578" s="605"/>
      <c r="M578" s="610"/>
      <c r="N578" s="611"/>
      <c r="O578" s="611"/>
      <c r="P578" s="611"/>
      <c r="Q578" s="611"/>
      <c r="R578" s="611"/>
      <c r="S578" s="611"/>
      <c r="T578" s="612"/>
      <c r="AT578" s="607" t="s">
        <v>205</v>
      </c>
      <c r="AU578" s="607" t="s">
        <v>89</v>
      </c>
      <c r="AV578" s="606" t="s">
        <v>89</v>
      </c>
      <c r="AW578" s="606" t="s">
        <v>43</v>
      </c>
      <c r="AX578" s="606" t="s">
        <v>82</v>
      </c>
      <c r="AY578" s="607" t="s">
        <v>197</v>
      </c>
    </row>
    <row r="579" spans="2:51" s="606" customFormat="1">
      <c r="B579" s="605"/>
      <c r="D579" s="594" t="s">
        <v>205</v>
      </c>
      <c r="E579" s="607" t="s">
        <v>5</v>
      </c>
      <c r="F579" s="608" t="s">
        <v>521</v>
      </c>
      <c r="H579" s="609">
        <v>8.4559999999999995</v>
      </c>
      <c r="L579" s="605"/>
      <c r="M579" s="610"/>
      <c r="N579" s="611"/>
      <c r="O579" s="611"/>
      <c r="P579" s="611"/>
      <c r="Q579" s="611"/>
      <c r="R579" s="611"/>
      <c r="S579" s="611"/>
      <c r="T579" s="612"/>
      <c r="AT579" s="607" t="s">
        <v>205</v>
      </c>
      <c r="AU579" s="607" t="s">
        <v>89</v>
      </c>
      <c r="AV579" s="606" t="s">
        <v>89</v>
      </c>
      <c r="AW579" s="606" t="s">
        <v>43</v>
      </c>
      <c r="AX579" s="606" t="s">
        <v>82</v>
      </c>
      <c r="AY579" s="607" t="s">
        <v>197</v>
      </c>
    </row>
    <row r="580" spans="2:51" s="606" customFormat="1">
      <c r="B580" s="605"/>
      <c r="D580" s="594" t="s">
        <v>205</v>
      </c>
      <c r="E580" s="607" t="s">
        <v>5</v>
      </c>
      <c r="F580" s="608" t="s">
        <v>522</v>
      </c>
      <c r="H580" s="609">
        <v>0.38200000000000001</v>
      </c>
      <c r="L580" s="605"/>
      <c r="M580" s="610"/>
      <c r="N580" s="611"/>
      <c r="O580" s="611"/>
      <c r="P580" s="611"/>
      <c r="Q580" s="611"/>
      <c r="R580" s="611"/>
      <c r="S580" s="611"/>
      <c r="T580" s="612"/>
      <c r="AT580" s="607" t="s">
        <v>205</v>
      </c>
      <c r="AU580" s="607" t="s">
        <v>89</v>
      </c>
      <c r="AV580" s="606" t="s">
        <v>89</v>
      </c>
      <c r="AW580" s="606" t="s">
        <v>43</v>
      </c>
      <c r="AX580" s="606" t="s">
        <v>82</v>
      </c>
      <c r="AY580" s="607" t="s">
        <v>197</v>
      </c>
    </row>
    <row r="581" spans="2:51" s="606" customFormat="1">
      <c r="B581" s="605"/>
      <c r="D581" s="594" t="s">
        <v>205</v>
      </c>
      <c r="E581" s="607" t="s">
        <v>5</v>
      </c>
      <c r="F581" s="608" t="s">
        <v>523</v>
      </c>
      <c r="H581" s="609">
        <v>0.314</v>
      </c>
      <c r="L581" s="605"/>
      <c r="M581" s="610"/>
      <c r="N581" s="611"/>
      <c r="O581" s="611"/>
      <c r="P581" s="611"/>
      <c r="Q581" s="611"/>
      <c r="R581" s="611"/>
      <c r="S581" s="611"/>
      <c r="T581" s="612"/>
      <c r="AT581" s="607" t="s">
        <v>205</v>
      </c>
      <c r="AU581" s="607" t="s">
        <v>89</v>
      </c>
      <c r="AV581" s="606" t="s">
        <v>89</v>
      </c>
      <c r="AW581" s="606" t="s">
        <v>43</v>
      </c>
      <c r="AX581" s="606" t="s">
        <v>82</v>
      </c>
      <c r="AY581" s="607" t="s">
        <v>197</v>
      </c>
    </row>
    <row r="582" spans="2:51" s="606" customFormat="1">
      <c r="B582" s="605"/>
      <c r="D582" s="594" t="s">
        <v>205</v>
      </c>
      <c r="E582" s="607" t="s">
        <v>5</v>
      </c>
      <c r="F582" s="608" t="s">
        <v>524</v>
      </c>
      <c r="H582" s="609">
        <v>1.37</v>
      </c>
      <c r="L582" s="605"/>
      <c r="M582" s="610"/>
      <c r="N582" s="611"/>
      <c r="O582" s="611"/>
      <c r="P582" s="611"/>
      <c r="Q582" s="611"/>
      <c r="R582" s="611"/>
      <c r="S582" s="611"/>
      <c r="T582" s="612"/>
      <c r="AT582" s="607" t="s">
        <v>205</v>
      </c>
      <c r="AU582" s="607" t="s">
        <v>89</v>
      </c>
      <c r="AV582" s="606" t="s">
        <v>89</v>
      </c>
      <c r="AW582" s="606" t="s">
        <v>43</v>
      </c>
      <c r="AX582" s="606" t="s">
        <v>82</v>
      </c>
      <c r="AY582" s="607" t="s">
        <v>197</v>
      </c>
    </row>
    <row r="583" spans="2:51" s="606" customFormat="1">
      <c r="B583" s="605"/>
      <c r="D583" s="594" t="s">
        <v>205</v>
      </c>
      <c r="E583" s="607" t="s">
        <v>5</v>
      </c>
      <c r="F583" s="608" t="s">
        <v>525</v>
      </c>
      <c r="H583" s="609">
        <v>0.248</v>
      </c>
      <c r="L583" s="605"/>
      <c r="M583" s="610"/>
      <c r="N583" s="611"/>
      <c r="O583" s="611"/>
      <c r="P583" s="611"/>
      <c r="Q583" s="611"/>
      <c r="R583" s="611"/>
      <c r="S583" s="611"/>
      <c r="T583" s="612"/>
      <c r="AT583" s="607" t="s">
        <v>205</v>
      </c>
      <c r="AU583" s="607" t="s">
        <v>89</v>
      </c>
      <c r="AV583" s="606" t="s">
        <v>89</v>
      </c>
      <c r="AW583" s="606" t="s">
        <v>43</v>
      </c>
      <c r="AX583" s="606" t="s">
        <v>82</v>
      </c>
      <c r="AY583" s="607" t="s">
        <v>197</v>
      </c>
    </row>
    <row r="584" spans="2:51" s="606" customFormat="1">
      <c r="B584" s="605"/>
      <c r="D584" s="594" t="s">
        <v>205</v>
      </c>
      <c r="E584" s="607" t="s">
        <v>5</v>
      </c>
      <c r="F584" s="608" t="s">
        <v>526</v>
      </c>
      <c r="H584" s="609">
        <v>0.314</v>
      </c>
      <c r="L584" s="605"/>
      <c r="M584" s="610"/>
      <c r="N584" s="611"/>
      <c r="O584" s="611"/>
      <c r="P584" s="611"/>
      <c r="Q584" s="611"/>
      <c r="R584" s="611"/>
      <c r="S584" s="611"/>
      <c r="T584" s="612"/>
      <c r="AT584" s="607" t="s">
        <v>205</v>
      </c>
      <c r="AU584" s="607" t="s">
        <v>89</v>
      </c>
      <c r="AV584" s="606" t="s">
        <v>89</v>
      </c>
      <c r="AW584" s="606" t="s">
        <v>43</v>
      </c>
      <c r="AX584" s="606" t="s">
        <v>82</v>
      </c>
      <c r="AY584" s="607" t="s">
        <v>197</v>
      </c>
    </row>
    <row r="585" spans="2:51" s="606" customFormat="1">
      <c r="B585" s="605"/>
      <c r="D585" s="594" t="s">
        <v>205</v>
      </c>
      <c r="E585" s="607" t="s">
        <v>5</v>
      </c>
      <c r="F585" s="608" t="s">
        <v>527</v>
      </c>
      <c r="H585" s="609">
        <v>0.248</v>
      </c>
      <c r="L585" s="605"/>
      <c r="M585" s="610"/>
      <c r="N585" s="611"/>
      <c r="O585" s="611"/>
      <c r="P585" s="611"/>
      <c r="Q585" s="611"/>
      <c r="R585" s="611"/>
      <c r="S585" s="611"/>
      <c r="T585" s="612"/>
      <c r="AT585" s="607" t="s">
        <v>205</v>
      </c>
      <c r="AU585" s="607" t="s">
        <v>89</v>
      </c>
      <c r="AV585" s="606" t="s">
        <v>89</v>
      </c>
      <c r="AW585" s="606" t="s">
        <v>43</v>
      </c>
      <c r="AX585" s="606" t="s">
        <v>82</v>
      </c>
      <c r="AY585" s="607" t="s">
        <v>197</v>
      </c>
    </row>
    <row r="586" spans="2:51" s="606" customFormat="1">
      <c r="B586" s="605"/>
      <c r="D586" s="594" t="s">
        <v>205</v>
      </c>
      <c r="E586" s="607" t="s">
        <v>5</v>
      </c>
      <c r="F586" s="608" t="s">
        <v>528</v>
      </c>
      <c r="H586" s="609">
        <v>0.314</v>
      </c>
      <c r="L586" s="605"/>
      <c r="M586" s="610"/>
      <c r="N586" s="611"/>
      <c r="O586" s="611"/>
      <c r="P586" s="611"/>
      <c r="Q586" s="611"/>
      <c r="R586" s="611"/>
      <c r="S586" s="611"/>
      <c r="T586" s="612"/>
      <c r="AT586" s="607" t="s">
        <v>205</v>
      </c>
      <c r="AU586" s="607" t="s">
        <v>89</v>
      </c>
      <c r="AV586" s="606" t="s">
        <v>89</v>
      </c>
      <c r="AW586" s="606" t="s">
        <v>43</v>
      </c>
      <c r="AX586" s="606" t="s">
        <v>82</v>
      </c>
      <c r="AY586" s="607" t="s">
        <v>197</v>
      </c>
    </row>
    <row r="587" spans="2:51" s="606" customFormat="1">
      <c r="B587" s="605"/>
      <c r="D587" s="594" t="s">
        <v>205</v>
      </c>
      <c r="E587" s="607" t="s">
        <v>5</v>
      </c>
      <c r="F587" s="608" t="s">
        <v>529</v>
      </c>
      <c r="H587" s="609">
        <v>0.248</v>
      </c>
      <c r="L587" s="605"/>
      <c r="M587" s="610"/>
      <c r="N587" s="611"/>
      <c r="O587" s="611"/>
      <c r="P587" s="611"/>
      <c r="Q587" s="611"/>
      <c r="R587" s="611"/>
      <c r="S587" s="611"/>
      <c r="T587" s="612"/>
      <c r="AT587" s="607" t="s">
        <v>205</v>
      </c>
      <c r="AU587" s="607" t="s">
        <v>89</v>
      </c>
      <c r="AV587" s="606" t="s">
        <v>89</v>
      </c>
      <c r="AW587" s="606" t="s">
        <v>43</v>
      </c>
      <c r="AX587" s="606" t="s">
        <v>82</v>
      </c>
      <c r="AY587" s="607" t="s">
        <v>197</v>
      </c>
    </row>
    <row r="588" spans="2:51" s="606" customFormat="1">
      <c r="B588" s="605"/>
      <c r="D588" s="594" t="s">
        <v>205</v>
      </c>
      <c r="E588" s="607" t="s">
        <v>5</v>
      </c>
      <c r="F588" s="608" t="s">
        <v>530</v>
      </c>
      <c r="H588" s="609">
        <v>0.314</v>
      </c>
      <c r="L588" s="605"/>
      <c r="M588" s="610"/>
      <c r="N588" s="611"/>
      <c r="O588" s="611"/>
      <c r="P588" s="611"/>
      <c r="Q588" s="611"/>
      <c r="R588" s="611"/>
      <c r="S588" s="611"/>
      <c r="T588" s="612"/>
      <c r="AT588" s="607" t="s">
        <v>205</v>
      </c>
      <c r="AU588" s="607" t="s">
        <v>89</v>
      </c>
      <c r="AV588" s="606" t="s">
        <v>89</v>
      </c>
      <c r="AW588" s="606" t="s">
        <v>43</v>
      </c>
      <c r="AX588" s="606" t="s">
        <v>82</v>
      </c>
      <c r="AY588" s="607" t="s">
        <v>197</v>
      </c>
    </row>
    <row r="589" spans="2:51" s="606" customFormat="1">
      <c r="B589" s="605"/>
      <c r="D589" s="594" t="s">
        <v>205</v>
      </c>
      <c r="E589" s="607" t="s">
        <v>5</v>
      </c>
      <c r="F589" s="608" t="s">
        <v>531</v>
      </c>
      <c r="H589" s="609">
        <v>0.248</v>
      </c>
      <c r="L589" s="605"/>
      <c r="M589" s="610"/>
      <c r="N589" s="611"/>
      <c r="O589" s="611"/>
      <c r="P589" s="611"/>
      <c r="Q589" s="611"/>
      <c r="R589" s="611"/>
      <c r="S589" s="611"/>
      <c r="T589" s="612"/>
      <c r="AT589" s="607" t="s">
        <v>205</v>
      </c>
      <c r="AU589" s="607" t="s">
        <v>89</v>
      </c>
      <c r="AV589" s="606" t="s">
        <v>89</v>
      </c>
      <c r="AW589" s="606" t="s">
        <v>43</v>
      </c>
      <c r="AX589" s="606" t="s">
        <v>82</v>
      </c>
      <c r="AY589" s="607" t="s">
        <v>197</v>
      </c>
    </row>
    <row r="590" spans="2:51" s="606" customFormat="1">
      <c r="B590" s="605"/>
      <c r="D590" s="594" t="s">
        <v>205</v>
      </c>
      <c r="E590" s="607" t="s">
        <v>5</v>
      </c>
      <c r="F590" s="608" t="s">
        <v>532</v>
      </c>
      <c r="H590" s="609">
        <v>0.314</v>
      </c>
      <c r="L590" s="605"/>
      <c r="M590" s="610"/>
      <c r="N590" s="611"/>
      <c r="O590" s="611"/>
      <c r="P590" s="611"/>
      <c r="Q590" s="611"/>
      <c r="R590" s="611"/>
      <c r="S590" s="611"/>
      <c r="T590" s="612"/>
      <c r="AT590" s="607" t="s">
        <v>205</v>
      </c>
      <c r="AU590" s="607" t="s">
        <v>89</v>
      </c>
      <c r="AV590" s="606" t="s">
        <v>89</v>
      </c>
      <c r="AW590" s="606" t="s">
        <v>43</v>
      </c>
      <c r="AX590" s="606" t="s">
        <v>82</v>
      </c>
      <c r="AY590" s="607" t="s">
        <v>197</v>
      </c>
    </row>
    <row r="591" spans="2:51" s="606" customFormat="1">
      <c r="B591" s="605"/>
      <c r="D591" s="594" t="s">
        <v>205</v>
      </c>
      <c r="E591" s="607" t="s">
        <v>5</v>
      </c>
      <c r="F591" s="608" t="s">
        <v>533</v>
      </c>
      <c r="H591" s="609">
        <v>0.248</v>
      </c>
      <c r="L591" s="605"/>
      <c r="M591" s="610"/>
      <c r="N591" s="611"/>
      <c r="O591" s="611"/>
      <c r="P591" s="611"/>
      <c r="Q591" s="611"/>
      <c r="R591" s="611"/>
      <c r="S591" s="611"/>
      <c r="T591" s="612"/>
      <c r="AT591" s="607" t="s">
        <v>205</v>
      </c>
      <c r="AU591" s="607" t="s">
        <v>89</v>
      </c>
      <c r="AV591" s="606" t="s">
        <v>89</v>
      </c>
      <c r="AW591" s="606" t="s">
        <v>43</v>
      </c>
      <c r="AX591" s="606" t="s">
        <v>82</v>
      </c>
      <c r="AY591" s="607" t="s">
        <v>197</v>
      </c>
    </row>
    <row r="592" spans="2:51" s="606" customFormat="1">
      <c r="B592" s="605"/>
      <c r="D592" s="594" t="s">
        <v>205</v>
      </c>
      <c r="E592" s="607" t="s">
        <v>5</v>
      </c>
      <c r="F592" s="608" t="s">
        <v>534</v>
      </c>
      <c r="H592" s="609">
        <v>0.314</v>
      </c>
      <c r="L592" s="605"/>
      <c r="M592" s="610"/>
      <c r="N592" s="611"/>
      <c r="O592" s="611"/>
      <c r="P592" s="611"/>
      <c r="Q592" s="611"/>
      <c r="R592" s="611"/>
      <c r="S592" s="611"/>
      <c r="T592" s="612"/>
      <c r="AT592" s="607" t="s">
        <v>205</v>
      </c>
      <c r="AU592" s="607" t="s">
        <v>89</v>
      </c>
      <c r="AV592" s="606" t="s">
        <v>89</v>
      </c>
      <c r="AW592" s="606" t="s">
        <v>43</v>
      </c>
      <c r="AX592" s="606" t="s">
        <v>82</v>
      </c>
      <c r="AY592" s="607" t="s">
        <v>197</v>
      </c>
    </row>
    <row r="593" spans="2:51" s="606" customFormat="1">
      <c r="B593" s="605"/>
      <c r="D593" s="594" t="s">
        <v>205</v>
      </c>
      <c r="E593" s="607" t="s">
        <v>5</v>
      </c>
      <c r="F593" s="608" t="s">
        <v>535</v>
      </c>
      <c r="H593" s="609">
        <v>0.248</v>
      </c>
      <c r="L593" s="605"/>
      <c r="M593" s="610"/>
      <c r="N593" s="611"/>
      <c r="O593" s="611"/>
      <c r="P593" s="611"/>
      <c r="Q593" s="611"/>
      <c r="R593" s="611"/>
      <c r="S593" s="611"/>
      <c r="T593" s="612"/>
      <c r="AT593" s="607" t="s">
        <v>205</v>
      </c>
      <c r="AU593" s="607" t="s">
        <v>89</v>
      </c>
      <c r="AV593" s="606" t="s">
        <v>89</v>
      </c>
      <c r="AW593" s="606" t="s">
        <v>43</v>
      </c>
      <c r="AX593" s="606" t="s">
        <v>82</v>
      </c>
      <c r="AY593" s="607" t="s">
        <v>197</v>
      </c>
    </row>
    <row r="594" spans="2:51" s="606" customFormat="1">
      <c r="B594" s="605"/>
      <c r="D594" s="594" t="s">
        <v>205</v>
      </c>
      <c r="E594" s="607" t="s">
        <v>5</v>
      </c>
      <c r="F594" s="608" t="s">
        <v>536</v>
      </c>
      <c r="H594" s="609">
        <v>0.314</v>
      </c>
      <c r="L594" s="605"/>
      <c r="M594" s="610"/>
      <c r="N594" s="611"/>
      <c r="O594" s="611"/>
      <c r="P594" s="611"/>
      <c r="Q594" s="611"/>
      <c r="R594" s="611"/>
      <c r="S594" s="611"/>
      <c r="T594" s="612"/>
      <c r="AT594" s="607" t="s">
        <v>205</v>
      </c>
      <c r="AU594" s="607" t="s">
        <v>89</v>
      </c>
      <c r="AV594" s="606" t="s">
        <v>89</v>
      </c>
      <c r="AW594" s="606" t="s">
        <v>43</v>
      </c>
      <c r="AX594" s="606" t="s">
        <v>82</v>
      </c>
      <c r="AY594" s="607" t="s">
        <v>197</v>
      </c>
    </row>
    <row r="595" spans="2:51" s="606" customFormat="1">
      <c r="B595" s="605"/>
      <c r="D595" s="594" t="s">
        <v>205</v>
      </c>
      <c r="E595" s="607" t="s">
        <v>5</v>
      </c>
      <c r="F595" s="608" t="s">
        <v>537</v>
      </c>
      <c r="H595" s="609">
        <v>0.248</v>
      </c>
      <c r="L595" s="605"/>
      <c r="M595" s="610"/>
      <c r="N595" s="611"/>
      <c r="O595" s="611"/>
      <c r="P595" s="611"/>
      <c r="Q595" s="611"/>
      <c r="R595" s="611"/>
      <c r="S595" s="611"/>
      <c r="T595" s="612"/>
      <c r="AT595" s="607" t="s">
        <v>205</v>
      </c>
      <c r="AU595" s="607" t="s">
        <v>89</v>
      </c>
      <c r="AV595" s="606" t="s">
        <v>89</v>
      </c>
      <c r="AW595" s="606" t="s">
        <v>43</v>
      </c>
      <c r="AX595" s="606" t="s">
        <v>82</v>
      </c>
      <c r="AY595" s="607" t="s">
        <v>197</v>
      </c>
    </row>
    <row r="596" spans="2:51" s="606" customFormat="1">
      <c r="B596" s="605"/>
      <c r="D596" s="594" t="s">
        <v>205</v>
      </c>
      <c r="E596" s="607" t="s">
        <v>5</v>
      </c>
      <c r="F596" s="608" t="s">
        <v>538</v>
      </c>
      <c r="H596" s="609">
        <v>0.314</v>
      </c>
      <c r="L596" s="605"/>
      <c r="M596" s="610"/>
      <c r="N596" s="611"/>
      <c r="O596" s="611"/>
      <c r="P596" s="611"/>
      <c r="Q596" s="611"/>
      <c r="R596" s="611"/>
      <c r="S596" s="611"/>
      <c r="T596" s="612"/>
      <c r="AT596" s="607" t="s">
        <v>205</v>
      </c>
      <c r="AU596" s="607" t="s">
        <v>89</v>
      </c>
      <c r="AV596" s="606" t="s">
        <v>89</v>
      </c>
      <c r="AW596" s="606" t="s">
        <v>43</v>
      </c>
      <c r="AX596" s="606" t="s">
        <v>82</v>
      </c>
      <c r="AY596" s="607" t="s">
        <v>197</v>
      </c>
    </row>
    <row r="597" spans="2:51" s="606" customFormat="1">
      <c r="B597" s="605"/>
      <c r="D597" s="594" t="s">
        <v>205</v>
      </c>
      <c r="E597" s="607" t="s">
        <v>5</v>
      </c>
      <c r="F597" s="608" t="s">
        <v>539</v>
      </c>
      <c r="H597" s="609">
        <v>0.248</v>
      </c>
      <c r="L597" s="605"/>
      <c r="M597" s="610"/>
      <c r="N597" s="611"/>
      <c r="O597" s="611"/>
      <c r="P597" s="611"/>
      <c r="Q597" s="611"/>
      <c r="R597" s="611"/>
      <c r="S597" s="611"/>
      <c r="T597" s="612"/>
      <c r="AT597" s="607" t="s">
        <v>205</v>
      </c>
      <c r="AU597" s="607" t="s">
        <v>89</v>
      </c>
      <c r="AV597" s="606" t="s">
        <v>89</v>
      </c>
      <c r="AW597" s="606" t="s">
        <v>43</v>
      </c>
      <c r="AX597" s="606" t="s">
        <v>82</v>
      </c>
      <c r="AY597" s="607" t="s">
        <v>197</v>
      </c>
    </row>
    <row r="598" spans="2:51" s="606" customFormat="1">
      <c r="B598" s="605"/>
      <c r="D598" s="594" t="s">
        <v>205</v>
      </c>
      <c r="E598" s="607" t="s">
        <v>5</v>
      </c>
      <c r="F598" s="608" t="s">
        <v>540</v>
      </c>
      <c r="H598" s="609">
        <v>0.314</v>
      </c>
      <c r="L598" s="605"/>
      <c r="M598" s="610"/>
      <c r="N598" s="611"/>
      <c r="O598" s="611"/>
      <c r="P598" s="611"/>
      <c r="Q598" s="611"/>
      <c r="R598" s="611"/>
      <c r="S598" s="611"/>
      <c r="T598" s="612"/>
      <c r="AT598" s="607" t="s">
        <v>205</v>
      </c>
      <c r="AU598" s="607" t="s">
        <v>89</v>
      </c>
      <c r="AV598" s="606" t="s">
        <v>89</v>
      </c>
      <c r="AW598" s="606" t="s">
        <v>43</v>
      </c>
      <c r="AX598" s="606" t="s">
        <v>82</v>
      </c>
      <c r="AY598" s="607" t="s">
        <v>197</v>
      </c>
    </row>
    <row r="599" spans="2:51" s="606" customFormat="1">
      <c r="B599" s="605"/>
      <c r="D599" s="594" t="s">
        <v>205</v>
      </c>
      <c r="E599" s="607" t="s">
        <v>5</v>
      </c>
      <c r="F599" s="608" t="s">
        <v>541</v>
      </c>
      <c r="H599" s="609">
        <v>0.248</v>
      </c>
      <c r="L599" s="605"/>
      <c r="M599" s="610"/>
      <c r="N599" s="611"/>
      <c r="O599" s="611"/>
      <c r="P599" s="611"/>
      <c r="Q599" s="611"/>
      <c r="R599" s="611"/>
      <c r="S599" s="611"/>
      <c r="T599" s="612"/>
      <c r="AT599" s="607" t="s">
        <v>205</v>
      </c>
      <c r="AU599" s="607" t="s">
        <v>89</v>
      </c>
      <c r="AV599" s="606" t="s">
        <v>89</v>
      </c>
      <c r="AW599" s="606" t="s">
        <v>43</v>
      </c>
      <c r="AX599" s="606" t="s">
        <v>82</v>
      </c>
      <c r="AY599" s="607" t="s">
        <v>197</v>
      </c>
    </row>
    <row r="600" spans="2:51" s="606" customFormat="1">
      <c r="B600" s="605"/>
      <c r="D600" s="594" t="s">
        <v>205</v>
      </c>
      <c r="E600" s="607" t="s">
        <v>5</v>
      </c>
      <c r="F600" s="608" t="s">
        <v>542</v>
      </c>
      <c r="H600" s="609">
        <v>0.314</v>
      </c>
      <c r="L600" s="605"/>
      <c r="M600" s="610"/>
      <c r="N600" s="611"/>
      <c r="O600" s="611"/>
      <c r="P600" s="611"/>
      <c r="Q600" s="611"/>
      <c r="R600" s="611"/>
      <c r="S600" s="611"/>
      <c r="T600" s="612"/>
      <c r="AT600" s="607" t="s">
        <v>205</v>
      </c>
      <c r="AU600" s="607" t="s">
        <v>89</v>
      </c>
      <c r="AV600" s="606" t="s">
        <v>89</v>
      </c>
      <c r="AW600" s="606" t="s">
        <v>43</v>
      </c>
      <c r="AX600" s="606" t="s">
        <v>82</v>
      </c>
      <c r="AY600" s="607" t="s">
        <v>197</v>
      </c>
    </row>
    <row r="601" spans="2:51" s="606" customFormat="1">
      <c r="B601" s="605"/>
      <c r="D601" s="594" t="s">
        <v>205</v>
      </c>
      <c r="E601" s="607" t="s">
        <v>5</v>
      </c>
      <c r="F601" s="608" t="s">
        <v>543</v>
      </c>
      <c r="H601" s="609">
        <v>0.248</v>
      </c>
      <c r="L601" s="605"/>
      <c r="M601" s="610"/>
      <c r="N601" s="611"/>
      <c r="O601" s="611"/>
      <c r="P601" s="611"/>
      <c r="Q601" s="611"/>
      <c r="R601" s="611"/>
      <c r="S601" s="611"/>
      <c r="T601" s="612"/>
      <c r="AT601" s="607" t="s">
        <v>205</v>
      </c>
      <c r="AU601" s="607" t="s">
        <v>89</v>
      </c>
      <c r="AV601" s="606" t="s">
        <v>89</v>
      </c>
      <c r="AW601" s="606" t="s">
        <v>43</v>
      </c>
      <c r="AX601" s="606" t="s">
        <v>82</v>
      </c>
      <c r="AY601" s="607" t="s">
        <v>197</v>
      </c>
    </row>
    <row r="602" spans="2:51" s="606" customFormat="1">
      <c r="B602" s="605"/>
      <c r="D602" s="594" t="s">
        <v>205</v>
      </c>
      <c r="E602" s="607" t="s">
        <v>5</v>
      </c>
      <c r="F602" s="608" t="s">
        <v>544</v>
      </c>
      <c r="H602" s="609">
        <v>0.314</v>
      </c>
      <c r="L602" s="605"/>
      <c r="M602" s="610"/>
      <c r="N602" s="611"/>
      <c r="O602" s="611"/>
      <c r="P602" s="611"/>
      <c r="Q602" s="611"/>
      <c r="R602" s="611"/>
      <c r="S602" s="611"/>
      <c r="T602" s="612"/>
      <c r="AT602" s="607" t="s">
        <v>205</v>
      </c>
      <c r="AU602" s="607" t="s">
        <v>89</v>
      </c>
      <c r="AV602" s="606" t="s">
        <v>89</v>
      </c>
      <c r="AW602" s="606" t="s">
        <v>43</v>
      </c>
      <c r="AX602" s="606" t="s">
        <v>82</v>
      </c>
      <c r="AY602" s="607" t="s">
        <v>197</v>
      </c>
    </row>
    <row r="603" spans="2:51" s="606" customFormat="1">
      <c r="B603" s="605"/>
      <c r="D603" s="594" t="s">
        <v>205</v>
      </c>
      <c r="E603" s="607" t="s">
        <v>5</v>
      </c>
      <c r="F603" s="608" t="s">
        <v>545</v>
      </c>
      <c r="H603" s="609">
        <v>0.248</v>
      </c>
      <c r="L603" s="605"/>
      <c r="M603" s="610"/>
      <c r="N603" s="611"/>
      <c r="O603" s="611"/>
      <c r="P603" s="611"/>
      <c r="Q603" s="611"/>
      <c r="R603" s="611"/>
      <c r="S603" s="611"/>
      <c r="T603" s="612"/>
      <c r="AT603" s="607" t="s">
        <v>205</v>
      </c>
      <c r="AU603" s="607" t="s">
        <v>89</v>
      </c>
      <c r="AV603" s="606" t="s">
        <v>89</v>
      </c>
      <c r="AW603" s="606" t="s">
        <v>43</v>
      </c>
      <c r="AX603" s="606" t="s">
        <v>82</v>
      </c>
      <c r="AY603" s="607" t="s">
        <v>197</v>
      </c>
    </row>
    <row r="604" spans="2:51" s="606" customFormat="1">
      <c r="B604" s="605"/>
      <c r="D604" s="594" t="s">
        <v>205</v>
      </c>
      <c r="E604" s="607" t="s">
        <v>5</v>
      </c>
      <c r="F604" s="608" t="s">
        <v>546</v>
      </c>
      <c r="H604" s="609">
        <v>0.314</v>
      </c>
      <c r="L604" s="605"/>
      <c r="M604" s="610"/>
      <c r="N604" s="611"/>
      <c r="O604" s="611"/>
      <c r="P604" s="611"/>
      <c r="Q604" s="611"/>
      <c r="R604" s="611"/>
      <c r="S604" s="611"/>
      <c r="T604" s="612"/>
      <c r="AT604" s="607" t="s">
        <v>205</v>
      </c>
      <c r="AU604" s="607" t="s">
        <v>89</v>
      </c>
      <c r="AV604" s="606" t="s">
        <v>89</v>
      </c>
      <c r="AW604" s="606" t="s">
        <v>43</v>
      </c>
      <c r="AX604" s="606" t="s">
        <v>82</v>
      </c>
      <c r="AY604" s="607" t="s">
        <v>197</v>
      </c>
    </row>
    <row r="605" spans="2:51" s="606" customFormat="1">
      <c r="B605" s="605"/>
      <c r="D605" s="594" t="s">
        <v>205</v>
      </c>
      <c r="E605" s="607" t="s">
        <v>5</v>
      </c>
      <c r="F605" s="608" t="s">
        <v>547</v>
      </c>
      <c r="H605" s="609">
        <v>0.248</v>
      </c>
      <c r="L605" s="605"/>
      <c r="M605" s="610"/>
      <c r="N605" s="611"/>
      <c r="O605" s="611"/>
      <c r="P605" s="611"/>
      <c r="Q605" s="611"/>
      <c r="R605" s="611"/>
      <c r="S605" s="611"/>
      <c r="T605" s="612"/>
      <c r="AT605" s="607" t="s">
        <v>205</v>
      </c>
      <c r="AU605" s="607" t="s">
        <v>89</v>
      </c>
      <c r="AV605" s="606" t="s">
        <v>89</v>
      </c>
      <c r="AW605" s="606" t="s">
        <v>43</v>
      </c>
      <c r="AX605" s="606" t="s">
        <v>82</v>
      </c>
      <c r="AY605" s="607" t="s">
        <v>197</v>
      </c>
    </row>
    <row r="606" spans="2:51" s="622" customFormat="1">
      <c r="B606" s="621"/>
      <c r="D606" s="594" t="s">
        <v>205</v>
      </c>
      <c r="E606" s="623" t="s">
        <v>5</v>
      </c>
      <c r="F606" s="624" t="s">
        <v>243</v>
      </c>
      <c r="H606" s="625">
        <v>17.957999999999998</v>
      </c>
      <c r="L606" s="621"/>
      <c r="M606" s="626"/>
      <c r="N606" s="627"/>
      <c r="O606" s="627"/>
      <c r="P606" s="627"/>
      <c r="Q606" s="627"/>
      <c r="R606" s="627"/>
      <c r="S606" s="627"/>
      <c r="T606" s="628"/>
      <c r="AT606" s="623" t="s">
        <v>205</v>
      </c>
      <c r="AU606" s="623" t="s">
        <v>89</v>
      </c>
      <c r="AV606" s="622" t="s">
        <v>114</v>
      </c>
      <c r="AW606" s="622" t="s">
        <v>43</v>
      </c>
      <c r="AX606" s="622" t="s">
        <v>82</v>
      </c>
      <c r="AY606" s="623" t="s">
        <v>197</v>
      </c>
    </row>
    <row r="607" spans="2:51" s="599" customFormat="1">
      <c r="B607" s="598"/>
      <c r="D607" s="594" t="s">
        <v>205</v>
      </c>
      <c r="E607" s="600" t="s">
        <v>5</v>
      </c>
      <c r="F607" s="601" t="s">
        <v>244</v>
      </c>
      <c r="H607" s="600" t="s">
        <v>5</v>
      </c>
      <c r="L607" s="598"/>
      <c r="M607" s="602"/>
      <c r="N607" s="603"/>
      <c r="O607" s="603"/>
      <c r="P607" s="603"/>
      <c r="Q607" s="603"/>
      <c r="R607" s="603"/>
      <c r="S607" s="603"/>
      <c r="T607" s="604"/>
      <c r="AT607" s="600" t="s">
        <v>205</v>
      </c>
      <c r="AU607" s="600" t="s">
        <v>89</v>
      </c>
      <c r="AV607" s="599" t="s">
        <v>11</v>
      </c>
      <c r="AW607" s="599" t="s">
        <v>43</v>
      </c>
      <c r="AX607" s="599" t="s">
        <v>82</v>
      </c>
      <c r="AY607" s="600" t="s">
        <v>197</v>
      </c>
    </row>
    <row r="608" spans="2:51" s="606" customFormat="1">
      <c r="B608" s="605"/>
      <c r="D608" s="594" t="s">
        <v>205</v>
      </c>
      <c r="E608" s="607" t="s">
        <v>5</v>
      </c>
      <c r="F608" s="608" t="s">
        <v>548</v>
      </c>
      <c r="H608" s="609">
        <v>1.006</v>
      </c>
      <c r="L608" s="605"/>
      <c r="M608" s="610"/>
      <c r="N608" s="611"/>
      <c r="O608" s="611"/>
      <c r="P608" s="611"/>
      <c r="Q608" s="611"/>
      <c r="R608" s="611"/>
      <c r="S608" s="611"/>
      <c r="T608" s="612"/>
      <c r="AT608" s="607" t="s">
        <v>205</v>
      </c>
      <c r="AU608" s="607" t="s">
        <v>89</v>
      </c>
      <c r="AV608" s="606" t="s">
        <v>89</v>
      </c>
      <c r="AW608" s="606" t="s">
        <v>43</v>
      </c>
      <c r="AX608" s="606" t="s">
        <v>82</v>
      </c>
      <c r="AY608" s="607" t="s">
        <v>197</v>
      </c>
    </row>
    <row r="609" spans="2:51" s="606" customFormat="1">
      <c r="B609" s="605"/>
      <c r="D609" s="594" t="s">
        <v>205</v>
      </c>
      <c r="E609" s="607" t="s">
        <v>5</v>
      </c>
      <c r="F609" s="608" t="s">
        <v>549</v>
      </c>
      <c r="H609" s="609">
        <v>8.4559999999999995</v>
      </c>
      <c r="L609" s="605"/>
      <c r="M609" s="610"/>
      <c r="N609" s="611"/>
      <c r="O609" s="611"/>
      <c r="P609" s="611"/>
      <c r="Q609" s="611"/>
      <c r="R609" s="611"/>
      <c r="S609" s="611"/>
      <c r="T609" s="612"/>
      <c r="AT609" s="607" t="s">
        <v>205</v>
      </c>
      <c r="AU609" s="607" t="s">
        <v>89</v>
      </c>
      <c r="AV609" s="606" t="s">
        <v>89</v>
      </c>
      <c r="AW609" s="606" t="s">
        <v>43</v>
      </c>
      <c r="AX609" s="606" t="s">
        <v>82</v>
      </c>
      <c r="AY609" s="607" t="s">
        <v>197</v>
      </c>
    </row>
    <row r="610" spans="2:51" s="606" customFormat="1">
      <c r="B610" s="605"/>
      <c r="D610" s="594" t="s">
        <v>205</v>
      </c>
      <c r="E610" s="607" t="s">
        <v>5</v>
      </c>
      <c r="F610" s="608" t="s">
        <v>550</v>
      </c>
      <c r="H610" s="609">
        <v>0.38200000000000001</v>
      </c>
      <c r="L610" s="605"/>
      <c r="M610" s="610"/>
      <c r="N610" s="611"/>
      <c r="O610" s="611"/>
      <c r="P610" s="611"/>
      <c r="Q610" s="611"/>
      <c r="R610" s="611"/>
      <c r="S610" s="611"/>
      <c r="T610" s="612"/>
      <c r="AT610" s="607" t="s">
        <v>205</v>
      </c>
      <c r="AU610" s="607" t="s">
        <v>89</v>
      </c>
      <c r="AV610" s="606" t="s">
        <v>89</v>
      </c>
      <c r="AW610" s="606" t="s">
        <v>43</v>
      </c>
      <c r="AX610" s="606" t="s">
        <v>82</v>
      </c>
      <c r="AY610" s="607" t="s">
        <v>197</v>
      </c>
    </row>
    <row r="611" spans="2:51" s="606" customFormat="1">
      <c r="B611" s="605"/>
      <c r="D611" s="594" t="s">
        <v>205</v>
      </c>
      <c r="E611" s="607" t="s">
        <v>5</v>
      </c>
      <c r="F611" s="608" t="s">
        <v>551</v>
      </c>
      <c r="H611" s="609">
        <v>0.314</v>
      </c>
      <c r="L611" s="605"/>
      <c r="M611" s="610"/>
      <c r="N611" s="611"/>
      <c r="O611" s="611"/>
      <c r="P611" s="611"/>
      <c r="Q611" s="611"/>
      <c r="R611" s="611"/>
      <c r="S611" s="611"/>
      <c r="T611" s="612"/>
      <c r="AT611" s="607" t="s">
        <v>205</v>
      </c>
      <c r="AU611" s="607" t="s">
        <v>89</v>
      </c>
      <c r="AV611" s="606" t="s">
        <v>89</v>
      </c>
      <c r="AW611" s="606" t="s">
        <v>43</v>
      </c>
      <c r="AX611" s="606" t="s">
        <v>82</v>
      </c>
      <c r="AY611" s="607" t="s">
        <v>197</v>
      </c>
    </row>
    <row r="612" spans="2:51" s="606" customFormat="1">
      <c r="B612" s="605"/>
      <c r="D612" s="594" t="s">
        <v>205</v>
      </c>
      <c r="E612" s="607" t="s">
        <v>5</v>
      </c>
      <c r="F612" s="608" t="s">
        <v>552</v>
      </c>
      <c r="H612" s="609">
        <v>1.37</v>
      </c>
      <c r="L612" s="605"/>
      <c r="M612" s="610"/>
      <c r="N612" s="611"/>
      <c r="O612" s="611"/>
      <c r="P612" s="611"/>
      <c r="Q612" s="611"/>
      <c r="R612" s="611"/>
      <c r="S612" s="611"/>
      <c r="T612" s="612"/>
      <c r="AT612" s="607" t="s">
        <v>205</v>
      </c>
      <c r="AU612" s="607" t="s">
        <v>89</v>
      </c>
      <c r="AV612" s="606" t="s">
        <v>89</v>
      </c>
      <c r="AW612" s="606" t="s">
        <v>43</v>
      </c>
      <c r="AX612" s="606" t="s">
        <v>82</v>
      </c>
      <c r="AY612" s="607" t="s">
        <v>197</v>
      </c>
    </row>
    <row r="613" spans="2:51" s="606" customFormat="1">
      <c r="B613" s="605"/>
      <c r="D613" s="594" t="s">
        <v>205</v>
      </c>
      <c r="E613" s="607" t="s">
        <v>5</v>
      </c>
      <c r="F613" s="608" t="s">
        <v>553</v>
      </c>
      <c r="H613" s="609">
        <v>0.248</v>
      </c>
      <c r="L613" s="605"/>
      <c r="M613" s="610"/>
      <c r="N613" s="611"/>
      <c r="O613" s="611"/>
      <c r="P613" s="611"/>
      <c r="Q613" s="611"/>
      <c r="R613" s="611"/>
      <c r="S613" s="611"/>
      <c r="T613" s="612"/>
      <c r="AT613" s="607" t="s">
        <v>205</v>
      </c>
      <c r="AU613" s="607" t="s">
        <v>89</v>
      </c>
      <c r="AV613" s="606" t="s">
        <v>89</v>
      </c>
      <c r="AW613" s="606" t="s">
        <v>43</v>
      </c>
      <c r="AX613" s="606" t="s">
        <v>82</v>
      </c>
      <c r="AY613" s="607" t="s">
        <v>197</v>
      </c>
    </row>
    <row r="614" spans="2:51" s="606" customFormat="1">
      <c r="B614" s="605"/>
      <c r="D614" s="594" t="s">
        <v>205</v>
      </c>
      <c r="E614" s="607" t="s">
        <v>5</v>
      </c>
      <c r="F614" s="608" t="s">
        <v>554</v>
      </c>
      <c r="H614" s="609">
        <v>0.314</v>
      </c>
      <c r="L614" s="605"/>
      <c r="M614" s="610"/>
      <c r="N614" s="611"/>
      <c r="O614" s="611"/>
      <c r="P614" s="611"/>
      <c r="Q614" s="611"/>
      <c r="R614" s="611"/>
      <c r="S614" s="611"/>
      <c r="T614" s="612"/>
      <c r="AT614" s="607" t="s">
        <v>205</v>
      </c>
      <c r="AU614" s="607" t="s">
        <v>89</v>
      </c>
      <c r="AV614" s="606" t="s">
        <v>89</v>
      </c>
      <c r="AW614" s="606" t="s">
        <v>43</v>
      </c>
      <c r="AX614" s="606" t="s">
        <v>82</v>
      </c>
      <c r="AY614" s="607" t="s">
        <v>197</v>
      </c>
    </row>
    <row r="615" spans="2:51" s="606" customFormat="1">
      <c r="B615" s="605"/>
      <c r="D615" s="594" t="s">
        <v>205</v>
      </c>
      <c r="E615" s="607" t="s">
        <v>5</v>
      </c>
      <c r="F615" s="608" t="s">
        <v>555</v>
      </c>
      <c r="H615" s="609">
        <v>0.248</v>
      </c>
      <c r="L615" s="605"/>
      <c r="M615" s="610"/>
      <c r="N615" s="611"/>
      <c r="O615" s="611"/>
      <c r="P615" s="611"/>
      <c r="Q615" s="611"/>
      <c r="R615" s="611"/>
      <c r="S615" s="611"/>
      <c r="T615" s="612"/>
      <c r="AT615" s="607" t="s">
        <v>205</v>
      </c>
      <c r="AU615" s="607" t="s">
        <v>89</v>
      </c>
      <c r="AV615" s="606" t="s">
        <v>89</v>
      </c>
      <c r="AW615" s="606" t="s">
        <v>43</v>
      </c>
      <c r="AX615" s="606" t="s">
        <v>82</v>
      </c>
      <c r="AY615" s="607" t="s">
        <v>197</v>
      </c>
    </row>
    <row r="616" spans="2:51" s="606" customFormat="1">
      <c r="B616" s="605"/>
      <c r="D616" s="594" t="s">
        <v>205</v>
      </c>
      <c r="E616" s="607" t="s">
        <v>5</v>
      </c>
      <c r="F616" s="608" t="s">
        <v>556</v>
      </c>
      <c r="H616" s="609">
        <v>0.314</v>
      </c>
      <c r="L616" s="605"/>
      <c r="M616" s="610"/>
      <c r="N616" s="611"/>
      <c r="O616" s="611"/>
      <c r="P616" s="611"/>
      <c r="Q616" s="611"/>
      <c r="R616" s="611"/>
      <c r="S616" s="611"/>
      <c r="T616" s="612"/>
      <c r="AT616" s="607" t="s">
        <v>205</v>
      </c>
      <c r="AU616" s="607" t="s">
        <v>89</v>
      </c>
      <c r="AV616" s="606" t="s">
        <v>89</v>
      </c>
      <c r="AW616" s="606" t="s">
        <v>43</v>
      </c>
      <c r="AX616" s="606" t="s">
        <v>82</v>
      </c>
      <c r="AY616" s="607" t="s">
        <v>197</v>
      </c>
    </row>
    <row r="617" spans="2:51" s="606" customFormat="1">
      <c r="B617" s="605"/>
      <c r="D617" s="594" t="s">
        <v>205</v>
      </c>
      <c r="E617" s="607" t="s">
        <v>5</v>
      </c>
      <c r="F617" s="608" t="s">
        <v>557</v>
      </c>
      <c r="H617" s="609">
        <v>0.248</v>
      </c>
      <c r="L617" s="605"/>
      <c r="M617" s="610"/>
      <c r="N617" s="611"/>
      <c r="O617" s="611"/>
      <c r="P617" s="611"/>
      <c r="Q617" s="611"/>
      <c r="R617" s="611"/>
      <c r="S617" s="611"/>
      <c r="T617" s="612"/>
      <c r="AT617" s="607" t="s">
        <v>205</v>
      </c>
      <c r="AU617" s="607" t="s">
        <v>89</v>
      </c>
      <c r="AV617" s="606" t="s">
        <v>89</v>
      </c>
      <c r="AW617" s="606" t="s">
        <v>43</v>
      </c>
      <c r="AX617" s="606" t="s">
        <v>82</v>
      </c>
      <c r="AY617" s="607" t="s">
        <v>197</v>
      </c>
    </row>
    <row r="618" spans="2:51" s="606" customFormat="1">
      <c r="B618" s="605"/>
      <c r="D618" s="594" t="s">
        <v>205</v>
      </c>
      <c r="E618" s="607" t="s">
        <v>5</v>
      </c>
      <c r="F618" s="608" t="s">
        <v>558</v>
      </c>
      <c r="H618" s="609">
        <v>0.314</v>
      </c>
      <c r="L618" s="605"/>
      <c r="M618" s="610"/>
      <c r="N618" s="611"/>
      <c r="O618" s="611"/>
      <c r="P618" s="611"/>
      <c r="Q618" s="611"/>
      <c r="R618" s="611"/>
      <c r="S618" s="611"/>
      <c r="T618" s="612"/>
      <c r="AT618" s="607" t="s">
        <v>205</v>
      </c>
      <c r="AU618" s="607" t="s">
        <v>89</v>
      </c>
      <c r="AV618" s="606" t="s">
        <v>89</v>
      </c>
      <c r="AW618" s="606" t="s">
        <v>43</v>
      </c>
      <c r="AX618" s="606" t="s">
        <v>82</v>
      </c>
      <c r="AY618" s="607" t="s">
        <v>197</v>
      </c>
    </row>
    <row r="619" spans="2:51" s="606" customFormat="1">
      <c r="B619" s="605"/>
      <c r="D619" s="594" t="s">
        <v>205</v>
      </c>
      <c r="E619" s="607" t="s">
        <v>5</v>
      </c>
      <c r="F619" s="608" t="s">
        <v>559</v>
      </c>
      <c r="H619" s="609">
        <v>0.248</v>
      </c>
      <c r="L619" s="605"/>
      <c r="M619" s="610"/>
      <c r="N619" s="611"/>
      <c r="O619" s="611"/>
      <c r="P619" s="611"/>
      <c r="Q619" s="611"/>
      <c r="R619" s="611"/>
      <c r="S619" s="611"/>
      <c r="T619" s="612"/>
      <c r="AT619" s="607" t="s">
        <v>205</v>
      </c>
      <c r="AU619" s="607" t="s">
        <v>89</v>
      </c>
      <c r="AV619" s="606" t="s">
        <v>89</v>
      </c>
      <c r="AW619" s="606" t="s">
        <v>43</v>
      </c>
      <c r="AX619" s="606" t="s">
        <v>82</v>
      </c>
      <c r="AY619" s="607" t="s">
        <v>197</v>
      </c>
    </row>
    <row r="620" spans="2:51" s="606" customFormat="1">
      <c r="B620" s="605"/>
      <c r="D620" s="594" t="s">
        <v>205</v>
      </c>
      <c r="E620" s="607" t="s">
        <v>5</v>
      </c>
      <c r="F620" s="608" t="s">
        <v>560</v>
      </c>
      <c r="H620" s="609">
        <v>0.314</v>
      </c>
      <c r="L620" s="605"/>
      <c r="M620" s="610"/>
      <c r="N620" s="611"/>
      <c r="O620" s="611"/>
      <c r="P620" s="611"/>
      <c r="Q620" s="611"/>
      <c r="R620" s="611"/>
      <c r="S620" s="611"/>
      <c r="T620" s="612"/>
      <c r="AT620" s="607" t="s">
        <v>205</v>
      </c>
      <c r="AU620" s="607" t="s">
        <v>89</v>
      </c>
      <c r="AV620" s="606" t="s">
        <v>89</v>
      </c>
      <c r="AW620" s="606" t="s">
        <v>43</v>
      </c>
      <c r="AX620" s="606" t="s">
        <v>82</v>
      </c>
      <c r="AY620" s="607" t="s">
        <v>197</v>
      </c>
    </row>
    <row r="621" spans="2:51" s="606" customFormat="1">
      <c r="B621" s="605"/>
      <c r="D621" s="594" t="s">
        <v>205</v>
      </c>
      <c r="E621" s="607" t="s">
        <v>5</v>
      </c>
      <c r="F621" s="608" t="s">
        <v>561</v>
      </c>
      <c r="H621" s="609">
        <v>0.248</v>
      </c>
      <c r="L621" s="605"/>
      <c r="M621" s="610"/>
      <c r="N621" s="611"/>
      <c r="O621" s="611"/>
      <c r="P621" s="611"/>
      <c r="Q621" s="611"/>
      <c r="R621" s="611"/>
      <c r="S621" s="611"/>
      <c r="T621" s="612"/>
      <c r="AT621" s="607" t="s">
        <v>205</v>
      </c>
      <c r="AU621" s="607" t="s">
        <v>89</v>
      </c>
      <c r="AV621" s="606" t="s">
        <v>89</v>
      </c>
      <c r="AW621" s="606" t="s">
        <v>43</v>
      </c>
      <c r="AX621" s="606" t="s">
        <v>82</v>
      </c>
      <c r="AY621" s="607" t="s">
        <v>197</v>
      </c>
    </row>
    <row r="622" spans="2:51" s="606" customFormat="1">
      <c r="B622" s="605"/>
      <c r="D622" s="594" t="s">
        <v>205</v>
      </c>
      <c r="E622" s="607" t="s">
        <v>5</v>
      </c>
      <c r="F622" s="608" t="s">
        <v>562</v>
      </c>
      <c r="H622" s="609">
        <v>0.314</v>
      </c>
      <c r="L622" s="605"/>
      <c r="M622" s="610"/>
      <c r="N622" s="611"/>
      <c r="O622" s="611"/>
      <c r="P622" s="611"/>
      <c r="Q622" s="611"/>
      <c r="R622" s="611"/>
      <c r="S622" s="611"/>
      <c r="T622" s="612"/>
      <c r="AT622" s="607" t="s">
        <v>205</v>
      </c>
      <c r="AU622" s="607" t="s">
        <v>89</v>
      </c>
      <c r="AV622" s="606" t="s">
        <v>89</v>
      </c>
      <c r="AW622" s="606" t="s">
        <v>43</v>
      </c>
      <c r="AX622" s="606" t="s">
        <v>82</v>
      </c>
      <c r="AY622" s="607" t="s">
        <v>197</v>
      </c>
    </row>
    <row r="623" spans="2:51" s="606" customFormat="1">
      <c r="B623" s="605"/>
      <c r="D623" s="594" t="s">
        <v>205</v>
      </c>
      <c r="E623" s="607" t="s">
        <v>5</v>
      </c>
      <c r="F623" s="608" t="s">
        <v>563</v>
      </c>
      <c r="H623" s="609">
        <v>0.248</v>
      </c>
      <c r="L623" s="605"/>
      <c r="M623" s="610"/>
      <c r="N623" s="611"/>
      <c r="O623" s="611"/>
      <c r="P623" s="611"/>
      <c r="Q623" s="611"/>
      <c r="R623" s="611"/>
      <c r="S623" s="611"/>
      <c r="T623" s="612"/>
      <c r="AT623" s="607" t="s">
        <v>205</v>
      </c>
      <c r="AU623" s="607" t="s">
        <v>89</v>
      </c>
      <c r="AV623" s="606" t="s">
        <v>89</v>
      </c>
      <c r="AW623" s="606" t="s">
        <v>43</v>
      </c>
      <c r="AX623" s="606" t="s">
        <v>82</v>
      </c>
      <c r="AY623" s="607" t="s">
        <v>197</v>
      </c>
    </row>
    <row r="624" spans="2:51" s="606" customFormat="1">
      <c r="B624" s="605"/>
      <c r="D624" s="594" t="s">
        <v>205</v>
      </c>
      <c r="E624" s="607" t="s">
        <v>5</v>
      </c>
      <c r="F624" s="608" t="s">
        <v>564</v>
      </c>
      <c r="H624" s="609">
        <v>0.314</v>
      </c>
      <c r="L624" s="605"/>
      <c r="M624" s="610"/>
      <c r="N624" s="611"/>
      <c r="O624" s="611"/>
      <c r="P624" s="611"/>
      <c r="Q624" s="611"/>
      <c r="R624" s="611"/>
      <c r="S624" s="611"/>
      <c r="T624" s="612"/>
      <c r="AT624" s="607" t="s">
        <v>205</v>
      </c>
      <c r="AU624" s="607" t="s">
        <v>89</v>
      </c>
      <c r="AV624" s="606" t="s">
        <v>89</v>
      </c>
      <c r="AW624" s="606" t="s">
        <v>43</v>
      </c>
      <c r="AX624" s="606" t="s">
        <v>82</v>
      </c>
      <c r="AY624" s="607" t="s">
        <v>197</v>
      </c>
    </row>
    <row r="625" spans="2:51" s="606" customFormat="1">
      <c r="B625" s="605"/>
      <c r="D625" s="594" t="s">
        <v>205</v>
      </c>
      <c r="E625" s="607" t="s">
        <v>5</v>
      </c>
      <c r="F625" s="608" t="s">
        <v>565</v>
      </c>
      <c r="H625" s="609">
        <v>0.248</v>
      </c>
      <c r="L625" s="605"/>
      <c r="M625" s="610"/>
      <c r="N625" s="611"/>
      <c r="O625" s="611"/>
      <c r="P625" s="611"/>
      <c r="Q625" s="611"/>
      <c r="R625" s="611"/>
      <c r="S625" s="611"/>
      <c r="T625" s="612"/>
      <c r="AT625" s="607" t="s">
        <v>205</v>
      </c>
      <c r="AU625" s="607" t="s">
        <v>89</v>
      </c>
      <c r="AV625" s="606" t="s">
        <v>89</v>
      </c>
      <c r="AW625" s="606" t="s">
        <v>43</v>
      </c>
      <c r="AX625" s="606" t="s">
        <v>82</v>
      </c>
      <c r="AY625" s="607" t="s">
        <v>197</v>
      </c>
    </row>
    <row r="626" spans="2:51" s="606" customFormat="1">
      <c r="B626" s="605"/>
      <c r="D626" s="594" t="s">
        <v>205</v>
      </c>
      <c r="E626" s="607" t="s">
        <v>5</v>
      </c>
      <c r="F626" s="608" t="s">
        <v>566</v>
      </c>
      <c r="H626" s="609">
        <v>0.314</v>
      </c>
      <c r="L626" s="605"/>
      <c r="M626" s="610"/>
      <c r="N626" s="611"/>
      <c r="O626" s="611"/>
      <c r="P626" s="611"/>
      <c r="Q626" s="611"/>
      <c r="R626" s="611"/>
      <c r="S626" s="611"/>
      <c r="T626" s="612"/>
      <c r="AT626" s="607" t="s">
        <v>205</v>
      </c>
      <c r="AU626" s="607" t="s">
        <v>89</v>
      </c>
      <c r="AV626" s="606" t="s">
        <v>89</v>
      </c>
      <c r="AW626" s="606" t="s">
        <v>43</v>
      </c>
      <c r="AX626" s="606" t="s">
        <v>82</v>
      </c>
      <c r="AY626" s="607" t="s">
        <v>197</v>
      </c>
    </row>
    <row r="627" spans="2:51" s="606" customFormat="1">
      <c r="B627" s="605"/>
      <c r="D627" s="594" t="s">
        <v>205</v>
      </c>
      <c r="E627" s="607" t="s">
        <v>5</v>
      </c>
      <c r="F627" s="608" t="s">
        <v>567</v>
      </c>
      <c r="H627" s="609">
        <v>0.248</v>
      </c>
      <c r="L627" s="605"/>
      <c r="M627" s="610"/>
      <c r="N627" s="611"/>
      <c r="O627" s="611"/>
      <c r="P627" s="611"/>
      <c r="Q627" s="611"/>
      <c r="R627" s="611"/>
      <c r="S627" s="611"/>
      <c r="T627" s="612"/>
      <c r="AT627" s="607" t="s">
        <v>205</v>
      </c>
      <c r="AU627" s="607" t="s">
        <v>89</v>
      </c>
      <c r="AV627" s="606" t="s">
        <v>89</v>
      </c>
      <c r="AW627" s="606" t="s">
        <v>43</v>
      </c>
      <c r="AX627" s="606" t="s">
        <v>82</v>
      </c>
      <c r="AY627" s="607" t="s">
        <v>197</v>
      </c>
    </row>
    <row r="628" spans="2:51" s="606" customFormat="1">
      <c r="B628" s="605"/>
      <c r="D628" s="594" t="s">
        <v>205</v>
      </c>
      <c r="E628" s="607" t="s">
        <v>5</v>
      </c>
      <c r="F628" s="608" t="s">
        <v>568</v>
      </c>
      <c r="H628" s="609">
        <v>0.314</v>
      </c>
      <c r="L628" s="605"/>
      <c r="M628" s="610"/>
      <c r="N628" s="611"/>
      <c r="O628" s="611"/>
      <c r="P628" s="611"/>
      <c r="Q628" s="611"/>
      <c r="R628" s="611"/>
      <c r="S628" s="611"/>
      <c r="T628" s="612"/>
      <c r="AT628" s="607" t="s">
        <v>205</v>
      </c>
      <c r="AU628" s="607" t="s">
        <v>89</v>
      </c>
      <c r="AV628" s="606" t="s">
        <v>89</v>
      </c>
      <c r="AW628" s="606" t="s">
        <v>43</v>
      </c>
      <c r="AX628" s="606" t="s">
        <v>82</v>
      </c>
      <c r="AY628" s="607" t="s">
        <v>197</v>
      </c>
    </row>
    <row r="629" spans="2:51" s="606" customFormat="1">
      <c r="B629" s="605"/>
      <c r="D629" s="594" t="s">
        <v>205</v>
      </c>
      <c r="E629" s="607" t="s">
        <v>5</v>
      </c>
      <c r="F629" s="608" t="s">
        <v>569</v>
      </c>
      <c r="H629" s="609">
        <v>0.248</v>
      </c>
      <c r="L629" s="605"/>
      <c r="M629" s="610"/>
      <c r="N629" s="611"/>
      <c r="O629" s="611"/>
      <c r="P629" s="611"/>
      <c r="Q629" s="611"/>
      <c r="R629" s="611"/>
      <c r="S629" s="611"/>
      <c r="T629" s="612"/>
      <c r="AT629" s="607" t="s">
        <v>205</v>
      </c>
      <c r="AU629" s="607" t="s">
        <v>89</v>
      </c>
      <c r="AV629" s="606" t="s">
        <v>89</v>
      </c>
      <c r="AW629" s="606" t="s">
        <v>43</v>
      </c>
      <c r="AX629" s="606" t="s">
        <v>82</v>
      </c>
      <c r="AY629" s="607" t="s">
        <v>197</v>
      </c>
    </row>
    <row r="630" spans="2:51" s="606" customFormat="1">
      <c r="B630" s="605"/>
      <c r="D630" s="594" t="s">
        <v>205</v>
      </c>
      <c r="E630" s="607" t="s">
        <v>5</v>
      </c>
      <c r="F630" s="608" t="s">
        <v>570</v>
      </c>
      <c r="H630" s="609">
        <v>0.314</v>
      </c>
      <c r="L630" s="605"/>
      <c r="M630" s="610"/>
      <c r="N630" s="611"/>
      <c r="O630" s="611"/>
      <c r="P630" s="611"/>
      <c r="Q630" s="611"/>
      <c r="R630" s="611"/>
      <c r="S630" s="611"/>
      <c r="T630" s="612"/>
      <c r="AT630" s="607" t="s">
        <v>205</v>
      </c>
      <c r="AU630" s="607" t="s">
        <v>89</v>
      </c>
      <c r="AV630" s="606" t="s">
        <v>89</v>
      </c>
      <c r="AW630" s="606" t="s">
        <v>43</v>
      </c>
      <c r="AX630" s="606" t="s">
        <v>82</v>
      </c>
      <c r="AY630" s="607" t="s">
        <v>197</v>
      </c>
    </row>
    <row r="631" spans="2:51" s="606" customFormat="1">
      <c r="B631" s="605"/>
      <c r="D631" s="594" t="s">
        <v>205</v>
      </c>
      <c r="E631" s="607" t="s">
        <v>5</v>
      </c>
      <c r="F631" s="608" t="s">
        <v>571</v>
      </c>
      <c r="H631" s="609">
        <v>0.248</v>
      </c>
      <c r="L631" s="605"/>
      <c r="M631" s="610"/>
      <c r="N631" s="611"/>
      <c r="O631" s="611"/>
      <c r="P631" s="611"/>
      <c r="Q631" s="611"/>
      <c r="R631" s="611"/>
      <c r="S631" s="611"/>
      <c r="T631" s="612"/>
      <c r="AT631" s="607" t="s">
        <v>205</v>
      </c>
      <c r="AU631" s="607" t="s">
        <v>89</v>
      </c>
      <c r="AV631" s="606" t="s">
        <v>89</v>
      </c>
      <c r="AW631" s="606" t="s">
        <v>43</v>
      </c>
      <c r="AX631" s="606" t="s">
        <v>82</v>
      </c>
      <c r="AY631" s="607" t="s">
        <v>197</v>
      </c>
    </row>
    <row r="632" spans="2:51" s="606" customFormat="1">
      <c r="B632" s="605"/>
      <c r="D632" s="594" t="s">
        <v>205</v>
      </c>
      <c r="E632" s="607" t="s">
        <v>5</v>
      </c>
      <c r="F632" s="608" t="s">
        <v>572</v>
      </c>
      <c r="H632" s="609">
        <v>0.314</v>
      </c>
      <c r="L632" s="605"/>
      <c r="M632" s="610"/>
      <c r="N632" s="611"/>
      <c r="O632" s="611"/>
      <c r="P632" s="611"/>
      <c r="Q632" s="611"/>
      <c r="R632" s="611"/>
      <c r="S632" s="611"/>
      <c r="T632" s="612"/>
      <c r="AT632" s="607" t="s">
        <v>205</v>
      </c>
      <c r="AU632" s="607" t="s">
        <v>89</v>
      </c>
      <c r="AV632" s="606" t="s">
        <v>89</v>
      </c>
      <c r="AW632" s="606" t="s">
        <v>43</v>
      </c>
      <c r="AX632" s="606" t="s">
        <v>82</v>
      </c>
      <c r="AY632" s="607" t="s">
        <v>197</v>
      </c>
    </row>
    <row r="633" spans="2:51" s="606" customFormat="1">
      <c r="B633" s="605"/>
      <c r="D633" s="594" t="s">
        <v>205</v>
      </c>
      <c r="E633" s="607" t="s">
        <v>5</v>
      </c>
      <c r="F633" s="608" t="s">
        <v>573</v>
      </c>
      <c r="H633" s="609">
        <v>0.248</v>
      </c>
      <c r="L633" s="605"/>
      <c r="M633" s="610"/>
      <c r="N633" s="611"/>
      <c r="O633" s="611"/>
      <c r="P633" s="611"/>
      <c r="Q633" s="611"/>
      <c r="R633" s="611"/>
      <c r="S633" s="611"/>
      <c r="T633" s="612"/>
      <c r="AT633" s="607" t="s">
        <v>205</v>
      </c>
      <c r="AU633" s="607" t="s">
        <v>89</v>
      </c>
      <c r="AV633" s="606" t="s">
        <v>89</v>
      </c>
      <c r="AW633" s="606" t="s">
        <v>43</v>
      </c>
      <c r="AX633" s="606" t="s">
        <v>82</v>
      </c>
      <c r="AY633" s="607" t="s">
        <v>197</v>
      </c>
    </row>
    <row r="634" spans="2:51" s="606" customFormat="1">
      <c r="B634" s="605"/>
      <c r="D634" s="594" t="s">
        <v>205</v>
      </c>
      <c r="E634" s="607" t="s">
        <v>5</v>
      </c>
      <c r="F634" s="608" t="s">
        <v>574</v>
      </c>
      <c r="H634" s="609">
        <v>0.314</v>
      </c>
      <c r="L634" s="605"/>
      <c r="M634" s="610"/>
      <c r="N634" s="611"/>
      <c r="O634" s="611"/>
      <c r="P634" s="611"/>
      <c r="Q634" s="611"/>
      <c r="R634" s="611"/>
      <c r="S634" s="611"/>
      <c r="T634" s="612"/>
      <c r="AT634" s="607" t="s">
        <v>205</v>
      </c>
      <c r="AU634" s="607" t="s">
        <v>89</v>
      </c>
      <c r="AV634" s="606" t="s">
        <v>89</v>
      </c>
      <c r="AW634" s="606" t="s">
        <v>43</v>
      </c>
      <c r="AX634" s="606" t="s">
        <v>82</v>
      </c>
      <c r="AY634" s="607" t="s">
        <v>197</v>
      </c>
    </row>
    <row r="635" spans="2:51" s="606" customFormat="1">
      <c r="B635" s="605"/>
      <c r="D635" s="594" t="s">
        <v>205</v>
      </c>
      <c r="E635" s="607" t="s">
        <v>5</v>
      </c>
      <c r="F635" s="608" t="s">
        <v>575</v>
      </c>
      <c r="H635" s="609">
        <v>0.248</v>
      </c>
      <c r="L635" s="605"/>
      <c r="M635" s="610"/>
      <c r="N635" s="611"/>
      <c r="O635" s="611"/>
      <c r="P635" s="611"/>
      <c r="Q635" s="611"/>
      <c r="R635" s="611"/>
      <c r="S635" s="611"/>
      <c r="T635" s="612"/>
      <c r="AT635" s="607" t="s">
        <v>205</v>
      </c>
      <c r="AU635" s="607" t="s">
        <v>89</v>
      </c>
      <c r="AV635" s="606" t="s">
        <v>89</v>
      </c>
      <c r="AW635" s="606" t="s">
        <v>43</v>
      </c>
      <c r="AX635" s="606" t="s">
        <v>82</v>
      </c>
      <c r="AY635" s="607" t="s">
        <v>197</v>
      </c>
    </row>
    <row r="636" spans="2:51" s="622" customFormat="1">
      <c r="B636" s="621"/>
      <c r="D636" s="594" t="s">
        <v>205</v>
      </c>
      <c r="E636" s="623" t="s">
        <v>5</v>
      </c>
      <c r="F636" s="624" t="s">
        <v>248</v>
      </c>
      <c r="H636" s="625">
        <v>17.957999999999998</v>
      </c>
      <c r="L636" s="621"/>
      <c r="M636" s="626"/>
      <c r="N636" s="627"/>
      <c r="O636" s="627"/>
      <c r="P636" s="627"/>
      <c r="Q636" s="627"/>
      <c r="R636" s="627"/>
      <c r="S636" s="627"/>
      <c r="T636" s="628"/>
      <c r="AT636" s="623" t="s">
        <v>205</v>
      </c>
      <c r="AU636" s="623" t="s">
        <v>89</v>
      </c>
      <c r="AV636" s="622" t="s">
        <v>114</v>
      </c>
      <c r="AW636" s="622" t="s">
        <v>43</v>
      </c>
      <c r="AX636" s="622" t="s">
        <v>82</v>
      </c>
      <c r="AY636" s="623" t="s">
        <v>197</v>
      </c>
    </row>
    <row r="637" spans="2:51" s="599" customFormat="1">
      <c r="B637" s="598"/>
      <c r="D637" s="594" t="s">
        <v>205</v>
      </c>
      <c r="E637" s="600" t="s">
        <v>5</v>
      </c>
      <c r="F637" s="601" t="s">
        <v>249</v>
      </c>
      <c r="H637" s="600" t="s">
        <v>5</v>
      </c>
      <c r="L637" s="598"/>
      <c r="M637" s="602"/>
      <c r="N637" s="603"/>
      <c r="O637" s="603"/>
      <c r="P637" s="603"/>
      <c r="Q637" s="603"/>
      <c r="R637" s="603"/>
      <c r="S637" s="603"/>
      <c r="T637" s="604"/>
      <c r="AT637" s="600" t="s">
        <v>205</v>
      </c>
      <c r="AU637" s="600" t="s">
        <v>89</v>
      </c>
      <c r="AV637" s="599" t="s">
        <v>11</v>
      </c>
      <c r="AW637" s="599" t="s">
        <v>43</v>
      </c>
      <c r="AX637" s="599" t="s">
        <v>82</v>
      </c>
      <c r="AY637" s="600" t="s">
        <v>197</v>
      </c>
    </row>
    <row r="638" spans="2:51" s="606" customFormat="1">
      <c r="B638" s="605"/>
      <c r="D638" s="594" t="s">
        <v>205</v>
      </c>
      <c r="E638" s="607" t="s">
        <v>5</v>
      </c>
      <c r="F638" s="608" t="s">
        <v>576</v>
      </c>
      <c r="H638" s="609">
        <v>1.006</v>
      </c>
      <c r="L638" s="605"/>
      <c r="M638" s="610"/>
      <c r="N638" s="611"/>
      <c r="O638" s="611"/>
      <c r="P638" s="611"/>
      <c r="Q638" s="611"/>
      <c r="R638" s="611"/>
      <c r="S638" s="611"/>
      <c r="T638" s="612"/>
      <c r="AT638" s="607" t="s">
        <v>205</v>
      </c>
      <c r="AU638" s="607" t="s">
        <v>89</v>
      </c>
      <c r="AV638" s="606" t="s">
        <v>89</v>
      </c>
      <c r="AW638" s="606" t="s">
        <v>43</v>
      </c>
      <c r="AX638" s="606" t="s">
        <v>82</v>
      </c>
      <c r="AY638" s="607" t="s">
        <v>197</v>
      </c>
    </row>
    <row r="639" spans="2:51" s="606" customFormat="1">
      <c r="B639" s="605"/>
      <c r="D639" s="594" t="s">
        <v>205</v>
      </c>
      <c r="E639" s="607" t="s">
        <v>5</v>
      </c>
      <c r="F639" s="608" t="s">
        <v>577</v>
      </c>
      <c r="H639" s="609">
        <v>8.4559999999999995</v>
      </c>
      <c r="L639" s="605"/>
      <c r="M639" s="610"/>
      <c r="N639" s="611"/>
      <c r="O639" s="611"/>
      <c r="P639" s="611"/>
      <c r="Q639" s="611"/>
      <c r="R639" s="611"/>
      <c r="S639" s="611"/>
      <c r="T639" s="612"/>
      <c r="AT639" s="607" t="s">
        <v>205</v>
      </c>
      <c r="AU639" s="607" t="s">
        <v>89</v>
      </c>
      <c r="AV639" s="606" t="s">
        <v>89</v>
      </c>
      <c r="AW639" s="606" t="s">
        <v>43</v>
      </c>
      <c r="AX639" s="606" t="s">
        <v>82</v>
      </c>
      <c r="AY639" s="607" t="s">
        <v>197</v>
      </c>
    </row>
    <row r="640" spans="2:51" s="606" customFormat="1">
      <c r="B640" s="605"/>
      <c r="D640" s="594" t="s">
        <v>205</v>
      </c>
      <c r="E640" s="607" t="s">
        <v>5</v>
      </c>
      <c r="F640" s="608" t="s">
        <v>578</v>
      </c>
      <c r="H640" s="609">
        <v>0.38200000000000001</v>
      </c>
      <c r="L640" s="605"/>
      <c r="M640" s="610"/>
      <c r="N640" s="611"/>
      <c r="O640" s="611"/>
      <c r="P640" s="611"/>
      <c r="Q640" s="611"/>
      <c r="R640" s="611"/>
      <c r="S640" s="611"/>
      <c r="T640" s="612"/>
      <c r="AT640" s="607" t="s">
        <v>205</v>
      </c>
      <c r="AU640" s="607" t="s">
        <v>89</v>
      </c>
      <c r="AV640" s="606" t="s">
        <v>89</v>
      </c>
      <c r="AW640" s="606" t="s">
        <v>43</v>
      </c>
      <c r="AX640" s="606" t="s">
        <v>82</v>
      </c>
      <c r="AY640" s="607" t="s">
        <v>197</v>
      </c>
    </row>
    <row r="641" spans="2:51" s="606" customFormat="1">
      <c r="B641" s="605"/>
      <c r="D641" s="594" t="s">
        <v>205</v>
      </c>
      <c r="E641" s="607" t="s">
        <v>5</v>
      </c>
      <c r="F641" s="608" t="s">
        <v>579</v>
      </c>
      <c r="H641" s="609">
        <v>0.314</v>
      </c>
      <c r="L641" s="605"/>
      <c r="M641" s="610"/>
      <c r="N641" s="611"/>
      <c r="O641" s="611"/>
      <c r="P641" s="611"/>
      <c r="Q641" s="611"/>
      <c r="R641" s="611"/>
      <c r="S641" s="611"/>
      <c r="T641" s="612"/>
      <c r="AT641" s="607" t="s">
        <v>205</v>
      </c>
      <c r="AU641" s="607" t="s">
        <v>89</v>
      </c>
      <c r="AV641" s="606" t="s">
        <v>89</v>
      </c>
      <c r="AW641" s="606" t="s">
        <v>43</v>
      </c>
      <c r="AX641" s="606" t="s">
        <v>82</v>
      </c>
      <c r="AY641" s="607" t="s">
        <v>197</v>
      </c>
    </row>
    <row r="642" spans="2:51" s="606" customFormat="1">
      <c r="B642" s="605"/>
      <c r="D642" s="594" t="s">
        <v>205</v>
      </c>
      <c r="E642" s="607" t="s">
        <v>5</v>
      </c>
      <c r="F642" s="608" t="s">
        <v>580</v>
      </c>
      <c r="H642" s="609">
        <v>1.37</v>
      </c>
      <c r="L642" s="605"/>
      <c r="M642" s="610"/>
      <c r="N642" s="611"/>
      <c r="O642" s="611"/>
      <c r="P642" s="611"/>
      <c r="Q642" s="611"/>
      <c r="R642" s="611"/>
      <c r="S642" s="611"/>
      <c r="T642" s="612"/>
      <c r="AT642" s="607" t="s">
        <v>205</v>
      </c>
      <c r="AU642" s="607" t="s">
        <v>89</v>
      </c>
      <c r="AV642" s="606" t="s">
        <v>89</v>
      </c>
      <c r="AW642" s="606" t="s">
        <v>43</v>
      </c>
      <c r="AX642" s="606" t="s">
        <v>82</v>
      </c>
      <c r="AY642" s="607" t="s">
        <v>197</v>
      </c>
    </row>
    <row r="643" spans="2:51" s="606" customFormat="1">
      <c r="B643" s="605"/>
      <c r="D643" s="594" t="s">
        <v>205</v>
      </c>
      <c r="E643" s="607" t="s">
        <v>5</v>
      </c>
      <c r="F643" s="608" t="s">
        <v>581</v>
      </c>
      <c r="H643" s="609">
        <v>0.248</v>
      </c>
      <c r="L643" s="605"/>
      <c r="M643" s="610"/>
      <c r="N643" s="611"/>
      <c r="O643" s="611"/>
      <c r="P643" s="611"/>
      <c r="Q643" s="611"/>
      <c r="R643" s="611"/>
      <c r="S643" s="611"/>
      <c r="T643" s="612"/>
      <c r="AT643" s="607" t="s">
        <v>205</v>
      </c>
      <c r="AU643" s="607" t="s">
        <v>89</v>
      </c>
      <c r="AV643" s="606" t="s">
        <v>89</v>
      </c>
      <c r="AW643" s="606" t="s">
        <v>43</v>
      </c>
      <c r="AX643" s="606" t="s">
        <v>82</v>
      </c>
      <c r="AY643" s="607" t="s">
        <v>197</v>
      </c>
    </row>
    <row r="644" spans="2:51" s="606" customFormat="1">
      <c r="B644" s="605"/>
      <c r="D644" s="594" t="s">
        <v>205</v>
      </c>
      <c r="E644" s="607" t="s">
        <v>5</v>
      </c>
      <c r="F644" s="608" t="s">
        <v>582</v>
      </c>
      <c r="H644" s="609">
        <v>0.314</v>
      </c>
      <c r="L644" s="605"/>
      <c r="M644" s="610"/>
      <c r="N644" s="611"/>
      <c r="O644" s="611"/>
      <c r="P644" s="611"/>
      <c r="Q644" s="611"/>
      <c r="R644" s="611"/>
      <c r="S644" s="611"/>
      <c r="T644" s="612"/>
      <c r="AT644" s="607" t="s">
        <v>205</v>
      </c>
      <c r="AU644" s="607" t="s">
        <v>89</v>
      </c>
      <c r="AV644" s="606" t="s">
        <v>89</v>
      </c>
      <c r="AW644" s="606" t="s">
        <v>43</v>
      </c>
      <c r="AX644" s="606" t="s">
        <v>82</v>
      </c>
      <c r="AY644" s="607" t="s">
        <v>197</v>
      </c>
    </row>
    <row r="645" spans="2:51" s="606" customFormat="1">
      <c r="B645" s="605"/>
      <c r="D645" s="594" t="s">
        <v>205</v>
      </c>
      <c r="E645" s="607" t="s">
        <v>5</v>
      </c>
      <c r="F645" s="608" t="s">
        <v>583</v>
      </c>
      <c r="H645" s="609">
        <v>0.248</v>
      </c>
      <c r="L645" s="605"/>
      <c r="M645" s="610"/>
      <c r="N645" s="611"/>
      <c r="O645" s="611"/>
      <c r="P645" s="611"/>
      <c r="Q645" s="611"/>
      <c r="R645" s="611"/>
      <c r="S645" s="611"/>
      <c r="T645" s="612"/>
      <c r="AT645" s="607" t="s">
        <v>205</v>
      </c>
      <c r="AU645" s="607" t="s">
        <v>89</v>
      </c>
      <c r="AV645" s="606" t="s">
        <v>89</v>
      </c>
      <c r="AW645" s="606" t="s">
        <v>43</v>
      </c>
      <c r="AX645" s="606" t="s">
        <v>82</v>
      </c>
      <c r="AY645" s="607" t="s">
        <v>197</v>
      </c>
    </row>
    <row r="646" spans="2:51" s="606" customFormat="1">
      <c r="B646" s="605"/>
      <c r="D646" s="594" t="s">
        <v>205</v>
      </c>
      <c r="E646" s="607" t="s">
        <v>5</v>
      </c>
      <c r="F646" s="608" t="s">
        <v>584</v>
      </c>
      <c r="H646" s="609">
        <v>0.314</v>
      </c>
      <c r="L646" s="605"/>
      <c r="M646" s="610"/>
      <c r="N646" s="611"/>
      <c r="O646" s="611"/>
      <c r="P646" s="611"/>
      <c r="Q646" s="611"/>
      <c r="R646" s="611"/>
      <c r="S646" s="611"/>
      <c r="T646" s="612"/>
      <c r="AT646" s="607" t="s">
        <v>205</v>
      </c>
      <c r="AU646" s="607" t="s">
        <v>89</v>
      </c>
      <c r="AV646" s="606" t="s">
        <v>89</v>
      </c>
      <c r="AW646" s="606" t="s">
        <v>43</v>
      </c>
      <c r="AX646" s="606" t="s">
        <v>82</v>
      </c>
      <c r="AY646" s="607" t="s">
        <v>197</v>
      </c>
    </row>
    <row r="647" spans="2:51" s="606" customFormat="1">
      <c r="B647" s="605"/>
      <c r="D647" s="594" t="s">
        <v>205</v>
      </c>
      <c r="E647" s="607" t="s">
        <v>5</v>
      </c>
      <c r="F647" s="608" t="s">
        <v>585</v>
      </c>
      <c r="H647" s="609">
        <v>0.248</v>
      </c>
      <c r="L647" s="605"/>
      <c r="M647" s="610"/>
      <c r="N647" s="611"/>
      <c r="O647" s="611"/>
      <c r="P647" s="611"/>
      <c r="Q647" s="611"/>
      <c r="R647" s="611"/>
      <c r="S647" s="611"/>
      <c r="T647" s="612"/>
      <c r="AT647" s="607" t="s">
        <v>205</v>
      </c>
      <c r="AU647" s="607" t="s">
        <v>89</v>
      </c>
      <c r="AV647" s="606" t="s">
        <v>89</v>
      </c>
      <c r="AW647" s="606" t="s">
        <v>43</v>
      </c>
      <c r="AX647" s="606" t="s">
        <v>82</v>
      </c>
      <c r="AY647" s="607" t="s">
        <v>197</v>
      </c>
    </row>
    <row r="648" spans="2:51" s="606" customFormat="1">
      <c r="B648" s="605"/>
      <c r="D648" s="594" t="s">
        <v>205</v>
      </c>
      <c r="E648" s="607" t="s">
        <v>5</v>
      </c>
      <c r="F648" s="608" t="s">
        <v>586</v>
      </c>
      <c r="H648" s="609">
        <v>0.314</v>
      </c>
      <c r="L648" s="605"/>
      <c r="M648" s="610"/>
      <c r="N648" s="611"/>
      <c r="O648" s="611"/>
      <c r="P648" s="611"/>
      <c r="Q648" s="611"/>
      <c r="R648" s="611"/>
      <c r="S648" s="611"/>
      <c r="T648" s="612"/>
      <c r="AT648" s="607" t="s">
        <v>205</v>
      </c>
      <c r="AU648" s="607" t="s">
        <v>89</v>
      </c>
      <c r="AV648" s="606" t="s">
        <v>89</v>
      </c>
      <c r="AW648" s="606" t="s">
        <v>43</v>
      </c>
      <c r="AX648" s="606" t="s">
        <v>82</v>
      </c>
      <c r="AY648" s="607" t="s">
        <v>197</v>
      </c>
    </row>
    <row r="649" spans="2:51" s="606" customFormat="1">
      <c r="B649" s="605"/>
      <c r="D649" s="594" t="s">
        <v>205</v>
      </c>
      <c r="E649" s="607" t="s">
        <v>5</v>
      </c>
      <c r="F649" s="608" t="s">
        <v>587</v>
      </c>
      <c r="H649" s="609">
        <v>0.248</v>
      </c>
      <c r="L649" s="605"/>
      <c r="M649" s="610"/>
      <c r="N649" s="611"/>
      <c r="O649" s="611"/>
      <c r="P649" s="611"/>
      <c r="Q649" s="611"/>
      <c r="R649" s="611"/>
      <c r="S649" s="611"/>
      <c r="T649" s="612"/>
      <c r="AT649" s="607" t="s">
        <v>205</v>
      </c>
      <c r="AU649" s="607" t="s">
        <v>89</v>
      </c>
      <c r="AV649" s="606" t="s">
        <v>89</v>
      </c>
      <c r="AW649" s="606" t="s">
        <v>43</v>
      </c>
      <c r="AX649" s="606" t="s">
        <v>82</v>
      </c>
      <c r="AY649" s="607" t="s">
        <v>197</v>
      </c>
    </row>
    <row r="650" spans="2:51" s="606" customFormat="1">
      <c r="B650" s="605"/>
      <c r="D650" s="594" t="s">
        <v>205</v>
      </c>
      <c r="E650" s="607" t="s">
        <v>5</v>
      </c>
      <c r="F650" s="608" t="s">
        <v>588</v>
      </c>
      <c r="H650" s="609">
        <v>0.314</v>
      </c>
      <c r="L650" s="605"/>
      <c r="M650" s="610"/>
      <c r="N650" s="611"/>
      <c r="O650" s="611"/>
      <c r="P650" s="611"/>
      <c r="Q650" s="611"/>
      <c r="R650" s="611"/>
      <c r="S650" s="611"/>
      <c r="T650" s="612"/>
      <c r="AT650" s="607" t="s">
        <v>205</v>
      </c>
      <c r="AU650" s="607" t="s">
        <v>89</v>
      </c>
      <c r="AV650" s="606" t="s">
        <v>89</v>
      </c>
      <c r="AW650" s="606" t="s">
        <v>43</v>
      </c>
      <c r="AX650" s="606" t="s">
        <v>82</v>
      </c>
      <c r="AY650" s="607" t="s">
        <v>197</v>
      </c>
    </row>
    <row r="651" spans="2:51" s="606" customFormat="1">
      <c r="B651" s="605"/>
      <c r="D651" s="594" t="s">
        <v>205</v>
      </c>
      <c r="E651" s="607" t="s">
        <v>5</v>
      </c>
      <c r="F651" s="608" t="s">
        <v>589</v>
      </c>
      <c r="H651" s="609">
        <v>0.248</v>
      </c>
      <c r="L651" s="605"/>
      <c r="M651" s="610"/>
      <c r="N651" s="611"/>
      <c r="O651" s="611"/>
      <c r="P651" s="611"/>
      <c r="Q651" s="611"/>
      <c r="R651" s="611"/>
      <c r="S651" s="611"/>
      <c r="T651" s="612"/>
      <c r="AT651" s="607" t="s">
        <v>205</v>
      </c>
      <c r="AU651" s="607" t="s">
        <v>89</v>
      </c>
      <c r="AV651" s="606" t="s">
        <v>89</v>
      </c>
      <c r="AW651" s="606" t="s">
        <v>43</v>
      </c>
      <c r="AX651" s="606" t="s">
        <v>82</v>
      </c>
      <c r="AY651" s="607" t="s">
        <v>197</v>
      </c>
    </row>
    <row r="652" spans="2:51" s="606" customFormat="1">
      <c r="B652" s="605"/>
      <c r="D652" s="594" t="s">
        <v>205</v>
      </c>
      <c r="E652" s="607" t="s">
        <v>5</v>
      </c>
      <c r="F652" s="608" t="s">
        <v>590</v>
      </c>
      <c r="H652" s="609">
        <v>0.314</v>
      </c>
      <c r="L652" s="605"/>
      <c r="M652" s="610"/>
      <c r="N652" s="611"/>
      <c r="O652" s="611"/>
      <c r="P652" s="611"/>
      <c r="Q652" s="611"/>
      <c r="R652" s="611"/>
      <c r="S652" s="611"/>
      <c r="T652" s="612"/>
      <c r="AT652" s="607" t="s">
        <v>205</v>
      </c>
      <c r="AU652" s="607" t="s">
        <v>89</v>
      </c>
      <c r="AV652" s="606" t="s">
        <v>89</v>
      </c>
      <c r="AW652" s="606" t="s">
        <v>43</v>
      </c>
      <c r="AX652" s="606" t="s">
        <v>82</v>
      </c>
      <c r="AY652" s="607" t="s">
        <v>197</v>
      </c>
    </row>
    <row r="653" spans="2:51" s="606" customFormat="1">
      <c r="B653" s="605"/>
      <c r="D653" s="594" t="s">
        <v>205</v>
      </c>
      <c r="E653" s="607" t="s">
        <v>5</v>
      </c>
      <c r="F653" s="608" t="s">
        <v>591</v>
      </c>
      <c r="H653" s="609">
        <v>0.248</v>
      </c>
      <c r="L653" s="605"/>
      <c r="M653" s="610"/>
      <c r="N653" s="611"/>
      <c r="O653" s="611"/>
      <c r="P653" s="611"/>
      <c r="Q653" s="611"/>
      <c r="R653" s="611"/>
      <c r="S653" s="611"/>
      <c r="T653" s="612"/>
      <c r="AT653" s="607" t="s">
        <v>205</v>
      </c>
      <c r="AU653" s="607" t="s">
        <v>89</v>
      </c>
      <c r="AV653" s="606" t="s">
        <v>89</v>
      </c>
      <c r="AW653" s="606" t="s">
        <v>43</v>
      </c>
      <c r="AX653" s="606" t="s">
        <v>82</v>
      </c>
      <c r="AY653" s="607" t="s">
        <v>197</v>
      </c>
    </row>
    <row r="654" spans="2:51" s="606" customFormat="1">
      <c r="B654" s="605"/>
      <c r="D654" s="594" t="s">
        <v>205</v>
      </c>
      <c r="E654" s="607" t="s">
        <v>5</v>
      </c>
      <c r="F654" s="608" t="s">
        <v>592</v>
      </c>
      <c r="H654" s="609">
        <v>0.314</v>
      </c>
      <c r="L654" s="605"/>
      <c r="M654" s="610"/>
      <c r="N654" s="611"/>
      <c r="O654" s="611"/>
      <c r="P654" s="611"/>
      <c r="Q654" s="611"/>
      <c r="R654" s="611"/>
      <c r="S654" s="611"/>
      <c r="T654" s="612"/>
      <c r="AT654" s="607" t="s">
        <v>205</v>
      </c>
      <c r="AU654" s="607" t="s">
        <v>89</v>
      </c>
      <c r="AV654" s="606" t="s">
        <v>89</v>
      </c>
      <c r="AW654" s="606" t="s">
        <v>43</v>
      </c>
      <c r="AX654" s="606" t="s">
        <v>82</v>
      </c>
      <c r="AY654" s="607" t="s">
        <v>197</v>
      </c>
    </row>
    <row r="655" spans="2:51" s="606" customFormat="1">
      <c r="B655" s="605"/>
      <c r="D655" s="594" t="s">
        <v>205</v>
      </c>
      <c r="E655" s="607" t="s">
        <v>5</v>
      </c>
      <c r="F655" s="608" t="s">
        <v>593</v>
      </c>
      <c r="H655" s="609">
        <v>0.248</v>
      </c>
      <c r="L655" s="605"/>
      <c r="M655" s="610"/>
      <c r="N655" s="611"/>
      <c r="O655" s="611"/>
      <c r="P655" s="611"/>
      <c r="Q655" s="611"/>
      <c r="R655" s="611"/>
      <c r="S655" s="611"/>
      <c r="T655" s="612"/>
      <c r="AT655" s="607" t="s">
        <v>205</v>
      </c>
      <c r="AU655" s="607" t="s">
        <v>89</v>
      </c>
      <c r="AV655" s="606" t="s">
        <v>89</v>
      </c>
      <c r="AW655" s="606" t="s">
        <v>43</v>
      </c>
      <c r="AX655" s="606" t="s">
        <v>82</v>
      </c>
      <c r="AY655" s="607" t="s">
        <v>197</v>
      </c>
    </row>
    <row r="656" spans="2:51" s="606" customFormat="1">
      <c r="B656" s="605"/>
      <c r="D656" s="594" t="s">
        <v>205</v>
      </c>
      <c r="E656" s="607" t="s">
        <v>5</v>
      </c>
      <c r="F656" s="608" t="s">
        <v>594</v>
      </c>
      <c r="H656" s="609">
        <v>0.314</v>
      </c>
      <c r="L656" s="605"/>
      <c r="M656" s="610"/>
      <c r="N656" s="611"/>
      <c r="O656" s="611"/>
      <c r="P656" s="611"/>
      <c r="Q656" s="611"/>
      <c r="R656" s="611"/>
      <c r="S656" s="611"/>
      <c r="T656" s="612"/>
      <c r="AT656" s="607" t="s">
        <v>205</v>
      </c>
      <c r="AU656" s="607" t="s">
        <v>89</v>
      </c>
      <c r="AV656" s="606" t="s">
        <v>89</v>
      </c>
      <c r="AW656" s="606" t="s">
        <v>43</v>
      </c>
      <c r="AX656" s="606" t="s">
        <v>82</v>
      </c>
      <c r="AY656" s="607" t="s">
        <v>197</v>
      </c>
    </row>
    <row r="657" spans="2:65" s="606" customFormat="1">
      <c r="B657" s="605"/>
      <c r="D657" s="594" t="s">
        <v>205</v>
      </c>
      <c r="E657" s="607" t="s">
        <v>5</v>
      </c>
      <c r="F657" s="608" t="s">
        <v>595</v>
      </c>
      <c r="H657" s="609">
        <v>0.248</v>
      </c>
      <c r="L657" s="605"/>
      <c r="M657" s="610"/>
      <c r="N657" s="611"/>
      <c r="O657" s="611"/>
      <c r="P657" s="611"/>
      <c r="Q657" s="611"/>
      <c r="R657" s="611"/>
      <c r="S657" s="611"/>
      <c r="T657" s="612"/>
      <c r="AT657" s="607" t="s">
        <v>205</v>
      </c>
      <c r="AU657" s="607" t="s">
        <v>89</v>
      </c>
      <c r="AV657" s="606" t="s">
        <v>89</v>
      </c>
      <c r="AW657" s="606" t="s">
        <v>43</v>
      </c>
      <c r="AX657" s="606" t="s">
        <v>82</v>
      </c>
      <c r="AY657" s="607" t="s">
        <v>197</v>
      </c>
    </row>
    <row r="658" spans="2:65" s="606" customFormat="1">
      <c r="B658" s="605"/>
      <c r="D658" s="594" t="s">
        <v>205</v>
      </c>
      <c r="E658" s="607" t="s">
        <v>5</v>
      </c>
      <c r="F658" s="608" t="s">
        <v>596</v>
      </c>
      <c r="H658" s="609">
        <v>0.314</v>
      </c>
      <c r="L658" s="605"/>
      <c r="M658" s="610"/>
      <c r="N658" s="611"/>
      <c r="O658" s="611"/>
      <c r="P658" s="611"/>
      <c r="Q658" s="611"/>
      <c r="R658" s="611"/>
      <c r="S658" s="611"/>
      <c r="T658" s="612"/>
      <c r="AT658" s="607" t="s">
        <v>205</v>
      </c>
      <c r="AU658" s="607" t="s">
        <v>89</v>
      </c>
      <c r="AV658" s="606" t="s">
        <v>89</v>
      </c>
      <c r="AW658" s="606" t="s">
        <v>43</v>
      </c>
      <c r="AX658" s="606" t="s">
        <v>82</v>
      </c>
      <c r="AY658" s="607" t="s">
        <v>197</v>
      </c>
    </row>
    <row r="659" spans="2:65" s="606" customFormat="1">
      <c r="B659" s="605"/>
      <c r="D659" s="594" t="s">
        <v>205</v>
      </c>
      <c r="E659" s="607" t="s">
        <v>5</v>
      </c>
      <c r="F659" s="608" t="s">
        <v>597</v>
      </c>
      <c r="H659" s="609">
        <v>0.248</v>
      </c>
      <c r="L659" s="605"/>
      <c r="M659" s="610"/>
      <c r="N659" s="611"/>
      <c r="O659" s="611"/>
      <c r="P659" s="611"/>
      <c r="Q659" s="611"/>
      <c r="R659" s="611"/>
      <c r="S659" s="611"/>
      <c r="T659" s="612"/>
      <c r="AT659" s="607" t="s">
        <v>205</v>
      </c>
      <c r="AU659" s="607" t="s">
        <v>89</v>
      </c>
      <c r="AV659" s="606" t="s">
        <v>89</v>
      </c>
      <c r="AW659" s="606" t="s">
        <v>43</v>
      </c>
      <c r="AX659" s="606" t="s">
        <v>82</v>
      </c>
      <c r="AY659" s="607" t="s">
        <v>197</v>
      </c>
    </row>
    <row r="660" spans="2:65" s="606" customFormat="1">
      <c r="B660" s="605"/>
      <c r="D660" s="594" t="s">
        <v>205</v>
      </c>
      <c r="E660" s="607" t="s">
        <v>5</v>
      </c>
      <c r="F660" s="608" t="s">
        <v>598</v>
      </c>
      <c r="H660" s="609">
        <v>0.314</v>
      </c>
      <c r="L660" s="605"/>
      <c r="M660" s="610"/>
      <c r="N660" s="611"/>
      <c r="O660" s="611"/>
      <c r="P660" s="611"/>
      <c r="Q660" s="611"/>
      <c r="R660" s="611"/>
      <c r="S660" s="611"/>
      <c r="T660" s="612"/>
      <c r="AT660" s="607" t="s">
        <v>205</v>
      </c>
      <c r="AU660" s="607" t="s">
        <v>89</v>
      </c>
      <c r="AV660" s="606" t="s">
        <v>89</v>
      </c>
      <c r="AW660" s="606" t="s">
        <v>43</v>
      </c>
      <c r="AX660" s="606" t="s">
        <v>82</v>
      </c>
      <c r="AY660" s="607" t="s">
        <v>197</v>
      </c>
    </row>
    <row r="661" spans="2:65" s="606" customFormat="1">
      <c r="B661" s="605"/>
      <c r="D661" s="594" t="s">
        <v>205</v>
      </c>
      <c r="E661" s="607" t="s">
        <v>5</v>
      </c>
      <c r="F661" s="608" t="s">
        <v>599</v>
      </c>
      <c r="H661" s="609">
        <v>0.248</v>
      </c>
      <c r="L661" s="605"/>
      <c r="M661" s="610"/>
      <c r="N661" s="611"/>
      <c r="O661" s="611"/>
      <c r="P661" s="611"/>
      <c r="Q661" s="611"/>
      <c r="R661" s="611"/>
      <c r="S661" s="611"/>
      <c r="T661" s="612"/>
      <c r="AT661" s="607" t="s">
        <v>205</v>
      </c>
      <c r="AU661" s="607" t="s">
        <v>89</v>
      </c>
      <c r="AV661" s="606" t="s">
        <v>89</v>
      </c>
      <c r="AW661" s="606" t="s">
        <v>43</v>
      </c>
      <c r="AX661" s="606" t="s">
        <v>82</v>
      </c>
      <c r="AY661" s="607" t="s">
        <v>197</v>
      </c>
    </row>
    <row r="662" spans="2:65" s="606" customFormat="1">
      <c r="B662" s="605"/>
      <c r="D662" s="594" t="s">
        <v>205</v>
      </c>
      <c r="E662" s="607" t="s">
        <v>5</v>
      </c>
      <c r="F662" s="608" t="s">
        <v>600</v>
      </c>
      <c r="H662" s="609">
        <v>0.314</v>
      </c>
      <c r="L662" s="605"/>
      <c r="M662" s="610"/>
      <c r="N662" s="611"/>
      <c r="O662" s="611"/>
      <c r="P662" s="611"/>
      <c r="Q662" s="611"/>
      <c r="R662" s="611"/>
      <c r="S662" s="611"/>
      <c r="T662" s="612"/>
      <c r="AT662" s="607" t="s">
        <v>205</v>
      </c>
      <c r="AU662" s="607" t="s">
        <v>89</v>
      </c>
      <c r="AV662" s="606" t="s">
        <v>89</v>
      </c>
      <c r="AW662" s="606" t="s">
        <v>43</v>
      </c>
      <c r="AX662" s="606" t="s">
        <v>82</v>
      </c>
      <c r="AY662" s="607" t="s">
        <v>197</v>
      </c>
    </row>
    <row r="663" spans="2:65" s="606" customFormat="1">
      <c r="B663" s="605"/>
      <c r="D663" s="594" t="s">
        <v>205</v>
      </c>
      <c r="E663" s="607" t="s">
        <v>5</v>
      </c>
      <c r="F663" s="608" t="s">
        <v>601</v>
      </c>
      <c r="H663" s="609">
        <v>0.248</v>
      </c>
      <c r="L663" s="605"/>
      <c r="M663" s="610"/>
      <c r="N663" s="611"/>
      <c r="O663" s="611"/>
      <c r="P663" s="611"/>
      <c r="Q663" s="611"/>
      <c r="R663" s="611"/>
      <c r="S663" s="611"/>
      <c r="T663" s="612"/>
      <c r="AT663" s="607" t="s">
        <v>205</v>
      </c>
      <c r="AU663" s="607" t="s">
        <v>89</v>
      </c>
      <c r="AV663" s="606" t="s">
        <v>89</v>
      </c>
      <c r="AW663" s="606" t="s">
        <v>43</v>
      </c>
      <c r="AX663" s="606" t="s">
        <v>82</v>
      </c>
      <c r="AY663" s="607" t="s">
        <v>197</v>
      </c>
    </row>
    <row r="664" spans="2:65" s="606" customFormat="1">
      <c r="B664" s="605"/>
      <c r="D664" s="594" t="s">
        <v>205</v>
      </c>
      <c r="E664" s="607" t="s">
        <v>5</v>
      </c>
      <c r="F664" s="608" t="s">
        <v>602</v>
      </c>
      <c r="H664" s="609">
        <v>0.314</v>
      </c>
      <c r="L664" s="605"/>
      <c r="M664" s="610"/>
      <c r="N664" s="611"/>
      <c r="O664" s="611"/>
      <c r="P664" s="611"/>
      <c r="Q664" s="611"/>
      <c r="R664" s="611"/>
      <c r="S664" s="611"/>
      <c r="T664" s="612"/>
      <c r="AT664" s="607" t="s">
        <v>205</v>
      </c>
      <c r="AU664" s="607" t="s">
        <v>89</v>
      </c>
      <c r="AV664" s="606" t="s">
        <v>89</v>
      </c>
      <c r="AW664" s="606" t="s">
        <v>43</v>
      </c>
      <c r="AX664" s="606" t="s">
        <v>82</v>
      </c>
      <c r="AY664" s="607" t="s">
        <v>197</v>
      </c>
    </row>
    <row r="665" spans="2:65" s="606" customFormat="1">
      <c r="B665" s="605"/>
      <c r="D665" s="594" t="s">
        <v>205</v>
      </c>
      <c r="E665" s="607" t="s">
        <v>5</v>
      </c>
      <c r="F665" s="608" t="s">
        <v>603</v>
      </c>
      <c r="H665" s="609">
        <v>0.248</v>
      </c>
      <c r="L665" s="605"/>
      <c r="M665" s="610"/>
      <c r="N665" s="611"/>
      <c r="O665" s="611"/>
      <c r="P665" s="611"/>
      <c r="Q665" s="611"/>
      <c r="R665" s="611"/>
      <c r="S665" s="611"/>
      <c r="T665" s="612"/>
      <c r="AT665" s="607" t="s">
        <v>205</v>
      </c>
      <c r="AU665" s="607" t="s">
        <v>89</v>
      </c>
      <c r="AV665" s="606" t="s">
        <v>89</v>
      </c>
      <c r="AW665" s="606" t="s">
        <v>43</v>
      </c>
      <c r="AX665" s="606" t="s">
        <v>82</v>
      </c>
      <c r="AY665" s="607" t="s">
        <v>197</v>
      </c>
    </row>
    <row r="666" spans="2:65" s="622" customFormat="1">
      <c r="B666" s="621"/>
      <c r="D666" s="594" t="s">
        <v>205</v>
      </c>
      <c r="E666" s="623" t="s">
        <v>5</v>
      </c>
      <c r="F666" s="624" t="s">
        <v>253</v>
      </c>
      <c r="H666" s="625">
        <v>17.957999999999998</v>
      </c>
      <c r="L666" s="621"/>
      <c r="M666" s="626"/>
      <c r="N666" s="627"/>
      <c r="O666" s="627"/>
      <c r="P666" s="627"/>
      <c r="Q666" s="627"/>
      <c r="R666" s="627"/>
      <c r="S666" s="627"/>
      <c r="T666" s="628"/>
      <c r="AT666" s="623" t="s">
        <v>205</v>
      </c>
      <c r="AU666" s="623" t="s">
        <v>89</v>
      </c>
      <c r="AV666" s="622" t="s">
        <v>114</v>
      </c>
      <c r="AW666" s="622" t="s">
        <v>43</v>
      </c>
      <c r="AX666" s="622" t="s">
        <v>82</v>
      </c>
      <c r="AY666" s="623" t="s">
        <v>197</v>
      </c>
    </row>
    <row r="667" spans="2:65" s="614" customFormat="1">
      <c r="B667" s="613"/>
      <c r="D667" s="594" t="s">
        <v>205</v>
      </c>
      <c r="E667" s="615" t="s">
        <v>5</v>
      </c>
      <c r="F667" s="616" t="s">
        <v>210</v>
      </c>
      <c r="H667" s="617">
        <v>111.974</v>
      </c>
      <c r="L667" s="613"/>
      <c r="M667" s="618"/>
      <c r="N667" s="619"/>
      <c r="O667" s="619"/>
      <c r="P667" s="619"/>
      <c r="Q667" s="619"/>
      <c r="R667" s="619"/>
      <c r="S667" s="619"/>
      <c r="T667" s="620"/>
      <c r="AT667" s="615" t="s">
        <v>205</v>
      </c>
      <c r="AU667" s="615" t="s">
        <v>89</v>
      </c>
      <c r="AV667" s="614" t="s">
        <v>129</v>
      </c>
      <c r="AW667" s="614" t="s">
        <v>43</v>
      </c>
      <c r="AX667" s="614" t="s">
        <v>11</v>
      </c>
      <c r="AY667" s="615" t="s">
        <v>197</v>
      </c>
    </row>
    <row r="668" spans="2:65" s="492" customFormat="1" ht="25.5" customHeight="1">
      <c r="B668" s="493"/>
      <c r="C668" s="572" t="s">
        <v>604</v>
      </c>
      <c r="D668" s="572" t="s">
        <v>199</v>
      </c>
      <c r="E668" s="573" t="s">
        <v>605</v>
      </c>
      <c r="F668" s="574" t="s">
        <v>606</v>
      </c>
      <c r="G668" s="575" t="s">
        <v>213</v>
      </c>
      <c r="H668" s="576">
        <v>111.974</v>
      </c>
      <c r="I668" s="7"/>
      <c r="J668" s="577">
        <f>ROUND(I668*H668,0)</f>
        <v>0</v>
      </c>
      <c r="K668" s="574" t="s">
        <v>203</v>
      </c>
      <c r="L668" s="493"/>
      <c r="M668" s="578" t="s">
        <v>5</v>
      </c>
      <c r="N668" s="579" t="s">
        <v>53</v>
      </c>
      <c r="O668" s="494"/>
      <c r="P668" s="580">
        <f>O668*H668</f>
        <v>0</v>
      </c>
      <c r="Q668" s="580">
        <v>0</v>
      </c>
      <c r="R668" s="580">
        <f>Q668*H668</f>
        <v>0</v>
      </c>
      <c r="S668" s="580">
        <v>4.3999999999999997E-2</v>
      </c>
      <c r="T668" s="581">
        <f>S668*H668</f>
        <v>4.9268559999999999</v>
      </c>
      <c r="AR668" s="482" t="s">
        <v>129</v>
      </c>
      <c r="AT668" s="482" t="s">
        <v>199</v>
      </c>
      <c r="AU668" s="482" t="s">
        <v>89</v>
      </c>
      <c r="AY668" s="482" t="s">
        <v>197</v>
      </c>
      <c r="BE668" s="582">
        <f>IF(N668="základní",J668,0)</f>
        <v>0</v>
      </c>
      <c r="BF668" s="582">
        <f>IF(N668="snížená",J668,0)</f>
        <v>0</v>
      </c>
      <c r="BG668" s="582">
        <f>IF(N668="zákl. přenesená",J668,0)</f>
        <v>0</v>
      </c>
      <c r="BH668" s="582">
        <f>IF(N668="sníž. přenesená",J668,0)</f>
        <v>0</v>
      </c>
      <c r="BI668" s="582">
        <f>IF(N668="nulová",J668,0)</f>
        <v>0</v>
      </c>
      <c r="BJ668" s="482" t="s">
        <v>11</v>
      </c>
      <c r="BK668" s="582">
        <f>ROUND(I668*H668,0)</f>
        <v>0</v>
      </c>
      <c r="BL668" s="482" t="s">
        <v>129</v>
      </c>
      <c r="BM668" s="482" t="s">
        <v>607</v>
      </c>
    </row>
    <row r="669" spans="2:65" s="492" customFormat="1" ht="25.5" customHeight="1">
      <c r="B669" s="493"/>
      <c r="C669" s="572" t="s">
        <v>608</v>
      </c>
      <c r="D669" s="572" t="s">
        <v>199</v>
      </c>
      <c r="E669" s="573" t="s">
        <v>609</v>
      </c>
      <c r="F669" s="574" t="s">
        <v>610</v>
      </c>
      <c r="G669" s="575" t="s">
        <v>213</v>
      </c>
      <c r="H669" s="576">
        <v>94.048000000000002</v>
      </c>
      <c r="I669" s="7"/>
      <c r="J669" s="577">
        <f>ROUND(I669*H669,0)</f>
        <v>0</v>
      </c>
      <c r="K669" s="574" t="s">
        <v>203</v>
      </c>
      <c r="L669" s="493"/>
      <c r="M669" s="578" t="s">
        <v>5</v>
      </c>
      <c r="N669" s="579" t="s">
        <v>53</v>
      </c>
      <c r="O669" s="494"/>
      <c r="P669" s="580">
        <f>O669*H669</f>
        <v>0</v>
      </c>
      <c r="Q669" s="580">
        <v>0</v>
      </c>
      <c r="R669" s="580">
        <f>Q669*H669</f>
        <v>0</v>
      </c>
      <c r="S669" s="580">
        <v>1.4</v>
      </c>
      <c r="T669" s="581">
        <f>S669*H669</f>
        <v>131.66720000000001</v>
      </c>
      <c r="AR669" s="482" t="s">
        <v>129</v>
      </c>
      <c r="AT669" s="482" t="s">
        <v>199</v>
      </c>
      <c r="AU669" s="482" t="s">
        <v>89</v>
      </c>
      <c r="AY669" s="482" t="s">
        <v>197</v>
      </c>
      <c r="BE669" s="582">
        <f>IF(N669="základní",J669,0)</f>
        <v>0</v>
      </c>
      <c r="BF669" s="582">
        <f>IF(N669="snížená",J669,0)</f>
        <v>0</v>
      </c>
      <c r="BG669" s="582">
        <f>IF(N669="zákl. přenesená",J669,0)</f>
        <v>0</v>
      </c>
      <c r="BH669" s="582">
        <f>IF(N669="sníž. přenesená",J669,0)</f>
        <v>0</v>
      </c>
      <c r="BI669" s="582">
        <f>IF(N669="nulová",J669,0)</f>
        <v>0</v>
      </c>
      <c r="BJ669" s="482" t="s">
        <v>11</v>
      </c>
      <c r="BK669" s="582">
        <f>ROUND(I669*H669,0)</f>
        <v>0</v>
      </c>
      <c r="BL669" s="482" t="s">
        <v>129</v>
      </c>
      <c r="BM669" s="482" t="s">
        <v>611</v>
      </c>
    </row>
    <row r="670" spans="2:65" s="599" customFormat="1">
      <c r="B670" s="598"/>
      <c r="D670" s="594" t="s">
        <v>205</v>
      </c>
      <c r="E670" s="600" t="s">
        <v>5</v>
      </c>
      <c r="F670" s="601" t="s">
        <v>612</v>
      </c>
      <c r="H670" s="600" t="s">
        <v>5</v>
      </c>
      <c r="L670" s="598"/>
      <c r="M670" s="602"/>
      <c r="N670" s="603"/>
      <c r="O670" s="603"/>
      <c r="P670" s="603"/>
      <c r="Q670" s="603"/>
      <c r="R670" s="603"/>
      <c r="S670" s="603"/>
      <c r="T670" s="604"/>
      <c r="AT670" s="600" t="s">
        <v>205</v>
      </c>
      <c r="AU670" s="600" t="s">
        <v>89</v>
      </c>
      <c r="AV670" s="599" t="s">
        <v>11</v>
      </c>
      <c r="AW670" s="599" t="s">
        <v>43</v>
      </c>
      <c r="AX670" s="599" t="s">
        <v>82</v>
      </c>
      <c r="AY670" s="600" t="s">
        <v>197</v>
      </c>
    </row>
    <row r="671" spans="2:65" s="599" customFormat="1">
      <c r="B671" s="598"/>
      <c r="D671" s="594" t="s">
        <v>205</v>
      </c>
      <c r="E671" s="600" t="s">
        <v>5</v>
      </c>
      <c r="F671" s="601" t="s">
        <v>470</v>
      </c>
      <c r="H671" s="600" t="s">
        <v>5</v>
      </c>
      <c r="L671" s="598"/>
      <c r="M671" s="602"/>
      <c r="N671" s="603"/>
      <c r="O671" s="603"/>
      <c r="P671" s="603"/>
      <c r="Q671" s="603"/>
      <c r="R671" s="603"/>
      <c r="S671" s="603"/>
      <c r="T671" s="604"/>
      <c r="AT671" s="600" t="s">
        <v>205</v>
      </c>
      <c r="AU671" s="600" t="s">
        <v>89</v>
      </c>
      <c r="AV671" s="599" t="s">
        <v>11</v>
      </c>
      <c r="AW671" s="599" t="s">
        <v>43</v>
      </c>
      <c r="AX671" s="599" t="s">
        <v>82</v>
      </c>
      <c r="AY671" s="600" t="s">
        <v>197</v>
      </c>
    </row>
    <row r="672" spans="2:65" s="599" customFormat="1">
      <c r="B672" s="598"/>
      <c r="D672" s="594" t="s">
        <v>205</v>
      </c>
      <c r="E672" s="600" t="s">
        <v>5</v>
      </c>
      <c r="F672" s="601" t="s">
        <v>223</v>
      </c>
      <c r="H672" s="600" t="s">
        <v>5</v>
      </c>
      <c r="L672" s="598"/>
      <c r="M672" s="602"/>
      <c r="N672" s="603"/>
      <c r="O672" s="603"/>
      <c r="P672" s="603"/>
      <c r="Q672" s="603"/>
      <c r="R672" s="603"/>
      <c r="S672" s="603"/>
      <c r="T672" s="604"/>
      <c r="AT672" s="600" t="s">
        <v>205</v>
      </c>
      <c r="AU672" s="600" t="s">
        <v>89</v>
      </c>
      <c r="AV672" s="599" t="s">
        <v>11</v>
      </c>
      <c r="AW672" s="599" t="s">
        <v>43</v>
      </c>
      <c r="AX672" s="599" t="s">
        <v>82</v>
      </c>
      <c r="AY672" s="600" t="s">
        <v>197</v>
      </c>
    </row>
    <row r="673" spans="2:51" s="606" customFormat="1">
      <c r="B673" s="605"/>
      <c r="D673" s="594" t="s">
        <v>205</v>
      </c>
      <c r="E673" s="607" t="s">
        <v>5</v>
      </c>
      <c r="F673" s="608" t="s">
        <v>613</v>
      </c>
      <c r="H673" s="609">
        <v>1.2330000000000001</v>
      </c>
      <c r="L673" s="605"/>
      <c r="M673" s="610"/>
      <c r="N673" s="611"/>
      <c r="O673" s="611"/>
      <c r="P673" s="611"/>
      <c r="Q673" s="611"/>
      <c r="R673" s="611"/>
      <c r="S673" s="611"/>
      <c r="T673" s="612"/>
      <c r="AT673" s="607" t="s">
        <v>205</v>
      </c>
      <c r="AU673" s="607" t="s">
        <v>89</v>
      </c>
      <c r="AV673" s="606" t="s">
        <v>89</v>
      </c>
      <c r="AW673" s="606" t="s">
        <v>43</v>
      </c>
      <c r="AX673" s="606" t="s">
        <v>82</v>
      </c>
      <c r="AY673" s="607" t="s">
        <v>197</v>
      </c>
    </row>
    <row r="674" spans="2:51" s="606" customFormat="1">
      <c r="B674" s="605"/>
      <c r="D674" s="594" t="s">
        <v>205</v>
      </c>
      <c r="E674" s="607" t="s">
        <v>5</v>
      </c>
      <c r="F674" s="608" t="s">
        <v>614</v>
      </c>
      <c r="H674" s="609">
        <v>0.79300000000000004</v>
      </c>
      <c r="L674" s="605"/>
      <c r="M674" s="610"/>
      <c r="N674" s="611"/>
      <c r="O674" s="611"/>
      <c r="P674" s="611"/>
      <c r="Q674" s="611"/>
      <c r="R674" s="611"/>
      <c r="S674" s="611"/>
      <c r="T674" s="612"/>
      <c r="AT674" s="607" t="s">
        <v>205</v>
      </c>
      <c r="AU674" s="607" t="s">
        <v>89</v>
      </c>
      <c r="AV674" s="606" t="s">
        <v>89</v>
      </c>
      <c r="AW674" s="606" t="s">
        <v>43</v>
      </c>
      <c r="AX674" s="606" t="s">
        <v>82</v>
      </c>
      <c r="AY674" s="607" t="s">
        <v>197</v>
      </c>
    </row>
    <row r="675" spans="2:51" s="606" customFormat="1">
      <c r="B675" s="605"/>
      <c r="D675" s="594" t="s">
        <v>205</v>
      </c>
      <c r="E675" s="607" t="s">
        <v>5</v>
      </c>
      <c r="F675" s="608" t="s">
        <v>615</v>
      </c>
      <c r="H675" s="609">
        <v>1.2330000000000001</v>
      </c>
      <c r="L675" s="605"/>
      <c r="M675" s="610"/>
      <c r="N675" s="611"/>
      <c r="O675" s="611"/>
      <c r="P675" s="611"/>
      <c r="Q675" s="611"/>
      <c r="R675" s="611"/>
      <c r="S675" s="611"/>
      <c r="T675" s="612"/>
      <c r="AT675" s="607" t="s">
        <v>205</v>
      </c>
      <c r="AU675" s="607" t="s">
        <v>89</v>
      </c>
      <c r="AV675" s="606" t="s">
        <v>89</v>
      </c>
      <c r="AW675" s="606" t="s">
        <v>43</v>
      </c>
      <c r="AX675" s="606" t="s">
        <v>82</v>
      </c>
      <c r="AY675" s="607" t="s">
        <v>197</v>
      </c>
    </row>
    <row r="676" spans="2:51" s="606" customFormat="1">
      <c r="B676" s="605"/>
      <c r="D676" s="594" t="s">
        <v>205</v>
      </c>
      <c r="E676" s="607" t="s">
        <v>5</v>
      </c>
      <c r="F676" s="608" t="s">
        <v>616</v>
      </c>
      <c r="H676" s="609">
        <v>0.79300000000000004</v>
      </c>
      <c r="L676" s="605"/>
      <c r="M676" s="610"/>
      <c r="N676" s="611"/>
      <c r="O676" s="611"/>
      <c r="P676" s="611"/>
      <c r="Q676" s="611"/>
      <c r="R676" s="611"/>
      <c r="S676" s="611"/>
      <c r="T676" s="612"/>
      <c r="AT676" s="607" t="s">
        <v>205</v>
      </c>
      <c r="AU676" s="607" t="s">
        <v>89</v>
      </c>
      <c r="AV676" s="606" t="s">
        <v>89</v>
      </c>
      <c r="AW676" s="606" t="s">
        <v>43</v>
      </c>
      <c r="AX676" s="606" t="s">
        <v>82</v>
      </c>
      <c r="AY676" s="607" t="s">
        <v>197</v>
      </c>
    </row>
    <row r="677" spans="2:51" s="606" customFormat="1">
      <c r="B677" s="605"/>
      <c r="D677" s="594" t="s">
        <v>205</v>
      </c>
      <c r="E677" s="607" t="s">
        <v>5</v>
      </c>
      <c r="F677" s="608" t="s">
        <v>617</v>
      </c>
      <c r="H677" s="609">
        <v>1.2330000000000001</v>
      </c>
      <c r="L677" s="605"/>
      <c r="M677" s="610"/>
      <c r="N677" s="611"/>
      <c r="O677" s="611"/>
      <c r="P677" s="611"/>
      <c r="Q677" s="611"/>
      <c r="R677" s="611"/>
      <c r="S677" s="611"/>
      <c r="T677" s="612"/>
      <c r="AT677" s="607" t="s">
        <v>205</v>
      </c>
      <c r="AU677" s="607" t="s">
        <v>89</v>
      </c>
      <c r="AV677" s="606" t="s">
        <v>89</v>
      </c>
      <c r="AW677" s="606" t="s">
        <v>43</v>
      </c>
      <c r="AX677" s="606" t="s">
        <v>82</v>
      </c>
      <c r="AY677" s="607" t="s">
        <v>197</v>
      </c>
    </row>
    <row r="678" spans="2:51" s="606" customFormat="1">
      <c r="B678" s="605"/>
      <c r="D678" s="594" t="s">
        <v>205</v>
      </c>
      <c r="E678" s="607" t="s">
        <v>5</v>
      </c>
      <c r="F678" s="608" t="s">
        <v>618</v>
      </c>
      <c r="H678" s="609">
        <v>0.79300000000000004</v>
      </c>
      <c r="L678" s="605"/>
      <c r="M678" s="610"/>
      <c r="N678" s="611"/>
      <c r="O678" s="611"/>
      <c r="P678" s="611"/>
      <c r="Q678" s="611"/>
      <c r="R678" s="611"/>
      <c r="S678" s="611"/>
      <c r="T678" s="612"/>
      <c r="AT678" s="607" t="s">
        <v>205</v>
      </c>
      <c r="AU678" s="607" t="s">
        <v>89</v>
      </c>
      <c r="AV678" s="606" t="s">
        <v>89</v>
      </c>
      <c r="AW678" s="606" t="s">
        <v>43</v>
      </c>
      <c r="AX678" s="606" t="s">
        <v>82</v>
      </c>
      <c r="AY678" s="607" t="s">
        <v>197</v>
      </c>
    </row>
    <row r="679" spans="2:51" s="606" customFormat="1">
      <c r="B679" s="605"/>
      <c r="D679" s="594" t="s">
        <v>205</v>
      </c>
      <c r="E679" s="607" t="s">
        <v>5</v>
      </c>
      <c r="F679" s="608" t="s">
        <v>619</v>
      </c>
      <c r="H679" s="609">
        <v>1.2330000000000001</v>
      </c>
      <c r="L679" s="605"/>
      <c r="M679" s="610"/>
      <c r="N679" s="611"/>
      <c r="O679" s="611"/>
      <c r="P679" s="611"/>
      <c r="Q679" s="611"/>
      <c r="R679" s="611"/>
      <c r="S679" s="611"/>
      <c r="T679" s="612"/>
      <c r="AT679" s="607" t="s">
        <v>205</v>
      </c>
      <c r="AU679" s="607" t="s">
        <v>89</v>
      </c>
      <c r="AV679" s="606" t="s">
        <v>89</v>
      </c>
      <c r="AW679" s="606" t="s">
        <v>43</v>
      </c>
      <c r="AX679" s="606" t="s">
        <v>82</v>
      </c>
      <c r="AY679" s="607" t="s">
        <v>197</v>
      </c>
    </row>
    <row r="680" spans="2:51" s="606" customFormat="1">
      <c r="B680" s="605"/>
      <c r="D680" s="594" t="s">
        <v>205</v>
      </c>
      <c r="E680" s="607" t="s">
        <v>5</v>
      </c>
      <c r="F680" s="608" t="s">
        <v>620</v>
      </c>
      <c r="H680" s="609">
        <v>0.79300000000000004</v>
      </c>
      <c r="L680" s="605"/>
      <c r="M680" s="610"/>
      <c r="N680" s="611"/>
      <c r="O680" s="611"/>
      <c r="P680" s="611"/>
      <c r="Q680" s="611"/>
      <c r="R680" s="611"/>
      <c r="S680" s="611"/>
      <c r="T680" s="612"/>
      <c r="AT680" s="607" t="s">
        <v>205</v>
      </c>
      <c r="AU680" s="607" t="s">
        <v>89</v>
      </c>
      <c r="AV680" s="606" t="s">
        <v>89</v>
      </c>
      <c r="AW680" s="606" t="s">
        <v>43</v>
      </c>
      <c r="AX680" s="606" t="s">
        <v>82</v>
      </c>
      <c r="AY680" s="607" t="s">
        <v>197</v>
      </c>
    </row>
    <row r="681" spans="2:51" s="606" customFormat="1">
      <c r="B681" s="605"/>
      <c r="D681" s="594" t="s">
        <v>205</v>
      </c>
      <c r="E681" s="607" t="s">
        <v>5</v>
      </c>
      <c r="F681" s="608" t="s">
        <v>621</v>
      </c>
      <c r="H681" s="609">
        <v>1.2330000000000001</v>
      </c>
      <c r="L681" s="605"/>
      <c r="M681" s="610"/>
      <c r="N681" s="611"/>
      <c r="O681" s="611"/>
      <c r="P681" s="611"/>
      <c r="Q681" s="611"/>
      <c r="R681" s="611"/>
      <c r="S681" s="611"/>
      <c r="T681" s="612"/>
      <c r="AT681" s="607" t="s">
        <v>205</v>
      </c>
      <c r="AU681" s="607" t="s">
        <v>89</v>
      </c>
      <c r="AV681" s="606" t="s">
        <v>89</v>
      </c>
      <c r="AW681" s="606" t="s">
        <v>43</v>
      </c>
      <c r="AX681" s="606" t="s">
        <v>82</v>
      </c>
      <c r="AY681" s="607" t="s">
        <v>197</v>
      </c>
    </row>
    <row r="682" spans="2:51" s="606" customFormat="1">
      <c r="B682" s="605"/>
      <c r="D682" s="594" t="s">
        <v>205</v>
      </c>
      <c r="E682" s="607" t="s">
        <v>5</v>
      </c>
      <c r="F682" s="608" t="s">
        <v>622</v>
      </c>
      <c r="H682" s="609">
        <v>0.79300000000000004</v>
      </c>
      <c r="L682" s="605"/>
      <c r="M682" s="610"/>
      <c r="N682" s="611"/>
      <c r="O682" s="611"/>
      <c r="P682" s="611"/>
      <c r="Q682" s="611"/>
      <c r="R682" s="611"/>
      <c r="S682" s="611"/>
      <c r="T682" s="612"/>
      <c r="AT682" s="607" t="s">
        <v>205</v>
      </c>
      <c r="AU682" s="607" t="s">
        <v>89</v>
      </c>
      <c r="AV682" s="606" t="s">
        <v>89</v>
      </c>
      <c r="AW682" s="606" t="s">
        <v>43</v>
      </c>
      <c r="AX682" s="606" t="s">
        <v>82</v>
      </c>
      <c r="AY682" s="607" t="s">
        <v>197</v>
      </c>
    </row>
    <row r="683" spans="2:51" s="606" customFormat="1">
      <c r="B683" s="605"/>
      <c r="D683" s="594" t="s">
        <v>205</v>
      </c>
      <c r="E683" s="607" t="s">
        <v>5</v>
      </c>
      <c r="F683" s="608" t="s">
        <v>623</v>
      </c>
      <c r="H683" s="609">
        <v>1.2330000000000001</v>
      </c>
      <c r="L683" s="605"/>
      <c r="M683" s="610"/>
      <c r="N683" s="611"/>
      <c r="O683" s="611"/>
      <c r="P683" s="611"/>
      <c r="Q683" s="611"/>
      <c r="R683" s="611"/>
      <c r="S683" s="611"/>
      <c r="T683" s="612"/>
      <c r="AT683" s="607" t="s">
        <v>205</v>
      </c>
      <c r="AU683" s="607" t="s">
        <v>89</v>
      </c>
      <c r="AV683" s="606" t="s">
        <v>89</v>
      </c>
      <c r="AW683" s="606" t="s">
        <v>43</v>
      </c>
      <c r="AX683" s="606" t="s">
        <v>82</v>
      </c>
      <c r="AY683" s="607" t="s">
        <v>197</v>
      </c>
    </row>
    <row r="684" spans="2:51" s="606" customFormat="1">
      <c r="B684" s="605"/>
      <c r="D684" s="594" t="s">
        <v>205</v>
      </c>
      <c r="E684" s="607" t="s">
        <v>5</v>
      </c>
      <c r="F684" s="608" t="s">
        <v>624</v>
      </c>
      <c r="H684" s="609">
        <v>0.79300000000000004</v>
      </c>
      <c r="L684" s="605"/>
      <c r="M684" s="610"/>
      <c r="N684" s="611"/>
      <c r="O684" s="611"/>
      <c r="P684" s="611"/>
      <c r="Q684" s="611"/>
      <c r="R684" s="611"/>
      <c r="S684" s="611"/>
      <c r="T684" s="612"/>
      <c r="AT684" s="607" t="s">
        <v>205</v>
      </c>
      <c r="AU684" s="607" t="s">
        <v>89</v>
      </c>
      <c r="AV684" s="606" t="s">
        <v>89</v>
      </c>
      <c r="AW684" s="606" t="s">
        <v>43</v>
      </c>
      <c r="AX684" s="606" t="s">
        <v>82</v>
      </c>
      <c r="AY684" s="607" t="s">
        <v>197</v>
      </c>
    </row>
    <row r="685" spans="2:51" s="606" customFormat="1">
      <c r="B685" s="605"/>
      <c r="D685" s="594" t="s">
        <v>205</v>
      </c>
      <c r="E685" s="607" t="s">
        <v>5</v>
      </c>
      <c r="F685" s="608" t="s">
        <v>625</v>
      </c>
      <c r="H685" s="609">
        <v>1.2330000000000001</v>
      </c>
      <c r="L685" s="605"/>
      <c r="M685" s="610"/>
      <c r="N685" s="611"/>
      <c r="O685" s="611"/>
      <c r="P685" s="611"/>
      <c r="Q685" s="611"/>
      <c r="R685" s="611"/>
      <c r="S685" s="611"/>
      <c r="T685" s="612"/>
      <c r="AT685" s="607" t="s">
        <v>205</v>
      </c>
      <c r="AU685" s="607" t="s">
        <v>89</v>
      </c>
      <c r="AV685" s="606" t="s">
        <v>89</v>
      </c>
      <c r="AW685" s="606" t="s">
        <v>43</v>
      </c>
      <c r="AX685" s="606" t="s">
        <v>82</v>
      </c>
      <c r="AY685" s="607" t="s">
        <v>197</v>
      </c>
    </row>
    <row r="686" spans="2:51" s="606" customFormat="1">
      <c r="B686" s="605"/>
      <c r="D686" s="594" t="s">
        <v>205</v>
      </c>
      <c r="E686" s="607" t="s">
        <v>5</v>
      </c>
      <c r="F686" s="608" t="s">
        <v>626</v>
      </c>
      <c r="H686" s="609">
        <v>0.79300000000000004</v>
      </c>
      <c r="L686" s="605"/>
      <c r="M686" s="610"/>
      <c r="N686" s="611"/>
      <c r="O686" s="611"/>
      <c r="P686" s="611"/>
      <c r="Q686" s="611"/>
      <c r="R686" s="611"/>
      <c r="S686" s="611"/>
      <c r="T686" s="612"/>
      <c r="AT686" s="607" t="s">
        <v>205</v>
      </c>
      <c r="AU686" s="607" t="s">
        <v>89</v>
      </c>
      <c r="AV686" s="606" t="s">
        <v>89</v>
      </c>
      <c r="AW686" s="606" t="s">
        <v>43</v>
      </c>
      <c r="AX686" s="606" t="s">
        <v>82</v>
      </c>
      <c r="AY686" s="607" t="s">
        <v>197</v>
      </c>
    </row>
    <row r="687" spans="2:51" s="606" customFormat="1">
      <c r="B687" s="605"/>
      <c r="D687" s="594" t="s">
        <v>205</v>
      </c>
      <c r="E687" s="607" t="s">
        <v>5</v>
      </c>
      <c r="F687" s="608" t="s">
        <v>627</v>
      </c>
      <c r="H687" s="609">
        <v>1.2330000000000001</v>
      </c>
      <c r="L687" s="605"/>
      <c r="M687" s="610"/>
      <c r="N687" s="611"/>
      <c r="O687" s="611"/>
      <c r="P687" s="611"/>
      <c r="Q687" s="611"/>
      <c r="R687" s="611"/>
      <c r="S687" s="611"/>
      <c r="T687" s="612"/>
      <c r="AT687" s="607" t="s">
        <v>205</v>
      </c>
      <c r="AU687" s="607" t="s">
        <v>89</v>
      </c>
      <c r="AV687" s="606" t="s">
        <v>89</v>
      </c>
      <c r="AW687" s="606" t="s">
        <v>43</v>
      </c>
      <c r="AX687" s="606" t="s">
        <v>82</v>
      </c>
      <c r="AY687" s="607" t="s">
        <v>197</v>
      </c>
    </row>
    <row r="688" spans="2:51" s="606" customFormat="1">
      <c r="B688" s="605"/>
      <c r="D688" s="594" t="s">
        <v>205</v>
      </c>
      <c r="E688" s="607" t="s">
        <v>5</v>
      </c>
      <c r="F688" s="608" t="s">
        <v>628</v>
      </c>
      <c r="H688" s="609">
        <v>0.79300000000000004</v>
      </c>
      <c r="L688" s="605"/>
      <c r="M688" s="610"/>
      <c r="N688" s="611"/>
      <c r="O688" s="611"/>
      <c r="P688" s="611"/>
      <c r="Q688" s="611"/>
      <c r="R688" s="611"/>
      <c r="S688" s="611"/>
      <c r="T688" s="612"/>
      <c r="AT688" s="607" t="s">
        <v>205</v>
      </c>
      <c r="AU688" s="607" t="s">
        <v>89</v>
      </c>
      <c r="AV688" s="606" t="s">
        <v>89</v>
      </c>
      <c r="AW688" s="606" t="s">
        <v>43</v>
      </c>
      <c r="AX688" s="606" t="s">
        <v>82</v>
      </c>
      <c r="AY688" s="607" t="s">
        <v>197</v>
      </c>
    </row>
    <row r="689" spans="2:51" s="606" customFormat="1">
      <c r="B689" s="605"/>
      <c r="D689" s="594" t="s">
        <v>205</v>
      </c>
      <c r="E689" s="607" t="s">
        <v>5</v>
      </c>
      <c r="F689" s="608" t="s">
        <v>629</v>
      </c>
      <c r="H689" s="609">
        <v>1.2330000000000001</v>
      </c>
      <c r="L689" s="605"/>
      <c r="M689" s="610"/>
      <c r="N689" s="611"/>
      <c r="O689" s="611"/>
      <c r="P689" s="611"/>
      <c r="Q689" s="611"/>
      <c r="R689" s="611"/>
      <c r="S689" s="611"/>
      <c r="T689" s="612"/>
      <c r="AT689" s="607" t="s">
        <v>205</v>
      </c>
      <c r="AU689" s="607" t="s">
        <v>89</v>
      </c>
      <c r="AV689" s="606" t="s">
        <v>89</v>
      </c>
      <c r="AW689" s="606" t="s">
        <v>43</v>
      </c>
      <c r="AX689" s="606" t="s">
        <v>82</v>
      </c>
      <c r="AY689" s="607" t="s">
        <v>197</v>
      </c>
    </row>
    <row r="690" spans="2:51" s="606" customFormat="1">
      <c r="B690" s="605"/>
      <c r="D690" s="594" t="s">
        <v>205</v>
      </c>
      <c r="E690" s="607" t="s">
        <v>5</v>
      </c>
      <c r="F690" s="608" t="s">
        <v>630</v>
      </c>
      <c r="H690" s="609">
        <v>0.79300000000000004</v>
      </c>
      <c r="L690" s="605"/>
      <c r="M690" s="610"/>
      <c r="N690" s="611"/>
      <c r="O690" s="611"/>
      <c r="P690" s="611"/>
      <c r="Q690" s="611"/>
      <c r="R690" s="611"/>
      <c r="S690" s="611"/>
      <c r="T690" s="612"/>
      <c r="AT690" s="607" t="s">
        <v>205</v>
      </c>
      <c r="AU690" s="607" t="s">
        <v>89</v>
      </c>
      <c r="AV690" s="606" t="s">
        <v>89</v>
      </c>
      <c r="AW690" s="606" t="s">
        <v>43</v>
      </c>
      <c r="AX690" s="606" t="s">
        <v>82</v>
      </c>
      <c r="AY690" s="607" t="s">
        <v>197</v>
      </c>
    </row>
    <row r="691" spans="2:51" s="606" customFormat="1">
      <c r="B691" s="605"/>
      <c r="D691" s="594" t="s">
        <v>205</v>
      </c>
      <c r="E691" s="607" t="s">
        <v>5</v>
      </c>
      <c r="F691" s="608" t="s">
        <v>631</v>
      </c>
      <c r="H691" s="609">
        <v>1.2330000000000001</v>
      </c>
      <c r="L691" s="605"/>
      <c r="M691" s="610"/>
      <c r="N691" s="611"/>
      <c r="O691" s="611"/>
      <c r="P691" s="611"/>
      <c r="Q691" s="611"/>
      <c r="R691" s="611"/>
      <c r="S691" s="611"/>
      <c r="T691" s="612"/>
      <c r="AT691" s="607" t="s">
        <v>205</v>
      </c>
      <c r="AU691" s="607" t="s">
        <v>89</v>
      </c>
      <c r="AV691" s="606" t="s">
        <v>89</v>
      </c>
      <c r="AW691" s="606" t="s">
        <v>43</v>
      </c>
      <c r="AX691" s="606" t="s">
        <v>82</v>
      </c>
      <c r="AY691" s="607" t="s">
        <v>197</v>
      </c>
    </row>
    <row r="692" spans="2:51" s="606" customFormat="1">
      <c r="B692" s="605"/>
      <c r="D692" s="594" t="s">
        <v>205</v>
      </c>
      <c r="E692" s="607" t="s">
        <v>5</v>
      </c>
      <c r="F692" s="608" t="s">
        <v>632</v>
      </c>
      <c r="H692" s="609">
        <v>0.79300000000000004</v>
      </c>
      <c r="L692" s="605"/>
      <c r="M692" s="610"/>
      <c r="N692" s="611"/>
      <c r="O692" s="611"/>
      <c r="P692" s="611"/>
      <c r="Q692" s="611"/>
      <c r="R692" s="611"/>
      <c r="S692" s="611"/>
      <c r="T692" s="612"/>
      <c r="AT692" s="607" t="s">
        <v>205</v>
      </c>
      <c r="AU692" s="607" t="s">
        <v>89</v>
      </c>
      <c r="AV692" s="606" t="s">
        <v>89</v>
      </c>
      <c r="AW692" s="606" t="s">
        <v>43</v>
      </c>
      <c r="AX692" s="606" t="s">
        <v>82</v>
      </c>
      <c r="AY692" s="607" t="s">
        <v>197</v>
      </c>
    </row>
    <row r="693" spans="2:51" s="606" customFormat="1">
      <c r="B693" s="605"/>
      <c r="D693" s="594" t="s">
        <v>205</v>
      </c>
      <c r="E693" s="607" t="s">
        <v>5</v>
      </c>
      <c r="F693" s="608" t="s">
        <v>633</v>
      </c>
      <c r="H693" s="609">
        <v>2.052</v>
      </c>
      <c r="L693" s="605"/>
      <c r="M693" s="610"/>
      <c r="N693" s="611"/>
      <c r="O693" s="611"/>
      <c r="P693" s="611"/>
      <c r="Q693" s="611"/>
      <c r="R693" s="611"/>
      <c r="S693" s="611"/>
      <c r="T693" s="612"/>
      <c r="AT693" s="607" t="s">
        <v>205</v>
      </c>
      <c r="AU693" s="607" t="s">
        <v>89</v>
      </c>
      <c r="AV693" s="606" t="s">
        <v>89</v>
      </c>
      <c r="AW693" s="606" t="s">
        <v>43</v>
      </c>
      <c r="AX693" s="606" t="s">
        <v>82</v>
      </c>
      <c r="AY693" s="607" t="s">
        <v>197</v>
      </c>
    </row>
    <row r="694" spans="2:51" s="606" customFormat="1">
      <c r="B694" s="605"/>
      <c r="D694" s="594" t="s">
        <v>205</v>
      </c>
      <c r="E694" s="607" t="s">
        <v>5</v>
      </c>
      <c r="F694" s="608" t="s">
        <v>634</v>
      </c>
      <c r="H694" s="609">
        <v>1.266</v>
      </c>
      <c r="L694" s="605"/>
      <c r="M694" s="610"/>
      <c r="N694" s="611"/>
      <c r="O694" s="611"/>
      <c r="P694" s="611"/>
      <c r="Q694" s="611"/>
      <c r="R694" s="611"/>
      <c r="S694" s="611"/>
      <c r="T694" s="612"/>
      <c r="AT694" s="607" t="s">
        <v>205</v>
      </c>
      <c r="AU694" s="607" t="s">
        <v>89</v>
      </c>
      <c r="AV694" s="606" t="s">
        <v>89</v>
      </c>
      <c r="AW694" s="606" t="s">
        <v>43</v>
      </c>
      <c r="AX694" s="606" t="s">
        <v>82</v>
      </c>
      <c r="AY694" s="607" t="s">
        <v>197</v>
      </c>
    </row>
    <row r="695" spans="2:51" s="606" customFormat="1">
      <c r="B695" s="605"/>
      <c r="D695" s="594" t="s">
        <v>205</v>
      </c>
      <c r="E695" s="607" t="s">
        <v>5</v>
      </c>
      <c r="F695" s="608" t="s">
        <v>635</v>
      </c>
      <c r="H695" s="609">
        <v>1.2330000000000001</v>
      </c>
      <c r="L695" s="605"/>
      <c r="M695" s="610"/>
      <c r="N695" s="611"/>
      <c r="O695" s="611"/>
      <c r="P695" s="611"/>
      <c r="Q695" s="611"/>
      <c r="R695" s="611"/>
      <c r="S695" s="611"/>
      <c r="T695" s="612"/>
      <c r="AT695" s="607" t="s">
        <v>205</v>
      </c>
      <c r="AU695" s="607" t="s">
        <v>89</v>
      </c>
      <c r="AV695" s="606" t="s">
        <v>89</v>
      </c>
      <c r="AW695" s="606" t="s">
        <v>43</v>
      </c>
      <c r="AX695" s="606" t="s">
        <v>82</v>
      </c>
      <c r="AY695" s="607" t="s">
        <v>197</v>
      </c>
    </row>
    <row r="696" spans="2:51" s="622" customFormat="1">
      <c r="B696" s="621"/>
      <c r="D696" s="594" t="s">
        <v>205</v>
      </c>
      <c r="E696" s="623" t="s">
        <v>5</v>
      </c>
      <c r="F696" s="624" t="s">
        <v>237</v>
      </c>
      <c r="H696" s="625">
        <v>24.811</v>
      </c>
      <c r="L696" s="621"/>
      <c r="M696" s="626"/>
      <c r="N696" s="627"/>
      <c r="O696" s="627"/>
      <c r="P696" s="627"/>
      <c r="Q696" s="627"/>
      <c r="R696" s="627"/>
      <c r="S696" s="627"/>
      <c r="T696" s="628"/>
      <c r="AT696" s="623" t="s">
        <v>205</v>
      </c>
      <c r="AU696" s="623" t="s">
        <v>89</v>
      </c>
      <c r="AV696" s="622" t="s">
        <v>114</v>
      </c>
      <c r="AW696" s="622" t="s">
        <v>43</v>
      </c>
      <c r="AX696" s="622" t="s">
        <v>82</v>
      </c>
      <c r="AY696" s="623" t="s">
        <v>197</v>
      </c>
    </row>
    <row r="697" spans="2:51" s="599" customFormat="1">
      <c r="B697" s="598"/>
      <c r="D697" s="594" t="s">
        <v>205</v>
      </c>
      <c r="E697" s="600" t="s">
        <v>5</v>
      </c>
      <c r="F697" s="601" t="s">
        <v>238</v>
      </c>
      <c r="H697" s="600" t="s">
        <v>5</v>
      </c>
      <c r="L697" s="598"/>
      <c r="M697" s="602"/>
      <c r="N697" s="603"/>
      <c r="O697" s="603"/>
      <c r="P697" s="603"/>
      <c r="Q697" s="603"/>
      <c r="R697" s="603"/>
      <c r="S697" s="603"/>
      <c r="T697" s="604"/>
      <c r="AT697" s="600" t="s">
        <v>205</v>
      </c>
      <c r="AU697" s="600" t="s">
        <v>89</v>
      </c>
      <c r="AV697" s="599" t="s">
        <v>11</v>
      </c>
      <c r="AW697" s="599" t="s">
        <v>43</v>
      </c>
      <c r="AX697" s="599" t="s">
        <v>82</v>
      </c>
      <c r="AY697" s="600" t="s">
        <v>197</v>
      </c>
    </row>
    <row r="698" spans="2:51" s="606" customFormat="1">
      <c r="B698" s="605"/>
      <c r="D698" s="594" t="s">
        <v>205</v>
      </c>
      <c r="E698" s="607" t="s">
        <v>5</v>
      </c>
      <c r="F698" s="608" t="s">
        <v>636</v>
      </c>
      <c r="H698" s="609">
        <v>0.79300000000000004</v>
      </c>
      <c r="L698" s="605"/>
      <c r="M698" s="610"/>
      <c r="N698" s="611"/>
      <c r="O698" s="611"/>
      <c r="P698" s="611"/>
      <c r="Q698" s="611"/>
      <c r="R698" s="611"/>
      <c r="S698" s="611"/>
      <c r="T698" s="612"/>
      <c r="AT698" s="607" t="s">
        <v>205</v>
      </c>
      <c r="AU698" s="607" t="s">
        <v>89</v>
      </c>
      <c r="AV698" s="606" t="s">
        <v>89</v>
      </c>
      <c r="AW698" s="606" t="s">
        <v>43</v>
      </c>
      <c r="AX698" s="606" t="s">
        <v>82</v>
      </c>
      <c r="AY698" s="607" t="s">
        <v>197</v>
      </c>
    </row>
    <row r="699" spans="2:51" s="606" customFormat="1">
      <c r="B699" s="605"/>
      <c r="D699" s="594" t="s">
        <v>205</v>
      </c>
      <c r="E699" s="607" t="s">
        <v>5</v>
      </c>
      <c r="F699" s="608" t="s">
        <v>637</v>
      </c>
      <c r="H699" s="609">
        <v>1.2330000000000001</v>
      </c>
      <c r="L699" s="605"/>
      <c r="M699" s="610"/>
      <c r="N699" s="611"/>
      <c r="O699" s="611"/>
      <c r="P699" s="611"/>
      <c r="Q699" s="611"/>
      <c r="R699" s="611"/>
      <c r="S699" s="611"/>
      <c r="T699" s="612"/>
      <c r="AT699" s="607" t="s">
        <v>205</v>
      </c>
      <c r="AU699" s="607" t="s">
        <v>89</v>
      </c>
      <c r="AV699" s="606" t="s">
        <v>89</v>
      </c>
      <c r="AW699" s="606" t="s">
        <v>43</v>
      </c>
      <c r="AX699" s="606" t="s">
        <v>82</v>
      </c>
      <c r="AY699" s="607" t="s">
        <v>197</v>
      </c>
    </row>
    <row r="700" spans="2:51" s="606" customFormat="1">
      <c r="B700" s="605"/>
      <c r="D700" s="594" t="s">
        <v>205</v>
      </c>
      <c r="E700" s="607" t="s">
        <v>5</v>
      </c>
      <c r="F700" s="608" t="s">
        <v>638</v>
      </c>
      <c r="H700" s="609">
        <v>0.79300000000000004</v>
      </c>
      <c r="L700" s="605"/>
      <c r="M700" s="610"/>
      <c r="N700" s="611"/>
      <c r="O700" s="611"/>
      <c r="P700" s="611"/>
      <c r="Q700" s="611"/>
      <c r="R700" s="611"/>
      <c r="S700" s="611"/>
      <c r="T700" s="612"/>
      <c r="AT700" s="607" t="s">
        <v>205</v>
      </c>
      <c r="AU700" s="607" t="s">
        <v>89</v>
      </c>
      <c r="AV700" s="606" t="s">
        <v>89</v>
      </c>
      <c r="AW700" s="606" t="s">
        <v>43</v>
      </c>
      <c r="AX700" s="606" t="s">
        <v>82</v>
      </c>
      <c r="AY700" s="607" t="s">
        <v>197</v>
      </c>
    </row>
    <row r="701" spans="2:51" s="606" customFormat="1">
      <c r="B701" s="605"/>
      <c r="D701" s="594" t="s">
        <v>205</v>
      </c>
      <c r="E701" s="607" t="s">
        <v>5</v>
      </c>
      <c r="F701" s="608" t="s">
        <v>639</v>
      </c>
      <c r="H701" s="609">
        <v>1.2330000000000001</v>
      </c>
      <c r="L701" s="605"/>
      <c r="M701" s="610"/>
      <c r="N701" s="611"/>
      <c r="O701" s="611"/>
      <c r="P701" s="611"/>
      <c r="Q701" s="611"/>
      <c r="R701" s="611"/>
      <c r="S701" s="611"/>
      <c r="T701" s="612"/>
      <c r="AT701" s="607" t="s">
        <v>205</v>
      </c>
      <c r="AU701" s="607" t="s">
        <v>89</v>
      </c>
      <c r="AV701" s="606" t="s">
        <v>89</v>
      </c>
      <c r="AW701" s="606" t="s">
        <v>43</v>
      </c>
      <c r="AX701" s="606" t="s">
        <v>82</v>
      </c>
      <c r="AY701" s="607" t="s">
        <v>197</v>
      </c>
    </row>
    <row r="702" spans="2:51" s="606" customFormat="1">
      <c r="B702" s="605"/>
      <c r="D702" s="594" t="s">
        <v>205</v>
      </c>
      <c r="E702" s="607" t="s">
        <v>5</v>
      </c>
      <c r="F702" s="608" t="s">
        <v>640</v>
      </c>
      <c r="H702" s="609">
        <v>0.79300000000000004</v>
      </c>
      <c r="L702" s="605"/>
      <c r="M702" s="610"/>
      <c r="N702" s="611"/>
      <c r="O702" s="611"/>
      <c r="P702" s="611"/>
      <c r="Q702" s="611"/>
      <c r="R702" s="611"/>
      <c r="S702" s="611"/>
      <c r="T702" s="612"/>
      <c r="AT702" s="607" t="s">
        <v>205</v>
      </c>
      <c r="AU702" s="607" t="s">
        <v>89</v>
      </c>
      <c r="AV702" s="606" t="s">
        <v>89</v>
      </c>
      <c r="AW702" s="606" t="s">
        <v>43</v>
      </c>
      <c r="AX702" s="606" t="s">
        <v>82</v>
      </c>
      <c r="AY702" s="607" t="s">
        <v>197</v>
      </c>
    </row>
    <row r="703" spans="2:51" s="606" customFormat="1">
      <c r="B703" s="605"/>
      <c r="D703" s="594" t="s">
        <v>205</v>
      </c>
      <c r="E703" s="607" t="s">
        <v>5</v>
      </c>
      <c r="F703" s="608" t="s">
        <v>641</v>
      </c>
      <c r="H703" s="609">
        <v>1.2330000000000001</v>
      </c>
      <c r="L703" s="605"/>
      <c r="M703" s="610"/>
      <c r="N703" s="611"/>
      <c r="O703" s="611"/>
      <c r="P703" s="611"/>
      <c r="Q703" s="611"/>
      <c r="R703" s="611"/>
      <c r="S703" s="611"/>
      <c r="T703" s="612"/>
      <c r="AT703" s="607" t="s">
        <v>205</v>
      </c>
      <c r="AU703" s="607" t="s">
        <v>89</v>
      </c>
      <c r="AV703" s="606" t="s">
        <v>89</v>
      </c>
      <c r="AW703" s="606" t="s">
        <v>43</v>
      </c>
      <c r="AX703" s="606" t="s">
        <v>82</v>
      </c>
      <c r="AY703" s="607" t="s">
        <v>197</v>
      </c>
    </row>
    <row r="704" spans="2:51" s="606" customFormat="1">
      <c r="B704" s="605"/>
      <c r="D704" s="594" t="s">
        <v>205</v>
      </c>
      <c r="E704" s="607" t="s">
        <v>5</v>
      </c>
      <c r="F704" s="608" t="s">
        <v>642</v>
      </c>
      <c r="H704" s="609">
        <v>0.79300000000000004</v>
      </c>
      <c r="L704" s="605"/>
      <c r="M704" s="610"/>
      <c r="N704" s="611"/>
      <c r="O704" s="611"/>
      <c r="P704" s="611"/>
      <c r="Q704" s="611"/>
      <c r="R704" s="611"/>
      <c r="S704" s="611"/>
      <c r="T704" s="612"/>
      <c r="AT704" s="607" t="s">
        <v>205</v>
      </c>
      <c r="AU704" s="607" t="s">
        <v>89</v>
      </c>
      <c r="AV704" s="606" t="s">
        <v>89</v>
      </c>
      <c r="AW704" s="606" t="s">
        <v>43</v>
      </c>
      <c r="AX704" s="606" t="s">
        <v>82</v>
      </c>
      <c r="AY704" s="607" t="s">
        <v>197</v>
      </c>
    </row>
    <row r="705" spans="2:51" s="606" customFormat="1">
      <c r="B705" s="605"/>
      <c r="D705" s="594" t="s">
        <v>205</v>
      </c>
      <c r="E705" s="607" t="s">
        <v>5</v>
      </c>
      <c r="F705" s="608" t="s">
        <v>643</v>
      </c>
      <c r="H705" s="609">
        <v>1.2330000000000001</v>
      </c>
      <c r="L705" s="605"/>
      <c r="M705" s="610"/>
      <c r="N705" s="611"/>
      <c r="O705" s="611"/>
      <c r="P705" s="611"/>
      <c r="Q705" s="611"/>
      <c r="R705" s="611"/>
      <c r="S705" s="611"/>
      <c r="T705" s="612"/>
      <c r="AT705" s="607" t="s">
        <v>205</v>
      </c>
      <c r="AU705" s="607" t="s">
        <v>89</v>
      </c>
      <c r="AV705" s="606" t="s">
        <v>89</v>
      </c>
      <c r="AW705" s="606" t="s">
        <v>43</v>
      </c>
      <c r="AX705" s="606" t="s">
        <v>82</v>
      </c>
      <c r="AY705" s="607" t="s">
        <v>197</v>
      </c>
    </row>
    <row r="706" spans="2:51" s="606" customFormat="1">
      <c r="B706" s="605"/>
      <c r="D706" s="594" t="s">
        <v>205</v>
      </c>
      <c r="E706" s="607" t="s">
        <v>5</v>
      </c>
      <c r="F706" s="608" t="s">
        <v>644</v>
      </c>
      <c r="H706" s="609">
        <v>0.79300000000000004</v>
      </c>
      <c r="L706" s="605"/>
      <c r="M706" s="610"/>
      <c r="N706" s="611"/>
      <c r="O706" s="611"/>
      <c r="P706" s="611"/>
      <c r="Q706" s="611"/>
      <c r="R706" s="611"/>
      <c r="S706" s="611"/>
      <c r="T706" s="612"/>
      <c r="AT706" s="607" t="s">
        <v>205</v>
      </c>
      <c r="AU706" s="607" t="s">
        <v>89</v>
      </c>
      <c r="AV706" s="606" t="s">
        <v>89</v>
      </c>
      <c r="AW706" s="606" t="s">
        <v>43</v>
      </c>
      <c r="AX706" s="606" t="s">
        <v>82</v>
      </c>
      <c r="AY706" s="607" t="s">
        <v>197</v>
      </c>
    </row>
    <row r="707" spans="2:51" s="606" customFormat="1">
      <c r="B707" s="605"/>
      <c r="D707" s="594" t="s">
        <v>205</v>
      </c>
      <c r="E707" s="607" t="s">
        <v>5</v>
      </c>
      <c r="F707" s="608" t="s">
        <v>645</v>
      </c>
      <c r="H707" s="609">
        <v>1.2330000000000001</v>
      </c>
      <c r="L707" s="605"/>
      <c r="M707" s="610"/>
      <c r="N707" s="611"/>
      <c r="O707" s="611"/>
      <c r="P707" s="611"/>
      <c r="Q707" s="611"/>
      <c r="R707" s="611"/>
      <c r="S707" s="611"/>
      <c r="T707" s="612"/>
      <c r="AT707" s="607" t="s">
        <v>205</v>
      </c>
      <c r="AU707" s="607" t="s">
        <v>89</v>
      </c>
      <c r="AV707" s="606" t="s">
        <v>89</v>
      </c>
      <c r="AW707" s="606" t="s">
        <v>43</v>
      </c>
      <c r="AX707" s="606" t="s">
        <v>82</v>
      </c>
      <c r="AY707" s="607" t="s">
        <v>197</v>
      </c>
    </row>
    <row r="708" spans="2:51" s="606" customFormat="1">
      <c r="B708" s="605"/>
      <c r="D708" s="594" t="s">
        <v>205</v>
      </c>
      <c r="E708" s="607" t="s">
        <v>5</v>
      </c>
      <c r="F708" s="608" t="s">
        <v>646</v>
      </c>
      <c r="H708" s="609">
        <v>0.79300000000000004</v>
      </c>
      <c r="L708" s="605"/>
      <c r="M708" s="610"/>
      <c r="N708" s="611"/>
      <c r="O708" s="611"/>
      <c r="P708" s="611"/>
      <c r="Q708" s="611"/>
      <c r="R708" s="611"/>
      <c r="S708" s="611"/>
      <c r="T708" s="612"/>
      <c r="AT708" s="607" t="s">
        <v>205</v>
      </c>
      <c r="AU708" s="607" t="s">
        <v>89</v>
      </c>
      <c r="AV708" s="606" t="s">
        <v>89</v>
      </c>
      <c r="AW708" s="606" t="s">
        <v>43</v>
      </c>
      <c r="AX708" s="606" t="s">
        <v>82</v>
      </c>
      <c r="AY708" s="607" t="s">
        <v>197</v>
      </c>
    </row>
    <row r="709" spans="2:51" s="606" customFormat="1">
      <c r="B709" s="605"/>
      <c r="D709" s="594" t="s">
        <v>205</v>
      </c>
      <c r="E709" s="607" t="s">
        <v>5</v>
      </c>
      <c r="F709" s="608" t="s">
        <v>647</v>
      </c>
      <c r="H709" s="609">
        <v>1.2330000000000001</v>
      </c>
      <c r="L709" s="605"/>
      <c r="M709" s="610"/>
      <c r="N709" s="611"/>
      <c r="O709" s="611"/>
      <c r="P709" s="611"/>
      <c r="Q709" s="611"/>
      <c r="R709" s="611"/>
      <c r="S709" s="611"/>
      <c r="T709" s="612"/>
      <c r="AT709" s="607" t="s">
        <v>205</v>
      </c>
      <c r="AU709" s="607" t="s">
        <v>89</v>
      </c>
      <c r="AV709" s="606" t="s">
        <v>89</v>
      </c>
      <c r="AW709" s="606" t="s">
        <v>43</v>
      </c>
      <c r="AX709" s="606" t="s">
        <v>82</v>
      </c>
      <c r="AY709" s="607" t="s">
        <v>197</v>
      </c>
    </row>
    <row r="710" spans="2:51" s="606" customFormat="1">
      <c r="B710" s="605"/>
      <c r="D710" s="594" t="s">
        <v>205</v>
      </c>
      <c r="E710" s="607" t="s">
        <v>5</v>
      </c>
      <c r="F710" s="608" t="s">
        <v>648</v>
      </c>
      <c r="H710" s="609">
        <v>0.79300000000000004</v>
      </c>
      <c r="L710" s="605"/>
      <c r="M710" s="610"/>
      <c r="N710" s="611"/>
      <c r="O710" s="611"/>
      <c r="P710" s="611"/>
      <c r="Q710" s="611"/>
      <c r="R710" s="611"/>
      <c r="S710" s="611"/>
      <c r="T710" s="612"/>
      <c r="AT710" s="607" t="s">
        <v>205</v>
      </c>
      <c r="AU710" s="607" t="s">
        <v>89</v>
      </c>
      <c r="AV710" s="606" t="s">
        <v>89</v>
      </c>
      <c r="AW710" s="606" t="s">
        <v>43</v>
      </c>
      <c r="AX710" s="606" t="s">
        <v>82</v>
      </c>
      <c r="AY710" s="607" t="s">
        <v>197</v>
      </c>
    </row>
    <row r="711" spans="2:51" s="606" customFormat="1">
      <c r="B711" s="605"/>
      <c r="D711" s="594" t="s">
        <v>205</v>
      </c>
      <c r="E711" s="607" t="s">
        <v>5</v>
      </c>
      <c r="F711" s="608" t="s">
        <v>649</v>
      </c>
      <c r="H711" s="609">
        <v>1.2330000000000001</v>
      </c>
      <c r="L711" s="605"/>
      <c r="M711" s="610"/>
      <c r="N711" s="611"/>
      <c r="O711" s="611"/>
      <c r="P711" s="611"/>
      <c r="Q711" s="611"/>
      <c r="R711" s="611"/>
      <c r="S711" s="611"/>
      <c r="T711" s="612"/>
      <c r="AT711" s="607" t="s">
        <v>205</v>
      </c>
      <c r="AU711" s="607" t="s">
        <v>89</v>
      </c>
      <c r="AV711" s="606" t="s">
        <v>89</v>
      </c>
      <c r="AW711" s="606" t="s">
        <v>43</v>
      </c>
      <c r="AX711" s="606" t="s">
        <v>82</v>
      </c>
      <c r="AY711" s="607" t="s">
        <v>197</v>
      </c>
    </row>
    <row r="712" spans="2:51" s="606" customFormat="1">
      <c r="B712" s="605"/>
      <c r="D712" s="594" t="s">
        <v>205</v>
      </c>
      <c r="E712" s="607" t="s">
        <v>5</v>
      </c>
      <c r="F712" s="608" t="s">
        <v>650</v>
      </c>
      <c r="H712" s="609">
        <v>0.79300000000000004</v>
      </c>
      <c r="L712" s="605"/>
      <c r="M712" s="610"/>
      <c r="N712" s="611"/>
      <c r="O712" s="611"/>
      <c r="P712" s="611"/>
      <c r="Q712" s="611"/>
      <c r="R712" s="611"/>
      <c r="S712" s="611"/>
      <c r="T712" s="612"/>
      <c r="AT712" s="607" t="s">
        <v>205</v>
      </c>
      <c r="AU712" s="607" t="s">
        <v>89</v>
      </c>
      <c r="AV712" s="606" t="s">
        <v>89</v>
      </c>
      <c r="AW712" s="606" t="s">
        <v>43</v>
      </c>
      <c r="AX712" s="606" t="s">
        <v>82</v>
      </c>
      <c r="AY712" s="607" t="s">
        <v>197</v>
      </c>
    </row>
    <row r="713" spans="2:51" s="606" customFormat="1">
      <c r="B713" s="605"/>
      <c r="D713" s="594" t="s">
        <v>205</v>
      </c>
      <c r="E713" s="607" t="s">
        <v>5</v>
      </c>
      <c r="F713" s="608" t="s">
        <v>651</v>
      </c>
      <c r="H713" s="609">
        <v>1.2330000000000001</v>
      </c>
      <c r="L713" s="605"/>
      <c r="M713" s="610"/>
      <c r="N713" s="611"/>
      <c r="O713" s="611"/>
      <c r="P713" s="611"/>
      <c r="Q713" s="611"/>
      <c r="R713" s="611"/>
      <c r="S713" s="611"/>
      <c r="T713" s="612"/>
      <c r="AT713" s="607" t="s">
        <v>205</v>
      </c>
      <c r="AU713" s="607" t="s">
        <v>89</v>
      </c>
      <c r="AV713" s="606" t="s">
        <v>89</v>
      </c>
      <c r="AW713" s="606" t="s">
        <v>43</v>
      </c>
      <c r="AX713" s="606" t="s">
        <v>82</v>
      </c>
      <c r="AY713" s="607" t="s">
        <v>197</v>
      </c>
    </row>
    <row r="714" spans="2:51" s="606" customFormat="1">
      <c r="B714" s="605"/>
      <c r="D714" s="594" t="s">
        <v>205</v>
      </c>
      <c r="E714" s="607" t="s">
        <v>5</v>
      </c>
      <c r="F714" s="608" t="s">
        <v>652</v>
      </c>
      <c r="H714" s="609">
        <v>0.79300000000000004</v>
      </c>
      <c r="L714" s="605"/>
      <c r="M714" s="610"/>
      <c r="N714" s="611"/>
      <c r="O714" s="611"/>
      <c r="P714" s="611"/>
      <c r="Q714" s="611"/>
      <c r="R714" s="611"/>
      <c r="S714" s="611"/>
      <c r="T714" s="612"/>
      <c r="AT714" s="607" t="s">
        <v>205</v>
      </c>
      <c r="AU714" s="607" t="s">
        <v>89</v>
      </c>
      <c r="AV714" s="606" t="s">
        <v>89</v>
      </c>
      <c r="AW714" s="606" t="s">
        <v>43</v>
      </c>
      <c r="AX714" s="606" t="s">
        <v>82</v>
      </c>
      <c r="AY714" s="607" t="s">
        <v>197</v>
      </c>
    </row>
    <row r="715" spans="2:51" s="606" customFormat="1">
      <c r="B715" s="605"/>
      <c r="D715" s="594" t="s">
        <v>205</v>
      </c>
      <c r="E715" s="607" t="s">
        <v>5</v>
      </c>
      <c r="F715" s="608" t="s">
        <v>653</v>
      </c>
      <c r="H715" s="609">
        <v>1.2330000000000001</v>
      </c>
      <c r="L715" s="605"/>
      <c r="M715" s="610"/>
      <c r="N715" s="611"/>
      <c r="O715" s="611"/>
      <c r="P715" s="611"/>
      <c r="Q715" s="611"/>
      <c r="R715" s="611"/>
      <c r="S715" s="611"/>
      <c r="T715" s="612"/>
      <c r="AT715" s="607" t="s">
        <v>205</v>
      </c>
      <c r="AU715" s="607" t="s">
        <v>89</v>
      </c>
      <c r="AV715" s="606" t="s">
        <v>89</v>
      </c>
      <c r="AW715" s="606" t="s">
        <v>43</v>
      </c>
      <c r="AX715" s="606" t="s">
        <v>82</v>
      </c>
      <c r="AY715" s="607" t="s">
        <v>197</v>
      </c>
    </row>
    <row r="716" spans="2:51" s="606" customFormat="1">
      <c r="B716" s="605"/>
      <c r="D716" s="594" t="s">
        <v>205</v>
      </c>
      <c r="E716" s="607" t="s">
        <v>5</v>
      </c>
      <c r="F716" s="608" t="s">
        <v>654</v>
      </c>
      <c r="H716" s="609">
        <v>0.79300000000000004</v>
      </c>
      <c r="L716" s="605"/>
      <c r="M716" s="610"/>
      <c r="N716" s="611"/>
      <c r="O716" s="611"/>
      <c r="P716" s="611"/>
      <c r="Q716" s="611"/>
      <c r="R716" s="611"/>
      <c r="S716" s="611"/>
      <c r="T716" s="612"/>
      <c r="AT716" s="607" t="s">
        <v>205</v>
      </c>
      <c r="AU716" s="607" t="s">
        <v>89</v>
      </c>
      <c r="AV716" s="606" t="s">
        <v>89</v>
      </c>
      <c r="AW716" s="606" t="s">
        <v>43</v>
      </c>
      <c r="AX716" s="606" t="s">
        <v>82</v>
      </c>
      <c r="AY716" s="607" t="s">
        <v>197</v>
      </c>
    </row>
    <row r="717" spans="2:51" s="606" customFormat="1">
      <c r="B717" s="605"/>
      <c r="D717" s="594" t="s">
        <v>205</v>
      </c>
      <c r="E717" s="607" t="s">
        <v>5</v>
      </c>
      <c r="F717" s="608" t="s">
        <v>655</v>
      </c>
      <c r="H717" s="609">
        <v>1.2330000000000001</v>
      </c>
      <c r="L717" s="605"/>
      <c r="M717" s="610"/>
      <c r="N717" s="611"/>
      <c r="O717" s="611"/>
      <c r="P717" s="611"/>
      <c r="Q717" s="611"/>
      <c r="R717" s="611"/>
      <c r="S717" s="611"/>
      <c r="T717" s="612"/>
      <c r="AT717" s="607" t="s">
        <v>205</v>
      </c>
      <c r="AU717" s="607" t="s">
        <v>89</v>
      </c>
      <c r="AV717" s="606" t="s">
        <v>89</v>
      </c>
      <c r="AW717" s="606" t="s">
        <v>43</v>
      </c>
      <c r="AX717" s="606" t="s">
        <v>82</v>
      </c>
      <c r="AY717" s="607" t="s">
        <v>197</v>
      </c>
    </row>
    <row r="718" spans="2:51" s="606" customFormat="1">
      <c r="B718" s="605"/>
      <c r="D718" s="594" t="s">
        <v>205</v>
      </c>
      <c r="E718" s="607" t="s">
        <v>5</v>
      </c>
      <c r="F718" s="608" t="s">
        <v>656</v>
      </c>
      <c r="H718" s="609">
        <v>0.79300000000000004</v>
      </c>
      <c r="L718" s="605"/>
      <c r="M718" s="610"/>
      <c r="N718" s="611"/>
      <c r="O718" s="611"/>
      <c r="P718" s="611"/>
      <c r="Q718" s="611"/>
      <c r="R718" s="611"/>
      <c r="S718" s="611"/>
      <c r="T718" s="612"/>
      <c r="AT718" s="607" t="s">
        <v>205</v>
      </c>
      <c r="AU718" s="607" t="s">
        <v>89</v>
      </c>
      <c r="AV718" s="606" t="s">
        <v>89</v>
      </c>
      <c r="AW718" s="606" t="s">
        <v>43</v>
      </c>
      <c r="AX718" s="606" t="s">
        <v>82</v>
      </c>
      <c r="AY718" s="607" t="s">
        <v>197</v>
      </c>
    </row>
    <row r="719" spans="2:51" s="606" customFormat="1">
      <c r="B719" s="605"/>
      <c r="D719" s="594" t="s">
        <v>205</v>
      </c>
      <c r="E719" s="607" t="s">
        <v>5</v>
      </c>
      <c r="F719" s="608" t="s">
        <v>657</v>
      </c>
      <c r="H719" s="609">
        <v>1.2330000000000001</v>
      </c>
      <c r="L719" s="605"/>
      <c r="M719" s="610"/>
      <c r="N719" s="611"/>
      <c r="O719" s="611"/>
      <c r="P719" s="611"/>
      <c r="Q719" s="611"/>
      <c r="R719" s="611"/>
      <c r="S719" s="611"/>
      <c r="T719" s="612"/>
      <c r="AT719" s="607" t="s">
        <v>205</v>
      </c>
      <c r="AU719" s="607" t="s">
        <v>89</v>
      </c>
      <c r="AV719" s="606" t="s">
        <v>89</v>
      </c>
      <c r="AW719" s="606" t="s">
        <v>43</v>
      </c>
      <c r="AX719" s="606" t="s">
        <v>82</v>
      </c>
      <c r="AY719" s="607" t="s">
        <v>197</v>
      </c>
    </row>
    <row r="720" spans="2:51" s="606" customFormat="1">
      <c r="B720" s="605"/>
      <c r="D720" s="594" t="s">
        <v>205</v>
      </c>
      <c r="E720" s="607" t="s">
        <v>5</v>
      </c>
      <c r="F720" s="608" t="s">
        <v>658</v>
      </c>
      <c r="H720" s="609">
        <v>0.79300000000000004</v>
      </c>
      <c r="L720" s="605"/>
      <c r="M720" s="610"/>
      <c r="N720" s="611"/>
      <c r="O720" s="611"/>
      <c r="P720" s="611"/>
      <c r="Q720" s="611"/>
      <c r="R720" s="611"/>
      <c r="S720" s="611"/>
      <c r="T720" s="612"/>
      <c r="AT720" s="607" t="s">
        <v>205</v>
      </c>
      <c r="AU720" s="607" t="s">
        <v>89</v>
      </c>
      <c r="AV720" s="606" t="s">
        <v>89</v>
      </c>
      <c r="AW720" s="606" t="s">
        <v>43</v>
      </c>
      <c r="AX720" s="606" t="s">
        <v>82</v>
      </c>
      <c r="AY720" s="607" t="s">
        <v>197</v>
      </c>
    </row>
    <row r="721" spans="2:51" s="622" customFormat="1">
      <c r="B721" s="621"/>
      <c r="D721" s="594" t="s">
        <v>205</v>
      </c>
      <c r="E721" s="623" t="s">
        <v>5</v>
      </c>
      <c r="F721" s="624" t="s">
        <v>243</v>
      </c>
      <c r="H721" s="625">
        <v>23.079000000000001</v>
      </c>
      <c r="L721" s="621"/>
      <c r="M721" s="626"/>
      <c r="N721" s="627"/>
      <c r="O721" s="627"/>
      <c r="P721" s="627"/>
      <c r="Q721" s="627"/>
      <c r="R721" s="627"/>
      <c r="S721" s="627"/>
      <c r="T721" s="628"/>
      <c r="AT721" s="623" t="s">
        <v>205</v>
      </c>
      <c r="AU721" s="623" t="s">
        <v>89</v>
      </c>
      <c r="AV721" s="622" t="s">
        <v>114</v>
      </c>
      <c r="AW721" s="622" t="s">
        <v>43</v>
      </c>
      <c r="AX721" s="622" t="s">
        <v>82</v>
      </c>
      <c r="AY721" s="623" t="s">
        <v>197</v>
      </c>
    </row>
    <row r="722" spans="2:51" s="599" customFormat="1">
      <c r="B722" s="598"/>
      <c r="D722" s="594" t="s">
        <v>205</v>
      </c>
      <c r="E722" s="600" t="s">
        <v>5</v>
      </c>
      <c r="F722" s="601" t="s">
        <v>244</v>
      </c>
      <c r="H722" s="600" t="s">
        <v>5</v>
      </c>
      <c r="L722" s="598"/>
      <c r="M722" s="602"/>
      <c r="N722" s="603"/>
      <c r="O722" s="603"/>
      <c r="P722" s="603"/>
      <c r="Q722" s="603"/>
      <c r="R722" s="603"/>
      <c r="S722" s="603"/>
      <c r="T722" s="604"/>
      <c r="AT722" s="600" t="s">
        <v>205</v>
      </c>
      <c r="AU722" s="600" t="s">
        <v>89</v>
      </c>
      <c r="AV722" s="599" t="s">
        <v>11</v>
      </c>
      <c r="AW722" s="599" t="s">
        <v>43</v>
      </c>
      <c r="AX722" s="599" t="s">
        <v>82</v>
      </c>
      <c r="AY722" s="600" t="s">
        <v>197</v>
      </c>
    </row>
    <row r="723" spans="2:51" s="606" customFormat="1">
      <c r="B723" s="605"/>
      <c r="D723" s="594" t="s">
        <v>205</v>
      </c>
      <c r="E723" s="607" t="s">
        <v>5</v>
      </c>
      <c r="F723" s="608" t="s">
        <v>659</v>
      </c>
      <c r="H723" s="609">
        <v>0.79300000000000004</v>
      </c>
      <c r="L723" s="605"/>
      <c r="M723" s="610"/>
      <c r="N723" s="611"/>
      <c r="O723" s="611"/>
      <c r="P723" s="611"/>
      <c r="Q723" s="611"/>
      <c r="R723" s="611"/>
      <c r="S723" s="611"/>
      <c r="T723" s="612"/>
      <c r="AT723" s="607" t="s">
        <v>205</v>
      </c>
      <c r="AU723" s="607" t="s">
        <v>89</v>
      </c>
      <c r="AV723" s="606" t="s">
        <v>89</v>
      </c>
      <c r="AW723" s="606" t="s">
        <v>43</v>
      </c>
      <c r="AX723" s="606" t="s">
        <v>82</v>
      </c>
      <c r="AY723" s="607" t="s">
        <v>197</v>
      </c>
    </row>
    <row r="724" spans="2:51" s="606" customFormat="1">
      <c r="B724" s="605"/>
      <c r="D724" s="594" t="s">
        <v>205</v>
      </c>
      <c r="E724" s="607" t="s">
        <v>5</v>
      </c>
      <c r="F724" s="608" t="s">
        <v>660</v>
      </c>
      <c r="H724" s="609">
        <v>1.2330000000000001</v>
      </c>
      <c r="L724" s="605"/>
      <c r="M724" s="610"/>
      <c r="N724" s="611"/>
      <c r="O724" s="611"/>
      <c r="P724" s="611"/>
      <c r="Q724" s="611"/>
      <c r="R724" s="611"/>
      <c r="S724" s="611"/>
      <c r="T724" s="612"/>
      <c r="AT724" s="607" t="s">
        <v>205</v>
      </c>
      <c r="AU724" s="607" t="s">
        <v>89</v>
      </c>
      <c r="AV724" s="606" t="s">
        <v>89</v>
      </c>
      <c r="AW724" s="606" t="s">
        <v>43</v>
      </c>
      <c r="AX724" s="606" t="s">
        <v>82</v>
      </c>
      <c r="AY724" s="607" t="s">
        <v>197</v>
      </c>
    </row>
    <row r="725" spans="2:51" s="606" customFormat="1">
      <c r="B725" s="605"/>
      <c r="D725" s="594" t="s">
        <v>205</v>
      </c>
      <c r="E725" s="607" t="s">
        <v>5</v>
      </c>
      <c r="F725" s="608" t="s">
        <v>661</v>
      </c>
      <c r="H725" s="609">
        <v>0.79300000000000004</v>
      </c>
      <c r="L725" s="605"/>
      <c r="M725" s="610"/>
      <c r="N725" s="611"/>
      <c r="O725" s="611"/>
      <c r="P725" s="611"/>
      <c r="Q725" s="611"/>
      <c r="R725" s="611"/>
      <c r="S725" s="611"/>
      <c r="T725" s="612"/>
      <c r="AT725" s="607" t="s">
        <v>205</v>
      </c>
      <c r="AU725" s="607" t="s">
        <v>89</v>
      </c>
      <c r="AV725" s="606" t="s">
        <v>89</v>
      </c>
      <c r="AW725" s="606" t="s">
        <v>43</v>
      </c>
      <c r="AX725" s="606" t="s">
        <v>82</v>
      </c>
      <c r="AY725" s="607" t="s">
        <v>197</v>
      </c>
    </row>
    <row r="726" spans="2:51" s="606" customFormat="1">
      <c r="B726" s="605"/>
      <c r="D726" s="594" t="s">
        <v>205</v>
      </c>
      <c r="E726" s="607" t="s">
        <v>5</v>
      </c>
      <c r="F726" s="608" t="s">
        <v>662</v>
      </c>
      <c r="H726" s="609">
        <v>1.2330000000000001</v>
      </c>
      <c r="L726" s="605"/>
      <c r="M726" s="610"/>
      <c r="N726" s="611"/>
      <c r="O726" s="611"/>
      <c r="P726" s="611"/>
      <c r="Q726" s="611"/>
      <c r="R726" s="611"/>
      <c r="S726" s="611"/>
      <c r="T726" s="612"/>
      <c r="AT726" s="607" t="s">
        <v>205</v>
      </c>
      <c r="AU726" s="607" t="s">
        <v>89</v>
      </c>
      <c r="AV726" s="606" t="s">
        <v>89</v>
      </c>
      <c r="AW726" s="606" t="s">
        <v>43</v>
      </c>
      <c r="AX726" s="606" t="s">
        <v>82</v>
      </c>
      <c r="AY726" s="607" t="s">
        <v>197</v>
      </c>
    </row>
    <row r="727" spans="2:51" s="606" customFormat="1">
      <c r="B727" s="605"/>
      <c r="D727" s="594" t="s">
        <v>205</v>
      </c>
      <c r="E727" s="607" t="s">
        <v>5</v>
      </c>
      <c r="F727" s="608" t="s">
        <v>663</v>
      </c>
      <c r="H727" s="609">
        <v>0.79300000000000004</v>
      </c>
      <c r="L727" s="605"/>
      <c r="M727" s="610"/>
      <c r="N727" s="611"/>
      <c r="O727" s="611"/>
      <c r="P727" s="611"/>
      <c r="Q727" s="611"/>
      <c r="R727" s="611"/>
      <c r="S727" s="611"/>
      <c r="T727" s="612"/>
      <c r="AT727" s="607" t="s">
        <v>205</v>
      </c>
      <c r="AU727" s="607" t="s">
        <v>89</v>
      </c>
      <c r="AV727" s="606" t="s">
        <v>89</v>
      </c>
      <c r="AW727" s="606" t="s">
        <v>43</v>
      </c>
      <c r="AX727" s="606" t="s">
        <v>82</v>
      </c>
      <c r="AY727" s="607" t="s">
        <v>197</v>
      </c>
    </row>
    <row r="728" spans="2:51" s="606" customFormat="1">
      <c r="B728" s="605"/>
      <c r="D728" s="594" t="s">
        <v>205</v>
      </c>
      <c r="E728" s="607" t="s">
        <v>5</v>
      </c>
      <c r="F728" s="608" t="s">
        <v>664</v>
      </c>
      <c r="H728" s="609">
        <v>1.2330000000000001</v>
      </c>
      <c r="L728" s="605"/>
      <c r="M728" s="610"/>
      <c r="N728" s="611"/>
      <c r="O728" s="611"/>
      <c r="P728" s="611"/>
      <c r="Q728" s="611"/>
      <c r="R728" s="611"/>
      <c r="S728" s="611"/>
      <c r="T728" s="612"/>
      <c r="AT728" s="607" t="s">
        <v>205</v>
      </c>
      <c r="AU728" s="607" t="s">
        <v>89</v>
      </c>
      <c r="AV728" s="606" t="s">
        <v>89</v>
      </c>
      <c r="AW728" s="606" t="s">
        <v>43</v>
      </c>
      <c r="AX728" s="606" t="s">
        <v>82</v>
      </c>
      <c r="AY728" s="607" t="s">
        <v>197</v>
      </c>
    </row>
    <row r="729" spans="2:51" s="606" customFormat="1">
      <c r="B729" s="605"/>
      <c r="D729" s="594" t="s">
        <v>205</v>
      </c>
      <c r="E729" s="607" t="s">
        <v>5</v>
      </c>
      <c r="F729" s="608" t="s">
        <v>665</v>
      </c>
      <c r="H729" s="609">
        <v>0.79300000000000004</v>
      </c>
      <c r="L729" s="605"/>
      <c r="M729" s="610"/>
      <c r="N729" s="611"/>
      <c r="O729" s="611"/>
      <c r="P729" s="611"/>
      <c r="Q729" s="611"/>
      <c r="R729" s="611"/>
      <c r="S729" s="611"/>
      <c r="T729" s="612"/>
      <c r="AT729" s="607" t="s">
        <v>205</v>
      </c>
      <c r="AU729" s="607" t="s">
        <v>89</v>
      </c>
      <c r="AV729" s="606" t="s">
        <v>89</v>
      </c>
      <c r="AW729" s="606" t="s">
        <v>43</v>
      </c>
      <c r="AX729" s="606" t="s">
        <v>82</v>
      </c>
      <c r="AY729" s="607" t="s">
        <v>197</v>
      </c>
    </row>
    <row r="730" spans="2:51" s="606" customFormat="1">
      <c r="B730" s="605"/>
      <c r="D730" s="594" t="s">
        <v>205</v>
      </c>
      <c r="E730" s="607" t="s">
        <v>5</v>
      </c>
      <c r="F730" s="608" t="s">
        <v>666</v>
      </c>
      <c r="H730" s="609">
        <v>1.2330000000000001</v>
      </c>
      <c r="L730" s="605"/>
      <c r="M730" s="610"/>
      <c r="N730" s="611"/>
      <c r="O730" s="611"/>
      <c r="P730" s="611"/>
      <c r="Q730" s="611"/>
      <c r="R730" s="611"/>
      <c r="S730" s="611"/>
      <c r="T730" s="612"/>
      <c r="AT730" s="607" t="s">
        <v>205</v>
      </c>
      <c r="AU730" s="607" t="s">
        <v>89</v>
      </c>
      <c r="AV730" s="606" t="s">
        <v>89</v>
      </c>
      <c r="AW730" s="606" t="s">
        <v>43</v>
      </c>
      <c r="AX730" s="606" t="s">
        <v>82</v>
      </c>
      <c r="AY730" s="607" t="s">
        <v>197</v>
      </c>
    </row>
    <row r="731" spans="2:51" s="606" customFormat="1">
      <c r="B731" s="605"/>
      <c r="D731" s="594" t="s">
        <v>205</v>
      </c>
      <c r="E731" s="607" t="s">
        <v>5</v>
      </c>
      <c r="F731" s="608" t="s">
        <v>667</v>
      </c>
      <c r="H731" s="609">
        <v>0.79300000000000004</v>
      </c>
      <c r="L731" s="605"/>
      <c r="M731" s="610"/>
      <c r="N731" s="611"/>
      <c r="O731" s="611"/>
      <c r="P731" s="611"/>
      <c r="Q731" s="611"/>
      <c r="R731" s="611"/>
      <c r="S731" s="611"/>
      <c r="T731" s="612"/>
      <c r="AT731" s="607" t="s">
        <v>205</v>
      </c>
      <c r="AU731" s="607" t="s">
        <v>89</v>
      </c>
      <c r="AV731" s="606" t="s">
        <v>89</v>
      </c>
      <c r="AW731" s="606" t="s">
        <v>43</v>
      </c>
      <c r="AX731" s="606" t="s">
        <v>82</v>
      </c>
      <c r="AY731" s="607" t="s">
        <v>197</v>
      </c>
    </row>
    <row r="732" spans="2:51" s="606" customFormat="1">
      <c r="B732" s="605"/>
      <c r="D732" s="594" t="s">
        <v>205</v>
      </c>
      <c r="E732" s="607" t="s">
        <v>5</v>
      </c>
      <c r="F732" s="608" t="s">
        <v>668</v>
      </c>
      <c r="H732" s="609">
        <v>1.2330000000000001</v>
      </c>
      <c r="L732" s="605"/>
      <c r="M732" s="610"/>
      <c r="N732" s="611"/>
      <c r="O732" s="611"/>
      <c r="P732" s="611"/>
      <c r="Q732" s="611"/>
      <c r="R732" s="611"/>
      <c r="S732" s="611"/>
      <c r="T732" s="612"/>
      <c r="AT732" s="607" t="s">
        <v>205</v>
      </c>
      <c r="AU732" s="607" t="s">
        <v>89</v>
      </c>
      <c r="AV732" s="606" t="s">
        <v>89</v>
      </c>
      <c r="AW732" s="606" t="s">
        <v>43</v>
      </c>
      <c r="AX732" s="606" t="s">
        <v>82</v>
      </c>
      <c r="AY732" s="607" t="s">
        <v>197</v>
      </c>
    </row>
    <row r="733" spans="2:51" s="606" customFormat="1">
      <c r="B733" s="605"/>
      <c r="D733" s="594" t="s">
        <v>205</v>
      </c>
      <c r="E733" s="607" t="s">
        <v>5</v>
      </c>
      <c r="F733" s="608" t="s">
        <v>669</v>
      </c>
      <c r="H733" s="609">
        <v>0.79300000000000004</v>
      </c>
      <c r="L733" s="605"/>
      <c r="M733" s="610"/>
      <c r="N733" s="611"/>
      <c r="O733" s="611"/>
      <c r="P733" s="611"/>
      <c r="Q733" s="611"/>
      <c r="R733" s="611"/>
      <c r="S733" s="611"/>
      <c r="T733" s="612"/>
      <c r="AT733" s="607" t="s">
        <v>205</v>
      </c>
      <c r="AU733" s="607" t="s">
        <v>89</v>
      </c>
      <c r="AV733" s="606" t="s">
        <v>89</v>
      </c>
      <c r="AW733" s="606" t="s">
        <v>43</v>
      </c>
      <c r="AX733" s="606" t="s">
        <v>82</v>
      </c>
      <c r="AY733" s="607" t="s">
        <v>197</v>
      </c>
    </row>
    <row r="734" spans="2:51" s="606" customFormat="1">
      <c r="B734" s="605"/>
      <c r="D734" s="594" t="s">
        <v>205</v>
      </c>
      <c r="E734" s="607" t="s">
        <v>5</v>
      </c>
      <c r="F734" s="608" t="s">
        <v>670</v>
      </c>
      <c r="H734" s="609">
        <v>1.2330000000000001</v>
      </c>
      <c r="L734" s="605"/>
      <c r="M734" s="610"/>
      <c r="N734" s="611"/>
      <c r="O734" s="611"/>
      <c r="P734" s="611"/>
      <c r="Q734" s="611"/>
      <c r="R734" s="611"/>
      <c r="S734" s="611"/>
      <c r="T734" s="612"/>
      <c r="AT734" s="607" t="s">
        <v>205</v>
      </c>
      <c r="AU734" s="607" t="s">
        <v>89</v>
      </c>
      <c r="AV734" s="606" t="s">
        <v>89</v>
      </c>
      <c r="AW734" s="606" t="s">
        <v>43</v>
      </c>
      <c r="AX734" s="606" t="s">
        <v>82</v>
      </c>
      <c r="AY734" s="607" t="s">
        <v>197</v>
      </c>
    </row>
    <row r="735" spans="2:51" s="606" customFormat="1">
      <c r="B735" s="605"/>
      <c r="D735" s="594" t="s">
        <v>205</v>
      </c>
      <c r="E735" s="607" t="s">
        <v>5</v>
      </c>
      <c r="F735" s="608" t="s">
        <v>671</v>
      </c>
      <c r="H735" s="609">
        <v>0.79300000000000004</v>
      </c>
      <c r="L735" s="605"/>
      <c r="M735" s="610"/>
      <c r="N735" s="611"/>
      <c r="O735" s="611"/>
      <c r="P735" s="611"/>
      <c r="Q735" s="611"/>
      <c r="R735" s="611"/>
      <c r="S735" s="611"/>
      <c r="T735" s="612"/>
      <c r="AT735" s="607" t="s">
        <v>205</v>
      </c>
      <c r="AU735" s="607" t="s">
        <v>89</v>
      </c>
      <c r="AV735" s="606" t="s">
        <v>89</v>
      </c>
      <c r="AW735" s="606" t="s">
        <v>43</v>
      </c>
      <c r="AX735" s="606" t="s">
        <v>82</v>
      </c>
      <c r="AY735" s="607" t="s">
        <v>197</v>
      </c>
    </row>
    <row r="736" spans="2:51" s="606" customFormat="1">
      <c r="B736" s="605"/>
      <c r="D736" s="594" t="s">
        <v>205</v>
      </c>
      <c r="E736" s="607" t="s">
        <v>5</v>
      </c>
      <c r="F736" s="608" t="s">
        <v>672</v>
      </c>
      <c r="H736" s="609">
        <v>1.2330000000000001</v>
      </c>
      <c r="L736" s="605"/>
      <c r="M736" s="610"/>
      <c r="N736" s="611"/>
      <c r="O736" s="611"/>
      <c r="P736" s="611"/>
      <c r="Q736" s="611"/>
      <c r="R736" s="611"/>
      <c r="S736" s="611"/>
      <c r="T736" s="612"/>
      <c r="AT736" s="607" t="s">
        <v>205</v>
      </c>
      <c r="AU736" s="607" t="s">
        <v>89</v>
      </c>
      <c r="AV736" s="606" t="s">
        <v>89</v>
      </c>
      <c r="AW736" s="606" t="s">
        <v>43</v>
      </c>
      <c r="AX736" s="606" t="s">
        <v>82</v>
      </c>
      <c r="AY736" s="607" t="s">
        <v>197</v>
      </c>
    </row>
    <row r="737" spans="2:51" s="606" customFormat="1">
      <c r="B737" s="605"/>
      <c r="D737" s="594" t="s">
        <v>205</v>
      </c>
      <c r="E737" s="607" t="s">
        <v>5</v>
      </c>
      <c r="F737" s="608" t="s">
        <v>673</v>
      </c>
      <c r="H737" s="609">
        <v>0.79300000000000004</v>
      </c>
      <c r="L737" s="605"/>
      <c r="M737" s="610"/>
      <c r="N737" s="611"/>
      <c r="O737" s="611"/>
      <c r="P737" s="611"/>
      <c r="Q737" s="611"/>
      <c r="R737" s="611"/>
      <c r="S737" s="611"/>
      <c r="T737" s="612"/>
      <c r="AT737" s="607" t="s">
        <v>205</v>
      </c>
      <c r="AU737" s="607" t="s">
        <v>89</v>
      </c>
      <c r="AV737" s="606" t="s">
        <v>89</v>
      </c>
      <c r="AW737" s="606" t="s">
        <v>43</v>
      </c>
      <c r="AX737" s="606" t="s">
        <v>82</v>
      </c>
      <c r="AY737" s="607" t="s">
        <v>197</v>
      </c>
    </row>
    <row r="738" spans="2:51" s="606" customFormat="1">
      <c r="B738" s="605"/>
      <c r="D738" s="594" t="s">
        <v>205</v>
      </c>
      <c r="E738" s="607" t="s">
        <v>5</v>
      </c>
      <c r="F738" s="608" t="s">
        <v>674</v>
      </c>
      <c r="H738" s="609">
        <v>1.2330000000000001</v>
      </c>
      <c r="L738" s="605"/>
      <c r="M738" s="610"/>
      <c r="N738" s="611"/>
      <c r="O738" s="611"/>
      <c r="P738" s="611"/>
      <c r="Q738" s="611"/>
      <c r="R738" s="611"/>
      <c r="S738" s="611"/>
      <c r="T738" s="612"/>
      <c r="AT738" s="607" t="s">
        <v>205</v>
      </c>
      <c r="AU738" s="607" t="s">
        <v>89</v>
      </c>
      <c r="AV738" s="606" t="s">
        <v>89</v>
      </c>
      <c r="AW738" s="606" t="s">
        <v>43</v>
      </c>
      <c r="AX738" s="606" t="s">
        <v>82</v>
      </c>
      <c r="AY738" s="607" t="s">
        <v>197</v>
      </c>
    </row>
    <row r="739" spans="2:51" s="606" customFormat="1">
      <c r="B739" s="605"/>
      <c r="D739" s="594" t="s">
        <v>205</v>
      </c>
      <c r="E739" s="607" t="s">
        <v>5</v>
      </c>
      <c r="F739" s="608" t="s">
        <v>675</v>
      </c>
      <c r="H739" s="609">
        <v>0.79300000000000004</v>
      </c>
      <c r="L739" s="605"/>
      <c r="M739" s="610"/>
      <c r="N739" s="611"/>
      <c r="O739" s="611"/>
      <c r="P739" s="611"/>
      <c r="Q739" s="611"/>
      <c r="R739" s="611"/>
      <c r="S739" s="611"/>
      <c r="T739" s="612"/>
      <c r="AT739" s="607" t="s">
        <v>205</v>
      </c>
      <c r="AU739" s="607" t="s">
        <v>89</v>
      </c>
      <c r="AV739" s="606" t="s">
        <v>89</v>
      </c>
      <c r="AW739" s="606" t="s">
        <v>43</v>
      </c>
      <c r="AX739" s="606" t="s">
        <v>82</v>
      </c>
      <c r="AY739" s="607" t="s">
        <v>197</v>
      </c>
    </row>
    <row r="740" spans="2:51" s="606" customFormat="1">
      <c r="B740" s="605"/>
      <c r="D740" s="594" t="s">
        <v>205</v>
      </c>
      <c r="E740" s="607" t="s">
        <v>5</v>
      </c>
      <c r="F740" s="608" t="s">
        <v>676</v>
      </c>
      <c r="H740" s="609">
        <v>1.2330000000000001</v>
      </c>
      <c r="L740" s="605"/>
      <c r="M740" s="610"/>
      <c r="N740" s="611"/>
      <c r="O740" s="611"/>
      <c r="P740" s="611"/>
      <c r="Q740" s="611"/>
      <c r="R740" s="611"/>
      <c r="S740" s="611"/>
      <c r="T740" s="612"/>
      <c r="AT740" s="607" t="s">
        <v>205</v>
      </c>
      <c r="AU740" s="607" t="s">
        <v>89</v>
      </c>
      <c r="AV740" s="606" t="s">
        <v>89</v>
      </c>
      <c r="AW740" s="606" t="s">
        <v>43</v>
      </c>
      <c r="AX740" s="606" t="s">
        <v>82</v>
      </c>
      <c r="AY740" s="607" t="s">
        <v>197</v>
      </c>
    </row>
    <row r="741" spans="2:51" s="606" customFormat="1">
      <c r="B741" s="605"/>
      <c r="D741" s="594" t="s">
        <v>205</v>
      </c>
      <c r="E741" s="607" t="s">
        <v>5</v>
      </c>
      <c r="F741" s="608" t="s">
        <v>677</v>
      </c>
      <c r="H741" s="609">
        <v>0.79300000000000004</v>
      </c>
      <c r="L741" s="605"/>
      <c r="M741" s="610"/>
      <c r="N741" s="611"/>
      <c r="O741" s="611"/>
      <c r="P741" s="611"/>
      <c r="Q741" s="611"/>
      <c r="R741" s="611"/>
      <c r="S741" s="611"/>
      <c r="T741" s="612"/>
      <c r="AT741" s="607" t="s">
        <v>205</v>
      </c>
      <c r="AU741" s="607" t="s">
        <v>89</v>
      </c>
      <c r="AV741" s="606" t="s">
        <v>89</v>
      </c>
      <c r="AW741" s="606" t="s">
        <v>43</v>
      </c>
      <c r="AX741" s="606" t="s">
        <v>82</v>
      </c>
      <c r="AY741" s="607" t="s">
        <v>197</v>
      </c>
    </row>
    <row r="742" spans="2:51" s="606" customFormat="1">
      <c r="B742" s="605"/>
      <c r="D742" s="594" t="s">
        <v>205</v>
      </c>
      <c r="E742" s="607" t="s">
        <v>5</v>
      </c>
      <c r="F742" s="608" t="s">
        <v>678</v>
      </c>
      <c r="H742" s="609">
        <v>1.2330000000000001</v>
      </c>
      <c r="L742" s="605"/>
      <c r="M742" s="610"/>
      <c r="N742" s="611"/>
      <c r="O742" s="611"/>
      <c r="P742" s="611"/>
      <c r="Q742" s="611"/>
      <c r="R742" s="611"/>
      <c r="S742" s="611"/>
      <c r="T742" s="612"/>
      <c r="AT742" s="607" t="s">
        <v>205</v>
      </c>
      <c r="AU742" s="607" t="s">
        <v>89</v>
      </c>
      <c r="AV742" s="606" t="s">
        <v>89</v>
      </c>
      <c r="AW742" s="606" t="s">
        <v>43</v>
      </c>
      <c r="AX742" s="606" t="s">
        <v>82</v>
      </c>
      <c r="AY742" s="607" t="s">
        <v>197</v>
      </c>
    </row>
    <row r="743" spans="2:51" s="606" customFormat="1">
      <c r="B743" s="605"/>
      <c r="D743" s="594" t="s">
        <v>205</v>
      </c>
      <c r="E743" s="607" t="s">
        <v>5</v>
      </c>
      <c r="F743" s="608" t="s">
        <v>679</v>
      </c>
      <c r="H743" s="609">
        <v>0.79300000000000004</v>
      </c>
      <c r="L743" s="605"/>
      <c r="M743" s="610"/>
      <c r="N743" s="611"/>
      <c r="O743" s="611"/>
      <c r="P743" s="611"/>
      <c r="Q743" s="611"/>
      <c r="R743" s="611"/>
      <c r="S743" s="611"/>
      <c r="T743" s="612"/>
      <c r="AT743" s="607" t="s">
        <v>205</v>
      </c>
      <c r="AU743" s="607" t="s">
        <v>89</v>
      </c>
      <c r="AV743" s="606" t="s">
        <v>89</v>
      </c>
      <c r="AW743" s="606" t="s">
        <v>43</v>
      </c>
      <c r="AX743" s="606" t="s">
        <v>82</v>
      </c>
      <c r="AY743" s="607" t="s">
        <v>197</v>
      </c>
    </row>
    <row r="744" spans="2:51" s="606" customFormat="1">
      <c r="B744" s="605"/>
      <c r="D744" s="594" t="s">
        <v>205</v>
      </c>
      <c r="E744" s="607" t="s">
        <v>5</v>
      </c>
      <c r="F744" s="608" t="s">
        <v>680</v>
      </c>
      <c r="H744" s="609">
        <v>1.2330000000000001</v>
      </c>
      <c r="L744" s="605"/>
      <c r="M744" s="610"/>
      <c r="N744" s="611"/>
      <c r="O744" s="611"/>
      <c r="P744" s="611"/>
      <c r="Q744" s="611"/>
      <c r="R744" s="611"/>
      <c r="S744" s="611"/>
      <c r="T744" s="612"/>
      <c r="AT744" s="607" t="s">
        <v>205</v>
      </c>
      <c r="AU744" s="607" t="s">
        <v>89</v>
      </c>
      <c r="AV744" s="606" t="s">
        <v>89</v>
      </c>
      <c r="AW744" s="606" t="s">
        <v>43</v>
      </c>
      <c r="AX744" s="606" t="s">
        <v>82</v>
      </c>
      <c r="AY744" s="607" t="s">
        <v>197</v>
      </c>
    </row>
    <row r="745" spans="2:51" s="606" customFormat="1">
      <c r="B745" s="605"/>
      <c r="D745" s="594" t="s">
        <v>205</v>
      </c>
      <c r="E745" s="607" t="s">
        <v>5</v>
      </c>
      <c r="F745" s="608" t="s">
        <v>681</v>
      </c>
      <c r="H745" s="609">
        <v>0.79300000000000004</v>
      </c>
      <c r="L745" s="605"/>
      <c r="M745" s="610"/>
      <c r="N745" s="611"/>
      <c r="O745" s="611"/>
      <c r="P745" s="611"/>
      <c r="Q745" s="611"/>
      <c r="R745" s="611"/>
      <c r="S745" s="611"/>
      <c r="T745" s="612"/>
      <c r="AT745" s="607" t="s">
        <v>205</v>
      </c>
      <c r="AU745" s="607" t="s">
        <v>89</v>
      </c>
      <c r="AV745" s="606" t="s">
        <v>89</v>
      </c>
      <c r="AW745" s="606" t="s">
        <v>43</v>
      </c>
      <c r="AX745" s="606" t="s">
        <v>82</v>
      </c>
      <c r="AY745" s="607" t="s">
        <v>197</v>
      </c>
    </row>
    <row r="746" spans="2:51" s="622" customFormat="1">
      <c r="B746" s="621"/>
      <c r="D746" s="594" t="s">
        <v>205</v>
      </c>
      <c r="E746" s="623" t="s">
        <v>5</v>
      </c>
      <c r="F746" s="624" t="s">
        <v>248</v>
      </c>
      <c r="H746" s="625">
        <v>23.079000000000001</v>
      </c>
      <c r="L746" s="621"/>
      <c r="M746" s="626"/>
      <c r="N746" s="627"/>
      <c r="O746" s="627"/>
      <c r="P746" s="627"/>
      <c r="Q746" s="627"/>
      <c r="R746" s="627"/>
      <c r="S746" s="627"/>
      <c r="T746" s="628"/>
      <c r="AT746" s="623" t="s">
        <v>205</v>
      </c>
      <c r="AU746" s="623" t="s">
        <v>89</v>
      </c>
      <c r="AV746" s="622" t="s">
        <v>114</v>
      </c>
      <c r="AW746" s="622" t="s">
        <v>43</v>
      </c>
      <c r="AX746" s="622" t="s">
        <v>82</v>
      </c>
      <c r="AY746" s="623" t="s">
        <v>197</v>
      </c>
    </row>
    <row r="747" spans="2:51" s="599" customFormat="1">
      <c r="B747" s="598"/>
      <c r="D747" s="594" t="s">
        <v>205</v>
      </c>
      <c r="E747" s="600" t="s">
        <v>5</v>
      </c>
      <c r="F747" s="601" t="s">
        <v>249</v>
      </c>
      <c r="H747" s="600" t="s">
        <v>5</v>
      </c>
      <c r="L747" s="598"/>
      <c r="M747" s="602"/>
      <c r="N747" s="603"/>
      <c r="O747" s="603"/>
      <c r="P747" s="603"/>
      <c r="Q747" s="603"/>
      <c r="R747" s="603"/>
      <c r="S747" s="603"/>
      <c r="T747" s="604"/>
      <c r="AT747" s="600" t="s">
        <v>205</v>
      </c>
      <c r="AU747" s="600" t="s">
        <v>89</v>
      </c>
      <c r="AV747" s="599" t="s">
        <v>11</v>
      </c>
      <c r="AW747" s="599" t="s">
        <v>43</v>
      </c>
      <c r="AX747" s="599" t="s">
        <v>82</v>
      </c>
      <c r="AY747" s="600" t="s">
        <v>197</v>
      </c>
    </row>
    <row r="748" spans="2:51" s="606" customFormat="1">
      <c r="B748" s="605"/>
      <c r="D748" s="594" t="s">
        <v>205</v>
      </c>
      <c r="E748" s="607" t="s">
        <v>5</v>
      </c>
      <c r="F748" s="608" t="s">
        <v>682</v>
      </c>
      <c r="H748" s="609">
        <v>0.79300000000000004</v>
      </c>
      <c r="L748" s="605"/>
      <c r="M748" s="610"/>
      <c r="N748" s="611"/>
      <c r="O748" s="611"/>
      <c r="P748" s="611"/>
      <c r="Q748" s="611"/>
      <c r="R748" s="611"/>
      <c r="S748" s="611"/>
      <c r="T748" s="612"/>
      <c r="AT748" s="607" t="s">
        <v>205</v>
      </c>
      <c r="AU748" s="607" t="s">
        <v>89</v>
      </c>
      <c r="AV748" s="606" t="s">
        <v>89</v>
      </c>
      <c r="AW748" s="606" t="s">
        <v>43</v>
      </c>
      <c r="AX748" s="606" t="s">
        <v>82</v>
      </c>
      <c r="AY748" s="607" t="s">
        <v>197</v>
      </c>
    </row>
    <row r="749" spans="2:51" s="606" customFormat="1">
      <c r="B749" s="605"/>
      <c r="D749" s="594" t="s">
        <v>205</v>
      </c>
      <c r="E749" s="607" t="s">
        <v>5</v>
      </c>
      <c r="F749" s="608" t="s">
        <v>683</v>
      </c>
      <c r="H749" s="609">
        <v>1.2330000000000001</v>
      </c>
      <c r="L749" s="605"/>
      <c r="M749" s="610"/>
      <c r="N749" s="611"/>
      <c r="O749" s="611"/>
      <c r="P749" s="611"/>
      <c r="Q749" s="611"/>
      <c r="R749" s="611"/>
      <c r="S749" s="611"/>
      <c r="T749" s="612"/>
      <c r="AT749" s="607" t="s">
        <v>205</v>
      </c>
      <c r="AU749" s="607" t="s">
        <v>89</v>
      </c>
      <c r="AV749" s="606" t="s">
        <v>89</v>
      </c>
      <c r="AW749" s="606" t="s">
        <v>43</v>
      </c>
      <c r="AX749" s="606" t="s">
        <v>82</v>
      </c>
      <c r="AY749" s="607" t="s">
        <v>197</v>
      </c>
    </row>
    <row r="750" spans="2:51" s="606" customFormat="1">
      <c r="B750" s="605"/>
      <c r="D750" s="594" t="s">
        <v>205</v>
      </c>
      <c r="E750" s="607" t="s">
        <v>5</v>
      </c>
      <c r="F750" s="608" t="s">
        <v>684</v>
      </c>
      <c r="H750" s="609">
        <v>0.79300000000000004</v>
      </c>
      <c r="L750" s="605"/>
      <c r="M750" s="610"/>
      <c r="N750" s="611"/>
      <c r="O750" s="611"/>
      <c r="P750" s="611"/>
      <c r="Q750" s="611"/>
      <c r="R750" s="611"/>
      <c r="S750" s="611"/>
      <c r="T750" s="612"/>
      <c r="AT750" s="607" t="s">
        <v>205</v>
      </c>
      <c r="AU750" s="607" t="s">
        <v>89</v>
      </c>
      <c r="AV750" s="606" t="s">
        <v>89</v>
      </c>
      <c r="AW750" s="606" t="s">
        <v>43</v>
      </c>
      <c r="AX750" s="606" t="s">
        <v>82</v>
      </c>
      <c r="AY750" s="607" t="s">
        <v>197</v>
      </c>
    </row>
    <row r="751" spans="2:51" s="606" customFormat="1">
      <c r="B751" s="605"/>
      <c r="D751" s="594" t="s">
        <v>205</v>
      </c>
      <c r="E751" s="607" t="s">
        <v>5</v>
      </c>
      <c r="F751" s="608" t="s">
        <v>685</v>
      </c>
      <c r="H751" s="609">
        <v>1.2330000000000001</v>
      </c>
      <c r="L751" s="605"/>
      <c r="M751" s="610"/>
      <c r="N751" s="611"/>
      <c r="O751" s="611"/>
      <c r="P751" s="611"/>
      <c r="Q751" s="611"/>
      <c r="R751" s="611"/>
      <c r="S751" s="611"/>
      <c r="T751" s="612"/>
      <c r="AT751" s="607" t="s">
        <v>205</v>
      </c>
      <c r="AU751" s="607" t="s">
        <v>89</v>
      </c>
      <c r="AV751" s="606" t="s">
        <v>89</v>
      </c>
      <c r="AW751" s="606" t="s">
        <v>43</v>
      </c>
      <c r="AX751" s="606" t="s">
        <v>82</v>
      </c>
      <c r="AY751" s="607" t="s">
        <v>197</v>
      </c>
    </row>
    <row r="752" spans="2:51" s="606" customFormat="1">
      <c r="B752" s="605"/>
      <c r="D752" s="594" t="s">
        <v>205</v>
      </c>
      <c r="E752" s="607" t="s">
        <v>5</v>
      </c>
      <c r="F752" s="608" t="s">
        <v>686</v>
      </c>
      <c r="H752" s="609">
        <v>0.79300000000000004</v>
      </c>
      <c r="L752" s="605"/>
      <c r="M752" s="610"/>
      <c r="N752" s="611"/>
      <c r="O752" s="611"/>
      <c r="P752" s="611"/>
      <c r="Q752" s="611"/>
      <c r="R752" s="611"/>
      <c r="S752" s="611"/>
      <c r="T752" s="612"/>
      <c r="AT752" s="607" t="s">
        <v>205</v>
      </c>
      <c r="AU752" s="607" t="s">
        <v>89</v>
      </c>
      <c r="AV752" s="606" t="s">
        <v>89</v>
      </c>
      <c r="AW752" s="606" t="s">
        <v>43</v>
      </c>
      <c r="AX752" s="606" t="s">
        <v>82</v>
      </c>
      <c r="AY752" s="607" t="s">
        <v>197</v>
      </c>
    </row>
    <row r="753" spans="2:51" s="606" customFormat="1">
      <c r="B753" s="605"/>
      <c r="D753" s="594" t="s">
        <v>205</v>
      </c>
      <c r="E753" s="607" t="s">
        <v>5</v>
      </c>
      <c r="F753" s="608" t="s">
        <v>687</v>
      </c>
      <c r="H753" s="609">
        <v>1.2330000000000001</v>
      </c>
      <c r="L753" s="605"/>
      <c r="M753" s="610"/>
      <c r="N753" s="611"/>
      <c r="O753" s="611"/>
      <c r="P753" s="611"/>
      <c r="Q753" s="611"/>
      <c r="R753" s="611"/>
      <c r="S753" s="611"/>
      <c r="T753" s="612"/>
      <c r="AT753" s="607" t="s">
        <v>205</v>
      </c>
      <c r="AU753" s="607" t="s">
        <v>89</v>
      </c>
      <c r="AV753" s="606" t="s">
        <v>89</v>
      </c>
      <c r="AW753" s="606" t="s">
        <v>43</v>
      </c>
      <c r="AX753" s="606" t="s">
        <v>82</v>
      </c>
      <c r="AY753" s="607" t="s">
        <v>197</v>
      </c>
    </row>
    <row r="754" spans="2:51" s="606" customFormat="1">
      <c r="B754" s="605"/>
      <c r="D754" s="594" t="s">
        <v>205</v>
      </c>
      <c r="E754" s="607" t="s">
        <v>5</v>
      </c>
      <c r="F754" s="608" t="s">
        <v>688</v>
      </c>
      <c r="H754" s="609">
        <v>0.79300000000000004</v>
      </c>
      <c r="L754" s="605"/>
      <c r="M754" s="610"/>
      <c r="N754" s="611"/>
      <c r="O754" s="611"/>
      <c r="P754" s="611"/>
      <c r="Q754" s="611"/>
      <c r="R754" s="611"/>
      <c r="S754" s="611"/>
      <c r="T754" s="612"/>
      <c r="AT754" s="607" t="s">
        <v>205</v>
      </c>
      <c r="AU754" s="607" t="s">
        <v>89</v>
      </c>
      <c r="AV754" s="606" t="s">
        <v>89</v>
      </c>
      <c r="AW754" s="606" t="s">
        <v>43</v>
      </c>
      <c r="AX754" s="606" t="s">
        <v>82</v>
      </c>
      <c r="AY754" s="607" t="s">
        <v>197</v>
      </c>
    </row>
    <row r="755" spans="2:51" s="606" customFormat="1">
      <c r="B755" s="605"/>
      <c r="D755" s="594" t="s">
        <v>205</v>
      </c>
      <c r="E755" s="607" t="s">
        <v>5</v>
      </c>
      <c r="F755" s="608" t="s">
        <v>689</v>
      </c>
      <c r="H755" s="609">
        <v>1.2330000000000001</v>
      </c>
      <c r="L755" s="605"/>
      <c r="M755" s="610"/>
      <c r="N755" s="611"/>
      <c r="O755" s="611"/>
      <c r="P755" s="611"/>
      <c r="Q755" s="611"/>
      <c r="R755" s="611"/>
      <c r="S755" s="611"/>
      <c r="T755" s="612"/>
      <c r="AT755" s="607" t="s">
        <v>205</v>
      </c>
      <c r="AU755" s="607" t="s">
        <v>89</v>
      </c>
      <c r="AV755" s="606" t="s">
        <v>89</v>
      </c>
      <c r="AW755" s="606" t="s">
        <v>43</v>
      </c>
      <c r="AX755" s="606" t="s">
        <v>82</v>
      </c>
      <c r="AY755" s="607" t="s">
        <v>197</v>
      </c>
    </row>
    <row r="756" spans="2:51" s="606" customFormat="1">
      <c r="B756" s="605"/>
      <c r="D756" s="594" t="s">
        <v>205</v>
      </c>
      <c r="E756" s="607" t="s">
        <v>5</v>
      </c>
      <c r="F756" s="608" t="s">
        <v>690</v>
      </c>
      <c r="H756" s="609">
        <v>0.79300000000000004</v>
      </c>
      <c r="L756" s="605"/>
      <c r="M756" s="610"/>
      <c r="N756" s="611"/>
      <c r="O756" s="611"/>
      <c r="P756" s="611"/>
      <c r="Q756" s="611"/>
      <c r="R756" s="611"/>
      <c r="S756" s="611"/>
      <c r="T756" s="612"/>
      <c r="AT756" s="607" t="s">
        <v>205</v>
      </c>
      <c r="AU756" s="607" t="s">
        <v>89</v>
      </c>
      <c r="AV756" s="606" t="s">
        <v>89</v>
      </c>
      <c r="AW756" s="606" t="s">
        <v>43</v>
      </c>
      <c r="AX756" s="606" t="s">
        <v>82</v>
      </c>
      <c r="AY756" s="607" t="s">
        <v>197</v>
      </c>
    </row>
    <row r="757" spans="2:51" s="606" customFormat="1">
      <c r="B757" s="605"/>
      <c r="D757" s="594" t="s">
        <v>205</v>
      </c>
      <c r="E757" s="607" t="s">
        <v>5</v>
      </c>
      <c r="F757" s="608" t="s">
        <v>691</v>
      </c>
      <c r="H757" s="609">
        <v>1.2330000000000001</v>
      </c>
      <c r="L757" s="605"/>
      <c r="M757" s="610"/>
      <c r="N757" s="611"/>
      <c r="O757" s="611"/>
      <c r="P757" s="611"/>
      <c r="Q757" s="611"/>
      <c r="R757" s="611"/>
      <c r="S757" s="611"/>
      <c r="T757" s="612"/>
      <c r="AT757" s="607" t="s">
        <v>205</v>
      </c>
      <c r="AU757" s="607" t="s">
        <v>89</v>
      </c>
      <c r="AV757" s="606" t="s">
        <v>89</v>
      </c>
      <c r="AW757" s="606" t="s">
        <v>43</v>
      </c>
      <c r="AX757" s="606" t="s">
        <v>82</v>
      </c>
      <c r="AY757" s="607" t="s">
        <v>197</v>
      </c>
    </row>
    <row r="758" spans="2:51" s="606" customFormat="1">
      <c r="B758" s="605"/>
      <c r="D758" s="594" t="s">
        <v>205</v>
      </c>
      <c r="E758" s="607" t="s">
        <v>5</v>
      </c>
      <c r="F758" s="608" t="s">
        <v>692</v>
      </c>
      <c r="H758" s="609">
        <v>0.79300000000000004</v>
      </c>
      <c r="L758" s="605"/>
      <c r="M758" s="610"/>
      <c r="N758" s="611"/>
      <c r="O758" s="611"/>
      <c r="P758" s="611"/>
      <c r="Q758" s="611"/>
      <c r="R758" s="611"/>
      <c r="S758" s="611"/>
      <c r="T758" s="612"/>
      <c r="AT758" s="607" t="s">
        <v>205</v>
      </c>
      <c r="AU758" s="607" t="s">
        <v>89</v>
      </c>
      <c r="AV758" s="606" t="s">
        <v>89</v>
      </c>
      <c r="AW758" s="606" t="s">
        <v>43</v>
      </c>
      <c r="AX758" s="606" t="s">
        <v>82</v>
      </c>
      <c r="AY758" s="607" t="s">
        <v>197</v>
      </c>
    </row>
    <row r="759" spans="2:51" s="606" customFormat="1">
      <c r="B759" s="605"/>
      <c r="D759" s="594" t="s">
        <v>205</v>
      </c>
      <c r="E759" s="607" t="s">
        <v>5</v>
      </c>
      <c r="F759" s="608" t="s">
        <v>693</v>
      </c>
      <c r="H759" s="609">
        <v>1.2330000000000001</v>
      </c>
      <c r="L759" s="605"/>
      <c r="M759" s="610"/>
      <c r="N759" s="611"/>
      <c r="O759" s="611"/>
      <c r="P759" s="611"/>
      <c r="Q759" s="611"/>
      <c r="R759" s="611"/>
      <c r="S759" s="611"/>
      <c r="T759" s="612"/>
      <c r="AT759" s="607" t="s">
        <v>205</v>
      </c>
      <c r="AU759" s="607" t="s">
        <v>89</v>
      </c>
      <c r="AV759" s="606" t="s">
        <v>89</v>
      </c>
      <c r="AW759" s="606" t="s">
        <v>43</v>
      </c>
      <c r="AX759" s="606" t="s">
        <v>82</v>
      </c>
      <c r="AY759" s="607" t="s">
        <v>197</v>
      </c>
    </row>
    <row r="760" spans="2:51" s="606" customFormat="1">
      <c r="B760" s="605"/>
      <c r="D760" s="594" t="s">
        <v>205</v>
      </c>
      <c r="E760" s="607" t="s">
        <v>5</v>
      </c>
      <c r="F760" s="608" t="s">
        <v>694</v>
      </c>
      <c r="H760" s="609">
        <v>0.79300000000000004</v>
      </c>
      <c r="L760" s="605"/>
      <c r="M760" s="610"/>
      <c r="N760" s="611"/>
      <c r="O760" s="611"/>
      <c r="P760" s="611"/>
      <c r="Q760" s="611"/>
      <c r="R760" s="611"/>
      <c r="S760" s="611"/>
      <c r="T760" s="612"/>
      <c r="AT760" s="607" t="s">
        <v>205</v>
      </c>
      <c r="AU760" s="607" t="s">
        <v>89</v>
      </c>
      <c r="AV760" s="606" t="s">
        <v>89</v>
      </c>
      <c r="AW760" s="606" t="s">
        <v>43</v>
      </c>
      <c r="AX760" s="606" t="s">
        <v>82</v>
      </c>
      <c r="AY760" s="607" t="s">
        <v>197</v>
      </c>
    </row>
    <row r="761" spans="2:51" s="606" customFormat="1">
      <c r="B761" s="605"/>
      <c r="D761" s="594" t="s">
        <v>205</v>
      </c>
      <c r="E761" s="607" t="s">
        <v>5</v>
      </c>
      <c r="F761" s="608" t="s">
        <v>695</v>
      </c>
      <c r="H761" s="609">
        <v>1.2330000000000001</v>
      </c>
      <c r="L761" s="605"/>
      <c r="M761" s="610"/>
      <c r="N761" s="611"/>
      <c r="O761" s="611"/>
      <c r="P761" s="611"/>
      <c r="Q761" s="611"/>
      <c r="R761" s="611"/>
      <c r="S761" s="611"/>
      <c r="T761" s="612"/>
      <c r="AT761" s="607" t="s">
        <v>205</v>
      </c>
      <c r="AU761" s="607" t="s">
        <v>89</v>
      </c>
      <c r="AV761" s="606" t="s">
        <v>89</v>
      </c>
      <c r="AW761" s="606" t="s">
        <v>43</v>
      </c>
      <c r="AX761" s="606" t="s">
        <v>82</v>
      </c>
      <c r="AY761" s="607" t="s">
        <v>197</v>
      </c>
    </row>
    <row r="762" spans="2:51" s="606" customFormat="1">
      <c r="B762" s="605"/>
      <c r="D762" s="594" t="s">
        <v>205</v>
      </c>
      <c r="E762" s="607" t="s">
        <v>5</v>
      </c>
      <c r="F762" s="608" t="s">
        <v>696</v>
      </c>
      <c r="H762" s="609">
        <v>0.79300000000000004</v>
      </c>
      <c r="L762" s="605"/>
      <c r="M762" s="610"/>
      <c r="N762" s="611"/>
      <c r="O762" s="611"/>
      <c r="P762" s="611"/>
      <c r="Q762" s="611"/>
      <c r="R762" s="611"/>
      <c r="S762" s="611"/>
      <c r="T762" s="612"/>
      <c r="AT762" s="607" t="s">
        <v>205</v>
      </c>
      <c r="AU762" s="607" t="s">
        <v>89</v>
      </c>
      <c r="AV762" s="606" t="s">
        <v>89</v>
      </c>
      <c r="AW762" s="606" t="s">
        <v>43</v>
      </c>
      <c r="AX762" s="606" t="s">
        <v>82</v>
      </c>
      <c r="AY762" s="607" t="s">
        <v>197</v>
      </c>
    </row>
    <row r="763" spans="2:51" s="606" customFormat="1">
      <c r="B763" s="605"/>
      <c r="D763" s="594" t="s">
        <v>205</v>
      </c>
      <c r="E763" s="607" t="s">
        <v>5</v>
      </c>
      <c r="F763" s="608" t="s">
        <v>697</v>
      </c>
      <c r="H763" s="609">
        <v>1.2330000000000001</v>
      </c>
      <c r="L763" s="605"/>
      <c r="M763" s="610"/>
      <c r="N763" s="611"/>
      <c r="O763" s="611"/>
      <c r="P763" s="611"/>
      <c r="Q763" s="611"/>
      <c r="R763" s="611"/>
      <c r="S763" s="611"/>
      <c r="T763" s="612"/>
      <c r="AT763" s="607" t="s">
        <v>205</v>
      </c>
      <c r="AU763" s="607" t="s">
        <v>89</v>
      </c>
      <c r="AV763" s="606" t="s">
        <v>89</v>
      </c>
      <c r="AW763" s="606" t="s">
        <v>43</v>
      </c>
      <c r="AX763" s="606" t="s">
        <v>82</v>
      </c>
      <c r="AY763" s="607" t="s">
        <v>197</v>
      </c>
    </row>
    <row r="764" spans="2:51" s="606" customFormat="1">
      <c r="B764" s="605"/>
      <c r="D764" s="594" t="s">
        <v>205</v>
      </c>
      <c r="E764" s="607" t="s">
        <v>5</v>
      </c>
      <c r="F764" s="608" t="s">
        <v>698</v>
      </c>
      <c r="H764" s="609">
        <v>0.79300000000000004</v>
      </c>
      <c r="L764" s="605"/>
      <c r="M764" s="610"/>
      <c r="N764" s="611"/>
      <c r="O764" s="611"/>
      <c r="P764" s="611"/>
      <c r="Q764" s="611"/>
      <c r="R764" s="611"/>
      <c r="S764" s="611"/>
      <c r="T764" s="612"/>
      <c r="AT764" s="607" t="s">
        <v>205</v>
      </c>
      <c r="AU764" s="607" t="s">
        <v>89</v>
      </c>
      <c r="AV764" s="606" t="s">
        <v>89</v>
      </c>
      <c r="AW764" s="606" t="s">
        <v>43</v>
      </c>
      <c r="AX764" s="606" t="s">
        <v>82</v>
      </c>
      <c r="AY764" s="607" t="s">
        <v>197</v>
      </c>
    </row>
    <row r="765" spans="2:51" s="606" customFormat="1">
      <c r="B765" s="605"/>
      <c r="D765" s="594" t="s">
        <v>205</v>
      </c>
      <c r="E765" s="607" t="s">
        <v>5</v>
      </c>
      <c r="F765" s="608" t="s">
        <v>699</v>
      </c>
      <c r="H765" s="609">
        <v>1.2330000000000001</v>
      </c>
      <c r="L765" s="605"/>
      <c r="M765" s="610"/>
      <c r="N765" s="611"/>
      <c r="O765" s="611"/>
      <c r="P765" s="611"/>
      <c r="Q765" s="611"/>
      <c r="R765" s="611"/>
      <c r="S765" s="611"/>
      <c r="T765" s="612"/>
      <c r="AT765" s="607" t="s">
        <v>205</v>
      </c>
      <c r="AU765" s="607" t="s">
        <v>89</v>
      </c>
      <c r="AV765" s="606" t="s">
        <v>89</v>
      </c>
      <c r="AW765" s="606" t="s">
        <v>43</v>
      </c>
      <c r="AX765" s="606" t="s">
        <v>82</v>
      </c>
      <c r="AY765" s="607" t="s">
        <v>197</v>
      </c>
    </row>
    <row r="766" spans="2:51" s="606" customFormat="1">
      <c r="B766" s="605"/>
      <c r="D766" s="594" t="s">
        <v>205</v>
      </c>
      <c r="E766" s="607" t="s">
        <v>5</v>
      </c>
      <c r="F766" s="608" t="s">
        <v>700</v>
      </c>
      <c r="H766" s="609">
        <v>0.79300000000000004</v>
      </c>
      <c r="L766" s="605"/>
      <c r="M766" s="610"/>
      <c r="N766" s="611"/>
      <c r="O766" s="611"/>
      <c r="P766" s="611"/>
      <c r="Q766" s="611"/>
      <c r="R766" s="611"/>
      <c r="S766" s="611"/>
      <c r="T766" s="612"/>
      <c r="AT766" s="607" t="s">
        <v>205</v>
      </c>
      <c r="AU766" s="607" t="s">
        <v>89</v>
      </c>
      <c r="AV766" s="606" t="s">
        <v>89</v>
      </c>
      <c r="AW766" s="606" t="s">
        <v>43</v>
      </c>
      <c r="AX766" s="606" t="s">
        <v>82</v>
      </c>
      <c r="AY766" s="607" t="s">
        <v>197</v>
      </c>
    </row>
    <row r="767" spans="2:51" s="606" customFormat="1">
      <c r="B767" s="605"/>
      <c r="D767" s="594" t="s">
        <v>205</v>
      </c>
      <c r="E767" s="607" t="s">
        <v>5</v>
      </c>
      <c r="F767" s="608" t="s">
        <v>701</v>
      </c>
      <c r="H767" s="609">
        <v>1.2330000000000001</v>
      </c>
      <c r="L767" s="605"/>
      <c r="M767" s="610"/>
      <c r="N767" s="611"/>
      <c r="O767" s="611"/>
      <c r="P767" s="611"/>
      <c r="Q767" s="611"/>
      <c r="R767" s="611"/>
      <c r="S767" s="611"/>
      <c r="T767" s="612"/>
      <c r="AT767" s="607" t="s">
        <v>205</v>
      </c>
      <c r="AU767" s="607" t="s">
        <v>89</v>
      </c>
      <c r="AV767" s="606" t="s">
        <v>89</v>
      </c>
      <c r="AW767" s="606" t="s">
        <v>43</v>
      </c>
      <c r="AX767" s="606" t="s">
        <v>82</v>
      </c>
      <c r="AY767" s="607" t="s">
        <v>197</v>
      </c>
    </row>
    <row r="768" spans="2:51" s="606" customFormat="1">
      <c r="B768" s="605"/>
      <c r="D768" s="594" t="s">
        <v>205</v>
      </c>
      <c r="E768" s="607" t="s">
        <v>5</v>
      </c>
      <c r="F768" s="608" t="s">
        <v>702</v>
      </c>
      <c r="H768" s="609">
        <v>0.79300000000000004</v>
      </c>
      <c r="L768" s="605"/>
      <c r="M768" s="610"/>
      <c r="N768" s="611"/>
      <c r="O768" s="611"/>
      <c r="P768" s="611"/>
      <c r="Q768" s="611"/>
      <c r="R768" s="611"/>
      <c r="S768" s="611"/>
      <c r="T768" s="612"/>
      <c r="AT768" s="607" t="s">
        <v>205</v>
      </c>
      <c r="AU768" s="607" t="s">
        <v>89</v>
      </c>
      <c r="AV768" s="606" t="s">
        <v>89</v>
      </c>
      <c r="AW768" s="606" t="s">
        <v>43</v>
      </c>
      <c r="AX768" s="606" t="s">
        <v>82</v>
      </c>
      <c r="AY768" s="607" t="s">
        <v>197</v>
      </c>
    </row>
    <row r="769" spans="2:65" s="606" customFormat="1">
      <c r="B769" s="605"/>
      <c r="D769" s="594" t="s">
        <v>205</v>
      </c>
      <c r="E769" s="607" t="s">
        <v>5</v>
      </c>
      <c r="F769" s="608" t="s">
        <v>703</v>
      </c>
      <c r="H769" s="609">
        <v>1.2330000000000001</v>
      </c>
      <c r="L769" s="605"/>
      <c r="M769" s="610"/>
      <c r="N769" s="611"/>
      <c r="O769" s="611"/>
      <c r="P769" s="611"/>
      <c r="Q769" s="611"/>
      <c r="R769" s="611"/>
      <c r="S769" s="611"/>
      <c r="T769" s="612"/>
      <c r="AT769" s="607" t="s">
        <v>205</v>
      </c>
      <c r="AU769" s="607" t="s">
        <v>89</v>
      </c>
      <c r="AV769" s="606" t="s">
        <v>89</v>
      </c>
      <c r="AW769" s="606" t="s">
        <v>43</v>
      </c>
      <c r="AX769" s="606" t="s">
        <v>82</v>
      </c>
      <c r="AY769" s="607" t="s">
        <v>197</v>
      </c>
    </row>
    <row r="770" spans="2:65" s="606" customFormat="1">
      <c r="B770" s="605"/>
      <c r="D770" s="594" t="s">
        <v>205</v>
      </c>
      <c r="E770" s="607" t="s">
        <v>5</v>
      </c>
      <c r="F770" s="608" t="s">
        <v>704</v>
      </c>
      <c r="H770" s="609">
        <v>0.79300000000000004</v>
      </c>
      <c r="L770" s="605"/>
      <c r="M770" s="610"/>
      <c r="N770" s="611"/>
      <c r="O770" s="611"/>
      <c r="P770" s="611"/>
      <c r="Q770" s="611"/>
      <c r="R770" s="611"/>
      <c r="S770" s="611"/>
      <c r="T770" s="612"/>
      <c r="AT770" s="607" t="s">
        <v>205</v>
      </c>
      <c r="AU770" s="607" t="s">
        <v>89</v>
      </c>
      <c r="AV770" s="606" t="s">
        <v>89</v>
      </c>
      <c r="AW770" s="606" t="s">
        <v>43</v>
      </c>
      <c r="AX770" s="606" t="s">
        <v>82</v>
      </c>
      <c r="AY770" s="607" t="s">
        <v>197</v>
      </c>
    </row>
    <row r="771" spans="2:65" s="622" customFormat="1">
      <c r="B771" s="621"/>
      <c r="D771" s="594" t="s">
        <v>205</v>
      </c>
      <c r="E771" s="623" t="s">
        <v>5</v>
      </c>
      <c r="F771" s="624" t="s">
        <v>253</v>
      </c>
      <c r="H771" s="625">
        <v>23.079000000000001</v>
      </c>
      <c r="L771" s="621"/>
      <c r="M771" s="626"/>
      <c r="N771" s="627"/>
      <c r="O771" s="627"/>
      <c r="P771" s="627"/>
      <c r="Q771" s="627"/>
      <c r="R771" s="627"/>
      <c r="S771" s="627"/>
      <c r="T771" s="628"/>
      <c r="AT771" s="623" t="s">
        <v>205</v>
      </c>
      <c r="AU771" s="623" t="s">
        <v>89</v>
      </c>
      <c r="AV771" s="622" t="s">
        <v>114</v>
      </c>
      <c r="AW771" s="622" t="s">
        <v>43</v>
      </c>
      <c r="AX771" s="622" t="s">
        <v>82</v>
      </c>
      <c r="AY771" s="623" t="s">
        <v>197</v>
      </c>
    </row>
    <row r="772" spans="2:65" s="614" customFormat="1">
      <c r="B772" s="613"/>
      <c r="D772" s="594" t="s">
        <v>205</v>
      </c>
      <c r="E772" s="615" t="s">
        <v>5</v>
      </c>
      <c r="F772" s="616" t="s">
        <v>210</v>
      </c>
      <c r="H772" s="617">
        <v>94.048000000000101</v>
      </c>
      <c r="L772" s="613"/>
      <c r="M772" s="618"/>
      <c r="N772" s="619"/>
      <c r="O772" s="619"/>
      <c r="P772" s="619"/>
      <c r="Q772" s="619"/>
      <c r="R772" s="619"/>
      <c r="S772" s="619"/>
      <c r="T772" s="620"/>
      <c r="AT772" s="615" t="s">
        <v>205</v>
      </c>
      <c r="AU772" s="615" t="s">
        <v>89</v>
      </c>
      <c r="AV772" s="614" t="s">
        <v>129</v>
      </c>
      <c r="AW772" s="614" t="s">
        <v>43</v>
      </c>
      <c r="AX772" s="614" t="s">
        <v>11</v>
      </c>
      <c r="AY772" s="615" t="s">
        <v>197</v>
      </c>
    </row>
    <row r="773" spans="2:65" s="492" customFormat="1" ht="38.25" customHeight="1">
      <c r="B773" s="493"/>
      <c r="C773" s="572" t="s">
        <v>705</v>
      </c>
      <c r="D773" s="572" t="s">
        <v>199</v>
      </c>
      <c r="E773" s="573" t="s">
        <v>706</v>
      </c>
      <c r="F773" s="574" t="s">
        <v>707</v>
      </c>
      <c r="G773" s="575" t="s">
        <v>290</v>
      </c>
      <c r="H773" s="576">
        <v>536.02700000000004</v>
      </c>
      <c r="I773" s="7"/>
      <c r="J773" s="577">
        <f>ROUND(I773*H773,0)</f>
        <v>0</v>
      </c>
      <c r="K773" s="574" t="s">
        <v>203</v>
      </c>
      <c r="L773" s="493"/>
      <c r="M773" s="578" t="s">
        <v>5</v>
      </c>
      <c r="N773" s="579" t="s">
        <v>53</v>
      </c>
      <c r="O773" s="494"/>
      <c r="P773" s="580">
        <f>O773*H773</f>
        <v>0</v>
      </c>
      <c r="Q773" s="580">
        <v>0</v>
      </c>
      <c r="R773" s="580">
        <f>Q773*H773</f>
        <v>0</v>
      </c>
      <c r="S773" s="580">
        <v>5.5E-2</v>
      </c>
      <c r="T773" s="581">
        <f>S773*H773</f>
        <v>29.481485000000003</v>
      </c>
      <c r="AR773" s="482" t="s">
        <v>129</v>
      </c>
      <c r="AT773" s="482" t="s">
        <v>199</v>
      </c>
      <c r="AU773" s="482" t="s">
        <v>89</v>
      </c>
      <c r="AY773" s="482" t="s">
        <v>197</v>
      </c>
      <c r="BE773" s="582">
        <f>IF(N773="základní",J773,0)</f>
        <v>0</v>
      </c>
      <c r="BF773" s="582">
        <f>IF(N773="snížená",J773,0)</f>
        <v>0</v>
      </c>
      <c r="BG773" s="582">
        <f>IF(N773="zákl. přenesená",J773,0)</f>
        <v>0</v>
      </c>
      <c r="BH773" s="582">
        <f>IF(N773="sníž. přenesená",J773,0)</f>
        <v>0</v>
      </c>
      <c r="BI773" s="582">
        <f>IF(N773="nulová",J773,0)</f>
        <v>0</v>
      </c>
      <c r="BJ773" s="482" t="s">
        <v>11</v>
      </c>
      <c r="BK773" s="582">
        <f>ROUND(I773*H773,0)</f>
        <v>0</v>
      </c>
      <c r="BL773" s="482" t="s">
        <v>129</v>
      </c>
      <c r="BM773" s="482" t="s">
        <v>708</v>
      </c>
    </row>
    <row r="774" spans="2:65" s="599" customFormat="1">
      <c r="B774" s="598"/>
      <c r="D774" s="594" t="s">
        <v>205</v>
      </c>
      <c r="E774" s="600" t="s">
        <v>5</v>
      </c>
      <c r="F774" s="601" t="s">
        <v>709</v>
      </c>
      <c r="H774" s="600" t="s">
        <v>5</v>
      </c>
      <c r="L774" s="598"/>
      <c r="M774" s="602"/>
      <c r="N774" s="603"/>
      <c r="O774" s="603"/>
      <c r="P774" s="603"/>
      <c r="Q774" s="603"/>
      <c r="R774" s="603"/>
      <c r="S774" s="603"/>
      <c r="T774" s="604"/>
      <c r="AT774" s="600" t="s">
        <v>205</v>
      </c>
      <c r="AU774" s="600" t="s">
        <v>89</v>
      </c>
      <c r="AV774" s="599" t="s">
        <v>11</v>
      </c>
      <c r="AW774" s="599" t="s">
        <v>43</v>
      </c>
      <c r="AX774" s="599" t="s">
        <v>82</v>
      </c>
      <c r="AY774" s="600" t="s">
        <v>197</v>
      </c>
    </row>
    <row r="775" spans="2:65" s="599" customFormat="1">
      <c r="B775" s="598"/>
      <c r="D775" s="594" t="s">
        <v>205</v>
      </c>
      <c r="E775" s="600" t="s">
        <v>5</v>
      </c>
      <c r="F775" s="601" t="s">
        <v>215</v>
      </c>
      <c r="H775" s="600" t="s">
        <v>5</v>
      </c>
      <c r="L775" s="598"/>
      <c r="M775" s="602"/>
      <c r="N775" s="603"/>
      <c r="O775" s="603"/>
      <c r="P775" s="603"/>
      <c r="Q775" s="603"/>
      <c r="R775" s="603"/>
      <c r="S775" s="603"/>
      <c r="T775" s="604"/>
      <c r="AT775" s="600" t="s">
        <v>205</v>
      </c>
      <c r="AU775" s="600" t="s">
        <v>89</v>
      </c>
      <c r="AV775" s="599" t="s">
        <v>11</v>
      </c>
      <c r="AW775" s="599" t="s">
        <v>43</v>
      </c>
      <c r="AX775" s="599" t="s">
        <v>82</v>
      </c>
      <c r="AY775" s="600" t="s">
        <v>197</v>
      </c>
    </row>
    <row r="776" spans="2:65" s="606" customFormat="1">
      <c r="B776" s="605"/>
      <c r="D776" s="594" t="s">
        <v>205</v>
      </c>
      <c r="E776" s="607" t="s">
        <v>5</v>
      </c>
      <c r="F776" s="608" t="s">
        <v>710</v>
      </c>
      <c r="H776" s="609">
        <v>5.32</v>
      </c>
      <c r="L776" s="605"/>
      <c r="M776" s="610"/>
      <c r="N776" s="611"/>
      <c r="O776" s="611"/>
      <c r="P776" s="611"/>
      <c r="Q776" s="611"/>
      <c r="R776" s="611"/>
      <c r="S776" s="611"/>
      <c r="T776" s="612"/>
      <c r="AT776" s="607" t="s">
        <v>205</v>
      </c>
      <c r="AU776" s="607" t="s">
        <v>89</v>
      </c>
      <c r="AV776" s="606" t="s">
        <v>89</v>
      </c>
      <c r="AW776" s="606" t="s">
        <v>43</v>
      </c>
      <c r="AX776" s="606" t="s">
        <v>82</v>
      </c>
      <c r="AY776" s="607" t="s">
        <v>197</v>
      </c>
    </row>
    <row r="777" spans="2:65" s="606" customFormat="1">
      <c r="B777" s="605"/>
      <c r="D777" s="594" t="s">
        <v>205</v>
      </c>
      <c r="E777" s="607" t="s">
        <v>5</v>
      </c>
      <c r="F777" s="608" t="s">
        <v>711</v>
      </c>
      <c r="H777" s="609">
        <v>7.0220000000000002</v>
      </c>
      <c r="L777" s="605"/>
      <c r="M777" s="610"/>
      <c r="N777" s="611"/>
      <c r="O777" s="611"/>
      <c r="P777" s="611"/>
      <c r="Q777" s="611"/>
      <c r="R777" s="611"/>
      <c r="S777" s="611"/>
      <c r="T777" s="612"/>
      <c r="AT777" s="607" t="s">
        <v>205</v>
      </c>
      <c r="AU777" s="607" t="s">
        <v>89</v>
      </c>
      <c r="AV777" s="606" t="s">
        <v>89</v>
      </c>
      <c r="AW777" s="606" t="s">
        <v>43</v>
      </c>
      <c r="AX777" s="606" t="s">
        <v>82</v>
      </c>
      <c r="AY777" s="607" t="s">
        <v>197</v>
      </c>
    </row>
    <row r="778" spans="2:65" s="606" customFormat="1">
      <c r="B778" s="605"/>
      <c r="D778" s="594" t="s">
        <v>205</v>
      </c>
      <c r="E778" s="607" t="s">
        <v>5</v>
      </c>
      <c r="F778" s="608" t="s">
        <v>712</v>
      </c>
      <c r="H778" s="609">
        <v>17.716000000000001</v>
      </c>
      <c r="L778" s="605"/>
      <c r="M778" s="610"/>
      <c r="N778" s="611"/>
      <c r="O778" s="611"/>
      <c r="P778" s="611"/>
      <c r="Q778" s="611"/>
      <c r="R778" s="611"/>
      <c r="S778" s="611"/>
      <c r="T778" s="612"/>
      <c r="AT778" s="607" t="s">
        <v>205</v>
      </c>
      <c r="AU778" s="607" t="s">
        <v>89</v>
      </c>
      <c r="AV778" s="606" t="s">
        <v>89</v>
      </c>
      <c r="AW778" s="606" t="s">
        <v>43</v>
      </c>
      <c r="AX778" s="606" t="s">
        <v>82</v>
      </c>
      <c r="AY778" s="607" t="s">
        <v>197</v>
      </c>
    </row>
    <row r="779" spans="2:65" s="606" customFormat="1">
      <c r="B779" s="605"/>
      <c r="D779" s="594" t="s">
        <v>205</v>
      </c>
      <c r="E779" s="607" t="s">
        <v>5</v>
      </c>
      <c r="F779" s="608" t="s">
        <v>713</v>
      </c>
      <c r="H779" s="609">
        <v>4.7880000000000003</v>
      </c>
      <c r="L779" s="605"/>
      <c r="M779" s="610"/>
      <c r="N779" s="611"/>
      <c r="O779" s="611"/>
      <c r="P779" s="611"/>
      <c r="Q779" s="611"/>
      <c r="R779" s="611"/>
      <c r="S779" s="611"/>
      <c r="T779" s="612"/>
      <c r="AT779" s="607" t="s">
        <v>205</v>
      </c>
      <c r="AU779" s="607" t="s">
        <v>89</v>
      </c>
      <c r="AV779" s="606" t="s">
        <v>89</v>
      </c>
      <c r="AW779" s="606" t="s">
        <v>43</v>
      </c>
      <c r="AX779" s="606" t="s">
        <v>82</v>
      </c>
      <c r="AY779" s="607" t="s">
        <v>197</v>
      </c>
    </row>
    <row r="780" spans="2:65" s="622" customFormat="1">
      <c r="B780" s="621"/>
      <c r="D780" s="594" t="s">
        <v>205</v>
      </c>
      <c r="E780" s="623" t="s">
        <v>5</v>
      </c>
      <c r="F780" s="624" t="s">
        <v>714</v>
      </c>
      <c r="H780" s="625">
        <v>34.845999999999997</v>
      </c>
      <c r="L780" s="621"/>
      <c r="M780" s="626"/>
      <c r="N780" s="627"/>
      <c r="O780" s="627"/>
      <c r="P780" s="627"/>
      <c r="Q780" s="627"/>
      <c r="R780" s="627"/>
      <c r="S780" s="627"/>
      <c r="T780" s="628"/>
      <c r="AT780" s="623" t="s">
        <v>205</v>
      </c>
      <c r="AU780" s="623" t="s">
        <v>89</v>
      </c>
      <c r="AV780" s="622" t="s">
        <v>114</v>
      </c>
      <c r="AW780" s="622" t="s">
        <v>43</v>
      </c>
      <c r="AX780" s="622" t="s">
        <v>82</v>
      </c>
      <c r="AY780" s="623" t="s">
        <v>197</v>
      </c>
    </row>
    <row r="781" spans="2:65" s="599" customFormat="1">
      <c r="B781" s="598"/>
      <c r="D781" s="594" t="s">
        <v>205</v>
      </c>
      <c r="E781" s="600" t="s">
        <v>5</v>
      </c>
      <c r="F781" s="601" t="s">
        <v>715</v>
      </c>
      <c r="H781" s="600" t="s">
        <v>5</v>
      </c>
      <c r="L781" s="598"/>
      <c r="M781" s="602"/>
      <c r="N781" s="603"/>
      <c r="O781" s="603"/>
      <c r="P781" s="603"/>
      <c r="Q781" s="603"/>
      <c r="R781" s="603"/>
      <c r="S781" s="603"/>
      <c r="T781" s="604"/>
      <c r="AT781" s="600" t="s">
        <v>205</v>
      </c>
      <c r="AU781" s="600" t="s">
        <v>89</v>
      </c>
      <c r="AV781" s="599" t="s">
        <v>11</v>
      </c>
      <c r="AW781" s="599" t="s">
        <v>43</v>
      </c>
      <c r="AX781" s="599" t="s">
        <v>82</v>
      </c>
      <c r="AY781" s="600" t="s">
        <v>197</v>
      </c>
    </row>
    <row r="782" spans="2:65" s="599" customFormat="1">
      <c r="B782" s="598"/>
      <c r="D782" s="594" t="s">
        <v>205</v>
      </c>
      <c r="E782" s="600" t="s">
        <v>5</v>
      </c>
      <c r="F782" s="601" t="s">
        <v>223</v>
      </c>
      <c r="H782" s="600" t="s">
        <v>5</v>
      </c>
      <c r="L782" s="598"/>
      <c r="M782" s="602"/>
      <c r="N782" s="603"/>
      <c r="O782" s="603"/>
      <c r="P782" s="603"/>
      <c r="Q782" s="603"/>
      <c r="R782" s="603"/>
      <c r="S782" s="603"/>
      <c r="T782" s="604"/>
      <c r="AT782" s="600" t="s">
        <v>205</v>
      </c>
      <c r="AU782" s="600" t="s">
        <v>89</v>
      </c>
      <c r="AV782" s="599" t="s">
        <v>11</v>
      </c>
      <c r="AW782" s="599" t="s">
        <v>43</v>
      </c>
      <c r="AX782" s="599" t="s">
        <v>82</v>
      </c>
      <c r="AY782" s="600" t="s">
        <v>197</v>
      </c>
    </row>
    <row r="783" spans="2:65" s="606" customFormat="1">
      <c r="B783" s="605"/>
      <c r="D783" s="594" t="s">
        <v>205</v>
      </c>
      <c r="E783" s="607" t="s">
        <v>5</v>
      </c>
      <c r="F783" s="608" t="s">
        <v>716</v>
      </c>
      <c r="H783" s="609">
        <v>53.55</v>
      </c>
      <c r="L783" s="605"/>
      <c r="M783" s="610"/>
      <c r="N783" s="611"/>
      <c r="O783" s="611"/>
      <c r="P783" s="611"/>
      <c r="Q783" s="611"/>
      <c r="R783" s="611"/>
      <c r="S783" s="611"/>
      <c r="T783" s="612"/>
      <c r="AT783" s="607" t="s">
        <v>205</v>
      </c>
      <c r="AU783" s="607" t="s">
        <v>89</v>
      </c>
      <c r="AV783" s="606" t="s">
        <v>89</v>
      </c>
      <c r="AW783" s="606" t="s">
        <v>43</v>
      </c>
      <c r="AX783" s="606" t="s">
        <v>82</v>
      </c>
      <c r="AY783" s="607" t="s">
        <v>197</v>
      </c>
    </row>
    <row r="784" spans="2:65" s="599" customFormat="1">
      <c r="B784" s="598"/>
      <c r="D784" s="594" t="s">
        <v>205</v>
      </c>
      <c r="E784" s="600" t="s">
        <v>5</v>
      </c>
      <c r="F784" s="601" t="s">
        <v>238</v>
      </c>
      <c r="H784" s="600" t="s">
        <v>5</v>
      </c>
      <c r="L784" s="598"/>
      <c r="M784" s="602"/>
      <c r="N784" s="603"/>
      <c r="O784" s="603"/>
      <c r="P784" s="603"/>
      <c r="Q784" s="603"/>
      <c r="R784" s="603"/>
      <c r="S784" s="603"/>
      <c r="T784" s="604"/>
      <c r="AT784" s="600" t="s">
        <v>205</v>
      </c>
      <c r="AU784" s="600" t="s">
        <v>89</v>
      </c>
      <c r="AV784" s="599" t="s">
        <v>11</v>
      </c>
      <c r="AW784" s="599" t="s">
        <v>43</v>
      </c>
      <c r="AX784" s="599" t="s">
        <v>82</v>
      </c>
      <c r="AY784" s="600" t="s">
        <v>197</v>
      </c>
    </row>
    <row r="785" spans="2:51" s="606" customFormat="1">
      <c r="B785" s="605"/>
      <c r="D785" s="594" t="s">
        <v>205</v>
      </c>
      <c r="E785" s="607" t="s">
        <v>5</v>
      </c>
      <c r="F785" s="608" t="s">
        <v>717</v>
      </c>
      <c r="H785" s="609">
        <v>61.2</v>
      </c>
      <c r="L785" s="605"/>
      <c r="M785" s="610"/>
      <c r="N785" s="611"/>
      <c r="O785" s="611"/>
      <c r="P785" s="611"/>
      <c r="Q785" s="611"/>
      <c r="R785" s="611"/>
      <c r="S785" s="611"/>
      <c r="T785" s="612"/>
      <c r="AT785" s="607" t="s">
        <v>205</v>
      </c>
      <c r="AU785" s="607" t="s">
        <v>89</v>
      </c>
      <c r="AV785" s="606" t="s">
        <v>89</v>
      </c>
      <c r="AW785" s="606" t="s">
        <v>43</v>
      </c>
      <c r="AX785" s="606" t="s">
        <v>82</v>
      </c>
      <c r="AY785" s="607" t="s">
        <v>197</v>
      </c>
    </row>
    <row r="786" spans="2:51" s="599" customFormat="1">
      <c r="B786" s="598"/>
      <c r="D786" s="594" t="s">
        <v>205</v>
      </c>
      <c r="E786" s="600" t="s">
        <v>5</v>
      </c>
      <c r="F786" s="601" t="s">
        <v>244</v>
      </c>
      <c r="H786" s="600" t="s">
        <v>5</v>
      </c>
      <c r="L786" s="598"/>
      <c r="M786" s="602"/>
      <c r="N786" s="603"/>
      <c r="O786" s="603"/>
      <c r="P786" s="603"/>
      <c r="Q786" s="603"/>
      <c r="R786" s="603"/>
      <c r="S786" s="603"/>
      <c r="T786" s="604"/>
      <c r="AT786" s="600" t="s">
        <v>205</v>
      </c>
      <c r="AU786" s="600" t="s">
        <v>89</v>
      </c>
      <c r="AV786" s="599" t="s">
        <v>11</v>
      </c>
      <c r="AW786" s="599" t="s">
        <v>43</v>
      </c>
      <c r="AX786" s="599" t="s">
        <v>82</v>
      </c>
      <c r="AY786" s="600" t="s">
        <v>197</v>
      </c>
    </row>
    <row r="787" spans="2:51" s="606" customFormat="1">
      <c r="B787" s="605"/>
      <c r="D787" s="594" t="s">
        <v>205</v>
      </c>
      <c r="E787" s="607" t="s">
        <v>5</v>
      </c>
      <c r="F787" s="608" t="s">
        <v>717</v>
      </c>
      <c r="H787" s="609">
        <v>61.2</v>
      </c>
      <c r="L787" s="605"/>
      <c r="M787" s="610"/>
      <c r="N787" s="611"/>
      <c r="O787" s="611"/>
      <c r="P787" s="611"/>
      <c r="Q787" s="611"/>
      <c r="R787" s="611"/>
      <c r="S787" s="611"/>
      <c r="T787" s="612"/>
      <c r="AT787" s="607" t="s">
        <v>205</v>
      </c>
      <c r="AU787" s="607" t="s">
        <v>89</v>
      </c>
      <c r="AV787" s="606" t="s">
        <v>89</v>
      </c>
      <c r="AW787" s="606" t="s">
        <v>43</v>
      </c>
      <c r="AX787" s="606" t="s">
        <v>82</v>
      </c>
      <c r="AY787" s="607" t="s">
        <v>197</v>
      </c>
    </row>
    <row r="788" spans="2:51" s="599" customFormat="1">
      <c r="B788" s="598"/>
      <c r="D788" s="594" t="s">
        <v>205</v>
      </c>
      <c r="E788" s="600" t="s">
        <v>5</v>
      </c>
      <c r="F788" s="601" t="s">
        <v>718</v>
      </c>
      <c r="H788" s="600" t="s">
        <v>5</v>
      </c>
      <c r="L788" s="598"/>
      <c r="M788" s="602"/>
      <c r="N788" s="603"/>
      <c r="O788" s="603"/>
      <c r="P788" s="603"/>
      <c r="Q788" s="603"/>
      <c r="R788" s="603"/>
      <c r="S788" s="603"/>
      <c r="T788" s="604"/>
      <c r="AT788" s="600" t="s">
        <v>205</v>
      </c>
      <c r="AU788" s="600" t="s">
        <v>89</v>
      </c>
      <c r="AV788" s="599" t="s">
        <v>11</v>
      </c>
      <c r="AW788" s="599" t="s">
        <v>43</v>
      </c>
      <c r="AX788" s="599" t="s">
        <v>82</v>
      </c>
      <c r="AY788" s="600" t="s">
        <v>197</v>
      </c>
    </row>
    <row r="789" spans="2:51" s="606" customFormat="1">
      <c r="B789" s="605"/>
      <c r="D789" s="594" t="s">
        <v>205</v>
      </c>
      <c r="E789" s="607" t="s">
        <v>5</v>
      </c>
      <c r="F789" s="608" t="s">
        <v>717</v>
      </c>
      <c r="H789" s="609">
        <v>61.2</v>
      </c>
      <c r="L789" s="605"/>
      <c r="M789" s="610"/>
      <c r="N789" s="611"/>
      <c r="O789" s="611"/>
      <c r="P789" s="611"/>
      <c r="Q789" s="611"/>
      <c r="R789" s="611"/>
      <c r="S789" s="611"/>
      <c r="T789" s="612"/>
      <c r="AT789" s="607" t="s">
        <v>205</v>
      </c>
      <c r="AU789" s="607" t="s">
        <v>89</v>
      </c>
      <c r="AV789" s="606" t="s">
        <v>89</v>
      </c>
      <c r="AW789" s="606" t="s">
        <v>43</v>
      </c>
      <c r="AX789" s="606" t="s">
        <v>82</v>
      </c>
      <c r="AY789" s="607" t="s">
        <v>197</v>
      </c>
    </row>
    <row r="790" spans="2:51" s="622" customFormat="1">
      <c r="B790" s="621"/>
      <c r="D790" s="594" t="s">
        <v>205</v>
      </c>
      <c r="E790" s="623" t="s">
        <v>5</v>
      </c>
      <c r="F790" s="624" t="s">
        <v>719</v>
      </c>
      <c r="H790" s="625">
        <v>237.15</v>
      </c>
      <c r="L790" s="621"/>
      <c r="M790" s="626"/>
      <c r="N790" s="627"/>
      <c r="O790" s="627"/>
      <c r="P790" s="627"/>
      <c r="Q790" s="627"/>
      <c r="R790" s="627"/>
      <c r="S790" s="627"/>
      <c r="T790" s="628"/>
      <c r="AT790" s="623" t="s">
        <v>205</v>
      </c>
      <c r="AU790" s="623" t="s">
        <v>89</v>
      </c>
      <c r="AV790" s="622" t="s">
        <v>114</v>
      </c>
      <c r="AW790" s="622" t="s">
        <v>43</v>
      </c>
      <c r="AX790" s="622" t="s">
        <v>82</v>
      </c>
      <c r="AY790" s="623" t="s">
        <v>197</v>
      </c>
    </row>
    <row r="791" spans="2:51" s="599" customFormat="1">
      <c r="B791" s="598"/>
      <c r="D791" s="594" t="s">
        <v>205</v>
      </c>
      <c r="E791" s="600" t="s">
        <v>5</v>
      </c>
      <c r="F791" s="601" t="s">
        <v>720</v>
      </c>
      <c r="H791" s="600" t="s">
        <v>5</v>
      </c>
      <c r="L791" s="598"/>
      <c r="M791" s="602"/>
      <c r="N791" s="603"/>
      <c r="O791" s="603"/>
      <c r="P791" s="603"/>
      <c r="Q791" s="603"/>
      <c r="R791" s="603"/>
      <c r="S791" s="603"/>
      <c r="T791" s="604"/>
      <c r="AT791" s="600" t="s">
        <v>205</v>
      </c>
      <c r="AU791" s="600" t="s">
        <v>89</v>
      </c>
      <c r="AV791" s="599" t="s">
        <v>11</v>
      </c>
      <c r="AW791" s="599" t="s">
        <v>43</v>
      </c>
      <c r="AX791" s="599" t="s">
        <v>82</v>
      </c>
      <c r="AY791" s="600" t="s">
        <v>197</v>
      </c>
    </row>
    <row r="792" spans="2:51" s="606" customFormat="1">
      <c r="B792" s="605"/>
      <c r="D792" s="594" t="s">
        <v>205</v>
      </c>
      <c r="E792" s="607" t="s">
        <v>5</v>
      </c>
      <c r="F792" s="608" t="s">
        <v>721</v>
      </c>
      <c r="H792" s="609">
        <v>4.3250000000000002</v>
      </c>
      <c r="L792" s="605"/>
      <c r="M792" s="610"/>
      <c r="N792" s="611"/>
      <c r="O792" s="611"/>
      <c r="P792" s="611"/>
      <c r="Q792" s="611"/>
      <c r="R792" s="611"/>
      <c r="S792" s="611"/>
      <c r="T792" s="612"/>
      <c r="AT792" s="607" t="s">
        <v>205</v>
      </c>
      <c r="AU792" s="607" t="s">
        <v>89</v>
      </c>
      <c r="AV792" s="606" t="s">
        <v>89</v>
      </c>
      <c r="AW792" s="606" t="s">
        <v>43</v>
      </c>
      <c r="AX792" s="606" t="s">
        <v>82</v>
      </c>
      <c r="AY792" s="607" t="s">
        <v>197</v>
      </c>
    </row>
    <row r="793" spans="2:51" s="606" customFormat="1">
      <c r="B793" s="605"/>
      <c r="D793" s="594" t="s">
        <v>205</v>
      </c>
      <c r="E793" s="607" t="s">
        <v>5</v>
      </c>
      <c r="F793" s="608" t="s">
        <v>722</v>
      </c>
      <c r="H793" s="609">
        <v>4.8499999999999996</v>
      </c>
      <c r="L793" s="605"/>
      <c r="M793" s="610"/>
      <c r="N793" s="611"/>
      <c r="O793" s="611"/>
      <c r="P793" s="611"/>
      <c r="Q793" s="611"/>
      <c r="R793" s="611"/>
      <c r="S793" s="611"/>
      <c r="T793" s="612"/>
      <c r="AT793" s="607" t="s">
        <v>205</v>
      </c>
      <c r="AU793" s="607" t="s">
        <v>89</v>
      </c>
      <c r="AV793" s="606" t="s">
        <v>89</v>
      </c>
      <c r="AW793" s="606" t="s">
        <v>43</v>
      </c>
      <c r="AX793" s="606" t="s">
        <v>82</v>
      </c>
      <c r="AY793" s="607" t="s">
        <v>197</v>
      </c>
    </row>
    <row r="794" spans="2:51" s="622" customFormat="1">
      <c r="B794" s="621"/>
      <c r="D794" s="594" t="s">
        <v>205</v>
      </c>
      <c r="E794" s="623" t="s">
        <v>5</v>
      </c>
      <c r="F794" s="624" t="s">
        <v>431</v>
      </c>
      <c r="H794" s="625">
        <v>9.1750000000000007</v>
      </c>
      <c r="L794" s="621"/>
      <c r="M794" s="626"/>
      <c r="N794" s="627"/>
      <c r="O794" s="627"/>
      <c r="P794" s="627"/>
      <c r="Q794" s="627"/>
      <c r="R794" s="627"/>
      <c r="S794" s="627"/>
      <c r="T794" s="628"/>
      <c r="AT794" s="623" t="s">
        <v>205</v>
      </c>
      <c r="AU794" s="623" t="s">
        <v>89</v>
      </c>
      <c r="AV794" s="622" t="s">
        <v>114</v>
      </c>
      <c r="AW794" s="622" t="s">
        <v>43</v>
      </c>
      <c r="AX794" s="622" t="s">
        <v>82</v>
      </c>
      <c r="AY794" s="623" t="s">
        <v>197</v>
      </c>
    </row>
    <row r="795" spans="2:51" s="599" customFormat="1">
      <c r="B795" s="598"/>
      <c r="D795" s="594" t="s">
        <v>205</v>
      </c>
      <c r="E795" s="600" t="s">
        <v>5</v>
      </c>
      <c r="F795" s="601" t="s">
        <v>723</v>
      </c>
      <c r="H795" s="600" t="s">
        <v>5</v>
      </c>
      <c r="L795" s="598"/>
      <c r="M795" s="602"/>
      <c r="N795" s="603"/>
      <c r="O795" s="603"/>
      <c r="P795" s="603"/>
      <c r="Q795" s="603"/>
      <c r="R795" s="603"/>
      <c r="S795" s="603"/>
      <c r="T795" s="604"/>
      <c r="AT795" s="600" t="s">
        <v>205</v>
      </c>
      <c r="AU795" s="600" t="s">
        <v>89</v>
      </c>
      <c r="AV795" s="599" t="s">
        <v>11</v>
      </c>
      <c r="AW795" s="599" t="s">
        <v>43</v>
      </c>
      <c r="AX795" s="599" t="s">
        <v>82</v>
      </c>
      <c r="AY795" s="600" t="s">
        <v>197</v>
      </c>
    </row>
    <row r="796" spans="2:51" s="599" customFormat="1">
      <c r="B796" s="598"/>
      <c r="D796" s="594" t="s">
        <v>205</v>
      </c>
      <c r="E796" s="600" t="s">
        <v>5</v>
      </c>
      <c r="F796" s="601" t="s">
        <v>215</v>
      </c>
      <c r="H796" s="600" t="s">
        <v>5</v>
      </c>
      <c r="L796" s="598"/>
      <c r="M796" s="602"/>
      <c r="N796" s="603"/>
      <c r="O796" s="603"/>
      <c r="P796" s="603"/>
      <c r="Q796" s="603"/>
      <c r="R796" s="603"/>
      <c r="S796" s="603"/>
      <c r="T796" s="604"/>
      <c r="AT796" s="600" t="s">
        <v>205</v>
      </c>
      <c r="AU796" s="600" t="s">
        <v>89</v>
      </c>
      <c r="AV796" s="599" t="s">
        <v>11</v>
      </c>
      <c r="AW796" s="599" t="s">
        <v>43</v>
      </c>
      <c r="AX796" s="599" t="s">
        <v>82</v>
      </c>
      <c r="AY796" s="600" t="s">
        <v>197</v>
      </c>
    </row>
    <row r="797" spans="2:51" s="606" customFormat="1">
      <c r="B797" s="605"/>
      <c r="D797" s="594" t="s">
        <v>205</v>
      </c>
      <c r="E797" s="607" t="s">
        <v>5</v>
      </c>
      <c r="F797" s="608" t="s">
        <v>724</v>
      </c>
      <c r="H797" s="609">
        <v>3.3610000000000002</v>
      </c>
      <c r="L797" s="605"/>
      <c r="M797" s="610"/>
      <c r="N797" s="611"/>
      <c r="O797" s="611"/>
      <c r="P797" s="611"/>
      <c r="Q797" s="611"/>
      <c r="R797" s="611"/>
      <c r="S797" s="611"/>
      <c r="T797" s="612"/>
      <c r="AT797" s="607" t="s">
        <v>205</v>
      </c>
      <c r="AU797" s="607" t="s">
        <v>89</v>
      </c>
      <c r="AV797" s="606" t="s">
        <v>89</v>
      </c>
      <c r="AW797" s="606" t="s">
        <v>43</v>
      </c>
      <c r="AX797" s="606" t="s">
        <v>82</v>
      </c>
      <c r="AY797" s="607" t="s">
        <v>197</v>
      </c>
    </row>
    <row r="798" spans="2:51" s="606" customFormat="1">
      <c r="B798" s="605"/>
      <c r="D798" s="594" t="s">
        <v>205</v>
      </c>
      <c r="E798" s="607" t="s">
        <v>5</v>
      </c>
      <c r="F798" s="608" t="s">
        <v>725</v>
      </c>
      <c r="H798" s="609">
        <v>27.391999999999999</v>
      </c>
      <c r="L798" s="605"/>
      <c r="M798" s="610"/>
      <c r="N798" s="611"/>
      <c r="O798" s="611"/>
      <c r="P798" s="611"/>
      <c r="Q798" s="611"/>
      <c r="R798" s="611"/>
      <c r="S798" s="611"/>
      <c r="T798" s="612"/>
      <c r="AT798" s="607" t="s">
        <v>205</v>
      </c>
      <c r="AU798" s="607" t="s">
        <v>89</v>
      </c>
      <c r="AV798" s="606" t="s">
        <v>89</v>
      </c>
      <c r="AW798" s="606" t="s">
        <v>43</v>
      </c>
      <c r="AX798" s="606" t="s">
        <v>82</v>
      </c>
      <c r="AY798" s="607" t="s">
        <v>197</v>
      </c>
    </row>
    <row r="799" spans="2:51" s="606" customFormat="1">
      <c r="B799" s="605"/>
      <c r="D799" s="594" t="s">
        <v>205</v>
      </c>
      <c r="E799" s="607" t="s">
        <v>5</v>
      </c>
      <c r="F799" s="608" t="s">
        <v>726</v>
      </c>
      <c r="H799" s="609">
        <v>3.1840000000000002</v>
      </c>
      <c r="L799" s="605"/>
      <c r="M799" s="610"/>
      <c r="N799" s="611"/>
      <c r="O799" s="611"/>
      <c r="P799" s="611"/>
      <c r="Q799" s="611"/>
      <c r="R799" s="611"/>
      <c r="S799" s="611"/>
      <c r="T799" s="612"/>
      <c r="AT799" s="607" t="s">
        <v>205</v>
      </c>
      <c r="AU799" s="607" t="s">
        <v>89</v>
      </c>
      <c r="AV799" s="606" t="s">
        <v>89</v>
      </c>
      <c r="AW799" s="606" t="s">
        <v>43</v>
      </c>
      <c r="AX799" s="606" t="s">
        <v>82</v>
      </c>
      <c r="AY799" s="607" t="s">
        <v>197</v>
      </c>
    </row>
    <row r="800" spans="2:51" s="606" customFormat="1">
      <c r="B800" s="605"/>
      <c r="D800" s="594" t="s">
        <v>205</v>
      </c>
      <c r="E800" s="607" t="s">
        <v>5</v>
      </c>
      <c r="F800" s="608" t="s">
        <v>727</v>
      </c>
      <c r="H800" s="609">
        <v>4.032</v>
      </c>
      <c r="L800" s="605"/>
      <c r="M800" s="610"/>
      <c r="N800" s="611"/>
      <c r="O800" s="611"/>
      <c r="P800" s="611"/>
      <c r="Q800" s="611"/>
      <c r="R800" s="611"/>
      <c r="S800" s="611"/>
      <c r="T800" s="612"/>
      <c r="AT800" s="607" t="s">
        <v>205</v>
      </c>
      <c r="AU800" s="607" t="s">
        <v>89</v>
      </c>
      <c r="AV800" s="606" t="s">
        <v>89</v>
      </c>
      <c r="AW800" s="606" t="s">
        <v>43</v>
      </c>
      <c r="AX800" s="606" t="s">
        <v>82</v>
      </c>
      <c r="AY800" s="607" t="s">
        <v>197</v>
      </c>
    </row>
    <row r="801" spans="2:51" s="606" customFormat="1">
      <c r="B801" s="605"/>
      <c r="D801" s="594" t="s">
        <v>205</v>
      </c>
      <c r="E801" s="607" t="s">
        <v>5</v>
      </c>
      <c r="F801" s="608" t="s">
        <v>728</v>
      </c>
      <c r="H801" s="609">
        <v>3.2959999999999998</v>
      </c>
      <c r="L801" s="605"/>
      <c r="M801" s="610"/>
      <c r="N801" s="611"/>
      <c r="O801" s="611"/>
      <c r="P801" s="611"/>
      <c r="Q801" s="611"/>
      <c r="R801" s="611"/>
      <c r="S801" s="611"/>
      <c r="T801" s="612"/>
      <c r="AT801" s="607" t="s">
        <v>205</v>
      </c>
      <c r="AU801" s="607" t="s">
        <v>89</v>
      </c>
      <c r="AV801" s="606" t="s">
        <v>89</v>
      </c>
      <c r="AW801" s="606" t="s">
        <v>43</v>
      </c>
      <c r="AX801" s="606" t="s">
        <v>82</v>
      </c>
      <c r="AY801" s="607" t="s">
        <v>197</v>
      </c>
    </row>
    <row r="802" spans="2:51" s="599" customFormat="1">
      <c r="B802" s="598"/>
      <c r="D802" s="594" t="s">
        <v>205</v>
      </c>
      <c r="E802" s="600" t="s">
        <v>5</v>
      </c>
      <c r="F802" s="601" t="s">
        <v>223</v>
      </c>
      <c r="H802" s="600" t="s">
        <v>5</v>
      </c>
      <c r="L802" s="598"/>
      <c r="M802" s="602"/>
      <c r="N802" s="603"/>
      <c r="O802" s="603"/>
      <c r="P802" s="603"/>
      <c r="Q802" s="603"/>
      <c r="R802" s="603"/>
      <c r="S802" s="603"/>
      <c r="T802" s="604"/>
      <c r="AT802" s="600" t="s">
        <v>205</v>
      </c>
      <c r="AU802" s="600" t="s">
        <v>89</v>
      </c>
      <c r="AV802" s="599" t="s">
        <v>11</v>
      </c>
      <c r="AW802" s="599" t="s">
        <v>43</v>
      </c>
      <c r="AX802" s="599" t="s">
        <v>82</v>
      </c>
      <c r="AY802" s="600" t="s">
        <v>197</v>
      </c>
    </row>
    <row r="803" spans="2:51" s="606" customFormat="1">
      <c r="B803" s="605"/>
      <c r="D803" s="594" t="s">
        <v>205</v>
      </c>
      <c r="E803" s="607" t="s">
        <v>5</v>
      </c>
      <c r="F803" s="608" t="s">
        <v>729</v>
      </c>
      <c r="H803" s="609">
        <v>5.508</v>
      </c>
      <c r="L803" s="605"/>
      <c r="M803" s="610"/>
      <c r="N803" s="611"/>
      <c r="O803" s="611"/>
      <c r="P803" s="611"/>
      <c r="Q803" s="611"/>
      <c r="R803" s="611"/>
      <c r="S803" s="611"/>
      <c r="T803" s="612"/>
      <c r="AT803" s="607" t="s">
        <v>205</v>
      </c>
      <c r="AU803" s="607" t="s">
        <v>89</v>
      </c>
      <c r="AV803" s="606" t="s">
        <v>89</v>
      </c>
      <c r="AW803" s="606" t="s">
        <v>43</v>
      </c>
      <c r="AX803" s="606" t="s">
        <v>82</v>
      </c>
      <c r="AY803" s="607" t="s">
        <v>197</v>
      </c>
    </row>
    <row r="804" spans="2:51" s="606" customFormat="1">
      <c r="B804" s="605"/>
      <c r="D804" s="594" t="s">
        <v>205</v>
      </c>
      <c r="E804" s="607" t="s">
        <v>5</v>
      </c>
      <c r="F804" s="608" t="s">
        <v>730</v>
      </c>
      <c r="H804" s="609">
        <v>5.3550000000000004</v>
      </c>
      <c r="L804" s="605"/>
      <c r="M804" s="610"/>
      <c r="N804" s="611"/>
      <c r="O804" s="611"/>
      <c r="P804" s="611"/>
      <c r="Q804" s="611"/>
      <c r="R804" s="611"/>
      <c r="S804" s="611"/>
      <c r="T804" s="612"/>
      <c r="AT804" s="607" t="s">
        <v>205</v>
      </c>
      <c r="AU804" s="607" t="s">
        <v>89</v>
      </c>
      <c r="AV804" s="606" t="s">
        <v>89</v>
      </c>
      <c r="AW804" s="606" t="s">
        <v>43</v>
      </c>
      <c r="AX804" s="606" t="s">
        <v>82</v>
      </c>
      <c r="AY804" s="607" t="s">
        <v>197</v>
      </c>
    </row>
    <row r="805" spans="2:51" s="606" customFormat="1">
      <c r="B805" s="605"/>
      <c r="D805" s="594" t="s">
        <v>205</v>
      </c>
      <c r="E805" s="607" t="s">
        <v>5</v>
      </c>
      <c r="F805" s="608" t="s">
        <v>731</v>
      </c>
      <c r="H805" s="609">
        <v>2.831</v>
      </c>
      <c r="L805" s="605"/>
      <c r="M805" s="610"/>
      <c r="N805" s="611"/>
      <c r="O805" s="611"/>
      <c r="P805" s="611"/>
      <c r="Q805" s="611"/>
      <c r="R805" s="611"/>
      <c r="S805" s="611"/>
      <c r="T805" s="612"/>
      <c r="AT805" s="607" t="s">
        <v>205</v>
      </c>
      <c r="AU805" s="607" t="s">
        <v>89</v>
      </c>
      <c r="AV805" s="606" t="s">
        <v>89</v>
      </c>
      <c r="AW805" s="606" t="s">
        <v>43</v>
      </c>
      <c r="AX805" s="606" t="s">
        <v>82</v>
      </c>
      <c r="AY805" s="607" t="s">
        <v>197</v>
      </c>
    </row>
    <row r="806" spans="2:51" s="606" customFormat="1">
      <c r="B806" s="605"/>
      <c r="D806" s="594" t="s">
        <v>205</v>
      </c>
      <c r="E806" s="607" t="s">
        <v>5</v>
      </c>
      <c r="F806" s="608" t="s">
        <v>732</v>
      </c>
      <c r="H806" s="609">
        <v>8.4149999999999991</v>
      </c>
      <c r="L806" s="605"/>
      <c r="M806" s="610"/>
      <c r="N806" s="611"/>
      <c r="O806" s="611"/>
      <c r="P806" s="611"/>
      <c r="Q806" s="611"/>
      <c r="R806" s="611"/>
      <c r="S806" s="611"/>
      <c r="T806" s="612"/>
      <c r="AT806" s="607" t="s">
        <v>205</v>
      </c>
      <c r="AU806" s="607" t="s">
        <v>89</v>
      </c>
      <c r="AV806" s="606" t="s">
        <v>89</v>
      </c>
      <c r="AW806" s="606" t="s">
        <v>43</v>
      </c>
      <c r="AX806" s="606" t="s">
        <v>82</v>
      </c>
      <c r="AY806" s="607" t="s">
        <v>197</v>
      </c>
    </row>
    <row r="807" spans="2:51" s="606" customFormat="1">
      <c r="B807" s="605"/>
      <c r="D807" s="594" t="s">
        <v>205</v>
      </c>
      <c r="E807" s="607" t="s">
        <v>5</v>
      </c>
      <c r="F807" s="608" t="s">
        <v>733</v>
      </c>
      <c r="H807" s="609">
        <v>2.6520000000000001</v>
      </c>
      <c r="L807" s="605"/>
      <c r="M807" s="610"/>
      <c r="N807" s="611"/>
      <c r="O807" s="611"/>
      <c r="P807" s="611"/>
      <c r="Q807" s="611"/>
      <c r="R807" s="611"/>
      <c r="S807" s="611"/>
      <c r="T807" s="612"/>
      <c r="AT807" s="607" t="s">
        <v>205</v>
      </c>
      <c r="AU807" s="607" t="s">
        <v>89</v>
      </c>
      <c r="AV807" s="606" t="s">
        <v>89</v>
      </c>
      <c r="AW807" s="606" t="s">
        <v>43</v>
      </c>
      <c r="AX807" s="606" t="s">
        <v>82</v>
      </c>
      <c r="AY807" s="607" t="s">
        <v>197</v>
      </c>
    </row>
    <row r="808" spans="2:51" s="606" customFormat="1">
      <c r="B808" s="605"/>
      <c r="D808" s="594" t="s">
        <v>205</v>
      </c>
      <c r="E808" s="607" t="s">
        <v>5</v>
      </c>
      <c r="F808" s="608" t="s">
        <v>734</v>
      </c>
      <c r="H808" s="609">
        <v>2.984</v>
      </c>
      <c r="L808" s="605"/>
      <c r="M808" s="610"/>
      <c r="N808" s="611"/>
      <c r="O808" s="611"/>
      <c r="P808" s="611"/>
      <c r="Q808" s="611"/>
      <c r="R808" s="611"/>
      <c r="S808" s="611"/>
      <c r="T808" s="612"/>
      <c r="AT808" s="607" t="s">
        <v>205</v>
      </c>
      <c r="AU808" s="607" t="s">
        <v>89</v>
      </c>
      <c r="AV808" s="606" t="s">
        <v>89</v>
      </c>
      <c r="AW808" s="606" t="s">
        <v>43</v>
      </c>
      <c r="AX808" s="606" t="s">
        <v>82</v>
      </c>
      <c r="AY808" s="607" t="s">
        <v>197</v>
      </c>
    </row>
    <row r="809" spans="2:51" s="606" customFormat="1">
      <c r="B809" s="605"/>
      <c r="D809" s="594" t="s">
        <v>205</v>
      </c>
      <c r="E809" s="607" t="s">
        <v>5</v>
      </c>
      <c r="F809" s="608" t="s">
        <v>735</v>
      </c>
      <c r="H809" s="609">
        <v>11.423999999999999</v>
      </c>
      <c r="L809" s="605"/>
      <c r="M809" s="610"/>
      <c r="N809" s="611"/>
      <c r="O809" s="611"/>
      <c r="P809" s="611"/>
      <c r="Q809" s="611"/>
      <c r="R809" s="611"/>
      <c r="S809" s="611"/>
      <c r="T809" s="612"/>
      <c r="AT809" s="607" t="s">
        <v>205</v>
      </c>
      <c r="AU809" s="607" t="s">
        <v>89</v>
      </c>
      <c r="AV809" s="606" t="s">
        <v>89</v>
      </c>
      <c r="AW809" s="606" t="s">
        <v>43</v>
      </c>
      <c r="AX809" s="606" t="s">
        <v>82</v>
      </c>
      <c r="AY809" s="607" t="s">
        <v>197</v>
      </c>
    </row>
    <row r="810" spans="2:51" s="606" customFormat="1">
      <c r="B810" s="605"/>
      <c r="D810" s="594" t="s">
        <v>205</v>
      </c>
      <c r="E810" s="607" t="s">
        <v>5</v>
      </c>
      <c r="F810" s="608" t="s">
        <v>736</v>
      </c>
      <c r="H810" s="609">
        <v>2.5760000000000001</v>
      </c>
      <c r="L810" s="605"/>
      <c r="M810" s="610"/>
      <c r="N810" s="611"/>
      <c r="O810" s="611"/>
      <c r="P810" s="611"/>
      <c r="Q810" s="611"/>
      <c r="R810" s="611"/>
      <c r="S810" s="611"/>
      <c r="T810" s="612"/>
      <c r="AT810" s="607" t="s">
        <v>205</v>
      </c>
      <c r="AU810" s="607" t="s">
        <v>89</v>
      </c>
      <c r="AV810" s="606" t="s">
        <v>89</v>
      </c>
      <c r="AW810" s="606" t="s">
        <v>43</v>
      </c>
      <c r="AX810" s="606" t="s">
        <v>82</v>
      </c>
      <c r="AY810" s="607" t="s">
        <v>197</v>
      </c>
    </row>
    <row r="811" spans="2:51" s="599" customFormat="1">
      <c r="B811" s="598"/>
      <c r="D811" s="594" t="s">
        <v>205</v>
      </c>
      <c r="E811" s="600" t="s">
        <v>5</v>
      </c>
      <c r="F811" s="601" t="s">
        <v>238</v>
      </c>
      <c r="H811" s="600" t="s">
        <v>5</v>
      </c>
      <c r="L811" s="598"/>
      <c r="M811" s="602"/>
      <c r="N811" s="603"/>
      <c r="O811" s="603"/>
      <c r="P811" s="603"/>
      <c r="Q811" s="603"/>
      <c r="R811" s="603"/>
      <c r="S811" s="603"/>
      <c r="T811" s="604"/>
      <c r="AT811" s="600" t="s">
        <v>205</v>
      </c>
      <c r="AU811" s="600" t="s">
        <v>89</v>
      </c>
      <c r="AV811" s="599" t="s">
        <v>11</v>
      </c>
      <c r="AW811" s="599" t="s">
        <v>43</v>
      </c>
      <c r="AX811" s="599" t="s">
        <v>82</v>
      </c>
      <c r="AY811" s="600" t="s">
        <v>197</v>
      </c>
    </row>
    <row r="812" spans="2:51" s="606" customFormat="1">
      <c r="B812" s="605"/>
      <c r="D812" s="594" t="s">
        <v>205</v>
      </c>
      <c r="E812" s="607" t="s">
        <v>5</v>
      </c>
      <c r="F812" s="608" t="s">
        <v>737</v>
      </c>
      <c r="H812" s="609">
        <v>28.56</v>
      </c>
      <c r="L812" s="605"/>
      <c r="M812" s="610"/>
      <c r="N812" s="611"/>
      <c r="O812" s="611"/>
      <c r="P812" s="611"/>
      <c r="Q812" s="611"/>
      <c r="R812" s="611"/>
      <c r="S812" s="611"/>
      <c r="T812" s="612"/>
      <c r="AT812" s="607" t="s">
        <v>205</v>
      </c>
      <c r="AU812" s="607" t="s">
        <v>89</v>
      </c>
      <c r="AV812" s="606" t="s">
        <v>89</v>
      </c>
      <c r="AW812" s="606" t="s">
        <v>43</v>
      </c>
      <c r="AX812" s="606" t="s">
        <v>82</v>
      </c>
      <c r="AY812" s="607" t="s">
        <v>197</v>
      </c>
    </row>
    <row r="813" spans="2:51" s="606" customFormat="1">
      <c r="B813" s="605"/>
      <c r="D813" s="594" t="s">
        <v>205</v>
      </c>
      <c r="E813" s="607" t="s">
        <v>5</v>
      </c>
      <c r="F813" s="608" t="s">
        <v>738</v>
      </c>
      <c r="H813" s="609">
        <v>8.0329999999999995</v>
      </c>
      <c r="L813" s="605"/>
      <c r="M813" s="610"/>
      <c r="N813" s="611"/>
      <c r="O813" s="611"/>
      <c r="P813" s="611"/>
      <c r="Q813" s="611"/>
      <c r="R813" s="611"/>
      <c r="S813" s="611"/>
      <c r="T813" s="612"/>
      <c r="AT813" s="607" t="s">
        <v>205</v>
      </c>
      <c r="AU813" s="607" t="s">
        <v>89</v>
      </c>
      <c r="AV813" s="606" t="s">
        <v>89</v>
      </c>
      <c r="AW813" s="606" t="s">
        <v>43</v>
      </c>
      <c r="AX813" s="606" t="s">
        <v>82</v>
      </c>
      <c r="AY813" s="607" t="s">
        <v>197</v>
      </c>
    </row>
    <row r="814" spans="2:51" s="606" customFormat="1">
      <c r="B814" s="605"/>
      <c r="D814" s="594" t="s">
        <v>205</v>
      </c>
      <c r="E814" s="607" t="s">
        <v>5</v>
      </c>
      <c r="F814" s="608" t="s">
        <v>739</v>
      </c>
      <c r="H814" s="609">
        <v>2.5499999999999998</v>
      </c>
      <c r="L814" s="605"/>
      <c r="M814" s="610"/>
      <c r="N814" s="611"/>
      <c r="O814" s="611"/>
      <c r="P814" s="611"/>
      <c r="Q814" s="611"/>
      <c r="R814" s="611"/>
      <c r="S814" s="611"/>
      <c r="T814" s="612"/>
      <c r="AT814" s="607" t="s">
        <v>205</v>
      </c>
      <c r="AU814" s="607" t="s">
        <v>89</v>
      </c>
      <c r="AV814" s="606" t="s">
        <v>89</v>
      </c>
      <c r="AW814" s="606" t="s">
        <v>43</v>
      </c>
      <c r="AX814" s="606" t="s">
        <v>82</v>
      </c>
      <c r="AY814" s="607" t="s">
        <v>197</v>
      </c>
    </row>
    <row r="815" spans="2:51" s="606" customFormat="1">
      <c r="B815" s="605"/>
      <c r="D815" s="594" t="s">
        <v>205</v>
      </c>
      <c r="E815" s="607" t="s">
        <v>5</v>
      </c>
      <c r="F815" s="608" t="s">
        <v>740</v>
      </c>
      <c r="H815" s="609">
        <v>3.6749999999999998</v>
      </c>
      <c r="L815" s="605"/>
      <c r="M815" s="610"/>
      <c r="N815" s="611"/>
      <c r="O815" s="611"/>
      <c r="P815" s="611"/>
      <c r="Q815" s="611"/>
      <c r="R815" s="611"/>
      <c r="S815" s="611"/>
      <c r="T815" s="612"/>
      <c r="AT815" s="607" t="s">
        <v>205</v>
      </c>
      <c r="AU815" s="607" t="s">
        <v>89</v>
      </c>
      <c r="AV815" s="606" t="s">
        <v>89</v>
      </c>
      <c r="AW815" s="606" t="s">
        <v>43</v>
      </c>
      <c r="AX815" s="606" t="s">
        <v>82</v>
      </c>
      <c r="AY815" s="607" t="s">
        <v>197</v>
      </c>
    </row>
    <row r="816" spans="2:51" s="606" customFormat="1">
      <c r="B816" s="605"/>
      <c r="D816" s="594" t="s">
        <v>205</v>
      </c>
      <c r="E816" s="607" t="s">
        <v>5</v>
      </c>
      <c r="F816" s="608" t="s">
        <v>741</v>
      </c>
      <c r="H816" s="609">
        <v>6.4260000000000002</v>
      </c>
      <c r="L816" s="605"/>
      <c r="M816" s="610"/>
      <c r="N816" s="611"/>
      <c r="O816" s="611"/>
      <c r="P816" s="611"/>
      <c r="Q816" s="611"/>
      <c r="R816" s="611"/>
      <c r="S816" s="611"/>
      <c r="T816" s="612"/>
      <c r="AT816" s="607" t="s">
        <v>205</v>
      </c>
      <c r="AU816" s="607" t="s">
        <v>89</v>
      </c>
      <c r="AV816" s="606" t="s">
        <v>89</v>
      </c>
      <c r="AW816" s="606" t="s">
        <v>43</v>
      </c>
      <c r="AX816" s="606" t="s">
        <v>82</v>
      </c>
      <c r="AY816" s="607" t="s">
        <v>197</v>
      </c>
    </row>
    <row r="817" spans="2:51" s="599" customFormat="1">
      <c r="B817" s="598"/>
      <c r="D817" s="594" t="s">
        <v>205</v>
      </c>
      <c r="E817" s="600" t="s">
        <v>5</v>
      </c>
      <c r="F817" s="601" t="s">
        <v>742</v>
      </c>
      <c r="H817" s="600" t="s">
        <v>5</v>
      </c>
      <c r="L817" s="598"/>
      <c r="M817" s="602"/>
      <c r="N817" s="603"/>
      <c r="O817" s="603"/>
      <c r="P817" s="603"/>
      <c r="Q817" s="603"/>
      <c r="R817" s="603"/>
      <c r="S817" s="603"/>
      <c r="T817" s="604"/>
      <c r="AT817" s="600" t="s">
        <v>205</v>
      </c>
      <c r="AU817" s="600" t="s">
        <v>89</v>
      </c>
      <c r="AV817" s="599" t="s">
        <v>11</v>
      </c>
      <c r="AW817" s="599" t="s">
        <v>43</v>
      </c>
      <c r="AX817" s="599" t="s">
        <v>82</v>
      </c>
      <c r="AY817" s="600" t="s">
        <v>197</v>
      </c>
    </row>
    <row r="818" spans="2:51" s="606" customFormat="1">
      <c r="B818" s="605"/>
      <c r="D818" s="594" t="s">
        <v>205</v>
      </c>
      <c r="E818" s="607" t="s">
        <v>5</v>
      </c>
      <c r="F818" s="608" t="s">
        <v>743</v>
      </c>
      <c r="H818" s="609">
        <v>31.416</v>
      </c>
      <c r="L818" s="605"/>
      <c r="M818" s="610"/>
      <c r="N818" s="611"/>
      <c r="O818" s="611"/>
      <c r="P818" s="611"/>
      <c r="Q818" s="611"/>
      <c r="R818" s="611"/>
      <c r="S818" s="611"/>
      <c r="T818" s="612"/>
      <c r="AT818" s="607" t="s">
        <v>205</v>
      </c>
      <c r="AU818" s="607" t="s">
        <v>89</v>
      </c>
      <c r="AV818" s="606" t="s">
        <v>89</v>
      </c>
      <c r="AW818" s="606" t="s">
        <v>43</v>
      </c>
      <c r="AX818" s="606" t="s">
        <v>82</v>
      </c>
      <c r="AY818" s="607" t="s">
        <v>197</v>
      </c>
    </row>
    <row r="819" spans="2:51" s="606" customFormat="1">
      <c r="B819" s="605"/>
      <c r="D819" s="594" t="s">
        <v>205</v>
      </c>
      <c r="E819" s="607" t="s">
        <v>5</v>
      </c>
      <c r="F819" s="608" t="s">
        <v>744</v>
      </c>
      <c r="H819" s="609">
        <v>2.754</v>
      </c>
      <c r="L819" s="605"/>
      <c r="M819" s="610"/>
      <c r="N819" s="611"/>
      <c r="O819" s="611"/>
      <c r="P819" s="611"/>
      <c r="Q819" s="611"/>
      <c r="R819" s="611"/>
      <c r="S819" s="611"/>
      <c r="T819" s="612"/>
      <c r="AT819" s="607" t="s">
        <v>205</v>
      </c>
      <c r="AU819" s="607" t="s">
        <v>89</v>
      </c>
      <c r="AV819" s="606" t="s">
        <v>89</v>
      </c>
      <c r="AW819" s="606" t="s">
        <v>43</v>
      </c>
      <c r="AX819" s="606" t="s">
        <v>82</v>
      </c>
      <c r="AY819" s="607" t="s">
        <v>197</v>
      </c>
    </row>
    <row r="820" spans="2:51" s="606" customFormat="1">
      <c r="B820" s="605"/>
      <c r="D820" s="594" t="s">
        <v>205</v>
      </c>
      <c r="E820" s="607" t="s">
        <v>5</v>
      </c>
      <c r="F820" s="608" t="s">
        <v>745</v>
      </c>
      <c r="H820" s="609">
        <v>2.5249999999999999</v>
      </c>
      <c r="L820" s="605"/>
      <c r="M820" s="610"/>
      <c r="N820" s="611"/>
      <c r="O820" s="611"/>
      <c r="P820" s="611"/>
      <c r="Q820" s="611"/>
      <c r="R820" s="611"/>
      <c r="S820" s="611"/>
      <c r="T820" s="612"/>
      <c r="AT820" s="607" t="s">
        <v>205</v>
      </c>
      <c r="AU820" s="607" t="s">
        <v>89</v>
      </c>
      <c r="AV820" s="606" t="s">
        <v>89</v>
      </c>
      <c r="AW820" s="606" t="s">
        <v>43</v>
      </c>
      <c r="AX820" s="606" t="s">
        <v>82</v>
      </c>
      <c r="AY820" s="607" t="s">
        <v>197</v>
      </c>
    </row>
    <row r="821" spans="2:51" s="606" customFormat="1">
      <c r="B821" s="605"/>
      <c r="D821" s="594" t="s">
        <v>205</v>
      </c>
      <c r="E821" s="607" t="s">
        <v>5</v>
      </c>
      <c r="F821" s="608" t="s">
        <v>730</v>
      </c>
      <c r="H821" s="609">
        <v>5.3550000000000004</v>
      </c>
      <c r="L821" s="605"/>
      <c r="M821" s="610"/>
      <c r="N821" s="611"/>
      <c r="O821" s="611"/>
      <c r="P821" s="611"/>
      <c r="Q821" s="611"/>
      <c r="R821" s="611"/>
      <c r="S821" s="611"/>
      <c r="T821" s="612"/>
      <c r="AT821" s="607" t="s">
        <v>205</v>
      </c>
      <c r="AU821" s="607" t="s">
        <v>89</v>
      </c>
      <c r="AV821" s="606" t="s">
        <v>89</v>
      </c>
      <c r="AW821" s="606" t="s">
        <v>43</v>
      </c>
      <c r="AX821" s="606" t="s">
        <v>82</v>
      </c>
      <c r="AY821" s="607" t="s">
        <v>197</v>
      </c>
    </row>
    <row r="822" spans="2:51" s="606" customFormat="1">
      <c r="B822" s="605"/>
      <c r="D822" s="594" t="s">
        <v>205</v>
      </c>
      <c r="E822" s="607" t="s">
        <v>5</v>
      </c>
      <c r="F822" s="608" t="s">
        <v>740</v>
      </c>
      <c r="H822" s="609">
        <v>3.6749999999999998</v>
      </c>
      <c r="L822" s="605"/>
      <c r="M822" s="610"/>
      <c r="N822" s="611"/>
      <c r="O822" s="611"/>
      <c r="P822" s="611"/>
      <c r="Q822" s="611"/>
      <c r="R822" s="611"/>
      <c r="S822" s="611"/>
      <c r="T822" s="612"/>
      <c r="AT822" s="607" t="s">
        <v>205</v>
      </c>
      <c r="AU822" s="607" t="s">
        <v>89</v>
      </c>
      <c r="AV822" s="606" t="s">
        <v>89</v>
      </c>
      <c r="AW822" s="606" t="s">
        <v>43</v>
      </c>
      <c r="AX822" s="606" t="s">
        <v>82</v>
      </c>
      <c r="AY822" s="607" t="s">
        <v>197</v>
      </c>
    </row>
    <row r="823" spans="2:51" s="606" customFormat="1">
      <c r="B823" s="605"/>
      <c r="D823" s="594" t="s">
        <v>205</v>
      </c>
      <c r="E823" s="607" t="s">
        <v>5</v>
      </c>
      <c r="F823" s="608" t="s">
        <v>741</v>
      </c>
      <c r="H823" s="609">
        <v>6.4260000000000002</v>
      </c>
      <c r="L823" s="605"/>
      <c r="M823" s="610"/>
      <c r="N823" s="611"/>
      <c r="O823" s="611"/>
      <c r="P823" s="611"/>
      <c r="Q823" s="611"/>
      <c r="R823" s="611"/>
      <c r="S823" s="611"/>
      <c r="T823" s="612"/>
      <c r="AT823" s="607" t="s">
        <v>205</v>
      </c>
      <c r="AU823" s="607" t="s">
        <v>89</v>
      </c>
      <c r="AV823" s="606" t="s">
        <v>89</v>
      </c>
      <c r="AW823" s="606" t="s">
        <v>43</v>
      </c>
      <c r="AX823" s="606" t="s">
        <v>82</v>
      </c>
      <c r="AY823" s="607" t="s">
        <v>197</v>
      </c>
    </row>
    <row r="824" spans="2:51" s="599" customFormat="1">
      <c r="B824" s="598"/>
      <c r="D824" s="594" t="s">
        <v>205</v>
      </c>
      <c r="E824" s="600" t="s">
        <v>5</v>
      </c>
      <c r="F824" s="601" t="s">
        <v>746</v>
      </c>
      <c r="H824" s="600" t="s">
        <v>5</v>
      </c>
      <c r="L824" s="598"/>
      <c r="M824" s="602"/>
      <c r="N824" s="603"/>
      <c r="O824" s="603"/>
      <c r="P824" s="603"/>
      <c r="Q824" s="603"/>
      <c r="R824" s="603"/>
      <c r="S824" s="603"/>
      <c r="T824" s="604"/>
      <c r="AT824" s="600" t="s">
        <v>205</v>
      </c>
      <c r="AU824" s="600" t="s">
        <v>89</v>
      </c>
      <c r="AV824" s="599" t="s">
        <v>11</v>
      </c>
      <c r="AW824" s="599" t="s">
        <v>43</v>
      </c>
      <c r="AX824" s="599" t="s">
        <v>82</v>
      </c>
      <c r="AY824" s="600" t="s">
        <v>197</v>
      </c>
    </row>
    <row r="825" spans="2:51" s="606" customFormat="1">
      <c r="B825" s="605"/>
      <c r="D825" s="594" t="s">
        <v>205</v>
      </c>
      <c r="E825" s="607" t="s">
        <v>5</v>
      </c>
      <c r="F825" s="608" t="s">
        <v>743</v>
      </c>
      <c r="H825" s="609">
        <v>31.416</v>
      </c>
      <c r="L825" s="605"/>
      <c r="M825" s="610"/>
      <c r="N825" s="611"/>
      <c r="O825" s="611"/>
      <c r="P825" s="611"/>
      <c r="Q825" s="611"/>
      <c r="R825" s="611"/>
      <c r="S825" s="611"/>
      <c r="T825" s="612"/>
      <c r="AT825" s="607" t="s">
        <v>205</v>
      </c>
      <c r="AU825" s="607" t="s">
        <v>89</v>
      </c>
      <c r="AV825" s="606" t="s">
        <v>89</v>
      </c>
      <c r="AW825" s="606" t="s">
        <v>43</v>
      </c>
      <c r="AX825" s="606" t="s">
        <v>82</v>
      </c>
      <c r="AY825" s="607" t="s">
        <v>197</v>
      </c>
    </row>
    <row r="826" spans="2:51" s="606" customFormat="1">
      <c r="B826" s="605"/>
      <c r="D826" s="594" t="s">
        <v>205</v>
      </c>
      <c r="E826" s="607" t="s">
        <v>5</v>
      </c>
      <c r="F826" s="608" t="s">
        <v>744</v>
      </c>
      <c r="H826" s="609">
        <v>2.754</v>
      </c>
      <c r="L826" s="605"/>
      <c r="M826" s="610"/>
      <c r="N826" s="611"/>
      <c r="O826" s="611"/>
      <c r="P826" s="611"/>
      <c r="Q826" s="611"/>
      <c r="R826" s="611"/>
      <c r="S826" s="611"/>
      <c r="T826" s="612"/>
      <c r="AT826" s="607" t="s">
        <v>205</v>
      </c>
      <c r="AU826" s="607" t="s">
        <v>89</v>
      </c>
      <c r="AV826" s="606" t="s">
        <v>89</v>
      </c>
      <c r="AW826" s="606" t="s">
        <v>43</v>
      </c>
      <c r="AX826" s="606" t="s">
        <v>82</v>
      </c>
      <c r="AY826" s="607" t="s">
        <v>197</v>
      </c>
    </row>
    <row r="827" spans="2:51" s="606" customFormat="1">
      <c r="B827" s="605"/>
      <c r="D827" s="594" t="s">
        <v>205</v>
      </c>
      <c r="E827" s="607" t="s">
        <v>5</v>
      </c>
      <c r="F827" s="608" t="s">
        <v>745</v>
      </c>
      <c r="H827" s="609">
        <v>2.5249999999999999</v>
      </c>
      <c r="L827" s="605"/>
      <c r="M827" s="610"/>
      <c r="N827" s="611"/>
      <c r="O827" s="611"/>
      <c r="P827" s="611"/>
      <c r="Q827" s="611"/>
      <c r="R827" s="611"/>
      <c r="S827" s="611"/>
      <c r="T827" s="612"/>
      <c r="AT827" s="607" t="s">
        <v>205</v>
      </c>
      <c r="AU827" s="607" t="s">
        <v>89</v>
      </c>
      <c r="AV827" s="606" t="s">
        <v>89</v>
      </c>
      <c r="AW827" s="606" t="s">
        <v>43</v>
      </c>
      <c r="AX827" s="606" t="s">
        <v>82</v>
      </c>
      <c r="AY827" s="607" t="s">
        <v>197</v>
      </c>
    </row>
    <row r="828" spans="2:51" s="606" customFormat="1">
      <c r="B828" s="605"/>
      <c r="D828" s="594" t="s">
        <v>205</v>
      </c>
      <c r="E828" s="607" t="s">
        <v>5</v>
      </c>
      <c r="F828" s="608" t="s">
        <v>730</v>
      </c>
      <c r="H828" s="609">
        <v>5.3550000000000004</v>
      </c>
      <c r="L828" s="605"/>
      <c r="M828" s="610"/>
      <c r="N828" s="611"/>
      <c r="O828" s="611"/>
      <c r="P828" s="611"/>
      <c r="Q828" s="611"/>
      <c r="R828" s="611"/>
      <c r="S828" s="611"/>
      <c r="T828" s="612"/>
      <c r="AT828" s="607" t="s">
        <v>205</v>
      </c>
      <c r="AU828" s="607" t="s">
        <v>89</v>
      </c>
      <c r="AV828" s="606" t="s">
        <v>89</v>
      </c>
      <c r="AW828" s="606" t="s">
        <v>43</v>
      </c>
      <c r="AX828" s="606" t="s">
        <v>82</v>
      </c>
      <c r="AY828" s="607" t="s">
        <v>197</v>
      </c>
    </row>
    <row r="829" spans="2:51" s="606" customFormat="1">
      <c r="B829" s="605"/>
      <c r="D829" s="594" t="s">
        <v>205</v>
      </c>
      <c r="E829" s="607" t="s">
        <v>5</v>
      </c>
      <c r="F829" s="608" t="s">
        <v>740</v>
      </c>
      <c r="H829" s="609">
        <v>3.6749999999999998</v>
      </c>
      <c r="L829" s="605"/>
      <c r="M829" s="610"/>
      <c r="N829" s="611"/>
      <c r="O829" s="611"/>
      <c r="P829" s="611"/>
      <c r="Q829" s="611"/>
      <c r="R829" s="611"/>
      <c r="S829" s="611"/>
      <c r="T829" s="612"/>
      <c r="AT829" s="607" t="s">
        <v>205</v>
      </c>
      <c r="AU829" s="607" t="s">
        <v>89</v>
      </c>
      <c r="AV829" s="606" t="s">
        <v>89</v>
      </c>
      <c r="AW829" s="606" t="s">
        <v>43</v>
      </c>
      <c r="AX829" s="606" t="s">
        <v>82</v>
      </c>
      <c r="AY829" s="607" t="s">
        <v>197</v>
      </c>
    </row>
    <row r="830" spans="2:51" s="606" customFormat="1">
      <c r="B830" s="605"/>
      <c r="D830" s="594" t="s">
        <v>205</v>
      </c>
      <c r="E830" s="607" t="s">
        <v>5</v>
      </c>
      <c r="F830" s="608" t="s">
        <v>741</v>
      </c>
      <c r="H830" s="609">
        <v>6.4260000000000002</v>
      </c>
      <c r="L830" s="605"/>
      <c r="M830" s="610"/>
      <c r="N830" s="611"/>
      <c r="O830" s="611"/>
      <c r="P830" s="611"/>
      <c r="Q830" s="611"/>
      <c r="R830" s="611"/>
      <c r="S830" s="611"/>
      <c r="T830" s="612"/>
      <c r="AT830" s="607" t="s">
        <v>205</v>
      </c>
      <c r="AU830" s="607" t="s">
        <v>89</v>
      </c>
      <c r="AV830" s="606" t="s">
        <v>89</v>
      </c>
      <c r="AW830" s="606" t="s">
        <v>43</v>
      </c>
      <c r="AX830" s="606" t="s">
        <v>82</v>
      </c>
      <c r="AY830" s="607" t="s">
        <v>197</v>
      </c>
    </row>
    <row r="831" spans="2:51" s="622" customFormat="1">
      <c r="B831" s="621"/>
      <c r="D831" s="594" t="s">
        <v>205</v>
      </c>
      <c r="E831" s="623" t="s">
        <v>5</v>
      </c>
      <c r="F831" s="624" t="s">
        <v>747</v>
      </c>
      <c r="H831" s="625">
        <v>236.55600000000001</v>
      </c>
      <c r="L831" s="621"/>
      <c r="M831" s="626"/>
      <c r="N831" s="627"/>
      <c r="O831" s="627"/>
      <c r="P831" s="627"/>
      <c r="Q831" s="627"/>
      <c r="R831" s="627"/>
      <c r="S831" s="627"/>
      <c r="T831" s="628"/>
      <c r="AT831" s="623" t="s">
        <v>205</v>
      </c>
      <c r="AU831" s="623" t="s">
        <v>89</v>
      </c>
      <c r="AV831" s="622" t="s">
        <v>114</v>
      </c>
      <c r="AW831" s="622" t="s">
        <v>43</v>
      </c>
      <c r="AX831" s="622" t="s">
        <v>82</v>
      </c>
      <c r="AY831" s="623" t="s">
        <v>197</v>
      </c>
    </row>
    <row r="832" spans="2:51" s="599" customFormat="1">
      <c r="B832" s="598"/>
      <c r="D832" s="594" t="s">
        <v>205</v>
      </c>
      <c r="E832" s="600" t="s">
        <v>5</v>
      </c>
      <c r="F832" s="601" t="s">
        <v>748</v>
      </c>
      <c r="H832" s="600" t="s">
        <v>5</v>
      </c>
      <c r="L832" s="598"/>
      <c r="M832" s="602"/>
      <c r="N832" s="603"/>
      <c r="O832" s="603"/>
      <c r="P832" s="603"/>
      <c r="Q832" s="603"/>
      <c r="R832" s="603"/>
      <c r="S832" s="603"/>
      <c r="T832" s="604"/>
      <c r="AT832" s="600" t="s">
        <v>205</v>
      </c>
      <c r="AU832" s="600" t="s">
        <v>89</v>
      </c>
      <c r="AV832" s="599" t="s">
        <v>11</v>
      </c>
      <c r="AW832" s="599" t="s">
        <v>43</v>
      </c>
      <c r="AX832" s="599" t="s">
        <v>82</v>
      </c>
      <c r="AY832" s="600" t="s">
        <v>197</v>
      </c>
    </row>
    <row r="833" spans="2:65" s="599" customFormat="1">
      <c r="B833" s="598"/>
      <c r="D833" s="594" t="s">
        <v>205</v>
      </c>
      <c r="E833" s="600" t="s">
        <v>5</v>
      </c>
      <c r="F833" s="601" t="s">
        <v>223</v>
      </c>
      <c r="H833" s="600" t="s">
        <v>5</v>
      </c>
      <c r="L833" s="598"/>
      <c r="M833" s="602"/>
      <c r="N833" s="603"/>
      <c r="O833" s="603"/>
      <c r="P833" s="603"/>
      <c r="Q833" s="603"/>
      <c r="R833" s="603"/>
      <c r="S833" s="603"/>
      <c r="T833" s="604"/>
      <c r="AT833" s="600" t="s">
        <v>205</v>
      </c>
      <c r="AU833" s="600" t="s">
        <v>89</v>
      </c>
      <c r="AV833" s="599" t="s">
        <v>11</v>
      </c>
      <c r="AW833" s="599" t="s">
        <v>43</v>
      </c>
      <c r="AX833" s="599" t="s">
        <v>82</v>
      </c>
      <c r="AY833" s="600" t="s">
        <v>197</v>
      </c>
    </row>
    <row r="834" spans="2:65" s="606" customFormat="1">
      <c r="B834" s="605"/>
      <c r="D834" s="594" t="s">
        <v>205</v>
      </c>
      <c r="E834" s="607" t="s">
        <v>5</v>
      </c>
      <c r="F834" s="608" t="s">
        <v>749</v>
      </c>
      <c r="H834" s="609">
        <v>9.15</v>
      </c>
      <c r="L834" s="605"/>
      <c r="M834" s="610"/>
      <c r="N834" s="611"/>
      <c r="O834" s="611"/>
      <c r="P834" s="611"/>
      <c r="Q834" s="611"/>
      <c r="R834" s="611"/>
      <c r="S834" s="611"/>
      <c r="T834" s="612"/>
      <c r="AT834" s="607" t="s">
        <v>205</v>
      </c>
      <c r="AU834" s="607" t="s">
        <v>89</v>
      </c>
      <c r="AV834" s="606" t="s">
        <v>89</v>
      </c>
      <c r="AW834" s="606" t="s">
        <v>43</v>
      </c>
      <c r="AX834" s="606" t="s">
        <v>82</v>
      </c>
      <c r="AY834" s="607" t="s">
        <v>197</v>
      </c>
    </row>
    <row r="835" spans="2:65" s="599" customFormat="1">
      <c r="B835" s="598"/>
      <c r="D835" s="594" t="s">
        <v>205</v>
      </c>
      <c r="E835" s="600" t="s">
        <v>5</v>
      </c>
      <c r="F835" s="601" t="s">
        <v>238</v>
      </c>
      <c r="H835" s="600" t="s">
        <v>5</v>
      </c>
      <c r="L835" s="598"/>
      <c r="M835" s="602"/>
      <c r="N835" s="603"/>
      <c r="O835" s="603"/>
      <c r="P835" s="603"/>
      <c r="Q835" s="603"/>
      <c r="R835" s="603"/>
      <c r="S835" s="603"/>
      <c r="T835" s="604"/>
      <c r="AT835" s="600" t="s">
        <v>205</v>
      </c>
      <c r="AU835" s="600" t="s">
        <v>89</v>
      </c>
      <c r="AV835" s="599" t="s">
        <v>11</v>
      </c>
      <c r="AW835" s="599" t="s">
        <v>43</v>
      </c>
      <c r="AX835" s="599" t="s">
        <v>82</v>
      </c>
      <c r="AY835" s="600" t="s">
        <v>197</v>
      </c>
    </row>
    <row r="836" spans="2:65" s="606" customFormat="1">
      <c r="B836" s="605"/>
      <c r="D836" s="594" t="s">
        <v>205</v>
      </c>
      <c r="E836" s="607" t="s">
        <v>5</v>
      </c>
      <c r="F836" s="608" t="s">
        <v>750</v>
      </c>
      <c r="H836" s="609">
        <v>3.05</v>
      </c>
      <c r="L836" s="605"/>
      <c r="M836" s="610"/>
      <c r="N836" s="611"/>
      <c r="O836" s="611"/>
      <c r="P836" s="611"/>
      <c r="Q836" s="611"/>
      <c r="R836" s="611"/>
      <c r="S836" s="611"/>
      <c r="T836" s="612"/>
      <c r="AT836" s="607" t="s">
        <v>205</v>
      </c>
      <c r="AU836" s="607" t="s">
        <v>89</v>
      </c>
      <c r="AV836" s="606" t="s">
        <v>89</v>
      </c>
      <c r="AW836" s="606" t="s">
        <v>43</v>
      </c>
      <c r="AX836" s="606" t="s">
        <v>82</v>
      </c>
      <c r="AY836" s="607" t="s">
        <v>197</v>
      </c>
    </row>
    <row r="837" spans="2:65" s="599" customFormat="1">
      <c r="B837" s="598"/>
      <c r="D837" s="594" t="s">
        <v>205</v>
      </c>
      <c r="E837" s="600" t="s">
        <v>5</v>
      </c>
      <c r="F837" s="601" t="s">
        <v>244</v>
      </c>
      <c r="H837" s="600" t="s">
        <v>5</v>
      </c>
      <c r="L837" s="598"/>
      <c r="M837" s="602"/>
      <c r="N837" s="603"/>
      <c r="O837" s="603"/>
      <c r="P837" s="603"/>
      <c r="Q837" s="603"/>
      <c r="R837" s="603"/>
      <c r="S837" s="603"/>
      <c r="T837" s="604"/>
      <c r="AT837" s="600" t="s">
        <v>205</v>
      </c>
      <c r="AU837" s="600" t="s">
        <v>89</v>
      </c>
      <c r="AV837" s="599" t="s">
        <v>11</v>
      </c>
      <c r="AW837" s="599" t="s">
        <v>43</v>
      </c>
      <c r="AX837" s="599" t="s">
        <v>82</v>
      </c>
      <c r="AY837" s="600" t="s">
        <v>197</v>
      </c>
    </row>
    <row r="838" spans="2:65" s="606" customFormat="1">
      <c r="B838" s="605"/>
      <c r="D838" s="594" t="s">
        <v>205</v>
      </c>
      <c r="E838" s="607" t="s">
        <v>5</v>
      </c>
      <c r="F838" s="608" t="s">
        <v>750</v>
      </c>
      <c r="H838" s="609">
        <v>3.05</v>
      </c>
      <c r="L838" s="605"/>
      <c r="M838" s="610"/>
      <c r="N838" s="611"/>
      <c r="O838" s="611"/>
      <c r="P838" s="611"/>
      <c r="Q838" s="611"/>
      <c r="R838" s="611"/>
      <c r="S838" s="611"/>
      <c r="T838" s="612"/>
      <c r="AT838" s="607" t="s">
        <v>205</v>
      </c>
      <c r="AU838" s="607" t="s">
        <v>89</v>
      </c>
      <c r="AV838" s="606" t="s">
        <v>89</v>
      </c>
      <c r="AW838" s="606" t="s">
        <v>43</v>
      </c>
      <c r="AX838" s="606" t="s">
        <v>82</v>
      </c>
      <c r="AY838" s="607" t="s">
        <v>197</v>
      </c>
    </row>
    <row r="839" spans="2:65" s="599" customFormat="1">
      <c r="B839" s="598"/>
      <c r="D839" s="594" t="s">
        <v>205</v>
      </c>
      <c r="E839" s="600" t="s">
        <v>5</v>
      </c>
      <c r="F839" s="601" t="s">
        <v>249</v>
      </c>
      <c r="H839" s="600" t="s">
        <v>5</v>
      </c>
      <c r="L839" s="598"/>
      <c r="M839" s="602"/>
      <c r="N839" s="603"/>
      <c r="O839" s="603"/>
      <c r="P839" s="603"/>
      <c r="Q839" s="603"/>
      <c r="R839" s="603"/>
      <c r="S839" s="603"/>
      <c r="T839" s="604"/>
      <c r="AT839" s="600" t="s">
        <v>205</v>
      </c>
      <c r="AU839" s="600" t="s">
        <v>89</v>
      </c>
      <c r="AV839" s="599" t="s">
        <v>11</v>
      </c>
      <c r="AW839" s="599" t="s">
        <v>43</v>
      </c>
      <c r="AX839" s="599" t="s">
        <v>82</v>
      </c>
      <c r="AY839" s="600" t="s">
        <v>197</v>
      </c>
    </row>
    <row r="840" spans="2:65" s="606" customFormat="1">
      <c r="B840" s="605"/>
      <c r="D840" s="594" t="s">
        <v>205</v>
      </c>
      <c r="E840" s="607" t="s">
        <v>5</v>
      </c>
      <c r="F840" s="608" t="s">
        <v>750</v>
      </c>
      <c r="H840" s="609">
        <v>3.05</v>
      </c>
      <c r="L840" s="605"/>
      <c r="M840" s="610"/>
      <c r="N840" s="611"/>
      <c r="O840" s="611"/>
      <c r="P840" s="611"/>
      <c r="Q840" s="611"/>
      <c r="R840" s="611"/>
      <c r="S840" s="611"/>
      <c r="T840" s="612"/>
      <c r="AT840" s="607" t="s">
        <v>205</v>
      </c>
      <c r="AU840" s="607" t="s">
        <v>89</v>
      </c>
      <c r="AV840" s="606" t="s">
        <v>89</v>
      </c>
      <c r="AW840" s="606" t="s">
        <v>43</v>
      </c>
      <c r="AX840" s="606" t="s">
        <v>82</v>
      </c>
      <c r="AY840" s="607" t="s">
        <v>197</v>
      </c>
    </row>
    <row r="841" spans="2:65" s="622" customFormat="1">
      <c r="B841" s="621"/>
      <c r="D841" s="594" t="s">
        <v>205</v>
      </c>
      <c r="E841" s="623" t="s">
        <v>5</v>
      </c>
      <c r="F841" s="624" t="s">
        <v>751</v>
      </c>
      <c r="H841" s="625">
        <v>18.3</v>
      </c>
      <c r="L841" s="621"/>
      <c r="M841" s="626"/>
      <c r="N841" s="627"/>
      <c r="O841" s="627"/>
      <c r="P841" s="627"/>
      <c r="Q841" s="627"/>
      <c r="R841" s="627"/>
      <c r="S841" s="627"/>
      <c r="T841" s="628"/>
      <c r="AT841" s="623" t="s">
        <v>205</v>
      </c>
      <c r="AU841" s="623" t="s">
        <v>89</v>
      </c>
      <c r="AV841" s="622" t="s">
        <v>114</v>
      </c>
      <c r="AW841" s="622" t="s">
        <v>43</v>
      </c>
      <c r="AX841" s="622" t="s">
        <v>82</v>
      </c>
      <c r="AY841" s="623" t="s">
        <v>197</v>
      </c>
    </row>
    <row r="842" spans="2:65" s="614" customFormat="1">
      <c r="B842" s="613"/>
      <c r="D842" s="594" t="s">
        <v>205</v>
      </c>
      <c r="E842" s="615" t="s">
        <v>5</v>
      </c>
      <c r="F842" s="616" t="s">
        <v>210</v>
      </c>
      <c r="H842" s="617">
        <v>536.02700000000004</v>
      </c>
      <c r="L842" s="613"/>
      <c r="M842" s="618"/>
      <c r="N842" s="619"/>
      <c r="O842" s="619"/>
      <c r="P842" s="619"/>
      <c r="Q842" s="619"/>
      <c r="R842" s="619"/>
      <c r="S842" s="619"/>
      <c r="T842" s="620"/>
      <c r="AT842" s="615" t="s">
        <v>205</v>
      </c>
      <c r="AU842" s="615" t="s">
        <v>89</v>
      </c>
      <c r="AV842" s="614" t="s">
        <v>129</v>
      </c>
      <c r="AW842" s="614" t="s">
        <v>43</v>
      </c>
      <c r="AX842" s="614" t="s">
        <v>11</v>
      </c>
      <c r="AY842" s="615" t="s">
        <v>197</v>
      </c>
    </row>
    <row r="843" spans="2:65" s="492" customFormat="1" ht="38.25" customHeight="1">
      <c r="B843" s="493"/>
      <c r="C843" s="572" t="s">
        <v>752</v>
      </c>
      <c r="D843" s="572" t="s">
        <v>199</v>
      </c>
      <c r="E843" s="573" t="s">
        <v>753</v>
      </c>
      <c r="F843" s="574" t="s">
        <v>754</v>
      </c>
      <c r="G843" s="575" t="s">
        <v>290</v>
      </c>
      <c r="H843" s="576">
        <v>15.912000000000001</v>
      </c>
      <c r="I843" s="7"/>
      <c r="J843" s="577">
        <f>ROUND(I843*H843,0)</f>
        <v>0</v>
      </c>
      <c r="K843" s="574" t="s">
        <v>203</v>
      </c>
      <c r="L843" s="493"/>
      <c r="M843" s="578" t="s">
        <v>5</v>
      </c>
      <c r="N843" s="579" t="s">
        <v>53</v>
      </c>
      <c r="O843" s="494"/>
      <c r="P843" s="580">
        <f>O843*H843</f>
        <v>0</v>
      </c>
      <c r="Q843" s="580">
        <v>0</v>
      </c>
      <c r="R843" s="580">
        <f>Q843*H843</f>
        <v>0</v>
      </c>
      <c r="S843" s="580">
        <v>0.27500000000000002</v>
      </c>
      <c r="T843" s="581">
        <f>S843*H843</f>
        <v>4.3758000000000008</v>
      </c>
      <c r="AR843" s="482" t="s">
        <v>129</v>
      </c>
      <c r="AT843" s="482" t="s">
        <v>199</v>
      </c>
      <c r="AU843" s="482" t="s">
        <v>89</v>
      </c>
      <c r="AY843" s="482" t="s">
        <v>197</v>
      </c>
      <c r="BE843" s="582">
        <f>IF(N843="základní",J843,0)</f>
        <v>0</v>
      </c>
      <c r="BF843" s="582">
        <f>IF(N843="snížená",J843,0)</f>
        <v>0</v>
      </c>
      <c r="BG843" s="582">
        <f>IF(N843="zákl. přenesená",J843,0)</f>
        <v>0</v>
      </c>
      <c r="BH843" s="582">
        <f>IF(N843="sníž. přenesená",J843,0)</f>
        <v>0</v>
      </c>
      <c r="BI843" s="582">
        <f>IF(N843="nulová",J843,0)</f>
        <v>0</v>
      </c>
      <c r="BJ843" s="482" t="s">
        <v>11</v>
      </c>
      <c r="BK843" s="582">
        <f>ROUND(I843*H843,0)</f>
        <v>0</v>
      </c>
      <c r="BL843" s="482" t="s">
        <v>129</v>
      </c>
      <c r="BM843" s="482" t="s">
        <v>755</v>
      </c>
    </row>
    <row r="844" spans="2:65" s="599" customFormat="1">
      <c r="B844" s="598"/>
      <c r="D844" s="594" t="s">
        <v>205</v>
      </c>
      <c r="E844" s="600" t="s">
        <v>5</v>
      </c>
      <c r="F844" s="601" t="s">
        <v>215</v>
      </c>
      <c r="H844" s="600" t="s">
        <v>5</v>
      </c>
      <c r="L844" s="598"/>
      <c r="M844" s="602"/>
      <c r="N844" s="603"/>
      <c r="O844" s="603"/>
      <c r="P844" s="603"/>
      <c r="Q844" s="603"/>
      <c r="R844" s="603"/>
      <c r="S844" s="603"/>
      <c r="T844" s="604"/>
      <c r="AT844" s="600" t="s">
        <v>205</v>
      </c>
      <c r="AU844" s="600" t="s">
        <v>89</v>
      </c>
      <c r="AV844" s="599" t="s">
        <v>11</v>
      </c>
      <c r="AW844" s="599" t="s">
        <v>43</v>
      </c>
      <c r="AX844" s="599" t="s">
        <v>82</v>
      </c>
      <c r="AY844" s="600" t="s">
        <v>197</v>
      </c>
    </row>
    <row r="845" spans="2:65" s="606" customFormat="1">
      <c r="B845" s="605"/>
      <c r="D845" s="594" t="s">
        <v>205</v>
      </c>
      <c r="E845" s="607" t="s">
        <v>5</v>
      </c>
      <c r="F845" s="608" t="s">
        <v>756</v>
      </c>
      <c r="H845" s="609">
        <v>2.7519999999999998</v>
      </c>
      <c r="L845" s="605"/>
      <c r="M845" s="610"/>
      <c r="N845" s="611"/>
      <c r="O845" s="611"/>
      <c r="P845" s="611"/>
      <c r="Q845" s="611"/>
      <c r="R845" s="611"/>
      <c r="S845" s="611"/>
      <c r="T845" s="612"/>
      <c r="AT845" s="607" t="s">
        <v>205</v>
      </c>
      <c r="AU845" s="607" t="s">
        <v>89</v>
      </c>
      <c r="AV845" s="606" t="s">
        <v>89</v>
      </c>
      <c r="AW845" s="606" t="s">
        <v>43</v>
      </c>
      <c r="AX845" s="606" t="s">
        <v>82</v>
      </c>
      <c r="AY845" s="607" t="s">
        <v>197</v>
      </c>
    </row>
    <row r="846" spans="2:65" s="622" customFormat="1">
      <c r="B846" s="621"/>
      <c r="D846" s="594" t="s">
        <v>205</v>
      </c>
      <c r="E846" s="623" t="s">
        <v>5</v>
      </c>
      <c r="F846" s="624" t="s">
        <v>222</v>
      </c>
      <c r="H846" s="625">
        <v>2.7519999999999998</v>
      </c>
      <c r="L846" s="621"/>
      <c r="M846" s="626"/>
      <c r="N846" s="627"/>
      <c r="O846" s="627"/>
      <c r="P846" s="627"/>
      <c r="Q846" s="627"/>
      <c r="R846" s="627"/>
      <c r="S846" s="627"/>
      <c r="T846" s="628"/>
      <c r="AT846" s="623" t="s">
        <v>205</v>
      </c>
      <c r="AU846" s="623" t="s">
        <v>89</v>
      </c>
      <c r="AV846" s="622" t="s">
        <v>114</v>
      </c>
      <c r="AW846" s="622" t="s">
        <v>43</v>
      </c>
      <c r="AX846" s="622" t="s">
        <v>82</v>
      </c>
      <c r="AY846" s="623" t="s">
        <v>197</v>
      </c>
    </row>
    <row r="847" spans="2:65" s="599" customFormat="1">
      <c r="B847" s="598"/>
      <c r="D847" s="594" t="s">
        <v>205</v>
      </c>
      <c r="E847" s="600" t="s">
        <v>5</v>
      </c>
      <c r="F847" s="601" t="s">
        <v>223</v>
      </c>
      <c r="H847" s="600" t="s">
        <v>5</v>
      </c>
      <c r="L847" s="598"/>
      <c r="M847" s="602"/>
      <c r="N847" s="603"/>
      <c r="O847" s="603"/>
      <c r="P847" s="603"/>
      <c r="Q847" s="603"/>
      <c r="R847" s="603"/>
      <c r="S847" s="603"/>
      <c r="T847" s="604"/>
      <c r="AT847" s="600" t="s">
        <v>205</v>
      </c>
      <c r="AU847" s="600" t="s">
        <v>89</v>
      </c>
      <c r="AV847" s="599" t="s">
        <v>11</v>
      </c>
      <c r="AW847" s="599" t="s">
        <v>43</v>
      </c>
      <c r="AX847" s="599" t="s">
        <v>82</v>
      </c>
      <c r="AY847" s="600" t="s">
        <v>197</v>
      </c>
    </row>
    <row r="848" spans="2:65" s="606" customFormat="1">
      <c r="B848" s="605"/>
      <c r="D848" s="594" t="s">
        <v>205</v>
      </c>
      <c r="E848" s="607" t="s">
        <v>5</v>
      </c>
      <c r="F848" s="608" t="s">
        <v>757</v>
      </c>
      <c r="H848" s="609">
        <v>3.29</v>
      </c>
      <c r="L848" s="605"/>
      <c r="M848" s="610"/>
      <c r="N848" s="611"/>
      <c r="O848" s="611"/>
      <c r="P848" s="611"/>
      <c r="Q848" s="611"/>
      <c r="R848" s="611"/>
      <c r="S848" s="611"/>
      <c r="T848" s="612"/>
      <c r="AT848" s="607" t="s">
        <v>205</v>
      </c>
      <c r="AU848" s="607" t="s">
        <v>89</v>
      </c>
      <c r="AV848" s="606" t="s">
        <v>89</v>
      </c>
      <c r="AW848" s="606" t="s">
        <v>43</v>
      </c>
      <c r="AX848" s="606" t="s">
        <v>82</v>
      </c>
      <c r="AY848" s="607" t="s">
        <v>197</v>
      </c>
    </row>
    <row r="849" spans="2:65" s="622" customFormat="1">
      <c r="B849" s="621"/>
      <c r="D849" s="594" t="s">
        <v>205</v>
      </c>
      <c r="E849" s="623" t="s">
        <v>5</v>
      </c>
      <c r="F849" s="624" t="s">
        <v>237</v>
      </c>
      <c r="H849" s="625">
        <v>3.29</v>
      </c>
      <c r="L849" s="621"/>
      <c r="M849" s="626"/>
      <c r="N849" s="627"/>
      <c r="O849" s="627"/>
      <c r="P849" s="627"/>
      <c r="Q849" s="627"/>
      <c r="R849" s="627"/>
      <c r="S849" s="627"/>
      <c r="T849" s="628"/>
      <c r="AT849" s="623" t="s">
        <v>205</v>
      </c>
      <c r="AU849" s="623" t="s">
        <v>89</v>
      </c>
      <c r="AV849" s="622" t="s">
        <v>114</v>
      </c>
      <c r="AW849" s="622" t="s">
        <v>43</v>
      </c>
      <c r="AX849" s="622" t="s">
        <v>82</v>
      </c>
      <c r="AY849" s="623" t="s">
        <v>197</v>
      </c>
    </row>
    <row r="850" spans="2:65" s="599" customFormat="1">
      <c r="B850" s="598"/>
      <c r="D850" s="594" t="s">
        <v>205</v>
      </c>
      <c r="E850" s="600" t="s">
        <v>5</v>
      </c>
      <c r="F850" s="601" t="s">
        <v>238</v>
      </c>
      <c r="H850" s="600" t="s">
        <v>5</v>
      </c>
      <c r="L850" s="598"/>
      <c r="M850" s="602"/>
      <c r="N850" s="603"/>
      <c r="O850" s="603"/>
      <c r="P850" s="603"/>
      <c r="Q850" s="603"/>
      <c r="R850" s="603"/>
      <c r="S850" s="603"/>
      <c r="T850" s="604"/>
      <c r="AT850" s="600" t="s">
        <v>205</v>
      </c>
      <c r="AU850" s="600" t="s">
        <v>89</v>
      </c>
      <c r="AV850" s="599" t="s">
        <v>11</v>
      </c>
      <c r="AW850" s="599" t="s">
        <v>43</v>
      </c>
      <c r="AX850" s="599" t="s">
        <v>82</v>
      </c>
      <c r="AY850" s="600" t="s">
        <v>197</v>
      </c>
    </row>
    <row r="851" spans="2:65" s="606" customFormat="1">
      <c r="B851" s="605"/>
      <c r="D851" s="594" t="s">
        <v>205</v>
      </c>
      <c r="E851" s="607" t="s">
        <v>5</v>
      </c>
      <c r="F851" s="608" t="s">
        <v>757</v>
      </c>
      <c r="H851" s="609">
        <v>3.29</v>
      </c>
      <c r="L851" s="605"/>
      <c r="M851" s="610"/>
      <c r="N851" s="611"/>
      <c r="O851" s="611"/>
      <c r="P851" s="611"/>
      <c r="Q851" s="611"/>
      <c r="R851" s="611"/>
      <c r="S851" s="611"/>
      <c r="T851" s="612"/>
      <c r="AT851" s="607" t="s">
        <v>205</v>
      </c>
      <c r="AU851" s="607" t="s">
        <v>89</v>
      </c>
      <c r="AV851" s="606" t="s">
        <v>89</v>
      </c>
      <c r="AW851" s="606" t="s">
        <v>43</v>
      </c>
      <c r="AX851" s="606" t="s">
        <v>82</v>
      </c>
      <c r="AY851" s="607" t="s">
        <v>197</v>
      </c>
    </row>
    <row r="852" spans="2:65" s="622" customFormat="1">
      <c r="B852" s="621"/>
      <c r="D852" s="594" t="s">
        <v>205</v>
      </c>
      <c r="E852" s="623" t="s">
        <v>5</v>
      </c>
      <c r="F852" s="624" t="s">
        <v>243</v>
      </c>
      <c r="H852" s="625">
        <v>3.29</v>
      </c>
      <c r="L852" s="621"/>
      <c r="M852" s="626"/>
      <c r="N852" s="627"/>
      <c r="O852" s="627"/>
      <c r="P852" s="627"/>
      <c r="Q852" s="627"/>
      <c r="R852" s="627"/>
      <c r="S852" s="627"/>
      <c r="T852" s="628"/>
      <c r="AT852" s="623" t="s">
        <v>205</v>
      </c>
      <c r="AU852" s="623" t="s">
        <v>89</v>
      </c>
      <c r="AV852" s="622" t="s">
        <v>114</v>
      </c>
      <c r="AW852" s="622" t="s">
        <v>43</v>
      </c>
      <c r="AX852" s="622" t="s">
        <v>82</v>
      </c>
      <c r="AY852" s="623" t="s">
        <v>197</v>
      </c>
    </row>
    <row r="853" spans="2:65" s="599" customFormat="1">
      <c r="B853" s="598"/>
      <c r="D853" s="594" t="s">
        <v>205</v>
      </c>
      <c r="E853" s="600" t="s">
        <v>5</v>
      </c>
      <c r="F853" s="601" t="s">
        <v>244</v>
      </c>
      <c r="H853" s="600" t="s">
        <v>5</v>
      </c>
      <c r="L853" s="598"/>
      <c r="M853" s="602"/>
      <c r="N853" s="603"/>
      <c r="O853" s="603"/>
      <c r="P853" s="603"/>
      <c r="Q853" s="603"/>
      <c r="R853" s="603"/>
      <c r="S853" s="603"/>
      <c r="T853" s="604"/>
      <c r="AT853" s="600" t="s">
        <v>205</v>
      </c>
      <c r="AU853" s="600" t="s">
        <v>89</v>
      </c>
      <c r="AV853" s="599" t="s">
        <v>11</v>
      </c>
      <c r="AW853" s="599" t="s">
        <v>43</v>
      </c>
      <c r="AX853" s="599" t="s">
        <v>82</v>
      </c>
      <c r="AY853" s="600" t="s">
        <v>197</v>
      </c>
    </row>
    <row r="854" spans="2:65" s="606" customFormat="1">
      <c r="B854" s="605"/>
      <c r="D854" s="594" t="s">
        <v>205</v>
      </c>
      <c r="E854" s="607" t="s">
        <v>5</v>
      </c>
      <c r="F854" s="608" t="s">
        <v>757</v>
      </c>
      <c r="H854" s="609">
        <v>3.29</v>
      </c>
      <c r="L854" s="605"/>
      <c r="M854" s="610"/>
      <c r="N854" s="611"/>
      <c r="O854" s="611"/>
      <c r="P854" s="611"/>
      <c r="Q854" s="611"/>
      <c r="R854" s="611"/>
      <c r="S854" s="611"/>
      <c r="T854" s="612"/>
      <c r="AT854" s="607" t="s">
        <v>205</v>
      </c>
      <c r="AU854" s="607" t="s">
        <v>89</v>
      </c>
      <c r="AV854" s="606" t="s">
        <v>89</v>
      </c>
      <c r="AW854" s="606" t="s">
        <v>43</v>
      </c>
      <c r="AX854" s="606" t="s">
        <v>82</v>
      </c>
      <c r="AY854" s="607" t="s">
        <v>197</v>
      </c>
    </row>
    <row r="855" spans="2:65" s="622" customFormat="1">
      <c r="B855" s="621"/>
      <c r="D855" s="594" t="s">
        <v>205</v>
      </c>
      <c r="E855" s="623" t="s">
        <v>5</v>
      </c>
      <c r="F855" s="624" t="s">
        <v>248</v>
      </c>
      <c r="H855" s="625">
        <v>3.29</v>
      </c>
      <c r="L855" s="621"/>
      <c r="M855" s="626"/>
      <c r="N855" s="627"/>
      <c r="O855" s="627"/>
      <c r="P855" s="627"/>
      <c r="Q855" s="627"/>
      <c r="R855" s="627"/>
      <c r="S855" s="627"/>
      <c r="T855" s="628"/>
      <c r="AT855" s="623" t="s">
        <v>205</v>
      </c>
      <c r="AU855" s="623" t="s">
        <v>89</v>
      </c>
      <c r="AV855" s="622" t="s">
        <v>114</v>
      </c>
      <c r="AW855" s="622" t="s">
        <v>43</v>
      </c>
      <c r="AX855" s="622" t="s">
        <v>82</v>
      </c>
      <c r="AY855" s="623" t="s">
        <v>197</v>
      </c>
    </row>
    <row r="856" spans="2:65" s="599" customFormat="1">
      <c r="B856" s="598"/>
      <c r="D856" s="594" t="s">
        <v>205</v>
      </c>
      <c r="E856" s="600" t="s">
        <v>5</v>
      </c>
      <c r="F856" s="601" t="s">
        <v>249</v>
      </c>
      <c r="H856" s="600" t="s">
        <v>5</v>
      </c>
      <c r="L856" s="598"/>
      <c r="M856" s="602"/>
      <c r="N856" s="603"/>
      <c r="O856" s="603"/>
      <c r="P856" s="603"/>
      <c r="Q856" s="603"/>
      <c r="R856" s="603"/>
      <c r="S856" s="603"/>
      <c r="T856" s="604"/>
      <c r="AT856" s="600" t="s">
        <v>205</v>
      </c>
      <c r="AU856" s="600" t="s">
        <v>89</v>
      </c>
      <c r="AV856" s="599" t="s">
        <v>11</v>
      </c>
      <c r="AW856" s="599" t="s">
        <v>43</v>
      </c>
      <c r="AX856" s="599" t="s">
        <v>82</v>
      </c>
      <c r="AY856" s="600" t="s">
        <v>197</v>
      </c>
    </row>
    <row r="857" spans="2:65" s="606" customFormat="1">
      <c r="B857" s="605"/>
      <c r="D857" s="594" t="s">
        <v>205</v>
      </c>
      <c r="E857" s="607" t="s">
        <v>5</v>
      </c>
      <c r="F857" s="608" t="s">
        <v>757</v>
      </c>
      <c r="H857" s="609">
        <v>3.29</v>
      </c>
      <c r="L857" s="605"/>
      <c r="M857" s="610"/>
      <c r="N857" s="611"/>
      <c r="O857" s="611"/>
      <c r="P857" s="611"/>
      <c r="Q857" s="611"/>
      <c r="R857" s="611"/>
      <c r="S857" s="611"/>
      <c r="T857" s="612"/>
      <c r="AT857" s="607" t="s">
        <v>205</v>
      </c>
      <c r="AU857" s="607" t="s">
        <v>89</v>
      </c>
      <c r="AV857" s="606" t="s">
        <v>89</v>
      </c>
      <c r="AW857" s="606" t="s">
        <v>43</v>
      </c>
      <c r="AX857" s="606" t="s">
        <v>82</v>
      </c>
      <c r="AY857" s="607" t="s">
        <v>197</v>
      </c>
    </row>
    <row r="858" spans="2:65" s="622" customFormat="1">
      <c r="B858" s="621"/>
      <c r="D858" s="594" t="s">
        <v>205</v>
      </c>
      <c r="E858" s="623" t="s">
        <v>5</v>
      </c>
      <c r="F858" s="624" t="s">
        <v>253</v>
      </c>
      <c r="H858" s="625">
        <v>3.29</v>
      </c>
      <c r="L858" s="621"/>
      <c r="M858" s="626"/>
      <c r="N858" s="627"/>
      <c r="O858" s="627"/>
      <c r="P858" s="627"/>
      <c r="Q858" s="627"/>
      <c r="R858" s="627"/>
      <c r="S858" s="627"/>
      <c r="T858" s="628"/>
      <c r="AT858" s="623" t="s">
        <v>205</v>
      </c>
      <c r="AU858" s="623" t="s">
        <v>89</v>
      </c>
      <c r="AV858" s="622" t="s">
        <v>114</v>
      </c>
      <c r="AW858" s="622" t="s">
        <v>43</v>
      </c>
      <c r="AX858" s="622" t="s">
        <v>82</v>
      </c>
      <c r="AY858" s="623" t="s">
        <v>197</v>
      </c>
    </row>
    <row r="859" spans="2:65" s="614" customFormat="1">
      <c r="B859" s="613"/>
      <c r="D859" s="594" t="s">
        <v>205</v>
      </c>
      <c r="E859" s="615" t="s">
        <v>5</v>
      </c>
      <c r="F859" s="616" t="s">
        <v>210</v>
      </c>
      <c r="H859" s="617">
        <v>15.912000000000001</v>
      </c>
      <c r="L859" s="613"/>
      <c r="M859" s="618"/>
      <c r="N859" s="619"/>
      <c r="O859" s="619"/>
      <c r="P859" s="619"/>
      <c r="Q859" s="619"/>
      <c r="R859" s="619"/>
      <c r="S859" s="619"/>
      <c r="T859" s="620"/>
      <c r="AT859" s="615" t="s">
        <v>205</v>
      </c>
      <c r="AU859" s="615" t="s">
        <v>89</v>
      </c>
      <c r="AV859" s="614" t="s">
        <v>129</v>
      </c>
      <c r="AW859" s="614" t="s">
        <v>43</v>
      </c>
      <c r="AX859" s="614" t="s">
        <v>11</v>
      </c>
      <c r="AY859" s="615" t="s">
        <v>197</v>
      </c>
    </row>
    <row r="860" spans="2:65" s="492" customFormat="1" ht="38.25" customHeight="1">
      <c r="B860" s="493"/>
      <c r="C860" s="572" t="s">
        <v>758</v>
      </c>
      <c r="D860" s="572" t="s">
        <v>199</v>
      </c>
      <c r="E860" s="573" t="s">
        <v>759</v>
      </c>
      <c r="F860" s="574" t="s">
        <v>760</v>
      </c>
      <c r="G860" s="575" t="s">
        <v>290</v>
      </c>
      <c r="H860" s="576">
        <v>9.8689999999999998</v>
      </c>
      <c r="I860" s="7"/>
      <c r="J860" s="577">
        <f>ROUND(I860*H860,0)</f>
        <v>0</v>
      </c>
      <c r="K860" s="574" t="s">
        <v>203</v>
      </c>
      <c r="L860" s="493"/>
      <c r="M860" s="578" t="s">
        <v>5</v>
      </c>
      <c r="N860" s="579" t="s">
        <v>53</v>
      </c>
      <c r="O860" s="494"/>
      <c r="P860" s="580">
        <f>O860*H860</f>
        <v>0</v>
      </c>
      <c r="Q860" s="580">
        <v>0</v>
      </c>
      <c r="R860" s="580">
        <f>Q860*H860</f>
        <v>0</v>
      </c>
      <c r="S860" s="580">
        <v>0.54500000000000004</v>
      </c>
      <c r="T860" s="581">
        <f>S860*H860</f>
        <v>5.3786050000000003</v>
      </c>
      <c r="AR860" s="482" t="s">
        <v>129</v>
      </c>
      <c r="AT860" s="482" t="s">
        <v>199</v>
      </c>
      <c r="AU860" s="482" t="s">
        <v>89</v>
      </c>
      <c r="AY860" s="482" t="s">
        <v>197</v>
      </c>
      <c r="BE860" s="582">
        <f>IF(N860="základní",J860,0)</f>
        <v>0</v>
      </c>
      <c r="BF860" s="582">
        <f>IF(N860="snížená",J860,0)</f>
        <v>0</v>
      </c>
      <c r="BG860" s="582">
        <f>IF(N860="zákl. přenesená",J860,0)</f>
        <v>0</v>
      </c>
      <c r="BH860" s="582">
        <f>IF(N860="sníž. přenesená",J860,0)</f>
        <v>0</v>
      </c>
      <c r="BI860" s="582">
        <f>IF(N860="nulová",J860,0)</f>
        <v>0</v>
      </c>
      <c r="BJ860" s="482" t="s">
        <v>11</v>
      </c>
      <c r="BK860" s="582">
        <f>ROUND(I860*H860,0)</f>
        <v>0</v>
      </c>
      <c r="BL860" s="482" t="s">
        <v>129</v>
      </c>
      <c r="BM860" s="482" t="s">
        <v>761</v>
      </c>
    </row>
    <row r="861" spans="2:65" s="599" customFormat="1">
      <c r="B861" s="598"/>
      <c r="D861" s="594" t="s">
        <v>205</v>
      </c>
      <c r="E861" s="600" t="s">
        <v>5</v>
      </c>
      <c r="F861" s="601" t="s">
        <v>223</v>
      </c>
      <c r="H861" s="600" t="s">
        <v>5</v>
      </c>
      <c r="I861" s="8"/>
      <c r="L861" s="598"/>
      <c r="M861" s="602"/>
      <c r="N861" s="603"/>
      <c r="O861" s="603"/>
      <c r="P861" s="603"/>
      <c r="Q861" s="603"/>
      <c r="R861" s="603"/>
      <c r="S861" s="603"/>
      <c r="T861" s="604"/>
      <c r="AT861" s="600" t="s">
        <v>205</v>
      </c>
      <c r="AU861" s="600" t="s">
        <v>89</v>
      </c>
      <c r="AV861" s="599" t="s">
        <v>11</v>
      </c>
      <c r="AW861" s="599" t="s">
        <v>43</v>
      </c>
      <c r="AX861" s="599" t="s">
        <v>82</v>
      </c>
      <c r="AY861" s="600" t="s">
        <v>197</v>
      </c>
    </row>
    <row r="862" spans="2:65" s="606" customFormat="1">
      <c r="B862" s="605"/>
      <c r="D862" s="594" t="s">
        <v>205</v>
      </c>
      <c r="E862" s="607" t="s">
        <v>5</v>
      </c>
      <c r="F862" s="608" t="s">
        <v>757</v>
      </c>
      <c r="H862" s="609">
        <v>3.29</v>
      </c>
      <c r="L862" s="605"/>
      <c r="M862" s="610"/>
      <c r="N862" s="611"/>
      <c r="O862" s="611"/>
      <c r="P862" s="611"/>
      <c r="Q862" s="611"/>
      <c r="R862" s="611"/>
      <c r="S862" s="611"/>
      <c r="T862" s="612"/>
      <c r="AT862" s="607" t="s">
        <v>205</v>
      </c>
      <c r="AU862" s="607" t="s">
        <v>89</v>
      </c>
      <c r="AV862" s="606" t="s">
        <v>89</v>
      </c>
      <c r="AW862" s="606" t="s">
        <v>43</v>
      </c>
      <c r="AX862" s="606" t="s">
        <v>82</v>
      </c>
      <c r="AY862" s="607" t="s">
        <v>197</v>
      </c>
    </row>
    <row r="863" spans="2:65" s="622" customFormat="1">
      <c r="B863" s="621"/>
      <c r="D863" s="594" t="s">
        <v>205</v>
      </c>
      <c r="E863" s="623" t="s">
        <v>5</v>
      </c>
      <c r="F863" s="624" t="s">
        <v>237</v>
      </c>
      <c r="H863" s="625">
        <v>3.29</v>
      </c>
      <c r="L863" s="621"/>
      <c r="M863" s="626"/>
      <c r="N863" s="627"/>
      <c r="O863" s="627"/>
      <c r="P863" s="627"/>
      <c r="Q863" s="627"/>
      <c r="R863" s="627"/>
      <c r="S863" s="627"/>
      <c r="T863" s="628"/>
      <c r="AT863" s="623" t="s">
        <v>205</v>
      </c>
      <c r="AU863" s="623" t="s">
        <v>89</v>
      </c>
      <c r="AV863" s="622" t="s">
        <v>114</v>
      </c>
      <c r="AW863" s="622" t="s">
        <v>43</v>
      </c>
      <c r="AX863" s="622" t="s">
        <v>82</v>
      </c>
      <c r="AY863" s="623" t="s">
        <v>197</v>
      </c>
    </row>
    <row r="864" spans="2:65" s="599" customFormat="1">
      <c r="B864" s="598"/>
      <c r="D864" s="594" t="s">
        <v>205</v>
      </c>
      <c r="E864" s="600" t="s">
        <v>5</v>
      </c>
      <c r="F864" s="601" t="s">
        <v>238</v>
      </c>
      <c r="H864" s="600" t="s">
        <v>5</v>
      </c>
      <c r="L864" s="598"/>
      <c r="M864" s="602"/>
      <c r="N864" s="603"/>
      <c r="O864" s="603"/>
      <c r="P864" s="603"/>
      <c r="Q864" s="603"/>
      <c r="R864" s="603"/>
      <c r="S864" s="603"/>
      <c r="T864" s="604"/>
      <c r="AT864" s="600" t="s">
        <v>205</v>
      </c>
      <c r="AU864" s="600" t="s">
        <v>89</v>
      </c>
      <c r="AV864" s="599" t="s">
        <v>11</v>
      </c>
      <c r="AW864" s="599" t="s">
        <v>43</v>
      </c>
      <c r="AX864" s="599" t="s">
        <v>82</v>
      </c>
      <c r="AY864" s="600" t="s">
        <v>197</v>
      </c>
    </row>
    <row r="865" spans="2:65" s="606" customFormat="1">
      <c r="B865" s="605"/>
      <c r="D865" s="594" t="s">
        <v>205</v>
      </c>
      <c r="E865" s="607" t="s">
        <v>5</v>
      </c>
      <c r="F865" s="608" t="s">
        <v>762</v>
      </c>
      <c r="H865" s="609">
        <v>2.1930000000000001</v>
      </c>
      <c r="L865" s="605"/>
      <c r="M865" s="610"/>
      <c r="N865" s="611"/>
      <c r="O865" s="611"/>
      <c r="P865" s="611"/>
      <c r="Q865" s="611"/>
      <c r="R865" s="611"/>
      <c r="S865" s="611"/>
      <c r="T865" s="612"/>
      <c r="AT865" s="607" t="s">
        <v>205</v>
      </c>
      <c r="AU865" s="607" t="s">
        <v>89</v>
      </c>
      <c r="AV865" s="606" t="s">
        <v>89</v>
      </c>
      <c r="AW865" s="606" t="s">
        <v>43</v>
      </c>
      <c r="AX865" s="606" t="s">
        <v>82</v>
      </c>
      <c r="AY865" s="607" t="s">
        <v>197</v>
      </c>
    </row>
    <row r="866" spans="2:65" s="622" customFormat="1">
      <c r="B866" s="621"/>
      <c r="D866" s="594" t="s">
        <v>205</v>
      </c>
      <c r="E866" s="623" t="s">
        <v>5</v>
      </c>
      <c r="F866" s="624" t="s">
        <v>243</v>
      </c>
      <c r="H866" s="625">
        <v>2.1930000000000001</v>
      </c>
      <c r="L866" s="621"/>
      <c r="M866" s="626"/>
      <c r="N866" s="627"/>
      <c r="O866" s="627"/>
      <c r="P866" s="627"/>
      <c r="Q866" s="627"/>
      <c r="R866" s="627"/>
      <c r="S866" s="627"/>
      <c r="T866" s="628"/>
      <c r="AT866" s="623" t="s">
        <v>205</v>
      </c>
      <c r="AU866" s="623" t="s">
        <v>89</v>
      </c>
      <c r="AV866" s="622" t="s">
        <v>114</v>
      </c>
      <c r="AW866" s="622" t="s">
        <v>43</v>
      </c>
      <c r="AX866" s="622" t="s">
        <v>82</v>
      </c>
      <c r="AY866" s="623" t="s">
        <v>197</v>
      </c>
    </row>
    <row r="867" spans="2:65" s="599" customFormat="1">
      <c r="B867" s="598"/>
      <c r="D867" s="594" t="s">
        <v>205</v>
      </c>
      <c r="E867" s="600" t="s">
        <v>5</v>
      </c>
      <c r="F867" s="601" t="s">
        <v>244</v>
      </c>
      <c r="H867" s="600" t="s">
        <v>5</v>
      </c>
      <c r="L867" s="598"/>
      <c r="M867" s="602"/>
      <c r="N867" s="603"/>
      <c r="O867" s="603"/>
      <c r="P867" s="603"/>
      <c r="Q867" s="603"/>
      <c r="R867" s="603"/>
      <c r="S867" s="603"/>
      <c r="T867" s="604"/>
      <c r="AT867" s="600" t="s">
        <v>205</v>
      </c>
      <c r="AU867" s="600" t="s">
        <v>89</v>
      </c>
      <c r="AV867" s="599" t="s">
        <v>11</v>
      </c>
      <c r="AW867" s="599" t="s">
        <v>43</v>
      </c>
      <c r="AX867" s="599" t="s">
        <v>82</v>
      </c>
      <c r="AY867" s="600" t="s">
        <v>197</v>
      </c>
    </row>
    <row r="868" spans="2:65" s="606" customFormat="1">
      <c r="B868" s="605"/>
      <c r="D868" s="594" t="s">
        <v>205</v>
      </c>
      <c r="E868" s="607" t="s">
        <v>5</v>
      </c>
      <c r="F868" s="608" t="s">
        <v>762</v>
      </c>
      <c r="H868" s="609">
        <v>2.1930000000000001</v>
      </c>
      <c r="L868" s="605"/>
      <c r="M868" s="610"/>
      <c r="N868" s="611"/>
      <c r="O868" s="611"/>
      <c r="P868" s="611"/>
      <c r="Q868" s="611"/>
      <c r="R868" s="611"/>
      <c r="S868" s="611"/>
      <c r="T868" s="612"/>
      <c r="AT868" s="607" t="s">
        <v>205</v>
      </c>
      <c r="AU868" s="607" t="s">
        <v>89</v>
      </c>
      <c r="AV868" s="606" t="s">
        <v>89</v>
      </c>
      <c r="AW868" s="606" t="s">
        <v>43</v>
      </c>
      <c r="AX868" s="606" t="s">
        <v>82</v>
      </c>
      <c r="AY868" s="607" t="s">
        <v>197</v>
      </c>
    </row>
    <row r="869" spans="2:65" s="622" customFormat="1">
      <c r="B869" s="621"/>
      <c r="D869" s="594" t="s">
        <v>205</v>
      </c>
      <c r="E869" s="623" t="s">
        <v>5</v>
      </c>
      <c r="F869" s="624" t="s">
        <v>248</v>
      </c>
      <c r="H869" s="625">
        <v>2.1930000000000001</v>
      </c>
      <c r="L869" s="621"/>
      <c r="M869" s="626"/>
      <c r="N869" s="627"/>
      <c r="O869" s="627"/>
      <c r="P869" s="627"/>
      <c r="Q869" s="627"/>
      <c r="R869" s="627"/>
      <c r="S869" s="627"/>
      <c r="T869" s="628"/>
      <c r="AT869" s="623" t="s">
        <v>205</v>
      </c>
      <c r="AU869" s="623" t="s">
        <v>89</v>
      </c>
      <c r="AV869" s="622" t="s">
        <v>114</v>
      </c>
      <c r="AW869" s="622" t="s">
        <v>43</v>
      </c>
      <c r="AX869" s="622" t="s">
        <v>82</v>
      </c>
      <c r="AY869" s="623" t="s">
        <v>197</v>
      </c>
    </row>
    <row r="870" spans="2:65" s="599" customFormat="1">
      <c r="B870" s="598"/>
      <c r="D870" s="594" t="s">
        <v>205</v>
      </c>
      <c r="E870" s="600" t="s">
        <v>5</v>
      </c>
      <c r="F870" s="601" t="s">
        <v>249</v>
      </c>
      <c r="H870" s="600" t="s">
        <v>5</v>
      </c>
      <c r="L870" s="598"/>
      <c r="M870" s="602"/>
      <c r="N870" s="603"/>
      <c r="O870" s="603"/>
      <c r="P870" s="603"/>
      <c r="Q870" s="603"/>
      <c r="R870" s="603"/>
      <c r="S870" s="603"/>
      <c r="T870" s="604"/>
      <c r="AT870" s="600" t="s">
        <v>205</v>
      </c>
      <c r="AU870" s="600" t="s">
        <v>89</v>
      </c>
      <c r="AV870" s="599" t="s">
        <v>11</v>
      </c>
      <c r="AW870" s="599" t="s">
        <v>43</v>
      </c>
      <c r="AX870" s="599" t="s">
        <v>82</v>
      </c>
      <c r="AY870" s="600" t="s">
        <v>197</v>
      </c>
    </row>
    <row r="871" spans="2:65" s="606" customFormat="1">
      <c r="B871" s="605"/>
      <c r="D871" s="594" t="s">
        <v>205</v>
      </c>
      <c r="E871" s="607" t="s">
        <v>5</v>
      </c>
      <c r="F871" s="608" t="s">
        <v>762</v>
      </c>
      <c r="H871" s="609">
        <v>2.1930000000000001</v>
      </c>
      <c r="L871" s="605"/>
      <c r="M871" s="610"/>
      <c r="N871" s="611"/>
      <c r="O871" s="611"/>
      <c r="P871" s="611"/>
      <c r="Q871" s="611"/>
      <c r="R871" s="611"/>
      <c r="S871" s="611"/>
      <c r="T871" s="612"/>
      <c r="AT871" s="607" t="s">
        <v>205</v>
      </c>
      <c r="AU871" s="607" t="s">
        <v>89</v>
      </c>
      <c r="AV871" s="606" t="s">
        <v>89</v>
      </c>
      <c r="AW871" s="606" t="s">
        <v>43</v>
      </c>
      <c r="AX871" s="606" t="s">
        <v>82</v>
      </c>
      <c r="AY871" s="607" t="s">
        <v>197</v>
      </c>
    </row>
    <row r="872" spans="2:65" s="622" customFormat="1">
      <c r="B872" s="621"/>
      <c r="D872" s="594" t="s">
        <v>205</v>
      </c>
      <c r="E872" s="623" t="s">
        <v>5</v>
      </c>
      <c r="F872" s="624" t="s">
        <v>253</v>
      </c>
      <c r="H872" s="625">
        <v>2.1930000000000001</v>
      </c>
      <c r="L872" s="621"/>
      <c r="M872" s="626"/>
      <c r="N872" s="627"/>
      <c r="O872" s="627"/>
      <c r="P872" s="627"/>
      <c r="Q872" s="627"/>
      <c r="R872" s="627"/>
      <c r="S872" s="627"/>
      <c r="T872" s="628"/>
      <c r="AT872" s="623" t="s">
        <v>205</v>
      </c>
      <c r="AU872" s="623" t="s">
        <v>89</v>
      </c>
      <c r="AV872" s="622" t="s">
        <v>114</v>
      </c>
      <c r="AW872" s="622" t="s">
        <v>43</v>
      </c>
      <c r="AX872" s="622" t="s">
        <v>82</v>
      </c>
      <c r="AY872" s="623" t="s">
        <v>197</v>
      </c>
    </row>
    <row r="873" spans="2:65" s="614" customFormat="1">
      <c r="B873" s="613"/>
      <c r="D873" s="594" t="s">
        <v>205</v>
      </c>
      <c r="E873" s="615" t="s">
        <v>5</v>
      </c>
      <c r="F873" s="616" t="s">
        <v>210</v>
      </c>
      <c r="H873" s="617">
        <v>9.8689999999999998</v>
      </c>
      <c r="L873" s="613"/>
      <c r="M873" s="618"/>
      <c r="N873" s="619"/>
      <c r="O873" s="619"/>
      <c r="P873" s="619"/>
      <c r="Q873" s="619"/>
      <c r="R873" s="619"/>
      <c r="S873" s="619"/>
      <c r="T873" s="620"/>
      <c r="AT873" s="615" t="s">
        <v>205</v>
      </c>
      <c r="AU873" s="615" t="s">
        <v>89</v>
      </c>
      <c r="AV873" s="614" t="s">
        <v>129</v>
      </c>
      <c r="AW873" s="614" t="s">
        <v>43</v>
      </c>
      <c r="AX873" s="614" t="s">
        <v>11</v>
      </c>
      <c r="AY873" s="615" t="s">
        <v>197</v>
      </c>
    </row>
    <row r="874" spans="2:65" s="492" customFormat="1" ht="25.5" customHeight="1">
      <c r="B874" s="493"/>
      <c r="C874" s="572" t="s">
        <v>763</v>
      </c>
      <c r="D874" s="572" t="s">
        <v>199</v>
      </c>
      <c r="E874" s="573" t="s">
        <v>764</v>
      </c>
      <c r="F874" s="574" t="s">
        <v>765</v>
      </c>
      <c r="G874" s="575" t="s">
        <v>290</v>
      </c>
      <c r="H874" s="576">
        <v>187.2</v>
      </c>
      <c r="I874" s="7"/>
      <c r="J874" s="577">
        <f>ROUND(I874*H874,0)</f>
        <v>0</v>
      </c>
      <c r="K874" s="574" t="s">
        <v>203</v>
      </c>
      <c r="L874" s="493"/>
      <c r="M874" s="578" t="s">
        <v>5</v>
      </c>
      <c r="N874" s="579" t="s">
        <v>53</v>
      </c>
      <c r="O874" s="494"/>
      <c r="P874" s="580">
        <f>O874*H874</f>
        <v>0</v>
      </c>
      <c r="Q874" s="580">
        <v>0</v>
      </c>
      <c r="R874" s="580">
        <f>Q874*H874</f>
        <v>0</v>
      </c>
      <c r="S874" s="580">
        <v>3.7999999999999999E-2</v>
      </c>
      <c r="T874" s="581">
        <f>S874*H874</f>
        <v>7.113599999999999</v>
      </c>
      <c r="AR874" s="482" t="s">
        <v>129</v>
      </c>
      <c r="AT874" s="482" t="s">
        <v>199</v>
      </c>
      <c r="AU874" s="482" t="s">
        <v>89</v>
      </c>
      <c r="AY874" s="482" t="s">
        <v>197</v>
      </c>
      <c r="BE874" s="582">
        <f>IF(N874="základní",J874,0)</f>
        <v>0</v>
      </c>
      <c r="BF874" s="582">
        <f>IF(N874="snížená",J874,0)</f>
        <v>0</v>
      </c>
      <c r="BG874" s="582">
        <f>IF(N874="zákl. přenesená",J874,0)</f>
        <v>0</v>
      </c>
      <c r="BH874" s="582">
        <f>IF(N874="sníž. přenesená",J874,0)</f>
        <v>0</v>
      </c>
      <c r="BI874" s="582">
        <f>IF(N874="nulová",J874,0)</f>
        <v>0</v>
      </c>
      <c r="BJ874" s="482" t="s">
        <v>11</v>
      </c>
      <c r="BK874" s="582">
        <f>ROUND(I874*H874,0)</f>
        <v>0</v>
      </c>
      <c r="BL874" s="482" t="s">
        <v>129</v>
      </c>
      <c r="BM874" s="482" t="s">
        <v>766</v>
      </c>
    </row>
    <row r="875" spans="2:65" s="492" customFormat="1" ht="27">
      <c r="B875" s="493"/>
      <c r="D875" s="594" t="s">
        <v>257</v>
      </c>
      <c r="F875" s="595" t="s">
        <v>767</v>
      </c>
      <c r="L875" s="493"/>
      <c r="M875" s="596"/>
      <c r="N875" s="494"/>
      <c r="O875" s="494"/>
      <c r="P875" s="494"/>
      <c r="Q875" s="494"/>
      <c r="R875" s="494"/>
      <c r="S875" s="494"/>
      <c r="T875" s="597"/>
      <c r="AT875" s="482" t="s">
        <v>257</v>
      </c>
      <c r="AU875" s="482" t="s">
        <v>89</v>
      </c>
    </row>
    <row r="876" spans="2:65" s="599" customFormat="1">
      <c r="B876" s="598"/>
      <c r="D876" s="594" t="s">
        <v>205</v>
      </c>
      <c r="E876" s="600" t="s">
        <v>5</v>
      </c>
      <c r="F876" s="601" t="s">
        <v>223</v>
      </c>
      <c r="H876" s="600" t="s">
        <v>5</v>
      </c>
      <c r="L876" s="598"/>
      <c r="M876" s="602"/>
      <c r="N876" s="603"/>
      <c r="O876" s="603"/>
      <c r="P876" s="603"/>
      <c r="Q876" s="603"/>
      <c r="R876" s="603"/>
      <c r="S876" s="603"/>
      <c r="T876" s="604"/>
      <c r="AT876" s="600" t="s">
        <v>205</v>
      </c>
      <c r="AU876" s="600" t="s">
        <v>89</v>
      </c>
      <c r="AV876" s="599" t="s">
        <v>11</v>
      </c>
      <c r="AW876" s="599" t="s">
        <v>43</v>
      </c>
      <c r="AX876" s="599" t="s">
        <v>82</v>
      </c>
      <c r="AY876" s="600" t="s">
        <v>197</v>
      </c>
    </row>
    <row r="877" spans="2:65" s="599" customFormat="1">
      <c r="B877" s="598"/>
      <c r="D877" s="594" t="s">
        <v>205</v>
      </c>
      <c r="E877" s="600" t="s">
        <v>5</v>
      </c>
      <c r="F877" s="601" t="s">
        <v>768</v>
      </c>
      <c r="H877" s="600" t="s">
        <v>5</v>
      </c>
      <c r="L877" s="598"/>
      <c r="M877" s="602"/>
      <c r="N877" s="603"/>
      <c r="O877" s="603"/>
      <c r="P877" s="603"/>
      <c r="Q877" s="603"/>
      <c r="R877" s="603"/>
      <c r="S877" s="603"/>
      <c r="T877" s="604"/>
      <c r="AT877" s="600" t="s">
        <v>205</v>
      </c>
      <c r="AU877" s="600" t="s">
        <v>89</v>
      </c>
      <c r="AV877" s="599" t="s">
        <v>11</v>
      </c>
      <c r="AW877" s="599" t="s">
        <v>43</v>
      </c>
      <c r="AX877" s="599" t="s">
        <v>82</v>
      </c>
      <c r="AY877" s="600" t="s">
        <v>197</v>
      </c>
    </row>
    <row r="878" spans="2:65" s="606" customFormat="1">
      <c r="B878" s="605"/>
      <c r="D878" s="594" t="s">
        <v>205</v>
      </c>
      <c r="E878" s="607" t="s">
        <v>5</v>
      </c>
      <c r="F878" s="608" t="s">
        <v>769</v>
      </c>
      <c r="H878" s="609">
        <v>46.8</v>
      </c>
      <c r="L878" s="605"/>
      <c r="M878" s="610"/>
      <c r="N878" s="611"/>
      <c r="O878" s="611"/>
      <c r="P878" s="611"/>
      <c r="Q878" s="611"/>
      <c r="R878" s="611"/>
      <c r="S878" s="611"/>
      <c r="T878" s="612"/>
      <c r="AT878" s="607" t="s">
        <v>205</v>
      </c>
      <c r="AU878" s="607" t="s">
        <v>89</v>
      </c>
      <c r="AV878" s="606" t="s">
        <v>89</v>
      </c>
      <c r="AW878" s="606" t="s">
        <v>43</v>
      </c>
      <c r="AX878" s="606" t="s">
        <v>82</v>
      </c>
      <c r="AY878" s="607" t="s">
        <v>197</v>
      </c>
    </row>
    <row r="879" spans="2:65" s="622" customFormat="1">
      <c r="B879" s="621"/>
      <c r="D879" s="594" t="s">
        <v>205</v>
      </c>
      <c r="E879" s="623" t="s">
        <v>5</v>
      </c>
      <c r="F879" s="624" t="s">
        <v>237</v>
      </c>
      <c r="H879" s="625">
        <v>46.8</v>
      </c>
      <c r="L879" s="621"/>
      <c r="M879" s="626"/>
      <c r="N879" s="627"/>
      <c r="O879" s="627"/>
      <c r="P879" s="627"/>
      <c r="Q879" s="627"/>
      <c r="R879" s="627"/>
      <c r="S879" s="627"/>
      <c r="T879" s="628"/>
      <c r="AT879" s="623" t="s">
        <v>205</v>
      </c>
      <c r="AU879" s="623" t="s">
        <v>89</v>
      </c>
      <c r="AV879" s="622" t="s">
        <v>114</v>
      </c>
      <c r="AW879" s="622" t="s">
        <v>43</v>
      </c>
      <c r="AX879" s="622" t="s">
        <v>82</v>
      </c>
      <c r="AY879" s="623" t="s">
        <v>197</v>
      </c>
    </row>
    <row r="880" spans="2:65" s="599" customFormat="1">
      <c r="B880" s="598"/>
      <c r="D880" s="594" t="s">
        <v>205</v>
      </c>
      <c r="E880" s="600" t="s">
        <v>5</v>
      </c>
      <c r="F880" s="601" t="s">
        <v>238</v>
      </c>
      <c r="H880" s="600" t="s">
        <v>5</v>
      </c>
      <c r="L880" s="598"/>
      <c r="M880" s="602"/>
      <c r="N880" s="603"/>
      <c r="O880" s="603"/>
      <c r="P880" s="603"/>
      <c r="Q880" s="603"/>
      <c r="R880" s="603"/>
      <c r="S880" s="603"/>
      <c r="T880" s="604"/>
      <c r="AT880" s="600" t="s">
        <v>205</v>
      </c>
      <c r="AU880" s="600" t="s">
        <v>89</v>
      </c>
      <c r="AV880" s="599" t="s">
        <v>11</v>
      </c>
      <c r="AW880" s="599" t="s">
        <v>43</v>
      </c>
      <c r="AX880" s="599" t="s">
        <v>82</v>
      </c>
      <c r="AY880" s="600" t="s">
        <v>197</v>
      </c>
    </row>
    <row r="881" spans="2:65" s="599" customFormat="1">
      <c r="B881" s="598"/>
      <c r="D881" s="594" t="s">
        <v>205</v>
      </c>
      <c r="E881" s="600" t="s">
        <v>5</v>
      </c>
      <c r="F881" s="601" t="s">
        <v>768</v>
      </c>
      <c r="H881" s="600" t="s">
        <v>5</v>
      </c>
      <c r="L881" s="598"/>
      <c r="M881" s="602"/>
      <c r="N881" s="603"/>
      <c r="O881" s="603"/>
      <c r="P881" s="603"/>
      <c r="Q881" s="603"/>
      <c r="R881" s="603"/>
      <c r="S881" s="603"/>
      <c r="T881" s="604"/>
      <c r="AT881" s="600" t="s">
        <v>205</v>
      </c>
      <c r="AU881" s="600" t="s">
        <v>89</v>
      </c>
      <c r="AV881" s="599" t="s">
        <v>11</v>
      </c>
      <c r="AW881" s="599" t="s">
        <v>43</v>
      </c>
      <c r="AX881" s="599" t="s">
        <v>82</v>
      </c>
      <c r="AY881" s="600" t="s">
        <v>197</v>
      </c>
    </row>
    <row r="882" spans="2:65" s="606" customFormat="1">
      <c r="B882" s="605"/>
      <c r="D882" s="594" t="s">
        <v>205</v>
      </c>
      <c r="E882" s="607" t="s">
        <v>5</v>
      </c>
      <c r="F882" s="608" t="s">
        <v>769</v>
      </c>
      <c r="H882" s="609">
        <v>46.8</v>
      </c>
      <c r="L882" s="605"/>
      <c r="M882" s="610"/>
      <c r="N882" s="611"/>
      <c r="O882" s="611"/>
      <c r="P882" s="611"/>
      <c r="Q882" s="611"/>
      <c r="R882" s="611"/>
      <c r="S882" s="611"/>
      <c r="T882" s="612"/>
      <c r="AT882" s="607" t="s">
        <v>205</v>
      </c>
      <c r="AU882" s="607" t="s">
        <v>89</v>
      </c>
      <c r="AV882" s="606" t="s">
        <v>89</v>
      </c>
      <c r="AW882" s="606" t="s">
        <v>43</v>
      </c>
      <c r="AX882" s="606" t="s">
        <v>82</v>
      </c>
      <c r="AY882" s="607" t="s">
        <v>197</v>
      </c>
    </row>
    <row r="883" spans="2:65" s="622" customFormat="1">
      <c r="B883" s="621"/>
      <c r="D883" s="594" t="s">
        <v>205</v>
      </c>
      <c r="E883" s="623" t="s">
        <v>5</v>
      </c>
      <c r="F883" s="624" t="s">
        <v>243</v>
      </c>
      <c r="H883" s="625">
        <v>46.8</v>
      </c>
      <c r="L883" s="621"/>
      <c r="M883" s="626"/>
      <c r="N883" s="627"/>
      <c r="O883" s="627"/>
      <c r="P883" s="627"/>
      <c r="Q883" s="627"/>
      <c r="R883" s="627"/>
      <c r="S883" s="627"/>
      <c r="T883" s="628"/>
      <c r="AT883" s="623" t="s">
        <v>205</v>
      </c>
      <c r="AU883" s="623" t="s">
        <v>89</v>
      </c>
      <c r="AV883" s="622" t="s">
        <v>114</v>
      </c>
      <c r="AW883" s="622" t="s">
        <v>43</v>
      </c>
      <c r="AX883" s="622" t="s">
        <v>82</v>
      </c>
      <c r="AY883" s="623" t="s">
        <v>197</v>
      </c>
    </row>
    <row r="884" spans="2:65" s="599" customFormat="1">
      <c r="B884" s="598"/>
      <c r="D884" s="594" t="s">
        <v>205</v>
      </c>
      <c r="E884" s="600" t="s">
        <v>5</v>
      </c>
      <c r="F884" s="601" t="s">
        <v>244</v>
      </c>
      <c r="H884" s="600" t="s">
        <v>5</v>
      </c>
      <c r="L884" s="598"/>
      <c r="M884" s="602"/>
      <c r="N884" s="603"/>
      <c r="O884" s="603"/>
      <c r="P884" s="603"/>
      <c r="Q884" s="603"/>
      <c r="R884" s="603"/>
      <c r="S884" s="603"/>
      <c r="T884" s="604"/>
      <c r="AT884" s="600" t="s">
        <v>205</v>
      </c>
      <c r="AU884" s="600" t="s">
        <v>89</v>
      </c>
      <c r="AV884" s="599" t="s">
        <v>11</v>
      </c>
      <c r="AW884" s="599" t="s">
        <v>43</v>
      </c>
      <c r="AX884" s="599" t="s">
        <v>82</v>
      </c>
      <c r="AY884" s="600" t="s">
        <v>197</v>
      </c>
    </row>
    <row r="885" spans="2:65" s="599" customFormat="1">
      <c r="B885" s="598"/>
      <c r="D885" s="594" t="s">
        <v>205</v>
      </c>
      <c r="E885" s="600" t="s">
        <v>5</v>
      </c>
      <c r="F885" s="601" t="s">
        <v>768</v>
      </c>
      <c r="H885" s="600" t="s">
        <v>5</v>
      </c>
      <c r="L885" s="598"/>
      <c r="M885" s="602"/>
      <c r="N885" s="603"/>
      <c r="O885" s="603"/>
      <c r="P885" s="603"/>
      <c r="Q885" s="603"/>
      <c r="R885" s="603"/>
      <c r="S885" s="603"/>
      <c r="T885" s="604"/>
      <c r="AT885" s="600" t="s">
        <v>205</v>
      </c>
      <c r="AU885" s="600" t="s">
        <v>89</v>
      </c>
      <c r="AV885" s="599" t="s">
        <v>11</v>
      </c>
      <c r="AW885" s="599" t="s">
        <v>43</v>
      </c>
      <c r="AX885" s="599" t="s">
        <v>82</v>
      </c>
      <c r="AY885" s="600" t="s">
        <v>197</v>
      </c>
    </row>
    <row r="886" spans="2:65" s="606" customFormat="1">
      <c r="B886" s="605"/>
      <c r="D886" s="594" t="s">
        <v>205</v>
      </c>
      <c r="E886" s="607" t="s">
        <v>5</v>
      </c>
      <c r="F886" s="608" t="s">
        <v>769</v>
      </c>
      <c r="H886" s="609">
        <v>46.8</v>
      </c>
      <c r="L886" s="605"/>
      <c r="M886" s="610"/>
      <c r="N886" s="611"/>
      <c r="O886" s="611"/>
      <c r="P886" s="611"/>
      <c r="Q886" s="611"/>
      <c r="R886" s="611"/>
      <c r="S886" s="611"/>
      <c r="T886" s="612"/>
      <c r="AT886" s="607" t="s">
        <v>205</v>
      </c>
      <c r="AU886" s="607" t="s">
        <v>89</v>
      </c>
      <c r="AV886" s="606" t="s">
        <v>89</v>
      </c>
      <c r="AW886" s="606" t="s">
        <v>43</v>
      </c>
      <c r="AX886" s="606" t="s">
        <v>82</v>
      </c>
      <c r="AY886" s="607" t="s">
        <v>197</v>
      </c>
    </row>
    <row r="887" spans="2:65" s="622" customFormat="1">
      <c r="B887" s="621"/>
      <c r="D887" s="594" t="s">
        <v>205</v>
      </c>
      <c r="E887" s="623" t="s">
        <v>5</v>
      </c>
      <c r="F887" s="624" t="s">
        <v>248</v>
      </c>
      <c r="H887" s="625">
        <v>46.8</v>
      </c>
      <c r="L887" s="621"/>
      <c r="M887" s="626"/>
      <c r="N887" s="627"/>
      <c r="O887" s="627"/>
      <c r="P887" s="627"/>
      <c r="Q887" s="627"/>
      <c r="R887" s="627"/>
      <c r="S887" s="627"/>
      <c r="T887" s="628"/>
      <c r="AT887" s="623" t="s">
        <v>205</v>
      </c>
      <c r="AU887" s="623" t="s">
        <v>89</v>
      </c>
      <c r="AV887" s="622" t="s">
        <v>114</v>
      </c>
      <c r="AW887" s="622" t="s">
        <v>43</v>
      </c>
      <c r="AX887" s="622" t="s">
        <v>82</v>
      </c>
      <c r="AY887" s="623" t="s">
        <v>197</v>
      </c>
    </row>
    <row r="888" spans="2:65" s="599" customFormat="1">
      <c r="B888" s="598"/>
      <c r="D888" s="594" t="s">
        <v>205</v>
      </c>
      <c r="E888" s="600" t="s">
        <v>5</v>
      </c>
      <c r="F888" s="601" t="s">
        <v>249</v>
      </c>
      <c r="H888" s="600" t="s">
        <v>5</v>
      </c>
      <c r="L888" s="598"/>
      <c r="M888" s="602"/>
      <c r="N888" s="603"/>
      <c r="O888" s="603"/>
      <c r="P888" s="603"/>
      <c r="Q888" s="603"/>
      <c r="R888" s="603"/>
      <c r="S888" s="603"/>
      <c r="T888" s="604"/>
      <c r="AT888" s="600" t="s">
        <v>205</v>
      </c>
      <c r="AU888" s="600" t="s">
        <v>89</v>
      </c>
      <c r="AV888" s="599" t="s">
        <v>11</v>
      </c>
      <c r="AW888" s="599" t="s">
        <v>43</v>
      </c>
      <c r="AX888" s="599" t="s">
        <v>82</v>
      </c>
      <c r="AY888" s="600" t="s">
        <v>197</v>
      </c>
    </row>
    <row r="889" spans="2:65" s="599" customFormat="1">
      <c r="B889" s="598"/>
      <c r="D889" s="594" t="s">
        <v>205</v>
      </c>
      <c r="E889" s="600" t="s">
        <v>5</v>
      </c>
      <c r="F889" s="601" t="s">
        <v>768</v>
      </c>
      <c r="H889" s="600" t="s">
        <v>5</v>
      </c>
      <c r="L889" s="598"/>
      <c r="M889" s="602"/>
      <c r="N889" s="603"/>
      <c r="O889" s="603"/>
      <c r="P889" s="603"/>
      <c r="Q889" s="603"/>
      <c r="R889" s="603"/>
      <c r="S889" s="603"/>
      <c r="T889" s="604"/>
      <c r="AT889" s="600" t="s">
        <v>205</v>
      </c>
      <c r="AU889" s="600" t="s">
        <v>89</v>
      </c>
      <c r="AV889" s="599" t="s">
        <v>11</v>
      </c>
      <c r="AW889" s="599" t="s">
        <v>43</v>
      </c>
      <c r="AX889" s="599" t="s">
        <v>82</v>
      </c>
      <c r="AY889" s="600" t="s">
        <v>197</v>
      </c>
    </row>
    <row r="890" spans="2:65" s="606" customFormat="1">
      <c r="B890" s="605"/>
      <c r="D890" s="594" t="s">
        <v>205</v>
      </c>
      <c r="E890" s="607" t="s">
        <v>5</v>
      </c>
      <c r="F890" s="608" t="s">
        <v>769</v>
      </c>
      <c r="H890" s="609">
        <v>46.8</v>
      </c>
      <c r="L890" s="605"/>
      <c r="M890" s="610"/>
      <c r="N890" s="611"/>
      <c r="O890" s="611"/>
      <c r="P890" s="611"/>
      <c r="Q890" s="611"/>
      <c r="R890" s="611"/>
      <c r="S890" s="611"/>
      <c r="T890" s="612"/>
      <c r="AT890" s="607" t="s">
        <v>205</v>
      </c>
      <c r="AU890" s="607" t="s">
        <v>89</v>
      </c>
      <c r="AV890" s="606" t="s">
        <v>89</v>
      </c>
      <c r="AW890" s="606" t="s">
        <v>43</v>
      </c>
      <c r="AX890" s="606" t="s">
        <v>82</v>
      </c>
      <c r="AY890" s="607" t="s">
        <v>197</v>
      </c>
    </row>
    <row r="891" spans="2:65" s="622" customFormat="1">
      <c r="B891" s="621"/>
      <c r="D891" s="594" t="s">
        <v>205</v>
      </c>
      <c r="E891" s="623" t="s">
        <v>5</v>
      </c>
      <c r="F891" s="624" t="s">
        <v>253</v>
      </c>
      <c r="H891" s="625">
        <v>46.8</v>
      </c>
      <c r="L891" s="621"/>
      <c r="M891" s="626"/>
      <c r="N891" s="627"/>
      <c r="O891" s="627"/>
      <c r="P891" s="627"/>
      <c r="Q891" s="627"/>
      <c r="R891" s="627"/>
      <c r="S891" s="627"/>
      <c r="T891" s="628"/>
      <c r="AT891" s="623" t="s">
        <v>205</v>
      </c>
      <c r="AU891" s="623" t="s">
        <v>89</v>
      </c>
      <c r="AV891" s="622" t="s">
        <v>114</v>
      </c>
      <c r="AW891" s="622" t="s">
        <v>43</v>
      </c>
      <c r="AX891" s="622" t="s">
        <v>82</v>
      </c>
      <c r="AY891" s="623" t="s">
        <v>197</v>
      </c>
    </row>
    <row r="892" spans="2:65" s="614" customFormat="1">
      <c r="B892" s="613"/>
      <c r="D892" s="594" t="s">
        <v>205</v>
      </c>
      <c r="E892" s="615" t="s">
        <v>5</v>
      </c>
      <c r="F892" s="616" t="s">
        <v>210</v>
      </c>
      <c r="H892" s="617">
        <v>187.2</v>
      </c>
      <c r="L892" s="613"/>
      <c r="M892" s="618"/>
      <c r="N892" s="619"/>
      <c r="O892" s="619"/>
      <c r="P892" s="619"/>
      <c r="Q892" s="619"/>
      <c r="R892" s="619"/>
      <c r="S892" s="619"/>
      <c r="T892" s="620"/>
      <c r="AT892" s="615" t="s">
        <v>205</v>
      </c>
      <c r="AU892" s="615" t="s">
        <v>89</v>
      </c>
      <c r="AV892" s="614" t="s">
        <v>129</v>
      </c>
      <c r="AW892" s="614" t="s">
        <v>43</v>
      </c>
      <c r="AX892" s="614" t="s">
        <v>11</v>
      </c>
      <c r="AY892" s="615" t="s">
        <v>197</v>
      </c>
    </row>
    <row r="893" spans="2:65" s="492" customFormat="1" ht="25.5" customHeight="1">
      <c r="B893" s="493"/>
      <c r="C893" s="572" t="s">
        <v>770</v>
      </c>
      <c r="D893" s="572" t="s">
        <v>199</v>
      </c>
      <c r="E893" s="573" t="s">
        <v>771</v>
      </c>
      <c r="F893" s="574" t="s">
        <v>772</v>
      </c>
      <c r="G893" s="575" t="s">
        <v>290</v>
      </c>
      <c r="H893" s="576">
        <v>6.3040000000000003</v>
      </c>
      <c r="I893" s="7"/>
      <c r="J893" s="577">
        <f>ROUND(I893*H893,0)</f>
        <v>0</v>
      </c>
      <c r="K893" s="574" t="s">
        <v>203</v>
      </c>
      <c r="L893" s="493"/>
      <c r="M893" s="578" t="s">
        <v>5</v>
      </c>
      <c r="N893" s="579" t="s">
        <v>53</v>
      </c>
      <c r="O893" s="494"/>
      <c r="P893" s="580">
        <f>O893*H893</f>
        <v>0</v>
      </c>
      <c r="Q893" s="580">
        <v>0</v>
      </c>
      <c r="R893" s="580">
        <f>Q893*H893</f>
        <v>0</v>
      </c>
      <c r="S893" s="580">
        <v>8.7999999999999995E-2</v>
      </c>
      <c r="T893" s="581">
        <f>S893*H893</f>
        <v>0.55475200000000002</v>
      </c>
      <c r="AR893" s="482" t="s">
        <v>129</v>
      </c>
      <c r="AT893" s="482" t="s">
        <v>199</v>
      </c>
      <c r="AU893" s="482" t="s">
        <v>89</v>
      </c>
      <c r="AY893" s="482" t="s">
        <v>197</v>
      </c>
      <c r="BE893" s="582">
        <f>IF(N893="základní",J893,0)</f>
        <v>0</v>
      </c>
      <c r="BF893" s="582">
        <f>IF(N893="snížená",J893,0)</f>
        <v>0</v>
      </c>
      <c r="BG893" s="582">
        <f>IF(N893="zákl. přenesená",J893,0)</f>
        <v>0</v>
      </c>
      <c r="BH893" s="582">
        <f>IF(N893="sníž. přenesená",J893,0)</f>
        <v>0</v>
      </c>
      <c r="BI893" s="582">
        <f>IF(N893="nulová",J893,0)</f>
        <v>0</v>
      </c>
      <c r="BJ893" s="482" t="s">
        <v>11</v>
      </c>
      <c r="BK893" s="582">
        <f>ROUND(I893*H893,0)</f>
        <v>0</v>
      </c>
      <c r="BL893" s="482" t="s">
        <v>129</v>
      </c>
      <c r="BM893" s="482" t="s">
        <v>773</v>
      </c>
    </row>
    <row r="894" spans="2:65" s="492" customFormat="1" ht="27">
      <c r="B894" s="493"/>
      <c r="D894" s="594" t="s">
        <v>257</v>
      </c>
      <c r="F894" s="595" t="s">
        <v>767</v>
      </c>
      <c r="L894" s="493"/>
      <c r="M894" s="596"/>
      <c r="N894" s="494"/>
      <c r="O894" s="494"/>
      <c r="P894" s="494"/>
      <c r="Q894" s="494"/>
      <c r="R894" s="494"/>
      <c r="S894" s="494"/>
      <c r="T894" s="597"/>
      <c r="AT894" s="482" t="s">
        <v>257</v>
      </c>
      <c r="AU894" s="482" t="s">
        <v>89</v>
      </c>
    </row>
    <row r="895" spans="2:65" s="599" customFormat="1">
      <c r="B895" s="598"/>
      <c r="D895" s="594" t="s">
        <v>205</v>
      </c>
      <c r="E895" s="600" t="s">
        <v>5</v>
      </c>
      <c r="F895" s="601" t="s">
        <v>223</v>
      </c>
      <c r="H895" s="600" t="s">
        <v>5</v>
      </c>
      <c r="L895" s="598"/>
      <c r="M895" s="602"/>
      <c r="N895" s="603"/>
      <c r="O895" s="603"/>
      <c r="P895" s="603"/>
      <c r="Q895" s="603"/>
      <c r="R895" s="603"/>
      <c r="S895" s="603"/>
      <c r="T895" s="604"/>
      <c r="AT895" s="600" t="s">
        <v>205</v>
      </c>
      <c r="AU895" s="600" t="s">
        <v>89</v>
      </c>
      <c r="AV895" s="599" t="s">
        <v>11</v>
      </c>
      <c r="AW895" s="599" t="s">
        <v>43</v>
      </c>
      <c r="AX895" s="599" t="s">
        <v>82</v>
      </c>
      <c r="AY895" s="600" t="s">
        <v>197</v>
      </c>
    </row>
    <row r="896" spans="2:65" s="599" customFormat="1">
      <c r="B896" s="598"/>
      <c r="D896" s="594" t="s">
        <v>205</v>
      </c>
      <c r="E896" s="600" t="s">
        <v>5</v>
      </c>
      <c r="F896" s="601" t="s">
        <v>774</v>
      </c>
      <c r="H896" s="600" t="s">
        <v>5</v>
      </c>
      <c r="L896" s="598"/>
      <c r="M896" s="602"/>
      <c r="N896" s="603"/>
      <c r="O896" s="603"/>
      <c r="P896" s="603"/>
      <c r="Q896" s="603"/>
      <c r="R896" s="603"/>
      <c r="S896" s="603"/>
      <c r="T896" s="604"/>
      <c r="AT896" s="600" t="s">
        <v>205</v>
      </c>
      <c r="AU896" s="600" t="s">
        <v>89</v>
      </c>
      <c r="AV896" s="599" t="s">
        <v>11</v>
      </c>
      <c r="AW896" s="599" t="s">
        <v>43</v>
      </c>
      <c r="AX896" s="599" t="s">
        <v>82</v>
      </c>
      <c r="AY896" s="600" t="s">
        <v>197</v>
      </c>
    </row>
    <row r="897" spans="2:65" s="606" customFormat="1">
      <c r="B897" s="605"/>
      <c r="D897" s="594" t="s">
        <v>205</v>
      </c>
      <c r="E897" s="607" t="s">
        <v>5</v>
      </c>
      <c r="F897" s="608" t="s">
        <v>775</v>
      </c>
      <c r="H897" s="609">
        <v>1.5760000000000001</v>
      </c>
      <c r="L897" s="605"/>
      <c r="M897" s="610"/>
      <c r="N897" s="611"/>
      <c r="O897" s="611"/>
      <c r="P897" s="611"/>
      <c r="Q897" s="611"/>
      <c r="R897" s="611"/>
      <c r="S897" s="611"/>
      <c r="T897" s="612"/>
      <c r="AT897" s="607" t="s">
        <v>205</v>
      </c>
      <c r="AU897" s="607" t="s">
        <v>89</v>
      </c>
      <c r="AV897" s="606" t="s">
        <v>89</v>
      </c>
      <c r="AW897" s="606" t="s">
        <v>43</v>
      </c>
      <c r="AX897" s="606" t="s">
        <v>82</v>
      </c>
      <c r="AY897" s="607" t="s">
        <v>197</v>
      </c>
    </row>
    <row r="898" spans="2:65" s="622" customFormat="1">
      <c r="B898" s="621"/>
      <c r="D898" s="594" t="s">
        <v>205</v>
      </c>
      <c r="E898" s="623" t="s">
        <v>5</v>
      </c>
      <c r="F898" s="624" t="s">
        <v>237</v>
      </c>
      <c r="H898" s="625">
        <v>1.5760000000000001</v>
      </c>
      <c r="L898" s="621"/>
      <c r="M898" s="626"/>
      <c r="N898" s="627"/>
      <c r="O898" s="627"/>
      <c r="P898" s="627"/>
      <c r="Q898" s="627"/>
      <c r="R898" s="627"/>
      <c r="S898" s="627"/>
      <c r="T898" s="628"/>
      <c r="AT898" s="623" t="s">
        <v>205</v>
      </c>
      <c r="AU898" s="623" t="s">
        <v>89</v>
      </c>
      <c r="AV898" s="622" t="s">
        <v>114</v>
      </c>
      <c r="AW898" s="622" t="s">
        <v>43</v>
      </c>
      <c r="AX898" s="622" t="s">
        <v>82</v>
      </c>
      <c r="AY898" s="623" t="s">
        <v>197</v>
      </c>
    </row>
    <row r="899" spans="2:65" s="599" customFormat="1">
      <c r="B899" s="598"/>
      <c r="D899" s="594" t="s">
        <v>205</v>
      </c>
      <c r="E899" s="600" t="s">
        <v>5</v>
      </c>
      <c r="F899" s="601" t="s">
        <v>238</v>
      </c>
      <c r="H899" s="600" t="s">
        <v>5</v>
      </c>
      <c r="L899" s="598"/>
      <c r="M899" s="602"/>
      <c r="N899" s="603"/>
      <c r="O899" s="603"/>
      <c r="P899" s="603"/>
      <c r="Q899" s="603"/>
      <c r="R899" s="603"/>
      <c r="S899" s="603"/>
      <c r="T899" s="604"/>
      <c r="AT899" s="600" t="s">
        <v>205</v>
      </c>
      <c r="AU899" s="600" t="s">
        <v>89</v>
      </c>
      <c r="AV899" s="599" t="s">
        <v>11</v>
      </c>
      <c r="AW899" s="599" t="s">
        <v>43</v>
      </c>
      <c r="AX899" s="599" t="s">
        <v>82</v>
      </c>
      <c r="AY899" s="600" t="s">
        <v>197</v>
      </c>
    </row>
    <row r="900" spans="2:65" s="599" customFormat="1">
      <c r="B900" s="598"/>
      <c r="D900" s="594" t="s">
        <v>205</v>
      </c>
      <c r="E900" s="600" t="s">
        <v>5</v>
      </c>
      <c r="F900" s="601" t="s">
        <v>776</v>
      </c>
      <c r="H900" s="600" t="s">
        <v>5</v>
      </c>
      <c r="L900" s="598"/>
      <c r="M900" s="602"/>
      <c r="N900" s="603"/>
      <c r="O900" s="603"/>
      <c r="P900" s="603"/>
      <c r="Q900" s="603"/>
      <c r="R900" s="603"/>
      <c r="S900" s="603"/>
      <c r="T900" s="604"/>
      <c r="AT900" s="600" t="s">
        <v>205</v>
      </c>
      <c r="AU900" s="600" t="s">
        <v>89</v>
      </c>
      <c r="AV900" s="599" t="s">
        <v>11</v>
      </c>
      <c r="AW900" s="599" t="s">
        <v>43</v>
      </c>
      <c r="AX900" s="599" t="s">
        <v>82</v>
      </c>
      <c r="AY900" s="600" t="s">
        <v>197</v>
      </c>
    </row>
    <row r="901" spans="2:65" s="606" customFormat="1">
      <c r="B901" s="605"/>
      <c r="D901" s="594" t="s">
        <v>205</v>
      </c>
      <c r="E901" s="607" t="s">
        <v>5</v>
      </c>
      <c r="F901" s="608" t="s">
        <v>775</v>
      </c>
      <c r="H901" s="609">
        <v>1.5760000000000001</v>
      </c>
      <c r="L901" s="605"/>
      <c r="M901" s="610"/>
      <c r="N901" s="611"/>
      <c r="O901" s="611"/>
      <c r="P901" s="611"/>
      <c r="Q901" s="611"/>
      <c r="R901" s="611"/>
      <c r="S901" s="611"/>
      <c r="T901" s="612"/>
      <c r="AT901" s="607" t="s">
        <v>205</v>
      </c>
      <c r="AU901" s="607" t="s">
        <v>89</v>
      </c>
      <c r="AV901" s="606" t="s">
        <v>89</v>
      </c>
      <c r="AW901" s="606" t="s">
        <v>43</v>
      </c>
      <c r="AX901" s="606" t="s">
        <v>82</v>
      </c>
      <c r="AY901" s="607" t="s">
        <v>197</v>
      </c>
    </row>
    <row r="902" spans="2:65" s="622" customFormat="1">
      <c r="B902" s="621"/>
      <c r="D902" s="594" t="s">
        <v>205</v>
      </c>
      <c r="E902" s="623" t="s">
        <v>5</v>
      </c>
      <c r="F902" s="624" t="s">
        <v>243</v>
      </c>
      <c r="H902" s="625">
        <v>1.5760000000000001</v>
      </c>
      <c r="L902" s="621"/>
      <c r="M902" s="626"/>
      <c r="N902" s="627"/>
      <c r="O902" s="627"/>
      <c r="P902" s="627"/>
      <c r="Q902" s="627"/>
      <c r="R902" s="627"/>
      <c r="S902" s="627"/>
      <c r="T902" s="628"/>
      <c r="AT902" s="623" t="s">
        <v>205</v>
      </c>
      <c r="AU902" s="623" t="s">
        <v>89</v>
      </c>
      <c r="AV902" s="622" t="s">
        <v>114</v>
      </c>
      <c r="AW902" s="622" t="s">
        <v>43</v>
      </c>
      <c r="AX902" s="622" t="s">
        <v>82</v>
      </c>
      <c r="AY902" s="623" t="s">
        <v>197</v>
      </c>
    </row>
    <row r="903" spans="2:65" s="599" customFormat="1">
      <c r="B903" s="598"/>
      <c r="D903" s="594" t="s">
        <v>205</v>
      </c>
      <c r="E903" s="600" t="s">
        <v>5</v>
      </c>
      <c r="F903" s="601" t="s">
        <v>244</v>
      </c>
      <c r="H903" s="600" t="s">
        <v>5</v>
      </c>
      <c r="L903" s="598"/>
      <c r="M903" s="602"/>
      <c r="N903" s="603"/>
      <c r="O903" s="603"/>
      <c r="P903" s="603"/>
      <c r="Q903" s="603"/>
      <c r="R903" s="603"/>
      <c r="S903" s="603"/>
      <c r="T903" s="604"/>
      <c r="AT903" s="600" t="s">
        <v>205</v>
      </c>
      <c r="AU903" s="600" t="s">
        <v>89</v>
      </c>
      <c r="AV903" s="599" t="s">
        <v>11</v>
      </c>
      <c r="AW903" s="599" t="s">
        <v>43</v>
      </c>
      <c r="AX903" s="599" t="s">
        <v>82</v>
      </c>
      <c r="AY903" s="600" t="s">
        <v>197</v>
      </c>
    </row>
    <row r="904" spans="2:65" s="599" customFormat="1">
      <c r="B904" s="598"/>
      <c r="D904" s="594" t="s">
        <v>205</v>
      </c>
      <c r="E904" s="600" t="s">
        <v>5</v>
      </c>
      <c r="F904" s="601" t="s">
        <v>777</v>
      </c>
      <c r="H904" s="600" t="s">
        <v>5</v>
      </c>
      <c r="L904" s="598"/>
      <c r="M904" s="602"/>
      <c r="N904" s="603"/>
      <c r="O904" s="603"/>
      <c r="P904" s="603"/>
      <c r="Q904" s="603"/>
      <c r="R904" s="603"/>
      <c r="S904" s="603"/>
      <c r="T904" s="604"/>
      <c r="AT904" s="600" t="s">
        <v>205</v>
      </c>
      <c r="AU904" s="600" t="s">
        <v>89</v>
      </c>
      <c r="AV904" s="599" t="s">
        <v>11</v>
      </c>
      <c r="AW904" s="599" t="s">
        <v>43</v>
      </c>
      <c r="AX904" s="599" t="s">
        <v>82</v>
      </c>
      <c r="AY904" s="600" t="s">
        <v>197</v>
      </c>
    </row>
    <row r="905" spans="2:65" s="606" customFormat="1">
      <c r="B905" s="605"/>
      <c r="D905" s="594" t="s">
        <v>205</v>
      </c>
      <c r="E905" s="607" t="s">
        <v>5</v>
      </c>
      <c r="F905" s="608" t="s">
        <v>775</v>
      </c>
      <c r="H905" s="609">
        <v>1.5760000000000001</v>
      </c>
      <c r="L905" s="605"/>
      <c r="M905" s="610"/>
      <c r="N905" s="611"/>
      <c r="O905" s="611"/>
      <c r="P905" s="611"/>
      <c r="Q905" s="611"/>
      <c r="R905" s="611"/>
      <c r="S905" s="611"/>
      <c r="T905" s="612"/>
      <c r="AT905" s="607" t="s">
        <v>205</v>
      </c>
      <c r="AU905" s="607" t="s">
        <v>89</v>
      </c>
      <c r="AV905" s="606" t="s">
        <v>89</v>
      </c>
      <c r="AW905" s="606" t="s">
        <v>43</v>
      </c>
      <c r="AX905" s="606" t="s">
        <v>82</v>
      </c>
      <c r="AY905" s="607" t="s">
        <v>197</v>
      </c>
    </row>
    <row r="906" spans="2:65" s="622" customFormat="1">
      <c r="B906" s="621"/>
      <c r="D906" s="594" t="s">
        <v>205</v>
      </c>
      <c r="E906" s="623" t="s">
        <v>5</v>
      </c>
      <c r="F906" s="624" t="s">
        <v>248</v>
      </c>
      <c r="H906" s="625">
        <v>1.5760000000000001</v>
      </c>
      <c r="L906" s="621"/>
      <c r="M906" s="626"/>
      <c r="N906" s="627"/>
      <c r="O906" s="627"/>
      <c r="P906" s="627"/>
      <c r="Q906" s="627"/>
      <c r="R906" s="627"/>
      <c r="S906" s="627"/>
      <c r="T906" s="628"/>
      <c r="AT906" s="623" t="s">
        <v>205</v>
      </c>
      <c r="AU906" s="623" t="s">
        <v>89</v>
      </c>
      <c r="AV906" s="622" t="s">
        <v>114</v>
      </c>
      <c r="AW906" s="622" t="s">
        <v>43</v>
      </c>
      <c r="AX906" s="622" t="s">
        <v>82</v>
      </c>
      <c r="AY906" s="623" t="s">
        <v>197</v>
      </c>
    </row>
    <row r="907" spans="2:65" s="599" customFormat="1">
      <c r="B907" s="598"/>
      <c r="D907" s="594" t="s">
        <v>205</v>
      </c>
      <c r="E907" s="600" t="s">
        <v>5</v>
      </c>
      <c r="F907" s="601" t="s">
        <v>249</v>
      </c>
      <c r="H907" s="600" t="s">
        <v>5</v>
      </c>
      <c r="L907" s="598"/>
      <c r="M907" s="602"/>
      <c r="N907" s="603"/>
      <c r="O907" s="603"/>
      <c r="P907" s="603"/>
      <c r="Q907" s="603"/>
      <c r="R907" s="603"/>
      <c r="S907" s="603"/>
      <c r="T907" s="604"/>
      <c r="AT907" s="600" t="s">
        <v>205</v>
      </c>
      <c r="AU907" s="600" t="s">
        <v>89</v>
      </c>
      <c r="AV907" s="599" t="s">
        <v>11</v>
      </c>
      <c r="AW907" s="599" t="s">
        <v>43</v>
      </c>
      <c r="AX907" s="599" t="s">
        <v>82</v>
      </c>
      <c r="AY907" s="600" t="s">
        <v>197</v>
      </c>
    </row>
    <row r="908" spans="2:65" s="599" customFormat="1">
      <c r="B908" s="598"/>
      <c r="D908" s="594" t="s">
        <v>205</v>
      </c>
      <c r="E908" s="600" t="s">
        <v>5</v>
      </c>
      <c r="F908" s="601" t="s">
        <v>778</v>
      </c>
      <c r="H908" s="600" t="s">
        <v>5</v>
      </c>
      <c r="L908" s="598"/>
      <c r="M908" s="602"/>
      <c r="N908" s="603"/>
      <c r="O908" s="603"/>
      <c r="P908" s="603"/>
      <c r="Q908" s="603"/>
      <c r="R908" s="603"/>
      <c r="S908" s="603"/>
      <c r="T908" s="604"/>
      <c r="AT908" s="600" t="s">
        <v>205</v>
      </c>
      <c r="AU908" s="600" t="s">
        <v>89</v>
      </c>
      <c r="AV908" s="599" t="s">
        <v>11</v>
      </c>
      <c r="AW908" s="599" t="s">
        <v>43</v>
      </c>
      <c r="AX908" s="599" t="s">
        <v>82</v>
      </c>
      <c r="AY908" s="600" t="s">
        <v>197</v>
      </c>
    </row>
    <row r="909" spans="2:65" s="606" customFormat="1">
      <c r="B909" s="605"/>
      <c r="D909" s="594" t="s">
        <v>205</v>
      </c>
      <c r="E909" s="607" t="s">
        <v>5</v>
      </c>
      <c r="F909" s="608" t="s">
        <v>775</v>
      </c>
      <c r="H909" s="609">
        <v>1.5760000000000001</v>
      </c>
      <c r="L909" s="605"/>
      <c r="M909" s="610"/>
      <c r="N909" s="611"/>
      <c r="O909" s="611"/>
      <c r="P909" s="611"/>
      <c r="Q909" s="611"/>
      <c r="R909" s="611"/>
      <c r="S909" s="611"/>
      <c r="T909" s="612"/>
      <c r="AT909" s="607" t="s">
        <v>205</v>
      </c>
      <c r="AU909" s="607" t="s">
        <v>89</v>
      </c>
      <c r="AV909" s="606" t="s">
        <v>89</v>
      </c>
      <c r="AW909" s="606" t="s">
        <v>43</v>
      </c>
      <c r="AX909" s="606" t="s">
        <v>82</v>
      </c>
      <c r="AY909" s="607" t="s">
        <v>197</v>
      </c>
    </row>
    <row r="910" spans="2:65" s="622" customFormat="1">
      <c r="B910" s="621"/>
      <c r="D910" s="594" t="s">
        <v>205</v>
      </c>
      <c r="E910" s="623" t="s">
        <v>5</v>
      </c>
      <c r="F910" s="624" t="s">
        <v>253</v>
      </c>
      <c r="H910" s="625">
        <v>1.5760000000000001</v>
      </c>
      <c r="L910" s="621"/>
      <c r="M910" s="626"/>
      <c r="N910" s="627"/>
      <c r="O910" s="627"/>
      <c r="P910" s="627"/>
      <c r="Q910" s="627"/>
      <c r="R910" s="627"/>
      <c r="S910" s="627"/>
      <c r="T910" s="628"/>
      <c r="AT910" s="623" t="s">
        <v>205</v>
      </c>
      <c r="AU910" s="623" t="s">
        <v>89</v>
      </c>
      <c r="AV910" s="622" t="s">
        <v>114</v>
      </c>
      <c r="AW910" s="622" t="s">
        <v>43</v>
      </c>
      <c r="AX910" s="622" t="s">
        <v>82</v>
      </c>
      <c r="AY910" s="623" t="s">
        <v>197</v>
      </c>
    </row>
    <row r="911" spans="2:65" s="614" customFormat="1">
      <c r="B911" s="613"/>
      <c r="D911" s="594" t="s">
        <v>205</v>
      </c>
      <c r="E911" s="615" t="s">
        <v>5</v>
      </c>
      <c r="F911" s="616" t="s">
        <v>210</v>
      </c>
      <c r="H911" s="617">
        <v>6.3040000000000003</v>
      </c>
      <c r="L911" s="613"/>
      <c r="M911" s="618"/>
      <c r="N911" s="619"/>
      <c r="O911" s="619"/>
      <c r="P911" s="619"/>
      <c r="Q911" s="619"/>
      <c r="R911" s="619"/>
      <c r="S911" s="619"/>
      <c r="T911" s="620"/>
      <c r="AT911" s="615" t="s">
        <v>205</v>
      </c>
      <c r="AU911" s="615" t="s">
        <v>89</v>
      </c>
      <c r="AV911" s="614" t="s">
        <v>129</v>
      </c>
      <c r="AW911" s="614" t="s">
        <v>43</v>
      </c>
      <c r="AX911" s="614" t="s">
        <v>11</v>
      </c>
      <c r="AY911" s="615" t="s">
        <v>197</v>
      </c>
    </row>
    <row r="912" spans="2:65" s="492" customFormat="1" ht="38.25" customHeight="1">
      <c r="B912" s="493"/>
      <c r="C912" s="572" t="s">
        <v>779</v>
      </c>
      <c r="D912" s="572" t="s">
        <v>199</v>
      </c>
      <c r="E912" s="573" t="s">
        <v>780</v>
      </c>
      <c r="F912" s="574" t="s">
        <v>781</v>
      </c>
      <c r="G912" s="575" t="s">
        <v>290</v>
      </c>
      <c r="H912" s="576">
        <v>27.300999999999998</v>
      </c>
      <c r="I912" s="7"/>
      <c r="J912" s="577">
        <f>ROUND(I912*H912,0)</f>
        <v>0</v>
      </c>
      <c r="K912" s="574" t="s">
        <v>203</v>
      </c>
      <c r="L912" s="493"/>
      <c r="M912" s="578" t="s">
        <v>5</v>
      </c>
      <c r="N912" s="579" t="s">
        <v>53</v>
      </c>
      <c r="O912" s="494"/>
      <c r="P912" s="580">
        <f>O912*H912</f>
        <v>0</v>
      </c>
      <c r="Q912" s="580">
        <v>0</v>
      </c>
      <c r="R912" s="580">
        <f>Q912*H912</f>
        <v>0</v>
      </c>
      <c r="S912" s="580">
        <v>1.4999999999999999E-2</v>
      </c>
      <c r="T912" s="581">
        <f>S912*H912</f>
        <v>0.40951499999999996</v>
      </c>
      <c r="AR912" s="482" t="s">
        <v>129</v>
      </c>
      <c r="AT912" s="482" t="s">
        <v>199</v>
      </c>
      <c r="AU912" s="482" t="s">
        <v>89</v>
      </c>
      <c r="AY912" s="482" t="s">
        <v>197</v>
      </c>
      <c r="BE912" s="582">
        <f>IF(N912="základní",J912,0)</f>
        <v>0</v>
      </c>
      <c r="BF912" s="582">
        <f>IF(N912="snížená",J912,0)</f>
        <v>0</v>
      </c>
      <c r="BG912" s="582">
        <f>IF(N912="zákl. přenesená",J912,0)</f>
        <v>0</v>
      </c>
      <c r="BH912" s="582">
        <f>IF(N912="sníž. přenesená",J912,0)</f>
        <v>0</v>
      </c>
      <c r="BI912" s="582">
        <f>IF(N912="nulová",J912,0)</f>
        <v>0</v>
      </c>
      <c r="BJ912" s="482" t="s">
        <v>11</v>
      </c>
      <c r="BK912" s="582">
        <f>ROUND(I912*H912,0)</f>
        <v>0</v>
      </c>
      <c r="BL912" s="482" t="s">
        <v>129</v>
      </c>
      <c r="BM912" s="482" t="s">
        <v>782</v>
      </c>
    </row>
    <row r="913" spans="2:51" s="492" customFormat="1" ht="27">
      <c r="B913" s="493"/>
      <c r="D913" s="594" t="s">
        <v>257</v>
      </c>
      <c r="F913" s="595" t="s">
        <v>767</v>
      </c>
      <c r="L913" s="493"/>
      <c r="M913" s="596"/>
      <c r="N913" s="494"/>
      <c r="O913" s="494"/>
      <c r="P913" s="494"/>
      <c r="Q913" s="494"/>
      <c r="R913" s="494"/>
      <c r="S913" s="494"/>
      <c r="T913" s="597"/>
      <c r="AT913" s="482" t="s">
        <v>257</v>
      </c>
      <c r="AU913" s="482" t="s">
        <v>89</v>
      </c>
    </row>
    <row r="914" spans="2:51" s="599" customFormat="1">
      <c r="B914" s="598"/>
      <c r="D914" s="594" t="s">
        <v>205</v>
      </c>
      <c r="E914" s="600" t="s">
        <v>5</v>
      </c>
      <c r="F914" s="601" t="s">
        <v>223</v>
      </c>
      <c r="H914" s="600" t="s">
        <v>5</v>
      </c>
      <c r="L914" s="598"/>
      <c r="M914" s="602"/>
      <c r="N914" s="603"/>
      <c r="O914" s="603"/>
      <c r="P914" s="603"/>
      <c r="Q914" s="603"/>
      <c r="R914" s="603"/>
      <c r="S914" s="603"/>
      <c r="T914" s="604"/>
      <c r="AT914" s="600" t="s">
        <v>205</v>
      </c>
      <c r="AU914" s="600" t="s">
        <v>89</v>
      </c>
      <c r="AV914" s="599" t="s">
        <v>11</v>
      </c>
      <c r="AW914" s="599" t="s">
        <v>43</v>
      </c>
      <c r="AX914" s="599" t="s">
        <v>82</v>
      </c>
      <c r="AY914" s="600" t="s">
        <v>197</v>
      </c>
    </row>
    <row r="915" spans="2:51" s="599" customFormat="1">
      <c r="B915" s="598"/>
      <c r="D915" s="594" t="s">
        <v>205</v>
      </c>
      <c r="E915" s="600" t="s">
        <v>5</v>
      </c>
      <c r="F915" s="601" t="s">
        <v>774</v>
      </c>
      <c r="H915" s="600" t="s">
        <v>5</v>
      </c>
      <c r="L915" s="598"/>
      <c r="M915" s="602"/>
      <c r="N915" s="603"/>
      <c r="O915" s="603"/>
      <c r="P915" s="603"/>
      <c r="Q915" s="603"/>
      <c r="R915" s="603"/>
      <c r="S915" s="603"/>
      <c r="T915" s="604"/>
      <c r="AT915" s="600" t="s">
        <v>205</v>
      </c>
      <c r="AU915" s="600" t="s">
        <v>89</v>
      </c>
      <c r="AV915" s="599" t="s">
        <v>11</v>
      </c>
      <c r="AW915" s="599" t="s">
        <v>43</v>
      </c>
      <c r="AX915" s="599" t="s">
        <v>82</v>
      </c>
      <c r="AY915" s="600" t="s">
        <v>197</v>
      </c>
    </row>
    <row r="916" spans="2:51" s="606" customFormat="1">
      <c r="B916" s="605"/>
      <c r="D916" s="594" t="s">
        <v>205</v>
      </c>
      <c r="E916" s="607" t="s">
        <v>5</v>
      </c>
      <c r="F916" s="608" t="s">
        <v>783</v>
      </c>
      <c r="H916" s="609">
        <v>5.875</v>
      </c>
      <c r="L916" s="605"/>
      <c r="M916" s="610"/>
      <c r="N916" s="611"/>
      <c r="O916" s="611"/>
      <c r="P916" s="611"/>
      <c r="Q916" s="611"/>
      <c r="R916" s="611"/>
      <c r="S916" s="611"/>
      <c r="T916" s="612"/>
      <c r="AT916" s="607" t="s">
        <v>205</v>
      </c>
      <c r="AU916" s="607" t="s">
        <v>89</v>
      </c>
      <c r="AV916" s="606" t="s">
        <v>89</v>
      </c>
      <c r="AW916" s="606" t="s">
        <v>43</v>
      </c>
      <c r="AX916" s="606" t="s">
        <v>82</v>
      </c>
      <c r="AY916" s="607" t="s">
        <v>197</v>
      </c>
    </row>
    <row r="917" spans="2:51" s="599" customFormat="1">
      <c r="B917" s="598"/>
      <c r="D917" s="594" t="s">
        <v>205</v>
      </c>
      <c r="E917" s="600" t="s">
        <v>5</v>
      </c>
      <c r="F917" s="601" t="s">
        <v>784</v>
      </c>
      <c r="H917" s="600" t="s">
        <v>5</v>
      </c>
      <c r="L917" s="598"/>
      <c r="M917" s="602"/>
      <c r="N917" s="603"/>
      <c r="O917" s="603"/>
      <c r="P917" s="603"/>
      <c r="Q917" s="603"/>
      <c r="R917" s="603"/>
      <c r="S917" s="603"/>
      <c r="T917" s="604"/>
      <c r="AT917" s="600" t="s">
        <v>205</v>
      </c>
      <c r="AU917" s="600" t="s">
        <v>89</v>
      </c>
      <c r="AV917" s="599" t="s">
        <v>11</v>
      </c>
      <c r="AW917" s="599" t="s">
        <v>43</v>
      </c>
      <c r="AX917" s="599" t="s">
        <v>82</v>
      </c>
      <c r="AY917" s="600" t="s">
        <v>197</v>
      </c>
    </row>
    <row r="918" spans="2:51" s="606" customFormat="1">
      <c r="B918" s="605"/>
      <c r="D918" s="594" t="s">
        <v>205</v>
      </c>
      <c r="E918" s="607" t="s">
        <v>5</v>
      </c>
      <c r="F918" s="608" t="s">
        <v>407</v>
      </c>
      <c r="H918" s="609">
        <v>-1.5760000000000001</v>
      </c>
      <c r="L918" s="605"/>
      <c r="M918" s="610"/>
      <c r="N918" s="611"/>
      <c r="O918" s="611"/>
      <c r="P918" s="611"/>
      <c r="Q918" s="611"/>
      <c r="R918" s="611"/>
      <c r="S918" s="611"/>
      <c r="T918" s="612"/>
      <c r="AT918" s="607" t="s">
        <v>205</v>
      </c>
      <c r="AU918" s="607" t="s">
        <v>89</v>
      </c>
      <c r="AV918" s="606" t="s">
        <v>89</v>
      </c>
      <c r="AW918" s="606" t="s">
        <v>43</v>
      </c>
      <c r="AX918" s="606" t="s">
        <v>82</v>
      </c>
      <c r="AY918" s="607" t="s">
        <v>197</v>
      </c>
    </row>
    <row r="919" spans="2:51" s="622" customFormat="1">
      <c r="B919" s="621"/>
      <c r="D919" s="594" t="s">
        <v>205</v>
      </c>
      <c r="E919" s="623" t="s">
        <v>5</v>
      </c>
      <c r="F919" s="624" t="s">
        <v>237</v>
      </c>
      <c r="H919" s="625">
        <v>4.2990000000000004</v>
      </c>
      <c r="L919" s="621"/>
      <c r="M919" s="626"/>
      <c r="N919" s="627"/>
      <c r="O919" s="627"/>
      <c r="P919" s="627"/>
      <c r="Q919" s="627"/>
      <c r="R919" s="627"/>
      <c r="S919" s="627"/>
      <c r="T919" s="628"/>
      <c r="AT919" s="623" t="s">
        <v>205</v>
      </c>
      <c r="AU919" s="623" t="s">
        <v>89</v>
      </c>
      <c r="AV919" s="622" t="s">
        <v>114</v>
      </c>
      <c r="AW919" s="622" t="s">
        <v>43</v>
      </c>
      <c r="AX919" s="622" t="s">
        <v>82</v>
      </c>
      <c r="AY919" s="623" t="s">
        <v>197</v>
      </c>
    </row>
    <row r="920" spans="2:51" s="599" customFormat="1">
      <c r="B920" s="598"/>
      <c r="D920" s="594" t="s">
        <v>205</v>
      </c>
      <c r="E920" s="600" t="s">
        <v>5</v>
      </c>
      <c r="F920" s="601" t="s">
        <v>238</v>
      </c>
      <c r="H920" s="600" t="s">
        <v>5</v>
      </c>
      <c r="L920" s="598"/>
      <c r="M920" s="602"/>
      <c r="N920" s="603"/>
      <c r="O920" s="603"/>
      <c r="P920" s="603"/>
      <c r="Q920" s="603"/>
      <c r="R920" s="603"/>
      <c r="S920" s="603"/>
      <c r="T920" s="604"/>
      <c r="AT920" s="600" t="s">
        <v>205</v>
      </c>
      <c r="AU920" s="600" t="s">
        <v>89</v>
      </c>
      <c r="AV920" s="599" t="s">
        <v>11</v>
      </c>
      <c r="AW920" s="599" t="s">
        <v>43</v>
      </c>
      <c r="AX920" s="599" t="s">
        <v>82</v>
      </c>
      <c r="AY920" s="600" t="s">
        <v>197</v>
      </c>
    </row>
    <row r="921" spans="2:51" s="599" customFormat="1">
      <c r="B921" s="598"/>
      <c r="D921" s="594" t="s">
        <v>205</v>
      </c>
      <c r="E921" s="600" t="s">
        <v>5</v>
      </c>
      <c r="F921" s="601" t="s">
        <v>776</v>
      </c>
      <c r="H921" s="600" t="s">
        <v>5</v>
      </c>
      <c r="L921" s="598"/>
      <c r="M921" s="602"/>
      <c r="N921" s="603"/>
      <c r="O921" s="603"/>
      <c r="P921" s="603"/>
      <c r="Q921" s="603"/>
      <c r="R921" s="603"/>
      <c r="S921" s="603"/>
      <c r="T921" s="604"/>
      <c r="AT921" s="600" t="s">
        <v>205</v>
      </c>
      <c r="AU921" s="600" t="s">
        <v>89</v>
      </c>
      <c r="AV921" s="599" t="s">
        <v>11</v>
      </c>
      <c r="AW921" s="599" t="s">
        <v>43</v>
      </c>
      <c r="AX921" s="599" t="s">
        <v>82</v>
      </c>
      <c r="AY921" s="600" t="s">
        <v>197</v>
      </c>
    </row>
    <row r="922" spans="2:51" s="606" customFormat="1">
      <c r="B922" s="605"/>
      <c r="D922" s="594" t="s">
        <v>205</v>
      </c>
      <c r="E922" s="607" t="s">
        <v>5</v>
      </c>
      <c r="F922" s="608" t="s">
        <v>783</v>
      </c>
      <c r="H922" s="609">
        <v>5.875</v>
      </c>
      <c r="L922" s="605"/>
      <c r="M922" s="610"/>
      <c r="N922" s="611"/>
      <c r="O922" s="611"/>
      <c r="P922" s="611"/>
      <c r="Q922" s="611"/>
      <c r="R922" s="611"/>
      <c r="S922" s="611"/>
      <c r="T922" s="612"/>
      <c r="AT922" s="607" t="s">
        <v>205</v>
      </c>
      <c r="AU922" s="607" t="s">
        <v>89</v>
      </c>
      <c r="AV922" s="606" t="s">
        <v>89</v>
      </c>
      <c r="AW922" s="606" t="s">
        <v>43</v>
      </c>
      <c r="AX922" s="606" t="s">
        <v>82</v>
      </c>
      <c r="AY922" s="607" t="s">
        <v>197</v>
      </c>
    </row>
    <row r="923" spans="2:51" s="599" customFormat="1">
      <c r="B923" s="598"/>
      <c r="D923" s="594" t="s">
        <v>205</v>
      </c>
      <c r="E923" s="600" t="s">
        <v>5</v>
      </c>
      <c r="F923" s="601" t="s">
        <v>785</v>
      </c>
      <c r="H923" s="600" t="s">
        <v>5</v>
      </c>
      <c r="L923" s="598"/>
      <c r="M923" s="602"/>
      <c r="N923" s="603"/>
      <c r="O923" s="603"/>
      <c r="P923" s="603"/>
      <c r="Q923" s="603"/>
      <c r="R923" s="603"/>
      <c r="S923" s="603"/>
      <c r="T923" s="604"/>
      <c r="AT923" s="600" t="s">
        <v>205</v>
      </c>
      <c r="AU923" s="600" t="s">
        <v>89</v>
      </c>
      <c r="AV923" s="599" t="s">
        <v>11</v>
      </c>
      <c r="AW923" s="599" t="s">
        <v>43</v>
      </c>
      <c r="AX923" s="599" t="s">
        <v>82</v>
      </c>
      <c r="AY923" s="600" t="s">
        <v>197</v>
      </c>
    </row>
    <row r="924" spans="2:51" s="606" customFormat="1">
      <c r="B924" s="605"/>
      <c r="D924" s="594" t="s">
        <v>205</v>
      </c>
      <c r="E924" s="607" t="s">
        <v>5</v>
      </c>
      <c r="F924" s="608" t="s">
        <v>407</v>
      </c>
      <c r="H924" s="609">
        <v>-1.5760000000000001</v>
      </c>
      <c r="L924" s="605"/>
      <c r="M924" s="610"/>
      <c r="N924" s="611"/>
      <c r="O924" s="611"/>
      <c r="P924" s="611"/>
      <c r="Q924" s="611"/>
      <c r="R924" s="611"/>
      <c r="S924" s="611"/>
      <c r="T924" s="612"/>
      <c r="AT924" s="607" t="s">
        <v>205</v>
      </c>
      <c r="AU924" s="607" t="s">
        <v>89</v>
      </c>
      <c r="AV924" s="606" t="s">
        <v>89</v>
      </c>
      <c r="AW924" s="606" t="s">
        <v>43</v>
      </c>
      <c r="AX924" s="606" t="s">
        <v>82</v>
      </c>
      <c r="AY924" s="607" t="s">
        <v>197</v>
      </c>
    </row>
    <row r="925" spans="2:51" s="622" customFormat="1">
      <c r="B925" s="621"/>
      <c r="D925" s="594" t="s">
        <v>205</v>
      </c>
      <c r="E925" s="623" t="s">
        <v>5</v>
      </c>
      <c r="F925" s="624" t="s">
        <v>243</v>
      </c>
      <c r="H925" s="625">
        <v>4.2990000000000004</v>
      </c>
      <c r="L925" s="621"/>
      <c r="M925" s="626"/>
      <c r="N925" s="627"/>
      <c r="O925" s="627"/>
      <c r="P925" s="627"/>
      <c r="Q925" s="627"/>
      <c r="R925" s="627"/>
      <c r="S925" s="627"/>
      <c r="T925" s="628"/>
      <c r="AT925" s="623" t="s">
        <v>205</v>
      </c>
      <c r="AU925" s="623" t="s">
        <v>89</v>
      </c>
      <c r="AV925" s="622" t="s">
        <v>114</v>
      </c>
      <c r="AW925" s="622" t="s">
        <v>43</v>
      </c>
      <c r="AX925" s="622" t="s">
        <v>82</v>
      </c>
      <c r="AY925" s="623" t="s">
        <v>197</v>
      </c>
    </row>
    <row r="926" spans="2:51" s="599" customFormat="1">
      <c r="B926" s="598"/>
      <c r="D926" s="594" t="s">
        <v>205</v>
      </c>
      <c r="E926" s="600" t="s">
        <v>5</v>
      </c>
      <c r="F926" s="601" t="s">
        <v>244</v>
      </c>
      <c r="H926" s="600" t="s">
        <v>5</v>
      </c>
      <c r="L926" s="598"/>
      <c r="M926" s="602"/>
      <c r="N926" s="603"/>
      <c r="O926" s="603"/>
      <c r="P926" s="603"/>
      <c r="Q926" s="603"/>
      <c r="R926" s="603"/>
      <c r="S926" s="603"/>
      <c r="T926" s="604"/>
      <c r="AT926" s="600" t="s">
        <v>205</v>
      </c>
      <c r="AU926" s="600" t="s">
        <v>89</v>
      </c>
      <c r="AV926" s="599" t="s">
        <v>11</v>
      </c>
      <c r="AW926" s="599" t="s">
        <v>43</v>
      </c>
      <c r="AX926" s="599" t="s">
        <v>82</v>
      </c>
      <c r="AY926" s="600" t="s">
        <v>197</v>
      </c>
    </row>
    <row r="927" spans="2:51" s="599" customFormat="1">
      <c r="B927" s="598"/>
      <c r="D927" s="594" t="s">
        <v>205</v>
      </c>
      <c r="E927" s="600" t="s">
        <v>5</v>
      </c>
      <c r="F927" s="601" t="s">
        <v>777</v>
      </c>
      <c r="H927" s="600" t="s">
        <v>5</v>
      </c>
      <c r="L927" s="598"/>
      <c r="M927" s="602"/>
      <c r="N927" s="603"/>
      <c r="O927" s="603"/>
      <c r="P927" s="603"/>
      <c r="Q927" s="603"/>
      <c r="R927" s="603"/>
      <c r="S927" s="603"/>
      <c r="T927" s="604"/>
      <c r="AT927" s="600" t="s">
        <v>205</v>
      </c>
      <c r="AU927" s="600" t="s">
        <v>89</v>
      </c>
      <c r="AV927" s="599" t="s">
        <v>11</v>
      </c>
      <c r="AW927" s="599" t="s">
        <v>43</v>
      </c>
      <c r="AX927" s="599" t="s">
        <v>82</v>
      </c>
      <c r="AY927" s="600" t="s">
        <v>197</v>
      </c>
    </row>
    <row r="928" spans="2:51" s="606" customFormat="1">
      <c r="B928" s="605"/>
      <c r="D928" s="594" t="s">
        <v>205</v>
      </c>
      <c r="E928" s="607" t="s">
        <v>5</v>
      </c>
      <c r="F928" s="608" t="s">
        <v>783</v>
      </c>
      <c r="H928" s="609">
        <v>5.875</v>
      </c>
      <c r="L928" s="605"/>
      <c r="M928" s="610"/>
      <c r="N928" s="611"/>
      <c r="O928" s="611"/>
      <c r="P928" s="611"/>
      <c r="Q928" s="611"/>
      <c r="R928" s="611"/>
      <c r="S928" s="611"/>
      <c r="T928" s="612"/>
      <c r="AT928" s="607" t="s">
        <v>205</v>
      </c>
      <c r="AU928" s="607" t="s">
        <v>89</v>
      </c>
      <c r="AV928" s="606" t="s">
        <v>89</v>
      </c>
      <c r="AW928" s="606" t="s">
        <v>43</v>
      </c>
      <c r="AX928" s="606" t="s">
        <v>82</v>
      </c>
      <c r="AY928" s="607" t="s">
        <v>197</v>
      </c>
    </row>
    <row r="929" spans="2:65" s="599" customFormat="1">
      <c r="B929" s="598"/>
      <c r="D929" s="594" t="s">
        <v>205</v>
      </c>
      <c r="E929" s="600" t="s">
        <v>5</v>
      </c>
      <c r="F929" s="601" t="s">
        <v>784</v>
      </c>
      <c r="H929" s="600" t="s">
        <v>5</v>
      </c>
      <c r="L929" s="598"/>
      <c r="M929" s="602"/>
      <c r="N929" s="603"/>
      <c r="O929" s="603"/>
      <c r="P929" s="603"/>
      <c r="Q929" s="603"/>
      <c r="R929" s="603"/>
      <c r="S929" s="603"/>
      <c r="T929" s="604"/>
      <c r="AT929" s="600" t="s">
        <v>205</v>
      </c>
      <c r="AU929" s="600" t="s">
        <v>89</v>
      </c>
      <c r="AV929" s="599" t="s">
        <v>11</v>
      </c>
      <c r="AW929" s="599" t="s">
        <v>43</v>
      </c>
      <c r="AX929" s="599" t="s">
        <v>82</v>
      </c>
      <c r="AY929" s="600" t="s">
        <v>197</v>
      </c>
    </row>
    <row r="930" spans="2:65" s="606" customFormat="1">
      <c r="B930" s="605"/>
      <c r="D930" s="594" t="s">
        <v>205</v>
      </c>
      <c r="E930" s="607" t="s">
        <v>5</v>
      </c>
      <c r="F930" s="608" t="s">
        <v>407</v>
      </c>
      <c r="H930" s="609">
        <v>-1.5760000000000001</v>
      </c>
      <c r="L930" s="605"/>
      <c r="M930" s="610"/>
      <c r="N930" s="611"/>
      <c r="O930" s="611"/>
      <c r="P930" s="611"/>
      <c r="Q930" s="611"/>
      <c r="R930" s="611"/>
      <c r="S930" s="611"/>
      <c r="T930" s="612"/>
      <c r="AT930" s="607" t="s">
        <v>205</v>
      </c>
      <c r="AU930" s="607" t="s">
        <v>89</v>
      </c>
      <c r="AV930" s="606" t="s">
        <v>89</v>
      </c>
      <c r="AW930" s="606" t="s">
        <v>43</v>
      </c>
      <c r="AX930" s="606" t="s">
        <v>82</v>
      </c>
      <c r="AY930" s="607" t="s">
        <v>197</v>
      </c>
    </row>
    <row r="931" spans="2:65" s="622" customFormat="1">
      <c r="B931" s="621"/>
      <c r="D931" s="594" t="s">
        <v>205</v>
      </c>
      <c r="E931" s="623" t="s">
        <v>5</v>
      </c>
      <c r="F931" s="624" t="s">
        <v>248</v>
      </c>
      <c r="H931" s="625">
        <v>4.2990000000000004</v>
      </c>
      <c r="L931" s="621"/>
      <c r="M931" s="626"/>
      <c r="N931" s="627"/>
      <c r="O931" s="627"/>
      <c r="P931" s="627"/>
      <c r="Q931" s="627"/>
      <c r="R931" s="627"/>
      <c r="S931" s="627"/>
      <c r="T931" s="628"/>
      <c r="AT931" s="623" t="s">
        <v>205</v>
      </c>
      <c r="AU931" s="623" t="s">
        <v>89</v>
      </c>
      <c r="AV931" s="622" t="s">
        <v>114</v>
      </c>
      <c r="AW931" s="622" t="s">
        <v>43</v>
      </c>
      <c r="AX931" s="622" t="s">
        <v>82</v>
      </c>
      <c r="AY931" s="623" t="s">
        <v>197</v>
      </c>
    </row>
    <row r="932" spans="2:65" s="599" customFormat="1">
      <c r="B932" s="598"/>
      <c r="D932" s="594" t="s">
        <v>205</v>
      </c>
      <c r="E932" s="600" t="s">
        <v>5</v>
      </c>
      <c r="F932" s="601" t="s">
        <v>249</v>
      </c>
      <c r="H932" s="600" t="s">
        <v>5</v>
      </c>
      <c r="L932" s="598"/>
      <c r="M932" s="602"/>
      <c r="N932" s="603"/>
      <c r="O932" s="603"/>
      <c r="P932" s="603"/>
      <c r="Q932" s="603"/>
      <c r="R932" s="603"/>
      <c r="S932" s="603"/>
      <c r="T932" s="604"/>
      <c r="AT932" s="600" t="s">
        <v>205</v>
      </c>
      <c r="AU932" s="600" t="s">
        <v>89</v>
      </c>
      <c r="AV932" s="599" t="s">
        <v>11</v>
      </c>
      <c r="AW932" s="599" t="s">
        <v>43</v>
      </c>
      <c r="AX932" s="599" t="s">
        <v>82</v>
      </c>
      <c r="AY932" s="600" t="s">
        <v>197</v>
      </c>
    </row>
    <row r="933" spans="2:65" s="599" customFormat="1">
      <c r="B933" s="598"/>
      <c r="D933" s="594" t="s">
        <v>205</v>
      </c>
      <c r="E933" s="600" t="s">
        <v>5</v>
      </c>
      <c r="F933" s="601" t="s">
        <v>778</v>
      </c>
      <c r="H933" s="600" t="s">
        <v>5</v>
      </c>
      <c r="L933" s="598"/>
      <c r="M933" s="602"/>
      <c r="N933" s="603"/>
      <c r="O933" s="603"/>
      <c r="P933" s="603"/>
      <c r="Q933" s="603"/>
      <c r="R933" s="603"/>
      <c r="S933" s="603"/>
      <c r="T933" s="604"/>
      <c r="AT933" s="600" t="s">
        <v>205</v>
      </c>
      <c r="AU933" s="600" t="s">
        <v>89</v>
      </c>
      <c r="AV933" s="599" t="s">
        <v>11</v>
      </c>
      <c r="AW933" s="599" t="s">
        <v>43</v>
      </c>
      <c r="AX933" s="599" t="s">
        <v>82</v>
      </c>
      <c r="AY933" s="600" t="s">
        <v>197</v>
      </c>
    </row>
    <row r="934" spans="2:65" s="606" customFormat="1">
      <c r="B934" s="605"/>
      <c r="D934" s="594" t="s">
        <v>205</v>
      </c>
      <c r="E934" s="607" t="s">
        <v>5</v>
      </c>
      <c r="F934" s="608" t="s">
        <v>783</v>
      </c>
      <c r="H934" s="609">
        <v>5.875</v>
      </c>
      <c r="L934" s="605"/>
      <c r="M934" s="610"/>
      <c r="N934" s="611"/>
      <c r="O934" s="611"/>
      <c r="P934" s="611"/>
      <c r="Q934" s="611"/>
      <c r="R934" s="611"/>
      <c r="S934" s="611"/>
      <c r="T934" s="612"/>
      <c r="AT934" s="607" t="s">
        <v>205</v>
      </c>
      <c r="AU934" s="607" t="s">
        <v>89</v>
      </c>
      <c r="AV934" s="606" t="s">
        <v>89</v>
      </c>
      <c r="AW934" s="606" t="s">
        <v>43</v>
      </c>
      <c r="AX934" s="606" t="s">
        <v>82</v>
      </c>
      <c r="AY934" s="607" t="s">
        <v>197</v>
      </c>
    </row>
    <row r="935" spans="2:65" s="599" customFormat="1">
      <c r="B935" s="598"/>
      <c r="D935" s="594" t="s">
        <v>205</v>
      </c>
      <c r="E935" s="600" t="s">
        <v>5</v>
      </c>
      <c r="F935" s="601" t="s">
        <v>784</v>
      </c>
      <c r="H935" s="600" t="s">
        <v>5</v>
      </c>
      <c r="L935" s="598"/>
      <c r="M935" s="602"/>
      <c r="N935" s="603"/>
      <c r="O935" s="603"/>
      <c r="P935" s="603"/>
      <c r="Q935" s="603"/>
      <c r="R935" s="603"/>
      <c r="S935" s="603"/>
      <c r="T935" s="604"/>
      <c r="AT935" s="600" t="s">
        <v>205</v>
      </c>
      <c r="AU935" s="600" t="s">
        <v>89</v>
      </c>
      <c r="AV935" s="599" t="s">
        <v>11</v>
      </c>
      <c r="AW935" s="599" t="s">
        <v>43</v>
      </c>
      <c r="AX935" s="599" t="s">
        <v>82</v>
      </c>
      <c r="AY935" s="600" t="s">
        <v>197</v>
      </c>
    </row>
    <row r="936" spans="2:65" s="606" customFormat="1">
      <c r="B936" s="605"/>
      <c r="D936" s="594" t="s">
        <v>205</v>
      </c>
      <c r="E936" s="607" t="s">
        <v>5</v>
      </c>
      <c r="F936" s="608" t="s">
        <v>407</v>
      </c>
      <c r="H936" s="609">
        <v>-1.5760000000000001</v>
      </c>
      <c r="L936" s="605"/>
      <c r="M936" s="610"/>
      <c r="N936" s="611"/>
      <c r="O936" s="611"/>
      <c r="P936" s="611"/>
      <c r="Q936" s="611"/>
      <c r="R936" s="611"/>
      <c r="S936" s="611"/>
      <c r="T936" s="612"/>
      <c r="AT936" s="607" t="s">
        <v>205</v>
      </c>
      <c r="AU936" s="607" t="s">
        <v>89</v>
      </c>
      <c r="AV936" s="606" t="s">
        <v>89</v>
      </c>
      <c r="AW936" s="606" t="s">
        <v>43</v>
      </c>
      <c r="AX936" s="606" t="s">
        <v>82</v>
      </c>
      <c r="AY936" s="607" t="s">
        <v>197</v>
      </c>
    </row>
    <row r="937" spans="2:65" s="622" customFormat="1">
      <c r="B937" s="621"/>
      <c r="D937" s="594" t="s">
        <v>205</v>
      </c>
      <c r="E937" s="623" t="s">
        <v>5</v>
      </c>
      <c r="F937" s="624" t="s">
        <v>253</v>
      </c>
      <c r="H937" s="625">
        <v>4.2990000000000004</v>
      </c>
      <c r="L937" s="621"/>
      <c r="M937" s="626"/>
      <c r="N937" s="627"/>
      <c r="O937" s="627"/>
      <c r="P937" s="627"/>
      <c r="Q937" s="627"/>
      <c r="R937" s="627"/>
      <c r="S937" s="627"/>
      <c r="T937" s="628"/>
      <c r="AT937" s="623" t="s">
        <v>205</v>
      </c>
      <c r="AU937" s="623" t="s">
        <v>89</v>
      </c>
      <c r="AV937" s="622" t="s">
        <v>114</v>
      </c>
      <c r="AW937" s="622" t="s">
        <v>43</v>
      </c>
      <c r="AX937" s="622" t="s">
        <v>82</v>
      </c>
      <c r="AY937" s="623" t="s">
        <v>197</v>
      </c>
    </row>
    <row r="938" spans="2:65" s="599" customFormat="1">
      <c r="B938" s="598"/>
      <c r="D938" s="594" t="s">
        <v>205</v>
      </c>
      <c r="E938" s="600" t="s">
        <v>5</v>
      </c>
      <c r="F938" s="601" t="s">
        <v>786</v>
      </c>
      <c r="H938" s="600" t="s">
        <v>5</v>
      </c>
      <c r="L938" s="598"/>
      <c r="M938" s="602"/>
      <c r="N938" s="603"/>
      <c r="O938" s="603"/>
      <c r="P938" s="603"/>
      <c r="Q938" s="603"/>
      <c r="R938" s="603"/>
      <c r="S938" s="603"/>
      <c r="T938" s="604"/>
      <c r="AT938" s="600" t="s">
        <v>205</v>
      </c>
      <c r="AU938" s="600" t="s">
        <v>89</v>
      </c>
      <c r="AV938" s="599" t="s">
        <v>11</v>
      </c>
      <c r="AW938" s="599" t="s">
        <v>43</v>
      </c>
      <c r="AX938" s="599" t="s">
        <v>82</v>
      </c>
      <c r="AY938" s="600" t="s">
        <v>197</v>
      </c>
    </row>
    <row r="939" spans="2:65" s="599" customFormat="1">
      <c r="B939" s="598"/>
      <c r="D939" s="594" t="s">
        <v>205</v>
      </c>
      <c r="E939" s="600" t="s">
        <v>5</v>
      </c>
      <c r="F939" s="601" t="s">
        <v>787</v>
      </c>
      <c r="H939" s="600" t="s">
        <v>5</v>
      </c>
      <c r="L939" s="598"/>
      <c r="M939" s="602"/>
      <c r="N939" s="603"/>
      <c r="O939" s="603"/>
      <c r="P939" s="603"/>
      <c r="Q939" s="603"/>
      <c r="R939" s="603"/>
      <c r="S939" s="603"/>
      <c r="T939" s="604"/>
      <c r="AT939" s="600" t="s">
        <v>205</v>
      </c>
      <c r="AU939" s="600" t="s">
        <v>89</v>
      </c>
      <c r="AV939" s="599" t="s">
        <v>11</v>
      </c>
      <c r="AW939" s="599" t="s">
        <v>43</v>
      </c>
      <c r="AX939" s="599" t="s">
        <v>82</v>
      </c>
      <c r="AY939" s="600" t="s">
        <v>197</v>
      </c>
    </row>
    <row r="940" spans="2:65" s="606" customFormat="1">
      <c r="B940" s="605"/>
      <c r="D940" s="594" t="s">
        <v>205</v>
      </c>
      <c r="E940" s="607" t="s">
        <v>5</v>
      </c>
      <c r="F940" s="608" t="s">
        <v>788</v>
      </c>
      <c r="H940" s="609">
        <v>10.105</v>
      </c>
      <c r="L940" s="605"/>
      <c r="M940" s="610"/>
      <c r="N940" s="611"/>
      <c r="O940" s="611"/>
      <c r="P940" s="611"/>
      <c r="Q940" s="611"/>
      <c r="R940" s="611"/>
      <c r="S940" s="611"/>
      <c r="T940" s="612"/>
      <c r="AT940" s="607" t="s">
        <v>205</v>
      </c>
      <c r="AU940" s="607" t="s">
        <v>89</v>
      </c>
      <c r="AV940" s="606" t="s">
        <v>89</v>
      </c>
      <c r="AW940" s="606" t="s">
        <v>43</v>
      </c>
      <c r="AX940" s="606" t="s">
        <v>82</v>
      </c>
      <c r="AY940" s="607" t="s">
        <v>197</v>
      </c>
    </row>
    <row r="941" spans="2:65" s="622" customFormat="1">
      <c r="B941" s="621"/>
      <c r="D941" s="594" t="s">
        <v>205</v>
      </c>
      <c r="E941" s="623" t="s">
        <v>5</v>
      </c>
      <c r="F941" s="624" t="s">
        <v>789</v>
      </c>
      <c r="H941" s="625">
        <v>10.105</v>
      </c>
      <c r="L941" s="621"/>
      <c r="M941" s="626"/>
      <c r="N941" s="627"/>
      <c r="O941" s="627"/>
      <c r="P941" s="627"/>
      <c r="Q941" s="627"/>
      <c r="R941" s="627"/>
      <c r="S941" s="627"/>
      <c r="T941" s="628"/>
      <c r="AT941" s="623" t="s">
        <v>205</v>
      </c>
      <c r="AU941" s="623" t="s">
        <v>89</v>
      </c>
      <c r="AV941" s="622" t="s">
        <v>114</v>
      </c>
      <c r="AW941" s="622" t="s">
        <v>43</v>
      </c>
      <c r="AX941" s="622" t="s">
        <v>82</v>
      </c>
      <c r="AY941" s="623" t="s">
        <v>197</v>
      </c>
    </row>
    <row r="942" spans="2:65" s="614" customFormat="1">
      <c r="B942" s="613"/>
      <c r="D942" s="594" t="s">
        <v>205</v>
      </c>
      <c r="E942" s="615" t="s">
        <v>5</v>
      </c>
      <c r="F942" s="616" t="s">
        <v>210</v>
      </c>
      <c r="H942" s="617">
        <v>27.300999999999998</v>
      </c>
      <c r="L942" s="613"/>
      <c r="M942" s="618"/>
      <c r="N942" s="619"/>
      <c r="O942" s="619"/>
      <c r="P942" s="619"/>
      <c r="Q942" s="619"/>
      <c r="R942" s="619"/>
      <c r="S942" s="619"/>
      <c r="T942" s="620"/>
      <c r="AT942" s="615" t="s">
        <v>205</v>
      </c>
      <c r="AU942" s="615" t="s">
        <v>89</v>
      </c>
      <c r="AV942" s="614" t="s">
        <v>129</v>
      </c>
      <c r="AW942" s="614" t="s">
        <v>43</v>
      </c>
      <c r="AX942" s="614" t="s">
        <v>11</v>
      </c>
      <c r="AY942" s="615" t="s">
        <v>197</v>
      </c>
    </row>
    <row r="943" spans="2:65" s="492" customFormat="1" ht="25.5" customHeight="1">
      <c r="B943" s="493"/>
      <c r="C943" s="572" t="s">
        <v>790</v>
      </c>
      <c r="D943" s="572" t="s">
        <v>199</v>
      </c>
      <c r="E943" s="573" t="s">
        <v>791</v>
      </c>
      <c r="F943" s="574" t="s">
        <v>792</v>
      </c>
      <c r="G943" s="575" t="s">
        <v>290</v>
      </c>
      <c r="H943" s="576">
        <v>313.62400000000002</v>
      </c>
      <c r="I943" s="7"/>
      <c r="J943" s="577">
        <f>ROUND(I943*H943,0)</f>
        <v>0</v>
      </c>
      <c r="K943" s="574" t="s">
        <v>203</v>
      </c>
      <c r="L943" s="493"/>
      <c r="M943" s="578" t="s">
        <v>5</v>
      </c>
      <c r="N943" s="579" t="s">
        <v>53</v>
      </c>
      <c r="O943" s="494"/>
      <c r="P943" s="580">
        <f>O943*H943</f>
        <v>0</v>
      </c>
      <c r="Q943" s="580">
        <v>0</v>
      </c>
      <c r="R943" s="580">
        <f>Q943*H943</f>
        <v>0</v>
      </c>
      <c r="S943" s="580">
        <v>7.5999999999999998E-2</v>
      </c>
      <c r="T943" s="581">
        <f>S943*H943</f>
        <v>23.835424</v>
      </c>
      <c r="AR943" s="482" t="s">
        <v>129</v>
      </c>
      <c r="AT943" s="482" t="s">
        <v>199</v>
      </c>
      <c r="AU943" s="482" t="s">
        <v>89</v>
      </c>
      <c r="AY943" s="482" t="s">
        <v>197</v>
      </c>
      <c r="BE943" s="582">
        <f>IF(N943="základní",J943,0)</f>
        <v>0</v>
      </c>
      <c r="BF943" s="582">
        <f>IF(N943="snížená",J943,0)</f>
        <v>0</v>
      </c>
      <c r="BG943" s="582">
        <f>IF(N943="zákl. přenesená",J943,0)</f>
        <v>0</v>
      </c>
      <c r="BH943" s="582">
        <f>IF(N943="sníž. přenesená",J943,0)</f>
        <v>0</v>
      </c>
      <c r="BI943" s="582">
        <f>IF(N943="nulová",J943,0)</f>
        <v>0</v>
      </c>
      <c r="BJ943" s="482" t="s">
        <v>11</v>
      </c>
      <c r="BK943" s="582">
        <f>ROUND(I943*H943,0)</f>
        <v>0</v>
      </c>
      <c r="BL943" s="482" t="s">
        <v>129</v>
      </c>
      <c r="BM943" s="482" t="s">
        <v>793</v>
      </c>
    </row>
    <row r="944" spans="2:65" s="492" customFormat="1" ht="40.5">
      <c r="B944" s="493"/>
      <c r="D944" s="594" t="s">
        <v>257</v>
      </c>
      <c r="F944" s="595" t="s">
        <v>794</v>
      </c>
      <c r="L944" s="493"/>
      <c r="M944" s="596"/>
      <c r="N944" s="494"/>
      <c r="O944" s="494"/>
      <c r="P944" s="494"/>
      <c r="Q944" s="494"/>
      <c r="R944" s="494"/>
      <c r="S944" s="494"/>
      <c r="T944" s="597"/>
      <c r="AT944" s="482" t="s">
        <v>257</v>
      </c>
      <c r="AU944" s="482" t="s">
        <v>89</v>
      </c>
    </row>
    <row r="945" spans="2:51" s="599" customFormat="1">
      <c r="B945" s="598"/>
      <c r="D945" s="594" t="s">
        <v>205</v>
      </c>
      <c r="E945" s="600" t="s">
        <v>5</v>
      </c>
      <c r="F945" s="601" t="s">
        <v>215</v>
      </c>
      <c r="H945" s="600" t="s">
        <v>5</v>
      </c>
      <c r="L945" s="598"/>
      <c r="M945" s="602"/>
      <c r="N945" s="603"/>
      <c r="O945" s="603"/>
      <c r="P945" s="603"/>
      <c r="Q945" s="603"/>
      <c r="R945" s="603"/>
      <c r="S945" s="603"/>
      <c r="T945" s="604"/>
      <c r="AT945" s="600" t="s">
        <v>205</v>
      </c>
      <c r="AU945" s="600" t="s">
        <v>89</v>
      </c>
      <c r="AV945" s="599" t="s">
        <v>11</v>
      </c>
      <c r="AW945" s="599" t="s">
        <v>43</v>
      </c>
      <c r="AX945" s="599" t="s">
        <v>82</v>
      </c>
      <c r="AY945" s="600" t="s">
        <v>197</v>
      </c>
    </row>
    <row r="946" spans="2:51" s="599" customFormat="1">
      <c r="B946" s="598"/>
      <c r="D946" s="594" t="s">
        <v>205</v>
      </c>
      <c r="E946" s="600" t="s">
        <v>5</v>
      </c>
      <c r="F946" s="601" t="s">
        <v>795</v>
      </c>
      <c r="H946" s="600" t="s">
        <v>5</v>
      </c>
      <c r="L946" s="598"/>
      <c r="M946" s="602"/>
      <c r="N946" s="603"/>
      <c r="O946" s="603"/>
      <c r="P946" s="603"/>
      <c r="Q946" s="603"/>
      <c r="R946" s="603"/>
      <c r="S946" s="603"/>
      <c r="T946" s="604"/>
      <c r="AT946" s="600" t="s">
        <v>205</v>
      </c>
      <c r="AU946" s="600" t="s">
        <v>89</v>
      </c>
      <c r="AV946" s="599" t="s">
        <v>11</v>
      </c>
      <c r="AW946" s="599" t="s">
        <v>43</v>
      </c>
      <c r="AX946" s="599" t="s">
        <v>82</v>
      </c>
      <c r="AY946" s="600" t="s">
        <v>197</v>
      </c>
    </row>
    <row r="947" spans="2:51" s="606" customFormat="1">
      <c r="B947" s="605"/>
      <c r="D947" s="594" t="s">
        <v>205</v>
      </c>
      <c r="E947" s="607" t="s">
        <v>5</v>
      </c>
      <c r="F947" s="608" t="s">
        <v>796</v>
      </c>
      <c r="H947" s="609">
        <v>5.91</v>
      </c>
      <c r="L947" s="605"/>
      <c r="M947" s="610"/>
      <c r="N947" s="611"/>
      <c r="O947" s="611"/>
      <c r="P947" s="611"/>
      <c r="Q947" s="611"/>
      <c r="R947" s="611"/>
      <c r="S947" s="611"/>
      <c r="T947" s="612"/>
      <c r="AT947" s="607" t="s">
        <v>205</v>
      </c>
      <c r="AU947" s="607" t="s">
        <v>89</v>
      </c>
      <c r="AV947" s="606" t="s">
        <v>89</v>
      </c>
      <c r="AW947" s="606" t="s">
        <v>43</v>
      </c>
      <c r="AX947" s="606" t="s">
        <v>82</v>
      </c>
      <c r="AY947" s="607" t="s">
        <v>197</v>
      </c>
    </row>
    <row r="948" spans="2:51" s="599" customFormat="1">
      <c r="B948" s="598"/>
      <c r="D948" s="594" t="s">
        <v>205</v>
      </c>
      <c r="E948" s="600" t="s">
        <v>5</v>
      </c>
      <c r="F948" s="601" t="s">
        <v>797</v>
      </c>
      <c r="H948" s="600" t="s">
        <v>5</v>
      </c>
      <c r="L948" s="598"/>
      <c r="M948" s="602"/>
      <c r="N948" s="603"/>
      <c r="O948" s="603"/>
      <c r="P948" s="603"/>
      <c r="Q948" s="603"/>
      <c r="R948" s="603"/>
      <c r="S948" s="603"/>
      <c r="T948" s="604"/>
      <c r="AT948" s="600" t="s">
        <v>205</v>
      </c>
      <c r="AU948" s="600" t="s">
        <v>89</v>
      </c>
      <c r="AV948" s="599" t="s">
        <v>11</v>
      </c>
      <c r="AW948" s="599" t="s">
        <v>43</v>
      </c>
      <c r="AX948" s="599" t="s">
        <v>82</v>
      </c>
      <c r="AY948" s="600" t="s">
        <v>197</v>
      </c>
    </row>
    <row r="949" spans="2:51" s="606" customFormat="1">
      <c r="B949" s="605"/>
      <c r="D949" s="594" t="s">
        <v>205</v>
      </c>
      <c r="E949" s="607" t="s">
        <v>5</v>
      </c>
      <c r="F949" s="608" t="s">
        <v>798</v>
      </c>
      <c r="H949" s="609">
        <v>22.064</v>
      </c>
      <c r="L949" s="605"/>
      <c r="M949" s="610"/>
      <c r="N949" s="611"/>
      <c r="O949" s="611"/>
      <c r="P949" s="611"/>
      <c r="Q949" s="611"/>
      <c r="R949" s="611"/>
      <c r="S949" s="611"/>
      <c r="T949" s="612"/>
      <c r="AT949" s="607" t="s">
        <v>205</v>
      </c>
      <c r="AU949" s="607" t="s">
        <v>89</v>
      </c>
      <c r="AV949" s="606" t="s">
        <v>89</v>
      </c>
      <c r="AW949" s="606" t="s">
        <v>43</v>
      </c>
      <c r="AX949" s="606" t="s">
        <v>82</v>
      </c>
      <c r="AY949" s="607" t="s">
        <v>197</v>
      </c>
    </row>
    <row r="950" spans="2:51" s="599" customFormat="1">
      <c r="B950" s="598"/>
      <c r="D950" s="594" t="s">
        <v>205</v>
      </c>
      <c r="E950" s="600" t="s">
        <v>5</v>
      </c>
      <c r="F950" s="601" t="s">
        <v>799</v>
      </c>
      <c r="H950" s="600" t="s">
        <v>5</v>
      </c>
      <c r="L950" s="598"/>
      <c r="M950" s="602"/>
      <c r="N950" s="603"/>
      <c r="O950" s="603"/>
      <c r="P950" s="603"/>
      <c r="Q950" s="603"/>
      <c r="R950" s="603"/>
      <c r="S950" s="603"/>
      <c r="T950" s="604"/>
      <c r="AT950" s="600" t="s">
        <v>205</v>
      </c>
      <c r="AU950" s="600" t="s">
        <v>89</v>
      </c>
      <c r="AV950" s="599" t="s">
        <v>11</v>
      </c>
      <c r="AW950" s="599" t="s">
        <v>43</v>
      </c>
      <c r="AX950" s="599" t="s">
        <v>82</v>
      </c>
      <c r="AY950" s="600" t="s">
        <v>197</v>
      </c>
    </row>
    <row r="951" spans="2:51" s="606" customFormat="1">
      <c r="B951" s="605"/>
      <c r="D951" s="594" t="s">
        <v>205</v>
      </c>
      <c r="E951" s="607" t="s">
        <v>5</v>
      </c>
      <c r="F951" s="608" t="s">
        <v>800</v>
      </c>
      <c r="H951" s="609">
        <v>1.7729999999999999</v>
      </c>
      <c r="L951" s="605"/>
      <c r="M951" s="610"/>
      <c r="N951" s="611"/>
      <c r="O951" s="611"/>
      <c r="P951" s="611"/>
      <c r="Q951" s="611"/>
      <c r="R951" s="611"/>
      <c r="S951" s="611"/>
      <c r="T951" s="612"/>
      <c r="AT951" s="607" t="s">
        <v>205</v>
      </c>
      <c r="AU951" s="607" t="s">
        <v>89</v>
      </c>
      <c r="AV951" s="606" t="s">
        <v>89</v>
      </c>
      <c r="AW951" s="606" t="s">
        <v>43</v>
      </c>
      <c r="AX951" s="606" t="s">
        <v>82</v>
      </c>
      <c r="AY951" s="607" t="s">
        <v>197</v>
      </c>
    </row>
    <row r="952" spans="2:51" s="622" customFormat="1">
      <c r="B952" s="621"/>
      <c r="D952" s="594" t="s">
        <v>205</v>
      </c>
      <c r="E952" s="623" t="s">
        <v>5</v>
      </c>
      <c r="F952" s="624" t="s">
        <v>222</v>
      </c>
      <c r="H952" s="625">
        <v>29.747</v>
      </c>
      <c r="L952" s="621"/>
      <c r="M952" s="626"/>
      <c r="N952" s="627"/>
      <c r="O952" s="627"/>
      <c r="P952" s="627"/>
      <c r="Q952" s="627"/>
      <c r="R952" s="627"/>
      <c r="S952" s="627"/>
      <c r="T952" s="628"/>
      <c r="AT952" s="623" t="s">
        <v>205</v>
      </c>
      <c r="AU952" s="623" t="s">
        <v>89</v>
      </c>
      <c r="AV952" s="622" t="s">
        <v>114</v>
      </c>
      <c r="AW952" s="622" t="s">
        <v>43</v>
      </c>
      <c r="AX952" s="622" t="s">
        <v>82</v>
      </c>
      <c r="AY952" s="623" t="s">
        <v>197</v>
      </c>
    </row>
    <row r="953" spans="2:51" s="599" customFormat="1">
      <c r="B953" s="598"/>
      <c r="D953" s="594" t="s">
        <v>205</v>
      </c>
      <c r="E953" s="600" t="s">
        <v>5</v>
      </c>
      <c r="F953" s="601" t="s">
        <v>223</v>
      </c>
      <c r="H953" s="600" t="s">
        <v>5</v>
      </c>
      <c r="L953" s="598"/>
      <c r="M953" s="602"/>
      <c r="N953" s="603"/>
      <c r="O953" s="603"/>
      <c r="P953" s="603"/>
      <c r="Q953" s="603"/>
      <c r="R953" s="603"/>
      <c r="S953" s="603"/>
      <c r="T953" s="604"/>
      <c r="AT953" s="600" t="s">
        <v>205</v>
      </c>
      <c r="AU953" s="600" t="s">
        <v>89</v>
      </c>
      <c r="AV953" s="599" t="s">
        <v>11</v>
      </c>
      <c r="AW953" s="599" t="s">
        <v>43</v>
      </c>
      <c r="AX953" s="599" t="s">
        <v>82</v>
      </c>
      <c r="AY953" s="600" t="s">
        <v>197</v>
      </c>
    </row>
    <row r="954" spans="2:51" s="599" customFormat="1">
      <c r="B954" s="598"/>
      <c r="D954" s="594" t="s">
        <v>205</v>
      </c>
      <c r="E954" s="600" t="s">
        <v>5</v>
      </c>
      <c r="F954" s="601" t="s">
        <v>795</v>
      </c>
      <c r="H954" s="600" t="s">
        <v>5</v>
      </c>
      <c r="L954" s="598"/>
      <c r="M954" s="602"/>
      <c r="N954" s="603"/>
      <c r="O954" s="603"/>
      <c r="P954" s="603"/>
      <c r="Q954" s="603"/>
      <c r="R954" s="603"/>
      <c r="S954" s="603"/>
      <c r="T954" s="604"/>
      <c r="AT954" s="600" t="s">
        <v>205</v>
      </c>
      <c r="AU954" s="600" t="s">
        <v>89</v>
      </c>
      <c r="AV954" s="599" t="s">
        <v>11</v>
      </c>
      <c r="AW954" s="599" t="s">
        <v>43</v>
      </c>
      <c r="AX954" s="599" t="s">
        <v>82</v>
      </c>
      <c r="AY954" s="600" t="s">
        <v>197</v>
      </c>
    </row>
    <row r="955" spans="2:51" s="606" customFormat="1">
      <c r="B955" s="605"/>
      <c r="D955" s="594" t="s">
        <v>205</v>
      </c>
      <c r="E955" s="607" t="s">
        <v>5</v>
      </c>
      <c r="F955" s="608" t="s">
        <v>801</v>
      </c>
      <c r="H955" s="609">
        <v>14.183999999999999</v>
      </c>
      <c r="L955" s="605"/>
      <c r="M955" s="610"/>
      <c r="N955" s="611"/>
      <c r="O955" s="611"/>
      <c r="P955" s="611"/>
      <c r="Q955" s="611"/>
      <c r="R955" s="611"/>
      <c r="S955" s="611"/>
      <c r="T955" s="612"/>
      <c r="AT955" s="607" t="s">
        <v>205</v>
      </c>
      <c r="AU955" s="607" t="s">
        <v>89</v>
      </c>
      <c r="AV955" s="606" t="s">
        <v>89</v>
      </c>
      <c r="AW955" s="606" t="s">
        <v>43</v>
      </c>
      <c r="AX955" s="606" t="s">
        <v>82</v>
      </c>
      <c r="AY955" s="607" t="s">
        <v>197</v>
      </c>
    </row>
    <row r="956" spans="2:51" s="599" customFormat="1">
      <c r="B956" s="598"/>
      <c r="D956" s="594" t="s">
        <v>205</v>
      </c>
      <c r="E956" s="600" t="s">
        <v>5</v>
      </c>
      <c r="F956" s="601" t="s">
        <v>797</v>
      </c>
      <c r="H956" s="600" t="s">
        <v>5</v>
      </c>
      <c r="L956" s="598"/>
      <c r="M956" s="602"/>
      <c r="N956" s="603"/>
      <c r="O956" s="603"/>
      <c r="P956" s="603"/>
      <c r="Q956" s="603"/>
      <c r="R956" s="603"/>
      <c r="S956" s="603"/>
      <c r="T956" s="604"/>
      <c r="AT956" s="600" t="s">
        <v>205</v>
      </c>
      <c r="AU956" s="600" t="s">
        <v>89</v>
      </c>
      <c r="AV956" s="599" t="s">
        <v>11</v>
      </c>
      <c r="AW956" s="599" t="s">
        <v>43</v>
      </c>
      <c r="AX956" s="599" t="s">
        <v>82</v>
      </c>
      <c r="AY956" s="600" t="s">
        <v>197</v>
      </c>
    </row>
    <row r="957" spans="2:51" s="606" customFormat="1">
      <c r="B957" s="605"/>
      <c r="D957" s="594" t="s">
        <v>205</v>
      </c>
      <c r="E957" s="607" t="s">
        <v>5</v>
      </c>
      <c r="F957" s="608" t="s">
        <v>802</v>
      </c>
      <c r="H957" s="609">
        <v>55.16</v>
      </c>
      <c r="L957" s="605"/>
      <c r="M957" s="610"/>
      <c r="N957" s="611"/>
      <c r="O957" s="611"/>
      <c r="P957" s="611"/>
      <c r="Q957" s="611"/>
      <c r="R957" s="611"/>
      <c r="S957" s="611"/>
      <c r="T957" s="612"/>
      <c r="AT957" s="607" t="s">
        <v>205</v>
      </c>
      <c r="AU957" s="607" t="s">
        <v>89</v>
      </c>
      <c r="AV957" s="606" t="s">
        <v>89</v>
      </c>
      <c r="AW957" s="606" t="s">
        <v>43</v>
      </c>
      <c r="AX957" s="606" t="s">
        <v>82</v>
      </c>
      <c r="AY957" s="607" t="s">
        <v>197</v>
      </c>
    </row>
    <row r="958" spans="2:51" s="599" customFormat="1">
      <c r="B958" s="598"/>
      <c r="D958" s="594" t="s">
        <v>205</v>
      </c>
      <c r="E958" s="600" t="s">
        <v>5</v>
      </c>
      <c r="F958" s="601" t="s">
        <v>799</v>
      </c>
      <c r="H958" s="600" t="s">
        <v>5</v>
      </c>
      <c r="L958" s="598"/>
      <c r="M958" s="602"/>
      <c r="N958" s="603"/>
      <c r="O958" s="603"/>
      <c r="P958" s="603"/>
      <c r="Q958" s="603"/>
      <c r="R958" s="603"/>
      <c r="S958" s="603"/>
      <c r="T958" s="604"/>
      <c r="AT958" s="600" t="s">
        <v>205</v>
      </c>
      <c r="AU958" s="600" t="s">
        <v>89</v>
      </c>
      <c r="AV958" s="599" t="s">
        <v>11</v>
      </c>
      <c r="AW958" s="599" t="s">
        <v>43</v>
      </c>
      <c r="AX958" s="599" t="s">
        <v>82</v>
      </c>
      <c r="AY958" s="600" t="s">
        <v>197</v>
      </c>
    </row>
    <row r="959" spans="2:51" s="606" customFormat="1">
      <c r="B959" s="605"/>
      <c r="D959" s="594" t="s">
        <v>205</v>
      </c>
      <c r="E959" s="607" t="s">
        <v>5</v>
      </c>
      <c r="F959" s="608" t="s">
        <v>800</v>
      </c>
      <c r="H959" s="609">
        <v>1.7729999999999999</v>
      </c>
      <c r="L959" s="605"/>
      <c r="M959" s="610"/>
      <c r="N959" s="611"/>
      <c r="O959" s="611"/>
      <c r="P959" s="611"/>
      <c r="Q959" s="611"/>
      <c r="R959" s="611"/>
      <c r="S959" s="611"/>
      <c r="T959" s="612"/>
      <c r="AT959" s="607" t="s">
        <v>205</v>
      </c>
      <c r="AU959" s="607" t="s">
        <v>89</v>
      </c>
      <c r="AV959" s="606" t="s">
        <v>89</v>
      </c>
      <c r="AW959" s="606" t="s">
        <v>43</v>
      </c>
      <c r="AX959" s="606" t="s">
        <v>82</v>
      </c>
      <c r="AY959" s="607" t="s">
        <v>197</v>
      </c>
    </row>
    <row r="960" spans="2:51" s="622" customFormat="1">
      <c r="B960" s="621"/>
      <c r="D960" s="594" t="s">
        <v>205</v>
      </c>
      <c r="E960" s="623" t="s">
        <v>5</v>
      </c>
      <c r="F960" s="624" t="s">
        <v>237</v>
      </c>
      <c r="H960" s="625">
        <v>71.117000000000004</v>
      </c>
      <c r="L960" s="621"/>
      <c r="M960" s="626"/>
      <c r="N960" s="627"/>
      <c r="O960" s="627"/>
      <c r="P960" s="627"/>
      <c r="Q960" s="627"/>
      <c r="R960" s="627"/>
      <c r="S960" s="627"/>
      <c r="T960" s="628"/>
      <c r="AT960" s="623" t="s">
        <v>205</v>
      </c>
      <c r="AU960" s="623" t="s">
        <v>89</v>
      </c>
      <c r="AV960" s="622" t="s">
        <v>114</v>
      </c>
      <c r="AW960" s="622" t="s">
        <v>43</v>
      </c>
      <c r="AX960" s="622" t="s">
        <v>82</v>
      </c>
      <c r="AY960" s="623" t="s">
        <v>197</v>
      </c>
    </row>
    <row r="961" spans="2:51" s="599" customFormat="1">
      <c r="B961" s="598"/>
      <c r="D961" s="594" t="s">
        <v>205</v>
      </c>
      <c r="E961" s="600" t="s">
        <v>5</v>
      </c>
      <c r="F961" s="601" t="s">
        <v>238</v>
      </c>
      <c r="H961" s="600" t="s">
        <v>5</v>
      </c>
      <c r="L961" s="598"/>
      <c r="M961" s="602"/>
      <c r="N961" s="603"/>
      <c r="O961" s="603"/>
      <c r="P961" s="603"/>
      <c r="Q961" s="603"/>
      <c r="R961" s="603"/>
      <c r="S961" s="603"/>
      <c r="T961" s="604"/>
      <c r="AT961" s="600" t="s">
        <v>205</v>
      </c>
      <c r="AU961" s="600" t="s">
        <v>89</v>
      </c>
      <c r="AV961" s="599" t="s">
        <v>11</v>
      </c>
      <c r="AW961" s="599" t="s">
        <v>43</v>
      </c>
      <c r="AX961" s="599" t="s">
        <v>82</v>
      </c>
      <c r="AY961" s="600" t="s">
        <v>197</v>
      </c>
    </row>
    <row r="962" spans="2:51" s="599" customFormat="1">
      <c r="B962" s="598"/>
      <c r="D962" s="594" t="s">
        <v>205</v>
      </c>
      <c r="E962" s="600" t="s">
        <v>5</v>
      </c>
      <c r="F962" s="601" t="s">
        <v>795</v>
      </c>
      <c r="H962" s="600" t="s">
        <v>5</v>
      </c>
      <c r="L962" s="598"/>
      <c r="M962" s="602"/>
      <c r="N962" s="603"/>
      <c r="O962" s="603"/>
      <c r="P962" s="603"/>
      <c r="Q962" s="603"/>
      <c r="R962" s="603"/>
      <c r="S962" s="603"/>
      <c r="T962" s="604"/>
      <c r="AT962" s="600" t="s">
        <v>205</v>
      </c>
      <c r="AU962" s="600" t="s">
        <v>89</v>
      </c>
      <c r="AV962" s="599" t="s">
        <v>11</v>
      </c>
      <c r="AW962" s="599" t="s">
        <v>43</v>
      </c>
      <c r="AX962" s="599" t="s">
        <v>82</v>
      </c>
      <c r="AY962" s="600" t="s">
        <v>197</v>
      </c>
    </row>
    <row r="963" spans="2:51" s="606" customFormat="1">
      <c r="B963" s="605"/>
      <c r="D963" s="594" t="s">
        <v>205</v>
      </c>
      <c r="E963" s="607" t="s">
        <v>5</v>
      </c>
      <c r="F963" s="608" t="s">
        <v>801</v>
      </c>
      <c r="H963" s="609">
        <v>14.183999999999999</v>
      </c>
      <c r="L963" s="605"/>
      <c r="M963" s="610"/>
      <c r="N963" s="611"/>
      <c r="O963" s="611"/>
      <c r="P963" s="611"/>
      <c r="Q963" s="611"/>
      <c r="R963" s="611"/>
      <c r="S963" s="611"/>
      <c r="T963" s="612"/>
      <c r="AT963" s="607" t="s">
        <v>205</v>
      </c>
      <c r="AU963" s="607" t="s">
        <v>89</v>
      </c>
      <c r="AV963" s="606" t="s">
        <v>89</v>
      </c>
      <c r="AW963" s="606" t="s">
        <v>43</v>
      </c>
      <c r="AX963" s="606" t="s">
        <v>82</v>
      </c>
      <c r="AY963" s="607" t="s">
        <v>197</v>
      </c>
    </row>
    <row r="964" spans="2:51" s="599" customFormat="1">
      <c r="B964" s="598"/>
      <c r="D964" s="594" t="s">
        <v>205</v>
      </c>
      <c r="E964" s="600" t="s">
        <v>5</v>
      </c>
      <c r="F964" s="601" t="s">
        <v>797</v>
      </c>
      <c r="H964" s="600" t="s">
        <v>5</v>
      </c>
      <c r="L964" s="598"/>
      <c r="M964" s="602"/>
      <c r="N964" s="603"/>
      <c r="O964" s="603"/>
      <c r="P964" s="603"/>
      <c r="Q964" s="603"/>
      <c r="R964" s="603"/>
      <c r="S964" s="603"/>
      <c r="T964" s="604"/>
      <c r="AT964" s="600" t="s">
        <v>205</v>
      </c>
      <c r="AU964" s="600" t="s">
        <v>89</v>
      </c>
      <c r="AV964" s="599" t="s">
        <v>11</v>
      </c>
      <c r="AW964" s="599" t="s">
        <v>43</v>
      </c>
      <c r="AX964" s="599" t="s">
        <v>82</v>
      </c>
      <c r="AY964" s="600" t="s">
        <v>197</v>
      </c>
    </row>
    <row r="965" spans="2:51" s="606" customFormat="1">
      <c r="B965" s="605"/>
      <c r="D965" s="594" t="s">
        <v>205</v>
      </c>
      <c r="E965" s="607" t="s">
        <v>5</v>
      </c>
      <c r="F965" s="608" t="s">
        <v>803</v>
      </c>
      <c r="H965" s="609">
        <v>56.735999999999997</v>
      </c>
      <c r="L965" s="605"/>
      <c r="M965" s="610"/>
      <c r="N965" s="611"/>
      <c r="O965" s="611"/>
      <c r="P965" s="611"/>
      <c r="Q965" s="611"/>
      <c r="R965" s="611"/>
      <c r="S965" s="611"/>
      <c r="T965" s="612"/>
      <c r="AT965" s="607" t="s">
        <v>205</v>
      </c>
      <c r="AU965" s="607" t="s">
        <v>89</v>
      </c>
      <c r="AV965" s="606" t="s">
        <v>89</v>
      </c>
      <c r="AW965" s="606" t="s">
        <v>43</v>
      </c>
      <c r="AX965" s="606" t="s">
        <v>82</v>
      </c>
      <c r="AY965" s="607" t="s">
        <v>197</v>
      </c>
    </row>
    <row r="966" spans="2:51" s="622" customFormat="1">
      <c r="B966" s="621"/>
      <c r="D966" s="594" t="s">
        <v>205</v>
      </c>
      <c r="E966" s="623" t="s">
        <v>5</v>
      </c>
      <c r="F966" s="624" t="s">
        <v>243</v>
      </c>
      <c r="H966" s="625">
        <v>70.92</v>
      </c>
      <c r="L966" s="621"/>
      <c r="M966" s="626"/>
      <c r="N966" s="627"/>
      <c r="O966" s="627"/>
      <c r="P966" s="627"/>
      <c r="Q966" s="627"/>
      <c r="R966" s="627"/>
      <c r="S966" s="627"/>
      <c r="T966" s="628"/>
      <c r="AT966" s="623" t="s">
        <v>205</v>
      </c>
      <c r="AU966" s="623" t="s">
        <v>89</v>
      </c>
      <c r="AV966" s="622" t="s">
        <v>114</v>
      </c>
      <c r="AW966" s="622" t="s">
        <v>43</v>
      </c>
      <c r="AX966" s="622" t="s">
        <v>82</v>
      </c>
      <c r="AY966" s="623" t="s">
        <v>197</v>
      </c>
    </row>
    <row r="967" spans="2:51" s="599" customFormat="1">
      <c r="B967" s="598"/>
      <c r="D967" s="594" t="s">
        <v>205</v>
      </c>
      <c r="E967" s="600" t="s">
        <v>5</v>
      </c>
      <c r="F967" s="601" t="s">
        <v>244</v>
      </c>
      <c r="H967" s="600" t="s">
        <v>5</v>
      </c>
      <c r="L967" s="598"/>
      <c r="M967" s="602"/>
      <c r="N967" s="603"/>
      <c r="O967" s="603"/>
      <c r="P967" s="603"/>
      <c r="Q967" s="603"/>
      <c r="R967" s="603"/>
      <c r="S967" s="603"/>
      <c r="T967" s="604"/>
      <c r="AT967" s="600" t="s">
        <v>205</v>
      </c>
      <c r="AU967" s="600" t="s">
        <v>89</v>
      </c>
      <c r="AV967" s="599" t="s">
        <v>11</v>
      </c>
      <c r="AW967" s="599" t="s">
        <v>43</v>
      </c>
      <c r="AX967" s="599" t="s">
        <v>82</v>
      </c>
      <c r="AY967" s="600" t="s">
        <v>197</v>
      </c>
    </row>
    <row r="968" spans="2:51" s="599" customFormat="1">
      <c r="B968" s="598"/>
      <c r="D968" s="594" t="s">
        <v>205</v>
      </c>
      <c r="E968" s="600" t="s">
        <v>5</v>
      </c>
      <c r="F968" s="601" t="s">
        <v>795</v>
      </c>
      <c r="H968" s="600" t="s">
        <v>5</v>
      </c>
      <c r="L968" s="598"/>
      <c r="M968" s="602"/>
      <c r="N968" s="603"/>
      <c r="O968" s="603"/>
      <c r="P968" s="603"/>
      <c r="Q968" s="603"/>
      <c r="R968" s="603"/>
      <c r="S968" s="603"/>
      <c r="T968" s="604"/>
      <c r="AT968" s="600" t="s">
        <v>205</v>
      </c>
      <c r="AU968" s="600" t="s">
        <v>89</v>
      </c>
      <c r="AV968" s="599" t="s">
        <v>11</v>
      </c>
      <c r="AW968" s="599" t="s">
        <v>43</v>
      </c>
      <c r="AX968" s="599" t="s">
        <v>82</v>
      </c>
      <c r="AY968" s="600" t="s">
        <v>197</v>
      </c>
    </row>
    <row r="969" spans="2:51" s="606" customFormat="1">
      <c r="B969" s="605"/>
      <c r="D969" s="594" t="s">
        <v>205</v>
      </c>
      <c r="E969" s="607" t="s">
        <v>5</v>
      </c>
      <c r="F969" s="608" t="s">
        <v>801</v>
      </c>
      <c r="H969" s="609">
        <v>14.183999999999999</v>
      </c>
      <c r="L969" s="605"/>
      <c r="M969" s="610"/>
      <c r="N969" s="611"/>
      <c r="O969" s="611"/>
      <c r="P969" s="611"/>
      <c r="Q969" s="611"/>
      <c r="R969" s="611"/>
      <c r="S969" s="611"/>
      <c r="T969" s="612"/>
      <c r="AT969" s="607" t="s">
        <v>205</v>
      </c>
      <c r="AU969" s="607" t="s">
        <v>89</v>
      </c>
      <c r="AV969" s="606" t="s">
        <v>89</v>
      </c>
      <c r="AW969" s="606" t="s">
        <v>43</v>
      </c>
      <c r="AX969" s="606" t="s">
        <v>82</v>
      </c>
      <c r="AY969" s="607" t="s">
        <v>197</v>
      </c>
    </row>
    <row r="970" spans="2:51" s="599" customFormat="1">
      <c r="B970" s="598"/>
      <c r="D970" s="594" t="s">
        <v>205</v>
      </c>
      <c r="E970" s="600" t="s">
        <v>5</v>
      </c>
      <c r="F970" s="601" t="s">
        <v>797</v>
      </c>
      <c r="H970" s="600" t="s">
        <v>5</v>
      </c>
      <c r="L970" s="598"/>
      <c r="M970" s="602"/>
      <c r="N970" s="603"/>
      <c r="O970" s="603"/>
      <c r="P970" s="603"/>
      <c r="Q970" s="603"/>
      <c r="R970" s="603"/>
      <c r="S970" s="603"/>
      <c r="T970" s="604"/>
      <c r="AT970" s="600" t="s">
        <v>205</v>
      </c>
      <c r="AU970" s="600" t="s">
        <v>89</v>
      </c>
      <c r="AV970" s="599" t="s">
        <v>11</v>
      </c>
      <c r="AW970" s="599" t="s">
        <v>43</v>
      </c>
      <c r="AX970" s="599" t="s">
        <v>82</v>
      </c>
      <c r="AY970" s="600" t="s">
        <v>197</v>
      </c>
    </row>
    <row r="971" spans="2:51" s="606" customFormat="1">
      <c r="B971" s="605"/>
      <c r="D971" s="594" t="s">
        <v>205</v>
      </c>
      <c r="E971" s="607" t="s">
        <v>5</v>
      </c>
      <c r="F971" s="608" t="s">
        <v>803</v>
      </c>
      <c r="H971" s="609">
        <v>56.735999999999997</v>
      </c>
      <c r="L971" s="605"/>
      <c r="M971" s="610"/>
      <c r="N971" s="611"/>
      <c r="O971" s="611"/>
      <c r="P971" s="611"/>
      <c r="Q971" s="611"/>
      <c r="R971" s="611"/>
      <c r="S971" s="611"/>
      <c r="T971" s="612"/>
      <c r="AT971" s="607" t="s">
        <v>205</v>
      </c>
      <c r="AU971" s="607" t="s">
        <v>89</v>
      </c>
      <c r="AV971" s="606" t="s">
        <v>89</v>
      </c>
      <c r="AW971" s="606" t="s">
        <v>43</v>
      </c>
      <c r="AX971" s="606" t="s">
        <v>82</v>
      </c>
      <c r="AY971" s="607" t="s">
        <v>197</v>
      </c>
    </row>
    <row r="972" spans="2:51" s="622" customFormat="1">
      <c r="B972" s="621"/>
      <c r="D972" s="594" t="s">
        <v>205</v>
      </c>
      <c r="E972" s="623" t="s">
        <v>5</v>
      </c>
      <c r="F972" s="624" t="s">
        <v>248</v>
      </c>
      <c r="H972" s="625">
        <v>70.92</v>
      </c>
      <c r="L972" s="621"/>
      <c r="M972" s="626"/>
      <c r="N972" s="627"/>
      <c r="O972" s="627"/>
      <c r="P972" s="627"/>
      <c r="Q972" s="627"/>
      <c r="R972" s="627"/>
      <c r="S972" s="627"/>
      <c r="T972" s="628"/>
      <c r="AT972" s="623" t="s">
        <v>205</v>
      </c>
      <c r="AU972" s="623" t="s">
        <v>89</v>
      </c>
      <c r="AV972" s="622" t="s">
        <v>114</v>
      </c>
      <c r="AW972" s="622" t="s">
        <v>43</v>
      </c>
      <c r="AX972" s="622" t="s">
        <v>82</v>
      </c>
      <c r="AY972" s="623" t="s">
        <v>197</v>
      </c>
    </row>
    <row r="973" spans="2:51" s="599" customFormat="1">
      <c r="B973" s="598"/>
      <c r="D973" s="594" t="s">
        <v>205</v>
      </c>
      <c r="E973" s="600" t="s">
        <v>5</v>
      </c>
      <c r="F973" s="601" t="s">
        <v>249</v>
      </c>
      <c r="H973" s="600" t="s">
        <v>5</v>
      </c>
      <c r="L973" s="598"/>
      <c r="M973" s="602"/>
      <c r="N973" s="603"/>
      <c r="O973" s="603"/>
      <c r="P973" s="603"/>
      <c r="Q973" s="603"/>
      <c r="R973" s="603"/>
      <c r="S973" s="603"/>
      <c r="T973" s="604"/>
      <c r="AT973" s="600" t="s">
        <v>205</v>
      </c>
      <c r="AU973" s="600" t="s">
        <v>89</v>
      </c>
      <c r="AV973" s="599" t="s">
        <v>11</v>
      </c>
      <c r="AW973" s="599" t="s">
        <v>43</v>
      </c>
      <c r="AX973" s="599" t="s">
        <v>82</v>
      </c>
      <c r="AY973" s="600" t="s">
        <v>197</v>
      </c>
    </row>
    <row r="974" spans="2:51" s="599" customFormat="1">
      <c r="B974" s="598"/>
      <c r="D974" s="594" t="s">
        <v>205</v>
      </c>
      <c r="E974" s="600" t="s">
        <v>5</v>
      </c>
      <c r="F974" s="601" t="s">
        <v>795</v>
      </c>
      <c r="H974" s="600" t="s">
        <v>5</v>
      </c>
      <c r="L974" s="598"/>
      <c r="M974" s="602"/>
      <c r="N974" s="603"/>
      <c r="O974" s="603"/>
      <c r="P974" s="603"/>
      <c r="Q974" s="603"/>
      <c r="R974" s="603"/>
      <c r="S974" s="603"/>
      <c r="T974" s="604"/>
      <c r="AT974" s="600" t="s">
        <v>205</v>
      </c>
      <c r="AU974" s="600" t="s">
        <v>89</v>
      </c>
      <c r="AV974" s="599" t="s">
        <v>11</v>
      </c>
      <c r="AW974" s="599" t="s">
        <v>43</v>
      </c>
      <c r="AX974" s="599" t="s">
        <v>82</v>
      </c>
      <c r="AY974" s="600" t="s">
        <v>197</v>
      </c>
    </row>
    <row r="975" spans="2:51" s="606" customFormat="1">
      <c r="B975" s="605"/>
      <c r="D975" s="594" t="s">
        <v>205</v>
      </c>
      <c r="E975" s="607" t="s">
        <v>5</v>
      </c>
      <c r="F975" s="608" t="s">
        <v>801</v>
      </c>
      <c r="H975" s="609">
        <v>14.183999999999999</v>
      </c>
      <c r="L975" s="605"/>
      <c r="M975" s="610"/>
      <c r="N975" s="611"/>
      <c r="O975" s="611"/>
      <c r="P975" s="611"/>
      <c r="Q975" s="611"/>
      <c r="R975" s="611"/>
      <c r="S975" s="611"/>
      <c r="T975" s="612"/>
      <c r="AT975" s="607" t="s">
        <v>205</v>
      </c>
      <c r="AU975" s="607" t="s">
        <v>89</v>
      </c>
      <c r="AV975" s="606" t="s">
        <v>89</v>
      </c>
      <c r="AW975" s="606" t="s">
        <v>43</v>
      </c>
      <c r="AX975" s="606" t="s">
        <v>82</v>
      </c>
      <c r="AY975" s="607" t="s">
        <v>197</v>
      </c>
    </row>
    <row r="976" spans="2:51" s="599" customFormat="1">
      <c r="B976" s="598"/>
      <c r="D976" s="594" t="s">
        <v>205</v>
      </c>
      <c r="E976" s="600" t="s">
        <v>5</v>
      </c>
      <c r="F976" s="601" t="s">
        <v>797</v>
      </c>
      <c r="H976" s="600" t="s">
        <v>5</v>
      </c>
      <c r="L976" s="598"/>
      <c r="M976" s="602"/>
      <c r="N976" s="603"/>
      <c r="O976" s="603"/>
      <c r="P976" s="603"/>
      <c r="Q976" s="603"/>
      <c r="R976" s="603"/>
      <c r="S976" s="603"/>
      <c r="T976" s="604"/>
      <c r="AT976" s="600" t="s">
        <v>205</v>
      </c>
      <c r="AU976" s="600" t="s">
        <v>89</v>
      </c>
      <c r="AV976" s="599" t="s">
        <v>11</v>
      </c>
      <c r="AW976" s="599" t="s">
        <v>43</v>
      </c>
      <c r="AX976" s="599" t="s">
        <v>82</v>
      </c>
      <c r="AY976" s="600" t="s">
        <v>197</v>
      </c>
    </row>
    <row r="977" spans="2:65" s="606" customFormat="1">
      <c r="B977" s="605"/>
      <c r="D977" s="594" t="s">
        <v>205</v>
      </c>
      <c r="E977" s="607" t="s">
        <v>5</v>
      </c>
      <c r="F977" s="608" t="s">
        <v>803</v>
      </c>
      <c r="H977" s="609">
        <v>56.735999999999997</v>
      </c>
      <c r="L977" s="605"/>
      <c r="M977" s="610"/>
      <c r="N977" s="611"/>
      <c r="O977" s="611"/>
      <c r="P977" s="611"/>
      <c r="Q977" s="611"/>
      <c r="R977" s="611"/>
      <c r="S977" s="611"/>
      <c r="T977" s="612"/>
      <c r="AT977" s="607" t="s">
        <v>205</v>
      </c>
      <c r="AU977" s="607" t="s">
        <v>89</v>
      </c>
      <c r="AV977" s="606" t="s">
        <v>89</v>
      </c>
      <c r="AW977" s="606" t="s">
        <v>43</v>
      </c>
      <c r="AX977" s="606" t="s">
        <v>82</v>
      </c>
      <c r="AY977" s="607" t="s">
        <v>197</v>
      </c>
    </row>
    <row r="978" spans="2:65" s="622" customFormat="1">
      <c r="B978" s="621"/>
      <c r="D978" s="594" t="s">
        <v>205</v>
      </c>
      <c r="E978" s="623" t="s">
        <v>5</v>
      </c>
      <c r="F978" s="624" t="s">
        <v>253</v>
      </c>
      <c r="H978" s="625">
        <v>70.92</v>
      </c>
      <c r="L978" s="621"/>
      <c r="M978" s="626"/>
      <c r="N978" s="627"/>
      <c r="O978" s="627"/>
      <c r="P978" s="627"/>
      <c r="Q978" s="627"/>
      <c r="R978" s="627"/>
      <c r="S978" s="627"/>
      <c r="T978" s="628"/>
      <c r="AT978" s="623" t="s">
        <v>205</v>
      </c>
      <c r="AU978" s="623" t="s">
        <v>89</v>
      </c>
      <c r="AV978" s="622" t="s">
        <v>114</v>
      </c>
      <c r="AW978" s="622" t="s">
        <v>43</v>
      </c>
      <c r="AX978" s="622" t="s">
        <v>82</v>
      </c>
      <c r="AY978" s="623" t="s">
        <v>197</v>
      </c>
    </row>
    <row r="979" spans="2:65" s="614" customFormat="1">
      <c r="B979" s="613"/>
      <c r="D979" s="594" t="s">
        <v>205</v>
      </c>
      <c r="E979" s="615" t="s">
        <v>5</v>
      </c>
      <c r="F979" s="616" t="s">
        <v>210</v>
      </c>
      <c r="H979" s="617">
        <v>313.62400000000002</v>
      </c>
      <c r="L979" s="613"/>
      <c r="M979" s="618"/>
      <c r="N979" s="619"/>
      <c r="O979" s="619"/>
      <c r="P979" s="619"/>
      <c r="Q979" s="619"/>
      <c r="R979" s="619"/>
      <c r="S979" s="619"/>
      <c r="T979" s="620"/>
      <c r="AT979" s="615" t="s">
        <v>205</v>
      </c>
      <c r="AU979" s="615" t="s">
        <v>89</v>
      </c>
      <c r="AV979" s="614" t="s">
        <v>129</v>
      </c>
      <c r="AW979" s="614" t="s">
        <v>43</v>
      </c>
      <c r="AX979" s="614" t="s">
        <v>11</v>
      </c>
      <c r="AY979" s="615" t="s">
        <v>197</v>
      </c>
    </row>
    <row r="980" spans="2:65" s="492" customFormat="1" ht="25.5" customHeight="1">
      <c r="B980" s="493"/>
      <c r="C980" s="572" t="s">
        <v>804</v>
      </c>
      <c r="D980" s="572" t="s">
        <v>199</v>
      </c>
      <c r="E980" s="573" t="s">
        <v>805</v>
      </c>
      <c r="F980" s="574" t="s">
        <v>806</v>
      </c>
      <c r="G980" s="575" t="s">
        <v>290</v>
      </c>
      <c r="H980" s="576">
        <v>3.1520000000000001</v>
      </c>
      <c r="I980" s="7"/>
      <c r="J980" s="577">
        <f>ROUND(I980*H980,0)</f>
        <v>0</v>
      </c>
      <c r="K980" s="574" t="s">
        <v>203</v>
      </c>
      <c r="L980" s="493"/>
      <c r="M980" s="578" t="s">
        <v>5</v>
      </c>
      <c r="N980" s="579" t="s">
        <v>53</v>
      </c>
      <c r="O980" s="494"/>
      <c r="P980" s="580">
        <f>O980*H980</f>
        <v>0</v>
      </c>
      <c r="Q980" s="580">
        <v>0</v>
      </c>
      <c r="R980" s="580">
        <f>Q980*H980</f>
        <v>0</v>
      </c>
      <c r="S980" s="580">
        <v>6.3E-2</v>
      </c>
      <c r="T980" s="581">
        <f>S980*H980</f>
        <v>0.198576</v>
      </c>
      <c r="AR980" s="482" t="s">
        <v>129</v>
      </c>
      <c r="AT980" s="482" t="s">
        <v>199</v>
      </c>
      <c r="AU980" s="482" t="s">
        <v>89</v>
      </c>
      <c r="AY980" s="482" t="s">
        <v>197</v>
      </c>
      <c r="BE980" s="582">
        <f>IF(N980="základní",J980,0)</f>
        <v>0</v>
      </c>
      <c r="BF980" s="582">
        <f>IF(N980="snížená",J980,0)</f>
        <v>0</v>
      </c>
      <c r="BG980" s="582">
        <f>IF(N980="zákl. přenesená",J980,0)</f>
        <v>0</v>
      </c>
      <c r="BH980" s="582">
        <f>IF(N980="sníž. přenesená",J980,0)</f>
        <v>0</v>
      </c>
      <c r="BI980" s="582">
        <f>IF(N980="nulová",J980,0)</f>
        <v>0</v>
      </c>
      <c r="BJ980" s="482" t="s">
        <v>11</v>
      </c>
      <c r="BK980" s="582">
        <f>ROUND(I980*H980,0)</f>
        <v>0</v>
      </c>
      <c r="BL980" s="482" t="s">
        <v>129</v>
      </c>
      <c r="BM980" s="482" t="s">
        <v>807</v>
      </c>
    </row>
    <row r="981" spans="2:65" s="492" customFormat="1" ht="40.5">
      <c r="B981" s="493"/>
      <c r="D981" s="594" t="s">
        <v>257</v>
      </c>
      <c r="F981" s="595" t="s">
        <v>794</v>
      </c>
      <c r="L981" s="493"/>
      <c r="M981" s="596"/>
      <c r="N981" s="494"/>
      <c r="O981" s="494"/>
      <c r="P981" s="494"/>
      <c r="Q981" s="494"/>
      <c r="R981" s="494"/>
      <c r="S981" s="494"/>
      <c r="T981" s="597"/>
      <c r="AT981" s="482" t="s">
        <v>257</v>
      </c>
      <c r="AU981" s="482" t="s">
        <v>89</v>
      </c>
    </row>
    <row r="982" spans="2:65" s="599" customFormat="1">
      <c r="B982" s="598"/>
      <c r="D982" s="594" t="s">
        <v>205</v>
      </c>
      <c r="E982" s="600" t="s">
        <v>5</v>
      </c>
      <c r="F982" s="601" t="s">
        <v>223</v>
      </c>
      <c r="H982" s="600" t="s">
        <v>5</v>
      </c>
      <c r="L982" s="598"/>
      <c r="M982" s="602"/>
      <c r="N982" s="603"/>
      <c r="O982" s="603"/>
      <c r="P982" s="603"/>
      <c r="Q982" s="603"/>
      <c r="R982" s="603"/>
      <c r="S982" s="603"/>
      <c r="T982" s="604"/>
      <c r="AT982" s="600" t="s">
        <v>205</v>
      </c>
      <c r="AU982" s="600" t="s">
        <v>89</v>
      </c>
      <c r="AV982" s="599" t="s">
        <v>11</v>
      </c>
      <c r="AW982" s="599" t="s">
        <v>43</v>
      </c>
      <c r="AX982" s="599" t="s">
        <v>82</v>
      </c>
      <c r="AY982" s="600" t="s">
        <v>197</v>
      </c>
    </row>
    <row r="983" spans="2:65" s="599" customFormat="1">
      <c r="B983" s="598"/>
      <c r="D983" s="594" t="s">
        <v>205</v>
      </c>
      <c r="E983" s="600" t="s">
        <v>5</v>
      </c>
      <c r="F983" s="601" t="s">
        <v>808</v>
      </c>
      <c r="H983" s="600" t="s">
        <v>5</v>
      </c>
      <c r="L983" s="598"/>
      <c r="M983" s="602"/>
      <c r="N983" s="603"/>
      <c r="O983" s="603"/>
      <c r="P983" s="603"/>
      <c r="Q983" s="603"/>
      <c r="R983" s="603"/>
      <c r="S983" s="603"/>
      <c r="T983" s="604"/>
      <c r="AT983" s="600" t="s">
        <v>205</v>
      </c>
      <c r="AU983" s="600" t="s">
        <v>89</v>
      </c>
      <c r="AV983" s="599" t="s">
        <v>11</v>
      </c>
      <c r="AW983" s="599" t="s">
        <v>43</v>
      </c>
      <c r="AX983" s="599" t="s">
        <v>82</v>
      </c>
      <c r="AY983" s="600" t="s">
        <v>197</v>
      </c>
    </row>
    <row r="984" spans="2:65" s="606" customFormat="1">
      <c r="B984" s="605"/>
      <c r="D984" s="594" t="s">
        <v>205</v>
      </c>
      <c r="E984" s="607" t="s">
        <v>5</v>
      </c>
      <c r="F984" s="608" t="s">
        <v>809</v>
      </c>
      <c r="H984" s="609">
        <v>3.1520000000000001</v>
      </c>
      <c r="L984" s="605"/>
      <c r="M984" s="610"/>
      <c r="N984" s="611"/>
      <c r="O984" s="611"/>
      <c r="P984" s="611"/>
      <c r="Q984" s="611"/>
      <c r="R984" s="611"/>
      <c r="S984" s="611"/>
      <c r="T984" s="612"/>
      <c r="AT984" s="607" t="s">
        <v>205</v>
      </c>
      <c r="AU984" s="607" t="s">
        <v>89</v>
      </c>
      <c r="AV984" s="606" t="s">
        <v>89</v>
      </c>
      <c r="AW984" s="606" t="s">
        <v>43</v>
      </c>
      <c r="AX984" s="606" t="s">
        <v>82</v>
      </c>
      <c r="AY984" s="607" t="s">
        <v>197</v>
      </c>
    </row>
    <row r="985" spans="2:65" s="622" customFormat="1">
      <c r="B985" s="621"/>
      <c r="D985" s="594" t="s">
        <v>205</v>
      </c>
      <c r="E985" s="623" t="s">
        <v>5</v>
      </c>
      <c r="F985" s="624" t="s">
        <v>237</v>
      </c>
      <c r="H985" s="625">
        <v>3.1520000000000001</v>
      </c>
      <c r="L985" s="621"/>
      <c r="M985" s="626"/>
      <c r="N985" s="627"/>
      <c r="O985" s="627"/>
      <c r="P985" s="627"/>
      <c r="Q985" s="627"/>
      <c r="R985" s="627"/>
      <c r="S985" s="627"/>
      <c r="T985" s="628"/>
      <c r="AT985" s="623" t="s">
        <v>205</v>
      </c>
      <c r="AU985" s="623" t="s">
        <v>89</v>
      </c>
      <c r="AV985" s="622" t="s">
        <v>114</v>
      </c>
      <c r="AW985" s="622" t="s">
        <v>43</v>
      </c>
      <c r="AX985" s="622" t="s">
        <v>82</v>
      </c>
      <c r="AY985" s="623" t="s">
        <v>197</v>
      </c>
    </row>
    <row r="986" spans="2:65" s="614" customFormat="1">
      <c r="B986" s="613"/>
      <c r="D986" s="594" t="s">
        <v>205</v>
      </c>
      <c r="E986" s="615" t="s">
        <v>5</v>
      </c>
      <c r="F986" s="616" t="s">
        <v>210</v>
      </c>
      <c r="H986" s="617">
        <v>3.1520000000000001</v>
      </c>
      <c r="L986" s="613"/>
      <c r="M986" s="618"/>
      <c r="N986" s="619"/>
      <c r="O986" s="619"/>
      <c r="P986" s="619"/>
      <c r="Q986" s="619"/>
      <c r="R986" s="619"/>
      <c r="S986" s="619"/>
      <c r="T986" s="620"/>
      <c r="AT986" s="615" t="s">
        <v>205</v>
      </c>
      <c r="AU986" s="615" t="s">
        <v>89</v>
      </c>
      <c r="AV986" s="614" t="s">
        <v>129</v>
      </c>
      <c r="AW986" s="614" t="s">
        <v>43</v>
      </c>
      <c r="AX986" s="614" t="s">
        <v>11</v>
      </c>
      <c r="AY986" s="615" t="s">
        <v>197</v>
      </c>
    </row>
    <row r="987" spans="2:65" s="492" customFormat="1" ht="38.25" customHeight="1">
      <c r="B987" s="493"/>
      <c r="C987" s="572" t="s">
        <v>810</v>
      </c>
      <c r="D987" s="572" t="s">
        <v>199</v>
      </c>
      <c r="E987" s="573" t="s">
        <v>811</v>
      </c>
      <c r="F987" s="574" t="s">
        <v>812</v>
      </c>
      <c r="G987" s="575" t="s">
        <v>202</v>
      </c>
      <c r="H987" s="576">
        <v>28</v>
      </c>
      <c r="I987" s="7"/>
      <c r="J987" s="577">
        <f>ROUND(I987*H987,0)</f>
        <v>0</v>
      </c>
      <c r="K987" s="574" t="s">
        <v>203</v>
      </c>
      <c r="L987" s="493"/>
      <c r="M987" s="578" t="s">
        <v>5</v>
      </c>
      <c r="N987" s="579" t="s">
        <v>53</v>
      </c>
      <c r="O987" s="494"/>
      <c r="P987" s="580">
        <f>O987*H987</f>
        <v>0</v>
      </c>
      <c r="Q987" s="580">
        <v>0</v>
      </c>
      <c r="R987" s="580">
        <f>Q987*H987</f>
        <v>0</v>
      </c>
      <c r="S987" s="580">
        <v>6.9000000000000006E-2</v>
      </c>
      <c r="T987" s="581">
        <f>S987*H987</f>
        <v>1.9320000000000002</v>
      </c>
      <c r="AR987" s="482" t="s">
        <v>129</v>
      </c>
      <c r="AT987" s="482" t="s">
        <v>199</v>
      </c>
      <c r="AU987" s="482" t="s">
        <v>89</v>
      </c>
      <c r="AY987" s="482" t="s">
        <v>197</v>
      </c>
      <c r="BE987" s="582">
        <f>IF(N987="základní",J987,0)</f>
        <v>0</v>
      </c>
      <c r="BF987" s="582">
        <f>IF(N987="snížená",J987,0)</f>
        <v>0</v>
      </c>
      <c r="BG987" s="582">
        <f>IF(N987="zákl. přenesená",J987,0)</f>
        <v>0</v>
      </c>
      <c r="BH987" s="582">
        <f>IF(N987="sníž. přenesená",J987,0)</f>
        <v>0</v>
      </c>
      <c r="BI987" s="582">
        <f>IF(N987="nulová",J987,0)</f>
        <v>0</v>
      </c>
      <c r="BJ987" s="482" t="s">
        <v>11</v>
      </c>
      <c r="BK987" s="582">
        <f>ROUND(I987*H987,0)</f>
        <v>0</v>
      </c>
      <c r="BL987" s="482" t="s">
        <v>129</v>
      </c>
      <c r="BM987" s="482" t="s">
        <v>813</v>
      </c>
    </row>
    <row r="988" spans="2:65" s="599" customFormat="1">
      <c r="B988" s="598"/>
      <c r="D988" s="594" t="s">
        <v>205</v>
      </c>
      <c r="E988" s="600" t="s">
        <v>5</v>
      </c>
      <c r="F988" s="601" t="s">
        <v>215</v>
      </c>
      <c r="H988" s="600" t="s">
        <v>5</v>
      </c>
      <c r="L988" s="598"/>
      <c r="M988" s="602"/>
      <c r="N988" s="603"/>
      <c r="O988" s="603"/>
      <c r="P988" s="603"/>
      <c r="Q988" s="603"/>
      <c r="R988" s="603"/>
      <c r="S988" s="603"/>
      <c r="T988" s="604"/>
      <c r="AT988" s="600" t="s">
        <v>205</v>
      </c>
      <c r="AU988" s="600" t="s">
        <v>89</v>
      </c>
      <c r="AV988" s="599" t="s">
        <v>11</v>
      </c>
      <c r="AW988" s="599" t="s">
        <v>43</v>
      </c>
      <c r="AX988" s="599" t="s">
        <v>82</v>
      </c>
      <c r="AY988" s="600" t="s">
        <v>197</v>
      </c>
    </row>
    <row r="989" spans="2:65" s="599" customFormat="1">
      <c r="B989" s="598"/>
      <c r="D989" s="594" t="s">
        <v>205</v>
      </c>
      <c r="E989" s="600" t="s">
        <v>5</v>
      </c>
      <c r="F989" s="601" t="s">
        <v>814</v>
      </c>
      <c r="H989" s="600" t="s">
        <v>5</v>
      </c>
      <c r="L989" s="598"/>
      <c r="M989" s="602"/>
      <c r="N989" s="603"/>
      <c r="O989" s="603"/>
      <c r="P989" s="603"/>
      <c r="Q989" s="603"/>
      <c r="R989" s="603"/>
      <c r="S989" s="603"/>
      <c r="T989" s="604"/>
      <c r="AT989" s="600" t="s">
        <v>205</v>
      </c>
      <c r="AU989" s="600" t="s">
        <v>89</v>
      </c>
      <c r="AV989" s="599" t="s">
        <v>11</v>
      </c>
      <c r="AW989" s="599" t="s">
        <v>43</v>
      </c>
      <c r="AX989" s="599" t="s">
        <v>82</v>
      </c>
      <c r="AY989" s="600" t="s">
        <v>197</v>
      </c>
    </row>
    <row r="990" spans="2:65" s="606" customFormat="1">
      <c r="B990" s="605"/>
      <c r="D990" s="594" t="s">
        <v>205</v>
      </c>
      <c r="E990" s="607" t="s">
        <v>5</v>
      </c>
      <c r="F990" s="608" t="s">
        <v>815</v>
      </c>
      <c r="H990" s="609">
        <v>28</v>
      </c>
      <c r="L990" s="605"/>
      <c r="M990" s="610"/>
      <c r="N990" s="611"/>
      <c r="O990" s="611"/>
      <c r="P990" s="611"/>
      <c r="Q990" s="611"/>
      <c r="R990" s="611"/>
      <c r="S990" s="611"/>
      <c r="T990" s="612"/>
      <c r="AT990" s="607" t="s">
        <v>205</v>
      </c>
      <c r="AU990" s="607" t="s">
        <v>89</v>
      </c>
      <c r="AV990" s="606" t="s">
        <v>89</v>
      </c>
      <c r="AW990" s="606" t="s">
        <v>43</v>
      </c>
      <c r="AX990" s="606" t="s">
        <v>82</v>
      </c>
      <c r="AY990" s="607" t="s">
        <v>197</v>
      </c>
    </row>
    <row r="991" spans="2:65" s="614" customFormat="1">
      <c r="B991" s="613"/>
      <c r="D991" s="594" t="s">
        <v>205</v>
      </c>
      <c r="E991" s="615" t="s">
        <v>5</v>
      </c>
      <c r="F991" s="616" t="s">
        <v>210</v>
      </c>
      <c r="H991" s="617">
        <v>28</v>
      </c>
      <c r="L991" s="613"/>
      <c r="M991" s="618"/>
      <c r="N991" s="619"/>
      <c r="O991" s="619"/>
      <c r="P991" s="619"/>
      <c r="Q991" s="619"/>
      <c r="R991" s="619"/>
      <c r="S991" s="619"/>
      <c r="T991" s="620"/>
      <c r="AT991" s="615" t="s">
        <v>205</v>
      </c>
      <c r="AU991" s="615" t="s">
        <v>89</v>
      </c>
      <c r="AV991" s="614" t="s">
        <v>129</v>
      </c>
      <c r="AW991" s="614" t="s">
        <v>43</v>
      </c>
      <c r="AX991" s="614" t="s">
        <v>11</v>
      </c>
      <c r="AY991" s="615" t="s">
        <v>197</v>
      </c>
    </row>
    <row r="992" spans="2:65" s="492" customFormat="1" ht="38.25" customHeight="1">
      <c r="B992" s="493"/>
      <c r="C992" s="572" t="s">
        <v>816</v>
      </c>
      <c r="D992" s="572" t="s">
        <v>199</v>
      </c>
      <c r="E992" s="573" t="s">
        <v>817</v>
      </c>
      <c r="F992" s="574" t="s">
        <v>818</v>
      </c>
      <c r="G992" s="575" t="s">
        <v>213</v>
      </c>
      <c r="H992" s="576">
        <v>3.194</v>
      </c>
      <c r="I992" s="7"/>
      <c r="J992" s="577">
        <f>ROUND(I992*H992,0)</f>
        <v>0</v>
      </c>
      <c r="K992" s="574" t="s">
        <v>203</v>
      </c>
      <c r="L992" s="493"/>
      <c r="M992" s="578" t="s">
        <v>5</v>
      </c>
      <c r="N992" s="579" t="s">
        <v>53</v>
      </c>
      <c r="O992" s="494"/>
      <c r="P992" s="580">
        <f>O992*H992</f>
        <v>0</v>
      </c>
      <c r="Q992" s="580">
        <v>0</v>
      </c>
      <c r="R992" s="580">
        <f>Q992*H992</f>
        <v>0</v>
      </c>
      <c r="S992" s="580">
        <v>1.8</v>
      </c>
      <c r="T992" s="581">
        <f>S992*H992</f>
        <v>5.7492000000000001</v>
      </c>
      <c r="AR992" s="482" t="s">
        <v>129</v>
      </c>
      <c r="AT992" s="482" t="s">
        <v>199</v>
      </c>
      <c r="AU992" s="482" t="s">
        <v>89</v>
      </c>
      <c r="AY992" s="482" t="s">
        <v>197</v>
      </c>
      <c r="BE992" s="582">
        <f>IF(N992="základní",J992,0)</f>
        <v>0</v>
      </c>
      <c r="BF992" s="582">
        <f>IF(N992="snížená",J992,0)</f>
        <v>0</v>
      </c>
      <c r="BG992" s="582">
        <f>IF(N992="zákl. přenesená",J992,0)</f>
        <v>0</v>
      </c>
      <c r="BH992" s="582">
        <f>IF(N992="sníž. přenesená",J992,0)</f>
        <v>0</v>
      </c>
      <c r="BI992" s="582">
        <f>IF(N992="nulová",J992,0)</f>
        <v>0</v>
      </c>
      <c r="BJ992" s="482" t="s">
        <v>11</v>
      </c>
      <c r="BK992" s="582">
        <f>ROUND(I992*H992,0)</f>
        <v>0</v>
      </c>
      <c r="BL992" s="482" t="s">
        <v>129</v>
      </c>
      <c r="BM992" s="482" t="s">
        <v>819</v>
      </c>
    </row>
    <row r="993" spans="2:65" s="599" customFormat="1">
      <c r="B993" s="598"/>
      <c r="D993" s="594" t="s">
        <v>205</v>
      </c>
      <c r="E993" s="600" t="s">
        <v>5</v>
      </c>
      <c r="F993" s="601" t="s">
        <v>215</v>
      </c>
      <c r="H993" s="600" t="s">
        <v>5</v>
      </c>
      <c r="L993" s="598"/>
      <c r="M993" s="602"/>
      <c r="N993" s="603"/>
      <c r="O993" s="603"/>
      <c r="P993" s="603"/>
      <c r="Q993" s="603"/>
      <c r="R993" s="603"/>
      <c r="S993" s="603"/>
      <c r="T993" s="604"/>
      <c r="AT993" s="600" t="s">
        <v>205</v>
      </c>
      <c r="AU993" s="600" t="s">
        <v>89</v>
      </c>
      <c r="AV993" s="599" t="s">
        <v>11</v>
      </c>
      <c r="AW993" s="599" t="s">
        <v>43</v>
      </c>
      <c r="AX993" s="599" t="s">
        <v>82</v>
      </c>
      <c r="AY993" s="600" t="s">
        <v>197</v>
      </c>
    </row>
    <row r="994" spans="2:65" s="599" customFormat="1">
      <c r="B994" s="598"/>
      <c r="D994" s="594" t="s">
        <v>205</v>
      </c>
      <c r="E994" s="600" t="s">
        <v>5</v>
      </c>
      <c r="F994" s="601" t="s">
        <v>709</v>
      </c>
      <c r="H994" s="600" t="s">
        <v>5</v>
      </c>
      <c r="L994" s="598"/>
      <c r="M994" s="602"/>
      <c r="N994" s="603"/>
      <c r="O994" s="603"/>
      <c r="P994" s="603"/>
      <c r="Q994" s="603"/>
      <c r="R994" s="603"/>
      <c r="S994" s="603"/>
      <c r="T994" s="604"/>
      <c r="AT994" s="600" t="s">
        <v>205</v>
      </c>
      <c r="AU994" s="600" t="s">
        <v>89</v>
      </c>
      <c r="AV994" s="599" t="s">
        <v>11</v>
      </c>
      <c r="AW994" s="599" t="s">
        <v>43</v>
      </c>
      <c r="AX994" s="599" t="s">
        <v>82</v>
      </c>
      <c r="AY994" s="600" t="s">
        <v>197</v>
      </c>
    </row>
    <row r="995" spans="2:65" s="606" customFormat="1">
      <c r="B995" s="605"/>
      <c r="D995" s="594" t="s">
        <v>205</v>
      </c>
      <c r="E995" s="607" t="s">
        <v>5</v>
      </c>
      <c r="F995" s="608" t="s">
        <v>820</v>
      </c>
      <c r="H995" s="609">
        <v>3.194</v>
      </c>
      <c r="L995" s="605"/>
      <c r="M995" s="610"/>
      <c r="N995" s="611"/>
      <c r="O995" s="611"/>
      <c r="P995" s="611"/>
      <c r="Q995" s="611"/>
      <c r="R995" s="611"/>
      <c r="S995" s="611"/>
      <c r="T995" s="612"/>
      <c r="AT995" s="607" t="s">
        <v>205</v>
      </c>
      <c r="AU995" s="607" t="s">
        <v>89</v>
      </c>
      <c r="AV995" s="606" t="s">
        <v>89</v>
      </c>
      <c r="AW995" s="606" t="s">
        <v>43</v>
      </c>
      <c r="AX995" s="606" t="s">
        <v>82</v>
      </c>
      <c r="AY995" s="607" t="s">
        <v>197</v>
      </c>
    </row>
    <row r="996" spans="2:65" s="622" customFormat="1">
      <c r="B996" s="621"/>
      <c r="D996" s="594" t="s">
        <v>205</v>
      </c>
      <c r="E996" s="623" t="s">
        <v>5</v>
      </c>
      <c r="F996" s="624" t="s">
        <v>222</v>
      </c>
      <c r="H996" s="625">
        <v>3.194</v>
      </c>
      <c r="L996" s="621"/>
      <c r="M996" s="626"/>
      <c r="N996" s="627"/>
      <c r="O996" s="627"/>
      <c r="P996" s="627"/>
      <c r="Q996" s="627"/>
      <c r="R996" s="627"/>
      <c r="S996" s="627"/>
      <c r="T996" s="628"/>
      <c r="AT996" s="623" t="s">
        <v>205</v>
      </c>
      <c r="AU996" s="623" t="s">
        <v>89</v>
      </c>
      <c r="AV996" s="622" t="s">
        <v>114</v>
      </c>
      <c r="AW996" s="622" t="s">
        <v>43</v>
      </c>
      <c r="AX996" s="622" t="s">
        <v>82</v>
      </c>
      <c r="AY996" s="623" t="s">
        <v>197</v>
      </c>
    </row>
    <row r="997" spans="2:65" s="614" customFormat="1">
      <c r="B997" s="613"/>
      <c r="D997" s="594" t="s">
        <v>205</v>
      </c>
      <c r="E997" s="615" t="s">
        <v>5</v>
      </c>
      <c r="F997" s="616" t="s">
        <v>210</v>
      </c>
      <c r="H997" s="617">
        <v>3.194</v>
      </c>
      <c r="L997" s="613"/>
      <c r="M997" s="618"/>
      <c r="N997" s="619"/>
      <c r="O997" s="619"/>
      <c r="P997" s="619"/>
      <c r="Q997" s="619"/>
      <c r="R997" s="619"/>
      <c r="S997" s="619"/>
      <c r="T997" s="620"/>
      <c r="AT997" s="615" t="s">
        <v>205</v>
      </c>
      <c r="AU997" s="615" t="s">
        <v>89</v>
      </c>
      <c r="AV997" s="614" t="s">
        <v>129</v>
      </c>
      <c r="AW997" s="614" t="s">
        <v>43</v>
      </c>
      <c r="AX997" s="614" t="s">
        <v>11</v>
      </c>
      <c r="AY997" s="615" t="s">
        <v>197</v>
      </c>
    </row>
    <row r="998" spans="2:65" s="492" customFormat="1" ht="38.25" customHeight="1">
      <c r="B998" s="493"/>
      <c r="C998" s="572" t="s">
        <v>821</v>
      </c>
      <c r="D998" s="572" t="s">
        <v>199</v>
      </c>
      <c r="E998" s="573" t="s">
        <v>822</v>
      </c>
      <c r="F998" s="574" t="s">
        <v>823</v>
      </c>
      <c r="G998" s="575" t="s">
        <v>213</v>
      </c>
      <c r="H998" s="576">
        <v>29.625</v>
      </c>
      <c r="I998" s="7"/>
      <c r="J998" s="577">
        <f>ROUND(I998*H998,0)</f>
        <v>0</v>
      </c>
      <c r="K998" s="574" t="s">
        <v>203</v>
      </c>
      <c r="L998" s="493"/>
      <c r="M998" s="578" t="s">
        <v>5</v>
      </c>
      <c r="N998" s="579" t="s">
        <v>53</v>
      </c>
      <c r="O998" s="494"/>
      <c r="P998" s="580">
        <f>O998*H998</f>
        <v>0</v>
      </c>
      <c r="Q998" s="580">
        <v>0</v>
      </c>
      <c r="R998" s="580">
        <f>Q998*H998</f>
        <v>0</v>
      </c>
      <c r="S998" s="580">
        <v>1.95</v>
      </c>
      <c r="T998" s="581">
        <f>S998*H998</f>
        <v>57.768749999999997</v>
      </c>
      <c r="AR998" s="482" t="s">
        <v>129</v>
      </c>
      <c r="AT998" s="482" t="s">
        <v>199</v>
      </c>
      <c r="AU998" s="482" t="s">
        <v>89</v>
      </c>
      <c r="AY998" s="482" t="s">
        <v>197</v>
      </c>
      <c r="BE998" s="582">
        <f>IF(N998="základní",J998,0)</f>
        <v>0</v>
      </c>
      <c r="BF998" s="582">
        <f>IF(N998="snížená",J998,0)</f>
        <v>0</v>
      </c>
      <c r="BG998" s="582">
        <f>IF(N998="zákl. přenesená",J998,0)</f>
        <v>0</v>
      </c>
      <c r="BH998" s="582">
        <f>IF(N998="sníž. přenesená",J998,0)</f>
        <v>0</v>
      </c>
      <c r="BI998" s="582">
        <f>IF(N998="nulová",J998,0)</f>
        <v>0</v>
      </c>
      <c r="BJ998" s="482" t="s">
        <v>11</v>
      </c>
      <c r="BK998" s="582">
        <f>ROUND(I998*H998,0)</f>
        <v>0</v>
      </c>
      <c r="BL998" s="482" t="s">
        <v>129</v>
      </c>
      <c r="BM998" s="482" t="s">
        <v>824</v>
      </c>
    </row>
    <row r="999" spans="2:65" s="599" customFormat="1">
      <c r="B999" s="598"/>
      <c r="D999" s="594" t="s">
        <v>205</v>
      </c>
      <c r="E999" s="600" t="s">
        <v>5</v>
      </c>
      <c r="F999" s="601" t="s">
        <v>825</v>
      </c>
      <c r="H999" s="600" t="s">
        <v>5</v>
      </c>
      <c r="L999" s="598"/>
      <c r="M999" s="602"/>
      <c r="N999" s="603"/>
      <c r="O999" s="603"/>
      <c r="P999" s="603"/>
      <c r="Q999" s="603"/>
      <c r="R999" s="603"/>
      <c r="S999" s="603"/>
      <c r="T999" s="604"/>
      <c r="AT999" s="600" t="s">
        <v>205</v>
      </c>
      <c r="AU999" s="600" t="s">
        <v>89</v>
      </c>
      <c r="AV999" s="599" t="s">
        <v>11</v>
      </c>
      <c r="AW999" s="599" t="s">
        <v>43</v>
      </c>
      <c r="AX999" s="599" t="s">
        <v>82</v>
      </c>
      <c r="AY999" s="600" t="s">
        <v>197</v>
      </c>
    </row>
    <row r="1000" spans="2:65" s="599" customFormat="1">
      <c r="B1000" s="598"/>
      <c r="D1000" s="594" t="s">
        <v>205</v>
      </c>
      <c r="E1000" s="600" t="s">
        <v>5</v>
      </c>
      <c r="F1000" s="601" t="s">
        <v>223</v>
      </c>
      <c r="H1000" s="600" t="s">
        <v>5</v>
      </c>
      <c r="L1000" s="598"/>
      <c r="M1000" s="602"/>
      <c r="N1000" s="603"/>
      <c r="O1000" s="603"/>
      <c r="P1000" s="603"/>
      <c r="Q1000" s="603"/>
      <c r="R1000" s="603"/>
      <c r="S1000" s="603"/>
      <c r="T1000" s="604"/>
      <c r="AT1000" s="600" t="s">
        <v>205</v>
      </c>
      <c r="AU1000" s="600" t="s">
        <v>89</v>
      </c>
      <c r="AV1000" s="599" t="s">
        <v>11</v>
      </c>
      <c r="AW1000" s="599" t="s">
        <v>43</v>
      </c>
      <c r="AX1000" s="599" t="s">
        <v>82</v>
      </c>
      <c r="AY1000" s="600" t="s">
        <v>197</v>
      </c>
    </row>
    <row r="1001" spans="2:65" s="606" customFormat="1">
      <c r="B1001" s="605"/>
      <c r="D1001" s="594" t="s">
        <v>205</v>
      </c>
      <c r="E1001" s="607" t="s">
        <v>5</v>
      </c>
      <c r="F1001" s="608" t="s">
        <v>826</v>
      </c>
      <c r="H1001" s="609">
        <v>6</v>
      </c>
      <c r="L1001" s="605"/>
      <c r="M1001" s="610"/>
      <c r="N1001" s="611"/>
      <c r="O1001" s="611"/>
      <c r="P1001" s="611"/>
      <c r="Q1001" s="611"/>
      <c r="R1001" s="611"/>
      <c r="S1001" s="611"/>
      <c r="T1001" s="612"/>
      <c r="AT1001" s="607" t="s">
        <v>205</v>
      </c>
      <c r="AU1001" s="607" t="s">
        <v>89</v>
      </c>
      <c r="AV1001" s="606" t="s">
        <v>89</v>
      </c>
      <c r="AW1001" s="606" t="s">
        <v>43</v>
      </c>
      <c r="AX1001" s="606" t="s">
        <v>82</v>
      </c>
      <c r="AY1001" s="607" t="s">
        <v>197</v>
      </c>
    </row>
    <row r="1002" spans="2:65" s="622" customFormat="1">
      <c r="B1002" s="621"/>
      <c r="D1002" s="594" t="s">
        <v>205</v>
      </c>
      <c r="E1002" s="623" t="s">
        <v>5</v>
      </c>
      <c r="F1002" s="624" t="s">
        <v>237</v>
      </c>
      <c r="H1002" s="625">
        <v>6</v>
      </c>
      <c r="L1002" s="621"/>
      <c r="M1002" s="626"/>
      <c r="N1002" s="627"/>
      <c r="O1002" s="627"/>
      <c r="P1002" s="627"/>
      <c r="Q1002" s="627"/>
      <c r="R1002" s="627"/>
      <c r="S1002" s="627"/>
      <c r="T1002" s="628"/>
      <c r="AT1002" s="623" t="s">
        <v>205</v>
      </c>
      <c r="AU1002" s="623" t="s">
        <v>89</v>
      </c>
      <c r="AV1002" s="622" t="s">
        <v>114</v>
      </c>
      <c r="AW1002" s="622" t="s">
        <v>43</v>
      </c>
      <c r="AX1002" s="622" t="s">
        <v>82</v>
      </c>
      <c r="AY1002" s="623" t="s">
        <v>197</v>
      </c>
    </row>
    <row r="1003" spans="2:65" s="599" customFormat="1">
      <c r="B1003" s="598"/>
      <c r="D1003" s="594" t="s">
        <v>205</v>
      </c>
      <c r="E1003" s="600" t="s">
        <v>5</v>
      </c>
      <c r="F1003" s="601" t="s">
        <v>238</v>
      </c>
      <c r="H1003" s="600" t="s">
        <v>5</v>
      </c>
      <c r="L1003" s="598"/>
      <c r="M1003" s="602"/>
      <c r="N1003" s="603"/>
      <c r="O1003" s="603"/>
      <c r="P1003" s="603"/>
      <c r="Q1003" s="603"/>
      <c r="R1003" s="603"/>
      <c r="S1003" s="603"/>
      <c r="T1003" s="604"/>
      <c r="AT1003" s="600" t="s">
        <v>205</v>
      </c>
      <c r="AU1003" s="600" t="s">
        <v>89</v>
      </c>
      <c r="AV1003" s="599" t="s">
        <v>11</v>
      </c>
      <c r="AW1003" s="599" t="s">
        <v>43</v>
      </c>
      <c r="AX1003" s="599" t="s">
        <v>82</v>
      </c>
      <c r="AY1003" s="600" t="s">
        <v>197</v>
      </c>
    </row>
    <row r="1004" spans="2:65" s="606" customFormat="1">
      <c r="B1004" s="605"/>
      <c r="D1004" s="594" t="s">
        <v>205</v>
      </c>
      <c r="E1004" s="607" t="s">
        <v>5</v>
      </c>
      <c r="F1004" s="608" t="s">
        <v>827</v>
      </c>
      <c r="H1004" s="609">
        <v>7.125</v>
      </c>
      <c r="L1004" s="605"/>
      <c r="M1004" s="610"/>
      <c r="N1004" s="611"/>
      <c r="O1004" s="611"/>
      <c r="P1004" s="611"/>
      <c r="Q1004" s="611"/>
      <c r="R1004" s="611"/>
      <c r="S1004" s="611"/>
      <c r="T1004" s="612"/>
      <c r="AT1004" s="607" t="s">
        <v>205</v>
      </c>
      <c r="AU1004" s="607" t="s">
        <v>89</v>
      </c>
      <c r="AV1004" s="606" t="s">
        <v>89</v>
      </c>
      <c r="AW1004" s="606" t="s">
        <v>43</v>
      </c>
      <c r="AX1004" s="606" t="s">
        <v>82</v>
      </c>
      <c r="AY1004" s="607" t="s">
        <v>197</v>
      </c>
    </row>
    <row r="1005" spans="2:65" s="622" customFormat="1">
      <c r="B1005" s="621"/>
      <c r="D1005" s="594" t="s">
        <v>205</v>
      </c>
      <c r="E1005" s="623" t="s">
        <v>5</v>
      </c>
      <c r="F1005" s="624" t="s">
        <v>243</v>
      </c>
      <c r="H1005" s="625">
        <v>7.125</v>
      </c>
      <c r="L1005" s="621"/>
      <c r="M1005" s="626"/>
      <c r="N1005" s="627"/>
      <c r="O1005" s="627"/>
      <c r="P1005" s="627"/>
      <c r="Q1005" s="627"/>
      <c r="R1005" s="627"/>
      <c r="S1005" s="627"/>
      <c r="T1005" s="628"/>
      <c r="AT1005" s="623" t="s">
        <v>205</v>
      </c>
      <c r="AU1005" s="623" t="s">
        <v>89</v>
      </c>
      <c r="AV1005" s="622" t="s">
        <v>114</v>
      </c>
      <c r="AW1005" s="622" t="s">
        <v>43</v>
      </c>
      <c r="AX1005" s="622" t="s">
        <v>82</v>
      </c>
      <c r="AY1005" s="623" t="s">
        <v>197</v>
      </c>
    </row>
    <row r="1006" spans="2:65" s="599" customFormat="1">
      <c r="B1006" s="598"/>
      <c r="D1006" s="594" t="s">
        <v>205</v>
      </c>
      <c r="E1006" s="600" t="s">
        <v>5</v>
      </c>
      <c r="F1006" s="601" t="s">
        <v>244</v>
      </c>
      <c r="H1006" s="600" t="s">
        <v>5</v>
      </c>
      <c r="L1006" s="598"/>
      <c r="M1006" s="602"/>
      <c r="N1006" s="603"/>
      <c r="O1006" s="603"/>
      <c r="P1006" s="603"/>
      <c r="Q1006" s="603"/>
      <c r="R1006" s="603"/>
      <c r="S1006" s="603"/>
      <c r="T1006" s="604"/>
      <c r="AT1006" s="600" t="s">
        <v>205</v>
      </c>
      <c r="AU1006" s="600" t="s">
        <v>89</v>
      </c>
      <c r="AV1006" s="599" t="s">
        <v>11</v>
      </c>
      <c r="AW1006" s="599" t="s">
        <v>43</v>
      </c>
      <c r="AX1006" s="599" t="s">
        <v>82</v>
      </c>
      <c r="AY1006" s="600" t="s">
        <v>197</v>
      </c>
    </row>
    <row r="1007" spans="2:65" s="606" customFormat="1">
      <c r="B1007" s="605"/>
      <c r="D1007" s="594" t="s">
        <v>205</v>
      </c>
      <c r="E1007" s="607" t="s">
        <v>5</v>
      </c>
      <c r="F1007" s="608" t="s">
        <v>828</v>
      </c>
      <c r="H1007" s="609">
        <v>8.25</v>
      </c>
      <c r="L1007" s="605"/>
      <c r="M1007" s="610"/>
      <c r="N1007" s="611"/>
      <c r="O1007" s="611"/>
      <c r="P1007" s="611"/>
      <c r="Q1007" s="611"/>
      <c r="R1007" s="611"/>
      <c r="S1007" s="611"/>
      <c r="T1007" s="612"/>
      <c r="AT1007" s="607" t="s">
        <v>205</v>
      </c>
      <c r="AU1007" s="607" t="s">
        <v>89</v>
      </c>
      <c r="AV1007" s="606" t="s">
        <v>89</v>
      </c>
      <c r="AW1007" s="606" t="s">
        <v>43</v>
      </c>
      <c r="AX1007" s="606" t="s">
        <v>82</v>
      </c>
      <c r="AY1007" s="607" t="s">
        <v>197</v>
      </c>
    </row>
    <row r="1008" spans="2:65" s="622" customFormat="1">
      <c r="B1008" s="621"/>
      <c r="D1008" s="594" t="s">
        <v>205</v>
      </c>
      <c r="E1008" s="623" t="s">
        <v>5</v>
      </c>
      <c r="F1008" s="624" t="s">
        <v>248</v>
      </c>
      <c r="H1008" s="625">
        <v>8.25</v>
      </c>
      <c r="L1008" s="621"/>
      <c r="M1008" s="626"/>
      <c r="N1008" s="627"/>
      <c r="O1008" s="627"/>
      <c r="P1008" s="627"/>
      <c r="Q1008" s="627"/>
      <c r="R1008" s="627"/>
      <c r="S1008" s="627"/>
      <c r="T1008" s="628"/>
      <c r="AT1008" s="623" t="s">
        <v>205</v>
      </c>
      <c r="AU1008" s="623" t="s">
        <v>89</v>
      </c>
      <c r="AV1008" s="622" t="s">
        <v>114</v>
      </c>
      <c r="AW1008" s="622" t="s">
        <v>43</v>
      </c>
      <c r="AX1008" s="622" t="s">
        <v>82</v>
      </c>
      <c r="AY1008" s="623" t="s">
        <v>197</v>
      </c>
    </row>
    <row r="1009" spans="2:65" s="599" customFormat="1">
      <c r="B1009" s="598"/>
      <c r="D1009" s="594" t="s">
        <v>205</v>
      </c>
      <c r="E1009" s="600" t="s">
        <v>5</v>
      </c>
      <c r="F1009" s="601" t="s">
        <v>249</v>
      </c>
      <c r="H1009" s="600" t="s">
        <v>5</v>
      </c>
      <c r="L1009" s="598"/>
      <c r="M1009" s="602"/>
      <c r="N1009" s="603"/>
      <c r="O1009" s="603"/>
      <c r="P1009" s="603"/>
      <c r="Q1009" s="603"/>
      <c r="R1009" s="603"/>
      <c r="S1009" s="603"/>
      <c r="T1009" s="604"/>
      <c r="AT1009" s="600" t="s">
        <v>205</v>
      </c>
      <c r="AU1009" s="600" t="s">
        <v>89</v>
      </c>
      <c r="AV1009" s="599" t="s">
        <v>11</v>
      </c>
      <c r="AW1009" s="599" t="s">
        <v>43</v>
      </c>
      <c r="AX1009" s="599" t="s">
        <v>82</v>
      </c>
      <c r="AY1009" s="600" t="s">
        <v>197</v>
      </c>
    </row>
    <row r="1010" spans="2:65" s="606" customFormat="1">
      <c r="B1010" s="605"/>
      <c r="D1010" s="594" t="s">
        <v>205</v>
      </c>
      <c r="E1010" s="607" t="s">
        <v>5</v>
      </c>
      <c r="F1010" s="608" t="s">
        <v>828</v>
      </c>
      <c r="H1010" s="609">
        <v>8.25</v>
      </c>
      <c r="L1010" s="605"/>
      <c r="M1010" s="610"/>
      <c r="N1010" s="611"/>
      <c r="O1010" s="611"/>
      <c r="P1010" s="611"/>
      <c r="Q1010" s="611"/>
      <c r="R1010" s="611"/>
      <c r="S1010" s="611"/>
      <c r="T1010" s="612"/>
      <c r="AT1010" s="607" t="s">
        <v>205</v>
      </c>
      <c r="AU1010" s="607" t="s">
        <v>89</v>
      </c>
      <c r="AV1010" s="606" t="s">
        <v>89</v>
      </c>
      <c r="AW1010" s="606" t="s">
        <v>43</v>
      </c>
      <c r="AX1010" s="606" t="s">
        <v>82</v>
      </c>
      <c r="AY1010" s="607" t="s">
        <v>197</v>
      </c>
    </row>
    <row r="1011" spans="2:65" s="622" customFormat="1">
      <c r="B1011" s="621"/>
      <c r="D1011" s="594" t="s">
        <v>205</v>
      </c>
      <c r="E1011" s="623" t="s">
        <v>5</v>
      </c>
      <c r="F1011" s="624" t="s">
        <v>253</v>
      </c>
      <c r="H1011" s="625">
        <v>8.25</v>
      </c>
      <c r="L1011" s="621"/>
      <c r="M1011" s="626"/>
      <c r="N1011" s="627"/>
      <c r="O1011" s="627"/>
      <c r="P1011" s="627"/>
      <c r="Q1011" s="627"/>
      <c r="R1011" s="627"/>
      <c r="S1011" s="627"/>
      <c r="T1011" s="628"/>
      <c r="AT1011" s="623" t="s">
        <v>205</v>
      </c>
      <c r="AU1011" s="623" t="s">
        <v>89</v>
      </c>
      <c r="AV1011" s="622" t="s">
        <v>114</v>
      </c>
      <c r="AW1011" s="622" t="s">
        <v>43</v>
      </c>
      <c r="AX1011" s="622" t="s">
        <v>82</v>
      </c>
      <c r="AY1011" s="623" t="s">
        <v>197</v>
      </c>
    </row>
    <row r="1012" spans="2:65" s="614" customFormat="1">
      <c r="B1012" s="613"/>
      <c r="D1012" s="594" t="s">
        <v>205</v>
      </c>
      <c r="E1012" s="615" t="s">
        <v>5</v>
      </c>
      <c r="F1012" s="616" t="s">
        <v>210</v>
      </c>
      <c r="H1012" s="617">
        <v>29.625</v>
      </c>
      <c r="L1012" s="613"/>
      <c r="M1012" s="618"/>
      <c r="N1012" s="619"/>
      <c r="O1012" s="619"/>
      <c r="P1012" s="619"/>
      <c r="Q1012" s="619"/>
      <c r="R1012" s="619"/>
      <c r="S1012" s="619"/>
      <c r="T1012" s="620"/>
      <c r="AT1012" s="615" t="s">
        <v>205</v>
      </c>
      <c r="AU1012" s="615" t="s">
        <v>89</v>
      </c>
      <c r="AV1012" s="614" t="s">
        <v>129</v>
      </c>
      <c r="AW1012" s="614" t="s">
        <v>43</v>
      </c>
      <c r="AX1012" s="614" t="s">
        <v>11</v>
      </c>
      <c r="AY1012" s="615" t="s">
        <v>197</v>
      </c>
    </row>
    <row r="1013" spans="2:65" s="492" customFormat="1" ht="38.25" customHeight="1">
      <c r="B1013" s="493"/>
      <c r="C1013" s="572" t="s">
        <v>829</v>
      </c>
      <c r="D1013" s="572" t="s">
        <v>199</v>
      </c>
      <c r="E1013" s="573" t="s">
        <v>830</v>
      </c>
      <c r="F1013" s="574" t="s">
        <v>831</v>
      </c>
      <c r="G1013" s="575" t="s">
        <v>213</v>
      </c>
      <c r="H1013" s="576">
        <v>32.521999999999998</v>
      </c>
      <c r="I1013" s="7"/>
      <c r="J1013" s="577">
        <f>ROUND(I1013*H1013,0)</f>
        <v>0</v>
      </c>
      <c r="K1013" s="574" t="s">
        <v>203</v>
      </c>
      <c r="L1013" s="493"/>
      <c r="M1013" s="578" t="s">
        <v>5</v>
      </c>
      <c r="N1013" s="579" t="s">
        <v>53</v>
      </c>
      <c r="O1013" s="494"/>
      <c r="P1013" s="580">
        <f>O1013*H1013</f>
        <v>0</v>
      </c>
      <c r="Q1013" s="580">
        <v>0</v>
      </c>
      <c r="R1013" s="580">
        <f>Q1013*H1013</f>
        <v>0</v>
      </c>
      <c r="S1013" s="580">
        <v>1.95</v>
      </c>
      <c r="T1013" s="581">
        <f>S1013*H1013</f>
        <v>63.417899999999996</v>
      </c>
      <c r="AR1013" s="482" t="s">
        <v>129</v>
      </c>
      <c r="AT1013" s="482" t="s">
        <v>199</v>
      </c>
      <c r="AU1013" s="482" t="s">
        <v>89</v>
      </c>
      <c r="AY1013" s="482" t="s">
        <v>197</v>
      </c>
      <c r="BE1013" s="582">
        <f>IF(N1013="základní",J1013,0)</f>
        <v>0</v>
      </c>
      <c r="BF1013" s="582">
        <f>IF(N1013="snížená",J1013,0)</f>
        <v>0</v>
      </c>
      <c r="BG1013" s="582">
        <f>IF(N1013="zákl. přenesená",J1013,0)</f>
        <v>0</v>
      </c>
      <c r="BH1013" s="582">
        <f>IF(N1013="sníž. přenesená",J1013,0)</f>
        <v>0</v>
      </c>
      <c r="BI1013" s="582">
        <f>IF(N1013="nulová",J1013,0)</f>
        <v>0</v>
      </c>
      <c r="BJ1013" s="482" t="s">
        <v>11</v>
      </c>
      <c r="BK1013" s="582">
        <f>ROUND(I1013*H1013,0)</f>
        <v>0</v>
      </c>
      <c r="BL1013" s="482" t="s">
        <v>129</v>
      </c>
      <c r="BM1013" s="482" t="s">
        <v>832</v>
      </c>
    </row>
    <row r="1014" spans="2:65" s="599" customFormat="1">
      <c r="B1014" s="598"/>
      <c r="D1014" s="594" t="s">
        <v>205</v>
      </c>
      <c r="E1014" s="600" t="s">
        <v>5</v>
      </c>
      <c r="F1014" s="601" t="s">
        <v>833</v>
      </c>
      <c r="H1014" s="600" t="s">
        <v>5</v>
      </c>
      <c r="L1014" s="598"/>
      <c r="M1014" s="602"/>
      <c r="N1014" s="603"/>
      <c r="O1014" s="603"/>
      <c r="P1014" s="603"/>
      <c r="Q1014" s="603"/>
      <c r="R1014" s="603"/>
      <c r="S1014" s="603"/>
      <c r="T1014" s="604"/>
      <c r="AT1014" s="600" t="s">
        <v>205</v>
      </c>
      <c r="AU1014" s="600" t="s">
        <v>89</v>
      </c>
      <c r="AV1014" s="599" t="s">
        <v>11</v>
      </c>
      <c r="AW1014" s="599" t="s">
        <v>43</v>
      </c>
      <c r="AX1014" s="599" t="s">
        <v>82</v>
      </c>
      <c r="AY1014" s="600" t="s">
        <v>197</v>
      </c>
    </row>
    <row r="1015" spans="2:65" s="599" customFormat="1">
      <c r="B1015" s="598"/>
      <c r="D1015" s="594" t="s">
        <v>205</v>
      </c>
      <c r="E1015" s="600" t="s">
        <v>5</v>
      </c>
      <c r="F1015" s="601" t="s">
        <v>223</v>
      </c>
      <c r="H1015" s="600" t="s">
        <v>5</v>
      </c>
      <c r="L1015" s="598"/>
      <c r="M1015" s="602"/>
      <c r="N1015" s="603"/>
      <c r="O1015" s="603"/>
      <c r="P1015" s="603"/>
      <c r="Q1015" s="603"/>
      <c r="R1015" s="603"/>
      <c r="S1015" s="603"/>
      <c r="T1015" s="604"/>
      <c r="AT1015" s="600" t="s">
        <v>205</v>
      </c>
      <c r="AU1015" s="600" t="s">
        <v>89</v>
      </c>
      <c r="AV1015" s="599" t="s">
        <v>11</v>
      </c>
      <c r="AW1015" s="599" t="s">
        <v>43</v>
      </c>
      <c r="AX1015" s="599" t="s">
        <v>82</v>
      </c>
      <c r="AY1015" s="600" t="s">
        <v>197</v>
      </c>
    </row>
    <row r="1016" spans="2:65" s="599" customFormat="1">
      <c r="B1016" s="598"/>
      <c r="D1016" s="594" t="s">
        <v>205</v>
      </c>
      <c r="E1016" s="600" t="s">
        <v>5</v>
      </c>
      <c r="F1016" s="601" t="s">
        <v>768</v>
      </c>
      <c r="H1016" s="600" t="s">
        <v>5</v>
      </c>
      <c r="L1016" s="598"/>
      <c r="M1016" s="602"/>
      <c r="N1016" s="603"/>
      <c r="O1016" s="603"/>
      <c r="P1016" s="603"/>
      <c r="Q1016" s="603"/>
      <c r="R1016" s="603"/>
      <c r="S1016" s="603"/>
      <c r="T1016" s="604"/>
      <c r="AT1016" s="600" t="s">
        <v>205</v>
      </c>
      <c r="AU1016" s="600" t="s">
        <v>89</v>
      </c>
      <c r="AV1016" s="599" t="s">
        <v>11</v>
      </c>
      <c r="AW1016" s="599" t="s">
        <v>43</v>
      </c>
      <c r="AX1016" s="599" t="s">
        <v>82</v>
      </c>
      <c r="AY1016" s="600" t="s">
        <v>197</v>
      </c>
    </row>
    <row r="1017" spans="2:65" s="606" customFormat="1">
      <c r="B1017" s="605"/>
      <c r="D1017" s="594" t="s">
        <v>205</v>
      </c>
      <c r="E1017" s="607" t="s">
        <v>5</v>
      </c>
      <c r="F1017" s="608" t="s">
        <v>834</v>
      </c>
      <c r="H1017" s="609">
        <v>7.02</v>
      </c>
      <c r="L1017" s="605"/>
      <c r="M1017" s="610"/>
      <c r="N1017" s="611"/>
      <c r="O1017" s="611"/>
      <c r="P1017" s="611"/>
      <c r="Q1017" s="611"/>
      <c r="R1017" s="611"/>
      <c r="S1017" s="611"/>
      <c r="T1017" s="612"/>
      <c r="AT1017" s="607" t="s">
        <v>205</v>
      </c>
      <c r="AU1017" s="607" t="s">
        <v>89</v>
      </c>
      <c r="AV1017" s="606" t="s">
        <v>89</v>
      </c>
      <c r="AW1017" s="606" t="s">
        <v>43</v>
      </c>
      <c r="AX1017" s="606" t="s">
        <v>82</v>
      </c>
      <c r="AY1017" s="607" t="s">
        <v>197</v>
      </c>
    </row>
    <row r="1018" spans="2:65" s="599" customFormat="1">
      <c r="B1018" s="598"/>
      <c r="D1018" s="594" t="s">
        <v>205</v>
      </c>
      <c r="E1018" s="600" t="s">
        <v>5</v>
      </c>
      <c r="F1018" s="601" t="s">
        <v>808</v>
      </c>
      <c r="H1018" s="600" t="s">
        <v>5</v>
      </c>
      <c r="L1018" s="598"/>
      <c r="M1018" s="602"/>
      <c r="N1018" s="603"/>
      <c r="O1018" s="603"/>
      <c r="P1018" s="603"/>
      <c r="Q1018" s="603"/>
      <c r="R1018" s="603"/>
      <c r="S1018" s="603"/>
      <c r="T1018" s="604"/>
      <c r="AT1018" s="600" t="s">
        <v>205</v>
      </c>
      <c r="AU1018" s="600" t="s">
        <v>89</v>
      </c>
      <c r="AV1018" s="599" t="s">
        <v>11</v>
      </c>
      <c r="AW1018" s="599" t="s">
        <v>43</v>
      </c>
      <c r="AX1018" s="599" t="s">
        <v>82</v>
      </c>
      <c r="AY1018" s="600" t="s">
        <v>197</v>
      </c>
    </row>
    <row r="1019" spans="2:65" s="606" customFormat="1">
      <c r="B1019" s="605"/>
      <c r="D1019" s="594" t="s">
        <v>205</v>
      </c>
      <c r="E1019" s="607" t="s">
        <v>5</v>
      </c>
      <c r="F1019" s="608" t="s">
        <v>835</v>
      </c>
      <c r="H1019" s="609">
        <v>0.51600000000000001</v>
      </c>
      <c r="L1019" s="605"/>
      <c r="M1019" s="610"/>
      <c r="N1019" s="611"/>
      <c r="O1019" s="611"/>
      <c r="P1019" s="611"/>
      <c r="Q1019" s="611"/>
      <c r="R1019" s="611"/>
      <c r="S1019" s="611"/>
      <c r="T1019" s="612"/>
      <c r="AT1019" s="607" t="s">
        <v>205</v>
      </c>
      <c r="AU1019" s="607" t="s">
        <v>89</v>
      </c>
      <c r="AV1019" s="606" t="s">
        <v>89</v>
      </c>
      <c r="AW1019" s="606" t="s">
        <v>43</v>
      </c>
      <c r="AX1019" s="606" t="s">
        <v>82</v>
      </c>
      <c r="AY1019" s="607" t="s">
        <v>197</v>
      </c>
    </row>
    <row r="1020" spans="2:65" s="599" customFormat="1">
      <c r="B1020" s="598"/>
      <c r="D1020" s="594" t="s">
        <v>205</v>
      </c>
      <c r="E1020" s="600" t="s">
        <v>5</v>
      </c>
      <c r="F1020" s="601" t="s">
        <v>836</v>
      </c>
      <c r="H1020" s="600" t="s">
        <v>5</v>
      </c>
      <c r="L1020" s="598"/>
      <c r="M1020" s="602"/>
      <c r="N1020" s="603"/>
      <c r="O1020" s="603"/>
      <c r="P1020" s="603"/>
      <c r="Q1020" s="603"/>
      <c r="R1020" s="603"/>
      <c r="S1020" s="603"/>
      <c r="T1020" s="604"/>
      <c r="AT1020" s="600" t="s">
        <v>205</v>
      </c>
      <c r="AU1020" s="600" t="s">
        <v>89</v>
      </c>
      <c r="AV1020" s="599" t="s">
        <v>11</v>
      </c>
      <c r="AW1020" s="599" t="s">
        <v>43</v>
      </c>
      <c r="AX1020" s="599" t="s">
        <v>82</v>
      </c>
      <c r="AY1020" s="600" t="s">
        <v>197</v>
      </c>
    </row>
    <row r="1021" spans="2:65" s="606" customFormat="1">
      <c r="B1021" s="605"/>
      <c r="D1021" s="594" t="s">
        <v>205</v>
      </c>
      <c r="E1021" s="607" t="s">
        <v>5</v>
      </c>
      <c r="F1021" s="608" t="s">
        <v>837</v>
      </c>
      <c r="H1021" s="609">
        <v>0.33</v>
      </c>
      <c r="L1021" s="605"/>
      <c r="M1021" s="610"/>
      <c r="N1021" s="611"/>
      <c r="O1021" s="611"/>
      <c r="P1021" s="611"/>
      <c r="Q1021" s="611"/>
      <c r="R1021" s="611"/>
      <c r="S1021" s="611"/>
      <c r="T1021" s="612"/>
      <c r="AT1021" s="607" t="s">
        <v>205</v>
      </c>
      <c r="AU1021" s="607" t="s">
        <v>89</v>
      </c>
      <c r="AV1021" s="606" t="s">
        <v>89</v>
      </c>
      <c r="AW1021" s="606" t="s">
        <v>43</v>
      </c>
      <c r="AX1021" s="606" t="s">
        <v>82</v>
      </c>
      <c r="AY1021" s="607" t="s">
        <v>197</v>
      </c>
    </row>
    <row r="1022" spans="2:65" s="599" customFormat="1">
      <c r="B1022" s="598"/>
      <c r="D1022" s="594" t="s">
        <v>205</v>
      </c>
      <c r="E1022" s="600" t="s">
        <v>5</v>
      </c>
      <c r="F1022" s="601" t="s">
        <v>838</v>
      </c>
      <c r="H1022" s="600" t="s">
        <v>5</v>
      </c>
      <c r="L1022" s="598"/>
      <c r="M1022" s="602"/>
      <c r="N1022" s="603"/>
      <c r="O1022" s="603"/>
      <c r="P1022" s="603"/>
      <c r="Q1022" s="603"/>
      <c r="R1022" s="603"/>
      <c r="S1022" s="603"/>
      <c r="T1022" s="604"/>
      <c r="AT1022" s="600" t="s">
        <v>205</v>
      </c>
      <c r="AU1022" s="600" t="s">
        <v>89</v>
      </c>
      <c r="AV1022" s="599" t="s">
        <v>11</v>
      </c>
      <c r="AW1022" s="599" t="s">
        <v>43</v>
      </c>
      <c r="AX1022" s="599" t="s">
        <v>82</v>
      </c>
      <c r="AY1022" s="600" t="s">
        <v>197</v>
      </c>
    </row>
    <row r="1023" spans="2:65" s="606" customFormat="1">
      <c r="B1023" s="605"/>
      <c r="D1023" s="594" t="s">
        <v>205</v>
      </c>
      <c r="E1023" s="607" t="s">
        <v>5</v>
      </c>
      <c r="F1023" s="608" t="s">
        <v>839</v>
      </c>
      <c r="H1023" s="609">
        <v>0.89900000000000002</v>
      </c>
      <c r="L1023" s="605"/>
      <c r="M1023" s="610"/>
      <c r="N1023" s="611"/>
      <c r="O1023" s="611"/>
      <c r="P1023" s="611"/>
      <c r="Q1023" s="611"/>
      <c r="R1023" s="611"/>
      <c r="S1023" s="611"/>
      <c r="T1023" s="612"/>
      <c r="AT1023" s="607" t="s">
        <v>205</v>
      </c>
      <c r="AU1023" s="607" t="s">
        <v>89</v>
      </c>
      <c r="AV1023" s="606" t="s">
        <v>89</v>
      </c>
      <c r="AW1023" s="606" t="s">
        <v>43</v>
      </c>
      <c r="AX1023" s="606" t="s">
        <v>82</v>
      </c>
      <c r="AY1023" s="607" t="s">
        <v>197</v>
      </c>
    </row>
    <row r="1024" spans="2:65" s="622" customFormat="1">
      <c r="B1024" s="621"/>
      <c r="D1024" s="594" t="s">
        <v>205</v>
      </c>
      <c r="E1024" s="623" t="s">
        <v>5</v>
      </c>
      <c r="F1024" s="624" t="s">
        <v>237</v>
      </c>
      <c r="H1024" s="625">
        <v>8.7650000000000006</v>
      </c>
      <c r="L1024" s="621"/>
      <c r="M1024" s="626"/>
      <c r="N1024" s="627"/>
      <c r="O1024" s="627"/>
      <c r="P1024" s="627"/>
      <c r="Q1024" s="627"/>
      <c r="R1024" s="627"/>
      <c r="S1024" s="627"/>
      <c r="T1024" s="628"/>
      <c r="AT1024" s="623" t="s">
        <v>205</v>
      </c>
      <c r="AU1024" s="623" t="s">
        <v>89</v>
      </c>
      <c r="AV1024" s="622" t="s">
        <v>114</v>
      </c>
      <c r="AW1024" s="622" t="s">
        <v>43</v>
      </c>
      <c r="AX1024" s="622" t="s">
        <v>82</v>
      </c>
      <c r="AY1024" s="623" t="s">
        <v>197</v>
      </c>
    </row>
    <row r="1025" spans="2:51" s="599" customFormat="1">
      <c r="B1025" s="598"/>
      <c r="D1025" s="594" t="s">
        <v>205</v>
      </c>
      <c r="E1025" s="600" t="s">
        <v>5</v>
      </c>
      <c r="F1025" s="601" t="s">
        <v>238</v>
      </c>
      <c r="H1025" s="600" t="s">
        <v>5</v>
      </c>
      <c r="L1025" s="598"/>
      <c r="M1025" s="602"/>
      <c r="N1025" s="603"/>
      <c r="O1025" s="603"/>
      <c r="P1025" s="603"/>
      <c r="Q1025" s="603"/>
      <c r="R1025" s="603"/>
      <c r="S1025" s="603"/>
      <c r="T1025" s="604"/>
      <c r="AT1025" s="600" t="s">
        <v>205</v>
      </c>
      <c r="AU1025" s="600" t="s">
        <v>89</v>
      </c>
      <c r="AV1025" s="599" t="s">
        <v>11</v>
      </c>
      <c r="AW1025" s="599" t="s">
        <v>43</v>
      </c>
      <c r="AX1025" s="599" t="s">
        <v>82</v>
      </c>
      <c r="AY1025" s="600" t="s">
        <v>197</v>
      </c>
    </row>
    <row r="1026" spans="2:51" s="599" customFormat="1">
      <c r="B1026" s="598"/>
      <c r="D1026" s="594" t="s">
        <v>205</v>
      </c>
      <c r="E1026" s="600" t="s">
        <v>5</v>
      </c>
      <c r="F1026" s="601" t="s">
        <v>768</v>
      </c>
      <c r="H1026" s="600" t="s">
        <v>5</v>
      </c>
      <c r="L1026" s="598"/>
      <c r="M1026" s="602"/>
      <c r="N1026" s="603"/>
      <c r="O1026" s="603"/>
      <c r="P1026" s="603"/>
      <c r="Q1026" s="603"/>
      <c r="R1026" s="603"/>
      <c r="S1026" s="603"/>
      <c r="T1026" s="604"/>
      <c r="AT1026" s="600" t="s">
        <v>205</v>
      </c>
      <c r="AU1026" s="600" t="s">
        <v>89</v>
      </c>
      <c r="AV1026" s="599" t="s">
        <v>11</v>
      </c>
      <c r="AW1026" s="599" t="s">
        <v>43</v>
      </c>
      <c r="AX1026" s="599" t="s">
        <v>82</v>
      </c>
      <c r="AY1026" s="600" t="s">
        <v>197</v>
      </c>
    </row>
    <row r="1027" spans="2:51" s="606" customFormat="1">
      <c r="B1027" s="605"/>
      <c r="D1027" s="594" t="s">
        <v>205</v>
      </c>
      <c r="E1027" s="607" t="s">
        <v>5</v>
      </c>
      <c r="F1027" s="608" t="s">
        <v>834</v>
      </c>
      <c r="H1027" s="609">
        <v>7.02</v>
      </c>
      <c r="L1027" s="605"/>
      <c r="M1027" s="610"/>
      <c r="N1027" s="611"/>
      <c r="O1027" s="611"/>
      <c r="P1027" s="611"/>
      <c r="Q1027" s="611"/>
      <c r="R1027" s="611"/>
      <c r="S1027" s="611"/>
      <c r="T1027" s="612"/>
      <c r="AT1027" s="607" t="s">
        <v>205</v>
      </c>
      <c r="AU1027" s="607" t="s">
        <v>89</v>
      </c>
      <c r="AV1027" s="606" t="s">
        <v>89</v>
      </c>
      <c r="AW1027" s="606" t="s">
        <v>43</v>
      </c>
      <c r="AX1027" s="606" t="s">
        <v>82</v>
      </c>
      <c r="AY1027" s="607" t="s">
        <v>197</v>
      </c>
    </row>
    <row r="1028" spans="2:51" s="599" customFormat="1">
      <c r="B1028" s="598"/>
      <c r="D1028" s="594" t="s">
        <v>205</v>
      </c>
      <c r="E1028" s="600" t="s">
        <v>5</v>
      </c>
      <c r="F1028" s="601" t="s">
        <v>838</v>
      </c>
      <c r="H1028" s="600" t="s">
        <v>5</v>
      </c>
      <c r="L1028" s="598"/>
      <c r="M1028" s="602"/>
      <c r="N1028" s="603"/>
      <c r="O1028" s="603"/>
      <c r="P1028" s="603"/>
      <c r="Q1028" s="603"/>
      <c r="R1028" s="603"/>
      <c r="S1028" s="603"/>
      <c r="T1028" s="604"/>
      <c r="AT1028" s="600" t="s">
        <v>205</v>
      </c>
      <c r="AU1028" s="600" t="s">
        <v>89</v>
      </c>
      <c r="AV1028" s="599" t="s">
        <v>11</v>
      </c>
      <c r="AW1028" s="599" t="s">
        <v>43</v>
      </c>
      <c r="AX1028" s="599" t="s">
        <v>82</v>
      </c>
      <c r="AY1028" s="600" t="s">
        <v>197</v>
      </c>
    </row>
    <row r="1029" spans="2:51" s="606" customFormat="1">
      <c r="B1029" s="605"/>
      <c r="D1029" s="594" t="s">
        <v>205</v>
      </c>
      <c r="E1029" s="607" t="s">
        <v>5</v>
      </c>
      <c r="F1029" s="608" t="s">
        <v>839</v>
      </c>
      <c r="H1029" s="609">
        <v>0.89900000000000002</v>
      </c>
      <c r="L1029" s="605"/>
      <c r="M1029" s="610"/>
      <c r="N1029" s="611"/>
      <c r="O1029" s="611"/>
      <c r="P1029" s="611"/>
      <c r="Q1029" s="611"/>
      <c r="R1029" s="611"/>
      <c r="S1029" s="611"/>
      <c r="T1029" s="612"/>
      <c r="AT1029" s="607" t="s">
        <v>205</v>
      </c>
      <c r="AU1029" s="607" t="s">
        <v>89</v>
      </c>
      <c r="AV1029" s="606" t="s">
        <v>89</v>
      </c>
      <c r="AW1029" s="606" t="s">
        <v>43</v>
      </c>
      <c r="AX1029" s="606" t="s">
        <v>82</v>
      </c>
      <c r="AY1029" s="607" t="s">
        <v>197</v>
      </c>
    </row>
    <row r="1030" spans="2:51" s="622" customFormat="1">
      <c r="B1030" s="621"/>
      <c r="D1030" s="594" t="s">
        <v>205</v>
      </c>
      <c r="E1030" s="623" t="s">
        <v>5</v>
      </c>
      <c r="F1030" s="624" t="s">
        <v>243</v>
      </c>
      <c r="H1030" s="625">
        <v>7.9189999999999996</v>
      </c>
      <c r="L1030" s="621"/>
      <c r="M1030" s="626"/>
      <c r="N1030" s="627"/>
      <c r="O1030" s="627"/>
      <c r="P1030" s="627"/>
      <c r="Q1030" s="627"/>
      <c r="R1030" s="627"/>
      <c r="S1030" s="627"/>
      <c r="T1030" s="628"/>
      <c r="AT1030" s="623" t="s">
        <v>205</v>
      </c>
      <c r="AU1030" s="623" t="s">
        <v>89</v>
      </c>
      <c r="AV1030" s="622" t="s">
        <v>114</v>
      </c>
      <c r="AW1030" s="622" t="s">
        <v>43</v>
      </c>
      <c r="AX1030" s="622" t="s">
        <v>82</v>
      </c>
      <c r="AY1030" s="623" t="s">
        <v>197</v>
      </c>
    </row>
    <row r="1031" spans="2:51" s="599" customFormat="1">
      <c r="B1031" s="598"/>
      <c r="D1031" s="594" t="s">
        <v>205</v>
      </c>
      <c r="E1031" s="600" t="s">
        <v>5</v>
      </c>
      <c r="F1031" s="601" t="s">
        <v>244</v>
      </c>
      <c r="H1031" s="600" t="s">
        <v>5</v>
      </c>
      <c r="L1031" s="598"/>
      <c r="M1031" s="602"/>
      <c r="N1031" s="603"/>
      <c r="O1031" s="603"/>
      <c r="P1031" s="603"/>
      <c r="Q1031" s="603"/>
      <c r="R1031" s="603"/>
      <c r="S1031" s="603"/>
      <c r="T1031" s="604"/>
      <c r="AT1031" s="600" t="s">
        <v>205</v>
      </c>
      <c r="AU1031" s="600" t="s">
        <v>89</v>
      </c>
      <c r="AV1031" s="599" t="s">
        <v>11</v>
      </c>
      <c r="AW1031" s="599" t="s">
        <v>43</v>
      </c>
      <c r="AX1031" s="599" t="s">
        <v>82</v>
      </c>
      <c r="AY1031" s="600" t="s">
        <v>197</v>
      </c>
    </row>
    <row r="1032" spans="2:51" s="599" customFormat="1">
      <c r="B1032" s="598"/>
      <c r="D1032" s="594" t="s">
        <v>205</v>
      </c>
      <c r="E1032" s="600" t="s">
        <v>5</v>
      </c>
      <c r="F1032" s="601" t="s">
        <v>768</v>
      </c>
      <c r="H1032" s="600" t="s">
        <v>5</v>
      </c>
      <c r="L1032" s="598"/>
      <c r="M1032" s="602"/>
      <c r="N1032" s="603"/>
      <c r="O1032" s="603"/>
      <c r="P1032" s="603"/>
      <c r="Q1032" s="603"/>
      <c r="R1032" s="603"/>
      <c r="S1032" s="603"/>
      <c r="T1032" s="604"/>
      <c r="AT1032" s="600" t="s">
        <v>205</v>
      </c>
      <c r="AU1032" s="600" t="s">
        <v>89</v>
      </c>
      <c r="AV1032" s="599" t="s">
        <v>11</v>
      </c>
      <c r="AW1032" s="599" t="s">
        <v>43</v>
      </c>
      <c r="AX1032" s="599" t="s">
        <v>82</v>
      </c>
      <c r="AY1032" s="600" t="s">
        <v>197</v>
      </c>
    </row>
    <row r="1033" spans="2:51" s="606" customFormat="1">
      <c r="B1033" s="605"/>
      <c r="D1033" s="594" t="s">
        <v>205</v>
      </c>
      <c r="E1033" s="607" t="s">
        <v>5</v>
      </c>
      <c r="F1033" s="608" t="s">
        <v>834</v>
      </c>
      <c r="H1033" s="609">
        <v>7.02</v>
      </c>
      <c r="L1033" s="605"/>
      <c r="M1033" s="610"/>
      <c r="N1033" s="611"/>
      <c r="O1033" s="611"/>
      <c r="P1033" s="611"/>
      <c r="Q1033" s="611"/>
      <c r="R1033" s="611"/>
      <c r="S1033" s="611"/>
      <c r="T1033" s="612"/>
      <c r="AT1033" s="607" t="s">
        <v>205</v>
      </c>
      <c r="AU1033" s="607" t="s">
        <v>89</v>
      </c>
      <c r="AV1033" s="606" t="s">
        <v>89</v>
      </c>
      <c r="AW1033" s="606" t="s">
        <v>43</v>
      </c>
      <c r="AX1033" s="606" t="s">
        <v>82</v>
      </c>
      <c r="AY1033" s="607" t="s">
        <v>197</v>
      </c>
    </row>
    <row r="1034" spans="2:51" s="599" customFormat="1">
      <c r="B1034" s="598"/>
      <c r="D1034" s="594" t="s">
        <v>205</v>
      </c>
      <c r="E1034" s="600" t="s">
        <v>5</v>
      </c>
      <c r="F1034" s="601" t="s">
        <v>838</v>
      </c>
      <c r="H1034" s="600" t="s">
        <v>5</v>
      </c>
      <c r="L1034" s="598"/>
      <c r="M1034" s="602"/>
      <c r="N1034" s="603"/>
      <c r="O1034" s="603"/>
      <c r="P1034" s="603"/>
      <c r="Q1034" s="603"/>
      <c r="R1034" s="603"/>
      <c r="S1034" s="603"/>
      <c r="T1034" s="604"/>
      <c r="AT1034" s="600" t="s">
        <v>205</v>
      </c>
      <c r="AU1034" s="600" t="s">
        <v>89</v>
      </c>
      <c r="AV1034" s="599" t="s">
        <v>11</v>
      </c>
      <c r="AW1034" s="599" t="s">
        <v>43</v>
      </c>
      <c r="AX1034" s="599" t="s">
        <v>82</v>
      </c>
      <c r="AY1034" s="600" t="s">
        <v>197</v>
      </c>
    </row>
    <row r="1035" spans="2:51" s="606" customFormat="1">
      <c r="B1035" s="605"/>
      <c r="D1035" s="594" t="s">
        <v>205</v>
      </c>
      <c r="E1035" s="607" t="s">
        <v>5</v>
      </c>
      <c r="F1035" s="608" t="s">
        <v>839</v>
      </c>
      <c r="H1035" s="609">
        <v>0.89900000000000002</v>
      </c>
      <c r="L1035" s="605"/>
      <c r="M1035" s="610"/>
      <c r="N1035" s="611"/>
      <c r="O1035" s="611"/>
      <c r="P1035" s="611"/>
      <c r="Q1035" s="611"/>
      <c r="R1035" s="611"/>
      <c r="S1035" s="611"/>
      <c r="T1035" s="612"/>
      <c r="AT1035" s="607" t="s">
        <v>205</v>
      </c>
      <c r="AU1035" s="607" t="s">
        <v>89</v>
      </c>
      <c r="AV1035" s="606" t="s">
        <v>89</v>
      </c>
      <c r="AW1035" s="606" t="s">
        <v>43</v>
      </c>
      <c r="AX1035" s="606" t="s">
        <v>82</v>
      </c>
      <c r="AY1035" s="607" t="s">
        <v>197</v>
      </c>
    </row>
    <row r="1036" spans="2:51" s="622" customFormat="1">
      <c r="B1036" s="621"/>
      <c r="D1036" s="594" t="s">
        <v>205</v>
      </c>
      <c r="E1036" s="623" t="s">
        <v>5</v>
      </c>
      <c r="F1036" s="624" t="s">
        <v>248</v>
      </c>
      <c r="H1036" s="625">
        <v>7.9189999999999996</v>
      </c>
      <c r="L1036" s="621"/>
      <c r="M1036" s="626"/>
      <c r="N1036" s="627"/>
      <c r="O1036" s="627"/>
      <c r="P1036" s="627"/>
      <c r="Q1036" s="627"/>
      <c r="R1036" s="627"/>
      <c r="S1036" s="627"/>
      <c r="T1036" s="628"/>
      <c r="AT1036" s="623" t="s">
        <v>205</v>
      </c>
      <c r="AU1036" s="623" t="s">
        <v>89</v>
      </c>
      <c r="AV1036" s="622" t="s">
        <v>114</v>
      </c>
      <c r="AW1036" s="622" t="s">
        <v>43</v>
      </c>
      <c r="AX1036" s="622" t="s">
        <v>82</v>
      </c>
      <c r="AY1036" s="623" t="s">
        <v>197</v>
      </c>
    </row>
    <row r="1037" spans="2:51" s="599" customFormat="1">
      <c r="B1037" s="598"/>
      <c r="D1037" s="594" t="s">
        <v>205</v>
      </c>
      <c r="E1037" s="600" t="s">
        <v>5</v>
      </c>
      <c r="F1037" s="601" t="s">
        <v>249</v>
      </c>
      <c r="H1037" s="600" t="s">
        <v>5</v>
      </c>
      <c r="L1037" s="598"/>
      <c r="M1037" s="602"/>
      <c r="N1037" s="603"/>
      <c r="O1037" s="603"/>
      <c r="P1037" s="603"/>
      <c r="Q1037" s="603"/>
      <c r="R1037" s="603"/>
      <c r="S1037" s="603"/>
      <c r="T1037" s="604"/>
      <c r="AT1037" s="600" t="s">
        <v>205</v>
      </c>
      <c r="AU1037" s="600" t="s">
        <v>89</v>
      </c>
      <c r="AV1037" s="599" t="s">
        <v>11</v>
      </c>
      <c r="AW1037" s="599" t="s">
        <v>43</v>
      </c>
      <c r="AX1037" s="599" t="s">
        <v>82</v>
      </c>
      <c r="AY1037" s="600" t="s">
        <v>197</v>
      </c>
    </row>
    <row r="1038" spans="2:51" s="599" customFormat="1">
      <c r="B1038" s="598"/>
      <c r="D1038" s="594" t="s">
        <v>205</v>
      </c>
      <c r="E1038" s="600" t="s">
        <v>5</v>
      </c>
      <c r="F1038" s="601" t="s">
        <v>768</v>
      </c>
      <c r="H1038" s="600" t="s">
        <v>5</v>
      </c>
      <c r="L1038" s="598"/>
      <c r="M1038" s="602"/>
      <c r="N1038" s="603"/>
      <c r="O1038" s="603"/>
      <c r="P1038" s="603"/>
      <c r="Q1038" s="603"/>
      <c r="R1038" s="603"/>
      <c r="S1038" s="603"/>
      <c r="T1038" s="604"/>
      <c r="AT1038" s="600" t="s">
        <v>205</v>
      </c>
      <c r="AU1038" s="600" t="s">
        <v>89</v>
      </c>
      <c r="AV1038" s="599" t="s">
        <v>11</v>
      </c>
      <c r="AW1038" s="599" t="s">
        <v>43</v>
      </c>
      <c r="AX1038" s="599" t="s">
        <v>82</v>
      </c>
      <c r="AY1038" s="600" t="s">
        <v>197</v>
      </c>
    </row>
    <row r="1039" spans="2:51" s="606" customFormat="1">
      <c r="B1039" s="605"/>
      <c r="D1039" s="594" t="s">
        <v>205</v>
      </c>
      <c r="E1039" s="607" t="s">
        <v>5</v>
      </c>
      <c r="F1039" s="608" t="s">
        <v>834</v>
      </c>
      <c r="H1039" s="609">
        <v>7.02</v>
      </c>
      <c r="L1039" s="605"/>
      <c r="M1039" s="610"/>
      <c r="N1039" s="611"/>
      <c r="O1039" s="611"/>
      <c r="P1039" s="611"/>
      <c r="Q1039" s="611"/>
      <c r="R1039" s="611"/>
      <c r="S1039" s="611"/>
      <c r="T1039" s="612"/>
      <c r="AT1039" s="607" t="s">
        <v>205</v>
      </c>
      <c r="AU1039" s="607" t="s">
        <v>89</v>
      </c>
      <c r="AV1039" s="606" t="s">
        <v>89</v>
      </c>
      <c r="AW1039" s="606" t="s">
        <v>43</v>
      </c>
      <c r="AX1039" s="606" t="s">
        <v>82</v>
      </c>
      <c r="AY1039" s="607" t="s">
        <v>197</v>
      </c>
    </row>
    <row r="1040" spans="2:51" s="599" customFormat="1">
      <c r="B1040" s="598"/>
      <c r="D1040" s="594" t="s">
        <v>205</v>
      </c>
      <c r="E1040" s="600" t="s">
        <v>5</v>
      </c>
      <c r="F1040" s="601" t="s">
        <v>838</v>
      </c>
      <c r="H1040" s="600" t="s">
        <v>5</v>
      </c>
      <c r="L1040" s="598"/>
      <c r="M1040" s="602"/>
      <c r="N1040" s="603"/>
      <c r="O1040" s="603"/>
      <c r="P1040" s="603"/>
      <c r="Q1040" s="603"/>
      <c r="R1040" s="603"/>
      <c r="S1040" s="603"/>
      <c r="T1040" s="604"/>
      <c r="AT1040" s="600" t="s">
        <v>205</v>
      </c>
      <c r="AU1040" s="600" t="s">
        <v>89</v>
      </c>
      <c r="AV1040" s="599" t="s">
        <v>11</v>
      </c>
      <c r="AW1040" s="599" t="s">
        <v>43</v>
      </c>
      <c r="AX1040" s="599" t="s">
        <v>82</v>
      </c>
      <c r="AY1040" s="600" t="s">
        <v>197</v>
      </c>
    </row>
    <row r="1041" spans="2:65" s="606" customFormat="1">
      <c r="B1041" s="605"/>
      <c r="D1041" s="594" t="s">
        <v>205</v>
      </c>
      <c r="E1041" s="607" t="s">
        <v>5</v>
      </c>
      <c r="F1041" s="608" t="s">
        <v>839</v>
      </c>
      <c r="H1041" s="609">
        <v>0.89900000000000002</v>
      </c>
      <c r="L1041" s="605"/>
      <c r="M1041" s="610"/>
      <c r="N1041" s="611"/>
      <c r="O1041" s="611"/>
      <c r="P1041" s="611"/>
      <c r="Q1041" s="611"/>
      <c r="R1041" s="611"/>
      <c r="S1041" s="611"/>
      <c r="T1041" s="612"/>
      <c r="AT1041" s="607" t="s">
        <v>205</v>
      </c>
      <c r="AU1041" s="607" t="s">
        <v>89</v>
      </c>
      <c r="AV1041" s="606" t="s">
        <v>89</v>
      </c>
      <c r="AW1041" s="606" t="s">
        <v>43</v>
      </c>
      <c r="AX1041" s="606" t="s">
        <v>82</v>
      </c>
      <c r="AY1041" s="607" t="s">
        <v>197</v>
      </c>
    </row>
    <row r="1042" spans="2:65" s="622" customFormat="1">
      <c r="B1042" s="621"/>
      <c r="D1042" s="594" t="s">
        <v>205</v>
      </c>
      <c r="E1042" s="623" t="s">
        <v>5</v>
      </c>
      <c r="F1042" s="624" t="s">
        <v>253</v>
      </c>
      <c r="H1042" s="625">
        <v>7.9189999999999996</v>
      </c>
      <c r="L1042" s="621"/>
      <c r="M1042" s="626"/>
      <c r="N1042" s="627"/>
      <c r="O1042" s="627"/>
      <c r="P1042" s="627"/>
      <c r="Q1042" s="627"/>
      <c r="R1042" s="627"/>
      <c r="S1042" s="627"/>
      <c r="T1042" s="628"/>
      <c r="AT1042" s="623" t="s">
        <v>205</v>
      </c>
      <c r="AU1042" s="623" t="s">
        <v>89</v>
      </c>
      <c r="AV1042" s="622" t="s">
        <v>114</v>
      </c>
      <c r="AW1042" s="622" t="s">
        <v>43</v>
      </c>
      <c r="AX1042" s="622" t="s">
        <v>82</v>
      </c>
      <c r="AY1042" s="623" t="s">
        <v>197</v>
      </c>
    </row>
    <row r="1043" spans="2:65" s="614" customFormat="1">
      <c r="B1043" s="613"/>
      <c r="D1043" s="594" t="s">
        <v>205</v>
      </c>
      <c r="E1043" s="615" t="s">
        <v>5</v>
      </c>
      <c r="F1043" s="616" t="s">
        <v>210</v>
      </c>
      <c r="H1043" s="617">
        <v>32.521999999999998</v>
      </c>
      <c r="L1043" s="613"/>
      <c r="M1043" s="618"/>
      <c r="N1043" s="619"/>
      <c r="O1043" s="619"/>
      <c r="P1043" s="619"/>
      <c r="Q1043" s="619"/>
      <c r="R1043" s="619"/>
      <c r="S1043" s="619"/>
      <c r="T1043" s="620"/>
      <c r="AT1043" s="615" t="s">
        <v>205</v>
      </c>
      <c r="AU1043" s="615" t="s">
        <v>89</v>
      </c>
      <c r="AV1043" s="614" t="s">
        <v>129</v>
      </c>
      <c r="AW1043" s="614" t="s">
        <v>43</v>
      </c>
      <c r="AX1043" s="614" t="s">
        <v>11</v>
      </c>
      <c r="AY1043" s="615" t="s">
        <v>197</v>
      </c>
    </row>
    <row r="1044" spans="2:65" s="492" customFormat="1" ht="38.25" customHeight="1">
      <c r="B1044" s="493"/>
      <c r="C1044" s="572" t="s">
        <v>840</v>
      </c>
      <c r="D1044" s="572" t="s">
        <v>199</v>
      </c>
      <c r="E1044" s="573" t="s">
        <v>841</v>
      </c>
      <c r="F1044" s="574" t="s">
        <v>842</v>
      </c>
      <c r="G1044" s="575" t="s">
        <v>213</v>
      </c>
      <c r="H1044" s="576">
        <v>94.194000000000003</v>
      </c>
      <c r="I1044" s="7"/>
      <c r="J1044" s="577">
        <f>ROUND(I1044*H1044,0)</f>
        <v>0</v>
      </c>
      <c r="K1044" s="574" t="s">
        <v>203</v>
      </c>
      <c r="L1044" s="493"/>
      <c r="M1044" s="578" t="s">
        <v>5</v>
      </c>
      <c r="N1044" s="579" t="s">
        <v>53</v>
      </c>
      <c r="O1044" s="494"/>
      <c r="P1044" s="580">
        <f>O1044*H1044</f>
        <v>0</v>
      </c>
      <c r="Q1044" s="580">
        <v>0</v>
      </c>
      <c r="R1044" s="580">
        <f>Q1044*H1044</f>
        <v>0</v>
      </c>
      <c r="S1044" s="580">
        <v>1.95</v>
      </c>
      <c r="T1044" s="581">
        <f>S1044*H1044</f>
        <v>183.67830000000001</v>
      </c>
      <c r="AR1044" s="482" t="s">
        <v>129</v>
      </c>
      <c r="AT1044" s="482" t="s">
        <v>199</v>
      </c>
      <c r="AU1044" s="482" t="s">
        <v>89</v>
      </c>
      <c r="AY1044" s="482" t="s">
        <v>197</v>
      </c>
      <c r="BE1044" s="582">
        <f>IF(N1044="základní",J1044,0)</f>
        <v>0</v>
      </c>
      <c r="BF1044" s="582">
        <f>IF(N1044="snížená",J1044,0)</f>
        <v>0</v>
      </c>
      <c r="BG1044" s="582">
        <f>IF(N1044="zákl. přenesená",J1044,0)</f>
        <v>0</v>
      </c>
      <c r="BH1044" s="582">
        <f>IF(N1044="sníž. přenesená",J1044,0)</f>
        <v>0</v>
      </c>
      <c r="BI1044" s="582">
        <f>IF(N1044="nulová",J1044,0)</f>
        <v>0</v>
      </c>
      <c r="BJ1044" s="482" t="s">
        <v>11</v>
      </c>
      <c r="BK1044" s="582">
        <f>ROUND(I1044*H1044,0)</f>
        <v>0</v>
      </c>
      <c r="BL1044" s="482" t="s">
        <v>129</v>
      </c>
      <c r="BM1044" s="482" t="s">
        <v>843</v>
      </c>
    </row>
    <row r="1045" spans="2:65" s="599" customFormat="1" ht="27">
      <c r="B1045" s="598"/>
      <c r="D1045" s="594" t="s">
        <v>205</v>
      </c>
      <c r="E1045" s="600" t="s">
        <v>5</v>
      </c>
      <c r="F1045" s="601" t="s">
        <v>844</v>
      </c>
      <c r="H1045" s="600" t="s">
        <v>5</v>
      </c>
      <c r="L1045" s="598"/>
      <c r="M1045" s="602"/>
      <c r="N1045" s="603"/>
      <c r="O1045" s="603"/>
      <c r="P1045" s="603"/>
      <c r="Q1045" s="603"/>
      <c r="R1045" s="603"/>
      <c r="S1045" s="603"/>
      <c r="T1045" s="604"/>
      <c r="AT1045" s="600" t="s">
        <v>205</v>
      </c>
      <c r="AU1045" s="600" t="s">
        <v>89</v>
      </c>
      <c r="AV1045" s="599" t="s">
        <v>11</v>
      </c>
      <c r="AW1045" s="599" t="s">
        <v>43</v>
      </c>
      <c r="AX1045" s="599" t="s">
        <v>82</v>
      </c>
      <c r="AY1045" s="600" t="s">
        <v>197</v>
      </c>
    </row>
    <row r="1046" spans="2:65" s="599" customFormat="1">
      <c r="B1046" s="598"/>
      <c r="D1046" s="594" t="s">
        <v>205</v>
      </c>
      <c r="E1046" s="600" t="s">
        <v>5</v>
      </c>
      <c r="F1046" s="601" t="s">
        <v>223</v>
      </c>
      <c r="H1046" s="600" t="s">
        <v>5</v>
      </c>
      <c r="L1046" s="598"/>
      <c r="M1046" s="602"/>
      <c r="N1046" s="603"/>
      <c r="O1046" s="603"/>
      <c r="P1046" s="603"/>
      <c r="Q1046" s="603"/>
      <c r="R1046" s="603"/>
      <c r="S1046" s="603"/>
      <c r="T1046" s="604"/>
      <c r="AT1046" s="600" t="s">
        <v>205</v>
      </c>
      <c r="AU1046" s="600" t="s">
        <v>89</v>
      </c>
      <c r="AV1046" s="599" t="s">
        <v>11</v>
      </c>
      <c r="AW1046" s="599" t="s">
        <v>43</v>
      </c>
      <c r="AX1046" s="599" t="s">
        <v>82</v>
      </c>
      <c r="AY1046" s="600" t="s">
        <v>197</v>
      </c>
    </row>
    <row r="1047" spans="2:65" s="606" customFormat="1">
      <c r="B1047" s="605"/>
      <c r="D1047" s="594" t="s">
        <v>205</v>
      </c>
      <c r="E1047" s="607" t="s">
        <v>5</v>
      </c>
      <c r="F1047" s="608" t="s">
        <v>845</v>
      </c>
      <c r="H1047" s="609">
        <v>2.25</v>
      </c>
      <c r="L1047" s="605"/>
      <c r="M1047" s="610"/>
      <c r="N1047" s="611"/>
      <c r="O1047" s="611"/>
      <c r="P1047" s="611"/>
      <c r="Q1047" s="611"/>
      <c r="R1047" s="611"/>
      <c r="S1047" s="611"/>
      <c r="T1047" s="612"/>
      <c r="AT1047" s="607" t="s">
        <v>205</v>
      </c>
      <c r="AU1047" s="607" t="s">
        <v>89</v>
      </c>
      <c r="AV1047" s="606" t="s">
        <v>89</v>
      </c>
      <c r="AW1047" s="606" t="s">
        <v>43</v>
      </c>
      <c r="AX1047" s="606" t="s">
        <v>82</v>
      </c>
      <c r="AY1047" s="607" t="s">
        <v>197</v>
      </c>
    </row>
    <row r="1048" spans="2:65" s="599" customFormat="1">
      <c r="B1048" s="598"/>
      <c r="D1048" s="594" t="s">
        <v>205</v>
      </c>
      <c r="E1048" s="600" t="s">
        <v>5</v>
      </c>
      <c r="F1048" s="601" t="s">
        <v>238</v>
      </c>
      <c r="H1048" s="600" t="s">
        <v>5</v>
      </c>
      <c r="L1048" s="598"/>
      <c r="M1048" s="602"/>
      <c r="N1048" s="603"/>
      <c r="O1048" s="603"/>
      <c r="P1048" s="603"/>
      <c r="Q1048" s="603"/>
      <c r="R1048" s="603"/>
      <c r="S1048" s="603"/>
      <c r="T1048" s="604"/>
      <c r="AT1048" s="600" t="s">
        <v>205</v>
      </c>
      <c r="AU1048" s="600" t="s">
        <v>89</v>
      </c>
      <c r="AV1048" s="599" t="s">
        <v>11</v>
      </c>
      <c r="AW1048" s="599" t="s">
        <v>43</v>
      </c>
      <c r="AX1048" s="599" t="s">
        <v>82</v>
      </c>
      <c r="AY1048" s="600" t="s">
        <v>197</v>
      </c>
    </row>
    <row r="1049" spans="2:65" s="606" customFormat="1">
      <c r="B1049" s="605"/>
      <c r="D1049" s="594" t="s">
        <v>205</v>
      </c>
      <c r="E1049" s="607" t="s">
        <v>5</v>
      </c>
      <c r="F1049" s="608" t="s">
        <v>846</v>
      </c>
      <c r="H1049" s="609">
        <v>0.75</v>
      </c>
      <c r="L1049" s="605"/>
      <c r="M1049" s="610"/>
      <c r="N1049" s="611"/>
      <c r="O1049" s="611"/>
      <c r="P1049" s="611"/>
      <c r="Q1049" s="611"/>
      <c r="R1049" s="611"/>
      <c r="S1049" s="611"/>
      <c r="T1049" s="612"/>
      <c r="AT1049" s="607" t="s">
        <v>205</v>
      </c>
      <c r="AU1049" s="607" t="s">
        <v>89</v>
      </c>
      <c r="AV1049" s="606" t="s">
        <v>89</v>
      </c>
      <c r="AW1049" s="606" t="s">
        <v>43</v>
      </c>
      <c r="AX1049" s="606" t="s">
        <v>82</v>
      </c>
      <c r="AY1049" s="607" t="s">
        <v>197</v>
      </c>
    </row>
    <row r="1050" spans="2:65" s="599" customFormat="1">
      <c r="B1050" s="598"/>
      <c r="D1050" s="594" t="s">
        <v>205</v>
      </c>
      <c r="E1050" s="600" t="s">
        <v>5</v>
      </c>
      <c r="F1050" s="601" t="s">
        <v>244</v>
      </c>
      <c r="H1050" s="600" t="s">
        <v>5</v>
      </c>
      <c r="L1050" s="598"/>
      <c r="M1050" s="602"/>
      <c r="N1050" s="603"/>
      <c r="O1050" s="603"/>
      <c r="P1050" s="603"/>
      <c r="Q1050" s="603"/>
      <c r="R1050" s="603"/>
      <c r="S1050" s="603"/>
      <c r="T1050" s="604"/>
      <c r="AT1050" s="600" t="s">
        <v>205</v>
      </c>
      <c r="AU1050" s="600" t="s">
        <v>89</v>
      </c>
      <c r="AV1050" s="599" t="s">
        <v>11</v>
      </c>
      <c r="AW1050" s="599" t="s">
        <v>43</v>
      </c>
      <c r="AX1050" s="599" t="s">
        <v>82</v>
      </c>
      <c r="AY1050" s="600" t="s">
        <v>197</v>
      </c>
    </row>
    <row r="1051" spans="2:65" s="606" customFormat="1">
      <c r="B1051" s="605"/>
      <c r="D1051" s="594" t="s">
        <v>205</v>
      </c>
      <c r="E1051" s="607" t="s">
        <v>5</v>
      </c>
      <c r="F1051" s="608" t="s">
        <v>846</v>
      </c>
      <c r="H1051" s="609">
        <v>0.75</v>
      </c>
      <c r="L1051" s="605"/>
      <c r="M1051" s="610"/>
      <c r="N1051" s="611"/>
      <c r="O1051" s="611"/>
      <c r="P1051" s="611"/>
      <c r="Q1051" s="611"/>
      <c r="R1051" s="611"/>
      <c r="S1051" s="611"/>
      <c r="T1051" s="612"/>
      <c r="AT1051" s="607" t="s">
        <v>205</v>
      </c>
      <c r="AU1051" s="607" t="s">
        <v>89</v>
      </c>
      <c r="AV1051" s="606" t="s">
        <v>89</v>
      </c>
      <c r="AW1051" s="606" t="s">
        <v>43</v>
      </c>
      <c r="AX1051" s="606" t="s">
        <v>82</v>
      </c>
      <c r="AY1051" s="607" t="s">
        <v>197</v>
      </c>
    </row>
    <row r="1052" spans="2:65" s="599" customFormat="1">
      <c r="B1052" s="598"/>
      <c r="D1052" s="594" t="s">
        <v>205</v>
      </c>
      <c r="E1052" s="600" t="s">
        <v>5</v>
      </c>
      <c r="F1052" s="601" t="s">
        <v>249</v>
      </c>
      <c r="H1052" s="600" t="s">
        <v>5</v>
      </c>
      <c r="L1052" s="598"/>
      <c r="M1052" s="602"/>
      <c r="N1052" s="603"/>
      <c r="O1052" s="603"/>
      <c r="P1052" s="603"/>
      <c r="Q1052" s="603"/>
      <c r="R1052" s="603"/>
      <c r="S1052" s="603"/>
      <c r="T1052" s="604"/>
      <c r="AT1052" s="600" t="s">
        <v>205</v>
      </c>
      <c r="AU1052" s="600" t="s">
        <v>89</v>
      </c>
      <c r="AV1052" s="599" t="s">
        <v>11</v>
      </c>
      <c r="AW1052" s="599" t="s">
        <v>43</v>
      </c>
      <c r="AX1052" s="599" t="s">
        <v>82</v>
      </c>
      <c r="AY1052" s="600" t="s">
        <v>197</v>
      </c>
    </row>
    <row r="1053" spans="2:65" s="606" customFormat="1">
      <c r="B1053" s="605"/>
      <c r="D1053" s="594" t="s">
        <v>205</v>
      </c>
      <c r="E1053" s="607" t="s">
        <v>5</v>
      </c>
      <c r="F1053" s="608" t="s">
        <v>846</v>
      </c>
      <c r="H1053" s="609">
        <v>0.75</v>
      </c>
      <c r="L1053" s="605"/>
      <c r="M1053" s="610"/>
      <c r="N1053" s="611"/>
      <c r="O1053" s="611"/>
      <c r="P1053" s="611"/>
      <c r="Q1053" s="611"/>
      <c r="R1053" s="611"/>
      <c r="S1053" s="611"/>
      <c r="T1053" s="612"/>
      <c r="AT1053" s="607" t="s">
        <v>205</v>
      </c>
      <c r="AU1053" s="607" t="s">
        <v>89</v>
      </c>
      <c r="AV1053" s="606" t="s">
        <v>89</v>
      </c>
      <c r="AW1053" s="606" t="s">
        <v>43</v>
      </c>
      <c r="AX1053" s="606" t="s">
        <v>82</v>
      </c>
      <c r="AY1053" s="607" t="s">
        <v>197</v>
      </c>
    </row>
    <row r="1054" spans="2:65" s="622" customFormat="1">
      <c r="B1054" s="621"/>
      <c r="D1054" s="594" t="s">
        <v>205</v>
      </c>
      <c r="E1054" s="623" t="s">
        <v>5</v>
      </c>
      <c r="F1054" s="624" t="s">
        <v>847</v>
      </c>
      <c r="H1054" s="625">
        <v>4.5</v>
      </c>
      <c r="L1054" s="621"/>
      <c r="M1054" s="626"/>
      <c r="N1054" s="627"/>
      <c r="O1054" s="627"/>
      <c r="P1054" s="627"/>
      <c r="Q1054" s="627"/>
      <c r="R1054" s="627"/>
      <c r="S1054" s="627"/>
      <c r="T1054" s="628"/>
      <c r="AT1054" s="623" t="s">
        <v>205</v>
      </c>
      <c r="AU1054" s="623" t="s">
        <v>89</v>
      </c>
      <c r="AV1054" s="622" t="s">
        <v>114</v>
      </c>
      <c r="AW1054" s="622" t="s">
        <v>43</v>
      </c>
      <c r="AX1054" s="622" t="s">
        <v>82</v>
      </c>
      <c r="AY1054" s="623" t="s">
        <v>197</v>
      </c>
    </row>
    <row r="1055" spans="2:65" s="599" customFormat="1">
      <c r="B1055" s="598"/>
      <c r="D1055" s="594" t="s">
        <v>205</v>
      </c>
      <c r="E1055" s="600" t="s">
        <v>5</v>
      </c>
      <c r="F1055" s="601" t="s">
        <v>723</v>
      </c>
      <c r="H1055" s="600" t="s">
        <v>5</v>
      </c>
      <c r="L1055" s="598"/>
      <c r="M1055" s="602"/>
      <c r="N1055" s="603"/>
      <c r="O1055" s="603"/>
      <c r="P1055" s="603"/>
      <c r="Q1055" s="603"/>
      <c r="R1055" s="603"/>
      <c r="S1055" s="603"/>
      <c r="T1055" s="604"/>
      <c r="AT1055" s="600" t="s">
        <v>205</v>
      </c>
      <c r="AU1055" s="600" t="s">
        <v>89</v>
      </c>
      <c r="AV1055" s="599" t="s">
        <v>11</v>
      </c>
      <c r="AW1055" s="599" t="s">
        <v>43</v>
      </c>
      <c r="AX1055" s="599" t="s">
        <v>82</v>
      </c>
      <c r="AY1055" s="600" t="s">
        <v>197</v>
      </c>
    </row>
    <row r="1056" spans="2:65" s="599" customFormat="1">
      <c r="B1056" s="598"/>
      <c r="D1056" s="594" t="s">
        <v>205</v>
      </c>
      <c r="E1056" s="600" t="s">
        <v>5</v>
      </c>
      <c r="F1056" s="601" t="s">
        <v>223</v>
      </c>
      <c r="H1056" s="600" t="s">
        <v>5</v>
      </c>
      <c r="L1056" s="598"/>
      <c r="M1056" s="602"/>
      <c r="N1056" s="603"/>
      <c r="O1056" s="603"/>
      <c r="P1056" s="603"/>
      <c r="Q1056" s="603"/>
      <c r="R1056" s="603"/>
      <c r="S1056" s="603"/>
      <c r="T1056" s="604"/>
      <c r="AT1056" s="600" t="s">
        <v>205</v>
      </c>
      <c r="AU1056" s="600" t="s">
        <v>89</v>
      </c>
      <c r="AV1056" s="599" t="s">
        <v>11</v>
      </c>
      <c r="AW1056" s="599" t="s">
        <v>43</v>
      </c>
      <c r="AX1056" s="599" t="s">
        <v>82</v>
      </c>
      <c r="AY1056" s="600" t="s">
        <v>197</v>
      </c>
    </row>
    <row r="1057" spans="2:51" s="606" customFormat="1">
      <c r="B1057" s="605"/>
      <c r="D1057" s="594" t="s">
        <v>205</v>
      </c>
      <c r="E1057" s="607" t="s">
        <v>5</v>
      </c>
      <c r="F1057" s="608" t="s">
        <v>848</v>
      </c>
      <c r="H1057" s="609">
        <v>2.4119999999999999</v>
      </c>
      <c r="L1057" s="605"/>
      <c r="M1057" s="610"/>
      <c r="N1057" s="611"/>
      <c r="O1057" s="611"/>
      <c r="P1057" s="611"/>
      <c r="Q1057" s="611"/>
      <c r="R1057" s="611"/>
      <c r="S1057" s="611"/>
      <c r="T1057" s="612"/>
      <c r="AT1057" s="607" t="s">
        <v>205</v>
      </c>
      <c r="AU1057" s="607" t="s">
        <v>89</v>
      </c>
      <c r="AV1057" s="606" t="s">
        <v>89</v>
      </c>
      <c r="AW1057" s="606" t="s">
        <v>43</v>
      </c>
      <c r="AX1057" s="606" t="s">
        <v>82</v>
      </c>
      <c r="AY1057" s="607" t="s">
        <v>197</v>
      </c>
    </row>
    <row r="1058" spans="2:51" s="606" customFormat="1">
      <c r="B1058" s="605"/>
      <c r="D1058" s="594" t="s">
        <v>205</v>
      </c>
      <c r="E1058" s="607" t="s">
        <v>5</v>
      </c>
      <c r="F1058" s="608" t="s">
        <v>849</v>
      </c>
      <c r="H1058" s="609">
        <v>2.0830000000000002</v>
      </c>
      <c r="L1058" s="605"/>
      <c r="M1058" s="610"/>
      <c r="N1058" s="611"/>
      <c r="O1058" s="611"/>
      <c r="P1058" s="611"/>
      <c r="Q1058" s="611"/>
      <c r="R1058" s="611"/>
      <c r="S1058" s="611"/>
      <c r="T1058" s="612"/>
      <c r="AT1058" s="607" t="s">
        <v>205</v>
      </c>
      <c r="AU1058" s="607" t="s">
        <v>89</v>
      </c>
      <c r="AV1058" s="606" t="s">
        <v>89</v>
      </c>
      <c r="AW1058" s="606" t="s">
        <v>43</v>
      </c>
      <c r="AX1058" s="606" t="s">
        <v>82</v>
      </c>
      <c r="AY1058" s="607" t="s">
        <v>197</v>
      </c>
    </row>
    <row r="1059" spans="2:51" s="606" customFormat="1">
      <c r="B1059" s="605"/>
      <c r="D1059" s="594" t="s">
        <v>205</v>
      </c>
      <c r="E1059" s="607" t="s">
        <v>5</v>
      </c>
      <c r="F1059" s="608" t="s">
        <v>850</v>
      </c>
      <c r="H1059" s="609">
        <v>1.371</v>
      </c>
      <c r="L1059" s="605"/>
      <c r="M1059" s="610"/>
      <c r="N1059" s="611"/>
      <c r="O1059" s="611"/>
      <c r="P1059" s="611"/>
      <c r="Q1059" s="611"/>
      <c r="R1059" s="611"/>
      <c r="S1059" s="611"/>
      <c r="T1059" s="612"/>
      <c r="AT1059" s="607" t="s">
        <v>205</v>
      </c>
      <c r="AU1059" s="607" t="s">
        <v>89</v>
      </c>
      <c r="AV1059" s="606" t="s">
        <v>89</v>
      </c>
      <c r="AW1059" s="606" t="s">
        <v>43</v>
      </c>
      <c r="AX1059" s="606" t="s">
        <v>82</v>
      </c>
      <c r="AY1059" s="607" t="s">
        <v>197</v>
      </c>
    </row>
    <row r="1060" spans="2:51" s="606" customFormat="1">
      <c r="B1060" s="605"/>
      <c r="D1060" s="594" t="s">
        <v>205</v>
      </c>
      <c r="E1060" s="607" t="s">
        <v>5</v>
      </c>
      <c r="F1060" s="608" t="s">
        <v>851</v>
      </c>
      <c r="H1060" s="609">
        <v>3.9470000000000001</v>
      </c>
      <c r="L1060" s="605"/>
      <c r="M1060" s="610"/>
      <c r="N1060" s="611"/>
      <c r="O1060" s="611"/>
      <c r="P1060" s="611"/>
      <c r="Q1060" s="611"/>
      <c r="R1060" s="611"/>
      <c r="S1060" s="611"/>
      <c r="T1060" s="612"/>
      <c r="AT1060" s="607" t="s">
        <v>205</v>
      </c>
      <c r="AU1060" s="607" t="s">
        <v>89</v>
      </c>
      <c r="AV1060" s="606" t="s">
        <v>89</v>
      </c>
      <c r="AW1060" s="606" t="s">
        <v>43</v>
      </c>
      <c r="AX1060" s="606" t="s">
        <v>82</v>
      </c>
      <c r="AY1060" s="607" t="s">
        <v>197</v>
      </c>
    </row>
    <row r="1061" spans="2:51" s="606" customFormat="1">
      <c r="B1061" s="605"/>
      <c r="D1061" s="594" t="s">
        <v>205</v>
      </c>
      <c r="E1061" s="607" t="s">
        <v>5</v>
      </c>
      <c r="F1061" s="608" t="s">
        <v>852</v>
      </c>
      <c r="H1061" s="609">
        <v>0.98699999999999999</v>
      </c>
      <c r="L1061" s="605"/>
      <c r="M1061" s="610"/>
      <c r="N1061" s="611"/>
      <c r="O1061" s="611"/>
      <c r="P1061" s="611"/>
      <c r="Q1061" s="611"/>
      <c r="R1061" s="611"/>
      <c r="S1061" s="611"/>
      <c r="T1061" s="612"/>
      <c r="AT1061" s="607" t="s">
        <v>205</v>
      </c>
      <c r="AU1061" s="607" t="s">
        <v>89</v>
      </c>
      <c r="AV1061" s="606" t="s">
        <v>89</v>
      </c>
      <c r="AW1061" s="606" t="s">
        <v>43</v>
      </c>
      <c r="AX1061" s="606" t="s">
        <v>82</v>
      </c>
      <c r="AY1061" s="607" t="s">
        <v>197</v>
      </c>
    </row>
    <row r="1062" spans="2:51" s="606" customFormat="1">
      <c r="B1062" s="605"/>
      <c r="D1062" s="594" t="s">
        <v>205</v>
      </c>
      <c r="E1062" s="607" t="s">
        <v>5</v>
      </c>
      <c r="F1062" s="608" t="s">
        <v>853</v>
      </c>
      <c r="H1062" s="609">
        <v>1.7</v>
      </c>
      <c r="L1062" s="605"/>
      <c r="M1062" s="610"/>
      <c r="N1062" s="611"/>
      <c r="O1062" s="611"/>
      <c r="P1062" s="611"/>
      <c r="Q1062" s="611"/>
      <c r="R1062" s="611"/>
      <c r="S1062" s="611"/>
      <c r="T1062" s="612"/>
      <c r="AT1062" s="607" t="s">
        <v>205</v>
      </c>
      <c r="AU1062" s="607" t="s">
        <v>89</v>
      </c>
      <c r="AV1062" s="606" t="s">
        <v>89</v>
      </c>
      <c r="AW1062" s="606" t="s">
        <v>43</v>
      </c>
      <c r="AX1062" s="606" t="s">
        <v>82</v>
      </c>
      <c r="AY1062" s="607" t="s">
        <v>197</v>
      </c>
    </row>
    <row r="1063" spans="2:51" s="606" customFormat="1">
      <c r="B1063" s="605"/>
      <c r="D1063" s="594" t="s">
        <v>205</v>
      </c>
      <c r="E1063" s="607" t="s">
        <v>5</v>
      </c>
      <c r="F1063" s="608" t="s">
        <v>854</v>
      </c>
      <c r="H1063" s="609">
        <v>5.702</v>
      </c>
      <c r="L1063" s="605"/>
      <c r="M1063" s="610"/>
      <c r="N1063" s="611"/>
      <c r="O1063" s="611"/>
      <c r="P1063" s="611"/>
      <c r="Q1063" s="611"/>
      <c r="R1063" s="611"/>
      <c r="S1063" s="611"/>
      <c r="T1063" s="612"/>
      <c r="AT1063" s="607" t="s">
        <v>205</v>
      </c>
      <c r="AU1063" s="607" t="s">
        <v>89</v>
      </c>
      <c r="AV1063" s="606" t="s">
        <v>89</v>
      </c>
      <c r="AW1063" s="606" t="s">
        <v>43</v>
      </c>
      <c r="AX1063" s="606" t="s">
        <v>82</v>
      </c>
      <c r="AY1063" s="607" t="s">
        <v>197</v>
      </c>
    </row>
    <row r="1064" spans="2:51" s="606" customFormat="1">
      <c r="B1064" s="605"/>
      <c r="D1064" s="594" t="s">
        <v>205</v>
      </c>
      <c r="E1064" s="607" t="s">
        <v>5</v>
      </c>
      <c r="F1064" s="608" t="s">
        <v>855</v>
      </c>
      <c r="H1064" s="609">
        <v>0.82199999999999995</v>
      </c>
      <c r="L1064" s="605"/>
      <c r="M1064" s="610"/>
      <c r="N1064" s="611"/>
      <c r="O1064" s="611"/>
      <c r="P1064" s="611"/>
      <c r="Q1064" s="611"/>
      <c r="R1064" s="611"/>
      <c r="S1064" s="611"/>
      <c r="T1064" s="612"/>
      <c r="AT1064" s="607" t="s">
        <v>205</v>
      </c>
      <c r="AU1064" s="607" t="s">
        <v>89</v>
      </c>
      <c r="AV1064" s="606" t="s">
        <v>89</v>
      </c>
      <c r="AW1064" s="606" t="s">
        <v>43</v>
      </c>
      <c r="AX1064" s="606" t="s">
        <v>82</v>
      </c>
      <c r="AY1064" s="607" t="s">
        <v>197</v>
      </c>
    </row>
    <row r="1065" spans="2:51" s="599" customFormat="1">
      <c r="B1065" s="598"/>
      <c r="D1065" s="594" t="s">
        <v>205</v>
      </c>
      <c r="E1065" s="600" t="s">
        <v>5</v>
      </c>
      <c r="F1065" s="601" t="s">
        <v>238</v>
      </c>
      <c r="H1065" s="600" t="s">
        <v>5</v>
      </c>
      <c r="L1065" s="598"/>
      <c r="M1065" s="602"/>
      <c r="N1065" s="603"/>
      <c r="O1065" s="603"/>
      <c r="P1065" s="603"/>
      <c r="Q1065" s="603"/>
      <c r="R1065" s="603"/>
      <c r="S1065" s="603"/>
      <c r="T1065" s="604"/>
      <c r="AT1065" s="600" t="s">
        <v>205</v>
      </c>
      <c r="AU1065" s="600" t="s">
        <v>89</v>
      </c>
      <c r="AV1065" s="599" t="s">
        <v>11</v>
      </c>
      <c r="AW1065" s="599" t="s">
        <v>43</v>
      </c>
      <c r="AX1065" s="599" t="s">
        <v>82</v>
      </c>
      <c r="AY1065" s="600" t="s">
        <v>197</v>
      </c>
    </row>
    <row r="1066" spans="2:51" s="606" customFormat="1">
      <c r="B1066" s="605"/>
      <c r="D1066" s="594" t="s">
        <v>205</v>
      </c>
      <c r="E1066" s="607" t="s">
        <v>5</v>
      </c>
      <c r="F1066" s="608" t="s">
        <v>856</v>
      </c>
      <c r="H1066" s="609">
        <v>14.255000000000001</v>
      </c>
      <c r="L1066" s="605"/>
      <c r="M1066" s="610"/>
      <c r="N1066" s="611"/>
      <c r="O1066" s="611"/>
      <c r="P1066" s="611"/>
      <c r="Q1066" s="611"/>
      <c r="R1066" s="611"/>
      <c r="S1066" s="611"/>
      <c r="T1066" s="612"/>
      <c r="AT1066" s="607" t="s">
        <v>205</v>
      </c>
      <c r="AU1066" s="607" t="s">
        <v>89</v>
      </c>
      <c r="AV1066" s="606" t="s">
        <v>89</v>
      </c>
      <c r="AW1066" s="606" t="s">
        <v>43</v>
      </c>
      <c r="AX1066" s="606" t="s">
        <v>82</v>
      </c>
      <c r="AY1066" s="607" t="s">
        <v>197</v>
      </c>
    </row>
    <row r="1067" spans="2:51" s="606" customFormat="1">
      <c r="B1067" s="605"/>
      <c r="D1067" s="594" t="s">
        <v>205</v>
      </c>
      <c r="E1067" s="607" t="s">
        <v>5</v>
      </c>
      <c r="F1067" s="608" t="s">
        <v>857</v>
      </c>
      <c r="H1067" s="609">
        <v>3.125</v>
      </c>
      <c r="L1067" s="605"/>
      <c r="M1067" s="610"/>
      <c r="N1067" s="611"/>
      <c r="O1067" s="611"/>
      <c r="P1067" s="611"/>
      <c r="Q1067" s="611"/>
      <c r="R1067" s="611"/>
      <c r="S1067" s="611"/>
      <c r="T1067" s="612"/>
      <c r="AT1067" s="607" t="s">
        <v>205</v>
      </c>
      <c r="AU1067" s="607" t="s">
        <v>89</v>
      </c>
      <c r="AV1067" s="606" t="s">
        <v>89</v>
      </c>
      <c r="AW1067" s="606" t="s">
        <v>43</v>
      </c>
      <c r="AX1067" s="606" t="s">
        <v>82</v>
      </c>
      <c r="AY1067" s="607" t="s">
        <v>197</v>
      </c>
    </row>
    <row r="1068" spans="2:51" s="606" customFormat="1">
      <c r="B1068" s="605"/>
      <c r="D1068" s="594" t="s">
        <v>205</v>
      </c>
      <c r="E1068" s="607" t="s">
        <v>5</v>
      </c>
      <c r="F1068" s="608" t="s">
        <v>858</v>
      </c>
      <c r="H1068" s="609">
        <v>0.76800000000000002</v>
      </c>
      <c r="L1068" s="605"/>
      <c r="M1068" s="610"/>
      <c r="N1068" s="611"/>
      <c r="O1068" s="611"/>
      <c r="P1068" s="611"/>
      <c r="Q1068" s="611"/>
      <c r="R1068" s="611"/>
      <c r="S1068" s="611"/>
      <c r="T1068" s="612"/>
      <c r="AT1068" s="607" t="s">
        <v>205</v>
      </c>
      <c r="AU1068" s="607" t="s">
        <v>89</v>
      </c>
      <c r="AV1068" s="606" t="s">
        <v>89</v>
      </c>
      <c r="AW1068" s="606" t="s">
        <v>43</v>
      </c>
      <c r="AX1068" s="606" t="s">
        <v>82</v>
      </c>
      <c r="AY1068" s="607" t="s">
        <v>197</v>
      </c>
    </row>
    <row r="1069" spans="2:51" s="606" customFormat="1">
      <c r="B1069" s="605"/>
      <c r="D1069" s="594" t="s">
        <v>205</v>
      </c>
      <c r="E1069" s="607" t="s">
        <v>5</v>
      </c>
      <c r="F1069" s="608" t="s">
        <v>859</v>
      </c>
      <c r="H1069" s="609">
        <v>4.3860000000000001</v>
      </c>
      <c r="L1069" s="605"/>
      <c r="M1069" s="610"/>
      <c r="N1069" s="611"/>
      <c r="O1069" s="611"/>
      <c r="P1069" s="611"/>
      <c r="Q1069" s="611"/>
      <c r="R1069" s="611"/>
      <c r="S1069" s="611"/>
      <c r="T1069" s="612"/>
      <c r="AT1069" s="607" t="s">
        <v>205</v>
      </c>
      <c r="AU1069" s="607" t="s">
        <v>89</v>
      </c>
      <c r="AV1069" s="606" t="s">
        <v>89</v>
      </c>
      <c r="AW1069" s="606" t="s">
        <v>43</v>
      </c>
      <c r="AX1069" s="606" t="s">
        <v>82</v>
      </c>
      <c r="AY1069" s="607" t="s">
        <v>197</v>
      </c>
    </row>
    <row r="1070" spans="2:51" s="599" customFormat="1">
      <c r="B1070" s="598"/>
      <c r="D1070" s="594" t="s">
        <v>205</v>
      </c>
      <c r="E1070" s="600" t="s">
        <v>5</v>
      </c>
      <c r="F1070" s="601" t="s">
        <v>742</v>
      </c>
      <c r="H1070" s="600" t="s">
        <v>5</v>
      </c>
      <c r="L1070" s="598"/>
      <c r="M1070" s="602"/>
      <c r="N1070" s="603"/>
      <c r="O1070" s="603"/>
      <c r="P1070" s="603"/>
      <c r="Q1070" s="603"/>
      <c r="R1070" s="603"/>
      <c r="S1070" s="603"/>
      <c r="T1070" s="604"/>
      <c r="AT1070" s="600" t="s">
        <v>205</v>
      </c>
      <c r="AU1070" s="600" t="s">
        <v>89</v>
      </c>
      <c r="AV1070" s="599" t="s">
        <v>11</v>
      </c>
      <c r="AW1070" s="599" t="s">
        <v>43</v>
      </c>
      <c r="AX1070" s="599" t="s">
        <v>82</v>
      </c>
      <c r="AY1070" s="600" t="s">
        <v>197</v>
      </c>
    </row>
    <row r="1071" spans="2:51" s="606" customFormat="1">
      <c r="B1071" s="605"/>
      <c r="D1071" s="594" t="s">
        <v>205</v>
      </c>
      <c r="E1071" s="607" t="s">
        <v>5</v>
      </c>
      <c r="F1071" s="608" t="s">
        <v>860</v>
      </c>
      <c r="H1071" s="609">
        <v>15.68</v>
      </c>
      <c r="L1071" s="605"/>
      <c r="M1071" s="610"/>
      <c r="N1071" s="611"/>
      <c r="O1071" s="611"/>
      <c r="P1071" s="611"/>
      <c r="Q1071" s="611"/>
      <c r="R1071" s="611"/>
      <c r="S1071" s="611"/>
      <c r="T1071" s="612"/>
      <c r="AT1071" s="607" t="s">
        <v>205</v>
      </c>
      <c r="AU1071" s="607" t="s">
        <v>89</v>
      </c>
      <c r="AV1071" s="606" t="s">
        <v>89</v>
      </c>
      <c r="AW1071" s="606" t="s">
        <v>43</v>
      </c>
      <c r="AX1071" s="606" t="s">
        <v>82</v>
      </c>
      <c r="AY1071" s="607" t="s">
        <v>197</v>
      </c>
    </row>
    <row r="1072" spans="2:51" s="606" customFormat="1">
      <c r="B1072" s="605"/>
      <c r="D1072" s="594" t="s">
        <v>205</v>
      </c>
      <c r="E1072" s="607" t="s">
        <v>5</v>
      </c>
      <c r="F1072" s="608" t="s">
        <v>861</v>
      </c>
      <c r="H1072" s="609">
        <v>1.206</v>
      </c>
      <c r="L1072" s="605"/>
      <c r="M1072" s="610"/>
      <c r="N1072" s="611"/>
      <c r="O1072" s="611"/>
      <c r="P1072" s="611"/>
      <c r="Q1072" s="611"/>
      <c r="R1072" s="611"/>
      <c r="S1072" s="611"/>
      <c r="T1072" s="612"/>
      <c r="AT1072" s="607" t="s">
        <v>205</v>
      </c>
      <c r="AU1072" s="607" t="s">
        <v>89</v>
      </c>
      <c r="AV1072" s="606" t="s">
        <v>89</v>
      </c>
      <c r="AW1072" s="606" t="s">
        <v>43</v>
      </c>
      <c r="AX1072" s="606" t="s">
        <v>82</v>
      </c>
      <c r="AY1072" s="607" t="s">
        <v>197</v>
      </c>
    </row>
    <row r="1073" spans="2:65" s="606" customFormat="1">
      <c r="B1073" s="605"/>
      <c r="D1073" s="594" t="s">
        <v>205</v>
      </c>
      <c r="E1073" s="607" t="s">
        <v>5</v>
      </c>
      <c r="F1073" s="608" t="s">
        <v>862</v>
      </c>
      <c r="H1073" s="609">
        <v>0.71299999999999997</v>
      </c>
      <c r="L1073" s="605"/>
      <c r="M1073" s="610"/>
      <c r="N1073" s="611"/>
      <c r="O1073" s="611"/>
      <c r="P1073" s="611"/>
      <c r="Q1073" s="611"/>
      <c r="R1073" s="611"/>
      <c r="S1073" s="611"/>
      <c r="T1073" s="612"/>
      <c r="AT1073" s="607" t="s">
        <v>205</v>
      </c>
      <c r="AU1073" s="607" t="s">
        <v>89</v>
      </c>
      <c r="AV1073" s="606" t="s">
        <v>89</v>
      </c>
      <c r="AW1073" s="606" t="s">
        <v>43</v>
      </c>
      <c r="AX1073" s="606" t="s">
        <v>82</v>
      </c>
      <c r="AY1073" s="607" t="s">
        <v>197</v>
      </c>
    </row>
    <row r="1074" spans="2:65" s="606" customFormat="1">
      <c r="B1074" s="605"/>
      <c r="D1074" s="594" t="s">
        <v>205</v>
      </c>
      <c r="E1074" s="607" t="s">
        <v>5</v>
      </c>
      <c r="F1074" s="608" t="s">
        <v>849</v>
      </c>
      <c r="H1074" s="609">
        <v>2.0830000000000002</v>
      </c>
      <c r="L1074" s="605"/>
      <c r="M1074" s="610"/>
      <c r="N1074" s="611"/>
      <c r="O1074" s="611"/>
      <c r="P1074" s="611"/>
      <c r="Q1074" s="611"/>
      <c r="R1074" s="611"/>
      <c r="S1074" s="611"/>
      <c r="T1074" s="612"/>
      <c r="AT1074" s="607" t="s">
        <v>205</v>
      </c>
      <c r="AU1074" s="607" t="s">
        <v>89</v>
      </c>
      <c r="AV1074" s="606" t="s">
        <v>89</v>
      </c>
      <c r="AW1074" s="606" t="s">
        <v>43</v>
      </c>
      <c r="AX1074" s="606" t="s">
        <v>82</v>
      </c>
      <c r="AY1074" s="607" t="s">
        <v>197</v>
      </c>
    </row>
    <row r="1075" spans="2:65" s="606" customFormat="1">
      <c r="B1075" s="605"/>
      <c r="D1075" s="594" t="s">
        <v>205</v>
      </c>
      <c r="E1075" s="607" t="s">
        <v>5</v>
      </c>
      <c r="F1075" s="608" t="s">
        <v>859</v>
      </c>
      <c r="H1075" s="609">
        <v>4.3860000000000001</v>
      </c>
      <c r="L1075" s="605"/>
      <c r="M1075" s="610"/>
      <c r="N1075" s="611"/>
      <c r="O1075" s="611"/>
      <c r="P1075" s="611"/>
      <c r="Q1075" s="611"/>
      <c r="R1075" s="611"/>
      <c r="S1075" s="611"/>
      <c r="T1075" s="612"/>
      <c r="AT1075" s="607" t="s">
        <v>205</v>
      </c>
      <c r="AU1075" s="607" t="s">
        <v>89</v>
      </c>
      <c r="AV1075" s="606" t="s">
        <v>89</v>
      </c>
      <c r="AW1075" s="606" t="s">
        <v>43</v>
      </c>
      <c r="AX1075" s="606" t="s">
        <v>82</v>
      </c>
      <c r="AY1075" s="607" t="s">
        <v>197</v>
      </c>
    </row>
    <row r="1076" spans="2:65" s="599" customFormat="1">
      <c r="B1076" s="598"/>
      <c r="D1076" s="594" t="s">
        <v>205</v>
      </c>
      <c r="E1076" s="600" t="s">
        <v>5</v>
      </c>
      <c r="F1076" s="601" t="s">
        <v>746</v>
      </c>
      <c r="H1076" s="600" t="s">
        <v>5</v>
      </c>
      <c r="L1076" s="598"/>
      <c r="M1076" s="602"/>
      <c r="N1076" s="603"/>
      <c r="O1076" s="603"/>
      <c r="P1076" s="603"/>
      <c r="Q1076" s="603"/>
      <c r="R1076" s="603"/>
      <c r="S1076" s="603"/>
      <c r="T1076" s="604"/>
      <c r="AT1076" s="600" t="s">
        <v>205</v>
      </c>
      <c r="AU1076" s="600" t="s">
        <v>89</v>
      </c>
      <c r="AV1076" s="599" t="s">
        <v>11</v>
      </c>
      <c r="AW1076" s="599" t="s">
        <v>43</v>
      </c>
      <c r="AX1076" s="599" t="s">
        <v>82</v>
      </c>
      <c r="AY1076" s="600" t="s">
        <v>197</v>
      </c>
    </row>
    <row r="1077" spans="2:65" s="606" customFormat="1">
      <c r="B1077" s="605"/>
      <c r="D1077" s="594" t="s">
        <v>205</v>
      </c>
      <c r="E1077" s="607" t="s">
        <v>5</v>
      </c>
      <c r="F1077" s="608" t="s">
        <v>860</v>
      </c>
      <c r="H1077" s="609">
        <v>15.68</v>
      </c>
      <c r="L1077" s="605"/>
      <c r="M1077" s="610"/>
      <c r="N1077" s="611"/>
      <c r="O1077" s="611"/>
      <c r="P1077" s="611"/>
      <c r="Q1077" s="611"/>
      <c r="R1077" s="611"/>
      <c r="S1077" s="611"/>
      <c r="T1077" s="612"/>
      <c r="AT1077" s="607" t="s">
        <v>205</v>
      </c>
      <c r="AU1077" s="607" t="s">
        <v>89</v>
      </c>
      <c r="AV1077" s="606" t="s">
        <v>89</v>
      </c>
      <c r="AW1077" s="606" t="s">
        <v>43</v>
      </c>
      <c r="AX1077" s="606" t="s">
        <v>82</v>
      </c>
      <c r="AY1077" s="607" t="s">
        <v>197</v>
      </c>
    </row>
    <row r="1078" spans="2:65" s="606" customFormat="1">
      <c r="B1078" s="605"/>
      <c r="D1078" s="594" t="s">
        <v>205</v>
      </c>
      <c r="E1078" s="607" t="s">
        <v>5</v>
      </c>
      <c r="F1078" s="608" t="s">
        <v>861</v>
      </c>
      <c r="H1078" s="609">
        <v>1.206</v>
      </c>
      <c r="L1078" s="605"/>
      <c r="M1078" s="610"/>
      <c r="N1078" s="611"/>
      <c r="O1078" s="611"/>
      <c r="P1078" s="611"/>
      <c r="Q1078" s="611"/>
      <c r="R1078" s="611"/>
      <c r="S1078" s="611"/>
      <c r="T1078" s="612"/>
      <c r="AT1078" s="607" t="s">
        <v>205</v>
      </c>
      <c r="AU1078" s="607" t="s">
        <v>89</v>
      </c>
      <c r="AV1078" s="606" t="s">
        <v>89</v>
      </c>
      <c r="AW1078" s="606" t="s">
        <v>43</v>
      </c>
      <c r="AX1078" s="606" t="s">
        <v>82</v>
      </c>
      <c r="AY1078" s="607" t="s">
        <v>197</v>
      </c>
    </row>
    <row r="1079" spans="2:65" s="606" customFormat="1">
      <c r="B1079" s="605"/>
      <c r="D1079" s="594" t="s">
        <v>205</v>
      </c>
      <c r="E1079" s="607" t="s">
        <v>5</v>
      </c>
      <c r="F1079" s="608" t="s">
        <v>862</v>
      </c>
      <c r="H1079" s="609">
        <v>0.71299999999999997</v>
      </c>
      <c r="L1079" s="605"/>
      <c r="M1079" s="610"/>
      <c r="N1079" s="611"/>
      <c r="O1079" s="611"/>
      <c r="P1079" s="611"/>
      <c r="Q1079" s="611"/>
      <c r="R1079" s="611"/>
      <c r="S1079" s="611"/>
      <c r="T1079" s="612"/>
      <c r="AT1079" s="607" t="s">
        <v>205</v>
      </c>
      <c r="AU1079" s="607" t="s">
        <v>89</v>
      </c>
      <c r="AV1079" s="606" t="s">
        <v>89</v>
      </c>
      <c r="AW1079" s="606" t="s">
        <v>43</v>
      </c>
      <c r="AX1079" s="606" t="s">
        <v>82</v>
      </c>
      <c r="AY1079" s="607" t="s">
        <v>197</v>
      </c>
    </row>
    <row r="1080" spans="2:65" s="606" customFormat="1">
      <c r="B1080" s="605"/>
      <c r="D1080" s="594" t="s">
        <v>205</v>
      </c>
      <c r="E1080" s="607" t="s">
        <v>5</v>
      </c>
      <c r="F1080" s="608" t="s">
        <v>849</v>
      </c>
      <c r="H1080" s="609">
        <v>2.0830000000000002</v>
      </c>
      <c r="L1080" s="605"/>
      <c r="M1080" s="610"/>
      <c r="N1080" s="611"/>
      <c r="O1080" s="611"/>
      <c r="P1080" s="611"/>
      <c r="Q1080" s="611"/>
      <c r="R1080" s="611"/>
      <c r="S1080" s="611"/>
      <c r="T1080" s="612"/>
      <c r="AT1080" s="607" t="s">
        <v>205</v>
      </c>
      <c r="AU1080" s="607" t="s">
        <v>89</v>
      </c>
      <c r="AV1080" s="606" t="s">
        <v>89</v>
      </c>
      <c r="AW1080" s="606" t="s">
        <v>43</v>
      </c>
      <c r="AX1080" s="606" t="s">
        <v>82</v>
      </c>
      <c r="AY1080" s="607" t="s">
        <v>197</v>
      </c>
    </row>
    <row r="1081" spans="2:65" s="606" customFormat="1">
      <c r="B1081" s="605"/>
      <c r="D1081" s="594" t="s">
        <v>205</v>
      </c>
      <c r="E1081" s="607" t="s">
        <v>5</v>
      </c>
      <c r="F1081" s="608" t="s">
        <v>859</v>
      </c>
      <c r="H1081" s="609">
        <v>4.3860000000000001</v>
      </c>
      <c r="L1081" s="605"/>
      <c r="M1081" s="610"/>
      <c r="N1081" s="611"/>
      <c r="O1081" s="611"/>
      <c r="P1081" s="611"/>
      <c r="Q1081" s="611"/>
      <c r="R1081" s="611"/>
      <c r="S1081" s="611"/>
      <c r="T1081" s="612"/>
      <c r="AT1081" s="607" t="s">
        <v>205</v>
      </c>
      <c r="AU1081" s="607" t="s">
        <v>89</v>
      </c>
      <c r="AV1081" s="606" t="s">
        <v>89</v>
      </c>
      <c r="AW1081" s="606" t="s">
        <v>43</v>
      </c>
      <c r="AX1081" s="606" t="s">
        <v>82</v>
      </c>
      <c r="AY1081" s="607" t="s">
        <v>197</v>
      </c>
    </row>
    <row r="1082" spans="2:65" s="622" customFormat="1">
      <c r="B1082" s="621"/>
      <c r="D1082" s="594" t="s">
        <v>205</v>
      </c>
      <c r="E1082" s="623" t="s">
        <v>5</v>
      </c>
      <c r="F1082" s="624" t="s">
        <v>747</v>
      </c>
      <c r="H1082" s="625">
        <v>89.694000000000003</v>
      </c>
      <c r="L1082" s="621"/>
      <c r="M1082" s="626"/>
      <c r="N1082" s="627"/>
      <c r="O1082" s="627"/>
      <c r="P1082" s="627"/>
      <c r="Q1082" s="627"/>
      <c r="R1082" s="627"/>
      <c r="S1082" s="627"/>
      <c r="T1082" s="628"/>
      <c r="AT1082" s="623" t="s">
        <v>205</v>
      </c>
      <c r="AU1082" s="623" t="s">
        <v>89</v>
      </c>
      <c r="AV1082" s="622" t="s">
        <v>114</v>
      </c>
      <c r="AW1082" s="622" t="s">
        <v>43</v>
      </c>
      <c r="AX1082" s="622" t="s">
        <v>82</v>
      </c>
      <c r="AY1082" s="623" t="s">
        <v>197</v>
      </c>
    </row>
    <row r="1083" spans="2:65" s="614" customFormat="1">
      <c r="B1083" s="613"/>
      <c r="D1083" s="594" t="s">
        <v>205</v>
      </c>
      <c r="E1083" s="615" t="s">
        <v>5</v>
      </c>
      <c r="F1083" s="616" t="s">
        <v>210</v>
      </c>
      <c r="H1083" s="617">
        <v>94.194000000000003</v>
      </c>
      <c r="L1083" s="613"/>
      <c r="M1083" s="618"/>
      <c r="N1083" s="619"/>
      <c r="O1083" s="619"/>
      <c r="P1083" s="619"/>
      <c r="Q1083" s="619"/>
      <c r="R1083" s="619"/>
      <c r="S1083" s="619"/>
      <c r="T1083" s="620"/>
      <c r="AT1083" s="615" t="s">
        <v>205</v>
      </c>
      <c r="AU1083" s="615" t="s">
        <v>89</v>
      </c>
      <c r="AV1083" s="614" t="s">
        <v>129</v>
      </c>
      <c r="AW1083" s="614" t="s">
        <v>43</v>
      </c>
      <c r="AX1083" s="614" t="s">
        <v>11</v>
      </c>
      <c r="AY1083" s="615" t="s">
        <v>197</v>
      </c>
    </row>
    <row r="1084" spans="2:65" s="492" customFormat="1" ht="38.25" customHeight="1">
      <c r="B1084" s="493"/>
      <c r="C1084" s="572" t="s">
        <v>863</v>
      </c>
      <c r="D1084" s="572" t="s">
        <v>199</v>
      </c>
      <c r="E1084" s="573" t="s">
        <v>864</v>
      </c>
      <c r="F1084" s="574" t="s">
        <v>865</v>
      </c>
      <c r="G1084" s="575" t="s">
        <v>213</v>
      </c>
      <c r="H1084" s="576">
        <v>22.009</v>
      </c>
      <c r="I1084" s="7"/>
      <c r="J1084" s="577">
        <f>ROUND(I1084*H1084,0)</f>
        <v>0</v>
      </c>
      <c r="K1084" s="574" t="s">
        <v>203</v>
      </c>
      <c r="L1084" s="493"/>
      <c r="M1084" s="578" t="s">
        <v>5</v>
      </c>
      <c r="N1084" s="579" t="s">
        <v>53</v>
      </c>
      <c r="O1084" s="494"/>
      <c r="P1084" s="580">
        <f>O1084*H1084</f>
        <v>0</v>
      </c>
      <c r="Q1084" s="580">
        <v>0</v>
      </c>
      <c r="R1084" s="580">
        <f>Q1084*H1084</f>
        <v>0</v>
      </c>
      <c r="S1084" s="580">
        <v>1.95</v>
      </c>
      <c r="T1084" s="581">
        <f>S1084*H1084</f>
        <v>42.917549999999999</v>
      </c>
      <c r="AR1084" s="482" t="s">
        <v>129</v>
      </c>
      <c r="AT1084" s="482" t="s">
        <v>199</v>
      </c>
      <c r="AU1084" s="482" t="s">
        <v>89</v>
      </c>
      <c r="AY1084" s="482" t="s">
        <v>197</v>
      </c>
      <c r="BE1084" s="582">
        <f>IF(N1084="základní",J1084,0)</f>
        <v>0</v>
      </c>
      <c r="BF1084" s="582">
        <f>IF(N1084="snížená",J1084,0)</f>
        <v>0</v>
      </c>
      <c r="BG1084" s="582">
        <f>IF(N1084="zákl. přenesená",J1084,0)</f>
        <v>0</v>
      </c>
      <c r="BH1084" s="582">
        <f>IF(N1084="sníž. přenesená",J1084,0)</f>
        <v>0</v>
      </c>
      <c r="BI1084" s="582">
        <f>IF(N1084="nulová",J1084,0)</f>
        <v>0</v>
      </c>
      <c r="BJ1084" s="482" t="s">
        <v>11</v>
      </c>
      <c r="BK1084" s="582">
        <f>ROUND(I1084*H1084,0)</f>
        <v>0</v>
      </c>
      <c r="BL1084" s="482" t="s">
        <v>129</v>
      </c>
      <c r="BM1084" s="482" t="s">
        <v>866</v>
      </c>
    </row>
    <row r="1085" spans="2:65" s="599" customFormat="1">
      <c r="B1085" s="598"/>
      <c r="D1085" s="594" t="s">
        <v>205</v>
      </c>
      <c r="E1085" s="600" t="s">
        <v>5</v>
      </c>
      <c r="F1085" s="601" t="s">
        <v>723</v>
      </c>
      <c r="H1085" s="600" t="s">
        <v>5</v>
      </c>
      <c r="L1085" s="598"/>
      <c r="M1085" s="602"/>
      <c r="N1085" s="603"/>
      <c r="O1085" s="603"/>
      <c r="P1085" s="603"/>
      <c r="Q1085" s="603"/>
      <c r="R1085" s="603"/>
      <c r="S1085" s="603"/>
      <c r="T1085" s="604"/>
      <c r="AT1085" s="600" t="s">
        <v>205</v>
      </c>
      <c r="AU1085" s="600" t="s">
        <v>89</v>
      </c>
      <c r="AV1085" s="599" t="s">
        <v>11</v>
      </c>
      <c r="AW1085" s="599" t="s">
        <v>43</v>
      </c>
      <c r="AX1085" s="599" t="s">
        <v>82</v>
      </c>
      <c r="AY1085" s="600" t="s">
        <v>197</v>
      </c>
    </row>
    <row r="1086" spans="2:65" s="599" customFormat="1">
      <c r="B1086" s="598"/>
      <c r="D1086" s="594" t="s">
        <v>205</v>
      </c>
      <c r="E1086" s="600" t="s">
        <v>5</v>
      </c>
      <c r="F1086" s="601" t="s">
        <v>215</v>
      </c>
      <c r="H1086" s="600" t="s">
        <v>5</v>
      </c>
      <c r="L1086" s="598"/>
      <c r="M1086" s="602"/>
      <c r="N1086" s="603"/>
      <c r="O1086" s="603"/>
      <c r="P1086" s="603"/>
      <c r="Q1086" s="603"/>
      <c r="R1086" s="603"/>
      <c r="S1086" s="603"/>
      <c r="T1086" s="604"/>
      <c r="AT1086" s="600" t="s">
        <v>205</v>
      </c>
      <c r="AU1086" s="600" t="s">
        <v>89</v>
      </c>
      <c r="AV1086" s="599" t="s">
        <v>11</v>
      </c>
      <c r="AW1086" s="599" t="s">
        <v>43</v>
      </c>
      <c r="AX1086" s="599" t="s">
        <v>82</v>
      </c>
      <c r="AY1086" s="600" t="s">
        <v>197</v>
      </c>
    </row>
    <row r="1087" spans="2:65" s="606" customFormat="1">
      <c r="B1087" s="605"/>
      <c r="D1087" s="594" t="s">
        <v>205</v>
      </c>
      <c r="E1087" s="607" t="s">
        <v>5</v>
      </c>
      <c r="F1087" s="608" t="s">
        <v>867</v>
      </c>
      <c r="H1087" s="609">
        <v>1.31</v>
      </c>
      <c r="L1087" s="605"/>
      <c r="M1087" s="610"/>
      <c r="N1087" s="611"/>
      <c r="O1087" s="611"/>
      <c r="P1087" s="611"/>
      <c r="Q1087" s="611"/>
      <c r="R1087" s="611"/>
      <c r="S1087" s="611"/>
      <c r="T1087" s="612"/>
      <c r="AT1087" s="607" t="s">
        <v>205</v>
      </c>
      <c r="AU1087" s="607" t="s">
        <v>89</v>
      </c>
      <c r="AV1087" s="606" t="s">
        <v>89</v>
      </c>
      <c r="AW1087" s="606" t="s">
        <v>43</v>
      </c>
      <c r="AX1087" s="606" t="s">
        <v>82</v>
      </c>
      <c r="AY1087" s="607" t="s">
        <v>197</v>
      </c>
    </row>
    <row r="1088" spans="2:65" s="606" customFormat="1">
      <c r="B1088" s="605"/>
      <c r="D1088" s="594" t="s">
        <v>205</v>
      </c>
      <c r="E1088" s="607" t="s">
        <v>5</v>
      </c>
      <c r="F1088" s="608" t="s">
        <v>868</v>
      </c>
      <c r="H1088" s="609">
        <v>11.558</v>
      </c>
      <c r="L1088" s="605"/>
      <c r="M1088" s="610"/>
      <c r="N1088" s="611"/>
      <c r="O1088" s="611"/>
      <c r="P1088" s="611"/>
      <c r="Q1088" s="611"/>
      <c r="R1088" s="611"/>
      <c r="S1088" s="611"/>
      <c r="T1088" s="612"/>
      <c r="AT1088" s="607" t="s">
        <v>205</v>
      </c>
      <c r="AU1088" s="607" t="s">
        <v>89</v>
      </c>
      <c r="AV1088" s="606" t="s">
        <v>89</v>
      </c>
      <c r="AW1088" s="606" t="s">
        <v>43</v>
      </c>
      <c r="AX1088" s="606" t="s">
        <v>82</v>
      </c>
      <c r="AY1088" s="607" t="s">
        <v>197</v>
      </c>
    </row>
    <row r="1089" spans="2:65" s="606" customFormat="1">
      <c r="B1089" s="605"/>
      <c r="D1089" s="594" t="s">
        <v>205</v>
      </c>
      <c r="E1089" s="607" t="s">
        <v>5</v>
      </c>
      <c r="F1089" s="608" t="s">
        <v>869</v>
      </c>
      <c r="H1089" s="609">
        <v>0.92900000000000005</v>
      </c>
      <c r="L1089" s="605"/>
      <c r="M1089" s="610"/>
      <c r="N1089" s="611"/>
      <c r="O1089" s="611"/>
      <c r="P1089" s="611"/>
      <c r="Q1089" s="611"/>
      <c r="R1089" s="611"/>
      <c r="S1089" s="611"/>
      <c r="T1089" s="612"/>
      <c r="AT1089" s="607" t="s">
        <v>205</v>
      </c>
      <c r="AU1089" s="607" t="s">
        <v>89</v>
      </c>
      <c r="AV1089" s="606" t="s">
        <v>89</v>
      </c>
      <c r="AW1089" s="606" t="s">
        <v>43</v>
      </c>
      <c r="AX1089" s="606" t="s">
        <v>82</v>
      </c>
      <c r="AY1089" s="607" t="s">
        <v>197</v>
      </c>
    </row>
    <row r="1090" spans="2:65" s="606" customFormat="1">
      <c r="B1090" s="605"/>
      <c r="D1090" s="594" t="s">
        <v>205</v>
      </c>
      <c r="E1090" s="607" t="s">
        <v>5</v>
      </c>
      <c r="F1090" s="608" t="s">
        <v>870</v>
      </c>
      <c r="H1090" s="609">
        <v>2.7519999999999998</v>
      </c>
      <c r="L1090" s="605"/>
      <c r="M1090" s="610"/>
      <c r="N1090" s="611"/>
      <c r="O1090" s="611"/>
      <c r="P1090" s="611"/>
      <c r="Q1090" s="611"/>
      <c r="R1090" s="611"/>
      <c r="S1090" s="611"/>
      <c r="T1090" s="612"/>
      <c r="AT1090" s="607" t="s">
        <v>205</v>
      </c>
      <c r="AU1090" s="607" t="s">
        <v>89</v>
      </c>
      <c r="AV1090" s="606" t="s">
        <v>89</v>
      </c>
      <c r="AW1090" s="606" t="s">
        <v>43</v>
      </c>
      <c r="AX1090" s="606" t="s">
        <v>82</v>
      </c>
      <c r="AY1090" s="607" t="s">
        <v>197</v>
      </c>
    </row>
    <row r="1091" spans="2:65" s="606" customFormat="1">
      <c r="B1091" s="605"/>
      <c r="D1091" s="594" t="s">
        <v>205</v>
      </c>
      <c r="E1091" s="607" t="s">
        <v>5</v>
      </c>
      <c r="F1091" s="608" t="s">
        <v>871</v>
      </c>
      <c r="H1091" s="609">
        <v>1.17</v>
      </c>
      <c r="L1091" s="605"/>
      <c r="M1091" s="610"/>
      <c r="N1091" s="611"/>
      <c r="O1091" s="611"/>
      <c r="P1091" s="611"/>
      <c r="Q1091" s="611"/>
      <c r="R1091" s="611"/>
      <c r="S1091" s="611"/>
      <c r="T1091" s="612"/>
      <c r="AT1091" s="607" t="s">
        <v>205</v>
      </c>
      <c r="AU1091" s="607" t="s">
        <v>89</v>
      </c>
      <c r="AV1091" s="606" t="s">
        <v>89</v>
      </c>
      <c r="AW1091" s="606" t="s">
        <v>43</v>
      </c>
      <c r="AX1091" s="606" t="s">
        <v>82</v>
      </c>
      <c r="AY1091" s="607" t="s">
        <v>197</v>
      </c>
    </row>
    <row r="1092" spans="2:65" s="599" customFormat="1">
      <c r="B1092" s="598"/>
      <c r="D1092" s="594" t="s">
        <v>205</v>
      </c>
      <c r="E1092" s="600" t="s">
        <v>5</v>
      </c>
      <c r="F1092" s="601" t="s">
        <v>238</v>
      </c>
      <c r="H1092" s="600" t="s">
        <v>5</v>
      </c>
      <c r="L1092" s="598"/>
      <c r="M1092" s="602"/>
      <c r="N1092" s="603"/>
      <c r="O1092" s="603"/>
      <c r="P1092" s="603"/>
      <c r="Q1092" s="603"/>
      <c r="R1092" s="603"/>
      <c r="S1092" s="603"/>
      <c r="T1092" s="604"/>
      <c r="AT1092" s="600" t="s">
        <v>205</v>
      </c>
      <c r="AU1092" s="600" t="s">
        <v>89</v>
      </c>
      <c r="AV1092" s="599" t="s">
        <v>11</v>
      </c>
      <c r="AW1092" s="599" t="s">
        <v>43</v>
      </c>
      <c r="AX1092" s="599" t="s">
        <v>82</v>
      </c>
      <c r="AY1092" s="600" t="s">
        <v>197</v>
      </c>
    </row>
    <row r="1093" spans="2:65" s="606" customFormat="1">
      <c r="B1093" s="605"/>
      <c r="D1093" s="594" t="s">
        <v>205</v>
      </c>
      <c r="E1093" s="607" t="s">
        <v>5</v>
      </c>
      <c r="F1093" s="608" t="s">
        <v>872</v>
      </c>
      <c r="H1093" s="609">
        <v>1.43</v>
      </c>
      <c r="L1093" s="605"/>
      <c r="M1093" s="610"/>
      <c r="N1093" s="611"/>
      <c r="O1093" s="611"/>
      <c r="P1093" s="611"/>
      <c r="Q1093" s="611"/>
      <c r="R1093" s="611"/>
      <c r="S1093" s="611"/>
      <c r="T1093" s="612"/>
      <c r="AT1093" s="607" t="s">
        <v>205</v>
      </c>
      <c r="AU1093" s="607" t="s">
        <v>89</v>
      </c>
      <c r="AV1093" s="606" t="s">
        <v>89</v>
      </c>
      <c r="AW1093" s="606" t="s">
        <v>43</v>
      </c>
      <c r="AX1093" s="606" t="s">
        <v>82</v>
      </c>
      <c r="AY1093" s="607" t="s">
        <v>197</v>
      </c>
    </row>
    <row r="1094" spans="2:65" s="599" customFormat="1">
      <c r="B1094" s="598"/>
      <c r="D1094" s="594" t="s">
        <v>205</v>
      </c>
      <c r="E1094" s="600" t="s">
        <v>5</v>
      </c>
      <c r="F1094" s="601" t="s">
        <v>742</v>
      </c>
      <c r="H1094" s="600" t="s">
        <v>5</v>
      </c>
      <c r="L1094" s="598"/>
      <c r="M1094" s="602"/>
      <c r="N1094" s="603"/>
      <c r="O1094" s="603"/>
      <c r="P1094" s="603"/>
      <c r="Q1094" s="603"/>
      <c r="R1094" s="603"/>
      <c r="S1094" s="603"/>
      <c r="T1094" s="604"/>
      <c r="AT1094" s="600" t="s">
        <v>205</v>
      </c>
      <c r="AU1094" s="600" t="s">
        <v>89</v>
      </c>
      <c r="AV1094" s="599" t="s">
        <v>11</v>
      </c>
      <c r="AW1094" s="599" t="s">
        <v>43</v>
      </c>
      <c r="AX1094" s="599" t="s">
        <v>82</v>
      </c>
      <c r="AY1094" s="600" t="s">
        <v>197</v>
      </c>
    </row>
    <row r="1095" spans="2:65" s="606" customFormat="1">
      <c r="B1095" s="605"/>
      <c r="D1095" s="594" t="s">
        <v>205</v>
      </c>
      <c r="E1095" s="607" t="s">
        <v>5</v>
      </c>
      <c r="F1095" s="608" t="s">
        <v>872</v>
      </c>
      <c r="H1095" s="609">
        <v>1.43</v>
      </c>
      <c r="L1095" s="605"/>
      <c r="M1095" s="610"/>
      <c r="N1095" s="611"/>
      <c r="O1095" s="611"/>
      <c r="P1095" s="611"/>
      <c r="Q1095" s="611"/>
      <c r="R1095" s="611"/>
      <c r="S1095" s="611"/>
      <c r="T1095" s="612"/>
      <c r="AT1095" s="607" t="s">
        <v>205</v>
      </c>
      <c r="AU1095" s="607" t="s">
        <v>89</v>
      </c>
      <c r="AV1095" s="606" t="s">
        <v>89</v>
      </c>
      <c r="AW1095" s="606" t="s">
        <v>43</v>
      </c>
      <c r="AX1095" s="606" t="s">
        <v>82</v>
      </c>
      <c r="AY1095" s="607" t="s">
        <v>197</v>
      </c>
    </row>
    <row r="1096" spans="2:65" s="599" customFormat="1">
      <c r="B1096" s="598"/>
      <c r="D1096" s="594" t="s">
        <v>205</v>
      </c>
      <c r="E1096" s="600" t="s">
        <v>5</v>
      </c>
      <c r="F1096" s="601" t="s">
        <v>746</v>
      </c>
      <c r="H1096" s="600" t="s">
        <v>5</v>
      </c>
      <c r="L1096" s="598"/>
      <c r="M1096" s="602"/>
      <c r="N1096" s="603"/>
      <c r="O1096" s="603"/>
      <c r="P1096" s="603"/>
      <c r="Q1096" s="603"/>
      <c r="R1096" s="603"/>
      <c r="S1096" s="603"/>
      <c r="T1096" s="604"/>
      <c r="AT1096" s="600" t="s">
        <v>205</v>
      </c>
      <c r="AU1096" s="600" t="s">
        <v>89</v>
      </c>
      <c r="AV1096" s="599" t="s">
        <v>11</v>
      </c>
      <c r="AW1096" s="599" t="s">
        <v>43</v>
      </c>
      <c r="AX1096" s="599" t="s">
        <v>82</v>
      </c>
      <c r="AY1096" s="600" t="s">
        <v>197</v>
      </c>
    </row>
    <row r="1097" spans="2:65" s="606" customFormat="1">
      <c r="B1097" s="605"/>
      <c r="D1097" s="594" t="s">
        <v>205</v>
      </c>
      <c r="E1097" s="607" t="s">
        <v>5</v>
      </c>
      <c r="F1097" s="608" t="s">
        <v>872</v>
      </c>
      <c r="H1097" s="609">
        <v>1.43</v>
      </c>
      <c r="L1097" s="605"/>
      <c r="M1097" s="610"/>
      <c r="N1097" s="611"/>
      <c r="O1097" s="611"/>
      <c r="P1097" s="611"/>
      <c r="Q1097" s="611"/>
      <c r="R1097" s="611"/>
      <c r="S1097" s="611"/>
      <c r="T1097" s="612"/>
      <c r="AT1097" s="607" t="s">
        <v>205</v>
      </c>
      <c r="AU1097" s="607" t="s">
        <v>89</v>
      </c>
      <c r="AV1097" s="606" t="s">
        <v>89</v>
      </c>
      <c r="AW1097" s="606" t="s">
        <v>43</v>
      </c>
      <c r="AX1097" s="606" t="s">
        <v>82</v>
      </c>
      <c r="AY1097" s="607" t="s">
        <v>197</v>
      </c>
    </row>
    <row r="1098" spans="2:65" s="622" customFormat="1">
      <c r="B1098" s="621"/>
      <c r="D1098" s="594" t="s">
        <v>205</v>
      </c>
      <c r="E1098" s="623" t="s">
        <v>5</v>
      </c>
      <c r="F1098" s="624" t="s">
        <v>747</v>
      </c>
      <c r="H1098" s="625">
        <v>22.009</v>
      </c>
      <c r="L1098" s="621"/>
      <c r="M1098" s="626"/>
      <c r="N1098" s="627"/>
      <c r="O1098" s="627"/>
      <c r="P1098" s="627"/>
      <c r="Q1098" s="627"/>
      <c r="R1098" s="627"/>
      <c r="S1098" s="627"/>
      <c r="T1098" s="628"/>
      <c r="AT1098" s="623" t="s">
        <v>205</v>
      </c>
      <c r="AU1098" s="623" t="s">
        <v>89</v>
      </c>
      <c r="AV1098" s="622" t="s">
        <v>114</v>
      </c>
      <c r="AW1098" s="622" t="s">
        <v>43</v>
      </c>
      <c r="AX1098" s="622" t="s">
        <v>82</v>
      </c>
      <c r="AY1098" s="623" t="s">
        <v>197</v>
      </c>
    </row>
    <row r="1099" spans="2:65" s="614" customFormat="1">
      <c r="B1099" s="613"/>
      <c r="D1099" s="594" t="s">
        <v>205</v>
      </c>
      <c r="E1099" s="615" t="s">
        <v>5</v>
      </c>
      <c r="F1099" s="616" t="s">
        <v>210</v>
      </c>
      <c r="H1099" s="617">
        <v>22.009</v>
      </c>
      <c r="L1099" s="613"/>
      <c r="M1099" s="618"/>
      <c r="N1099" s="619"/>
      <c r="O1099" s="619"/>
      <c r="P1099" s="619"/>
      <c r="Q1099" s="619"/>
      <c r="R1099" s="619"/>
      <c r="S1099" s="619"/>
      <c r="T1099" s="620"/>
      <c r="AT1099" s="615" t="s">
        <v>205</v>
      </c>
      <c r="AU1099" s="615" t="s">
        <v>89</v>
      </c>
      <c r="AV1099" s="614" t="s">
        <v>129</v>
      </c>
      <c r="AW1099" s="614" t="s">
        <v>43</v>
      </c>
      <c r="AX1099" s="614" t="s">
        <v>11</v>
      </c>
      <c r="AY1099" s="615" t="s">
        <v>197</v>
      </c>
    </row>
    <row r="1100" spans="2:65" s="492" customFormat="1" ht="38.25" customHeight="1">
      <c r="B1100" s="493"/>
      <c r="C1100" s="572" t="s">
        <v>873</v>
      </c>
      <c r="D1100" s="572" t="s">
        <v>199</v>
      </c>
      <c r="E1100" s="573" t="s">
        <v>874</v>
      </c>
      <c r="F1100" s="574" t="s">
        <v>875</v>
      </c>
      <c r="G1100" s="575" t="s">
        <v>876</v>
      </c>
      <c r="H1100" s="576">
        <v>574.79999999999995</v>
      </c>
      <c r="I1100" s="7"/>
      <c r="J1100" s="577">
        <f>ROUND(I1100*H1100,0)</f>
        <v>0</v>
      </c>
      <c r="K1100" s="574" t="s">
        <v>203</v>
      </c>
      <c r="L1100" s="493"/>
      <c r="M1100" s="578" t="s">
        <v>5</v>
      </c>
      <c r="N1100" s="579" t="s">
        <v>53</v>
      </c>
      <c r="O1100" s="494"/>
      <c r="P1100" s="580">
        <f>O1100*H1100</f>
        <v>0</v>
      </c>
      <c r="Q1100" s="580">
        <v>0</v>
      </c>
      <c r="R1100" s="580">
        <f>Q1100*H1100</f>
        <v>0</v>
      </c>
      <c r="S1100" s="580">
        <v>4.2000000000000003E-2</v>
      </c>
      <c r="T1100" s="581">
        <f>S1100*H1100</f>
        <v>24.1416</v>
      </c>
      <c r="AR1100" s="482" t="s">
        <v>129</v>
      </c>
      <c r="AT1100" s="482" t="s">
        <v>199</v>
      </c>
      <c r="AU1100" s="482" t="s">
        <v>89</v>
      </c>
      <c r="AY1100" s="482" t="s">
        <v>197</v>
      </c>
      <c r="BE1100" s="582">
        <f>IF(N1100="základní",J1100,0)</f>
        <v>0</v>
      </c>
      <c r="BF1100" s="582">
        <f>IF(N1100="snížená",J1100,0)</f>
        <v>0</v>
      </c>
      <c r="BG1100" s="582">
        <f>IF(N1100="zákl. přenesená",J1100,0)</f>
        <v>0</v>
      </c>
      <c r="BH1100" s="582">
        <f>IF(N1100="sníž. přenesená",J1100,0)</f>
        <v>0</v>
      </c>
      <c r="BI1100" s="582">
        <f>IF(N1100="nulová",J1100,0)</f>
        <v>0</v>
      </c>
      <c r="BJ1100" s="482" t="s">
        <v>11</v>
      </c>
      <c r="BK1100" s="582">
        <f>ROUND(I1100*H1100,0)</f>
        <v>0</v>
      </c>
      <c r="BL1100" s="482" t="s">
        <v>129</v>
      </c>
      <c r="BM1100" s="482" t="s">
        <v>877</v>
      </c>
    </row>
    <row r="1101" spans="2:65" s="599" customFormat="1">
      <c r="B1101" s="598"/>
      <c r="D1101" s="594" t="s">
        <v>205</v>
      </c>
      <c r="E1101" s="600" t="s">
        <v>5</v>
      </c>
      <c r="F1101" s="601" t="s">
        <v>215</v>
      </c>
      <c r="H1101" s="600" t="s">
        <v>5</v>
      </c>
      <c r="L1101" s="598"/>
      <c r="M1101" s="602"/>
      <c r="N1101" s="603"/>
      <c r="O1101" s="603"/>
      <c r="P1101" s="603"/>
      <c r="Q1101" s="603"/>
      <c r="R1101" s="603"/>
      <c r="S1101" s="603"/>
      <c r="T1101" s="604"/>
      <c r="AT1101" s="600" t="s">
        <v>205</v>
      </c>
      <c r="AU1101" s="600" t="s">
        <v>89</v>
      </c>
      <c r="AV1101" s="599" t="s">
        <v>11</v>
      </c>
      <c r="AW1101" s="599" t="s">
        <v>43</v>
      </c>
      <c r="AX1101" s="599" t="s">
        <v>82</v>
      </c>
      <c r="AY1101" s="600" t="s">
        <v>197</v>
      </c>
    </row>
    <row r="1102" spans="2:65" s="606" customFormat="1">
      <c r="B1102" s="605"/>
      <c r="D1102" s="594" t="s">
        <v>205</v>
      </c>
      <c r="E1102" s="607" t="s">
        <v>5</v>
      </c>
      <c r="F1102" s="608" t="s">
        <v>878</v>
      </c>
      <c r="H1102" s="609">
        <v>78</v>
      </c>
      <c r="L1102" s="605"/>
      <c r="M1102" s="610"/>
      <c r="N1102" s="611"/>
      <c r="O1102" s="611"/>
      <c r="P1102" s="611"/>
      <c r="Q1102" s="611"/>
      <c r="R1102" s="611"/>
      <c r="S1102" s="611"/>
      <c r="T1102" s="612"/>
      <c r="AT1102" s="607" t="s">
        <v>205</v>
      </c>
      <c r="AU1102" s="607" t="s">
        <v>89</v>
      </c>
      <c r="AV1102" s="606" t="s">
        <v>89</v>
      </c>
      <c r="AW1102" s="606" t="s">
        <v>43</v>
      </c>
      <c r="AX1102" s="606" t="s">
        <v>82</v>
      </c>
      <c r="AY1102" s="607" t="s">
        <v>197</v>
      </c>
    </row>
    <row r="1103" spans="2:65" s="606" customFormat="1">
      <c r="B1103" s="605"/>
      <c r="D1103" s="594" t="s">
        <v>205</v>
      </c>
      <c r="E1103" s="607" t="s">
        <v>5</v>
      </c>
      <c r="F1103" s="608" t="s">
        <v>879</v>
      </c>
      <c r="H1103" s="609">
        <v>28.8</v>
      </c>
      <c r="L1103" s="605"/>
      <c r="M1103" s="610"/>
      <c r="N1103" s="611"/>
      <c r="O1103" s="611"/>
      <c r="P1103" s="611"/>
      <c r="Q1103" s="611"/>
      <c r="R1103" s="611"/>
      <c r="S1103" s="611"/>
      <c r="T1103" s="612"/>
      <c r="AT1103" s="607" t="s">
        <v>205</v>
      </c>
      <c r="AU1103" s="607" t="s">
        <v>89</v>
      </c>
      <c r="AV1103" s="606" t="s">
        <v>89</v>
      </c>
      <c r="AW1103" s="606" t="s">
        <v>43</v>
      </c>
      <c r="AX1103" s="606" t="s">
        <v>82</v>
      </c>
      <c r="AY1103" s="607" t="s">
        <v>197</v>
      </c>
    </row>
    <row r="1104" spans="2:65" s="622" customFormat="1">
      <c r="B1104" s="621"/>
      <c r="D1104" s="594" t="s">
        <v>205</v>
      </c>
      <c r="E1104" s="623" t="s">
        <v>5</v>
      </c>
      <c r="F1104" s="624" t="s">
        <v>222</v>
      </c>
      <c r="H1104" s="625">
        <v>106.8</v>
      </c>
      <c r="L1104" s="621"/>
      <c r="M1104" s="626"/>
      <c r="N1104" s="627"/>
      <c r="O1104" s="627"/>
      <c r="P1104" s="627"/>
      <c r="Q1104" s="627"/>
      <c r="R1104" s="627"/>
      <c r="S1104" s="627"/>
      <c r="T1104" s="628"/>
      <c r="AT1104" s="623" t="s">
        <v>205</v>
      </c>
      <c r="AU1104" s="623" t="s">
        <v>89</v>
      </c>
      <c r="AV1104" s="622" t="s">
        <v>114</v>
      </c>
      <c r="AW1104" s="622" t="s">
        <v>43</v>
      </c>
      <c r="AX1104" s="622" t="s">
        <v>82</v>
      </c>
      <c r="AY1104" s="623" t="s">
        <v>197</v>
      </c>
    </row>
    <row r="1105" spans="2:65" s="599" customFormat="1">
      <c r="B1105" s="598"/>
      <c r="D1105" s="594" t="s">
        <v>205</v>
      </c>
      <c r="E1105" s="600" t="s">
        <v>5</v>
      </c>
      <c r="F1105" s="601" t="s">
        <v>223</v>
      </c>
      <c r="H1105" s="600" t="s">
        <v>5</v>
      </c>
      <c r="L1105" s="598"/>
      <c r="M1105" s="602"/>
      <c r="N1105" s="603"/>
      <c r="O1105" s="603"/>
      <c r="P1105" s="603"/>
      <c r="Q1105" s="603"/>
      <c r="R1105" s="603"/>
      <c r="S1105" s="603"/>
      <c r="T1105" s="604"/>
      <c r="AT1105" s="600" t="s">
        <v>205</v>
      </c>
      <c r="AU1105" s="600" t="s">
        <v>89</v>
      </c>
      <c r="AV1105" s="599" t="s">
        <v>11</v>
      </c>
      <c r="AW1105" s="599" t="s">
        <v>43</v>
      </c>
      <c r="AX1105" s="599" t="s">
        <v>82</v>
      </c>
      <c r="AY1105" s="600" t="s">
        <v>197</v>
      </c>
    </row>
    <row r="1106" spans="2:65" s="606" customFormat="1">
      <c r="B1106" s="605"/>
      <c r="D1106" s="594" t="s">
        <v>205</v>
      </c>
      <c r="E1106" s="607" t="s">
        <v>5</v>
      </c>
      <c r="F1106" s="608" t="s">
        <v>880</v>
      </c>
      <c r="H1106" s="609">
        <v>66</v>
      </c>
      <c r="L1106" s="605"/>
      <c r="M1106" s="610"/>
      <c r="N1106" s="611"/>
      <c r="O1106" s="611"/>
      <c r="P1106" s="611"/>
      <c r="Q1106" s="611"/>
      <c r="R1106" s="611"/>
      <c r="S1106" s="611"/>
      <c r="T1106" s="612"/>
      <c r="AT1106" s="607" t="s">
        <v>205</v>
      </c>
      <c r="AU1106" s="607" t="s">
        <v>89</v>
      </c>
      <c r="AV1106" s="606" t="s">
        <v>89</v>
      </c>
      <c r="AW1106" s="606" t="s">
        <v>43</v>
      </c>
      <c r="AX1106" s="606" t="s">
        <v>82</v>
      </c>
      <c r="AY1106" s="607" t="s">
        <v>197</v>
      </c>
    </row>
    <row r="1107" spans="2:65" s="606" customFormat="1">
      <c r="B1107" s="605"/>
      <c r="D1107" s="594" t="s">
        <v>205</v>
      </c>
      <c r="E1107" s="607" t="s">
        <v>5</v>
      </c>
      <c r="F1107" s="608" t="s">
        <v>881</v>
      </c>
      <c r="H1107" s="609">
        <v>38.4</v>
      </c>
      <c r="L1107" s="605"/>
      <c r="M1107" s="610"/>
      <c r="N1107" s="611"/>
      <c r="O1107" s="611"/>
      <c r="P1107" s="611"/>
      <c r="Q1107" s="611"/>
      <c r="R1107" s="611"/>
      <c r="S1107" s="611"/>
      <c r="T1107" s="612"/>
      <c r="AT1107" s="607" t="s">
        <v>205</v>
      </c>
      <c r="AU1107" s="607" t="s">
        <v>89</v>
      </c>
      <c r="AV1107" s="606" t="s">
        <v>89</v>
      </c>
      <c r="AW1107" s="606" t="s">
        <v>43</v>
      </c>
      <c r="AX1107" s="606" t="s">
        <v>82</v>
      </c>
      <c r="AY1107" s="607" t="s">
        <v>197</v>
      </c>
    </row>
    <row r="1108" spans="2:65" s="622" customFormat="1">
      <c r="B1108" s="621"/>
      <c r="D1108" s="594" t="s">
        <v>205</v>
      </c>
      <c r="E1108" s="623" t="s">
        <v>5</v>
      </c>
      <c r="F1108" s="624" t="s">
        <v>237</v>
      </c>
      <c r="H1108" s="625">
        <v>104.4</v>
      </c>
      <c r="L1108" s="621"/>
      <c r="M1108" s="626"/>
      <c r="N1108" s="627"/>
      <c r="O1108" s="627"/>
      <c r="P1108" s="627"/>
      <c r="Q1108" s="627"/>
      <c r="R1108" s="627"/>
      <c r="S1108" s="627"/>
      <c r="T1108" s="628"/>
      <c r="AT1108" s="623" t="s">
        <v>205</v>
      </c>
      <c r="AU1108" s="623" t="s">
        <v>89</v>
      </c>
      <c r="AV1108" s="622" t="s">
        <v>114</v>
      </c>
      <c r="AW1108" s="622" t="s">
        <v>43</v>
      </c>
      <c r="AX1108" s="622" t="s">
        <v>82</v>
      </c>
      <c r="AY1108" s="623" t="s">
        <v>197</v>
      </c>
    </row>
    <row r="1109" spans="2:65" s="599" customFormat="1">
      <c r="B1109" s="598"/>
      <c r="D1109" s="594" t="s">
        <v>205</v>
      </c>
      <c r="E1109" s="600" t="s">
        <v>5</v>
      </c>
      <c r="F1109" s="601" t="s">
        <v>238</v>
      </c>
      <c r="H1109" s="600" t="s">
        <v>5</v>
      </c>
      <c r="L1109" s="598"/>
      <c r="M1109" s="602"/>
      <c r="N1109" s="603"/>
      <c r="O1109" s="603"/>
      <c r="P1109" s="603"/>
      <c r="Q1109" s="603"/>
      <c r="R1109" s="603"/>
      <c r="S1109" s="603"/>
      <c r="T1109" s="604"/>
      <c r="AT1109" s="600" t="s">
        <v>205</v>
      </c>
      <c r="AU1109" s="600" t="s">
        <v>89</v>
      </c>
      <c r="AV1109" s="599" t="s">
        <v>11</v>
      </c>
      <c r="AW1109" s="599" t="s">
        <v>43</v>
      </c>
      <c r="AX1109" s="599" t="s">
        <v>82</v>
      </c>
      <c r="AY1109" s="600" t="s">
        <v>197</v>
      </c>
    </row>
    <row r="1110" spans="2:65" s="606" customFormat="1">
      <c r="B1110" s="605"/>
      <c r="D1110" s="594" t="s">
        <v>205</v>
      </c>
      <c r="E1110" s="607" t="s">
        <v>5</v>
      </c>
      <c r="F1110" s="608" t="s">
        <v>882</v>
      </c>
      <c r="H1110" s="609">
        <v>102</v>
      </c>
      <c r="L1110" s="605"/>
      <c r="M1110" s="610"/>
      <c r="N1110" s="611"/>
      <c r="O1110" s="611"/>
      <c r="P1110" s="611"/>
      <c r="Q1110" s="611"/>
      <c r="R1110" s="611"/>
      <c r="S1110" s="611"/>
      <c r="T1110" s="612"/>
      <c r="AT1110" s="607" t="s">
        <v>205</v>
      </c>
      <c r="AU1110" s="607" t="s">
        <v>89</v>
      </c>
      <c r="AV1110" s="606" t="s">
        <v>89</v>
      </c>
      <c r="AW1110" s="606" t="s">
        <v>43</v>
      </c>
      <c r="AX1110" s="606" t="s">
        <v>82</v>
      </c>
      <c r="AY1110" s="607" t="s">
        <v>197</v>
      </c>
    </row>
    <row r="1111" spans="2:65" s="606" customFormat="1">
      <c r="B1111" s="605"/>
      <c r="D1111" s="594" t="s">
        <v>205</v>
      </c>
      <c r="E1111" s="607" t="s">
        <v>5</v>
      </c>
      <c r="F1111" s="608" t="s">
        <v>883</v>
      </c>
      <c r="H1111" s="609">
        <v>19.2</v>
      </c>
      <c r="L1111" s="605"/>
      <c r="M1111" s="610"/>
      <c r="N1111" s="611"/>
      <c r="O1111" s="611"/>
      <c r="P1111" s="611"/>
      <c r="Q1111" s="611"/>
      <c r="R1111" s="611"/>
      <c r="S1111" s="611"/>
      <c r="T1111" s="612"/>
      <c r="AT1111" s="607" t="s">
        <v>205</v>
      </c>
      <c r="AU1111" s="607" t="s">
        <v>89</v>
      </c>
      <c r="AV1111" s="606" t="s">
        <v>89</v>
      </c>
      <c r="AW1111" s="606" t="s">
        <v>43</v>
      </c>
      <c r="AX1111" s="606" t="s">
        <v>82</v>
      </c>
      <c r="AY1111" s="607" t="s">
        <v>197</v>
      </c>
    </row>
    <row r="1112" spans="2:65" s="622" customFormat="1">
      <c r="B1112" s="621"/>
      <c r="D1112" s="594" t="s">
        <v>205</v>
      </c>
      <c r="E1112" s="623" t="s">
        <v>5</v>
      </c>
      <c r="F1112" s="624" t="s">
        <v>243</v>
      </c>
      <c r="H1112" s="625">
        <v>121.2</v>
      </c>
      <c r="L1112" s="621"/>
      <c r="M1112" s="626"/>
      <c r="N1112" s="627"/>
      <c r="O1112" s="627"/>
      <c r="P1112" s="627"/>
      <c r="Q1112" s="627"/>
      <c r="R1112" s="627"/>
      <c r="S1112" s="627"/>
      <c r="T1112" s="628"/>
      <c r="AT1112" s="623" t="s">
        <v>205</v>
      </c>
      <c r="AU1112" s="623" t="s">
        <v>89</v>
      </c>
      <c r="AV1112" s="622" t="s">
        <v>114</v>
      </c>
      <c r="AW1112" s="622" t="s">
        <v>43</v>
      </c>
      <c r="AX1112" s="622" t="s">
        <v>82</v>
      </c>
      <c r="AY1112" s="623" t="s">
        <v>197</v>
      </c>
    </row>
    <row r="1113" spans="2:65" s="606" customFormat="1">
      <c r="B1113" s="605"/>
      <c r="D1113" s="594" t="s">
        <v>205</v>
      </c>
      <c r="E1113" s="607" t="s">
        <v>5</v>
      </c>
      <c r="F1113" s="608" t="s">
        <v>882</v>
      </c>
      <c r="H1113" s="609">
        <v>102</v>
      </c>
      <c r="L1113" s="605"/>
      <c r="M1113" s="610"/>
      <c r="N1113" s="611"/>
      <c r="O1113" s="611"/>
      <c r="P1113" s="611"/>
      <c r="Q1113" s="611"/>
      <c r="R1113" s="611"/>
      <c r="S1113" s="611"/>
      <c r="T1113" s="612"/>
      <c r="AT1113" s="607" t="s">
        <v>205</v>
      </c>
      <c r="AU1113" s="607" t="s">
        <v>89</v>
      </c>
      <c r="AV1113" s="606" t="s">
        <v>89</v>
      </c>
      <c r="AW1113" s="606" t="s">
        <v>43</v>
      </c>
      <c r="AX1113" s="606" t="s">
        <v>82</v>
      </c>
      <c r="AY1113" s="607" t="s">
        <v>197</v>
      </c>
    </row>
    <row r="1114" spans="2:65" s="606" customFormat="1">
      <c r="B1114" s="605"/>
      <c r="D1114" s="594" t="s">
        <v>205</v>
      </c>
      <c r="E1114" s="607" t="s">
        <v>5</v>
      </c>
      <c r="F1114" s="608" t="s">
        <v>883</v>
      </c>
      <c r="H1114" s="609">
        <v>19.2</v>
      </c>
      <c r="L1114" s="605"/>
      <c r="M1114" s="610"/>
      <c r="N1114" s="611"/>
      <c r="O1114" s="611"/>
      <c r="P1114" s="611"/>
      <c r="Q1114" s="611"/>
      <c r="R1114" s="611"/>
      <c r="S1114" s="611"/>
      <c r="T1114" s="612"/>
      <c r="AT1114" s="607" t="s">
        <v>205</v>
      </c>
      <c r="AU1114" s="607" t="s">
        <v>89</v>
      </c>
      <c r="AV1114" s="606" t="s">
        <v>89</v>
      </c>
      <c r="AW1114" s="606" t="s">
        <v>43</v>
      </c>
      <c r="AX1114" s="606" t="s">
        <v>82</v>
      </c>
      <c r="AY1114" s="607" t="s">
        <v>197</v>
      </c>
    </row>
    <row r="1115" spans="2:65" s="622" customFormat="1">
      <c r="B1115" s="621"/>
      <c r="D1115" s="594" t="s">
        <v>205</v>
      </c>
      <c r="E1115" s="623" t="s">
        <v>5</v>
      </c>
      <c r="F1115" s="624" t="s">
        <v>248</v>
      </c>
      <c r="H1115" s="625">
        <v>121.2</v>
      </c>
      <c r="L1115" s="621"/>
      <c r="M1115" s="626"/>
      <c r="N1115" s="627"/>
      <c r="O1115" s="627"/>
      <c r="P1115" s="627"/>
      <c r="Q1115" s="627"/>
      <c r="R1115" s="627"/>
      <c r="S1115" s="627"/>
      <c r="T1115" s="628"/>
      <c r="AT1115" s="623" t="s">
        <v>205</v>
      </c>
      <c r="AU1115" s="623" t="s">
        <v>89</v>
      </c>
      <c r="AV1115" s="622" t="s">
        <v>114</v>
      </c>
      <c r="AW1115" s="622" t="s">
        <v>43</v>
      </c>
      <c r="AX1115" s="622" t="s">
        <v>82</v>
      </c>
      <c r="AY1115" s="623" t="s">
        <v>197</v>
      </c>
    </row>
    <row r="1116" spans="2:65" s="606" customFormat="1">
      <c r="B1116" s="605"/>
      <c r="D1116" s="594" t="s">
        <v>205</v>
      </c>
      <c r="E1116" s="607" t="s">
        <v>5</v>
      </c>
      <c r="F1116" s="608" t="s">
        <v>882</v>
      </c>
      <c r="H1116" s="609">
        <v>102</v>
      </c>
      <c r="L1116" s="605"/>
      <c r="M1116" s="610"/>
      <c r="N1116" s="611"/>
      <c r="O1116" s="611"/>
      <c r="P1116" s="611"/>
      <c r="Q1116" s="611"/>
      <c r="R1116" s="611"/>
      <c r="S1116" s="611"/>
      <c r="T1116" s="612"/>
      <c r="AT1116" s="607" t="s">
        <v>205</v>
      </c>
      <c r="AU1116" s="607" t="s">
        <v>89</v>
      </c>
      <c r="AV1116" s="606" t="s">
        <v>89</v>
      </c>
      <c r="AW1116" s="606" t="s">
        <v>43</v>
      </c>
      <c r="AX1116" s="606" t="s">
        <v>82</v>
      </c>
      <c r="AY1116" s="607" t="s">
        <v>197</v>
      </c>
    </row>
    <row r="1117" spans="2:65" s="606" customFormat="1">
      <c r="B1117" s="605"/>
      <c r="D1117" s="594" t="s">
        <v>205</v>
      </c>
      <c r="E1117" s="607" t="s">
        <v>5</v>
      </c>
      <c r="F1117" s="608" t="s">
        <v>883</v>
      </c>
      <c r="H1117" s="609">
        <v>19.2</v>
      </c>
      <c r="L1117" s="605"/>
      <c r="M1117" s="610"/>
      <c r="N1117" s="611"/>
      <c r="O1117" s="611"/>
      <c r="P1117" s="611"/>
      <c r="Q1117" s="611"/>
      <c r="R1117" s="611"/>
      <c r="S1117" s="611"/>
      <c r="T1117" s="612"/>
      <c r="AT1117" s="607" t="s">
        <v>205</v>
      </c>
      <c r="AU1117" s="607" t="s">
        <v>89</v>
      </c>
      <c r="AV1117" s="606" t="s">
        <v>89</v>
      </c>
      <c r="AW1117" s="606" t="s">
        <v>43</v>
      </c>
      <c r="AX1117" s="606" t="s">
        <v>82</v>
      </c>
      <c r="AY1117" s="607" t="s">
        <v>197</v>
      </c>
    </row>
    <row r="1118" spans="2:65" s="622" customFormat="1">
      <c r="B1118" s="621"/>
      <c r="D1118" s="594" t="s">
        <v>205</v>
      </c>
      <c r="E1118" s="623" t="s">
        <v>5</v>
      </c>
      <c r="F1118" s="624" t="s">
        <v>253</v>
      </c>
      <c r="H1118" s="625">
        <v>121.2</v>
      </c>
      <c r="L1118" s="621"/>
      <c r="M1118" s="626"/>
      <c r="N1118" s="627"/>
      <c r="O1118" s="627"/>
      <c r="P1118" s="627"/>
      <c r="Q1118" s="627"/>
      <c r="R1118" s="627"/>
      <c r="S1118" s="627"/>
      <c r="T1118" s="628"/>
      <c r="AT1118" s="623" t="s">
        <v>205</v>
      </c>
      <c r="AU1118" s="623" t="s">
        <v>89</v>
      </c>
      <c r="AV1118" s="622" t="s">
        <v>114</v>
      </c>
      <c r="AW1118" s="622" t="s">
        <v>43</v>
      </c>
      <c r="AX1118" s="622" t="s">
        <v>82</v>
      </c>
      <c r="AY1118" s="623" t="s">
        <v>197</v>
      </c>
    </row>
    <row r="1119" spans="2:65" s="614" customFormat="1">
      <c r="B1119" s="613"/>
      <c r="D1119" s="594" t="s">
        <v>205</v>
      </c>
      <c r="E1119" s="615" t="s">
        <v>5</v>
      </c>
      <c r="F1119" s="616" t="s">
        <v>210</v>
      </c>
      <c r="H1119" s="617">
        <v>574.79999999999995</v>
      </c>
      <c r="L1119" s="613"/>
      <c r="M1119" s="618"/>
      <c r="N1119" s="619"/>
      <c r="O1119" s="619"/>
      <c r="P1119" s="619"/>
      <c r="Q1119" s="619"/>
      <c r="R1119" s="619"/>
      <c r="S1119" s="619"/>
      <c r="T1119" s="620"/>
      <c r="AT1119" s="615" t="s">
        <v>205</v>
      </c>
      <c r="AU1119" s="615" t="s">
        <v>89</v>
      </c>
      <c r="AV1119" s="614" t="s">
        <v>129</v>
      </c>
      <c r="AW1119" s="614" t="s">
        <v>43</v>
      </c>
      <c r="AX1119" s="614" t="s">
        <v>11</v>
      </c>
      <c r="AY1119" s="615" t="s">
        <v>197</v>
      </c>
    </row>
    <row r="1120" spans="2:65" s="492" customFormat="1" ht="38.25" customHeight="1">
      <c r="B1120" s="493"/>
      <c r="C1120" s="572" t="s">
        <v>884</v>
      </c>
      <c r="D1120" s="572" t="s">
        <v>199</v>
      </c>
      <c r="E1120" s="573" t="s">
        <v>885</v>
      </c>
      <c r="F1120" s="574" t="s">
        <v>886</v>
      </c>
      <c r="G1120" s="575" t="s">
        <v>876</v>
      </c>
      <c r="H1120" s="576">
        <v>43.2</v>
      </c>
      <c r="I1120" s="7"/>
      <c r="J1120" s="577">
        <f>ROUND(I1120*H1120,0)</f>
        <v>0</v>
      </c>
      <c r="K1120" s="574" t="s">
        <v>203</v>
      </c>
      <c r="L1120" s="493"/>
      <c r="M1120" s="578" t="s">
        <v>5</v>
      </c>
      <c r="N1120" s="579" t="s">
        <v>53</v>
      </c>
      <c r="O1120" s="494"/>
      <c r="P1120" s="580">
        <f>O1120*H1120</f>
        <v>0</v>
      </c>
      <c r="Q1120" s="580">
        <v>0</v>
      </c>
      <c r="R1120" s="580">
        <f>Q1120*H1120</f>
        <v>0</v>
      </c>
      <c r="S1120" s="580">
        <v>6.5000000000000002E-2</v>
      </c>
      <c r="T1120" s="581">
        <f>S1120*H1120</f>
        <v>2.8080000000000003</v>
      </c>
      <c r="AR1120" s="482" t="s">
        <v>129</v>
      </c>
      <c r="AT1120" s="482" t="s">
        <v>199</v>
      </c>
      <c r="AU1120" s="482" t="s">
        <v>89</v>
      </c>
      <c r="AY1120" s="482" t="s">
        <v>197</v>
      </c>
      <c r="BE1120" s="582">
        <f>IF(N1120="základní",J1120,0)</f>
        <v>0</v>
      </c>
      <c r="BF1120" s="582">
        <f>IF(N1120="snížená",J1120,0)</f>
        <v>0</v>
      </c>
      <c r="BG1120" s="582">
        <f>IF(N1120="zákl. přenesená",J1120,0)</f>
        <v>0</v>
      </c>
      <c r="BH1120" s="582">
        <f>IF(N1120="sníž. přenesená",J1120,0)</f>
        <v>0</v>
      </c>
      <c r="BI1120" s="582">
        <f>IF(N1120="nulová",J1120,0)</f>
        <v>0</v>
      </c>
      <c r="BJ1120" s="482" t="s">
        <v>11</v>
      </c>
      <c r="BK1120" s="582">
        <f>ROUND(I1120*H1120,0)</f>
        <v>0</v>
      </c>
      <c r="BL1120" s="482" t="s">
        <v>129</v>
      </c>
      <c r="BM1120" s="482" t="s">
        <v>887</v>
      </c>
    </row>
    <row r="1121" spans="2:65" s="599" customFormat="1">
      <c r="B1121" s="598"/>
      <c r="D1121" s="594" t="s">
        <v>205</v>
      </c>
      <c r="E1121" s="600" t="s">
        <v>5</v>
      </c>
      <c r="F1121" s="601" t="s">
        <v>263</v>
      </c>
      <c r="H1121" s="600" t="s">
        <v>5</v>
      </c>
      <c r="L1121" s="598"/>
      <c r="M1121" s="602"/>
      <c r="N1121" s="603"/>
      <c r="O1121" s="603"/>
      <c r="P1121" s="603"/>
      <c r="Q1121" s="603"/>
      <c r="R1121" s="603"/>
      <c r="S1121" s="603"/>
      <c r="T1121" s="604"/>
      <c r="AT1121" s="600" t="s">
        <v>205</v>
      </c>
      <c r="AU1121" s="600" t="s">
        <v>89</v>
      </c>
      <c r="AV1121" s="599" t="s">
        <v>11</v>
      </c>
      <c r="AW1121" s="599" t="s">
        <v>43</v>
      </c>
      <c r="AX1121" s="599" t="s">
        <v>82</v>
      </c>
      <c r="AY1121" s="600" t="s">
        <v>197</v>
      </c>
    </row>
    <row r="1122" spans="2:65" s="599" customFormat="1">
      <c r="B1122" s="598"/>
      <c r="D1122" s="594" t="s">
        <v>205</v>
      </c>
      <c r="E1122" s="600" t="s">
        <v>5</v>
      </c>
      <c r="F1122" s="601" t="s">
        <v>223</v>
      </c>
      <c r="H1122" s="600" t="s">
        <v>5</v>
      </c>
      <c r="L1122" s="598"/>
      <c r="M1122" s="602"/>
      <c r="N1122" s="603"/>
      <c r="O1122" s="603"/>
      <c r="P1122" s="603"/>
      <c r="Q1122" s="603"/>
      <c r="R1122" s="603"/>
      <c r="S1122" s="603"/>
      <c r="T1122" s="604"/>
      <c r="AT1122" s="600" t="s">
        <v>205</v>
      </c>
      <c r="AU1122" s="600" t="s">
        <v>89</v>
      </c>
      <c r="AV1122" s="599" t="s">
        <v>11</v>
      </c>
      <c r="AW1122" s="599" t="s">
        <v>43</v>
      </c>
      <c r="AX1122" s="599" t="s">
        <v>82</v>
      </c>
      <c r="AY1122" s="600" t="s">
        <v>197</v>
      </c>
    </row>
    <row r="1123" spans="2:65" s="599" customFormat="1">
      <c r="B1123" s="598"/>
      <c r="D1123" s="594" t="s">
        <v>205</v>
      </c>
      <c r="E1123" s="600" t="s">
        <v>5</v>
      </c>
      <c r="F1123" s="601" t="s">
        <v>888</v>
      </c>
      <c r="H1123" s="600" t="s">
        <v>5</v>
      </c>
      <c r="L1123" s="598"/>
      <c r="M1123" s="602"/>
      <c r="N1123" s="603"/>
      <c r="O1123" s="603"/>
      <c r="P1123" s="603"/>
      <c r="Q1123" s="603"/>
      <c r="R1123" s="603"/>
      <c r="S1123" s="603"/>
      <c r="T1123" s="604"/>
      <c r="AT1123" s="600" t="s">
        <v>205</v>
      </c>
      <c r="AU1123" s="600" t="s">
        <v>89</v>
      </c>
      <c r="AV1123" s="599" t="s">
        <v>11</v>
      </c>
      <c r="AW1123" s="599" t="s">
        <v>43</v>
      </c>
      <c r="AX1123" s="599" t="s">
        <v>82</v>
      </c>
      <c r="AY1123" s="600" t="s">
        <v>197</v>
      </c>
    </row>
    <row r="1124" spans="2:65" s="606" customFormat="1">
      <c r="B1124" s="605"/>
      <c r="D1124" s="594" t="s">
        <v>205</v>
      </c>
      <c r="E1124" s="607" t="s">
        <v>5</v>
      </c>
      <c r="F1124" s="608" t="s">
        <v>889</v>
      </c>
      <c r="H1124" s="609">
        <v>43.2</v>
      </c>
      <c r="L1124" s="605"/>
      <c r="M1124" s="610"/>
      <c r="N1124" s="611"/>
      <c r="O1124" s="611"/>
      <c r="P1124" s="611"/>
      <c r="Q1124" s="611"/>
      <c r="R1124" s="611"/>
      <c r="S1124" s="611"/>
      <c r="T1124" s="612"/>
      <c r="AT1124" s="607" t="s">
        <v>205</v>
      </c>
      <c r="AU1124" s="607" t="s">
        <v>89</v>
      </c>
      <c r="AV1124" s="606" t="s">
        <v>89</v>
      </c>
      <c r="AW1124" s="606" t="s">
        <v>43</v>
      </c>
      <c r="AX1124" s="606" t="s">
        <v>82</v>
      </c>
      <c r="AY1124" s="607" t="s">
        <v>197</v>
      </c>
    </row>
    <row r="1125" spans="2:65" s="622" customFormat="1">
      <c r="B1125" s="621"/>
      <c r="D1125" s="594" t="s">
        <v>205</v>
      </c>
      <c r="E1125" s="623" t="s">
        <v>5</v>
      </c>
      <c r="F1125" s="624" t="s">
        <v>237</v>
      </c>
      <c r="H1125" s="625">
        <v>43.2</v>
      </c>
      <c r="L1125" s="621"/>
      <c r="M1125" s="626"/>
      <c r="N1125" s="627"/>
      <c r="O1125" s="627"/>
      <c r="P1125" s="627"/>
      <c r="Q1125" s="627"/>
      <c r="R1125" s="627"/>
      <c r="S1125" s="627"/>
      <c r="T1125" s="628"/>
      <c r="AT1125" s="623" t="s">
        <v>205</v>
      </c>
      <c r="AU1125" s="623" t="s">
        <v>89</v>
      </c>
      <c r="AV1125" s="622" t="s">
        <v>114</v>
      </c>
      <c r="AW1125" s="622" t="s">
        <v>43</v>
      </c>
      <c r="AX1125" s="622" t="s">
        <v>82</v>
      </c>
      <c r="AY1125" s="623" t="s">
        <v>197</v>
      </c>
    </row>
    <row r="1126" spans="2:65" s="614" customFormat="1">
      <c r="B1126" s="613"/>
      <c r="D1126" s="594" t="s">
        <v>205</v>
      </c>
      <c r="E1126" s="615" t="s">
        <v>5</v>
      </c>
      <c r="F1126" s="616" t="s">
        <v>210</v>
      </c>
      <c r="H1126" s="617">
        <v>43.2</v>
      </c>
      <c r="L1126" s="613"/>
      <c r="M1126" s="618"/>
      <c r="N1126" s="619"/>
      <c r="O1126" s="619"/>
      <c r="P1126" s="619"/>
      <c r="Q1126" s="619"/>
      <c r="R1126" s="619"/>
      <c r="S1126" s="619"/>
      <c r="T1126" s="620"/>
      <c r="AT1126" s="615" t="s">
        <v>205</v>
      </c>
      <c r="AU1126" s="615" t="s">
        <v>89</v>
      </c>
      <c r="AV1126" s="614" t="s">
        <v>129</v>
      </c>
      <c r="AW1126" s="614" t="s">
        <v>43</v>
      </c>
      <c r="AX1126" s="614" t="s">
        <v>11</v>
      </c>
      <c r="AY1126" s="615" t="s">
        <v>197</v>
      </c>
    </row>
    <row r="1127" spans="2:65" s="492" customFormat="1" ht="38.25" customHeight="1">
      <c r="B1127" s="493"/>
      <c r="C1127" s="572" t="s">
        <v>890</v>
      </c>
      <c r="D1127" s="572" t="s">
        <v>199</v>
      </c>
      <c r="E1127" s="573" t="s">
        <v>891</v>
      </c>
      <c r="F1127" s="574" t="s">
        <v>892</v>
      </c>
      <c r="G1127" s="575" t="s">
        <v>876</v>
      </c>
      <c r="H1127" s="576">
        <v>7.4</v>
      </c>
      <c r="I1127" s="7"/>
      <c r="J1127" s="577">
        <f>ROUND(I1127*H1127,0)</f>
        <v>0</v>
      </c>
      <c r="K1127" s="574" t="s">
        <v>203</v>
      </c>
      <c r="L1127" s="493"/>
      <c r="M1127" s="578" t="s">
        <v>5</v>
      </c>
      <c r="N1127" s="579" t="s">
        <v>53</v>
      </c>
      <c r="O1127" s="494"/>
      <c r="P1127" s="580">
        <f>O1127*H1127</f>
        <v>0</v>
      </c>
      <c r="Q1127" s="580">
        <v>0</v>
      </c>
      <c r="R1127" s="580">
        <f>Q1127*H1127</f>
        <v>0</v>
      </c>
      <c r="S1127" s="580">
        <v>9.7000000000000003E-2</v>
      </c>
      <c r="T1127" s="581">
        <f>S1127*H1127</f>
        <v>0.7178000000000001</v>
      </c>
      <c r="AR1127" s="482" t="s">
        <v>129</v>
      </c>
      <c r="AT1127" s="482" t="s">
        <v>199</v>
      </c>
      <c r="AU1127" s="482" t="s">
        <v>89</v>
      </c>
      <c r="AY1127" s="482" t="s">
        <v>197</v>
      </c>
      <c r="BE1127" s="582">
        <f>IF(N1127="základní",J1127,0)</f>
        <v>0</v>
      </c>
      <c r="BF1127" s="582">
        <f>IF(N1127="snížená",J1127,0)</f>
        <v>0</v>
      </c>
      <c r="BG1127" s="582">
        <f>IF(N1127="zákl. přenesená",J1127,0)</f>
        <v>0</v>
      </c>
      <c r="BH1127" s="582">
        <f>IF(N1127="sníž. přenesená",J1127,0)</f>
        <v>0</v>
      </c>
      <c r="BI1127" s="582">
        <f>IF(N1127="nulová",J1127,0)</f>
        <v>0</v>
      </c>
      <c r="BJ1127" s="482" t="s">
        <v>11</v>
      </c>
      <c r="BK1127" s="582">
        <f>ROUND(I1127*H1127,0)</f>
        <v>0</v>
      </c>
      <c r="BL1127" s="482" t="s">
        <v>129</v>
      </c>
      <c r="BM1127" s="482" t="s">
        <v>893</v>
      </c>
    </row>
    <row r="1128" spans="2:65" s="599" customFormat="1">
      <c r="B1128" s="598"/>
      <c r="D1128" s="594" t="s">
        <v>205</v>
      </c>
      <c r="E1128" s="600" t="s">
        <v>5</v>
      </c>
      <c r="F1128" s="601" t="s">
        <v>259</v>
      </c>
      <c r="H1128" s="600" t="s">
        <v>5</v>
      </c>
      <c r="L1128" s="598"/>
      <c r="M1128" s="602"/>
      <c r="N1128" s="603"/>
      <c r="O1128" s="603"/>
      <c r="P1128" s="603"/>
      <c r="Q1128" s="603"/>
      <c r="R1128" s="603"/>
      <c r="S1128" s="603"/>
      <c r="T1128" s="604"/>
      <c r="AT1128" s="600" t="s">
        <v>205</v>
      </c>
      <c r="AU1128" s="600" t="s">
        <v>89</v>
      </c>
      <c r="AV1128" s="599" t="s">
        <v>11</v>
      </c>
      <c r="AW1128" s="599" t="s">
        <v>43</v>
      </c>
      <c r="AX1128" s="599" t="s">
        <v>82</v>
      </c>
      <c r="AY1128" s="600" t="s">
        <v>197</v>
      </c>
    </row>
    <row r="1129" spans="2:65" s="599" customFormat="1">
      <c r="B1129" s="598"/>
      <c r="D1129" s="594" t="s">
        <v>205</v>
      </c>
      <c r="E1129" s="600" t="s">
        <v>5</v>
      </c>
      <c r="F1129" s="601" t="s">
        <v>215</v>
      </c>
      <c r="H1129" s="600" t="s">
        <v>5</v>
      </c>
      <c r="L1129" s="598"/>
      <c r="M1129" s="602"/>
      <c r="N1129" s="603"/>
      <c r="O1129" s="603"/>
      <c r="P1129" s="603"/>
      <c r="Q1129" s="603"/>
      <c r="R1129" s="603"/>
      <c r="S1129" s="603"/>
      <c r="T1129" s="604"/>
      <c r="AT1129" s="600" t="s">
        <v>205</v>
      </c>
      <c r="AU1129" s="600" t="s">
        <v>89</v>
      </c>
      <c r="AV1129" s="599" t="s">
        <v>11</v>
      </c>
      <c r="AW1129" s="599" t="s">
        <v>43</v>
      </c>
      <c r="AX1129" s="599" t="s">
        <v>82</v>
      </c>
      <c r="AY1129" s="600" t="s">
        <v>197</v>
      </c>
    </row>
    <row r="1130" spans="2:65" s="599" customFormat="1">
      <c r="B1130" s="598"/>
      <c r="D1130" s="594" t="s">
        <v>205</v>
      </c>
      <c r="E1130" s="600" t="s">
        <v>5</v>
      </c>
      <c r="F1130" s="601" t="s">
        <v>894</v>
      </c>
      <c r="H1130" s="600" t="s">
        <v>5</v>
      </c>
      <c r="L1130" s="598"/>
      <c r="M1130" s="602"/>
      <c r="N1130" s="603"/>
      <c r="O1130" s="603"/>
      <c r="P1130" s="603"/>
      <c r="Q1130" s="603"/>
      <c r="R1130" s="603"/>
      <c r="S1130" s="603"/>
      <c r="T1130" s="604"/>
      <c r="AT1130" s="600" t="s">
        <v>205</v>
      </c>
      <c r="AU1130" s="600" t="s">
        <v>89</v>
      </c>
      <c r="AV1130" s="599" t="s">
        <v>11</v>
      </c>
      <c r="AW1130" s="599" t="s">
        <v>43</v>
      </c>
      <c r="AX1130" s="599" t="s">
        <v>82</v>
      </c>
      <c r="AY1130" s="600" t="s">
        <v>197</v>
      </c>
    </row>
    <row r="1131" spans="2:65" s="606" customFormat="1">
      <c r="B1131" s="605"/>
      <c r="D1131" s="594" t="s">
        <v>205</v>
      </c>
      <c r="E1131" s="607" t="s">
        <v>5</v>
      </c>
      <c r="F1131" s="608" t="s">
        <v>895</v>
      </c>
      <c r="H1131" s="609">
        <v>7.4</v>
      </c>
      <c r="L1131" s="605"/>
      <c r="M1131" s="610"/>
      <c r="N1131" s="611"/>
      <c r="O1131" s="611"/>
      <c r="P1131" s="611"/>
      <c r="Q1131" s="611"/>
      <c r="R1131" s="611"/>
      <c r="S1131" s="611"/>
      <c r="T1131" s="612"/>
      <c r="AT1131" s="607" t="s">
        <v>205</v>
      </c>
      <c r="AU1131" s="607" t="s">
        <v>89</v>
      </c>
      <c r="AV1131" s="606" t="s">
        <v>89</v>
      </c>
      <c r="AW1131" s="606" t="s">
        <v>43</v>
      </c>
      <c r="AX1131" s="606" t="s">
        <v>82</v>
      </c>
      <c r="AY1131" s="607" t="s">
        <v>197</v>
      </c>
    </row>
    <row r="1132" spans="2:65" s="622" customFormat="1">
      <c r="B1132" s="621"/>
      <c r="D1132" s="594" t="s">
        <v>205</v>
      </c>
      <c r="E1132" s="623" t="s">
        <v>5</v>
      </c>
      <c r="F1132" s="624" t="s">
        <v>222</v>
      </c>
      <c r="H1132" s="625">
        <v>7.4</v>
      </c>
      <c r="L1132" s="621"/>
      <c r="M1132" s="626"/>
      <c r="N1132" s="627"/>
      <c r="O1132" s="627"/>
      <c r="P1132" s="627"/>
      <c r="Q1132" s="627"/>
      <c r="R1132" s="627"/>
      <c r="S1132" s="627"/>
      <c r="T1132" s="628"/>
      <c r="AT1132" s="623" t="s">
        <v>205</v>
      </c>
      <c r="AU1132" s="623" t="s">
        <v>89</v>
      </c>
      <c r="AV1132" s="622" t="s">
        <v>114</v>
      </c>
      <c r="AW1132" s="622" t="s">
        <v>43</v>
      </c>
      <c r="AX1132" s="622" t="s">
        <v>82</v>
      </c>
      <c r="AY1132" s="623" t="s">
        <v>197</v>
      </c>
    </row>
    <row r="1133" spans="2:65" s="614" customFormat="1">
      <c r="B1133" s="613"/>
      <c r="D1133" s="594" t="s">
        <v>205</v>
      </c>
      <c r="E1133" s="615" t="s">
        <v>5</v>
      </c>
      <c r="F1133" s="616" t="s">
        <v>210</v>
      </c>
      <c r="H1133" s="617">
        <v>7.4</v>
      </c>
      <c r="L1133" s="613"/>
      <c r="M1133" s="618"/>
      <c r="N1133" s="619"/>
      <c r="O1133" s="619"/>
      <c r="P1133" s="619"/>
      <c r="Q1133" s="619"/>
      <c r="R1133" s="619"/>
      <c r="S1133" s="619"/>
      <c r="T1133" s="620"/>
      <c r="AT1133" s="615" t="s">
        <v>205</v>
      </c>
      <c r="AU1133" s="615" t="s">
        <v>89</v>
      </c>
      <c r="AV1133" s="614" t="s">
        <v>129</v>
      </c>
      <c r="AW1133" s="614" t="s">
        <v>43</v>
      </c>
      <c r="AX1133" s="614" t="s">
        <v>11</v>
      </c>
      <c r="AY1133" s="615" t="s">
        <v>197</v>
      </c>
    </row>
    <row r="1134" spans="2:65" s="492" customFormat="1" ht="38.25" customHeight="1">
      <c r="B1134" s="493"/>
      <c r="C1134" s="572" t="s">
        <v>896</v>
      </c>
      <c r="D1134" s="572" t="s">
        <v>199</v>
      </c>
      <c r="E1134" s="573" t="s">
        <v>897</v>
      </c>
      <c r="F1134" s="574" t="s">
        <v>898</v>
      </c>
      <c r="G1134" s="575" t="s">
        <v>876</v>
      </c>
      <c r="H1134" s="576">
        <v>285</v>
      </c>
      <c r="I1134" s="7"/>
      <c r="J1134" s="577">
        <f>ROUND(I1134*H1134,0)</f>
        <v>0</v>
      </c>
      <c r="K1134" s="574" t="s">
        <v>203</v>
      </c>
      <c r="L1134" s="493"/>
      <c r="M1134" s="578" t="s">
        <v>5</v>
      </c>
      <c r="N1134" s="579" t="s">
        <v>53</v>
      </c>
      <c r="O1134" s="494"/>
      <c r="P1134" s="580">
        <f>O1134*H1134</f>
        <v>0</v>
      </c>
      <c r="Q1134" s="580">
        <v>6.6170000000000007E-2</v>
      </c>
      <c r="R1134" s="580">
        <f>Q1134*H1134</f>
        <v>18.858450000000001</v>
      </c>
      <c r="S1134" s="580">
        <v>0</v>
      </c>
      <c r="T1134" s="581">
        <f>S1134*H1134</f>
        <v>0</v>
      </c>
      <c r="AR1134" s="482" t="s">
        <v>129</v>
      </c>
      <c r="AT1134" s="482" t="s">
        <v>199</v>
      </c>
      <c r="AU1134" s="482" t="s">
        <v>89</v>
      </c>
      <c r="AY1134" s="482" t="s">
        <v>197</v>
      </c>
      <c r="BE1134" s="582">
        <f>IF(N1134="základní",J1134,0)</f>
        <v>0</v>
      </c>
      <c r="BF1134" s="582">
        <f>IF(N1134="snížená",J1134,0)</f>
        <v>0</v>
      </c>
      <c r="BG1134" s="582">
        <f>IF(N1134="zákl. přenesená",J1134,0)</f>
        <v>0</v>
      </c>
      <c r="BH1134" s="582">
        <f>IF(N1134="sníž. přenesená",J1134,0)</f>
        <v>0</v>
      </c>
      <c r="BI1134" s="582">
        <f>IF(N1134="nulová",J1134,0)</f>
        <v>0</v>
      </c>
      <c r="BJ1134" s="482" t="s">
        <v>11</v>
      </c>
      <c r="BK1134" s="582">
        <f>ROUND(I1134*H1134,0)</f>
        <v>0</v>
      </c>
      <c r="BL1134" s="482" t="s">
        <v>129</v>
      </c>
      <c r="BM1134" s="482" t="s">
        <v>899</v>
      </c>
    </row>
    <row r="1135" spans="2:65" s="492" customFormat="1" ht="121.5">
      <c r="B1135" s="493"/>
      <c r="D1135" s="594" t="s">
        <v>257</v>
      </c>
      <c r="F1135" s="595" t="s">
        <v>900</v>
      </c>
      <c r="L1135" s="493"/>
      <c r="M1135" s="596"/>
      <c r="N1135" s="494"/>
      <c r="O1135" s="494"/>
      <c r="P1135" s="494"/>
      <c r="Q1135" s="494"/>
      <c r="R1135" s="494"/>
      <c r="S1135" s="494"/>
      <c r="T1135" s="597"/>
      <c r="AT1135" s="482" t="s">
        <v>257</v>
      </c>
      <c r="AU1135" s="482" t="s">
        <v>89</v>
      </c>
    </row>
    <row r="1136" spans="2:65" s="599" customFormat="1">
      <c r="B1136" s="598"/>
      <c r="D1136" s="594" t="s">
        <v>205</v>
      </c>
      <c r="E1136" s="600" t="s">
        <v>5</v>
      </c>
      <c r="F1136" s="601" t="s">
        <v>901</v>
      </c>
      <c r="H1136" s="600" t="s">
        <v>5</v>
      </c>
      <c r="L1136" s="598"/>
      <c r="M1136" s="602"/>
      <c r="N1136" s="603"/>
      <c r="O1136" s="603"/>
      <c r="P1136" s="603"/>
      <c r="Q1136" s="603"/>
      <c r="R1136" s="603"/>
      <c r="S1136" s="603"/>
      <c r="T1136" s="604"/>
      <c r="AT1136" s="600" t="s">
        <v>205</v>
      </c>
      <c r="AU1136" s="600" t="s">
        <v>89</v>
      </c>
      <c r="AV1136" s="599" t="s">
        <v>11</v>
      </c>
      <c r="AW1136" s="599" t="s">
        <v>43</v>
      </c>
      <c r="AX1136" s="599" t="s">
        <v>82</v>
      </c>
      <c r="AY1136" s="600" t="s">
        <v>197</v>
      </c>
    </row>
    <row r="1137" spans="2:51" s="599" customFormat="1">
      <c r="B1137" s="598"/>
      <c r="D1137" s="594" t="s">
        <v>205</v>
      </c>
      <c r="E1137" s="600" t="s">
        <v>5</v>
      </c>
      <c r="F1137" s="601" t="s">
        <v>215</v>
      </c>
      <c r="H1137" s="600" t="s">
        <v>5</v>
      </c>
      <c r="L1137" s="598"/>
      <c r="M1137" s="602"/>
      <c r="N1137" s="603"/>
      <c r="O1137" s="603"/>
      <c r="P1137" s="603"/>
      <c r="Q1137" s="603"/>
      <c r="R1137" s="603"/>
      <c r="S1137" s="603"/>
      <c r="T1137" s="604"/>
      <c r="AT1137" s="600" t="s">
        <v>205</v>
      </c>
      <c r="AU1137" s="600" t="s">
        <v>89</v>
      </c>
      <c r="AV1137" s="599" t="s">
        <v>11</v>
      </c>
      <c r="AW1137" s="599" t="s">
        <v>43</v>
      </c>
      <c r="AX1137" s="599" t="s">
        <v>82</v>
      </c>
      <c r="AY1137" s="600" t="s">
        <v>197</v>
      </c>
    </row>
    <row r="1138" spans="2:51" s="606" customFormat="1">
      <c r="B1138" s="605"/>
      <c r="D1138" s="594" t="s">
        <v>205</v>
      </c>
      <c r="E1138" s="607" t="s">
        <v>5</v>
      </c>
      <c r="F1138" s="608" t="s">
        <v>902</v>
      </c>
      <c r="H1138" s="609">
        <v>4</v>
      </c>
      <c r="L1138" s="605"/>
      <c r="M1138" s="610"/>
      <c r="N1138" s="611"/>
      <c r="O1138" s="611"/>
      <c r="P1138" s="611"/>
      <c r="Q1138" s="611"/>
      <c r="R1138" s="611"/>
      <c r="S1138" s="611"/>
      <c r="T1138" s="612"/>
      <c r="AT1138" s="607" t="s">
        <v>205</v>
      </c>
      <c r="AU1138" s="607" t="s">
        <v>89</v>
      </c>
      <c r="AV1138" s="606" t="s">
        <v>89</v>
      </c>
      <c r="AW1138" s="606" t="s">
        <v>43</v>
      </c>
      <c r="AX1138" s="606" t="s">
        <v>82</v>
      </c>
      <c r="AY1138" s="607" t="s">
        <v>197</v>
      </c>
    </row>
    <row r="1139" spans="2:51" s="599" customFormat="1">
      <c r="B1139" s="598"/>
      <c r="D1139" s="594" t="s">
        <v>205</v>
      </c>
      <c r="E1139" s="600" t="s">
        <v>5</v>
      </c>
      <c r="F1139" s="601" t="s">
        <v>223</v>
      </c>
      <c r="H1139" s="600" t="s">
        <v>5</v>
      </c>
      <c r="L1139" s="598"/>
      <c r="M1139" s="602"/>
      <c r="N1139" s="603"/>
      <c r="O1139" s="603"/>
      <c r="P1139" s="603"/>
      <c r="Q1139" s="603"/>
      <c r="R1139" s="603"/>
      <c r="S1139" s="603"/>
      <c r="T1139" s="604"/>
      <c r="AT1139" s="600" t="s">
        <v>205</v>
      </c>
      <c r="AU1139" s="600" t="s">
        <v>89</v>
      </c>
      <c r="AV1139" s="599" t="s">
        <v>11</v>
      </c>
      <c r="AW1139" s="599" t="s">
        <v>43</v>
      </c>
      <c r="AX1139" s="599" t="s">
        <v>82</v>
      </c>
      <c r="AY1139" s="600" t="s">
        <v>197</v>
      </c>
    </row>
    <row r="1140" spans="2:51" s="599" customFormat="1">
      <c r="B1140" s="598"/>
      <c r="D1140" s="594" t="s">
        <v>205</v>
      </c>
      <c r="E1140" s="600" t="s">
        <v>5</v>
      </c>
      <c r="F1140" s="601" t="s">
        <v>903</v>
      </c>
      <c r="H1140" s="600" t="s">
        <v>5</v>
      </c>
      <c r="L1140" s="598"/>
      <c r="M1140" s="602"/>
      <c r="N1140" s="603"/>
      <c r="O1140" s="603"/>
      <c r="P1140" s="603"/>
      <c r="Q1140" s="603"/>
      <c r="R1140" s="603"/>
      <c r="S1140" s="603"/>
      <c r="T1140" s="604"/>
      <c r="AT1140" s="600" t="s">
        <v>205</v>
      </c>
      <c r="AU1140" s="600" t="s">
        <v>89</v>
      </c>
      <c r="AV1140" s="599" t="s">
        <v>11</v>
      </c>
      <c r="AW1140" s="599" t="s">
        <v>43</v>
      </c>
      <c r="AX1140" s="599" t="s">
        <v>82</v>
      </c>
      <c r="AY1140" s="600" t="s">
        <v>197</v>
      </c>
    </row>
    <row r="1141" spans="2:51" s="606" customFormat="1">
      <c r="B1141" s="605"/>
      <c r="D1141" s="594" t="s">
        <v>205</v>
      </c>
      <c r="E1141" s="607" t="s">
        <v>5</v>
      </c>
      <c r="F1141" s="608" t="s">
        <v>904</v>
      </c>
      <c r="H1141" s="609">
        <v>11</v>
      </c>
      <c r="L1141" s="605"/>
      <c r="M1141" s="610"/>
      <c r="N1141" s="611"/>
      <c r="O1141" s="611"/>
      <c r="P1141" s="611"/>
      <c r="Q1141" s="611"/>
      <c r="R1141" s="611"/>
      <c r="S1141" s="611"/>
      <c r="T1141" s="612"/>
      <c r="AT1141" s="607" t="s">
        <v>205</v>
      </c>
      <c r="AU1141" s="607" t="s">
        <v>89</v>
      </c>
      <c r="AV1141" s="606" t="s">
        <v>89</v>
      </c>
      <c r="AW1141" s="606" t="s">
        <v>43</v>
      </c>
      <c r="AX1141" s="606" t="s">
        <v>82</v>
      </c>
      <c r="AY1141" s="607" t="s">
        <v>197</v>
      </c>
    </row>
    <row r="1142" spans="2:51" s="622" customFormat="1">
      <c r="B1142" s="621"/>
      <c r="D1142" s="594" t="s">
        <v>205</v>
      </c>
      <c r="E1142" s="623" t="s">
        <v>5</v>
      </c>
      <c r="F1142" s="624" t="s">
        <v>905</v>
      </c>
      <c r="H1142" s="625">
        <v>15</v>
      </c>
      <c r="L1142" s="621"/>
      <c r="M1142" s="626"/>
      <c r="N1142" s="627"/>
      <c r="O1142" s="627"/>
      <c r="P1142" s="627"/>
      <c r="Q1142" s="627"/>
      <c r="R1142" s="627"/>
      <c r="S1142" s="627"/>
      <c r="T1142" s="628"/>
      <c r="AT1142" s="623" t="s">
        <v>205</v>
      </c>
      <c r="AU1142" s="623" t="s">
        <v>89</v>
      </c>
      <c r="AV1142" s="622" t="s">
        <v>114</v>
      </c>
      <c r="AW1142" s="622" t="s">
        <v>43</v>
      </c>
      <c r="AX1142" s="622" t="s">
        <v>82</v>
      </c>
      <c r="AY1142" s="623" t="s">
        <v>197</v>
      </c>
    </row>
    <row r="1143" spans="2:51" s="599" customFormat="1">
      <c r="B1143" s="598"/>
      <c r="D1143" s="594" t="s">
        <v>205</v>
      </c>
      <c r="E1143" s="600" t="s">
        <v>5</v>
      </c>
      <c r="F1143" s="601" t="s">
        <v>906</v>
      </c>
      <c r="H1143" s="600" t="s">
        <v>5</v>
      </c>
      <c r="L1143" s="598"/>
      <c r="M1143" s="602"/>
      <c r="N1143" s="603"/>
      <c r="O1143" s="603"/>
      <c r="P1143" s="603"/>
      <c r="Q1143" s="603"/>
      <c r="R1143" s="603"/>
      <c r="S1143" s="603"/>
      <c r="T1143" s="604"/>
      <c r="AT1143" s="600" t="s">
        <v>205</v>
      </c>
      <c r="AU1143" s="600" t="s">
        <v>89</v>
      </c>
      <c r="AV1143" s="599" t="s">
        <v>11</v>
      </c>
      <c r="AW1143" s="599" t="s">
        <v>43</v>
      </c>
      <c r="AX1143" s="599" t="s">
        <v>82</v>
      </c>
      <c r="AY1143" s="600" t="s">
        <v>197</v>
      </c>
    </row>
    <row r="1144" spans="2:51" s="599" customFormat="1">
      <c r="B1144" s="598"/>
      <c r="D1144" s="594" t="s">
        <v>205</v>
      </c>
      <c r="E1144" s="600" t="s">
        <v>5</v>
      </c>
      <c r="F1144" s="601" t="s">
        <v>215</v>
      </c>
      <c r="H1144" s="600" t="s">
        <v>5</v>
      </c>
      <c r="L1144" s="598"/>
      <c r="M1144" s="602"/>
      <c r="N1144" s="603"/>
      <c r="O1144" s="603"/>
      <c r="P1144" s="603"/>
      <c r="Q1144" s="603"/>
      <c r="R1144" s="603"/>
      <c r="S1144" s="603"/>
      <c r="T1144" s="604"/>
      <c r="AT1144" s="600" t="s">
        <v>205</v>
      </c>
      <c r="AU1144" s="600" t="s">
        <v>89</v>
      </c>
      <c r="AV1144" s="599" t="s">
        <v>11</v>
      </c>
      <c r="AW1144" s="599" t="s">
        <v>43</v>
      </c>
      <c r="AX1144" s="599" t="s">
        <v>82</v>
      </c>
      <c r="AY1144" s="600" t="s">
        <v>197</v>
      </c>
    </row>
    <row r="1145" spans="2:51" s="606" customFormat="1">
      <c r="B1145" s="605"/>
      <c r="D1145" s="594" t="s">
        <v>205</v>
      </c>
      <c r="E1145" s="607" t="s">
        <v>5</v>
      </c>
      <c r="F1145" s="608" t="s">
        <v>907</v>
      </c>
      <c r="H1145" s="609">
        <v>39</v>
      </c>
      <c r="L1145" s="605"/>
      <c r="M1145" s="610"/>
      <c r="N1145" s="611"/>
      <c r="O1145" s="611"/>
      <c r="P1145" s="611"/>
      <c r="Q1145" s="611"/>
      <c r="R1145" s="611"/>
      <c r="S1145" s="611"/>
      <c r="T1145" s="612"/>
      <c r="AT1145" s="607" t="s">
        <v>205</v>
      </c>
      <c r="AU1145" s="607" t="s">
        <v>89</v>
      </c>
      <c r="AV1145" s="606" t="s">
        <v>89</v>
      </c>
      <c r="AW1145" s="606" t="s">
        <v>43</v>
      </c>
      <c r="AX1145" s="606" t="s">
        <v>82</v>
      </c>
      <c r="AY1145" s="607" t="s">
        <v>197</v>
      </c>
    </row>
    <row r="1146" spans="2:51" s="599" customFormat="1">
      <c r="B1146" s="598"/>
      <c r="D1146" s="594" t="s">
        <v>205</v>
      </c>
      <c r="E1146" s="600" t="s">
        <v>5</v>
      </c>
      <c r="F1146" s="601" t="s">
        <v>223</v>
      </c>
      <c r="H1146" s="600" t="s">
        <v>5</v>
      </c>
      <c r="L1146" s="598"/>
      <c r="M1146" s="602"/>
      <c r="N1146" s="603"/>
      <c r="O1146" s="603"/>
      <c r="P1146" s="603"/>
      <c r="Q1146" s="603"/>
      <c r="R1146" s="603"/>
      <c r="S1146" s="603"/>
      <c r="T1146" s="604"/>
      <c r="AT1146" s="600" t="s">
        <v>205</v>
      </c>
      <c r="AU1146" s="600" t="s">
        <v>89</v>
      </c>
      <c r="AV1146" s="599" t="s">
        <v>11</v>
      </c>
      <c r="AW1146" s="599" t="s">
        <v>43</v>
      </c>
      <c r="AX1146" s="599" t="s">
        <v>82</v>
      </c>
      <c r="AY1146" s="600" t="s">
        <v>197</v>
      </c>
    </row>
    <row r="1147" spans="2:51" s="606" customFormat="1">
      <c r="B1147" s="605"/>
      <c r="D1147" s="594" t="s">
        <v>205</v>
      </c>
      <c r="E1147" s="607" t="s">
        <v>5</v>
      </c>
      <c r="F1147" s="608" t="s">
        <v>908</v>
      </c>
      <c r="H1147" s="609">
        <v>42</v>
      </c>
      <c r="L1147" s="605"/>
      <c r="M1147" s="610"/>
      <c r="N1147" s="611"/>
      <c r="O1147" s="611"/>
      <c r="P1147" s="611"/>
      <c r="Q1147" s="611"/>
      <c r="R1147" s="611"/>
      <c r="S1147" s="611"/>
      <c r="T1147" s="612"/>
      <c r="AT1147" s="607" t="s">
        <v>205</v>
      </c>
      <c r="AU1147" s="607" t="s">
        <v>89</v>
      </c>
      <c r="AV1147" s="606" t="s">
        <v>89</v>
      </c>
      <c r="AW1147" s="606" t="s">
        <v>43</v>
      </c>
      <c r="AX1147" s="606" t="s">
        <v>82</v>
      </c>
      <c r="AY1147" s="607" t="s">
        <v>197</v>
      </c>
    </row>
    <row r="1148" spans="2:51" s="599" customFormat="1">
      <c r="B1148" s="598"/>
      <c r="D1148" s="594" t="s">
        <v>205</v>
      </c>
      <c r="E1148" s="600" t="s">
        <v>5</v>
      </c>
      <c r="F1148" s="601" t="s">
        <v>238</v>
      </c>
      <c r="H1148" s="600" t="s">
        <v>5</v>
      </c>
      <c r="L1148" s="598"/>
      <c r="M1148" s="602"/>
      <c r="N1148" s="603"/>
      <c r="O1148" s="603"/>
      <c r="P1148" s="603"/>
      <c r="Q1148" s="603"/>
      <c r="R1148" s="603"/>
      <c r="S1148" s="603"/>
      <c r="T1148" s="604"/>
      <c r="AT1148" s="600" t="s">
        <v>205</v>
      </c>
      <c r="AU1148" s="600" t="s">
        <v>89</v>
      </c>
      <c r="AV1148" s="599" t="s">
        <v>11</v>
      </c>
      <c r="AW1148" s="599" t="s">
        <v>43</v>
      </c>
      <c r="AX1148" s="599" t="s">
        <v>82</v>
      </c>
      <c r="AY1148" s="600" t="s">
        <v>197</v>
      </c>
    </row>
    <row r="1149" spans="2:51" s="606" customFormat="1">
      <c r="B1149" s="605"/>
      <c r="D1149" s="594" t="s">
        <v>205</v>
      </c>
      <c r="E1149" s="607" t="s">
        <v>5</v>
      </c>
      <c r="F1149" s="608" t="s">
        <v>909</v>
      </c>
      <c r="H1149" s="609">
        <v>57</v>
      </c>
      <c r="L1149" s="605"/>
      <c r="M1149" s="610"/>
      <c r="N1149" s="611"/>
      <c r="O1149" s="611"/>
      <c r="P1149" s="611"/>
      <c r="Q1149" s="611"/>
      <c r="R1149" s="611"/>
      <c r="S1149" s="611"/>
      <c r="T1149" s="612"/>
      <c r="AT1149" s="607" t="s">
        <v>205</v>
      </c>
      <c r="AU1149" s="607" t="s">
        <v>89</v>
      </c>
      <c r="AV1149" s="606" t="s">
        <v>89</v>
      </c>
      <c r="AW1149" s="606" t="s">
        <v>43</v>
      </c>
      <c r="AX1149" s="606" t="s">
        <v>82</v>
      </c>
      <c r="AY1149" s="607" t="s">
        <v>197</v>
      </c>
    </row>
    <row r="1150" spans="2:51" s="599" customFormat="1">
      <c r="B1150" s="598"/>
      <c r="D1150" s="594" t="s">
        <v>205</v>
      </c>
      <c r="E1150" s="600" t="s">
        <v>5</v>
      </c>
      <c r="F1150" s="601" t="s">
        <v>244</v>
      </c>
      <c r="H1150" s="600" t="s">
        <v>5</v>
      </c>
      <c r="L1150" s="598"/>
      <c r="M1150" s="602"/>
      <c r="N1150" s="603"/>
      <c r="O1150" s="603"/>
      <c r="P1150" s="603"/>
      <c r="Q1150" s="603"/>
      <c r="R1150" s="603"/>
      <c r="S1150" s="603"/>
      <c r="T1150" s="604"/>
      <c r="AT1150" s="600" t="s">
        <v>205</v>
      </c>
      <c r="AU1150" s="600" t="s">
        <v>89</v>
      </c>
      <c r="AV1150" s="599" t="s">
        <v>11</v>
      </c>
      <c r="AW1150" s="599" t="s">
        <v>43</v>
      </c>
      <c r="AX1150" s="599" t="s">
        <v>82</v>
      </c>
      <c r="AY1150" s="600" t="s">
        <v>197</v>
      </c>
    </row>
    <row r="1151" spans="2:51" s="606" customFormat="1">
      <c r="B1151" s="605"/>
      <c r="D1151" s="594" t="s">
        <v>205</v>
      </c>
      <c r="E1151" s="607" t="s">
        <v>5</v>
      </c>
      <c r="F1151" s="608" t="s">
        <v>910</v>
      </c>
      <c r="H1151" s="609">
        <v>66</v>
      </c>
      <c r="L1151" s="605"/>
      <c r="M1151" s="610"/>
      <c r="N1151" s="611"/>
      <c r="O1151" s="611"/>
      <c r="P1151" s="611"/>
      <c r="Q1151" s="611"/>
      <c r="R1151" s="611"/>
      <c r="S1151" s="611"/>
      <c r="T1151" s="612"/>
      <c r="AT1151" s="607" t="s">
        <v>205</v>
      </c>
      <c r="AU1151" s="607" t="s">
        <v>89</v>
      </c>
      <c r="AV1151" s="606" t="s">
        <v>89</v>
      </c>
      <c r="AW1151" s="606" t="s">
        <v>43</v>
      </c>
      <c r="AX1151" s="606" t="s">
        <v>82</v>
      </c>
      <c r="AY1151" s="607" t="s">
        <v>197</v>
      </c>
    </row>
    <row r="1152" spans="2:51" s="599" customFormat="1">
      <c r="B1152" s="598"/>
      <c r="D1152" s="594" t="s">
        <v>205</v>
      </c>
      <c r="E1152" s="600" t="s">
        <v>5</v>
      </c>
      <c r="F1152" s="601" t="s">
        <v>249</v>
      </c>
      <c r="H1152" s="600" t="s">
        <v>5</v>
      </c>
      <c r="L1152" s="598"/>
      <c r="M1152" s="602"/>
      <c r="N1152" s="603"/>
      <c r="O1152" s="603"/>
      <c r="P1152" s="603"/>
      <c r="Q1152" s="603"/>
      <c r="R1152" s="603"/>
      <c r="S1152" s="603"/>
      <c r="T1152" s="604"/>
      <c r="AT1152" s="600" t="s">
        <v>205</v>
      </c>
      <c r="AU1152" s="600" t="s">
        <v>89</v>
      </c>
      <c r="AV1152" s="599" t="s">
        <v>11</v>
      </c>
      <c r="AW1152" s="599" t="s">
        <v>43</v>
      </c>
      <c r="AX1152" s="599" t="s">
        <v>82</v>
      </c>
      <c r="AY1152" s="600" t="s">
        <v>197</v>
      </c>
    </row>
    <row r="1153" spans="2:65" s="606" customFormat="1">
      <c r="B1153" s="605"/>
      <c r="D1153" s="594" t="s">
        <v>205</v>
      </c>
      <c r="E1153" s="607" t="s">
        <v>5</v>
      </c>
      <c r="F1153" s="608" t="s">
        <v>910</v>
      </c>
      <c r="H1153" s="609">
        <v>66</v>
      </c>
      <c r="L1153" s="605"/>
      <c r="M1153" s="610"/>
      <c r="N1153" s="611"/>
      <c r="O1153" s="611"/>
      <c r="P1153" s="611"/>
      <c r="Q1153" s="611"/>
      <c r="R1153" s="611"/>
      <c r="S1153" s="611"/>
      <c r="T1153" s="612"/>
      <c r="AT1153" s="607" t="s">
        <v>205</v>
      </c>
      <c r="AU1153" s="607" t="s">
        <v>89</v>
      </c>
      <c r="AV1153" s="606" t="s">
        <v>89</v>
      </c>
      <c r="AW1153" s="606" t="s">
        <v>43</v>
      </c>
      <c r="AX1153" s="606" t="s">
        <v>82</v>
      </c>
      <c r="AY1153" s="607" t="s">
        <v>197</v>
      </c>
    </row>
    <row r="1154" spans="2:65" s="622" customFormat="1">
      <c r="B1154" s="621"/>
      <c r="D1154" s="594" t="s">
        <v>205</v>
      </c>
      <c r="E1154" s="623" t="s">
        <v>5</v>
      </c>
      <c r="F1154" s="624" t="s">
        <v>911</v>
      </c>
      <c r="H1154" s="625">
        <v>270</v>
      </c>
      <c r="L1154" s="621"/>
      <c r="M1154" s="626"/>
      <c r="N1154" s="627"/>
      <c r="O1154" s="627"/>
      <c r="P1154" s="627"/>
      <c r="Q1154" s="627"/>
      <c r="R1154" s="627"/>
      <c r="S1154" s="627"/>
      <c r="T1154" s="628"/>
      <c r="AT1154" s="623" t="s">
        <v>205</v>
      </c>
      <c r="AU1154" s="623" t="s">
        <v>89</v>
      </c>
      <c r="AV1154" s="622" t="s">
        <v>114</v>
      </c>
      <c r="AW1154" s="622" t="s">
        <v>43</v>
      </c>
      <c r="AX1154" s="622" t="s">
        <v>82</v>
      </c>
      <c r="AY1154" s="623" t="s">
        <v>197</v>
      </c>
    </row>
    <row r="1155" spans="2:65" s="614" customFormat="1">
      <c r="B1155" s="613"/>
      <c r="D1155" s="594" t="s">
        <v>205</v>
      </c>
      <c r="E1155" s="615" t="s">
        <v>5</v>
      </c>
      <c r="F1155" s="616" t="s">
        <v>210</v>
      </c>
      <c r="H1155" s="617">
        <v>285</v>
      </c>
      <c r="L1155" s="613"/>
      <c r="M1155" s="618"/>
      <c r="N1155" s="619"/>
      <c r="O1155" s="619"/>
      <c r="P1155" s="619"/>
      <c r="Q1155" s="619"/>
      <c r="R1155" s="619"/>
      <c r="S1155" s="619"/>
      <c r="T1155" s="620"/>
      <c r="AT1155" s="615" t="s">
        <v>205</v>
      </c>
      <c r="AU1155" s="615" t="s">
        <v>89</v>
      </c>
      <c r="AV1155" s="614" t="s">
        <v>129</v>
      </c>
      <c r="AW1155" s="614" t="s">
        <v>43</v>
      </c>
      <c r="AX1155" s="614" t="s">
        <v>11</v>
      </c>
      <c r="AY1155" s="615" t="s">
        <v>197</v>
      </c>
    </row>
    <row r="1156" spans="2:65" s="492" customFormat="1" ht="25.5" customHeight="1">
      <c r="B1156" s="493"/>
      <c r="C1156" s="572" t="s">
        <v>912</v>
      </c>
      <c r="D1156" s="572" t="s">
        <v>199</v>
      </c>
      <c r="E1156" s="573" t="s">
        <v>913</v>
      </c>
      <c r="F1156" s="574" t="s">
        <v>914</v>
      </c>
      <c r="G1156" s="575" t="s">
        <v>876</v>
      </c>
      <c r="H1156" s="576">
        <v>23.25</v>
      </c>
      <c r="I1156" s="7"/>
      <c r="J1156" s="577">
        <f>ROUND(I1156*H1156,0)</f>
        <v>0</v>
      </c>
      <c r="K1156" s="574" t="s">
        <v>203</v>
      </c>
      <c r="L1156" s="493"/>
      <c r="M1156" s="578" t="s">
        <v>5</v>
      </c>
      <c r="N1156" s="579" t="s">
        <v>53</v>
      </c>
      <c r="O1156" s="494"/>
      <c r="P1156" s="580">
        <f>O1156*H1156</f>
        <v>0</v>
      </c>
      <c r="Q1156" s="580">
        <v>1.804E-2</v>
      </c>
      <c r="R1156" s="580">
        <f>Q1156*H1156</f>
        <v>0.41943000000000003</v>
      </c>
      <c r="S1156" s="580">
        <v>0</v>
      </c>
      <c r="T1156" s="581">
        <f>S1156*H1156</f>
        <v>0</v>
      </c>
      <c r="AR1156" s="482" t="s">
        <v>129</v>
      </c>
      <c r="AT1156" s="482" t="s">
        <v>199</v>
      </c>
      <c r="AU1156" s="482" t="s">
        <v>89</v>
      </c>
      <c r="AY1156" s="482" t="s">
        <v>197</v>
      </c>
      <c r="BE1156" s="582">
        <f>IF(N1156="základní",J1156,0)</f>
        <v>0</v>
      </c>
      <c r="BF1156" s="582">
        <f>IF(N1156="snížená",J1156,0)</f>
        <v>0</v>
      </c>
      <c r="BG1156" s="582">
        <f>IF(N1156="zákl. přenesená",J1156,0)</f>
        <v>0</v>
      </c>
      <c r="BH1156" s="582">
        <f>IF(N1156="sníž. přenesená",J1156,0)</f>
        <v>0</v>
      </c>
      <c r="BI1156" s="582">
        <f>IF(N1156="nulová",J1156,0)</f>
        <v>0</v>
      </c>
      <c r="BJ1156" s="482" t="s">
        <v>11</v>
      </c>
      <c r="BK1156" s="582">
        <f>ROUND(I1156*H1156,0)</f>
        <v>0</v>
      </c>
      <c r="BL1156" s="482" t="s">
        <v>129</v>
      </c>
      <c r="BM1156" s="482" t="s">
        <v>915</v>
      </c>
    </row>
    <row r="1157" spans="2:65" s="599" customFormat="1">
      <c r="B1157" s="598"/>
      <c r="D1157" s="594" t="s">
        <v>205</v>
      </c>
      <c r="E1157" s="600" t="s">
        <v>5</v>
      </c>
      <c r="F1157" s="601" t="s">
        <v>249</v>
      </c>
      <c r="H1157" s="600" t="s">
        <v>5</v>
      </c>
      <c r="L1157" s="598"/>
      <c r="M1157" s="602"/>
      <c r="N1157" s="603"/>
      <c r="O1157" s="603"/>
      <c r="P1157" s="603"/>
      <c r="Q1157" s="603"/>
      <c r="R1157" s="603"/>
      <c r="S1157" s="603"/>
      <c r="T1157" s="604"/>
      <c r="AT1157" s="600" t="s">
        <v>205</v>
      </c>
      <c r="AU1157" s="600" t="s">
        <v>89</v>
      </c>
      <c r="AV1157" s="599" t="s">
        <v>11</v>
      </c>
      <c r="AW1157" s="599" t="s">
        <v>43</v>
      </c>
      <c r="AX1157" s="599" t="s">
        <v>82</v>
      </c>
      <c r="AY1157" s="600" t="s">
        <v>197</v>
      </c>
    </row>
    <row r="1158" spans="2:65" s="599" customFormat="1">
      <c r="B1158" s="598"/>
      <c r="D1158" s="594" t="s">
        <v>205</v>
      </c>
      <c r="E1158" s="600" t="s">
        <v>5</v>
      </c>
      <c r="F1158" s="601" t="s">
        <v>325</v>
      </c>
      <c r="H1158" s="600" t="s">
        <v>5</v>
      </c>
      <c r="L1158" s="598"/>
      <c r="M1158" s="602"/>
      <c r="N1158" s="603"/>
      <c r="O1158" s="603"/>
      <c r="P1158" s="603"/>
      <c r="Q1158" s="603"/>
      <c r="R1158" s="603"/>
      <c r="S1158" s="603"/>
      <c r="T1158" s="604"/>
      <c r="AT1158" s="600" t="s">
        <v>205</v>
      </c>
      <c r="AU1158" s="600" t="s">
        <v>89</v>
      </c>
      <c r="AV1158" s="599" t="s">
        <v>11</v>
      </c>
      <c r="AW1158" s="599" t="s">
        <v>43</v>
      </c>
      <c r="AX1158" s="599" t="s">
        <v>82</v>
      </c>
      <c r="AY1158" s="600" t="s">
        <v>197</v>
      </c>
    </row>
    <row r="1159" spans="2:65" s="606" customFormat="1">
      <c r="B1159" s="605"/>
      <c r="D1159" s="594" t="s">
        <v>205</v>
      </c>
      <c r="E1159" s="607" t="s">
        <v>5</v>
      </c>
      <c r="F1159" s="608" t="s">
        <v>916</v>
      </c>
      <c r="H1159" s="609">
        <v>23.25</v>
      </c>
      <c r="L1159" s="605"/>
      <c r="M1159" s="610"/>
      <c r="N1159" s="611"/>
      <c r="O1159" s="611"/>
      <c r="P1159" s="611"/>
      <c r="Q1159" s="611"/>
      <c r="R1159" s="611"/>
      <c r="S1159" s="611"/>
      <c r="T1159" s="612"/>
      <c r="AT1159" s="607" t="s">
        <v>205</v>
      </c>
      <c r="AU1159" s="607" t="s">
        <v>89</v>
      </c>
      <c r="AV1159" s="606" t="s">
        <v>89</v>
      </c>
      <c r="AW1159" s="606" t="s">
        <v>43</v>
      </c>
      <c r="AX1159" s="606" t="s">
        <v>82</v>
      </c>
      <c r="AY1159" s="607" t="s">
        <v>197</v>
      </c>
    </row>
    <row r="1160" spans="2:65" s="622" customFormat="1">
      <c r="B1160" s="621"/>
      <c r="D1160" s="594" t="s">
        <v>205</v>
      </c>
      <c r="E1160" s="623" t="s">
        <v>5</v>
      </c>
      <c r="F1160" s="624" t="s">
        <v>253</v>
      </c>
      <c r="H1160" s="625">
        <v>23.25</v>
      </c>
      <c r="L1160" s="621"/>
      <c r="M1160" s="626"/>
      <c r="N1160" s="627"/>
      <c r="O1160" s="627"/>
      <c r="P1160" s="627"/>
      <c r="Q1160" s="627"/>
      <c r="R1160" s="627"/>
      <c r="S1160" s="627"/>
      <c r="T1160" s="628"/>
      <c r="AT1160" s="623" t="s">
        <v>205</v>
      </c>
      <c r="AU1160" s="623" t="s">
        <v>89</v>
      </c>
      <c r="AV1160" s="622" t="s">
        <v>114</v>
      </c>
      <c r="AW1160" s="622" t="s">
        <v>43</v>
      </c>
      <c r="AX1160" s="622" t="s">
        <v>82</v>
      </c>
      <c r="AY1160" s="623" t="s">
        <v>197</v>
      </c>
    </row>
    <row r="1161" spans="2:65" s="614" customFormat="1">
      <c r="B1161" s="613"/>
      <c r="D1161" s="594" t="s">
        <v>205</v>
      </c>
      <c r="E1161" s="615" t="s">
        <v>5</v>
      </c>
      <c r="F1161" s="616" t="s">
        <v>210</v>
      </c>
      <c r="H1161" s="617">
        <v>23.25</v>
      </c>
      <c r="L1161" s="613"/>
      <c r="M1161" s="618"/>
      <c r="N1161" s="619"/>
      <c r="O1161" s="619"/>
      <c r="P1161" s="619"/>
      <c r="Q1161" s="619"/>
      <c r="R1161" s="619"/>
      <c r="S1161" s="619"/>
      <c r="T1161" s="620"/>
      <c r="AT1161" s="615" t="s">
        <v>205</v>
      </c>
      <c r="AU1161" s="615" t="s">
        <v>89</v>
      </c>
      <c r="AV1161" s="614" t="s">
        <v>129</v>
      </c>
      <c r="AW1161" s="614" t="s">
        <v>43</v>
      </c>
      <c r="AX1161" s="614" t="s">
        <v>11</v>
      </c>
      <c r="AY1161" s="615" t="s">
        <v>197</v>
      </c>
    </row>
    <row r="1162" spans="2:65" s="492" customFormat="1" ht="38.25" customHeight="1">
      <c r="B1162" s="493"/>
      <c r="C1162" s="572" t="s">
        <v>917</v>
      </c>
      <c r="D1162" s="572" t="s">
        <v>199</v>
      </c>
      <c r="E1162" s="573" t="s">
        <v>918</v>
      </c>
      <c r="F1162" s="574" t="s">
        <v>919</v>
      </c>
      <c r="G1162" s="575" t="s">
        <v>876</v>
      </c>
      <c r="H1162" s="576">
        <v>23.25</v>
      </c>
      <c r="I1162" s="7"/>
      <c r="J1162" s="577">
        <f>ROUND(I1162*H1162,0)</f>
        <v>0</v>
      </c>
      <c r="K1162" s="574" t="s">
        <v>203</v>
      </c>
      <c r="L1162" s="493"/>
      <c r="M1162" s="578" t="s">
        <v>5</v>
      </c>
      <c r="N1162" s="579" t="s">
        <v>53</v>
      </c>
      <c r="O1162" s="494"/>
      <c r="P1162" s="580">
        <f>O1162*H1162</f>
        <v>0</v>
      </c>
      <c r="Q1162" s="580">
        <v>2.63E-3</v>
      </c>
      <c r="R1162" s="580">
        <f>Q1162*H1162</f>
        <v>6.11475E-2</v>
      </c>
      <c r="S1162" s="580">
        <v>0</v>
      </c>
      <c r="T1162" s="581">
        <f>S1162*H1162</f>
        <v>0</v>
      </c>
      <c r="AR1162" s="482" t="s">
        <v>129</v>
      </c>
      <c r="AT1162" s="482" t="s">
        <v>199</v>
      </c>
      <c r="AU1162" s="482" t="s">
        <v>89</v>
      </c>
      <c r="AY1162" s="482" t="s">
        <v>197</v>
      </c>
      <c r="BE1162" s="582">
        <f>IF(N1162="základní",J1162,0)</f>
        <v>0</v>
      </c>
      <c r="BF1162" s="582">
        <f>IF(N1162="snížená",J1162,0)</f>
        <v>0</v>
      </c>
      <c r="BG1162" s="582">
        <f>IF(N1162="zákl. přenesená",J1162,0)</f>
        <v>0</v>
      </c>
      <c r="BH1162" s="582">
        <f>IF(N1162="sníž. přenesená",J1162,0)</f>
        <v>0</v>
      </c>
      <c r="BI1162" s="582">
        <f>IF(N1162="nulová",J1162,0)</f>
        <v>0</v>
      </c>
      <c r="BJ1162" s="482" t="s">
        <v>11</v>
      </c>
      <c r="BK1162" s="582">
        <f>ROUND(I1162*H1162,0)</f>
        <v>0</v>
      </c>
      <c r="BL1162" s="482" t="s">
        <v>129</v>
      </c>
      <c r="BM1162" s="482" t="s">
        <v>920</v>
      </c>
    </row>
    <row r="1163" spans="2:65" s="492" customFormat="1" ht="38.25" customHeight="1">
      <c r="B1163" s="493"/>
      <c r="C1163" s="572" t="s">
        <v>921</v>
      </c>
      <c r="D1163" s="572" t="s">
        <v>199</v>
      </c>
      <c r="E1163" s="573" t="s">
        <v>922</v>
      </c>
      <c r="F1163" s="574" t="s">
        <v>923</v>
      </c>
      <c r="G1163" s="575" t="s">
        <v>202</v>
      </c>
      <c r="H1163" s="576">
        <v>96</v>
      </c>
      <c r="I1163" s="7"/>
      <c r="J1163" s="577">
        <f>ROUND(I1163*H1163,0)</f>
        <v>0</v>
      </c>
      <c r="K1163" s="574" t="s">
        <v>203</v>
      </c>
      <c r="L1163" s="493"/>
      <c r="M1163" s="578" t="s">
        <v>5</v>
      </c>
      <c r="N1163" s="579" t="s">
        <v>53</v>
      </c>
      <c r="O1163" s="494"/>
      <c r="P1163" s="580">
        <f>O1163*H1163</f>
        <v>0</v>
      </c>
      <c r="Q1163" s="580">
        <v>0</v>
      </c>
      <c r="R1163" s="580">
        <f>Q1163*H1163</f>
        <v>0</v>
      </c>
      <c r="S1163" s="580">
        <v>8.9999999999999993E-3</v>
      </c>
      <c r="T1163" s="581">
        <f>S1163*H1163</f>
        <v>0.86399999999999988</v>
      </c>
      <c r="AR1163" s="482" t="s">
        <v>129</v>
      </c>
      <c r="AT1163" s="482" t="s">
        <v>199</v>
      </c>
      <c r="AU1163" s="482" t="s">
        <v>89</v>
      </c>
      <c r="AY1163" s="482" t="s">
        <v>197</v>
      </c>
      <c r="BE1163" s="582">
        <f>IF(N1163="základní",J1163,0)</f>
        <v>0</v>
      </c>
      <c r="BF1163" s="582">
        <f>IF(N1163="snížená",J1163,0)</f>
        <v>0</v>
      </c>
      <c r="BG1163" s="582">
        <f>IF(N1163="zákl. přenesená",J1163,0)</f>
        <v>0</v>
      </c>
      <c r="BH1163" s="582">
        <f>IF(N1163="sníž. přenesená",J1163,0)</f>
        <v>0</v>
      </c>
      <c r="BI1163" s="582">
        <f>IF(N1163="nulová",J1163,0)</f>
        <v>0</v>
      </c>
      <c r="BJ1163" s="482" t="s">
        <v>11</v>
      </c>
      <c r="BK1163" s="582">
        <f>ROUND(I1163*H1163,0)</f>
        <v>0</v>
      </c>
      <c r="BL1163" s="482" t="s">
        <v>129</v>
      </c>
      <c r="BM1163" s="482" t="s">
        <v>924</v>
      </c>
    </row>
    <row r="1164" spans="2:65" s="599" customFormat="1">
      <c r="B1164" s="598"/>
      <c r="D1164" s="594" t="s">
        <v>205</v>
      </c>
      <c r="E1164" s="600" t="s">
        <v>5</v>
      </c>
      <c r="F1164" s="601" t="s">
        <v>215</v>
      </c>
      <c r="H1164" s="600" t="s">
        <v>5</v>
      </c>
      <c r="L1164" s="598"/>
      <c r="M1164" s="602"/>
      <c r="N1164" s="603"/>
      <c r="O1164" s="603"/>
      <c r="P1164" s="603"/>
      <c r="Q1164" s="603"/>
      <c r="R1164" s="603"/>
      <c r="S1164" s="603"/>
      <c r="T1164" s="604"/>
      <c r="AT1164" s="600" t="s">
        <v>205</v>
      </c>
      <c r="AU1164" s="600" t="s">
        <v>89</v>
      </c>
      <c r="AV1164" s="599" t="s">
        <v>11</v>
      </c>
      <c r="AW1164" s="599" t="s">
        <v>43</v>
      </c>
      <c r="AX1164" s="599" t="s">
        <v>82</v>
      </c>
      <c r="AY1164" s="600" t="s">
        <v>197</v>
      </c>
    </row>
    <row r="1165" spans="2:65" s="606" customFormat="1">
      <c r="B1165" s="605"/>
      <c r="D1165" s="594" t="s">
        <v>205</v>
      </c>
      <c r="E1165" s="607" t="s">
        <v>5</v>
      </c>
      <c r="F1165" s="608" t="s">
        <v>925</v>
      </c>
      <c r="H1165" s="609">
        <v>48</v>
      </c>
      <c r="L1165" s="605"/>
      <c r="M1165" s="610"/>
      <c r="N1165" s="611"/>
      <c r="O1165" s="611"/>
      <c r="P1165" s="611"/>
      <c r="Q1165" s="611"/>
      <c r="R1165" s="611"/>
      <c r="S1165" s="611"/>
      <c r="T1165" s="612"/>
      <c r="AT1165" s="607" t="s">
        <v>205</v>
      </c>
      <c r="AU1165" s="607" t="s">
        <v>89</v>
      </c>
      <c r="AV1165" s="606" t="s">
        <v>89</v>
      </c>
      <c r="AW1165" s="606" t="s">
        <v>43</v>
      </c>
      <c r="AX1165" s="606" t="s">
        <v>82</v>
      </c>
      <c r="AY1165" s="607" t="s">
        <v>197</v>
      </c>
    </row>
    <row r="1166" spans="2:65" s="622" customFormat="1">
      <c r="B1166" s="621"/>
      <c r="D1166" s="594" t="s">
        <v>205</v>
      </c>
      <c r="E1166" s="623" t="s">
        <v>5</v>
      </c>
      <c r="F1166" s="624" t="s">
        <v>222</v>
      </c>
      <c r="H1166" s="625">
        <v>48</v>
      </c>
      <c r="L1166" s="621"/>
      <c r="M1166" s="626"/>
      <c r="N1166" s="627"/>
      <c r="O1166" s="627"/>
      <c r="P1166" s="627"/>
      <c r="Q1166" s="627"/>
      <c r="R1166" s="627"/>
      <c r="S1166" s="627"/>
      <c r="T1166" s="628"/>
      <c r="AT1166" s="623" t="s">
        <v>205</v>
      </c>
      <c r="AU1166" s="623" t="s">
        <v>89</v>
      </c>
      <c r="AV1166" s="622" t="s">
        <v>114</v>
      </c>
      <c r="AW1166" s="622" t="s">
        <v>43</v>
      </c>
      <c r="AX1166" s="622" t="s">
        <v>82</v>
      </c>
      <c r="AY1166" s="623" t="s">
        <v>197</v>
      </c>
    </row>
    <row r="1167" spans="2:65" s="599" customFormat="1">
      <c r="B1167" s="598"/>
      <c r="D1167" s="594" t="s">
        <v>205</v>
      </c>
      <c r="E1167" s="600" t="s">
        <v>5</v>
      </c>
      <c r="F1167" s="601" t="s">
        <v>249</v>
      </c>
      <c r="H1167" s="600" t="s">
        <v>5</v>
      </c>
      <c r="L1167" s="598"/>
      <c r="M1167" s="602"/>
      <c r="N1167" s="603"/>
      <c r="O1167" s="603"/>
      <c r="P1167" s="603"/>
      <c r="Q1167" s="603"/>
      <c r="R1167" s="603"/>
      <c r="S1167" s="603"/>
      <c r="T1167" s="604"/>
      <c r="AT1167" s="600" t="s">
        <v>205</v>
      </c>
      <c r="AU1167" s="600" t="s">
        <v>89</v>
      </c>
      <c r="AV1167" s="599" t="s">
        <v>11</v>
      </c>
      <c r="AW1167" s="599" t="s">
        <v>43</v>
      </c>
      <c r="AX1167" s="599" t="s">
        <v>82</v>
      </c>
      <c r="AY1167" s="600" t="s">
        <v>197</v>
      </c>
    </row>
    <row r="1168" spans="2:65" s="606" customFormat="1">
      <c r="B1168" s="605"/>
      <c r="D1168" s="594" t="s">
        <v>205</v>
      </c>
      <c r="E1168" s="607" t="s">
        <v>5</v>
      </c>
      <c r="F1168" s="608" t="s">
        <v>925</v>
      </c>
      <c r="H1168" s="609">
        <v>48</v>
      </c>
      <c r="L1168" s="605"/>
      <c r="M1168" s="610"/>
      <c r="N1168" s="611"/>
      <c r="O1168" s="611"/>
      <c r="P1168" s="611"/>
      <c r="Q1168" s="611"/>
      <c r="R1168" s="611"/>
      <c r="S1168" s="611"/>
      <c r="T1168" s="612"/>
      <c r="AT1168" s="607" t="s">
        <v>205</v>
      </c>
      <c r="AU1168" s="607" t="s">
        <v>89</v>
      </c>
      <c r="AV1168" s="606" t="s">
        <v>89</v>
      </c>
      <c r="AW1168" s="606" t="s">
        <v>43</v>
      </c>
      <c r="AX1168" s="606" t="s">
        <v>82</v>
      </c>
      <c r="AY1168" s="607" t="s">
        <v>197</v>
      </c>
    </row>
    <row r="1169" spans="2:65" s="622" customFormat="1">
      <c r="B1169" s="621"/>
      <c r="D1169" s="594" t="s">
        <v>205</v>
      </c>
      <c r="E1169" s="623" t="s">
        <v>5</v>
      </c>
      <c r="F1169" s="624" t="s">
        <v>253</v>
      </c>
      <c r="H1169" s="625">
        <v>48</v>
      </c>
      <c r="L1169" s="621"/>
      <c r="M1169" s="626"/>
      <c r="N1169" s="627"/>
      <c r="O1169" s="627"/>
      <c r="P1169" s="627"/>
      <c r="Q1169" s="627"/>
      <c r="R1169" s="627"/>
      <c r="S1169" s="627"/>
      <c r="T1169" s="628"/>
      <c r="AT1169" s="623" t="s">
        <v>205</v>
      </c>
      <c r="AU1169" s="623" t="s">
        <v>89</v>
      </c>
      <c r="AV1169" s="622" t="s">
        <v>114</v>
      </c>
      <c r="AW1169" s="622" t="s">
        <v>43</v>
      </c>
      <c r="AX1169" s="622" t="s">
        <v>82</v>
      </c>
      <c r="AY1169" s="623" t="s">
        <v>197</v>
      </c>
    </row>
    <row r="1170" spans="2:65" s="614" customFormat="1">
      <c r="B1170" s="613"/>
      <c r="D1170" s="594" t="s">
        <v>205</v>
      </c>
      <c r="E1170" s="615" t="s">
        <v>5</v>
      </c>
      <c r="F1170" s="616" t="s">
        <v>210</v>
      </c>
      <c r="H1170" s="617">
        <v>96</v>
      </c>
      <c r="L1170" s="613"/>
      <c r="M1170" s="618"/>
      <c r="N1170" s="619"/>
      <c r="O1170" s="619"/>
      <c r="P1170" s="619"/>
      <c r="Q1170" s="619"/>
      <c r="R1170" s="619"/>
      <c r="S1170" s="619"/>
      <c r="T1170" s="620"/>
      <c r="AT1170" s="615" t="s">
        <v>205</v>
      </c>
      <c r="AU1170" s="615" t="s">
        <v>89</v>
      </c>
      <c r="AV1170" s="614" t="s">
        <v>129</v>
      </c>
      <c r="AW1170" s="614" t="s">
        <v>43</v>
      </c>
      <c r="AX1170" s="614" t="s">
        <v>11</v>
      </c>
      <c r="AY1170" s="615" t="s">
        <v>197</v>
      </c>
    </row>
    <row r="1171" spans="2:65" s="492" customFormat="1" ht="38.25" customHeight="1">
      <c r="B1171" s="493"/>
      <c r="C1171" s="572" t="s">
        <v>926</v>
      </c>
      <c r="D1171" s="572" t="s">
        <v>199</v>
      </c>
      <c r="E1171" s="573" t="s">
        <v>927</v>
      </c>
      <c r="F1171" s="574" t="s">
        <v>928</v>
      </c>
      <c r="G1171" s="575" t="s">
        <v>202</v>
      </c>
      <c r="H1171" s="576">
        <v>54</v>
      </c>
      <c r="I1171" s="7"/>
      <c r="J1171" s="577">
        <f>ROUND(I1171*H1171,0)</f>
        <v>0</v>
      </c>
      <c r="K1171" s="574" t="s">
        <v>203</v>
      </c>
      <c r="L1171" s="493"/>
      <c r="M1171" s="578" t="s">
        <v>5</v>
      </c>
      <c r="N1171" s="579" t="s">
        <v>53</v>
      </c>
      <c r="O1171" s="494"/>
      <c r="P1171" s="580">
        <f>O1171*H1171</f>
        <v>0</v>
      </c>
      <c r="Q1171" s="580">
        <v>0</v>
      </c>
      <c r="R1171" s="580">
        <f>Q1171*H1171</f>
        <v>0</v>
      </c>
      <c r="S1171" s="580">
        <v>1.9E-2</v>
      </c>
      <c r="T1171" s="581">
        <f>S1171*H1171</f>
        <v>1.026</v>
      </c>
      <c r="AR1171" s="482" t="s">
        <v>129</v>
      </c>
      <c r="AT1171" s="482" t="s">
        <v>199</v>
      </c>
      <c r="AU1171" s="482" t="s">
        <v>89</v>
      </c>
      <c r="AY1171" s="482" t="s">
        <v>197</v>
      </c>
      <c r="BE1171" s="582">
        <f>IF(N1171="základní",J1171,0)</f>
        <v>0</v>
      </c>
      <c r="BF1171" s="582">
        <f>IF(N1171="snížená",J1171,0)</f>
        <v>0</v>
      </c>
      <c r="BG1171" s="582">
        <f>IF(N1171="zákl. přenesená",J1171,0)</f>
        <v>0</v>
      </c>
      <c r="BH1171" s="582">
        <f>IF(N1171="sníž. přenesená",J1171,0)</f>
        <v>0</v>
      </c>
      <c r="BI1171" s="582">
        <f>IF(N1171="nulová",J1171,0)</f>
        <v>0</v>
      </c>
      <c r="BJ1171" s="482" t="s">
        <v>11</v>
      </c>
      <c r="BK1171" s="582">
        <f>ROUND(I1171*H1171,0)</f>
        <v>0</v>
      </c>
      <c r="BL1171" s="482" t="s">
        <v>129</v>
      </c>
      <c r="BM1171" s="482" t="s">
        <v>929</v>
      </c>
    </row>
    <row r="1172" spans="2:65" s="599" customFormat="1">
      <c r="B1172" s="598"/>
      <c r="D1172" s="594" t="s">
        <v>205</v>
      </c>
      <c r="E1172" s="600" t="s">
        <v>5</v>
      </c>
      <c r="F1172" s="601" t="s">
        <v>930</v>
      </c>
      <c r="H1172" s="600" t="s">
        <v>5</v>
      </c>
      <c r="L1172" s="598"/>
      <c r="M1172" s="602"/>
      <c r="N1172" s="603"/>
      <c r="O1172" s="603"/>
      <c r="P1172" s="603"/>
      <c r="Q1172" s="603"/>
      <c r="R1172" s="603"/>
      <c r="S1172" s="603"/>
      <c r="T1172" s="604"/>
      <c r="AT1172" s="600" t="s">
        <v>205</v>
      </c>
      <c r="AU1172" s="600" t="s">
        <v>89</v>
      </c>
      <c r="AV1172" s="599" t="s">
        <v>11</v>
      </c>
      <c r="AW1172" s="599" t="s">
        <v>43</v>
      </c>
      <c r="AX1172" s="599" t="s">
        <v>82</v>
      </c>
      <c r="AY1172" s="600" t="s">
        <v>197</v>
      </c>
    </row>
    <row r="1173" spans="2:65" s="599" customFormat="1">
      <c r="B1173" s="598"/>
      <c r="D1173" s="594" t="s">
        <v>205</v>
      </c>
      <c r="E1173" s="600" t="s">
        <v>5</v>
      </c>
      <c r="F1173" s="601" t="s">
        <v>215</v>
      </c>
      <c r="H1173" s="600" t="s">
        <v>5</v>
      </c>
      <c r="L1173" s="598"/>
      <c r="M1173" s="602"/>
      <c r="N1173" s="603"/>
      <c r="O1173" s="603"/>
      <c r="P1173" s="603"/>
      <c r="Q1173" s="603"/>
      <c r="R1173" s="603"/>
      <c r="S1173" s="603"/>
      <c r="T1173" s="604"/>
      <c r="AT1173" s="600" t="s">
        <v>205</v>
      </c>
      <c r="AU1173" s="600" t="s">
        <v>89</v>
      </c>
      <c r="AV1173" s="599" t="s">
        <v>11</v>
      </c>
      <c r="AW1173" s="599" t="s">
        <v>43</v>
      </c>
      <c r="AX1173" s="599" t="s">
        <v>82</v>
      </c>
      <c r="AY1173" s="600" t="s">
        <v>197</v>
      </c>
    </row>
    <row r="1174" spans="2:65" s="606" customFormat="1">
      <c r="B1174" s="605"/>
      <c r="D1174" s="594" t="s">
        <v>205</v>
      </c>
      <c r="E1174" s="607" t="s">
        <v>5</v>
      </c>
      <c r="F1174" s="608" t="s">
        <v>931</v>
      </c>
      <c r="H1174" s="609">
        <v>3</v>
      </c>
      <c r="L1174" s="605"/>
      <c r="M1174" s="610"/>
      <c r="N1174" s="611"/>
      <c r="O1174" s="611"/>
      <c r="P1174" s="611"/>
      <c r="Q1174" s="611"/>
      <c r="R1174" s="611"/>
      <c r="S1174" s="611"/>
      <c r="T1174" s="612"/>
      <c r="AT1174" s="607" t="s">
        <v>205</v>
      </c>
      <c r="AU1174" s="607" t="s">
        <v>89</v>
      </c>
      <c r="AV1174" s="606" t="s">
        <v>89</v>
      </c>
      <c r="AW1174" s="606" t="s">
        <v>43</v>
      </c>
      <c r="AX1174" s="606" t="s">
        <v>82</v>
      </c>
      <c r="AY1174" s="607" t="s">
        <v>197</v>
      </c>
    </row>
    <row r="1175" spans="2:65" s="599" customFormat="1">
      <c r="B1175" s="598"/>
      <c r="D1175" s="594" t="s">
        <v>205</v>
      </c>
      <c r="E1175" s="600" t="s">
        <v>5</v>
      </c>
      <c r="F1175" s="601" t="s">
        <v>249</v>
      </c>
      <c r="H1175" s="600" t="s">
        <v>5</v>
      </c>
      <c r="L1175" s="598"/>
      <c r="M1175" s="602"/>
      <c r="N1175" s="603"/>
      <c r="O1175" s="603"/>
      <c r="P1175" s="603"/>
      <c r="Q1175" s="603"/>
      <c r="R1175" s="603"/>
      <c r="S1175" s="603"/>
      <c r="T1175" s="604"/>
      <c r="AT1175" s="600" t="s">
        <v>205</v>
      </c>
      <c r="AU1175" s="600" t="s">
        <v>89</v>
      </c>
      <c r="AV1175" s="599" t="s">
        <v>11</v>
      </c>
      <c r="AW1175" s="599" t="s">
        <v>43</v>
      </c>
      <c r="AX1175" s="599" t="s">
        <v>82</v>
      </c>
      <c r="AY1175" s="600" t="s">
        <v>197</v>
      </c>
    </row>
    <row r="1176" spans="2:65" s="606" customFormat="1">
      <c r="B1176" s="605"/>
      <c r="D1176" s="594" t="s">
        <v>205</v>
      </c>
      <c r="E1176" s="607" t="s">
        <v>5</v>
      </c>
      <c r="F1176" s="608" t="s">
        <v>931</v>
      </c>
      <c r="H1176" s="609">
        <v>3</v>
      </c>
      <c r="L1176" s="605"/>
      <c r="M1176" s="610"/>
      <c r="N1176" s="611"/>
      <c r="O1176" s="611"/>
      <c r="P1176" s="611"/>
      <c r="Q1176" s="611"/>
      <c r="R1176" s="611"/>
      <c r="S1176" s="611"/>
      <c r="T1176" s="612"/>
      <c r="AT1176" s="607" t="s">
        <v>205</v>
      </c>
      <c r="AU1176" s="607" t="s">
        <v>89</v>
      </c>
      <c r="AV1176" s="606" t="s">
        <v>89</v>
      </c>
      <c r="AW1176" s="606" t="s">
        <v>43</v>
      </c>
      <c r="AX1176" s="606" t="s">
        <v>82</v>
      </c>
      <c r="AY1176" s="607" t="s">
        <v>197</v>
      </c>
    </row>
    <row r="1177" spans="2:65" s="622" customFormat="1">
      <c r="B1177" s="621"/>
      <c r="D1177" s="594" t="s">
        <v>205</v>
      </c>
      <c r="E1177" s="623" t="s">
        <v>5</v>
      </c>
      <c r="F1177" s="624" t="s">
        <v>932</v>
      </c>
      <c r="H1177" s="625">
        <v>6</v>
      </c>
      <c r="L1177" s="621"/>
      <c r="M1177" s="626"/>
      <c r="N1177" s="627"/>
      <c r="O1177" s="627"/>
      <c r="P1177" s="627"/>
      <c r="Q1177" s="627"/>
      <c r="R1177" s="627"/>
      <c r="S1177" s="627"/>
      <c r="T1177" s="628"/>
      <c r="AT1177" s="623" t="s">
        <v>205</v>
      </c>
      <c r="AU1177" s="623" t="s">
        <v>89</v>
      </c>
      <c r="AV1177" s="622" t="s">
        <v>114</v>
      </c>
      <c r="AW1177" s="622" t="s">
        <v>43</v>
      </c>
      <c r="AX1177" s="622" t="s">
        <v>82</v>
      </c>
      <c r="AY1177" s="623" t="s">
        <v>197</v>
      </c>
    </row>
    <row r="1178" spans="2:65" s="599" customFormat="1">
      <c r="B1178" s="598"/>
      <c r="D1178" s="594" t="s">
        <v>205</v>
      </c>
      <c r="E1178" s="600" t="s">
        <v>5</v>
      </c>
      <c r="F1178" s="601" t="s">
        <v>206</v>
      </c>
      <c r="H1178" s="600" t="s">
        <v>5</v>
      </c>
      <c r="L1178" s="598"/>
      <c r="M1178" s="602"/>
      <c r="N1178" s="603"/>
      <c r="O1178" s="603"/>
      <c r="P1178" s="603"/>
      <c r="Q1178" s="603"/>
      <c r="R1178" s="603"/>
      <c r="S1178" s="603"/>
      <c r="T1178" s="604"/>
      <c r="AT1178" s="600" t="s">
        <v>205</v>
      </c>
      <c r="AU1178" s="600" t="s">
        <v>89</v>
      </c>
      <c r="AV1178" s="599" t="s">
        <v>11</v>
      </c>
      <c r="AW1178" s="599" t="s">
        <v>43</v>
      </c>
      <c r="AX1178" s="599" t="s">
        <v>82</v>
      </c>
      <c r="AY1178" s="600" t="s">
        <v>197</v>
      </c>
    </row>
    <row r="1179" spans="2:65" s="599" customFormat="1">
      <c r="B1179" s="598"/>
      <c r="D1179" s="594" t="s">
        <v>205</v>
      </c>
      <c r="E1179" s="600" t="s">
        <v>5</v>
      </c>
      <c r="F1179" s="601" t="s">
        <v>207</v>
      </c>
      <c r="H1179" s="600" t="s">
        <v>5</v>
      </c>
      <c r="L1179" s="598"/>
      <c r="M1179" s="602"/>
      <c r="N1179" s="603"/>
      <c r="O1179" s="603"/>
      <c r="P1179" s="603"/>
      <c r="Q1179" s="603"/>
      <c r="R1179" s="603"/>
      <c r="S1179" s="603"/>
      <c r="T1179" s="604"/>
      <c r="AT1179" s="600" t="s">
        <v>205</v>
      </c>
      <c r="AU1179" s="600" t="s">
        <v>89</v>
      </c>
      <c r="AV1179" s="599" t="s">
        <v>11</v>
      </c>
      <c r="AW1179" s="599" t="s">
        <v>43</v>
      </c>
      <c r="AX1179" s="599" t="s">
        <v>82</v>
      </c>
      <c r="AY1179" s="600" t="s">
        <v>197</v>
      </c>
    </row>
    <row r="1180" spans="2:65" s="606" customFormat="1">
      <c r="B1180" s="605"/>
      <c r="D1180" s="594" t="s">
        <v>205</v>
      </c>
      <c r="E1180" s="607" t="s">
        <v>5</v>
      </c>
      <c r="F1180" s="608" t="s">
        <v>208</v>
      </c>
      <c r="H1180" s="609">
        <v>48</v>
      </c>
      <c r="L1180" s="605"/>
      <c r="M1180" s="610"/>
      <c r="N1180" s="611"/>
      <c r="O1180" s="611"/>
      <c r="P1180" s="611"/>
      <c r="Q1180" s="611"/>
      <c r="R1180" s="611"/>
      <c r="S1180" s="611"/>
      <c r="T1180" s="612"/>
      <c r="AT1180" s="607" t="s">
        <v>205</v>
      </c>
      <c r="AU1180" s="607" t="s">
        <v>89</v>
      </c>
      <c r="AV1180" s="606" t="s">
        <v>89</v>
      </c>
      <c r="AW1180" s="606" t="s">
        <v>43</v>
      </c>
      <c r="AX1180" s="606" t="s">
        <v>82</v>
      </c>
      <c r="AY1180" s="607" t="s">
        <v>197</v>
      </c>
    </row>
    <row r="1181" spans="2:65" s="622" customFormat="1">
      <c r="B1181" s="621"/>
      <c r="D1181" s="594" t="s">
        <v>205</v>
      </c>
      <c r="E1181" s="623" t="s">
        <v>5</v>
      </c>
      <c r="F1181" s="624" t="s">
        <v>209</v>
      </c>
      <c r="H1181" s="625">
        <v>48</v>
      </c>
      <c r="L1181" s="621"/>
      <c r="M1181" s="626"/>
      <c r="N1181" s="627"/>
      <c r="O1181" s="627"/>
      <c r="P1181" s="627"/>
      <c r="Q1181" s="627"/>
      <c r="R1181" s="627"/>
      <c r="S1181" s="627"/>
      <c r="T1181" s="628"/>
      <c r="AT1181" s="623" t="s">
        <v>205</v>
      </c>
      <c r="AU1181" s="623" t="s">
        <v>89</v>
      </c>
      <c r="AV1181" s="622" t="s">
        <v>114</v>
      </c>
      <c r="AW1181" s="622" t="s">
        <v>43</v>
      </c>
      <c r="AX1181" s="622" t="s">
        <v>82</v>
      </c>
      <c r="AY1181" s="623" t="s">
        <v>197</v>
      </c>
    </row>
    <row r="1182" spans="2:65" s="614" customFormat="1">
      <c r="B1182" s="613"/>
      <c r="D1182" s="594" t="s">
        <v>205</v>
      </c>
      <c r="E1182" s="615" t="s">
        <v>5</v>
      </c>
      <c r="F1182" s="616" t="s">
        <v>210</v>
      </c>
      <c r="H1182" s="617">
        <v>54</v>
      </c>
      <c r="L1182" s="613"/>
      <c r="M1182" s="618"/>
      <c r="N1182" s="619"/>
      <c r="O1182" s="619"/>
      <c r="P1182" s="619"/>
      <c r="Q1182" s="619"/>
      <c r="R1182" s="619"/>
      <c r="S1182" s="619"/>
      <c r="T1182" s="620"/>
      <c r="AT1182" s="615" t="s">
        <v>205</v>
      </c>
      <c r="AU1182" s="615" t="s">
        <v>89</v>
      </c>
      <c r="AV1182" s="614" t="s">
        <v>129</v>
      </c>
      <c r="AW1182" s="614" t="s">
        <v>43</v>
      </c>
      <c r="AX1182" s="614" t="s">
        <v>11</v>
      </c>
      <c r="AY1182" s="615" t="s">
        <v>197</v>
      </c>
    </row>
    <row r="1183" spans="2:65" s="492" customFormat="1" ht="25.5" customHeight="1">
      <c r="B1183" s="493"/>
      <c r="C1183" s="572" t="s">
        <v>933</v>
      </c>
      <c r="D1183" s="572" t="s">
        <v>199</v>
      </c>
      <c r="E1183" s="573" t="s">
        <v>934</v>
      </c>
      <c r="F1183" s="574" t="s">
        <v>935</v>
      </c>
      <c r="G1183" s="575" t="s">
        <v>202</v>
      </c>
      <c r="H1183" s="576">
        <v>48</v>
      </c>
      <c r="I1183" s="7"/>
      <c r="J1183" s="577">
        <f>ROUND(I1183*H1183,0)</f>
        <v>0</v>
      </c>
      <c r="K1183" s="574" t="s">
        <v>203</v>
      </c>
      <c r="L1183" s="493"/>
      <c r="M1183" s="578" t="s">
        <v>5</v>
      </c>
      <c r="N1183" s="579" t="s">
        <v>53</v>
      </c>
      <c r="O1183" s="494"/>
      <c r="P1183" s="580">
        <f>O1183*H1183</f>
        <v>0</v>
      </c>
      <c r="Q1183" s="580">
        <v>0</v>
      </c>
      <c r="R1183" s="580">
        <f>Q1183*H1183</f>
        <v>0</v>
      </c>
      <c r="S1183" s="580">
        <v>1E-3</v>
      </c>
      <c r="T1183" s="581">
        <f>S1183*H1183</f>
        <v>4.8000000000000001E-2</v>
      </c>
      <c r="AR1183" s="482" t="s">
        <v>129</v>
      </c>
      <c r="AT1183" s="482" t="s">
        <v>199</v>
      </c>
      <c r="AU1183" s="482" t="s">
        <v>89</v>
      </c>
      <c r="AY1183" s="482" t="s">
        <v>197</v>
      </c>
      <c r="BE1183" s="582">
        <f>IF(N1183="základní",J1183,0)</f>
        <v>0</v>
      </c>
      <c r="BF1183" s="582">
        <f>IF(N1183="snížená",J1183,0)</f>
        <v>0</v>
      </c>
      <c r="BG1183" s="582">
        <f>IF(N1183="zákl. přenesená",J1183,0)</f>
        <v>0</v>
      </c>
      <c r="BH1183" s="582">
        <f>IF(N1183="sníž. přenesená",J1183,0)</f>
        <v>0</v>
      </c>
      <c r="BI1183" s="582">
        <f>IF(N1183="nulová",J1183,0)</f>
        <v>0</v>
      </c>
      <c r="BJ1183" s="482" t="s">
        <v>11</v>
      </c>
      <c r="BK1183" s="582">
        <f>ROUND(I1183*H1183,0)</f>
        <v>0</v>
      </c>
      <c r="BL1183" s="482" t="s">
        <v>129</v>
      </c>
      <c r="BM1183" s="482" t="s">
        <v>936</v>
      </c>
    </row>
    <row r="1184" spans="2:65" s="599" customFormat="1">
      <c r="B1184" s="598"/>
      <c r="D1184" s="594" t="s">
        <v>205</v>
      </c>
      <c r="E1184" s="600" t="s">
        <v>5</v>
      </c>
      <c r="F1184" s="601" t="s">
        <v>223</v>
      </c>
      <c r="H1184" s="600" t="s">
        <v>5</v>
      </c>
      <c r="L1184" s="598"/>
      <c r="M1184" s="602"/>
      <c r="N1184" s="603"/>
      <c r="O1184" s="603"/>
      <c r="P1184" s="603"/>
      <c r="Q1184" s="603"/>
      <c r="R1184" s="603"/>
      <c r="S1184" s="603"/>
      <c r="T1184" s="604"/>
      <c r="AT1184" s="600" t="s">
        <v>205</v>
      </c>
      <c r="AU1184" s="600" t="s">
        <v>89</v>
      </c>
      <c r="AV1184" s="599" t="s">
        <v>11</v>
      </c>
      <c r="AW1184" s="599" t="s">
        <v>43</v>
      </c>
      <c r="AX1184" s="599" t="s">
        <v>82</v>
      </c>
      <c r="AY1184" s="600" t="s">
        <v>197</v>
      </c>
    </row>
    <row r="1185" spans="2:65" s="606" customFormat="1">
      <c r="B1185" s="605"/>
      <c r="D1185" s="594" t="s">
        <v>205</v>
      </c>
      <c r="E1185" s="607" t="s">
        <v>5</v>
      </c>
      <c r="F1185" s="608" t="s">
        <v>937</v>
      </c>
      <c r="H1185" s="609">
        <v>12</v>
      </c>
      <c r="L1185" s="605"/>
      <c r="M1185" s="610"/>
      <c r="N1185" s="611"/>
      <c r="O1185" s="611"/>
      <c r="P1185" s="611"/>
      <c r="Q1185" s="611"/>
      <c r="R1185" s="611"/>
      <c r="S1185" s="611"/>
      <c r="T1185" s="612"/>
      <c r="AT1185" s="607" t="s">
        <v>205</v>
      </c>
      <c r="AU1185" s="607" t="s">
        <v>89</v>
      </c>
      <c r="AV1185" s="606" t="s">
        <v>89</v>
      </c>
      <c r="AW1185" s="606" t="s">
        <v>43</v>
      </c>
      <c r="AX1185" s="606" t="s">
        <v>82</v>
      </c>
      <c r="AY1185" s="607" t="s">
        <v>197</v>
      </c>
    </row>
    <row r="1186" spans="2:65" s="622" customFormat="1">
      <c r="B1186" s="621"/>
      <c r="D1186" s="594" t="s">
        <v>205</v>
      </c>
      <c r="E1186" s="623" t="s">
        <v>5</v>
      </c>
      <c r="F1186" s="624" t="s">
        <v>237</v>
      </c>
      <c r="H1186" s="625">
        <v>12</v>
      </c>
      <c r="L1186" s="621"/>
      <c r="M1186" s="626"/>
      <c r="N1186" s="627"/>
      <c r="O1186" s="627"/>
      <c r="P1186" s="627"/>
      <c r="Q1186" s="627"/>
      <c r="R1186" s="627"/>
      <c r="S1186" s="627"/>
      <c r="T1186" s="628"/>
      <c r="AT1186" s="623" t="s">
        <v>205</v>
      </c>
      <c r="AU1186" s="623" t="s">
        <v>89</v>
      </c>
      <c r="AV1186" s="622" t="s">
        <v>114</v>
      </c>
      <c r="AW1186" s="622" t="s">
        <v>43</v>
      </c>
      <c r="AX1186" s="622" t="s">
        <v>82</v>
      </c>
      <c r="AY1186" s="623" t="s">
        <v>197</v>
      </c>
    </row>
    <row r="1187" spans="2:65" s="599" customFormat="1">
      <c r="B1187" s="598"/>
      <c r="D1187" s="594" t="s">
        <v>205</v>
      </c>
      <c r="E1187" s="600" t="s">
        <v>5</v>
      </c>
      <c r="F1187" s="601" t="s">
        <v>238</v>
      </c>
      <c r="H1187" s="600" t="s">
        <v>5</v>
      </c>
      <c r="L1187" s="598"/>
      <c r="M1187" s="602"/>
      <c r="N1187" s="603"/>
      <c r="O1187" s="603"/>
      <c r="P1187" s="603"/>
      <c r="Q1187" s="603"/>
      <c r="R1187" s="603"/>
      <c r="S1187" s="603"/>
      <c r="T1187" s="604"/>
      <c r="AT1187" s="600" t="s">
        <v>205</v>
      </c>
      <c r="AU1187" s="600" t="s">
        <v>89</v>
      </c>
      <c r="AV1187" s="599" t="s">
        <v>11</v>
      </c>
      <c r="AW1187" s="599" t="s">
        <v>43</v>
      </c>
      <c r="AX1187" s="599" t="s">
        <v>82</v>
      </c>
      <c r="AY1187" s="600" t="s">
        <v>197</v>
      </c>
    </row>
    <row r="1188" spans="2:65" s="606" customFormat="1">
      <c r="B1188" s="605"/>
      <c r="D1188" s="594" t="s">
        <v>205</v>
      </c>
      <c r="E1188" s="607" t="s">
        <v>5</v>
      </c>
      <c r="F1188" s="608" t="s">
        <v>937</v>
      </c>
      <c r="H1188" s="609">
        <v>12</v>
      </c>
      <c r="L1188" s="605"/>
      <c r="M1188" s="610"/>
      <c r="N1188" s="611"/>
      <c r="O1188" s="611"/>
      <c r="P1188" s="611"/>
      <c r="Q1188" s="611"/>
      <c r="R1188" s="611"/>
      <c r="S1188" s="611"/>
      <c r="T1188" s="612"/>
      <c r="AT1188" s="607" t="s">
        <v>205</v>
      </c>
      <c r="AU1188" s="607" t="s">
        <v>89</v>
      </c>
      <c r="AV1188" s="606" t="s">
        <v>89</v>
      </c>
      <c r="AW1188" s="606" t="s">
        <v>43</v>
      </c>
      <c r="AX1188" s="606" t="s">
        <v>82</v>
      </c>
      <c r="AY1188" s="607" t="s">
        <v>197</v>
      </c>
    </row>
    <row r="1189" spans="2:65" s="622" customFormat="1">
      <c r="B1189" s="621"/>
      <c r="D1189" s="594" t="s">
        <v>205</v>
      </c>
      <c r="E1189" s="623" t="s">
        <v>5</v>
      </c>
      <c r="F1189" s="624" t="s">
        <v>243</v>
      </c>
      <c r="H1189" s="625">
        <v>12</v>
      </c>
      <c r="L1189" s="621"/>
      <c r="M1189" s="626"/>
      <c r="N1189" s="627"/>
      <c r="O1189" s="627"/>
      <c r="P1189" s="627"/>
      <c r="Q1189" s="627"/>
      <c r="R1189" s="627"/>
      <c r="S1189" s="627"/>
      <c r="T1189" s="628"/>
      <c r="AT1189" s="623" t="s">
        <v>205</v>
      </c>
      <c r="AU1189" s="623" t="s">
        <v>89</v>
      </c>
      <c r="AV1189" s="622" t="s">
        <v>114</v>
      </c>
      <c r="AW1189" s="622" t="s">
        <v>43</v>
      </c>
      <c r="AX1189" s="622" t="s">
        <v>82</v>
      </c>
      <c r="AY1189" s="623" t="s">
        <v>197</v>
      </c>
    </row>
    <row r="1190" spans="2:65" s="599" customFormat="1">
      <c r="B1190" s="598"/>
      <c r="D1190" s="594" t="s">
        <v>205</v>
      </c>
      <c r="E1190" s="600" t="s">
        <v>5</v>
      </c>
      <c r="F1190" s="601" t="s">
        <v>244</v>
      </c>
      <c r="H1190" s="600" t="s">
        <v>5</v>
      </c>
      <c r="L1190" s="598"/>
      <c r="M1190" s="602"/>
      <c r="N1190" s="603"/>
      <c r="O1190" s="603"/>
      <c r="P1190" s="603"/>
      <c r="Q1190" s="603"/>
      <c r="R1190" s="603"/>
      <c r="S1190" s="603"/>
      <c r="T1190" s="604"/>
      <c r="AT1190" s="600" t="s">
        <v>205</v>
      </c>
      <c r="AU1190" s="600" t="s">
        <v>89</v>
      </c>
      <c r="AV1190" s="599" t="s">
        <v>11</v>
      </c>
      <c r="AW1190" s="599" t="s">
        <v>43</v>
      </c>
      <c r="AX1190" s="599" t="s">
        <v>82</v>
      </c>
      <c r="AY1190" s="600" t="s">
        <v>197</v>
      </c>
    </row>
    <row r="1191" spans="2:65" s="606" customFormat="1">
      <c r="B1191" s="605"/>
      <c r="D1191" s="594" t="s">
        <v>205</v>
      </c>
      <c r="E1191" s="607" t="s">
        <v>5</v>
      </c>
      <c r="F1191" s="608" t="s">
        <v>937</v>
      </c>
      <c r="H1191" s="609">
        <v>12</v>
      </c>
      <c r="L1191" s="605"/>
      <c r="M1191" s="610"/>
      <c r="N1191" s="611"/>
      <c r="O1191" s="611"/>
      <c r="P1191" s="611"/>
      <c r="Q1191" s="611"/>
      <c r="R1191" s="611"/>
      <c r="S1191" s="611"/>
      <c r="T1191" s="612"/>
      <c r="AT1191" s="607" t="s">
        <v>205</v>
      </c>
      <c r="AU1191" s="607" t="s">
        <v>89</v>
      </c>
      <c r="AV1191" s="606" t="s">
        <v>89</v>
      </c>
      <c r="AW1191" s="606" t="s">
        <v>43</v>
      </c>
      <c r="AX1191" s="606" t="s">
        <v>82</v>
      </c>
      <c r="AY1191" s="607" t="s">
        <v>197</v>
      </c>
    </row>
    <row r="1192" spans="2:65" s="622" customFormat="1">
      <c r="B1192" s="621"/>
      <c r="D1192" s="594" t="s">
        <v>205</v>
      </c>
      <c r="E1192" s="623" t="s">
        <v>5</v>
      </c>
      <c r="F1192" s="624" t="s">
        <v>248</v>
      </c>
      <c r="H1192" s="625">
        <v>12</v>
      </c>
      <c r="L1192" s="621"/>
      <c r="M1192" s="626"/>
      <c r="N1192" s="627"/>
      <c r="O1192" s="627"/>
      <c r="P1192" s="627"/>
      <c r="Q1192" s="627"/>
      <c r="R1192" s="627"/>
      <c r="S1192" s="627"/>
      <c r="T1192" s="628"/>
      <c r="AT1192" s="623" t="s">
        <v>205</v>
      </c>
      <c r="AU1192" s="623" t="s">
        <v>89</v>
      </c>
      <c r="AV1192" s="622" t="s">
        <v>114</v>
      </c>
      <c r="AW1192" s="622" t="s">
        <v>43</v>
      </c>
      <c r="AX1192" s="622" t="s">
        <v>82</v>
      </c>
      <c r="AY1192" s="623" t="s">
        <v>197</v>
      </c>
    </row>
    <row r="1193" spans="2:65" s="599" customFormat="1">
      <c r="B1193" s="598"/>
      <c r="D1193" s="594" t="s">
        <v>205</v>
      </c>
      <c r="E1193" s="600" t="s">
        <v>5</v>
      </c>
      <c r="F1193" s="601" t="s">
        <v>249</v>
      </c>
      <c r="H1193" s="600" t="s">
        <v>5</v>
      </c>
      <c r="L1193" s="598"/>
      <c r="M1193" s="602"/>
      <c r="N1193" s="603"/>
      <c r="O1193" s="603"/>
      <c r="P1193" s="603"/>
      <c r="Q1193" s="603"/>
      <c r="R1193" s="603"/>
      <c r="S1193" s="603"/>
      <c r="T1193" s="604"/>
      <c r="AT1193" s="600" t="s">
        <v>205</v>
      </c>
      <c r="AU1193" s="600" t="s">
        <v>89</v>
      </c>
      <c r="AV1193" s="599" t="s">
        <v>11</v>
      </c>
      <c r="AW1193" s="599" t="s">
        <v>43</v>
      </c>
      <c r="AX1193" s="599" t="s">
        <v>82</v>
      </c>
      <c r="AY1193" s="600" t="s">
        <v>197</v>
      </c>
    </row>
    <row r="1194" spans="2:65" s="606" customFormat="1">
      <c r="B1194" s="605"/>
      <c r="D1194" s="594" t="s">
        <v>205</v>
      </c>
      <c r="E1194" s="607" t="s">
        <v>5</v>
      </c>
      <c r="F1194" s="608" t="s">
        <v>937</v>
      </c>
      <c r="H1194" s="609">
        <v>12</v>
      </c>
      <c r="L1194" s="605"/>
      <c r="M1194" s="610"/>
      <c r="N1194" s="611"/>
      <c r="O1194" s="611"/>
      <c r="P1194" s="611"/>
      <c r="Q1194" s="611"/>
      <c r="R1194" s="611"/>
      <c r="S1194" s="611"/>
      <c r="T1194" s="612"/>
      <c r="AT1194" s="607" t="s">
        <v>205</v>
      </c>
      <c r="AU1194" s="607" t="s">
        <v>89</v>
      </c>
      <c r="AV1194" s="606" t="s">
        <v>89</v>
      </c>
      <c r="AW1194" s="606" t="s">
        <v>43</v>
      </c>
      <c r="AX1194" s="606" t="s">
        <v>82</v>
      </c>
      <c r="AY1194" s="607" t="s">
        <v>197</v>
      </c>
    </row>
    <row r="1195" spans="2:65" s="622" customFormat="1">
      <c r="B1195" s="621"/>
      <c r="D1195" s="594" t="s">
        <v>205</v>
      </c>
      <c r="E1195" s="623" t="s">
        <v>5</v>
      </c>
      <c r="F1195" s="624" t="s">
        <v>253</v>
      </c>
      <c r="H1195" s="625">
        <v>12</v>
      </c>
      <c r="L1195" s="621"/>
      <c r="M1195" s="626"/>
      <c r="N1195" s="627"/>
      <c r="O1195" s="627"/>
      <c r="P1195" s="627"/>
      <c r="Q1195" s="627"/>
      <c r="R1195" s="627"/>
      <c r="S1195" s="627"/>
      <c r="T1195" s="628"/>
      <c r="AT1195" s="623" t="s">
        <v>205</v>
      </c>
      <c r="AU1195" s="623" t="s">
        <v>89</v>
      </c>
      <c r="AV1195" s="622" t="s">
        <v>114</v>
      </c>
      <c r="AW1195" s="622" t="s">
        <v>43</v>
      </c>
      <c r="AX1195" s="622" t="s">
        <v>82</v>
      </c>
      <c r="AY1195" s="623" t="s">
        <v>197</v>
      </c>
    </row>
    <row r="1196" spans="2:65" s="614" customFormat="1">
      <c r="B1196" s="613"/>
      <c r="D1196" s="594" t="s">
        <v>205</v>
      </c>
      <c r="E1196" s="615" t="s">
        <v>5</v>
      </c>
      <c r="F1196" s="616" t="s">
        <v>210</v>
      </c>
      <c r="H1196" s="617">
        <v>48</v>
      </c>
      <c r="L1196" s="613"/>
      <c r="M1196" s="618"/>
      <c r="N1196" s="619"/>
      <c r="O1196" s="619"/>
      <c r="P1196" s="619"/>
      <c r="Q1196" s="619"/>
      <c r="R1196" s="619"/>
      <c r="S1196" s="619"/>
      <c r="T1196" s="620"/>
      <c r="AT1196" s="615" t="s">
        <v>205</v>
      </c>
      <c r="AU1196" s="615" t="s">
        <v>89</v>
      </c>
      <c r="AV1196" s="614" t="s">
        <v>129</v>
      </c>
      <c r="AW1196" s="614" t="s">
        <v>43</v>
      </c>
      <c r="AX1196" s="614" t="s">
        <v>11</v>
      </c>
      <c r="AY1196" s="615" t="s">
        <v>197</v>
      </c>
    </row>
    <row r="1197" spans="2:65" s="492" customFormat="1" ht="25.5" customHeight="1">
      <c r="B1197" s="493"/>
      <c r="C1197" s="572" t="s">
        <v>938</v>
      </c>
      <c r="D1197" s="572" t="s">
        <v>199</v>
      </c>
      <c r="E1197" s="573" t="s">
        <v>939</v>
      </c>
      <c r="F1197" s="574" t="s">
        <v>940</v>
      </c>
      <c r="G1197" s="575" t="s">
        <v>202</v>
      </c>
      <c r="H1197" s="576">
        <v>480</v>
      </c>
      <c r="I1197" s="7"/>
      <c r="J1197" s="577">
        <f>ROUND(I1197*H1197,0)</f>
        <v>0</v>
      </c>
      <c r="K1197" s="574" t="s">
        <v>203</v>
      </c>
      <c r="L1197" s="493"/>
      <c r="M1197" s="578" t="s">
        <v>5</v>
      </c>
      <c r="N1197" s="579" t="s">
        <v>53</v>
      </c>
      <c r="O1197" s="494"/>
      <c r="P1197" s="580">
        <f>O1197*H1197</f>
        <v>0</v>
      </c>
      <c r="Q1197" s="580">
        <v>0</v>
      </c>
      <c r="R1197" s="580">
        <f>Q1197*H1197</f>
        <v>0</v>
      </c>
      <c r="S1197" s="580">
        <v>1E-3</v>
      </c>
      <c r="T1197" s="581">
        <f>S1197*H1197</f>
        <v>0.48</v>
      </c>
      <c r="AR1197" s="482" t="s">
        <v>129</v>
      </c>
      <c r="AT1197" s="482" t="s">
        <v>199</v>
      </c>
      <c r="AU1197" s="482" t="s">
        <v>89</v>
      </c>
      <c r="AY1197" s="482" t="s">
        <v>197</v>
      </c>
      <c r="BE1197" s="582">
        <f>IF(N1197="základní",J1197,0)</f>
        <v>0</v>
      </c>
      <c r="BF1197" s="582">
        <f>IF(N1197="snížená",J1197,0)</f>
        <v>0</v>
      </c>
      <c r="BG1197" s="582">
        <f>IF(N1197="zákl. přenesená",J1197,0)</f>
        <v>0</v>
      </c>
      <c r="BH1197" s="582">
        <f>IF(N1197="sníž. přenesená",J1197,0)</f>
        <v>0</v>
      </c>
      <c r="BI1197" s="582">
        <f>IF(N1197="nulová",J1197,0)</f>
        <v>0</v>
      </c>
      <c r="BJ1197" s="482" t="s">
        <v>11</v>
      </c>
      <c r="BK1197" s="582">
        <f>ROUND(I1197*H1197,0)</f>
        <v>0</v>
      </c>
      <c r="BL1197" s="482" t="s">
        <v>129</v>
      </c>
      <c r="BM1197" s="482" t="s">
        <v>941</v>
      </c>
    </row>
    <row r="1198" spans="2:65" s="599" customFormat="1">
      <c r="B1198" s="598"/>
      <c r="D1198" s="594" t="s">
        <v>205</v>
      </c>
      <c r="E1198" s="600" t="s">
        <v>5</v>
      </c>
      <c r="F1198" s="601" t="s">
        <v>942</v>
      </c>
      <c r="H1198" s="600" t="s">
        <v>5</v>
      </c>
      <c r="L1198" s="598"/>
      <c r="M1198" s="602"/>
      <c r="N1198" s="603"/>
      <c r="O1198" s="603"/>
      <c r="P1198" s="603"/>
      <c r="Q1198" s="603"/>
      <c r="R1198" s="603"/>
      <c r="S1198" s="603"/>
      <c r="T1198" s="604"/>
      <c r="AT1198" s="600" t="s">
        <v>205</v>
      </c>
      <c r="AU1198" s="600" t="s">
        <v>89</v>
      </c>
      <c r="AV1198" s="599" t="s">
        <v>11</v>
      </c>
      <c r="AW1198" s="599" t="s">
        <v>43</v>
      </c>
      <c r="AX1198" s="599" t="s">
        <v>82</v>
      </c>
      <c r="AY1198" s="600" t="s">
        <v>197</v>
      </c>
    </row>
    <row r="1199" spans="2:65" s="599" customFormat="1">
      <c r="B1199" s="598"/>
      <c r="D1199" s="594" t="s">
        <v>205</v>
      </c>
      <c r="E1199" s="600" t="s">
        <v>5</v>
      </c>
      <c r="F1199" s="601" t="s">
        <v>223</v>
      </c>
      <c r="H1199" s="600" t="s">
        <v>5</v>
      </c>
      <c r="L1199" s="598"/>
      <c r="M1199" s="602"/>
      <c r="N1199" s="603"/>
      <c r="O1199" s="603"/>
      <c r="P1199" s="603"/>
      <c r="Q1199" s="603"/>
      <c r="R1199" s="603"/>
      <c r="S1199" s="603"/>
      <c r="T1199" s="604"/>
      <c r="AT1199" s="600" t="s">
        <v>205</v>
      </c>
      <c r="AU1199" s="600" t="s">
        <v>89</v>
      </c>
      <c r="AV1199" s="599" t="s">
        <v>11</v>
      </c>
      <c r="AW1199" s="599" t="s">
        <v>43</v>
      </c>
      <c r="AX1199" s="599" t="s">
        <v>82</v>
      </c>
      <c r="AY1199" s="600" t="s">
        <v>197</v>
      </c>
    </row>
    <row r="1200" spans="2:65" s="606" customFormat="1">
      <c r="B1200" s="605"/>
      <c r="D1200" s="594" t="s">
        <v>205</v>
      </c>
      <c r="E1200" s="607" t="s">
        <v>5</v>
      </c>
      <c r="F1200" s="608" t="s">
        <v>943</v>
      </c>
      <c r="H1200" s="609">
        <v>120</v>
      </c>
      <c r="L1200" s="605"/>
      <c r="M1200" s="610"/>
      <c r="N1200" s="611"/>
      <c r="O1200" s="611"/>
      <c r="P1200" s="611"/>
      <c r="Q1200" s="611"/>
      <c r="R1200" s="611"/>
      <c r="S1200" s="611"/>
      <c r="T1200" s="612"/>
      <c r="AT1200" s="607" t="s">
        <v>205</v>
      </c>
      <c r="AU1200" s="607" t="s">
        <v>89</v>
      </c>
      <c r="AV1200" s="606" t="s">
        <v>89</v>
      </c>
      <c r="AW1200" s="606" t="s">
        <v>43</v>
      </c>
      <c r="AX1200" s="606" t="s">
        <v>82</v>
      </c>
      <c r="AY1200" s="607" t="s">
        <v>197</v>
      </c>
    </row>
    <row r="1201" spans="2:65" s="622" customFormat="1">
      <c r="B1201" s="621"/>
      <c r="D1201" s="594" t="s">
        <v>205</v>
      </c>
      <c r="E1201" s="623" t="s">
        <v>5</v>
      </c>
      <c r="F1201" s="624" t="s">
        <v>237</v>
      </c>
      <c r="H1201" s="625">
        <v>120</v>
      </c>
      <c r="L1201" s="621"/>
      <c r="M1201" s="626"/>
      <c r="N1201" s="627"/>
      <c r="O1201" s="627"/>
      <c r="P1201" s="627"/>
      <c r="Q1201" s="627"/>
      <c r="R1201" s="627"/>
      <c r="S1201" s="627"/>
      <c r="T1201" s="628"/>
      <c r="AT1201" s="623" t="s">
        <v>205</v>
      </c>
      <c r="AU1201" s="623" t="s">
        <v>89</v>
      </c>
      <c r="AV1201" s="622" t="s">
        <v>114</v>
      </c>
      <c r="AW1201" s="622" t="s">
        <v>43</v>
      </c>
      <c r="AX1201" s="622" t="s">
        <v>82</v>
      </c>
      <c r="AY1201" s="623" t="s">
        <v>197</v>
      </c>
    </row>
    <row r="1202" spans="2:65" s="599" customFormat="1">
      <c r="B1202" s="598"/>
      <c r="D1202" s="594" t="s">
        <v>205</v>
      </c>
      <c r="E1202" s="600" t="s">
        <v>5</v>
      </c>
      <c r="F1202" s="601" t="s">
        <v>238</v>
      </c>
      <c r="H1202" s="600" t="s">
        <v>5</v>
      </c>
      <c r="L1202" s="598"/>
      <c r="M1202" s="602"/>
      <c r="N1202" s="603"/>
      <c r="O1202" s="603"/>
      <c r="P1202" s="603"/>
      <c r="Q1202" s="603"/>
      <c r="R1202" s="603"/>
      <c r="S1202" s="603"/>
      <c r="T1202" s="604"/>
      <c r="AT1202" s="600" t="s">
        <v>205</v>
      </c>
      <c r="AU1202" s="600" t="s">
        <v>89</v>
      </c>
      <c r="AV1202" s="599" t="s">
        <v>11</v>
      </c>
      <c r="AW1202" s="599" t="s">
        <v>43</v>
      </c>
      <c r="AX1202" s="599" t="s">
        <v>82</v>
      </c>
      <c r="AY1202" s="600" t="s">
        <v>197</v>
      </c>
    </row>
    <row r="1203" spans="2:65" s="606" customFormat="1">
      <c r="B1203" s="605"/>
      <c r="D1203" s="594" t="s">
        <v>205</v>
      </c>
      <c r="E1203" s="607" t="s">
        <v>5</v>
      </c>
      <c r="F1203" s="608" t="s">
        <v>943</v>
      </c>
      <c r="H1203" s="609">
        <v>120</v>
      </c>
      <c r="L1203" s="605"/>
      <c r="M1203" s="610"/>
      <c r="N1203" s="611"/>
      <c r="O1203" s="611"/>
      <c r="P1203" s="611"/>
      <c r="Q1203" s="611"/>
      <c r="R1203" s="611"/>
      <c r="S1203" s="611"/>
      <c r="T1203" s="612"/>
      <c r="AT1203" s="607" t="s">
        <v>205</v>
      </c>
      <c r="AU1203" s="607" t="s">
        <v>89</v>
      </c>
      <c r="AV1203" s="606" t="s">
        <v>89</v>
      </c>
      <c r="AW1203" s="606" t="s">
        <v>43</v>
      </c>
      <c r="AX1203" s="606" t="s">
        <v>82</v>
      </c>
      <c r="AY1203" s="607" t="s">
        <v>197</v>
      </c>
    </row>
    <row r="1204" spans="2:65" s="622" customFormat="1">
      <c r="B1204" s="621"/>
      <c r="D1204" s="594" t="s">
        <v>205</v>
      </c>
      <c r="E1204" s="623" t="s">
        <v>5</v>
      </c>
      <c r="F1204" s="624" t="s">
        <v>243</v>
      </c>
      <c r="H1204" s="625">
        <v>120</v>
      </c>
      <c r="L1204" s="621"/>
      <c r="M1204" s="626"/>
      <c r="N1204" s="627"/>
      <c r="O1204" s="627"/>
      <c r="P1204" s="627"/>
      <c r="Q1204" s="627"/>
      <c r="R1204" s="627"/>
      <c r="S1204" s="627"/>
      <c r="T1204" s="628"/>
      <c r="AT1204" s="623" t="s">
        <v>205</v>
      </c>
      <c r="AU1204" s="623" t="s">
        <v>89</v>
      </c>
      <c r="AV1204" s="622" t="s">
        <v>114</v>
      </c>
      <c r="AW1204" s="622" t="s">
        <v>43</v>
      </c>
      <c r="AX1204" s="622" t="s">
        <v>82</v>
      </c>
      <c r="AY1204" s="623" t="s">
        <v>197</v>
      </c>
    </row>
    <row r="1205" spans="2:65" s="599" customFormat="1">
      <c r="B1205" s="598"/>
      <c r="D1205" s="594" t="s">
        <v>205</v>
      </c>
      <c r="E1205" s="600" t="s">
        <v>5</v>
      </c>
      <c r="F1205" s="601" t="s">
        <v>244</v>
      </c>
      <c r="H1205" s="600" t="s">
        <v>5</v>
      </c>
      <c r="L1205" s="598"/>
      <c r="M1205" s="602"/>
      <c r="N1205" s="603"/>
      <c r="O1205" s="603"/>
      <c r="P1205" s="603"/>
      <c r="Q1205" s="603"/>
      <c r="R1205" s="603"/>
      <c r="S1205" s="603"/>
      <c r="T1205" s="604"/>
      <c r="AT1205" s="600" t="s">
        <v>205</v>
      </c>
      <c r="AU1205" s="600" t="s">
        <v>89</v>
      </c>
      <c r="AV1205" s="599" t="s">
        <v>11</v>
      </c>
      <c r="AW1205" s="599" t="s">
        <v>43</v>
      </c>
      <c r="AX1205" s="599" t="s">
        <v>82</v>
      </c>
      <c r="AY1205" s="600" t="s">
        <v>197</v>
      </c>
    </row>
    <row r="1206" spans="2:65" s="606" customFormat="1">
      <c r="B1206" s="605"/>
      <c r="D1206" s="594" t="s">
        <v>205</v>
      </c>
      <c r="E1206" s="607" t="s">
        <v>5</v>
      </c>
      <c r="F1206" s="608" t="s">
        <v>943</v>
      </c>
      <c r="H1206" s="609">
        <v>120</v>
      </c>
      <c r="L1206" s="605"/>
      <c r="M1206" s="610"/>
      <c r="N1206" s="611"/>
      <c r="O1206" s="611"/>
      <c r="P1206" s="611"/>
      <c r="Q1206" s="611"/>
      <c r="R1206" s="611"/>
      <c r="S1206" s="611"/>
      <c r="T1206" s="612"/>
      <c r="AT1206" s="607" t="s">
        <v>205</v>
      </c>
      <c r="AU1206" s="607" t="s">
        <v>89</v>
      </c>
      <c r="AV1206" s="606" t="s">
        <v>89</v>
      </c>
      <c r="AW1206" s="606" t="s">
        <v>43</v>
      </c>
      <c r="AX1206" s="606" t="s">
        <v>82</v>
      </c>
      <c r="AY1206" s="607" t="s">
        <v>197</v>
      </c>
    </row>
    <row r="1207" spans="2:65" s="622" customFormat="1">
      <c r="B1207" s="621"/>
      <c r="D1207" s="594" t="s">
        <v>205</v>
      </c>
      <c r="E1207" s="623" t="s">
        <v>5</v>
      </c>
      <c r="F1207" s="624" t="s">
        <v>248</v>
      </c>
      <c r="H1207" s="625">
        <v>120</v>
      </c>
      <c r="L1207" s="621"/>
      <c r="M1207" s="626"/>
      <c r="N1207" s="627"/>
      <c r="O1207" s="627"/>
      <c r="P1207" s="627"/>
      <c r="Q1207" s="627"/>
      <c r="R1207" s="627"/>
      <c r="S1207" s="627"/>
      <c r="T1207" s="628"/>
      <c r="AT1207" s="623" t="s">
        <v>205</v>
      </c>
      <c r="AU1207" s="623" t="s">
        <v>89</v>
      </c>
      <c r="AV1207" s="622" t="s">
        <v>114</v>
      </c>
      <c r="AW1207" s="622" t="s">
        <v>43</v>
      </c>
      <c r="AX1207" s="622" t="s">
        <v>82</v>
      </c>
      <c r="AY1207" s="623" t="s">
        <v>197</v>
      </c>
    </row>
    <row r="1208" spans="2:65" s="606" customFormat="1">
      <c r="B1208" s="605"/>
      <c r="D1208" s="594" t="s">
        <v>205</v>
      </c>
      <c r="E1208" s="607" t="s">
        <v>5</v>
      </c>
      <c r="F1208" s="608" t="s">
        <v>943</v>
      </c>
      <c r="H1208" s="609">
        <v>120</v>
      </c>
      <c r="L1208" s="605"/>
      <c r="M1208" s="610"/>
      <c r="N1208" s="611"/>
      <c r="O1208" s="611"/>
      <c r="P1208" s="611"/>
      <c r="Q1208" s="611"/>
      <c r="R1208" s="611"/>
      <c r="S1208" s="611"/>
      <c r="T1208" s="612"/>
      <c r="AT1208" s="607" t="s">
        <v>205</v>
      </c>
      <c r="AU1208" s="607" t="s">
        <v>89</v>
      </c>
      <c r="AV1208" s="606" t="s">
        <v>89</v>
      </c>
      <c r="AW1208" s="606" t="s">
        <v>43</v>
      </c>
      <c r="AX1208" s="606" t="s">
        <v>82</v>
      </c>
      <c r="AY1208" s="607" t="s">
        <v>197</v>
      </c>
    </row>
    <row r="1209" spans="2:65" s="622" customFormat="1">
      <c r="B1209" s="621"/>
      <c r="D1209" s="594" t="s">
        <v>205</v>
      </c>
      <c r="E1209" s="623" t="s">
        <v>5</v>
      </c>
      <c r="F1209" s="624" t="s">
        <v>253</v>
      </c>
      <c r="H1209" s="625">
        <v>120</v>
      </c>
      <c r="L1209" s="621"/>
      <c r="M1209" s="626"/>
      <c r="N1209" s="627"/>
      <c r="O1209" s="627"/>
      <c r="P1209" s="627"/>
      <c r="Q1209" s="627"/>
      <c r="R1209" s="627"/>
      <c r="S1209" s="627"/>
      <c r="T1209" s="628"/>
      <c r="AT1209" s="623" t="s">
        <v>205</v>
      </c>
      <c r="AU1209" s="623" t="s">
        <v>89</v>
      </c>
      <c r="AV1209" s="622" t="s">
        <v>114</v>
      </c>
      <c r="AW1209" s="622" t="s">
        <v>43</v>
      </c>
      <c r="AX1209" s="622" t="s">
        <v>82</v>
      </c>
      <c r="AY1209" s="623" t="s">
        <v>197</v>
      </c>
    </row>
    <row r="1210" spans="2:65" s="614" customFormat="1">
      <c r="B1210" s="613"/>
      <c r="D1210" s="594" t="s">
        <v>205</v>
      </c>
      <c r="E1210" s="615" t="s">
        <v>5</v>
      </c>
      <c r="F1210" s="616" t="s">
        <v>210</v>
      </c>
      <c r="H1210" s="617">
        <v>480</v>
      </c>
      <c r="L1210" s="613"/>
      <c r="M1210" s="618"/>
      <c r="N1210" s="619"/>
      <c r="O1210" s="619"/>
      <c r="P1210" s="619"/>
      <c r="Q1210" s="619"/>
      <c r="R1210" s="619"/>
      <c r="S1210" s="619"/>
      <c r="T1210" s="620"/>
      <c r="AT1210" s="615" t="s">
        <v>205</v>
      </c>
      <c r="AU1210" s="615" t="s">
        <v>89</v>
      </c>
      <c r="AV1210" s="614" t="s">
        <v>129</v>
      </c>
      <c r="AW1210" s="614" t="s">
        <v>43</v>
      </c>
      <c r="AX1210" s="614" t="s">
        <v>11</v>
      </c>
      <c r="AY1210" s="615" t="s">
        <v>197</v>
      </c>
    </row>
    <row r="1211" spans="2:65" s="492" customFormat="1" ht="25.5" customHeight="1">
      <c r="B1211" s="493"/>
      <c r="C1211" s="572" t="s">
        <v>944</v>
      </c>
      <c r="D1211" s="572" t="s">
        <v>199</v>
      </c>
      <c r="E1211" s="573" t="s">
        <v>945</v>
      </c>
      <c r="F1211" s="574" t="s">
        <v>946</v>
      </c>
      <c r="G1211" s="575" t="s">
        <v>290</v>
      </c>
      <c r="H1211" s="576">
        <v>2195.2800000000002</v>
      </c>
      <c r="I1211" s="7"/>
      <c r="J1211" s="577">
        <f>ROUND(I1211*H1211,0)</f>
        <v>0</v>
      </c>
      <c r="K1211" s="574" t="s">
        <v>203</v>
      </c>
      <c r="L1211" s="493"/>
      <c r="M1211" s="578" t="s">
        <v>5</v>
      </c>
      <c r="N1211" s="579" t="s">
        <v>53</v>
      </c>
      <c r="O1211" s="494"/>
      <c r="P1211" s="580">
        <f>O1211*H1211</f>
        <v>0</v>
      </c>
      <c r="Q1211" s="580">
        <v>0</v>
      </c>
      <c r="R1211" s="580">
        <f>Q1211*H1211</f>
        <v>0</v>
      </c>
      <c r="S1211" s="580">
        <v>0.05</v>
      </c>
      <c r="T1211" s="581">
        <f>S1211*H1211</f>
        <v>109.76400000000001</v>
      </c>
      <c r="AR1211" s="482" t="s">
        <v>129</v>
      </c>
      <c r="AT1211" s="482" t="s">
        <v>199</v>
      </c>
      <c r="AU1211" s="482" t="s">
        <v>89</v>
      </c>
      <c r="AY1211" s="482" t="s">
        <v>197</v>
      </c>
      <c r="BE1211" s="582">
        <f>IF(N1211="základní",J1211,0)</f>
        <v>0</v>
      </c>
      <c r="BF1211" s="582">
        <f>IF(N1211="snížená",J1211,0)</f>
        <v>0</v>
      </c>
      <c r="BG1211" s="582">
        <f>IF(N1211="zákl. přenesená",J1211,0)</f>
        <v>0</v>
      </c>
      <c r="BH1211" s="582">
        <f>IF(N1211="sníž. přenesená",J1211,0)</f>
        <v>0</v>
      </c>
      <c r="BI1211" s="582">
        <f>IF(N1211="nulová",J1211,0)</f>
        <v>0</v>
      </c>
      <c r="BJ1211" s="482" t="s">
        <v>11</v>
      </c>
      <c r="BK1211" s="582">
        <f>ROUND(I1211*H1211,0)</f>
        <v>0</v>
      </c>
      <c r="BL1211" s="482" t="s">
        <v>129</v>
      </c>
      <c r="BM1211" s="482" t="s">
        <v>947</v>
      </c>
    </row>
    <row r="1212" spans="2:65" s="492" customFormat="1" ht="27">
      <c r="B1212" s="493"/>
      <c r="D1212" s="594" t="s">
        <v>257</v>
      </c>
      <c r="F1212" s="595" t="s">
        <v>948</v>
      </c>
      <c r="L1212" s="493"/>
      <c r="M1212" s="596"/>
      <c r="N1212" s="494"/>
      <c r="O1212" s="494"/>
      <c r="P1212" s="494"/>
      <c r="Q1212" s="494"/>
      <c r="R1212" s="494"/>
      <c r="S1212" s="494"/>
      <c r="T1212" s="597"/>
      <c r="AT1212" s="482" t="s">
        <v>257</v>
      </c>
      <c r="AU1212" s="482" t="s">
        <v>89</v>
      </c>
    </row>
    <row r="1213" spans="2:65" s="599" customFormat="1">
      <c r="B1213" s="598"/>
      <c r="D1213" s="594" t="s">
        <v>205</v>
      </c>
      <c r="E1213" s="600" t="s">
        <v>5</v>
      </c>
      <c r="F1213" s="601" t="s">
        <v>215</v>
      </c>
      <c r="H1213" s="600" t="s">
        <v>5</v>
      </c>
      <c r="L1213" s="598"/>
      <c r="M1213" s="602"/>
      <c r="N1213" s="603"/>
      <c r="O1213" s="603"/>
      <c r="P1213" s="603"/>
      <c r="Q1213" s="603"/>
      <c r="R1213" s="603"/>
      <c r="S1213" s="603"/>
      <c r="T1213" s="604"/>
      <c r="AT1213" s="600" t="s">
        <v>205</v>
      </c>
      <c r="AU1213" s="600" t="s">
        <v>89</v>
      </c>
      <c r="AV1213" s="599" t="s">
        <v>11</v>
      </c>
      <c r="AW1213" s="599" t="s">
        <v>43</v>
      </c>
      <c r="AX1213" s="599" t="s">
        <v>82</v>
      </c>
      <c r="AY1213" s="600" t="s">
        <v>197</v>
      </c>
    </row>
    <row r="1214" spans="2:65" s="599" customFormat="1">
      <c r="B1214" s="598"/>
      <c r="D1214" s="594" t="s">
        <v>205</v>
      </c>
      <c r="E1214" s="600" t="s">
        <v>5</v>
      </c>
      <c r="F1214" s="601" t="s">
        <v>356</v>
      </c>
      <c r="H1214" s="600" t="s">
        <v>5</v>
      </c>
      <c r="L1214" s="598"/>
      <c r="M1214" s="602"/>
      <c r="N1214" s="603"/>
      <c r="O1214" s="603"/>
      <c r="P1214" s="603"/>
      <c r="Q1214" s="603"/>
      <c r="R1214" s="603"/>
      <c r="S1214" s="603"/>
      <c r="T1214" s="604"/>
      <c r="AT1214" s="600" t="s">
        <v>205</v>
      </c>
      <c r="AU1214" s="600" t="s">
        <v>89</v>
      </c>
      <c r="AV1214" s="599" t="s">
        <v>11</v>
      </c>
      <c r="AW1214" s="599" t="s">
        <v>43</v>
      </c>
      <c r="AX1214" s="599" t="s">
        <v>82</v>
      </c>
      <c r="AY1214" s="600" t="s">
        <v>197</v>
      </c>
    </row>
    <row r="1215" spans="2:65" s="606" customFormat="1" ht="27">
      <c r="B1215" s="605"/>
      <c r="D1215" s="594" t="s">
        <v>205</v>
      </c>
      <c r="E1215" s="607" t="s">
        <v>5</v>
      </c>
      <c r="F1215" s="608" t="s">
        <v>357</v>
      </c>
      <c r="H1215" s="609">
        <v>417.6</v>
      </c>
      <c r="L1215" s="605"/>
      <c r="M1215" s="610"/>
      <c r="N1215" s="611"/>
      <c r="O1215" s="611"/>
      <c r="P1215" s="611"/>
      <c r="Q1215" s="611"/>
      <c r="R1215" s="611"/>
      <c r="S1215" s="611"/>
      <c r="T1215" s="612"/>
      <c r="AT1215" s="607" t="s">
        <v>205</v>
      </c>
      <c r="AU1215" s="607" t="s">
        <v>89</v>
      </c>
      <c r="AV1215" s="606" t="s">
        <v>89</v>
      </c>
      <c r="AW1215" s="606" t="s">
        <v>43</v>
      </c>
      <c r="AX1215" s="606" t="s">
        <v>82</v>
      </c>
      <c r="AY1215" s="607" t="s">
        <v>197</v>
      </c>
    </row>
    <row r="1216" spans="2:65" s="622" customFormat="1">
      <c r="B1216" s="621"/>
      <c r="D1216" s="594" t="s">
        <v>205</v>
      </c>
      <c r="E1216" s="623" t="s">
        <v>5</v>
      </c>
      <c r="F1216" s="624" t="s">
        <v>222</v>
      </c>
      <c r="H1216" s="625">
        <v>417.6</v>
      </c>
      <c r="L1216" s="621"/>
      <c r="M1216" s="626"/>
      <c r="N1216" s="627"/>
      <c r="O1216" s="627"/>
      <c r="P1216" s="627"/>
      <c r="Q1216" s="627"/>
      <c r="R1216" s="627"/>
      <c r="S1216" s="627"/>
      <c r="T1216" s="628"/>
      <c r="AT1216" s="623" t="s">
        <v>205</v>
      </c>
      <c r="AU1216" s="623" t="s">
        <v>89</v>
      </c>
      <c r="AV1216" s="622" t="s">
        <v>114</v>
      </c>
      <c r="AW1216" s="622" t="s">
        <v>43</v>
      </c>
      <c r="AX1216" s="622" t="s">
        <v>82</v>
      </c>
      <c r="AY1216" s="623" t="s">
        <v>197</v>
      </c>
    </row>
    <row r="1217" spans="2:51" s="599" customFormat="1">
      <c r="B1217" s="598"/>
      <c r="D1217" s="594" t="s">
        <v>205</v>
      </c>
      <c r="E1217" s="600" t="s">
        <v>5</v>
      </c>
      <c r="F1217" s="601" t="s">
        <v>223</v>
      </c>
      <c r="H1217" s="600" t="s">
        <v>5</v>
      </c>
      <c r="L1217" s="598"/>
      <c r="M1217" s="602"/>
      <c r="N1217" s="603"/>
      <c r="O1217" s="603"/>
      <c r="P1217" s="603"/>
      <c r="Q1217" s="603"/>
      <c r="R1217" s="603"/>
      <c r="S1217" s="603"/>
      <c r="T1217" s="604"/>
      <c r="AT1217" s="600" t="s">
        <v>205</v>
      </c>
      <c r="AU1217" s="600" t="s">
        <v>89</v>
      </c>
      <c r="AV1217" s="599" t="s">
        <v>11</v>
      </c>
      <c r="AW1217" s="599" t="s">
        <v>43</v>
      </c>
      <c r="AX1217" s="599" t="s">
        <v>82</v>
      </c>
      <c r="AY1217" s="600" t="s">
        <v>197</v>
      </c>
    </row>
    <row r="1218" spans="2:51" s="599" customFormat="1">
      <c r="B1218" s="598"/>
      <c r="D1218" s="594" t="s">
        <v>205</v>
      </c>
      <c r="E1218" s="600" t="s">
        <v>5</v>
      </c>
      <c r="F1218" s="601" t="s">
        <v>358</v>
      </c>
      <c r="H1218" s="600" t="s">
        <v>5</v>
      </c>
      <c r="L1218" s="598"/>
      <c r="M1218" s="602"/>
      <c r="N1218" s="603"/>
      <c r="O1218" s="603"/>
      <c r="P1218" s="603"/>
      <c r="Q1218" s="603"/>
      <c r="R1218" s="603"/>
      <c r="S1218" s="603"/>
      <c r="T1218" s="604"/>
      <c r="AT1218" s="600" t="s">
        <v>205</v>
      </c>
      <c r="AU1218" s="600" t="s">
        <v>89</v>
      </c>
      <c r="AV1218" s="599" t="s">
        <v>11</v>
      </c>
      <c r="AW1218" s="599" t="s">
        <v>43</v>
      </c>
      <c r="AX1218" s="599" t="s">
        <v>82</v>
      </c>
      <c r="AY1218" s="600" t="s">
        <v>197</v>
      </c>
    </row>
    <row r="1219" spans="2:51" s="606" customFormat="1" ht="27">
      <c r="B1219" s="605"/>
      <c r="D1219" s="594" t="s">
        <v>205</v>
      </c>
      <c r="E1219" s="607" t="s">
        <v>5</v>
      </c>
      <c r="F1219" s="608" t="s">
        <v>359</v>
      </c>
      <c r="H1219" s="609">
        <v>242.23</v>
      </c>
      <c r="L1219" s="605"/>
      <c r="M1219" s="610"/>
      <c r="N1219" s="611"/>
      <c r="O1219" s="611"/>
      <c r="P1219" s="611"/>
      <c r="Q1219" s="611"/>
      <c r="R1219" s="611"/>
      <c r="S1219" s="611"/>
      <c r="T1219" s="612"/>
      <c r="AT1219" s="607" t="s">
        <v>205</v>
      </c>
      <c r="AU1219" s="607" t="s">
        <v>89</v>
      </c>
      <c r="AV1219" s="606" t="s">
        <v>89</v>
      </c>
      <c r="AW1219" s="606" t="s">
        <v>43</v>
      </c>
      <c r="AX1219" s="606" t="s">
        <v>82</v>
      </c>
      <c r="AY1219" s="607" t="s">
        <v>197</v>
      </c>
    </row>
    <row r="1220" spans="2:51" s="606" customFormat="1" ht="27">
      <c r="B1220" s="605"/>
      <c r="D1220" s="594" t="s">
        <v>205</v>
      </c>
      <c r="E1220" s="607" t="s">
        <v>5</v>
      </c>
      <c r="F1220" s="608" t="s">
        <v>360</v>
      </c>
      <c r="H1220" s="609">
        <v>183.14</v>
      </c>
      <c r="L1220" s="605"/>
      <c r="M1220" s="610"/>
      <c r="N1220" s="611"/>
      <c r="O1220" s="611"/>
      <c r="P1220" s="611"/>
      <c r="Q1220" s="611"/>
      <c r="R1220" s="611"/>
      <c r="S1220" s="611"/>
      <c r="T1220" s="612"/>
      <c r="AT1220" s="607" t="s">
        <v>205</v>
      </c>
      <c r="AU1220" s="607" t="s">
        <v>89</v>
      </c>
      <c r="AV1220" s="606" t="s">
        <v>89</v>
      </c>
      <c r="AW1220" s="606" t="s">
        <v>43</v>
      </c>
      <c r="AX1220" s="606" t="s">
        <v>82</v>
      </c>
      <c r="AY1220" s="607" t="s">
        <v>197</v>
      </c>
    </row>
    <row r="1221" spans="2:51" s="606" customFormat="1">
      <c r="B1221" s="605"/>
      <c r="D1221" s="594" t="s">
        <v>205</v>
      </c>
      <c r="E1221" s="607" t="s">
        <v>5</v>
      </c>
      <c r="F1221" s="608" t="s">
        <v>361</v>
      </c>
      <c r="H1221" s="609">
        <v>16.18</v>
      </c>
      <c r="L1221" s="605"/>
      <c r="M1221" s="610"/>
      <c r="N1221" s="611"/>
      <c r="O1221" s="611"/>
      <c r="P1221" s="611"/>
      <c r="Q1221" s="611"/>
      <c r="R1221" s="611"/>
      <c r="S1221" s="611"/>
      <c r="T1221" s="612"/>
      <c r="AT1221" s="607" t="s">
        <v>205</v>
      </c>
      <c r="AU1221" s="607" t="s">
        <v>89</v>
      </c>
      <c r="AV1221" s="606" t="s">
        <v>89</v>
      </c>
      <c r="AW1221" s="606" t="s">
        <v>43</v>
      </c>
      <c r="AX1221" s="606" t="s">
        <v>82</v>
      </c>
      <c r="AY1221" s="607" t="s">
        <v>197</v>
      </c>
    </row>
    <row r="1222" spans="2:51" s="622" customFormat="1">
      <c r="B1222" s="621"/>
      <c r="D1222" s="594" t="s">
        <v>205</v>
      </c>
      <c r="E1222" s="623" t="s">
        <v>5</v>
      </c>
      <c r="F1222" s="624" t="s">
        <v>237</v>
      </c>
      <c r="H1222" s="625">
        <v>441.55</v>
      </c>
      <c r="L1222" s="621"/>
      <c r="M1222" s="626"/>
      <c r="N1222" s="627"/>
      <c r="O1222" s="627"/>
      <c r="P1222" s="627"/>
      <c r="Q1222" s="627"/>
      <c r="R1222" s="627"/>
      <c r="S1222" s="627"/>
      <c r="T1222" s="628"/>
      <c r="AT1222" s="623" t="s">
        <v>205</v>
      </c>
      <c r="AU1222" s="623" t="s">
        <v>89</v>
      </c>
      <c r="AV1222" s="622" t="s">
        <v>114</v>
      </c>
      <c r="AW1222" s="622" t="s">
        <v>43</v>
      </c>
      <c r="AX1222" s="622" t="s">
        <v>82</v>
      </c>
      <c r="AY1222" s="623" t="s">
        <v>197</v>
      </c>
    </row>
    <row r="1223" spans="2:51" s="599" customFormat="1">
      <c r="B1223" s="598"/>
      <c r="D1223" s="594" t="s">
        <v>205</v>
      </c>
      <c r="E1223" s="600" t="s">
        <v>5</v>
      </c>
      <c r="F1223" s="601" t="s">
        <v>238</v>
      </c>
      <c r="H1223" s="600" t="s">
        <v>5</v>
      </c>
      <c r="L1223" s="598"/>
      <c r="M1223" s="602"/>
      <c r="N1223" s="603"/>
      <c r="O1223" s="603"/>
      <c r="P1223" s="603"/>
      <c r="Q1223" s="603"/>
      <c r="R1223" s="603"/>
      <c r="S1223" s="603"/>
      <c r="T1223" s="604"/>
      <c r="AT1223" s="600" t="s">
        <v>205</v>
      </c>
      <c r="AU1223" s="600" t="s">
        <v>89</v>
      </c>
      <c r="AV1223" s="599" t="s">
        <v>11</v>
      </c>
      <c r="AW1223" s="599" t="s">
        <v>43</v>
      </c>
      <c r="AX1223" s="599" t="s">
        <v>82</v>
      </c>
      <c r="AY1223" s="600" t="s">
        <v>197</v>
      </c>
    </row>
    <row r="1224" spans="2:51" s="599" customFormat="1">
      <c r="B1224" s="598"/>
      <c r="D1224" s="594" t="s">
        <v>205</v>
      </c>
      <c r="E1224" s="600" t="s">
        <v>5</v>
      </c>
      <c r="F1224" s="601" t="s">
        <v>362</v>
      </c>
      <c r="H1224" s="600" t="s">
        <v>5</v>
      </c>
      <c r="L1224" s="598"/>
      <c r="M1224" s="602"/>
      <c r="N1224" s="603"/>
      <c r="O1224" s="603"/>
      <c r="P1224" s="603"/>
      <c r="Q1224" s="603"/>
      <c r="R1224" s="603"/>
      <c r="S1224" s="603"/>
      <c r="T1224" s="604"/>
      <c r="AT1224" s="600" t="s">
        <v>205</v>
      </c>
      <c r="AU1224" s="600" t="s">
        <v>89</v>
      </c>
      <c r="AV1224" s="599" t="s">
        <v>11</v>
      </c>
      <c r="AW1224" s="599" t="s">
        <v>43</v>
      </c>
      <c r="AX1224" s="599" t="s">
        <v>82</v>
      </c>
      <c r="AY1224" s="600" t="s">
        <v>197</v>
      </c>
    </row>
    <row r="1225" spans="2:51" s="606" customFormat="1" ht="27">
      <c r="B1225" s="605"/>
      <c r="D1225" s="594" t="s">
        <v>205</v>
      </c>
      <c r="E1225" s="607" t="s">
        <v>5</v>
      </c>
      <c r="F1225" s="608" t="s">
        <v>359</v>
      </c>
      <c r="H1225" s="609">
        <v>242.23</v>
      </c>
      <c r="L1225" s="605"/>
      <c r="M1225" s="610"/>
      <c r="N1225" s="611"/>
      <c r="O1225" s="611"/>
      <c r="P1225" s="611"/>
      <c r="Q1225" s="611"/>
      <c r="R1225" s="611"/>
      <c r="S1225" s="611"/>
      <c r="T1225" s="612"/>
      <c r="AT1225" s="607" t="s">
        <v>205</v>
      </c>
      <c r="AU1225" s="607" t="s">
        <v>89</v>
      </c>
      <c r="AV1225" s="606" t="s">
        <v>89</v>
      </c>
      <c r="AW1225" s="606" t="s">
        <v>43</v>
      </c>
      <c r="AX1225" s="606" t="s">
        <v>82</v>
      </c>
      <c r="AY1225" s="607" t="s">
        <v>197</v>
      </c>
    </row>
    <row r="1226" spans="2:51" s="606" customFormat="1" ht="27">
      <c r="B1226" s="605"/>
      <c r="D1226" s="594" t="s">
        <v>205</v>
      </c>
      <c r="E1226" s="607" t="s">
        <v>5</v>
      </c>
      <c r="F1226" s="608" t="s">
        <v>363</v>
      </c>
      <c r="H1226" s="609">
        <v>168.78</v>
      </c>
      <c r="L1226" s="605"/>
      <c r="M1226" s="610"/>
      <c r="N1226" s="611"/>
      <c r="O1226" s="611"/>
      <c r="P1226" s="611"/>
      <c r="Q1226" s="611"/>
      <c r="R1226" s="611"/>
      <c r="S1226" s="611"/>
      <c r="T1226" s="612"/>
      <c r="AT1226" s="607" t="s">
        <v>205</v>
      </c>
      <c r="AU1226" s="607" t="s">
        <v>89</v>
      </c>
      <c r="AV1226" s="606" t="s">
        <v>89</v>
      </c>
      <c r="AW1226" s="606" t="s">
        <v>43</v>
      </c>
      <c r="AX1226" s="606" t="s">
        <v>82</v>
      </c>
      <c r="AY1226" s="607" t="s">
        <v>197</v>
      </c>
    </row>
    <row r="1227" spans="2:51" s="606" customFormat="1">
      <c r="B1227" s="605"/>
      <c r="D1227" s="594" t="s">
        <v>205</v>
      </c>
      <c r="E1227" s="607" t="s">
        <v>5</v>
      </c>
      <c r="F1227" s="608" t="s">
        <v>364</v>
      </c>
      <c r="H1227" s="609">
        <v>24.99</v>
      </c>
      <c r="L1227" s="605"/>
      <c r="M1227" s="610"/>
      <c r="N1227" s="611"/>
      <c r="O1227" s="611"/>
      <c r="P1227" s="611"/>
      <c r="Q1227" s="611"/>
      <c r="R1227" s="611"/>
      <c r="S1227" s="611"/>
      <c r="T1227" s="612"/>
      <c r="AT1227" s="607" t="s">
        <v>205</v>
      </c>
      <c r="AU1227" s="607" t="s">
        <v>89</v>
      </c>
      <c r="AV1227" s="606" t="s">
        <v>89</v>
      </c>
      <c r="AW1227" s="606" t="s">
        <v>43</v>
      </c>
      <c r="AX1227" s="606" t="s">
        <v>82</v>
      </c>
      <c r="AY1227" s="607" t="s">
        <v>197</v>
      </c>
    </row>
    <row r="1228" spans="2:51" s="622" customFormat="1">
      <c r="B1228" s="621"/>
      <c r="D1228" s="594" t="s">
        <v>205</v>
      </c>
      <c r="E1228" s="623" t="s">
        <v>5</v>
      </c>
      <c r="F1228" s="624" t="s">
        <v>243</v>
      </c>
      <c r="H1228" s="625">
        <v>436</v>
      </c>
      <c r="L1228" s="621"/>
      <c r="M1228" s="626"/>
      <c r="N1228" s="627"/>
      <c r="O1228" s="627"/>
      <c r="P1228" s="627"/>
      <c r="Q1228" s="627"/>
      <c r="R1228" s="627"/>
      <c r="S1228" s="627"/>
      <c r="T1228" s="628"/>
      <c r="AT1228" s="623" t="s">
        <v>205</v>
      </c>
      <c r="AU1228" s="623" t="s">
        <v>89</v>
      </c>
      <c r="AV1228" s="622" t="s">
        <v>114</v>
      </c>
      <c r="AW1228" s="622" t="s">
        <v>43</v>
      </c>
      <c r="AX1228" s="622" t="s">
        <v>82</v>
      </c>
      <c r="AY1228" s="623" t="s">
        <v>197</v>
      </c>
    </row>
    <row r="1229" spans="2:51" s="599" customFormat="1">
      <c r="B1229" s="598"/>
      <c r="D1229" s="594" t="s">
        <v>205</v>
      </c>
      <c r="E1229" s="600" t="s">
        <v>5</v>
      </c>
      <c r="F1229" s="601" t="s">
        <v>244</v>
      </c>
      <c r="H1229" s="600" t="s">
        <v>5</v>
      </c>
      <c r="L1229" s="598"/>
      <c r="M1229" s="602"/>
      <c r="N1229" s="603"/>
      <c r="O1229" s="603"/>
      <c r="P1229" s="603"/>
      <c r="Q1229" s="603"/>
      <c r="R1229" s="603"/>
      <c r="S1229" s="603"/>
      <c r="T1229" s="604"/>
      <c r="AT1229" s="600" t="s">
        <v>205</v>
      </c>
      <c r="AU1229" s="600" t="s">
        <v>89</v>
      </c>
      <c r="AV1229" s="599" t="s">
        <v>11</v>
      </c>
      <c r="AW1229" s="599" t="s">
        <v>43</v>
      </c>
      <c r="AX1229" s="599" t="s">
        <v>82</v>
      </c>
      <c r="AY1229" s="600" t="s">
        <v>197</v>
      </c>
    </row>
    <row r="1230" spans="2:51" s="599" customFormat="1">
      <c r="B1230" s="598"/>
      <c r="D1230" s="594" t="s">
        <v>205</v>
      </c>
      <c r="E1230" s="600" t="s">
        <v>5</v>
      </c>
      <c r="F1230" s="601" t="s">
        <v>365</v>
      </c>
      <c r="H1230" s="600" t="s">
        <v>5</v>
      </c>
      <c r="L1230" s="598"/>
      <c r="M1230" s="602"/>
      <c r="N1230" s="603"/>
      <c r="O1230" s="603"/>
      <c r="P1230" s="603"/>
      <c r="Q1230" s="603"/>
      <c r="R1230" s="603"/>
      <c r="S1230" s="603"/>
      <c r="T1230" s="604"/>
      <c r="AT1230" s="600" t="s">
        <v>205</v>
      </c>
      <c r="AU1230" s="600" t="s">
        <v>89</v>
      </c>
      <c r="AV1230" s="599" t="s">
        <v>11</v>
      </c>
      <c r="AW1230" s="599" t="s">
        <v>43</v>
      </c>
      <c r="AX1230" s="599" t="s">
        <v>82</v>
      </c>
      <c r="AY1230" s="600" t="s">
        <v>197</v>
      </c>
    </row>
    <row r="1231" spans="2:51" s="606" customFormat="1" ht="27">
      <c r="B1231" s="605"/>
      <c r="D1231" s="594" t="s">
        <v>205</v>
      </c>
      <c r="E1231" s="607" t="s">
        <v>5</v>
      </c>
      <c r="F1231" s="608" t="s">
        <v>359</v>
      </c>
      <c r="H1231" s="609">
        <v>242.23</v>
      </c>
      <c r="L1231" s="605"/>
      <c r="M1231" s="610"/>
      <c r="N1231" s="611"/>
      <c r="O1231" s="611"/>
      <c r="P1231" s="611"/>
      <c r="Q1231" s="611"/>
      <c r="R1231" s="611"/>
      <c r="S1231" s="611"/>
      <c r="T1231" s="612"/>
      <c r="AT1231" s="607" t="s">
        <v>205</v>
      </c>
      <c r="AU1231" s="607" t="s">
        <v>89</v>
      </c>
      <c r="AV1231" s="606" t="s">
        <v>89</v>
      </c>
      <c r="AW1231" s="606" t="s">
        <v>43</v>
      </c>
      <c r="AX1231" s="606" t="s">
        <v>82</v>
      </c>
      <c r="AY1231" s="607" t="s">
        <v>197</v>
      </c>
    </row>
    <row r="1232" spans="2:51" s="606" customFormat="1" ht="27">
      <c r="B1232" s="605"/>
      <c r="D1232" s="594" t="s">
        <v>205</v>
      </c>
      <c r="E1232" s="607" t="s">
        <v>5</v>
      </c>
      <c r="F1232" s="608" t="s">
        <v>366</v>
      </c>
      <c r="H1232" s="609">
        <v>168.78</v>
      </c>
      <c r="L1232" s="605"/>
      <c r="M1232" s="610"/>
      <c r="N1232" s="611"/>
      <c r="O1232" s="611"/>
      <c r="P1232" s="611"/>
      <c r="Q1232" s="611"/>
      <c r="R1232" s="611"/>
      <c r="S1232" s="611"/>
      <c r="T1232" s="612"/>
      <c r="AT1232" s="607" t="s">
        <v>205</v>
      </c>
      <c r="AU1232" s="607" t="s">
        <v>89</v>
      </c>
      <c r="AV1232" s="606" t="s">
        <v>89</v>
      </c>
      <c r="AW1232" s="606" t="s">
        <v>43</v>
      </c>
      <c r="AX1232" s="606" t="s">
        <v>82</v>
      </c>
      <c r="AY1232" s="607" t="s">
        <v>197</v>
      </c>
    </row>
    <row r="1233" spans="2:65" s="606" customFormat="1">
      <c r="B1233" s="605"/>
      <c r="D1233" s="594" t="s">
        <v>205</v>
      </c>
      <c r="E1233" s="607" t="s">
        <v>5</v>
      </c>
      <c r="F1233" s="608" t="s">
        <v>367</v>
      </c>
      <c r="H1233" s="609">
        <v>53.12</v>
      </c>
      <c r="L1233" s="605"/>
      <c r="M1233" s="610"/>
      <c r="N1233" s="611"/>
      <c r="O1233" s="611"/>
      <c r="P1233" s="611"/>
      <c r="Q1233" s="611"/>
      <c r="R1233" s="611"/>
      <c r="S1233" s="611"/>
      <c r="T1233" s="612"/>
      <c r="AT1233" s="607" t="s">
        <v>205</v>
      </c>
      <c r="AU1233" s="607" t="s">
        <v>89</v>
      </c>
      <c r="AV1233" s="606" t="s">
        <v>89</v>
      </c>
      <c r="AW1233" s="606" t="s">
        <v>43</v>
      </c>
      <c r="AX1233" s="606" t="s">
        <v>82</v>
      </c>
      <c r="AY1233" s="607" t="s">
        <v>197</v>
      </c>
    </row>
    <row r="1234" spans="2:65" s="622" customFormat="1">
      <c r="B1234" s="621"/>
      <c r="D1234" s="594" t="s">
        <v>205</v>
      </c>
      <c r="E1234" s="623" t="s">
        <v>5</v>
      </c>
      <c r="F1234" s="624" t="s">
        <v>248</v>
      </c>
      <c r="H1234" s="625">
        <v>464.13</v>
      </c>
      <c r="L1234" s="621"/>
      <c r="M1234" s="626"/>
      <c r="N1234" s="627"/>
      <c r="O1234" s="627"/>
      <c r="P1234" s="627"/>
      <c r="Q1234" s="627"/>
      <c r="R1234" s="627"/>
      <c r="S1234" s="627"/>
      <c r="T1234" s="628"/>
      <c r="AT1234" s="623" t="s">
        <v>205</v>
      </c>
      <c r="AU1234" s="623" t="s">
        <v>89</v>
      </c>
      <c r="AV1234" s="622" t="s">
        <v>114</v>
      </c>
      <c r="AW1234" s="622" t="s">
        <v>43</v>
      </c>
      <c r="AX1234" s="622" t="s">
        <v>82</v>
      </c>
      <c r="AY1234" s="623" t="s">
        <v>197</v>
      </c>
    </row>
    <row r="1235" spans="2:65" s="599" customFormat="1">
      <c r="B1235" s="598"/>
      <c r="D1235" s="594" t="s">
        <v>205</v>
      </c>
      <c r="E1235" s="600" t="s">
        <v>5</v>
      </c>
      <c r="F1235" s="601" t="s">
        <v>249</v>
      </c>
      <c r="H1235" s="600" t="s">
        <v>5</v>
      </c>
      <c r="L1235" s="598"/>
      <c r="M1235" s="602"/>
      <c r="N1235" s="603"/>
      <c r="O1235" s="603"/>
      <c r="P1235" s="603"/>
      <c r="Q1235" s="603"/>
      <c r="R1235" s="603"/>
      <c r="S1235" s="603"/>
      <c r="T1235" s="604"/>
      <c r="AT1235" s="600" t="s">
        <v>205</v>
      </c>
      <c r="AU1235" s="600" t="s">
        <v>89</v>
      </c>
      <c r="AV1235" s="599" t="s">
        <v>11</v>
      </c>
      <c r="AW1235" s="599" t="s">
        <v>43</v>
      </c>
      <c r="AX1235" s="599" t="s">
        <v>82</v>
      </c>
      <c r="AY1235" s="600" t="s">
        <v>197</v>
      </c>
    </row>
    <row r="1236" spans="2:65" s="599" customFormat="1">
      <c r="B1236" s="598"/>
      <c r="D1236" s="594" t="s">
        <v>205</v>
      </c>
      <c r="E1236" s="600" t="s">
        <v>5</v>
      </c>
      <c r="F1236" s="601" t="s">
        <v>368</v>
      </c>
      <c r="H1236" s="600" t="s">
        <v>5</v>
      </c>
      <c r="L1236" s="598"/>
      <c r="M1236" s="602"/>
      <c r="N1236" s="603"/>
      <c r="O1236" s="603"/>
      <c r="P1236" s="603"/>
      <c r="Q1236" s="603"/>
      <c r="R1236" s="603"/>
      <c r="S1236" s="603"/>
      <c r="T1236" s="604"/>
      <c r="AT1236" s="600" t="s">
        <v>205</v>
      </c>
      <c r="AU1236" s="600" t="s">
        <v>89</v>
      </c>
      <c r="AV1236" s="599" t="s">
        <v>11</v>
      </c>
      <c r="AW1236" s="599" t="s">
        <v>43</v>
      </c>
      <c r="AX1236" s="599" t="s">
        <v>82</v>
      </c>
      <c r="AY1236" s="600" t="s">
        <v>197</v>
      </c>
    </row>
    <row r="1237" spans="2:65" s="606" customFormat="1" ht="27">
      <c r="B1237" s="605"/>
      <c r="D1237" s="594" t="s">
        <v>205</v>
      </c>
      <c r="E1237" s="607" t="s">
        <v>5</v>
      </c>
      <c r="F1237" s="608" t="s">
        <v>359</v>
      </c>
      <c r="H1237" s="609">
        <v>242.23</v>
      </c>
      <c r="L1237" s="605"/>
      <c r="M1237" s="610"/>
      <c r="N1237" s="611"/>
      <c r="O1237" s="611"/>
      <c r="P1237" s="611"/>
      <c r="Q1237" s="611"/>
      <c r="R1237" s="611"/>
      <c r="S1237" s="611"/>
      <c r="T1237" s="612"/>
      <c r="AT1237" s="607" t="s">
        <v>205</v>
      </c>
      <c r="AU1237" s="607" t="s">
        <v>89</v>
      </c>
      <c r="AV1237" s="606" t="s">
        <v>89</v>
      </c>
      <c r="AW1237" s="606" t="s">
        <v>43</v>
      </c>
      <c r="AX1237" s="606" t="s">
        <v>82</v>
      </c>
      <c r="AY1237" s="607" t="s">
        <v>197</v>
      </c>
    </row>
    <row r="1238" spans="2:65" s="606" customFormat="1" ht="27">
      <c r="B1238" s="605"/>
      <c r="D1238" s="594" t="s">
        <v>205</v>
      </c>
      <c r="E1238" s="607" t="s">
        <v>5</v>
      </c>
      <c r="F1238" s="608" t="s">
        <v>366</v>
      </c>
      <c r="H1238" s="609">
        <v>168.78</v>
      </c>
      <c r="L1238" s="605"/>
      <c r="M1238" s="610"/>
      <c r="N1238" s="611"/>
      <c r="O1238" s="611"/>
      <c r="P1238" s="611"/>
      <c r="Q1238" s="611"/>
      <c r="R1238" s="611"/>
      <c r="S1238" s="611"/>
      <c r="T1238" s="612"/>
      <c r="AT1238" s="607" t="s">
        <v>205</v>
      </c>
      <c r="AU1238" s="607" t="s">
        <v>89</v>
      </c>
      <c r="AV1238" s="606" t="s">
        <v>89</v>
      </c>
      <c r="AW1238" s="606" t="s">
        <v>43</v>
      </c>
      <c r="AX1238" s="606" t="s">
        <v>82</v>
      </c>
      <c r="AY1238" s="607" t="s">
        <v>197</v>
      </c>
    </row>
    <row r="1239" spans="2:65" s="606" customFormat="1">
      <c r="B1239" s="605"/>
      <c r="D1239" s="594" t="s">
        <v>205</v>
      </c>
      <c r="E1239" s="607" t="s">
        <v>5</v>
      </c>
      <c r="F1239" s="608" t="s">
        <v>364</v>
      </c>
      <c r="H1239" s="609">
        <v>24.99</v>
      </c>
      <c r="L1239" s="605"/>
      <c r="M1239" s="610"/>
      <c r="N1239" s="611"/>
      <c r="O1239" s="611"/>
      <c r="P1239" s="611"/>
      <c r="Q1239" s="611"/>
      <c r="R1239" s="611"/>
      <c r="S1239" s="611"/>
      <c r="T1239" s="612"/>
      <c r="AT1239" s="607" t="s">
        <v>205</v>
      </c>
      <c r="AU1239" s="607" t="s">
        <v>89</v>
      </c>
      <c r="AV1239" s="606" t="s">
        <v>89</v>
      </c>
      <c r="AW1239" s="606" t="s">
        <v>43</v>
      </c>
      <c r="AX1239" s="606" t="s">
        <v>82</v>
      </c>
      <c r="AY1239" s="607" t="s">
        <v>197</v>
      </c>
    </row>
    <row r="1240" spans="2:65" s="622" customFormat="1">
      <c r="B1240" s="621"/>
      <c r="D1240" s="594" t="s">
        <v>205</v>
      </c>
      <c r="E1240" s="623" t="s">
        <v>5</v>
      </c>
      <c r="F1240" s="624" t="s">
        <v>253</v>
      </c>
      <c r="H1240" s="625">
        <v>436</v>
      </c>
      <c r="L1240" s="621"/>
      <c r="M1240" s="626"/>
      <c r="N1240" s="627"/>
      <c r="O1240" s="627"/>
      <c r="P1240" s="627"/>
      <c r="Q1240" s="627"/>
      <c r="R1240" s="627"/>
      <c r="S1240" s="627"/>
      <c r="T1240" s="628"/>
      <c r="AT1240" s="623" t="s">
        <v>205</v>
      </c>
      <c r="AU1240" s="623" t="s">
        <v>89</v>
      </c>
      <c r="AV1240" s="622" t="s">
        <v>114</v>
      </c>
      <c r="AW1240" s="622" t="s">
        <v>43</v>
      </c>
      <c r="AX1240" s="622" t="s">
        <v>82</v>
      </c>
      <c r="AY1240" s="623" t="s">
        <v>197</v>
      </c>
    </row>
    <row r="1241" spans="2:65" s="614" customFormat="1">
      <c r="B1241" s="613"/>
      <c r="D1241" s="594" t="s">
        <v>205</v>
      </c>
      <c r="E1241" s="615" t="s">
        <v>5</v>
      </c>
      <c r="F1241" s="616" t="s">
        <v>210</v>
      </c>
      <c r="H1241" s="617">
        <v>2195.2800000000002</v>
      </c>
      <c r="L1241" s="613"/>
      <c r="M1241" s="618"/>
      <c r="N1241" s="619"/>
      <c r="O1241" s="619"/>
      <c r="P1241" s="619"/>
      <c r="Q1241" s="619"/>
      <c r="R1241" s="619"/>
      <c r="S1241" s="619"/>
      <c r="T1241" s="620"/>
      <c r="AT1241" s="615" t="s">
        <v>205</v>
      </c>
      <c r="AU1241" s="615" t="s">
        <v>89</v>
      </c>
      <c r="AV1241" s="614" t="s">
        <v>129</v>
      </c>
      <c r="AW1241" s="614" t="s">
        <v>43</v>
      </c>
      <c r="AX1241" s="614" t="s">
        <v>11</v>
      </c>
      <c r="AY1241" s="615" t="s">
        <v>197</v>
      </c>
    </row>
    <row r="1242" spans="2:65" s="492" customFormat="1" ht="25.5" customHeight="1">
      <c r="B1242" s="493"/>
      <c r="C1242" s="572" t="s">
        <v>949</v>
      </c>
      <c r="D1242" s="572" t="s">
        <v>199</v>
      </c>
      <c r="E1242" s="573" t="s">
        <v>950</v>
      </c>
      <c r="F1242" s="574" t="s">
        <v>951</v>
      </c>
      <c r="G1242" s="575" t="s">
        <v>290</v>
      </c>
      <c r="H1242" s="576">
        <v>3573.5070000000001</v>
      </c>
      <c r="I1242" s="7"/>
      <c r="J1242" s="577">
        <f>ROUND(I1242*H1242,0)</f>
        <v>0</v>
      </c>
      <c r="K1242" s="574" t="s">
        <v>203</v>
      </c>
      <c r="L1242" s="493"/>
      <c r="M1242" s="578" t="s">
        <v>5</v>
      </c>
      <c r="N1242" s="579" t="s">
        <v>53</v>
      </c>
      <c r="O1242" s="494"/>
      <c r="P1242" s="580">
        <f>O1242*H1242</f>
        <v>0</v>
      </c>
      <c r="Q1242" s="580">
        <v>0</v>
      </c>
      <c r="R1242" s="580">
        <f>Q1242*H1242</f>
        <v>0</v>
      </c>
      <c r="S1242" s="580">
        <v>4.5999999999999999E-2</v>
      </c>
      <c r="T1242" s="581">
        <f>S1242*H1242</f>
        <v>164.38132200000001</v>
      </c>
      <c r="AR1242" s="482" t="s">
        <v>129</v>
      </c>
      <c r="AT1242" s="482" t="s">
        <v>199</v>
      </c>
      <c r="AU1242" s="482" t="s">
        <v>89</v>
      </c>
      <c r="AY1242" s="482" t="s">
        <v>197</v>
      </c>
      <c r="BE1242" s="582">
        <f>IF(N1242="základní",J1242,0)</f>
        <v>0</v>
      </c>
      <c r="BF1242" s="582">
        <f>IF(N1242="snížená",J1242,0)</f>
        <v>0</v>
      </c>
      <c r="BG1242" s="582">
        <f>IF(N1242="zákl. přenesená",J1242,0)</f>
        <v>0</v>
      </c>
      <c r="BH1242" s="582">
        <f>IF(N1242="sníž. přenesená",J1242,0)</f>
        <v>0</v>
      </c>
      <c r="BI1242" s="582">
        <f>IF(N1242="nulová",J1242,0)</f>
        <v>0</v>
      </c>
      <c r="BJ1242" s="482" t="s">
        <v>11</v>
      </c>
      <c r="BK1242" s="582">
        <f>ROUND(I1242*H1242,0)</f>
        <v>0</v>
      </c>
      <c r="BL1242" s="482" t="s">
        <v>129</v>
      </c>
      <c r="BM1242" s="482" t="s">
        <v>952</v>
      </c>
    </row>
    <row r="1243" spans="2:65" s="492" customFormat="1" ht="27">
      <c r="B1243" s="493"/>
      <c r="D1243" s="594" t="s">
        <v>257</v>
      </c>
      <c r="F1243" s="595" t="s">
        <v>948</v>
      </c>
      <c r="L1243" s="493"/>
      <c r="M1243" s="596"/>
      <c r="N1243" s="494"/>
      <c r="O1243" s="494"/>
      <c r="P1243" s="494"/>
      <c r="Q1243" s="494"/>
      <c r="R1243" s="494"/>
      <c r="S1243" s="494"/>
      <c r="T1243" s="597"/>
      <c r="AT1243" s="482" t="s">
        <v>257</v>
      </c>
      <c r="AU1243" s="482" t="s">
        <v>89</v>
      </c>
    </row>
    <row r="1244" spans="2:65" s="599" customFormat="1">
      <c r="B1244" s="598"/>
      <c r="D1244" s="594" t="s">
        <v>205</v>
      </c>
      <c r="E1244" s="600" t="s">
        <v>5</v>
      </c>
      <c r="F1244" s="601" t="s">
        <v>215</v>
      </c>
      <c r="H1244" s="600" t="s">
        <v>5</v>
      </c>
      <c r="L1244" s="598"/>
      <c r="M1244" s="602"/>
      <c r="N1244" s="603"/>
      <c r="O1244" s="603"/>
      <c r="P1244" s="603"/>
      <c r="Q1244" s="603"/>
      <c r="R1244" s="603"/>
      <c r="S1244" s="603"/>
      <c r="T1244" s="604"/>
      <c r="AT1244" s="600" t="s">
        <v>205</v>
      </c>
      <c r="AU1244" s="600" t="s">
        <v>89</v>
      </c>
      <c r="AV1244" s="599" t="s">
        <v>11</v>
      </c>
      <c r="AW1244" s="599" t="s">
        <v>43</v>
      </c>
      <c r="AX1244" s="599" t="s">
        <v>82</v>
      </c>
      <c r="AY1244" s="600" t="s">
        <v>197</v>
      </c>
    </row>
    <row r="1245" spans="2:65" s="599" customFormat="1">
      <c r="B1245" s="598"/>
      <c r="D1245" s="594" t="s">
        <v>205</v>
      </c>
      <c r="E1245" s="600" t="s">
        <v>5</v>
      </c>
      <c r="F1245" s="601" t="s">
        <v>953</v>
      </c>
      <c r="H1245" s="600" t="s">
        <v>5</v>
      </c>
      <c r="L1245" s="598"/>
      <c r="M1245" s="602"/>
      <c r="N1245" s="603"/>
      <c r="O1245" s="603"/>
      <c r="P1245" s="603"/>
      <c r="Q1245" s="603"/>
      <c r="R1245" s="603"/>
      <c r="S1245" s="603"/>
      <c r="T1245" s="604"/>
      <c r="AT1245" s="600" t="s">
        <v>205</v>
      </c>
      <c r="AU1245" s="600" t="s">
        <v>89</v>
      </c>
      <c r="AV1245" s="599" t="s">
        <v>11</v>
      </c>
      <c r="AW1245" s="599" t="s">
        <v>43</v>
      </c>
      <c r="AX1245" s="599" t="s">
        <v>82</v>
      </c>
      <c r="AY1245" s="600" t="s">
        <v>197</v>
      </c>
    </row>
    <row r="1246" spans="2:65" s="606" customFormat="1">
      <c r="B1246" s="605"/>
      <c r="D1246" s="594" t="s">
        <v>205</v>
      </c>
      <c r="E1246" s="607" t="s">
        <v>5</v>
      </c>
      <c r="F1246" s="608" t="s">
        <v>954</v>
      </c>
      <c r="H1246" s="609">
        <v>205.45599999999999</v>
      </c>
      <c r="L1246" s="605"/>
      <c r="M1246" s="610"/>
      <c r="N1246" s="611"/>
      <c r="O1246" s="611"/>
      <c r="P1246" s="611"/>
      <c r="Q1246" s="611"/>
      <c r="R1246" s="611"/>
      <c r="S1246" s="611"/>
      <c r="T1246" s="612"/>
      <c r="AT1246" s="607" t="s">
        <v>205</v>
      </c>
      <c r="AU1246" s="607" t="s">
        <v>89</v>
      </c>
      <c r="AV1246" s="606" t="s">
        <v>89</v>
      </c>
      <c r="AW1246" s="606" t="s">
        <v>43</v>
      </c>
      <c r="AX1246" s="606" t="s">
        <v>82</v>
      </c>
      <c r="AY1246" s="607" t="s">
        <v>197</v>
      </c>
    </row>
    <row r="1247" spans="2:65" s="599" customFormat="1">
      <c r="B1247" s="598"/>
      <c r="D1247" s="594" t="s">
        <v>205</v>
      </c>
      <c r="E1247" s="600" t="s">
        <v>5</v>
      </c>
      <c r="F1247" s="601" t="s">
        <v>955</v>
      </c>
      <c r="H1247" s="600" t="s">
        <v>5</v>
      </c>
      <c r="L1247" s="598"/>
      <c r="M1247" s="602"/>
      <c r="N1247" s="603"/>
      <c r="O1247" s="603"/>
      <c r="P1247" s="603"/>
      <c r="Q1247" s="603"/>
      <c r="R1247" s="603"/>
      <c r="S1247" s="603"/>
      <c r="T1247" s="604"/>
      <c r="AT1247" s="600" t="s">
        <v>205</v>
      </c>
      <c r="AU1247" s="600" t="s">
        <v>89</v>
      </c>
      <c r="AV1247" s="599" t="s">
        <v>11</v>
      </c>
      <c r="AW1247" s="599" t="s">
        <v>43</v>
      </c>
      <c r="AX1247" s="599" t="s">
        <v>82</v>
      </c>
      <c r="AY1247" s="600" t="s">
        <v>197</v>
      </c>
    </row>
    <row r="1248" spans="2:65" s="606" customFormat="1">
      <c r="B1248" s="605"/>
      <c r="D1248" s="594" t="s">
        <v>205</v>
      </c>
      <c r="E1248" s="607" t="s">
        <v>5</v>
      </c>
      <c r="F1248" s="608" t="s">
        <v>956</v>
      </c>
      <c r="H1248" s="609">
        <v>61.061999999999998</v>
      </c>
      <c r="L1248" s="605"/>
      <c r="M1248" s="610"/>
      <c r="N1248" s="611"/>
      <c r="O1248" s="611"/>
      <c r="P1248" s="611"/>
      <c r="Q1248" s="611"/>
      <c r="R1248" s="611"/>
      <c r="S1248" s="611"/>
      <c r="T1248" s="612"/>
      <c r="AT1248" s="607" t="s">
        <v>205</v>
      </c>
      <c r="AU1248" s="607" t="s">
        <v>89</v>
      </c>
      <c r="AV1248" s="606" t="s">
        <v>89</v>
      </c>
      <c r="AW1248" s="606" t="s">
        <v>43</v>
      </c>
      <c r="AX1248" s="606" t="s">
        <v>82</v>
      </c>
      <c r="AY1248" s="607" t="s">
        <v>197</v>
      </c>
    </row>
    <row r="1249" spans="2:51" s="599" customFormat="1">
      <c r="B1249" s="598"/>
      <c r="D1249" s="594" t="s">
        <v>205</v>
      </c>
      <c r="E1249" s="600" t="s">
        <v>5</v>
      </c>
      <c r="F1249" s="601" t="s">
        <v>957</v>
      </c>
      <c r="H1249" s="600" t="s">
        <v>5</v>
      </c>
      <c r="L1249" s="598"/>
      <c r="M1249" s="602"/>
      <c r="N1249" s="603"/>
      <c r="O1249" s="603"/>
      <c r="P1249" s="603"/>
      <c r="Q1249" s="603"/>
      <c r="R1249" s="603"/>
      <c r="S1249" s="603"/>
      <c r="T1249" s="604"/>
      <c r="AT1249" s="600" t="s">
        <v>205</v>
      </c>
      <c r="AU1249" s="600" t="s">
        <v>89</v>
      </c>
      <c r="AV1249" s="599" t="s">
        <v>11</v>
      </c>
      <c r="AW1249" s="599" t="s">
        <v>43</v>
      </c>
      <c r="AX1249" s="599" t="s">
        <v>82</v>
      </c>
      <c r="AY1249" s="600" t="s">
        <v>197</v>
      </c>
    </row>
    <row r="1250" spans="2:51" s="606" customFormat="1">
      <c r="B1250" s="605"/>
      <c r="D1250" s="594" t="s">
        <v>205</v>
      </c>
      <c r="E1250" s="607" t="s">
        <v>5</v>
      </c>
      <c r="F1250" s="608" t="s">
        <v>958</v>
      </c>
      <c r="H1250" s="609">
        <v>153.36500000000001</v>
      </c>
      <c r="L1250" s="605"/>
      <c r="M1250" s="610"/>
      <c r="N1250" s="611"/>
      <c r="O1250" s="611"/>
      <c r="P1250" s="611"/>
      <c r="Q1250" s="611"/>
      <c r="R1250" s="611"/>
      <c r="S1250" s="611"/>
      <c r="T1250" s="612"/>
      <c r="AT1250" s="607" t="s">
        <v>205</v>
      </c>
      <c r="AU1250" s="607" t="s">
        <v>89</v>
      </c>
      <c r="AV1250" s="606" t="s">
        <v>89</v>
      </c>
      <c r="AW1250" s="606" t="s">
        <v>43</v>
      </c>
      <c r="AX1250" s="606" t="s">
        <v>82</v>
      </c>
      <c r="AY1250" s="607" t="s">
        <v>197</v>
      </c>
    </row>
    <row r="1251" spans="2:51" s="599" customFormat="1">
      <c r="B1251" s="598"/>
      <c r="D1251" s="594" t="s">
        <v>205</v>
      </c>
      <c r="E1251" s="600" t="s">
        <v>5</v>
      </c>
      <c r="F1251" s="601" t="s">
        <v>959</v>
      </c>
      <c r="H1251" s="600" t="s">
        <v>5</v>
      </c>
      <c r="L1251" s="598"/>
      <c r="M1251" s="602"/>
      <c r="N1251" s="603"/>
      <c r="O1251" s="603"/>
      <c r="P1251" s="603"/>
      <c r="Q1251" s="603"/>
      <c r="R1251" s="603"/>
      <c r="S1251" s="603"/>
      <c r="T1251" s="604"/>
      <c r="AT1251" s="600" t="s">
        <v>205</v>
      </c>
      <c r="AU1251" s="600" t="s">
        <v>89</v>
      </c>
      <c r="AV1251" s="599" t="s">
        <v>11</v>
      </c>
      <c r="AW1251" s="599" t="s">
        <v>43</v>
      </c>
      <c r="AX1251" s="599" t="s">
        <v>82</v>
      </c>
      <c r="AY1251" s="600" t="s">
        <v>197</v>
      </c>
    </row>
    <row r="1252" spans="2:51" s="606" customFormat="1">
      <c r="B1252" s="605"/>
      <c r="D1252" s="594" t="s">
        <v>205</v>
      </c>
      <c r="E1252" s="607" t="s">
        <v>5</v>
      </c>
      <c r="F1252" s="608" t="s">
        <v>960</v>
      </c>
      <c r="H1252" s="609">
        <v>60.401000000000003</v>
      </c>
      <c r="L1252" s="605"/>
      <c r="M1252" s="610"/>
      <c r="N1252" s="611"/>
      <c r="O1252" s="611"/>
      <c r="P1252" s="611"/>
      <c r="Q1252" s="611"/>
      <c r="R1252" s="611"/>
      <c r="S1252" s="611"/>
      <c r="T1252" s="612"/>
      <c r="AT1252" s="607" t="s">
        <v>205</v>
      </c>
      <c r="AU1252" s="607" t="s">
        <v>89</v>
      </c>
      <c r="AV1252" s="606" t="s">
        <v>89</v>
      </c>
      <c r="AW1252" s="606" t="s">
        <v>43</v>
      </c>
      <c r="AX1252" s="606" t="s">
        <v>82</v>
      </c>
      <c r="AY1252" s="607" t="s">
        <v>197</v>
      </c>
    </row>
    <row r="1253" spans="2:51" s="599" customFormat="1">
      <c r="B1253" s="598"/>
      <c r="D1253" s="594" t="s">
        <v>205</v>
      </c>
      <c r="E1253" s="600" t="s">
        <v>5</v>
      </c>
      <c r="F1253" s="601" t="s">
        <v>961</v>
      </c>
      <c r="H1253" s="600" t="s">
        <v>5</v>
      </c>
      <c r="L1253" s="598"/>
      <c r="M1253" s="602"/>
      <c r="N1253" s="603"/>
      <c r="O1253" s="603"/>
      <c r="P1253" s="603"/>
      <c r="Q1253" s="603"/>
      <c r="R1253" s="603"/>
      <c r="S1253" s="603"/>
      <c r="T1253" s="604"/>
      <c r="AT1253" s="600" t="s">
        <v>205</v>
      </c>
      <c r="AU1253" s="600" t="s">
        <v>89</v>
      </c>
      <c r="AV1253" s="599" t="s">
        <v>11</v>
      </c>
      <c r="AW1253" s="599" t="s">
        <v>43</v>
      </c>
      <c r="AX1253" s="599" t="s">
        <v>82</v>
      </c>
      <c r="AY1253" s="600" t="s">
        <v>197</v>
      </c>
    </row>
    <row r="1254" spans="2:51" s="606" customFormat="1">
      <c r="B1254" s="605"/>
      <c r="D1254" s="594" t="s">
        <v>205</v>
      </c>
      <c r="E1254" s="607" t="s">
        <v>5</v>
      </c>
      <c r="F1254" s="608" t="s">
        <v>962</v>
      </c>
      <c r="H1254" s="609">
        <v>49.987000000000002</v>
      </c>
      <c r="L1254" s="605"/>
      <c r="M1254" s="610"/>
      <c r="N1254" s="611"/>
      <c r="O1254" s="611"/>
      <c r="P1254" s="611"/>
      <c r="Q1254" s="611"/>
      <c r="R1254" s="611"/>
      <c r="S1254" s="611"/>
      <c r="T1254" s="612"/>
      <c r="AT1254" s="607" t="s">
        <v>205</v>
      </c>
      <c r="AU1254" s="607" t="s">
        <v>89</v>
      </c>
      <c r="AV1254" s="606" t="s">
        <v>89</v>
      </c>
      <c r="AW1254" s="606" t="s">
        <v>43</v>
      </c>
      <c r="AX1254" s="606" t="s">
        <v>82</v>
      </c>
      <c r="AY1254" s="607" t="s">
        <v>197</v>
      </c>
    </row>
    <row r="1255" spans="2:51" s="599" customFormat="1">
      <c r="B1255" s="598"/>
      <c r="D1255" s="594" t="s">
        <v>205</v>
      </c>
      <c r="E1255" s="600" t="s">
        <v>5</v>
      </c>
      <c r="F1255" s="601" t="s">
        <v>963</v>
      </c>
      <c r="H1255" s="600" t="s">
        <v>5</v>
      </c>
      <c r="L1255" s="598"/>
      <c r="M1255" s="602"/>
      <c r="N1255" s="603"/>
      <c r="O1255" s="603"/>
      <c r="P1255" s="603"/>
      <c r="Q1255" s="603"/>
      <c r="R1255" s="603"/>
      <c r="S1255" s="603"/>
      <c r="T1255" s="604"/>
      <c r="AT1255" s="600" t="s">
        <v>205</v>
      </c>
      <c r="AU1255" s="600" t="s">
        <v>89</v>
      </c>
      <c r="AV1255" s="599" t="s">
        <v>11</v>
      </c>
      <c r="AW1255" s="599" t="s">
        <v>43</v>
      </c>
      <c r="AX1255" s="599" t="s">
        <v>82</v>
      </c>
      <c r="AY1255" s="600" t="s">
        <v>197</v>
      </c>
    </row>
    <row r="1256" spans="2:51" s="606" customFormat="1">
      <c r="B1256" s="605"/>
      <c r="D1256" s="594" t="s">
        <v>205</v>
      </c>
      <c r="E1256" s="607" t="s">
        <v>5</v>
      </c>
      <c r="F1256" s="608" t="s">
        <v>964</v>
      </c>
      <c r="H1256" s="609">
        <v>57.353000000000002</v>
      </c>
      <c r="L1256" s="605"/>
      <c r="M1256" s="610"/>
      <c r="N1256" s="611"/>
      <c r="O1256" s="611"/>
      <c r="P1256" s="611"/>
      <c r="Q1256" s="611"/>
      <c r="R1256" s="611"/>
      <c r="S1256" s="611"/>
      <c r="T1256" s="612"/>
      <c r="AT1256" s="607" t="s">
        <v>205</v>
      </c>
      <c r="AU1256" s="607" t="s">
        <v>89</v>
      </c>
      <c r="AV1256" s="606" t="s">
        <v>89</v>
      </c>
      <c r="AW1256" s="606" t="s">
        <v>43</v>
      </c>
      <c r="AX1256" s="606" t="s">
        <v>82</v>
      </c>
      <c r="AY1256" s="607" t="s">
        <v>197</v>
      </c>
    </row>
    <row r="1257" spans="2:51" s="599" customFormat="1">
      <c r="B1257" s="598"/>
      <c r="D1257" s="594" t="s">
        <v>205</v>
      </c>
      <c r="E1257" s="600" t="s">
        <v>5</v>
      </c>
      <c r="F1257" s="601" t="s">
        <v>965</v>
      </c>
      <c r="H1257" s="600" t="s">
        <v>5</v>
      </c>
      <c r="L1257" s="598"/>
      <c r="M1257" s="602"/>
      <c r="N1257" s="603"/>
      <c r="O1257" s="603"/>
      <c r="P1257" s="603"/>
      <c r="Q1257" s="603"/>
      <c r="R1257" s="603"/>
      <c r="S1257" s="603"/>
      <c r="T1257" s="604"/>
      <c r="AT1257" s="600" t="s">
        <v>205</v>
      </c>
      <c r="AU1257" s="600" t="s">
        <v>89</v>
      </c>
      <c r="AV1257" s="599" t="s">
        <v>11</v>
      </c>
      <c r="AW1257" s="599" t="s">
        <v>43</v>
      </c>
      <c r="AX1257" s="599" t="s">
        <v>82</v>
      </c>
      <c r="AY1257" s="600" t="s">
        <v>197</v>
      </c>
    </row>
    <row r="1258" spans="2:51" s="606" customFormat="1">
      <c r="B1258" s="605"/>
      <c r="D1258" s="594" t="s">
        <v>205</v>
      </c>
      <c r="E1258" s="607" t="s">
        <v>5</v>
      </c>
      <c r="F1258" s="608" t="s">
        <v>966</v>
      </c>
      <c r="H1258" s="609">
        <v>39.167000000000002</v>
      </c>
      <c r="L1258" s="605"/>
      <c r="M1258" s="610"/>
      <c r="N1258" s="611"/>
      <c r="O1258" s="611"/>
      <c r="P1258" s="611"/>
      <c r="Q1258" s="611"/>
      <c r="R1258" s="611"/>
      <c r="S1258" s="611"/>
      <c r="T1258" s="612"/>
      <c r="AT1258" s="607" t="s">
        <v>205</v>
      </c>
      <c r="AU1258" s="607" t="s">
        <v>89</v>
      </c>
      <c r="AV1258" s="606" t="s">
        <v>89</v>
      </c>
      <c r="AW1258" s="606" t="s">
        <v>43</v>
      </c>
      <c r="AX1258" s="606" t="s">
        <v>82</v>
      </c>
      <c r="AY1258" s="607" t="s">
        <v>197</v>
      </c>
    </row>
    <row r="1259" spans="2:51" s="599" customFormat="1">
      <c r="B1259" s="598"/>
      <c r="D1259" s="594" t="s">
        <v>205</v>
      </c>
      <c r="E1259" s="600" t="s">
        <v>5</v>
      </c>
      <c r="F1259" s="601" t="s">
        <v>967</v>
      </c>
      <c r="H1259" s="600" t="s">
        <v>5</v>
      </c>
      <c r="L1259" s="598"/>
      <c r="M1259" s="602"/>
      <c r="N1259" s="603"/>
      <c r="O1259" s="603"/>
      <c r="P1259" s="603"/>
      <c r="Q1259" s="603"/>
      <c r="R1259" s="603"/>
      <c r="S1259" s="603"/>
      <c r="T1259" s="604"/>
      <c r="AT1259" s="600" t="s">
        <v>205</v>
      </c>
      <c r="AU1259" s="600" t="s">
        <v>89</v>
      </c>
      <c r="AV1259" s="599" t="s">
        <v>11</v>
      </c>
      <c r="AW1259" s="599" t="s">
        <v>43</v>
      </c>
      <c r="AX1259" s="599" t="s">
        <v>82</v>
      </c>
      <c r="AY1259" s="600" t="s">
        <v>197</v>
      </c>
    </row>
    <row r="1260" spans="2:51" s="606" customFormat="1">
      <c r="B1260" s="605"/>
      <c r="D1260" s="594" t="s">
        <v>205</v>
      </c>
      <c r="E1260" s="607" t="s">
        <v>5</v>
      </c>
      <c r="F1260" s="608" t="s">
        <v>968</v>
      </c>
      <c r="H1260" s="609">
        <v>53.034999999999997</v>
      </c>
      <c r="L1260" s="605"/>
      <c r="M1260" s="610"/>
      <c r="N1260" s="611"/>
      <c r="O1260" s="611"/>
      <c r="P1260" s="611"/>
      <c r="Q1260" s="611"/>
      <c r="R1260" s="611"/>
      <c r="S1260" s="611"/>
      <c r="T1260" s="612"/>
      <c r="AT1260" s="607" t="s">
        <v>205</v>
      </c>
      <c r="AU1260" s="607" t="s">
        <v>89</v>
      </c>
      <c r="AV1260" s="606" t="s">
        <v>89</v>
      </c>
      <c r="AW1260" s="606" t="s">
        <v>43</v>
      </c>
      <c r="AX1260" s="606" t="s">
        <v>82</v>
      </c>
      <c r="AY1260" s="607" t="s">
        <v>197</v>
      </c>
    </row>
    <row r="1261" spans="2:51" s="599" customFormat="1">
      <c r="B1261" s="598"/>
      <c r="D1261" s="594" t="s">
        <v>205</v>
      </c>
      <c r="E1261" s="600" t="s">
        <v>5</v>
      </c>
      <c r="F1261" s="601" t="s">
        <v>969</v>
      </c>
      <c r="H1261" s="600" t="s">
        <v>5</v>
      </c>
      <c r="L1261" s="598"/>
      <c r="M1261" s="602"/>
      <c r="N1261" s="603"/>
      <c r="O1261" s="603"/>
      <c r="P1261" s="603"/>
      <c r="Q1261" s="603"/>
      <c r="R1261" s="603"/>
      <c r="S1261" s="603"/>
      <c r="T1261" s="604"/>
      <c r="AT1261" s="600" t="s">
        <v>205</v>
      </c>
      <c r="AU1261" s="600" t="s">
        <v>89</v>
      </c>
      <c r="AV1261" s="599" t="s">
        <v>11</v>
      </c>
      <c r="AW1261" s="599" t="s">
        <v>43</v>
      </c>
      <c r="AX1261" s="599" t="s">
        <v>82</v>
      </c>
      <c r="AY1261" s="600" t="s">
        <v>197</v>
      </c>
    </row>
    <row r="1262" spans="2:51" s="606" customFormat="1">
      <c r="B1262" s="605"/>
      <c r="D1262" s="594" t="s">
        <v>205</v>
      </c>
      <c r="E1262" s="607" t="s">
        <v>5</v>
      </c>
      <c r="F1262" s="608" t="s">
        <v>970</v>
      </c>
      <c r="H1262" s="609">
        <v>73.762</v>
      </c>
      <c r="L1262" s="605"/>
      <c r="M1262" s="610"/>
      <c r="N1262" s="611"/>
      <c r="O1262" s="611"/>
      <c r="P1262" s="611"/>
      <c r="Q1262" s="611"/>
      <c r="R1262" s="611"/>
      <c r="S1262" s="611"/>
      <c r="T1262" s="612"/>
      <c r="AT1262" s="607" t="s">
        <v>205</v>
      </c>
      <c r="AU1262" s="607" t="s">
        <v>89</v>
      </c>
      <c r="AV1262" s="606" t="s">
        <v>89</v>
      </c>
      <c r="AW1262" s="606" t="s">
        <v>43</v>
      </c>
      <c r="AX1262" s="606" t="s">
        <v>82</v>
      </c>
      <c r="AY1262" s="607" t="s">
        <v>197</v>
      </c>
    </row>
    <row r="1263" spans="2:51" s="599" customFormat="1">
      <c r="B1263" s="598"/>
      <c r="D1263" s="594" t="s">
        <v>205</v>
      </c>
      <c r="E1263" s="600" t="s">
        <v>5</v>
      </c>
      <c r="F1263" s="601" t="s">
        <v>971</v>
      </c>
      <c r="H1263" s="600" t="s">
        <v>5</v>
      </c>
      <c r="L1263" s="598"/>
      <c r="M1263" s="602"/>
      <c r="N1263" s="603"/>
      <c r="O1263" s="603"/>
      <c r="P1263" s="603"/>
      <c r="Q1263" s="603"/>
      <c r="R1263" s="603"/>
      <c r="S1263" s="603"/>
      <c r="T1263" s="604"/>
      <c r="AT1263" s="600" t="s">
        <v>205</v>
      </c>
      <c r="AU1263" s="600" t="s">
        <v>89</v>
      </c>
      <c r="AV1263" s="599" t="s">
        <v>11</v>
      </c>
      <c r="AW1263" s="599" t="s">
        <v>43</v>
      </c>
      <c r="AX1263" s="599" t="s">
        <v>82</v>
      </c>
      <c r="AY1263" s="600" t="s">
        <v>197</v>
      </c>
    </row>
    <row r="1264" spans="2:51" s="606" customFormat="1">
      <c r="B1264" s="605"/>
      <c r="D1264" s="594" t="s">
        <v>205</v>
      </c>
      <c r="E1264" s="607" t="s">
        <v>5</v>
      </c>
      <c r="F1264" s="608" t="s">
        <v>972</v>
      </c>
      <c r="H1264" s="609">
        <v>50.494999999999997</v>
      </c>
      <c r="L1264" s="605"/>
      <c r="M1264" s="610"/>
      <c r="N1264" s="611"/>
      <c r="O1264" s="611"/>
      <c r="P1264" s="611"/>
      <c r="Q1264" s="611"/>
      <c r="R1264" s="611"/>
      <c r="S1264" s="611"/>
      <c r="T1264" s="612"/>
      <c r="AT1264" s="607" t="s">
        <v>205</v>
      </c>
      <c r="AU1264" s="607" t="s">
        <v>89</v>
      </c>
      <c r="AV1264" s="606" t="s">
        <v>89</v>
      </c>
      <c r="AW1264" s="606" t="s">
        <v>43</v>
      </c>
      <c r="AX1264" s="606" t="s">
        <v>82</v>
      </c>
      <c r="AY1264" s="607" t="s">
        <v>197</v>
      </c>
    </row>
    <row r="1265" spans="2:51" s="599" customFormat="1">
      <c r="B1265" s="598"/>
      <c r="D1265" s="594" t="s">
        <v>205</v>
      </c>
      <c r="E1265" s="600" t="s">
        <v>5</v>
      </c>
      <c r="F1265" s="601" t="s">
        <v>388</v>
      </c>
      <c r="H1265" s="600" t="s">
        <v>5</v>
      </c>
      <c r="L1265" s="598"/>
      <c r="M1265" s="602"/>
      <c r="N1265" s="603"/>
      <c r="O1265" s="603"/>
      <c r="P1265" s="603"/>
      <c r="Q1265" s="603"/>
      <c r="R1265" s="603"/>
      <c r="S1265" s="603"/>
      <c r="T1265" s="604"/>
      <c r="AT1265" s="600" t="s">
        <v>205</v>
      </c>
      <c r="AU1265" s="600" t="s">
        <v>89</v>
      </c>
      <c r="AV1265" s="599" t="s">
        <v>11</v>
      </c>
      <c r="AW1265" s="599" t="s">
        <v>43</v>
      </c>
      <c r="AX1265" s="599" t="s">
        <v>82</v>
      </c>
      <c r="AY1265" s="600" t="s">
        <v>197</v>
      </c>
    </row>
    <row r="1266" spans="2:51" s="606" customFormat="1">
      <c r="B1266" s="605"/>
      <c r="D1266" s="594" t="s">
        <v>205</v>
      </c>
      <c r="E1266" s="607" t="s">
        <v>5</v>
      </c>
      <c r="F1266" s="608" t="s">
        <v>973</v>
      </c>
      <c r="H1266" s="609">
        <v>-10.8</v>
      </c>
      <c r="L1266" s="605"/>
      <c r="M1266" s="610"/>
      <c r="N1266" s="611"/>
      <c r="O1266" s="611"/>
      <c r="P1266" s="611"/>
      <c r="Q1266" s="611"/>
      <c r="R1266" s="611"/>
      <c r="S1266" s="611"/>
      <c r="T1266" s="612"/>
      <c r="AT1266" s="607" t="s">
        <v>205</v>
      </c>
      <c r="AU1266" s="607" t="s">
        <v>89</v>
      </c>
      <c r="AV1266" s="606" t="s">
        <v>89</v>
      </c>
      <c r="AW1266" s="606" t="s">
        <v>43</v>
      </c>
      <c r="AX1266" s="606" t="s">
        <v>82</v>
      </c>
      <c r="AY1266" s="607" t="s">
        <v>197</v>
      </c>
    </row>
    <row r="1267" spans="2:51" s="606" customFormat="1">
      <c r="B1267" s="605"/>
      <c r="D1267" s="594" t="s">
        <v>205</v>
      </c>
      <c r="E1267" s="607" t="s">
        <v>5</v>
      </c>
      <c r="F1267" s="608" t="s">
        <v>974</v>
      </c>
      <c r="H1267" s="609">
        <v>-23.94</v>
      </c>
      <c r="L1267" s="605"/>
      <c r="M1267" s="610"/>
      <c r="N1267" s="611"/>
      <c r="O1267" s="611"/>
      <c r="P1267" s="611"/>
      <c r="Q1267" s="611"/>
      <c r="R1267" s="611"/>
      <c r="S1267" s="611"/>
      <c r="T1267" s="612"/>
      <c r="AT1267" s="607" t="s">
        <v>205</v>
      </c>
      <c r="AU1267" s="607" t="s">
        <v>89</v>
      </c>
      <c r="AV1267" s="606" t="s">
        <v>89</v>
      </c>
      <c r="AW1267" s="606" t="s">
        <v>43</v>
      </c>
      <c r="AX1267" s="606" t="s">
        <v>82</v>
      </c>
      <c r="AY1267" s="607" t="s">
        <v>197</v>
      </c>
    </row>
    <row r="1268" spans="2:51" s="606" customFormat="1">
      <c r="B1268" s="605"/>
      <c r="D1268" s="594" t="s">
        <v>205</v>
      </c>
      <c r="E1268" s="607" t="s">
        <v>5</v>
      </c>
      <c r="F1268" s="608" t="s">
        <v>975</v>
      </c>
      <c r="H1268" s="609">
        <v>-11.718</v>
      </c>
      <c r="L1268" s="605"/>
      <c r="M1268" s="610"/>
      <c r="N1268" s="611"/>
      <c r="O1268" s="611"/>
      <c r="P1268" s="611"/>
      <c r="Q1268" s="611"/>
      <c r="R1268" s="611"/>
      <c r="S1268" s="611"/>
      <c r="T1268" s="612"/>
      <c r="AT1268" s="607" t="s">
        <v>205</v>
      </c>
      <c r="AU1268" s="607" t="s">
        <v>89</v>
      </c>
      <c r="AV1268" s="606" t="s">
        <v>89</v>
      </c>
      <c r="AW1268" s="606" t="s">
        <v>43</v>
      </c>
      <c r="AX1268" s="606" t="s">
        <v>82</v>
      </c>
      <c r="AY1268" s="607" t="s">
        <v>197</v>
      </c>
    </row>
    <row r="1269" spans="2:51" s="606" customFormat="1">
      <c r="B1269" s="605"/>
      <c r="D1269" s="594" t="s">
        <v>205</v>
      </c>
      <c r="E1269" s="607" t="s">
        <v>5</v>
      </c>
      <c r="F1269" s="608" t="s">
        <v>976</v>
      </c>
      <c r="H1269" s="609">
        <v>-17.64</v>
      </c>
      <c r="L1269" s="605"/>
      <c r="M1269" s="610"/>
      <c r="N1269" s="611"/>
      <c r="O1269" s="611"/>
      <c r="P1269" s="611"/>
      <c r="Q1269" s="611"/>
      <c r="R1269" s="611"/>
      <c r="S1269" s="611"/>
      <c r="T1269" s="612"/>
      <c r="AT1269" s="607" t="s">
        <v>205</v>
      </c>
      <c r="AU1269" s="607" t="s">
        <v>89</v>
      </c>
      <c r="AV1269" s="606" t="s">
        <v>89</v>
      </c>
      <c r="AW1269" s="606" t="s">
        <v>43</v>
      </c>
      <c r="AX1269" s="606" t="s">
        <v>82</v>
      </c>
      <c r="AY1269" s="607" t="s">
        <v>197</v>
      </c>
    </row>
    <row r="1270" spans="2:51" s="606" customFormat="1">
      <c r="B1270" s="605"/>
      <c r="D1270" s="594" t="s">
        <v>205</v>
      </c>
      <c r="E1270" s="607" t="s">
        <v>5</v>
      </c>
      <c r="F1270" s="608" t="s">
        <v>977</v>
      </c>
      <c r="H1270" s="609">
        <v>-6.93</v>
      </c>
      <c r="L1270" s="605"/>
      <c r="M1270" s="610"/>
      <c r="N1270" s="611"/>
      <c r="O1270" s="611"/>
      <c r="P1270" s="611"/>
      <c r="Q1270" s="611"/>
      <c r="R1270" s="611"/>
      <c r="S1270" s="611"/>
      <c r="T1270" s="612"/>
      <c r="AT1270" s="607" t="s">
        <v>205</v>
      </c>
      <c r="AU1270" s="607" t="s">
        <v>89</v>
      </c>
      <c r="AV1270" s="606" t="s">
        <v>89</v>
      </c>
      <c r="AW1270" s="606" t="s">
        <v>43</v>
      </c>
      <c r="AX1270" s="606" t="s">
        <v>82</v>
      </c>
      <c r="AY1270" s="607" t="s">
        <v>197</v>
      </c>
    </row>
    <row r="1271" spans="2:51" s="606" customFormat="1">
      <c r="B1271" s="605"/>
      <c r="D1271" s="594" t="s">
        <v>205</v>
      </c>
      <c r="E1271" s="607" t="s">
        <v>5</v>
      </c>
      <c r="F1271" s="608" t="s">
        <v>978</v>
      </c>
      <c r="H1271" s="609">
        <v>-6.51</v>
      </c>
      <c r="L1271" s="605"/>
      <c r="M1271" s="610"/>
      <c r="N1271" s="611"/>
      <c r="O1271" s="611"/>
      <c r="P1271" s="611"/>
      <c r="Q1271" s="611"/>
      <c r="R1271" s="611"/>
      <c r="S1271" s="611"/>
      <c r="T1271" s="612"/>
      <c r="AT1271" s="607" t="s">
        <v>205</v>
      </c>
      <c r="AU1271" s="607" t="s">
        <v>89</v>
      </c>
      <c r="AV1271" s="606" t="s">
        <v>89</v>
      </c>
      <c r="AW1271" s="606" t="s">
        <v>43</v>
      </c>
      <c r="AX1271" s="606" t="s">
        <v>82</v>
      </c>
      <c r="AY1271" s="607" t="s">
        <v>197</v>
      </c>
    </row>
    <row r="1272" spans="2:51" s="606" customFormat="1">
      <c r="B1272" s="605"/>
      <c r="D1272" s="594" t="s">
        <v>205</v>
      </c>
      <c r="E1272" s="607" t="s">
        <v>5</v>
      </c>
      <c r="F1272" s="608" t="s">
        <v>979</v>
      </c>
      <c r="H1272" s="609">
        <v>-8.4</v>
      </c>
      <c r="L1272" s="605"/>
      <c r="M1272" s="610"/>
      <c r="N1272" s="611"/>
      <c r="O1272" s="611"/>
      <c r="P1272" s="611"/>
      <c r="Q1272" s="611"/>
      <c r="R1272" s="611"/>
      <c r="S1272" s="611"/>
      <c r="T1272" s="612"/>
      <c r="AT1272" s="607" t="s">
        <v>205</v>
      </c>
      <c r="AU1272" s="607" t="s">
        <v>89</v>
      </c>
      <c r="AV1272" s="606" t="s">
        <v>89</v>
      </c>
      <c r="AW1272" s="606" t="s">
        <v>43</v>
      </c>
      <c r="AX1272" s="606" t="s">
        <v>82</v>
      </c>
      <c r="AY1272" s="607" t="s">
        <v>197</v>
      </c>
    </row>
    <row r="1273" spans="2:51" s="606" customFormat="1">
      <c r="B1273" s="605"/>
      <c r="D1273" s="594" t="s">
        <v>205</v>
      </c>
      <c r="E1273" s="607" t="s">
        <v>5</v>
      </c>
      <c r="F1273" s="608" t="s">
        <v>390</v>
      </c>
      <c r="H1273" s="609">
        <v>-3.1520000000000001</v>
      </c>
      <c r="L1273" s="605"/>
      <c r="M1273" s="610"/>
      <c r="N1273" s="611"/>
      <c r="O1273" s="611"/>
      <c r="P1273" s="611"/>
      <c r="Q1273" s="611"/>
      <c r="R1273" s="611"/>
      <c r="S1273" s="611"/>
      <c r="T1273" s="612"/>
      <c r="AT1273" s="607" t="s">
        <v>205</v>
      </c>
      <c r="AU1273" s="607" t="s">
        <v>89</v>
      </c>
      <c r="AV1273" s="606" t="s">
        <v>89</v>
      </c>
      <c r="AW1273" s="606" t="s">
        <v>43</v>
      </c>
      <c r="AX1273" s="606" t="s">
        <v>82</v>
      </c>
      <c r="AY1273" s="607" t="s">
        <v>197</v>
      </c>
    </row>
    <row r="1274" spans="2:51" s="606" customFormat="1">
      <c r="B1274" s="605"/>
      <c r="D1274" s="594" t="s">
        <v>205</v>
      </c>
      <c r="E1274" s="607" t="s">
        <v>5</v>
      </c>
      <c r="F1274" s="608" t="s">
        <v>980</v>
      </c>
      <c r="H1274" s="609">
        <v>-3.5459999999999998</v>
      </c>
      <c r="L1274" s="605"/>
      <c r="M1274" s="610"/>
      <c r="N1274" s="611"/>
      <c r="O1274" s="611"/>
      <c r="P1274" s="611"/>
      <c r="Q1274" s="611"/>
      <c r="R1274" s="611"/>
      <c r="S1274" s="611"/>
      <c r="T1274" s="612"/>
      <c r="AT1274" s="607" t="s">
        <v>205</v>
      </c>
      <c r="AU1274" s="607" t="s">
        <v>89</v>
      </c>
      <c r="AV1274" s="606" t="s">
        <v>89</v>
      </c>
      <c r="AW1274" s="606" t="s">
        <v>43</v>
      </c>
      <c r="AX1274" s="606" t="s">
        <v>82</v>
      </c>
      <c r="AY1274" s="607" t="s">
        <v>197</v>
      </c>
    </row>
    <row r="1275" spans="2:51" s="606" customFormat="1">
      <c r="B1275" s="605"/>
      <c r="D1275" s="594" t="s">
        <v>205</v>
      </c>
      <c r="E1275" s="607" t="s">
        <v>5</v>
      </c>
      <c r="F1275" s="608" t="s">
        <v>981</v>
      </c>
      <c r="H1275" s="609">
        <v>-7.35</v>
      </c>
      <c r="L1275" s="605"/>
      <c r="M1275" s="610"/>
      <c r="N1275" s="611"/>
      <c r="O1275" s="611"/>
      <c r="P1275" s="611"/>
      <c r="Q1275" s="611"/>
      <c r="R1275" s="611"/>
      <c r="S1275" s="611"/>
      <c r="T1275" s="612"/>
      <c r="AT1275" s="607" t="s">
        <v>205</v>
      </c>
      <c r="AU1275" s="607" t="s">
        <v>89</v>
      </c>
      <c r="AV1275" s="606" t="s">
        <v>89</v>
      </c>
      <c r="AW1275" s="606" t="s">
        <v>43</v>
      </c>
      <c r="AX1275" s="606" t="s">
        <v>82</v>
      </c>
      <c r="AY1275" s="607" t="s">
        <v>197</v>
      </c>
    </row>
    <row r="1276" spans="2:51" s="599" customFormat="1">
      <c r="B1276" s="598"/>
      <c r="D1276" s="594" t="s">
        <v>205</v>
      </c>
      <c r="E1276" s="600" t="s">
        <v>5</v>
      </c>
      <c r="F1276" s="601" t="s">
        <v>982</v>
      </c>
      <c r="H1276" s="600" t="s">
        <v>5</v>
      </c>
      <c r="L1276" s="598"/>
      <c r="M1276" s="602"/>
      <c r="N1276" s="603"/>
      <c r="O1276" s="603"/>
      <c r="P1276" s="603"/>
      <c r="Q1276" s="603"/>
      <c r="R1276" s="603"/>
      <c r="S1276" s="603"/>
      <c r="T1276" s="604"/>
      <c r="AT1276" s="600" t="s">
        <v>205</v>
      </c>
      <c r="AU1276" s="600" t="s">
        <v>89</v>
      </c>
      <c r="AV1276" s="599" t="s">
        <v>11</v>
      </c>
      <c r="AW1276" s="599" t="s">
        <v>43</v>
      </c>
      <c r="AX1276" s="599" t="s">
        <v>82</v>
      </c>
      <c r="AY1276" s="600" t="s">
        <v>197</v>
      </c>
    </row>
    <row r="1277" spans="2:51" s="606" customFormat="1">
      <c r="B1277" s="605"/>
      <c r="D1277" s="594" t="s">
        <v>205</v>
      </c>
      <c r="E1277" s="607" t="s">
        <v>5</v>
      </c>
      <c r="F1277" s="608" t="s">
        <v>983</v>
      </c>
      <c r="H1277" s="609">
        <v>9.24</v>
      </c>
      <c r="L1277" s="605"/>
      <c r="M1277" s="610"/>
      <c r="N1277" s="611"/>
      <c r="O1277" s="611"/>
      <c r="P1277" s="611"/>
      <c r="Q1277" s="611"/>
      <c r="R1277" s="611"/>
      <c r="S1277" s="611"/>
      <c r="T1277" s="612"/>
      <c r="AT1277" s="607" t="s">
        <v>205</v>
      </c>
      <c r="AU1277" s="607" t="s">
        <v>89</v>
      </c>
      <c r="AV1277" s="606" t="s">
        <v>89</v>
      </c>
      <c r="AW1277" s="606" t="s">
        <v>43</v>
      </c>
      <c r="AX1277" s="606" t="s">
        <v>82</v>
      </c>
      <c r="AY1277" s="607" t="s">
        <v>197</v>
      </c>
    </row>
    <row r="1278" spans="2:51" s="606" customFormat="1">
      <c r="B1278" s="605"/>
      <c r="D1278" s="594" t="s">
        <v>205</v>
      </c>
      <c r="E1278" s="607" t="s">
        <v>5</v>
      </c>
      <c r="F1278" s="608" t="s">
        <v>984</v>
      </c>
      <c r="H1278" s="609">
        <v>2.1</v>
      </c>
      <c r="L1278" s="605"/>
      <c r="M1278" s="610"/>
      <c r="N1278" s="611"/>
      <c r="O1278" s="611"/>
      <c r="P1278" s="611"/>
      <c r="Q1278" s="611"/>
      <c r="R1278" s="611"/>
      <c r="S1278" s="611"/>
      <c r="T1278" s="612"/>
      <c r="AT1278" s="607" t="s">
        <v>205</v>
      </c>
      <c r="AU1278" s="607" t="s">
        <v>89</v>
      </c>
      <c r="AV1278" s="606" t="s">
        <v>89</v>
      </c>
      <c r="AW1278" s="606" t="s">
        <v>43</v>
      </c>
      <c r="AX1278" s="606" t="s">
        <v>82</v>
      </c>
      <c r="AY1278" s="607" t="s">
        <v>197</v>
      </c>
    </row>
    <row r="1279" spans="2:51" s="606" customFormat="1">
      <c r="B1279" s="605"/>
      <c r="D1279" s="594" t="s">
        <v>205</v>
      </c>
      <c r="E1279" s="607" t="s">
        <v>5</v>
      </c>
      <c r="F1279" s="608" t="s">
        <v>985</v>
      </c>
      <c r="H1279" s="609">
        <v>3.024</v>
      </c>
      <c r="L1279" s="605"/>
      <c r="M1279" s="610"/>
      <c r="N1279" s="611"/>
      <c r="O1279" s="611"/>
      <c r="P1279" s="611"/>
      <c r="Q1279" s="611"/>
      <c r="R1279" s="611"/>
      <c r="S1279" s="611"/>
      <c r="T1279" s="612"/>
      <c r="AT1279" s="607" t="s">
        <v>205</v>
      </c>
      <c r="AU1279" s="607" t="s">
        <v>89</v>
      </c>
      <c r="AV1279" s="606" t="s">
        <v>89</v>
      </c>
      <c r="AW1279" s="606" t="s">
        <v>43</v>
      </c>
      <c r="AX1279" s="606" t="s">
        <v>82</v>
      </c>
      <c r="AY1279" s="607" t="s">
        <v>197</v>
      </c>
    </row>
    <row r="1280" spans="2:51" s="606" customFormat="1">
      <c r="B1280" s="605"/>
      <c r="D1280" s="594" t="s">
        <v>205</v>
      </c>
      <c r="E1280" s="607" t="s">
        <v>5</v>
      </c>
      <c r="F1280" s="608" t="s">
        <v>986</v>
      </c>
      <c r="H1280" s="609">
        <v>2.52</v>
      </c>
      <c r="L1280" s="605"/>
      <c r="M1280" s="610"/>
      <c r="N1280" s="611"/>
      <c r="O1280" s="611"/>
      <c r="P1280" s="611"/>
      <c r="Q1280" s="611"/>
      <c r="R1280" s="611"/>
      <c r="S1280" s="611"/>
      <c r="T1280" s="612"/>
      <c r="AT1280" s="607" t="s">
        <v>205</v>
      </c>
      <c r="AU1280" s="607" t="s">
        <v>89</v>
      </c>
      <c r="AV1280" s="606" t="s">
        <v>89</v>
      </c>
      <c r="AW1280" s="606" t="s">
        <v>43</v>
      </c>
      <c r="AX1280" s="606" t="s">
        <v>82</v>
      </c>
      <c r="AY1280" s="607" t="s">
        <v>197</v>
      </c>
    </row>
    <row r="1281" spans="2:51" s="606" customFormat="1">
      <c r="B1281" s="605"/>
      <c r="D1281" s="594" t="s">
        <v>205</v>
      </c>
      <c r="E1281" s="607" t="s">
        <v>5</v>
      </c>
      <c r="F1281" s="608" t="s">
        <v>987</v>
      </c>
      <c r="H1281" s="609">
        <v>16.686</v>
      </c>
      <c r="L1281" s="605"/>
      <c r="M1281" s="610"/>
      <c r="N1281" s="611"/>
      <c r="O1281" s="611"/>
      <c r="P1281" s="611"/>
      <c r="Q1281" s="611"/>
      <c r="R1281" s="611"/>
      <c r="S1281" s="611"/>
      <c r="T1281" s="612"/>
      <c r="AT1281" s="607" t="s">
        <v>205</v>
      </c>
      <c r="AU1281" s="607" t="s">
        <v>89</v>
      </c>
      <c r="AV1281" s="606" t="s">
        <v>89</v>
      </c>
      <c r="AW1281" s="606" t="s">
        <v>43</v>
      </c>
      <c r="AX1281" s="606" t="s">
        <v>82</v>
      </c>
      <c r="AY1281" s="607" t="s">
        <v>197</v>
      </c>
    </row>
    <row r="1282" spans="2:51" s="606" customFormat="1">
      <c r="B1282" s="605"/>
      <c r="D1282" s="594" t="s">
        <v>205</v>
      </c>
      <c r="E1282" s="607" t="s">
        <v>5</v>
      </c>
      <c r="F1282" s="608" t="s">
        <v>988</v>
      </c>
      <c r="H1282" s="609">
        <v>8.3109999999999999</v>
      </c>
      <c r="L1282" s="605"/>
      <c r="M1282" s="610"/>
      <c r="N1282" s="611"/>
      <c r="O1282" s="611"/>
      <c r="P1282" s="611"/>
      <c r="Q1282" s="611"/>
      <c r="R1282" s="611"/>
      <c r="S1282" s="611"/>
      <c r="T1282" s="612"/>
      <c r="AT1282" s="607" t="s">
        <v>205</v>
      </c>
      <c r="AU1282" s="607" t="s">
        <v>89</v>
      </c>
      <c r="AV1282" s="606" t="s">
        <v>89</v>
      </c>
      <c r="AW1282" s="606" t="s">
        <v>43</v>
      </c>
      <c r="AX1282" s="606" t="s">
        <v>82</v>
      </c>
      <c r="AY1282" s="607" t="s">
        <v>197</v>
      </c>
    </row>
    <row r="1283" spans="2:51" s="606" customFormat="1">
      <c r="B1283" s="605"/>
      <c r="D1283" s="594" t="s">
        <v>205</v>
      </c>
      <c r="E1283" s="607" t="s">
        <v>5</v>
      </c>
      <c r="F1283" s="608" t="s">
        <v>989</v>
      </c>
      <c r="H1283" s="609">
        <v>11.34</v>
      </c>
      <c r="L1283" s="605"/>
      <c r="M1283" s="610"/>
      <c r="N1283" s="611"/>
      <c r="O1283" s="611"/>
      <c r="P1283" s="611"/>
      <c r="Q1283" s="611"/>
      <c r="R1283" s="611"/>
      <c r="S1283" s="611"/>
      <c r="T1283" s="612"/>
      <c r="AT1283" s="607" t="s">
        <v>205</v>
      </c>
      <c r="AU1283" s="607" t="s">
        <v>89</v>
      </c>
      <c r="AV1283" s="606" t="s">
        <v>89</v>
      </c>
      <c r="AW1283" s="606" t="s">
        <v>43</v>
      </c>
      <c r="AX1283" s="606" t="s">
        <v>82</v>
      </c>
      <c r="AY1283" s="607" t="s">
        <v>197</v>
      </c>
    </row>
    <row r="1284" spans="2:51" s="606" customFormat="1">
      <c r="B1284" s="605"/>
      <c r="D1284" s="594" t="s">
        <v>205</v>
      </c>
      <c r="E1284" s="607" t="s">
        <v>5</v>
      </c>
      <c r="F1284" s="608" t="s">
        <v>990</v>
      </c>
      <c r="H1284" s="609">
        <v>3.1589999999999998</v>
      </c>
      <c r="L1284" s="605"/>
      <c r="M1284" s="610"/>
      <c r="N1284" s="611"/>
      <c r="O1284" s="611"/>
      <c r="P1284" s="611"/>
      <c r="Q1284" s="611"/>
      <c r="R1284" s="611"/>
      <c r="S1284" s="611"/>
      <c r="T1284" s="612"/>
      <c r="AT1284" s="607" t="s">
        <v>205</v>
      </c>
      <c r="AU1284" s="607" t="s">
        <v>89</v>
      </c>
      <c r="AV1284" s="606" t="s">
        <v>89</v>
      </c>
      <c r="AW1284" s="606" t="s">
        <v>43</v>
      </c>
      <c r="AX1284" s="606" t="s">
        <v>82</v>
      </c>
      <c r="AY1284" s="607" t="s">
        <v>197</v>
      </c>
    </row>
    <row r="1285" spans="2:51" s="606" customFormat="1">
      <c r="B1285" s="605"/>
      <c r="D1285" s="594" t="s">
        <v>205</v>
      </c>
      <c r="E1285" s="607" t="s">
        <v>5</v>
      </c>
      <c r="F1285" s="608" t="s">
        <v>991</v>
      </c>
      <c r="H1285" s="609">
        <v>5.6159999999999997</v>
      </c>
      <c r="L1285" s="605"/>
      <c r="M1285" s="610"/>
      <c r="N1285" s="611"/>
      <c r="O1285" s="611"/>
      <c r="P1285" s="611"/>
      <c r="Q1285" s="611"/>
      <c r="R1285" s="611"/>
      <c r="S1285" s="611"/>
      <c r="T1285" s="612"/>
      <c r="AT1285" s="607" t="s">
        <v>205</v>
      </c>
      <c r="AU1285" s="607" t="s">
        <v>89</v>
      </c>
      <c r="AV1285" s="606" t="s">
        <v>89</v>
      </c>
      <c r="AW1285" s="606" t="s">
        <v>43</v>
      </c>
      <c r="AX1285" s="606" t="s">
        <v>82</v>
      </c>
      <c r="AY1285" s="607" t="s">
        <v>197</v>
      </c>
    </row>
    <row r="1286" spans="2:51" s="606" customFormat="1">
      <c r="B1286" s="605"/>
      <c r="D1286" s="594" t="s">
        <v>205</v>
      </c>
      <c r="E1286" s="607" t="s">
        <v>5</v>
      </c>
      <c r="F1286" s="608" t="s">
        <v>992</v>
      </c>
      <c r="H1286" s="609">
        <v>3.105</v>
      </c>
      <c r="L1286" s="605"/>
      <c r="M1286" s="610"/>
      <c r="N1286" s="611"/>
      <c r="O1286" s="611"/>
      <c r="P1286" s="611"/>
      <c r="Q1286" s="611"/>
      <c r="R1286" s="611"/>
      <c r="S1286" s="611"/>
      <c r="T1286" s="612"/>
      <c r="AT1286" s="607" t="s">
        <v>205</v>
      </c>
      <c r="AU1286" s="607" t="s">
        <v>89</v>
      </c>
      <c r="AV1286" s="606" t="s">
        <v>89</v>
      </c>
      <c r="AW1286" s="606" t="s">
        <v>43</v>
      </c>
      <c r="AX1286" s="606" t="s">
        <v>82</v>
      </c>
      <c r="AY1286" s="607" t="s">
        <v>197</v>
      </c>
    </row>
    <row r="1287" spans="2:51" s="606" customFormat="1">
      <c r="B1287" s="605"/>
      <c r="D1287" s="594" t="s">
        <v>205</v>
      </c>
      <c r="E1287" s="607" t="s">
        <v>5</v>
      </c>
      <c r="F1287" s="608" t="s">
        <v>993</v>
      </c>
      <c r="H1287" s="609">
        <v>1.9039999999999999</v>
      </c>
      <c r="L1287" s="605"/>
      <c r="M1287" s="610"/>
      <c r="N1287" s="611"/>
      <c r="O1287" s="611"/>
      <c r="P1287" s="611"/>
      <c r="Q1287" s="611"/>
      <c r="R1287" s="611"/>
      <c r="S1287" s="611"/>
      <c r="T1287" s="612"/>
      <c r="AT1287" s="607" t="s">
        <v>205</v>
      </c>
      <c r="AU1287" s="607" t="s">
        <v>89</v>
      </c>
      <c r="AV1287" s="606" t="s">
        <v>89</v>
      </c>
      <c r="AW1287" s="606" t="s">
        <v>43</v>
      </c>
      <c r="AX1287" s="606" t="s">
        <v>82</v>
      </c>
      <c r="AY1287" s="607" t="s">
        <v>197</v>
      </c>
    </row>
    <row r="1288" spans="2:51" s="622" customFormat="1">
      <c r="B1288" s="621"/>
      <c r="D1288" s="594" t="s">
        <v>205</v>
      </c>
      <c r="E1288" s="623" t="s">
        <v>5</v>
      </c>
      <c r="F1288" s="624" t="s">
        <v>222</v>
      </c>
      <c r="H1288" s="625">
        <v>771.10199999999998</v>
      </c>
      <c r="L1288" s="621"/>
      <c r="M1288" s="626"/>
      <c r="N1288" s="627"/>
      <c r="O1288" s="627"/>
      <c r="P1288" s="627"/>
      <c r="Q1288" s="627"/>
      <c r="R1288" s="627"/>
      <c r="S1288" s="627"/>
      <c r="T1288" s="628"/>
      <c r="AT1288" s="623" t="s">
        <v>205</v>
      </c>
      <c r="AU1288" s="623" t="s">
        <v>89</v>
      </c>
      <c r="AV1288" s="622" t="s">
        <v>114</v>
      </c>
      <c r="AW1288" s="622" t="s">
        <v>43</v>
      </c>
      <c r="AX1288" s="622" t="s">
        <v>82</v>
      </c>
      <c r="AY1288" s="623" t="s">
        <v>197</v>
      </c>
    </row>
    <row r="1289" spans="2:51" s="599" customFormat="1">
      <c r="B1289" s="598"/>
      <c r="D1289" s="594" t="s">
        <v>205</v>
      </c>
      <c r="E1289" s="600" t="s">
        <v>5</v>
      </c>
      <c r="F1289" s="601" t="s">
        <v>223</v>
      </c>
      <c r="H1289" s="600" t="s">
        <v>5</v>
      </c>
      <c r="L1289" s="598"/>
      <c r="M1289" s="602"/>
      <c r="N1289" s="603"/>
      <c r="O1289" s="603"/>
      <c r="P1289" s="603"/>
      <c r="Q1289" s="603"/>
      <c r="R1289" s="603"/>
      <c r="S1289" s="603"/>
      <c r="T1289" s="604"/>
      <c r="AT1289" s="600" t="s">
        <v>205</v>
      </c>
      <c r="AU1289" s="600" t="s">
        <v>89</v>
      </c>
      <c r="AV1289" s="599" t="s">
        <v>11</v>
      </c>
      <c r="AW1289" s="599" t="s">
        <v>43</v>
      </c>
      <c r="AX1289" s="599" t="s">
        <v>82</v>
      </c>
      <c r="AY1289" s="600" t="s">
        <v>197</v>
      </c>
    </row>
    <row r="1290" spans="2:51" s="599" customFormat="1">
      <c r="B1290" s="598"/>
      <c r="D1290" s="594" t="s">
        <v>205</v>
      </c>
      <c r="E1290" s="600" t="s">
        <v>5</v>
      </c>
      <c r="F1290" s="601" t="s">
        <v>994</v>
      </c>
      <c r="H1290" s="600" t="s">
        <v>5</v>
      </c>
      <c r="L1290" s="598"/>
      <c r="M1290" s="602"/>
      <c r="N1290" s="603"/>
      <c r="O1290" s="603"/>
      <c r="P1290" s="603"/>
      <c r="Q1290" s="603"/>
      <c r="R1290" s="603"/>
      <c r="S1290" s="603"/>
      <c r="T1290" s="604"/>
      <c r="AT1290" s="600" t="s">
        <v>205</v>
      </c>
      <c r="AU1290" s="600" t="s">
        <v>89</v>
      </c>
      <c r="AV1290" s="599" t="s">
        <v>11</v>
      </c>
      <c r="AW1290" s="599" t="s">
        <v>43</v>
      </c>
      <c r="AX1290" s="599" t="s">
        <v>82</v>
      </c>
      <c r="AY1290" s="600" t="s">
        <v>197</v>
      </c>
    </row>
    <row r="1291" spans="2:51" s="606" customFormat="1">
      <c r="B1291" s="605"/>
      <c r="D1291" s="594" t="s">
        <v>205</v>
      </c>
      <c r="E1291" s="607" t="s">
        <v>5</v>
      </c>
      <c r="F1291" s="608" t="s">
        <v>995</v>
      </c>
      <c r="H1291" s="609">
        <v>199.00200000000001</v>
      </c>
      <c r="L1291" s="605"/>
      <c r="M1291" s="610"/>
      <c r="N1291" s="611"/>
      <c r="O1291" s="611"/>
      <c r="P1291" s="611"/>
      <c r="Q1291" s="611"/>
      <c r="R1291" s="611"/>
      <c r="S1291" s="611"/>
      <c r="T1291" s="612"/>
      <c r="AT1291" s="607" t="s">
        <v>205</v>
      </c>
      <c r="AU1291" s="607" t="s">
        <v>89</v>
      </c>
      <c r="AV1291" s="606" t="s">
        <v>89</v>
      </c>
      <c r="AW1291" s="606" t="s">
        <v>43</v>
      </c>
      <c r="AX1291" s="606" t="s">
        <v>82</v>
      </c>
      <c r="AY1291" s="607" t="s">
        <v>197</v>
      </c>
    </row>
    <row r="1292" spans="2:51" s="599" customFormat="1">
      <c r="B1292" s="598"/>
      <c r="D1292" s="594" t="s">
        <v>205</v>
      </c>
      <c r="E1292" s="600" t="s">
        <v>5</v>
      </c>
      <c r="F1292" s="601" t="s">
        <v>996</v>
      </c>
      <c r="H1292" s="600" t="s">
        <v>5</v>
      </c>
      <c r="L1292" s="598"/>
      <c r="M1292" s="602"/>
      <c r="N1292" s="603"/>
      <c r="O1292" s="603"/>
      <c r="P1292" s="603"/>
      <c r="Q1292" s="603"/>
      <c r="R1292" s="603"/>
      <c r="S1292" s="603"/>
      <c r="T1292" s="604"/>
      <c r="AT1292" s="600" t="s">
        <v>205</v>
      </c>
      <c r="AU1292" s="600" t="s">
        <v>89</v>
      </c>
      <c r="AV1292" s="599" t="s">
        <v>11</v>
      </c>
      <c r="AW1292" s="599" t="s">
        <v>43</v>
      </c>
      <c r="AX1292" s="599" t="s">
        <v>82</v>
      </c>
      <c r="AY1292" s="600" t="s">
        <v>197</v>
      </c>
    </row>
    <row r="1293" spans="2:51" s="606" customFormat="1">
      <c r="B1293" s="605"/>
      <c r="D1293" s="594" t="s">
        <v>205</v>
      </c>
      <c r="E1293" s="607" t="s">
        <v>5</v>
      </c>
      <c r="F1293" s="608" t="s">
        <v>997</v>
      </c>
      <c r="H1293" s="609">
        <v>240.13200000000001</v>
      </c>
      <c r="L1293" s="605"/>
      <c r="M1293" s="610"/>
      <c r="N1293" s="611"/>
      <c r="O1293" s="611"/>
      <c r="P1293" s="611"/>
      <c r="Q1293" s="611"/>
      <c r="R1293" s="611"/>
      <c r="S1293" s="611"/>
      <c r="T1293" s="612"/>
      <c r="AT1293" s="607" t="s">
        <v>205</v>
      </c>
      <c r="AU1293" s="607" t="s">
        <v>89</v>
      </c>
      <c r="AV1293" s="606" t="s">
        <v>89</v>
      </c>
      <c r="AW1293" s="606" t="s">
        <v>43</v>
      </c>
      <c r="AX1293" s="606" t="s">
        <v>82</v>
      </c>
      <c r="AY1293" s="607" t="s">
        <v>197</v>
      </c>
    </row>
    <row r="1294" spans="2:51" s="599" customFormat="1">
      <c r="B1294" s="598"/>
      <c r="D1294" s="594" t="s">
        <v>205</v>
      </c>
      <c r="E1294" s="600" t="s">
        <v>5</v>
      </c>
      <c r="F1294" s="601" t="s">
        <v>998</v>
      </c>
      <c r="H1294" s="600" t="s">
        <v>5</v>
      </c>
      <c r="L1294" s="598"/>
      <c r="M1294" s="602"/>
      <c r="N1294" s="603"/>
      <c r="O1294" s="603"/>
      <c r="P1294" s="603"/>
      <c r="Q1294" s="603"/>
      <c r="R1294" s="603"/>
      <c r="S1294" s="603"/>
      <c r="T1294" s="604"/>
      <c r="AT1294" s="600" t="s">
        <v>205</v>
      </c>
      <c r="AU1294" s="600" t="s">
        <v>89</v>
      </c>
      <c r="AV1294" s="599" t="s">
        <v>11</v>
      </c>
      <c r="AW1294" s="599" t="s">
        <v>43</v>
      </c>
      <c r="AX1294" s="599" t="s">
        <v>82</v>
      </c>
      <c r="AY1294" s="600" t="s">
        <v>197</v>
      </c>
    </row>
    <row r="1295" spans="2:51" s="606" customFormat="1">
      <c r="B1295" s="605"/>
      <c r="D1295" s="594" t="s">
        <v>205</v>
      </c>
      <c r="E1295" s="607" t="s">
        <v>5</v>
      </c>
      <c r="F1295" s="608" t="s">
        <v>999</v>
      </c>
      <c r="H1295" s="609">
        <v>241.077</v>
      </c>
      <c r="L1295" s="605"/>
      <c r="M1295" s="610"/>
      <c r="N1295" s="611"/>
      <c r="O1295" s="611"/>
      <c r="P1295" s="611"/>
      <c r="Q1295" s="611"/>
      <c r="R1295" s="611"/>
      <c r="S1295" s="611"/>
      <c r="T1295" s="612"/>
      <c r="AT1295" s="607" t="s">
        <v>205</v>
      </c>
      <c r="AU1295" s="607" t="s">
        <v>89</v>
      </c>
      <c r="AV1295" s="606" t="s">
        <v>89</v>
      </c>
      <c r="AW1295" s="606" t="s">
        <v>43</v>
      </c>
      <c r="AX1295" s="606" t="s">
        <v>82</v>
      </c>
      <c r="AY1295" s="607" t="s">
        <v>197</v>
      </c>
    </row>
    <row r="1296" spans="2:51" s="599" customFormat="1">
      <c r="B1296" s="598"/>
      <c r="D1296" s="594" t="s">
        <v>205</v>
      </c>
      <c r="E1296" s="600" t="s">
        <v>5</v>
      </c>
      <c r="F1296" s="601" t="s">
        <v>388</v>
      </c>
      <c r="H1296" s="600" t="s">
        <v>5</v>
      </c>
      <c r="L1296" s="598"/>
      <c r="M1296" s="602"/>
      <c r="N1296" s="603"/>
      <c r="O1296" s="603"/>
      <c r="P1296" s="603"/>
      <c r="Q1296" s="603"/>
      <c r="R1296" s="603"/>
      <c r="S1296" s="603"/>
      <c r="T1296" s="604"/>
      <c r="AT1296" s="600" t="s">
        <v>205</v>
      </c>
      <c r="AU1296" s="600" t="s">
        <v>89</v>
      </c>
      <c r="AV1296" s="599" t="s">
        <v>11</v>
      </c>
      <c r="AW1296" s="599" t="s">
        <v>43</v>
      </c>
      <c r="AX1296" s="599" t="s">
        <v>82</v>
      </c>
      <c r="AY1296" s="600" t="s">
        <v>197</v>
      </c>
    </row>
    <row r="1297" spans="2:51" s="606" customFormat="1">
      <c r="B1297" s="605"/>
      <c r="D1297" s="594" t="s">
        <v>205</v>
      </c>
      <c r="E1297" s="607" t="s">
        <v>5</v>
      </c>
      <c r="F1297" s="608" t="s">
        <v>1000</v>
      </c>
      <c r="H1297" s="609">
        <v>-46.8</v>
      </c>
      <c r="L1297" s="605"/>
      <c r="M1297" s="610"/>
      <c r="N1297" s="611"/>
      <c r="O1297" s="611"/>
      <c r="P1297" s="611"/>
      <c r="Q1297" s="611"/>
      <c r="R1297" s="611"/>
      <c r="S1297" s="611"/>
      <c r="T1297" s="612"/>
      <c r="AT1297" s="607" t="s">
        <v>205</v>
      </c>
      <c r="AU1297" s="607" t="s">
        <v>89</v>
      </c>
      <c r="AV1297" s="606" t="s">
        <v>89</v>
      </c>
      <c r="AW1297" s="606" t="s">
        <v>43</v>
      </c>
      <c r="AX1297" s="606" t="s">
        <v>82</v>
      </c>
      <c r="AY1297" s="607" t="s">
        <v>197</v>
      </c>
    </row>
    <row r="1298" spans="2:51" s="606" customFormat="1">
      <c r="B1298" s="605"/>
      <c r="D1298" s="594" t="s">
        <v>205</v>
      </c>
      <c r="E1298" s="607" t="s">
        <v>5</v>
      </c>
      <c r="F1298" s="608" t="s">
        <v>1001</v>
      </c>
      <c r="H1298" s="609">
        <v>-23.826000000000001</v>
      </c>
      <c r="L1298" s="605"/>
      <c r="M1298" s="610"/>
      <c r="N1298" s="611"/>
      <c r="O1298" s="611"/>
      <c r="P1298" s="611"/>
      <c r="Q1298" s="611"/>
      <c r="R1298" s="611"/>
      <c r="S1298" s="611"/>
      <c r="T1298" s="612"/>
      <c r="AT1298" s="607" t="s">
        <v>205</v>
      </c>
      <c r="AU1298" s="607" t="s">
        <v>89</v>
      </c>
      <c r="AV1298" s="606" t="s">
        <v>89</v>
      </c>
      <c r="AW1298" s="606" t="s">
        <v>43</v>
      </c>
      <c r="AX1298" s="606" t="s">
        <v>82</v>
      </c>
      <c r="AY1298" s="607" t="s">
        <v>197</v>
      </c>
    </row>
    <row r="1299" spans="2:51" s="599" customFormat="1">
      <c r="B1299" s="598"/>
      <c r="D1299" s="594" t="s">
        <v>205</v>
      </c>
      <c r="E1299" s="600" t="s">
        <v>5</v>
      </c>
      <c r="F1299" s="601" t="s">
        <v>982</v>
      </c>
      <c r="H1299" s="600" t="s">
        <v>5</v>
      </c>
      <c r="L1299" s="598"/>
      <c r="M1299" s="602"/>
      <c r="N1299" s="603"/>
      <c r="O1299" s="603"/>
      <c r="P1299" s="603"/>
      <c r="Q1299" s="603"/>
      <c r="R1299" s="603"/>
      <c r="S1299" s="603"/>
      <c r="T1299" s="604"/>
      <c r="AT1299" s="600" t="s">
        <v>205</v>
      </c>
      <c r="AU1299" s="600" t="s">
        <v>89</v>
      </c>
      <c r="AV1299" s="599" t="s">
        <v>11</v>
      </c>
      <c r="AW1299" s="599" t="s">
        <v>43</v>
      </c>
      <c r="AX1299" s="599" t="s">
        <v>82</v>
      </c>
      <c r="AY1299" s="600" t="s">
        <v>197</v>
      </c>
    </row>
    <row r="1300" spans="2:51" s="606" customFormat="1">
      <c r="B1300" s="605"/>
      <c r="D1300" s="594" t="s">
        <v>205</v>
      </c>
      <c r="E1300" s="607" t="s">
        <v>5</v>
      </c>
      <c r="F1300" s="608" t="s">
        <v>1002</v>
      </c>
      <c r="H1300" s="609">
        <v>29.52</v>
      </c>
      <c r="L1300" s="605"/>
      <c r="M1300" s="610"/>
      <c r="N1300" s="611"/>
      <c r="O1300" s="611"/>
      <c r="P1300" s="611"/>
      <c r="Q1300" s="611"/>
      <c r="R1300" s="611"/>
      <c r="S1300" s="611"/>
      <c r="T1300" s="612"/>
      <c r="AT1300" s="607" t="s">
        <v>205</v>
      </c>
      <c r="AU1300" s="607" t="s">
        <v>89</v>
      </c>
      <c r="AV1300" s="606" t="s">
        <v>89</v>
      </c>
      <c r="AW1300" s="606" t="s">
        <v>43</v>
      </c>
      <c r="AX1300" s="606" t="s">
        <v>82</v>
      </c>
      <c r="AY1300" s="607" t="s">
        <v>197</v>
      </c>
    </row>
    <row r="1301" spans="2:51" s="606" customFormat="1">
      <c r="B1301" s="605"/>
      <c r="D1301" s="594" t="s">
        <v>205</v>
      </c>
      <c r="E1301" s="607" t="s">
        <v>5</v>
      </c>
      <c r="F1301" s="608" t="s">
        <v>1003</v>
      </c>
      <c r="H1301" s="609">
        <v>25.24</v>
      </c>
      <c r="L1301" s="605"/>
      <c r="M1301" s="610"/>
      <c r="N1301" s="611"/>
      <c r="O1301" s="611"/>
      <c r="P1301" s="611"/>
      <c r="Q1301" s="611"/>
      <c r="R1301" s="611"/>
      <c r="S1301" s="611"/>
      <c r="T1301" s="612"/>
      <c r="AT1301" s="607" t="s">
        <v>205</v>
      </c>
      <c r="AU1301" s="607" t="s">
        <v>89</v>
      </c>
      <c r="AV1301" s="606" t="s">
        <v>89</v>
      </c>
      <c r="AW1301" s="606" t="s">
        <v>43</v>
      </c>
      <c r="AX1301" s="606" t="s">
        <v>82</v>
      </c>
      <c r="AY1301" s="607" t="s">
        <v>197</v>
      </c>
    </row>
    <row r="1302" spans="2:51" s="622" customFormat="1">
      <c r="B1302" s="621"/>
      <c r="D1302" s="594" t="s">
        <v>205</v>
      </c>
      <c r="E1302" s="623" t="s">
        <v>5</v>
      </c>
      <c r="F1302" s="624" t="s">
        <v>237</v>
      </c>
      <c r="H1302" s="625">
        <v>664.34500000000003</v>
      </c>
      <c r="L1302" s="621"/>
      <c r="M1302" s="626"/>
      <c r="N1302" s="627"/>
      <c r="O1302" s="627"/>
      <c r="P1302" s="627"/>
      <c r="Q1302" s="627"/>
      <c r="R1302" s="627"/>
      <c r="S1302" s="627"/>
      <c r="T1302" s="628"/>
      <c r="AT1302" s="623" t="s">
        <v>205</v>
      </c>
      <c r="AU1302" s="623" t="s">
        <v>89</v>
      </c>
      <c r="AV1302" s="622" t="s">
        <v>114</v>
      </c>
      <c r="AW1302" s="622" t="s">
        <v>43</v>
      </c>
      <c r="AX1302" s="622" t="s">
        <v>82</v>
      </c>
      <c r="AY1302" s="623" t="s">
        <v>197</v>
      </c>
    </row>
    <row r="1303" spans="2:51" s="599" customFormat="1">
      <c r="B1303" s="598"/>
      <c r="D1303" s="594" t="s">
        <v>205</v>
      </c>
      <c r="E1303" s="600" t="s">
        <v>5</v>
      </c>
      <c r="F1303" s="601" t="s">
        <v>238</v>
      </c>
      <c r="H1303" s="600" t="s">
        <v>5</v>
      </c>
      <c r="L1303" s="598"/>
      <c r="M1303" s="602"/>
      <c r="N1303" s="603"/>
      <c r="O1303" s="603"/>
      <c r="P1303" s="603"/>
      <c r="Q1303" s="603"/>
      <c r="R1303" s="603"/>
      <c r="S1303" s="603"/>
      <c r="T1303" s="604"/>
      <c r="AT1303" s="600" t="s">
        <v>205</v>
      </c>
      <c r="AU1303" s="600" t="s">
        <v>89</v>
      </c>
      <c r="AV1303" s="599" t="s">
        <v>11</v>
      </c>
      <c r="AW1303" s="599" t="s">
        <v>43</v>
      </c>
      <c r="AX1303" s="599" t="s">
        <v>82</v>
      </c>
      <c r="AY1303" s="600" t="s">
        <v>197</v>
      </c>
    </row>
    <row r="1304" spans="2:51" s="599" customFormat="1">
      <c r="B1304" s="598"/>
      <c r="D1304" s="594" t="s">
        <v>205</v>
      </c>
      <c r="E1304" s="600" t="s">
        <v>5</v>
      </c>
      <c r="F1304" s="601" t="s">
        <v>1004</v>
      </c>
      <c r="H1304" s="600" t="s">
        <v>5</v>
      </c>
      <c r="L1304" s="598"/>
      <c r="M1304" s="602"/>
      <c r="N1304" s="603"/>
      <c r="O1304" s="603"/>
      <c r="P1304" s="603"/>
      <c r="Q1304" s="603"/>
      <c r="R1304" s="603"/>
      <c r="S1304" s="603"/>
      <c r="T1304" s="604"/>
      <c r="AT1304" s="600" t="s">
        <v>205</v>
      </c>
      <c r="AU1304" s="600" t="s">
        <v>89</v>
      </c>
      <c r="AV1304" s="599" t="s">
        <v>11</v>
      </c>
      <c r="AW1304" s="599" t="s">
        <v>43</v>
      </c>
      <c r="AX1304" s="599" t="s">
        <v>82</v>
      </c>
      <c r="AY1304" s="600" t="s">
        <v>197</v>
      </c>
    </row>
    <row r="1305" spans="2:51" s="606" customFormat="1">
      <c r="B1305" s="605"/>
      <c r="D1305" s="594" t="s">
        <v>205</v>
      </c>
      <c r="E1305" s="607" t="s">
        <v>5</v>
      </c>
      <c r="F1305" s="608" t="s">
        <v>995</v>
      </c>
      <c r="H1305" s="609">
        <v>199.00200000000001</v>
      </c>
      <c r="L1305" s="605"/>
      <c r="M1305" s="610"/>
      <c r="N1305" s="611"/>
      <c r="O1305" s="611"/>
      <c r="P1305" s="611"/>
      <c r="Q1305" s="611"/>
      <c r="R1305" s="611"/>
      <c r="S1305" s="611"/>
      <c r="T1305" s="612"/>
      <c r="AT1305" s="607" t="s">
        <v>205</v>
      </c>
      <c r="AU1305" s="607" t="s">
        <v>89</v>
      </c>
      <c r="AV1305" s="606" t="s">
        <v>89</v>
      </c>
      <c r="AW1305" s="606" t="s">
        <v>43</v>
      </c>
      <c r="AX1305" s="606" t="s">
        <v>82</v>
      </c>
      <c r="AY1305" s="607" t="s">
        <v>197</v>
      </c>
    </row>
    <row r="1306" spans="2:51" s="599" customFormat="1">
      <c r="B1306" s="598"/>
      <c r="D1306" s="594" t="s">
        <v>205</v>
      </c>
      <c r="E1306" s="600" t="s">
        <v>5</v>
      </c>
      <c r="F1306" s="601" t="s">
        <v>1005</v>
      </c>
      <c r="H1306" s="600" t="s">
        <v>5</v>
      </c>
      <c r="L1306" s="598"/>
      <c r="M1306" s="602"/>
      <c r="N1306" s="603"/>
      <c r="O1306" s="603"/>
      <c r="P1306" s="603"/>
      <c r="Q1306" s="603"/>
      <c r="R1306" s="603"/>
      <c r="S1306" s="603"/>
      <c r="T1306" s="604"/>
      <c r="AT1306" s="600" t="s">
        <v>205</v>
      </c>
      <c r="AU1306" s="600" t="s">
        <v>89</v>
      </c>
      <c r="AV1306" s="599" t="s">
        <v>11</v>
      </c>
      <c r="AW1306" s="599" t="s">
        <v>43</v>
      </c>
      <c r="AX1306" s="599" t="s">
        <v>82</v>
      </c>
      <c r="AY1306" s="600" t="s">
        <v>197</v>
      </c>
    </row>
    <row r="1307" spans="2:51" s="606" customFormat="1">
      <c r="B1307" s="605"/>
      <c r="D1307" s="594" t="s">
        <v>205</v>
      </c>
      <c r="E1307" s="607" t="s">
        <v>5</v>
      </c>
      <c r="F1307" s="608" t="s">
        <v>999</v>
      </c>
      <c r="H1307" s="609">
        <v>241.077</v>
      </c>
      <c r="L1307" s="605"/>
      <c r="M1307" s="610"/>
      <c r="N1307" s="611"/>
      <c r="O1307" s="611"/>
      <c r="P1307" s="611"/>
      <c r="Q1307" s="611"/>
      <c r="R1307" s="611"/>
      <c r="S1307" s="611"/>
      <c r="T1307" s="612"/>
      <c r="AT1307" s="607" t="s">
        <v>205</v>
      </c>
      <c r="AU1307" s="607" t="s">
        <v>89</v>
      </c>
      <c r="AV1307" s="606" t="s">
        <v>89</v>
      </c>
      <c r="AW1307" s="606" t="s">
        <v>43</v>
      </c>
      <c r="AX1307" s="606" t="s">
        <v>82</v>
      </c>
      <c r="AY1307" s="607" t="s">
        <v>197</v>
      </c>
    </row>
    <row r="1308" spans="2:51" s="599" customFormat="1">
      <c r="B1308" s="598"/>
      <c r="D1308" s="594" t="s">
        <v>205</v>
      </c>
      <c r="E1308" s="600" t="s">
        <v>5</v>
      </c>
      <c r="F1308" s="601" t="s">
        <v>1006</v>
      </c>
      <c r="H1308" s="600" t="s">
        <v>5</v>
      </c>
      <c r="L1308" s="598"/>
      <c r="M1308" s="602"/>
      <c r="N1308" s="603"/>
      <c r="O1308" s="603"/>
      <c r="P1308" s="603"/>
      <c r="Q1308" s="603"/>
      <c r="R1308" s="603"/>
      <c r="S1308" s="603"/>
      <c r="T1308" s="604"/>
      <c r="AT1308" s="600" t="s">
        <v>205</v>
      </c>
      <c r="AU1308" s="600" t="s">
        <v>89</v>
      </c>
      <c r="AV1308" s="599" t="s">
        <v>11</v>
      </c>
      <c r="AW1308" s="599" t="s">
        <v>43</v>
      </c>
      <c r="AX1308" s="599" t="s">
        <v>82</v>
      </c>
      <c r="AY1308" s="600" t="s">
        <v>197</v>
      </c>
    </row>
    <row r="1309" spans="2:51" s="606" customFormat="1">
      <c r="B1309" s="605"/>
      <c r="D1309" s="594" t="s">
        <v>205</v>
      </c>
      <c r="E1309" s="607" t="s">
        <v>5</v>
      </c>
      <c r="F1309" s="608" t="s">
        <v>999</v>
      </c>
      <c r="H1309" s="609">
        <v>241.077</v>
      </c>
      <c r="L1309" s="605"/>
      <c r="M1309" s="610"/>
      <c r="N1309" s="611"/>
      <c r="O1309" s="611"/>
      <c r="P1309" s="611"/>
      <c r="Q1309" s="611"/>
      <c r="R1309" s="611"/>
      <c r="S1309" s="611"/>
      <c r="T1309" s="612"/>
      <c r="AT1309" s="607" t="s">
        <v>205</v>
      </c>
      <c r="AU1309" s="607" t="s">
        <v>89</v>
      </c>
      <c r="AV1309" s="606" t="s">
        <v>89</v>
      </c>
      <c r="AW1309" s="606" t="s">
        <v>43</v>
      </c>
      <c r="AX1309" s="606" t="s">
        <v>82</v>
      </c>
      <c r="AY1309" s="607" t="s">
        <v>197</v>
      </c>
    </row>
    <row r="1310" spans="2:51" s="599" customFormat="1">
      <c r="B1310" s="598"/>
      <c r="D1310" s="594" t="s">
        <v>205</v>
      </c>
      <c r="E1310" s="600" t="s">
        <v>5</v>
      </c>
      <c r="F1310" s="601" t="s">
        <v>388</v>
      </c>
      <c r="H1310" s="600" t="s">
        <v>5</v>
      </c>
      <c r="L1310" s="598"/>
      <c r="M1310" s="602"/>
      <c r="N1310" s="603"/>
      <c r="O1310" s="603"/>
      <c r="P1310" s="603"/>
      <c r="Q1310" s="603"/>
      <c r="R1310" s="603"/>
      <c r="S1310" s="603"/>
      <c r="T1310" s="604"/>
      <c r="AT1310" s="600" t="s">
        <v>205</v>
      </c>
      <c r="AU1310" s="600" t="s">
        <v>89</v>
      </c>
      <c r="AV1310" s="599" t="s">
        <v>11</v>
      </c>
      <c r="AW1310" s="599" t="s">
        <v>43</v>
      </c>
      <c r="AX1310" s="599" t="s">
        <v>82</v>
      </c>
      <c r="AY1310" s="600" t="s">
        <v>197</v>
      </c>
    </row>
    <row r="1311" spans="2:51" s="606" customFormat="1">
      <c r="B1311" s="605"/>
      <c r="D1311" s="594" t="s">
        <v>205</v>
      </c>
      <c r="E1311" s="607" t="s">
        <v>5</v>
      </c>
      <c r="F1311" s="608" t="s">
        <v>1000</v>
      </c>
      <c r="H1311" s="609">
        <v>-46.8</v>
      </c>
      <c r="L1311" s="605"/>
      <c r="M1311" s="610"/>
      <c r="N1311" s="611"/>
      <c r="O1311" s="611"/>
      <c r="P1311" s="611"/>
      <c r="Q1311" s="611"/>
      <c r="R1311" s="611"/>
      <c r="S1311" s="611"/>
      <c r="T1311" s="612"/>
      <c r="AT1311" s="607" t="s">
        <v>205</v>
      </c>
      <c r="AU1311" s="607" t="s">
        <v>89</v>
      </c>
      <c r="AV1311" s="606" t="s">
        <v>89</v>
      </c>
      <c r="AW1311" s="606" t="s">
        <v>43</v>
      </c>
      <c r="AX1311" s="606" t="s">
        <v>82</v>
      </c>
      <c r="AY1311" s="607" t="s">
        <v>197</v>
      </c>
    </row>
    <row r="1312" spans="2:51" s="606" customFormat="1">
      <c r="B1312" s="605"/>
      <c r="D1312" s="594" t="s">
        <v>205</v>
      </c>
      <c r="E1312" s="607" t="s">
        <v>5</v>
      </c>
      <c r="F1312" s="608" t="s">
        <v>1001</v>
      </c>
      <c r="H1312" s="609">
        <v>-23.826000000000001</v>
      </c>
      <c r="L1312" s="605"/>
      <c r="M1312" s="610"/>
      <c r="N1312" s="611"/>
      <c r="O1312" s="611"/>
      <c r="P1312" s="611"/>
      <c r="Q1312" s="611"/>
      <c r="R1312" s="611"/>
      <c r="S1312" s="611"/>
      <c r="T1312" s="612"/>
      <c r="AT1312" s="607" t="s">
        <v>205</v>
      </c>
      <c r="AU1312" s="607" t="s">
        <v>89</v>
      </c>
      <c r="AV1312" s="606" t="s">
        <v>89</v>
      </c>
      <c r="AW1312" s="606" t="s">
        <v>43</v>
      </c>
      <c r="AX1312" s="606" t="s">
        <v>82</v>
      </c>
      <c r="AY1312" s="607" t="s">
        <v>197</v>
      </c>
    </row>
    <row r="1313" spans="2:51" s="599" customFormat="1">
      <c r="B1313" s="598"/>
      <c r="D1313" s="594" t="s">
        <v>205</v>
      </c>
      <c r="E1313" s="600" t="s">
        <v>5</v>
      </c>
      <c r="F1313" s="601" t="s">
        <v>982</v>
      </c>
      <c r="H1313" s="600" t="s">
        <v>5</v>
      </c>
      <c r="L1313" s="598"/>
      <c r="M1313" s="602"/>
      <c r="N1313" s="603"/>
      <c r="O1313" s="603"/>
      <c r="P1313" s="603"/>
      <c r="Q1313" s="603"/>
      <c r="R1313" s="603"/>
      <c r="S1313" s="603"/>
      <c r="T1313" s="604"/>
      <c r="AT1313" s="600" t="s">
        <v>205</v>
      </c>
      <c r="AU1313" s="600" t="s">
        <v>89</v>
      </c>
      <c r="AV1313" s="599" t="s">
        <v>11</v>
      </c>
      <c r="AW1313" s="599" t="s">
        <v>43</v>
      </c>
      <c r="AX1313" s="599" t="s">
        <v>82</v>
      </c>
      <c r="AY1313" s="600" t="s">
        <v>197</v>
      </c>
    </row>
    <row r="1314" spans="2:51" s="606" customFormat="1">
      <c r="B1314" s="605"/>
      <c r="D1314" s="594" t="s">
        <v>205</v>
      </c>
      <c r="E1314" s="607" t="s">
        <v>5</v>
      </c>
      <c r="F1314" s="608" t="s">
        <v>1002</v>
      </c>
      <c r="H1314" s="609">
        <v>29.52</v>
      </c>
      <c r="L1314" s="605"/>
      <c r="M1314" s="610"/>
      <c r="N1314" s="611"/>
      <c r="O1314" s="611"/>
      <c r="P1314" s="611"/>
      <c r="Q1314" s="611"/>
      <c r="R1314" s="611"/>
      <c r="S1314" s="611"/>
      <c r="T1314" s="612"/>
      <c r="AT1314" s="607" t="s">
        <v>205</v>
      </c>
      <c r="AU1314" s="607" t="s">
        <v>89</v>
      </c>
      <c r="AV1314" s="606" t="s">
        <v>89</v>
      </c>
      <c r="AW1314" s="606" t="s">
        <v>43</v>
      </c>
      <c r="AX1314" s="606" t="s">
        <v>82</v>
      </c>
      <c r="AY1314" s="607" t="s">
        <v>197</v>
      </c>
    </row>
    <row r="1315" spans="2:51" s="606" customFormat="1">
      <c r="B1315" s="605"/>
      <c r="D1315" s="594" t="s">
        <v>205</v>
      </c>
      <c r="E1315" s="607" t="s">
        <v>5</v>
      </c>
      <c r="F1315" s="608" t="s">
        <v>1003</v>
      </c>
      <c r="H1315" s="609">
        <v>25.24</v>
      </c>
      <c r="L1315" s="605"/>
      <c r="M1315" s="610"/>
      <c r="N1315" s="611"/>
      <c r="O1315" s="611"/>
      <c r="P1315" s="611"/>
      <c r="Q1315" s="611"/>
      <c r="R1315" s="611"/>
      <c r="S1315" s="611"/>
      <c r="T1315" s="612"/>
      <c r="AT1315" s="607" t="s">
        <v>205</v>
      </c>
      <c r="AU1315" s="607" t="s">
        <v>89</v>
      </c>
      <c r="AV1315" s="606" t="s">
        <v>89</v>
      </c>
      <c r="AW1315" s="606" t="s">
        <v>43</v>
      </c>
      <c r="AX1315" s="606" t="s">
        <v>82</v>
      </c>
      <c r="AY1315" s="607" t="s">
        <v>197</v>
      </c>
    </row>
    <row r="1316" spans="2:51" s="622" customFormat="1">
      <c r="B1316" s="621"/>
      <c r="D1316" s="594" t="s">
        <v>205</v>
      </c>
      <c r="E1316" s="623" t="s">
        <v>5</v>
      </c>
      <c r="F1316" s="624" t="s">
        <v>243</v>
      </c>
      <c r="H1316" s="625">
        <v>665.29</v>
      </c>
      <c r="L1316" s="621"/>
      <c r="M1316" s="626"/>
      <c r="N1316" s="627"/>
      <c r="O1316" s="627"/>
      <c r="P1316" s="627"/>
      <c r="Q1316" s="627"/>
      <c r="R1316" s="627"/>
      <c r="S1316" s="627"/>
      <c r="T1316" s="628"/>
      <c r="AT1316" s="623" t="s">
        <v>205</v>
      </c>
      <c r="AU1316" s="623" t="s">
        <v>89</v>
      </c>
      <c r="AV1316" s="622" t="s">
        <v>114</v>
      </c>
      <c r="AW1316" s="622" t="s">
        <v>43</v>
      </c>
      <c r="AX1316" s="622" t="s">
        <v>82</v>
      </c>
      <c r="AY1316" s="623" t="s">
        <v>197</v>
      </c>
    </row>
    <row r="1317" spans="2:51" s="599" customFormat="1">
      <c r="B1317" s="598"/>
      <c r="D1317" s="594" t="s">
        <v>205</v>
      </c>
      <c r="E1317" s="600" t="s">
        <v>5</v>
      </c>
      <c r="F1317" s="601" t="s">
        <v>244</v>
      </c>
      <c r="H1317" s="600" t="s">
        <v>5</v>
      </c>
      <c r="L1317" s="598"/>
      <c r="M1317" s="602"/>
      <c r="N1317" s="603"/>
      <c r="O1317" s="603"/>
      <c r="P1317" s="603"/>
      <c r="Q1317" s="603"/>
      <c r="R1317" s="603"/>
      <c r="S1317" s="603"/>
      <c r="T1317" s="604"/>
      <c r="AT1317" s="600" t="s">
        <v>205</v>
      </c>
      <c r="AU1317" s="600" t="s">
        <v>89</v>
      </c>
      <c r="AV1317" s="599" t="s">
        <v>11</v>
      </c>
      <c r="AW1317" s="599" t="s">
        <v>43</v>
      </c>
      <c r="AX1317" s="599" t="s">
        <v>82</v>
      </c>
      <c r="AY1317" s="600" t="s">
        <v>197</v>
      </c>
    </row>
    <row r="1318" spans="2:51" s="599" customFormat="1">
      <c r="B1318" s="598"/>
      <c r="D1318" s="594" t="s">
        <v>205</v>
      </c>
      <c r="E1318" s="600" t="s">
        <v>5</v>
      </c>
      <c r="F1318" s="601" t="s">
        <v>1007</v>
      </c>
      <c r="H1318" s="600" t="s">
        <v>5</v>
      </c>
      <c r="L1318" s="598"/>
      <c r="M1318" s="602"/>
      <c r="N1318" s="603"/>
      <c r="O1318" s="603"/>
      <c r="P1318" s="603"/>
      <c r="Q1318" s="603"/>
      <c r="R1318" s="603"/>
      <c r="S1318" s="603"/>
      <c r="T1318" s="604"/>
      <c r="AT1318" s="600" t="s">
        <v>205</v>
      </c>
      <c r="AU1318" s="600" t="s">
        <v>89</v>
      </c>
      <c r="AV1318" s="599" t="s">
        <v>11</v>
      </c>
      <c r="AW1318" s="599" t="s">
        <v>43</v>
      </c>
      <c r="AX1318" s="599" t="s">
        <v>82</v>
      </c>
      <c r="AY1318" s="600" t="s">
        <v>197</v>
      </c>
    </row>
    <row r="1319" spans="2:51" s="606" customFormat="1">
      <c r="B1319" s="605"/>
      <c r="D1319" s="594" t="s">
        <v>205</v>
      </c>
      <c r="E1319" s="607" t="s">
        <v>5</v>
      </c>
      <c r="F1319" s="608" t="s">
        <v>995</v>
      </c>
      <c r="H1319" s="609">
        <v>199.00200000000001</v>
      </c>
      <c r="L1319" s="605"/>
      <c r="M1319" s="610"/>
      <c r="N1319" s="611"/>
      <c r="O1319" s="611"/>
      <c r="P1319" s="611"/>
      <c r="Q1319" s="611"/>
      <c r="R1319" s="611"/>
      <c r="S1319" s="611"/>
      <c r="T1319" s="612"/>
      <c r="AT1319" s="607" t="s">
        <v>205</v>
      </c>
      <c r="AU1319" s="607" t="s">
        <v>89</v>
      </c>
      <c r="AV1319" s="606" t="s">
        <v>89</v>
      </c>
      <c r="AW1319" s="606" t="s">
        <v>43</v>
      </c>
      <c r="AX1319" s="606" t="s">
        <v>82</v>
      </c>
      <c r="AY1319" s="607" t="s">
        <v>197</v>
      </c>
    </row>
    <row r="1320" spans="2:51" s="599" customFormat="1">
      <c r="B1320" s="598"/>
      <c r="D1320" s="594" t="s">
        <v>205</v>
      </c>
      <c r="E1320" s="600" t="s">
        <v>5</v>
      </c>
      <c r="F1320" s="601" t="s">
        <v>1008</v>
      </c>
      <c r="H1320" s="600" t="s">
        <v>5</v>
      </c>
      <c r="L1320" s="598"/>
      <c r="M1320" s="602"/>
      <c r="N1320" s="603"/>
      <c r="O1320" s="603"/>
      <c r="P1320" s="603"/>
      <c r="Q1320" s="603"/>
      <c r="R1320" s="603"/>
      <c r="S1320" s="603"/>
      <c r="T1320" s="604"/>
      <c r="AT1320" s="600" t="s">
        <v>205</v>
      </c>
      <c r="AU1320" s="600" t="s">
        <v>89</v>
      </c>
      <c r="AV1320" s="599" t="s">
        <v>11</v>
      </c>
      <c r="AW1320" s="599" t="s">
        <v>43</v>
      </c>
      <c r="AX1320" s="599" t="s">
        <v>82</v>
      </c>
      <c r="AY1320" s="600" t="s">
        <v>197</v>
      </c>
    </row>
    <row r="1321" spans="2:51" s="606" customFormat="1">
      <c r="B1321" s="605"/>
      <c r="D1321" s="594" t="s">
        <v>205</v>
      </c>
      <c r="E1321" s="607" t="s">
        <v>5</v>
      </c>
      <c r="F1321" s="608" t="s">
        <v>999</v>
      </c>
      <c r="H1321" s="609">
        <v>241.077</v>
      </c>
      <c r="L1321" s="605"/>
      <c r="M1321" s="610"/>
      <c r="N1321" s="611"/>
      <c r="O1321" s="611"/>
      <c r="P1321" s="611"/>
      <c r="Q1321" s="611"/>
      <c r="R1321" s="611"/>
      <c r="S1321" s="611"/>
      <c r="T1321" s="612"/>
      <c r="AT1321" s="607" t="s">
        <v>205</v>
      </c>
      <c r="AU1321" s="607" t="s">
        <v>89</v>
      </c>
      <c r="AV1321" s="606" t="s">
        <v>89</v>
      </c>
      <c r="AW1321" s="606" t="s">
        <v>43</v>
      </c>
      <c r="AX1321" s="606" t="s">
        <v>82</v>
      </c>
      <c r="AY1321" s="607" t="s">
        <v>197</v>
      </c>
    </row>
    <row r="1322" spans="2:51" s="599" customFormat="1">
      <c r="B1322" s="598"/>
      <c r="D1322" s="594" t="s">
        <v>205</v>
      </c>
      <c r="E1322" s="600" t="s">
        <v>5</v>
      </c>
      <c r="F1322" s="601" t="s">
        <v>1009</v>
      </c>
      <c r="H1322" s="600" t="s">
        <v>5</v>
      </c>
      <c r="L1322" s="598"/>
      <c r="M1322" s="602"/>
      <c r="N1322" s="603"/>
      <c r="O1322" s="603"/>
      <c r="P1322" s="603"/>
      <c r="Q1322" s="603"/>
      <c r="R1322" s="603"/>
      <c r="S1322" s="603"/>
      <c r="T1322" s="604"/>
      <c r="AT1322" s="600" t="s">
        <v>205</v>
      </c>
      <c r="AU1322" s="600" t="s">
        <v>89</v>
      </c>
      <c r="AV1322" s="599" t="s">
        <v>11</v>
      </c>
      <c r="AW1322" s="599" t="s">
        <v>43</v>
      </c>
      <c r="AX1322" s="599" t="s">
        <v>82</v>
      </c>
      <c r="AY1322" s="600" t="s">
        <v>197</v>
      </c>
    </row>
    <row r="1323" spans="2:51" s="606" customFormat="1">
      <c r="B1323" s="605"/>
      <c r="D1323" s="594" t="s">
        <v>205</v>
      </c>
      <c r="E1323" s="607" t="s">
        <v>5</v>
      </c>
      <c r="F1323" s="608" t="s">
        <v>999</v>
      </c>
      <c r="H1323" s="609">
        <v>241.077</v>
      </c>
      <c r="L1323" s="605"/>
      <c r="M1323" s="610"/>
      <c r="N1323" s="611"/>
      <c r="O1323" s="611"/>
      <c r="P1323" s="611"/>
      <c r="Q1323" s="611"/>
      <c r="R1323" s="611"/>
      <c r="S1323" s="611"/>
      <c r="T1323" s="612"/>
      <c r="AT1323" s="607" t="s">
        <v>205</v>
      </c>
      <c r="AU1323" s="607" t="s">
        <v>89</v>
      </c>
      <c r="AV1323" s="606" t="s">
        <v>89</v>
      </c>
      <c r="AW1323" s="606" t="s">
        <v>43</v>
      </c>
      <c r="AX1323" s="606" t="s">
        <v>82</v>
      </c>
      <c r="AY1323" s="607" t="s">
        <v>197</v>
      </c>
    </row>
    <row r="1324" spans="2:51" s="599" customFormat="1">
      <c r="B1324" s="598"/>
      <c r="D1324" s="594" t="s">
        <v>205</v>
      </c>
      <c r="E1324" s="600" t="s">
        <v>5</v>
      </c>
      <c r="F1324" s="601" t="s">
        <v>388</v>
      </c>
      <c r="H1324" s="600" t="s">
        <v>5</v>
      </c>
      <c r="L1324" s="598"/>
      <c r="M1324" s="602"/>
      <c r="N1324" s="603"/>
      <c r="O1324" s="603"/>
      <c r="P1324" s="603"/>
      <c r="Q1324" s="603"/>
      <c r="R1324" s="603"/>
      <c r="S1324" s="603"/>
      <c r="T1324" s="604"/>
      <c r="AT1324" s="600" t="s">
        <v>205</v>
      </c>
      <c r="AU1324" s="600" t="s">
        <v>89</v>
      </c>
      <c r="AV1324" s="599" t="s">
        <v>11</v>
      </c>
      <c r="AW1324" s="599" t="s">
        <v>43</v>
      </c>
      <c r="AX1324" s="599" t="s">
        <v>82</v>
      </c>
      <c r="AY1324" s="600" t="s">
        <v>197</v>
      </c>
    </row>
    <row r="1325" spans="2:51" s="606" customFormat="1">
      <c r="B1325" s="605"/>
      <c r="D1325" s="594" t="s">
        <v>205</v>
      </c>
      <c r="E1325" s="607" t="s">
        <v>5</v>
      </c>
      <c r="F1325" s="608" t="s">
        <v>1000</v>
      </c>
      <c r="H1325" s="609">
        <v>-46.8</v>
      </c>
      <c r="L1325" s="605"/>
      <c r="M1325" s="610"/>
      <c r="N1325" s="611"/>
      <c r="O1325" s="611"/>
      <c r="P1325" s="611"/>
      <c r="Q1325" s="611"/>
      <c r="R1325" s="611"/>
      <c r="S1325" s="611"/>
      <c r="T1325" s="612"/>
      <c r="AT1325" s="607" t="s">
        <v>205</v>
      </c>
      <c r="AU1325" s="607" t="s">
        <v>89</v>
      </c>
      <c r="AV1325" s="606" t="s">
        <v>89</v>
      </c>
      <c r="AW1325" s="606" t="s">
        <v>43</v>
      </c>
      <c r="AX1325" s="606" t="s">
        <v>82</v>
      </c>
      <c r="AY1325" s="607" t="s">
        <v>197</v>
      </c>
    </row>
    <row r="1326" spans="2:51" s="606" customFormat="1">
      <c r="B1326" s="605"/>
      <c r="D1326" s="594" t="s">
        <v>205</v>
      </c>
      <c r="E1326" s="607" t="s">
        <v>5</v>
      </c>
      <c r="F1326" s="608" t="s">
        <v>1001</v>
      </c>
      <c r="H1326" s="609">
        <v>-23.826000000000001</v>
      </c>
      <c r="L1326" s="605"/>
      <c r="M1326" s="610"/>
      <c r="N1326" s="611"/>
      <c r="O1326" s="611"/>
      <c r="P1326" s="611"/>
      <c r="Q1326" s="611"/>
      <c r="R1326" s="611"/>
      <c r="S1326" s="611"/>
      <c r="T1326" s="612"/>
      <c r="AT1326" s="607" t="s">
        <v>205</v>
      </c>
      <c r="AU1326" s="607" t="s">
        <v>89</v>
      </c>
      <c r="AV1326" s="606" t="s">
        <v>89</v>
      </c>
      <c r="AW1326" s="606" t="s">
        <v>43</v>
      </c>
      <c r="AX1326" s="606" t="s">
        <v>82</v>
      </c>
      <c r="AY1326" s="607" t="s">
        <v>197</v>
      </c>
    </row>
    <row r="1327" spans="2:51" s="599" customFormat="1">
      <c r="B1327" s="598"/>
      <c r="D1327" s="594" t="s">
        <v>205</v>
      </c>
      <c r="E1327" s="600" t="s">
        <v>5</v>
      </c>
      <c r="F1327" s="601" t="s">
        <v>982</v>
      </c>
      <c r="H1327" s="600" t="s">
        <v>5</v>
      </c>
      <c r="L1327" s="598"/>
      <c r="M1327" s="602"/>
      <c r="N1327" s="603"/>
      <c r="O1327" s="603"/>
      <c r="P1327" s="603"/>
      <c r="Q1327" s="603"/>
      <c r="R1327" s="603"/>
      <c r="S1327" s="603"/>
      <c r="T1327" s="604"/>
      <c r="AT1327" s="600" t="s">
        <v>205</v>
      </c>
      <c r="AU1327" s="600" t="s">
        <v>89</v>
      </c>
      <c r="AV1327" s="599" t="s">
        <v>11</v>
      </c>
      <c r="AW1327" s="599" t="s">
        <v>43</v>
      </c>
      <c r="AX1327" s="599" t="s">
        <v>82</v>
      </c>
      <c r="AY1327" s="600" t="s">
        <v>197</v>
      </c>
    </row>
    <row r="1328" spans="2:51" s="606" customFormat="1">
      <c r="B1328" s="605"/>
      <c r="D1328" s="594" t="s">
        <v>205</v>
      </c>
      <c r="E1328" s="607" t="s">
        <v>5</v>
      </c>
      <c r="F1328" s="608" t="s">
        <v>1002</v>
      </c>
      <c r="H1328" s="609">
        <v>29.52</v>
      </c>
      <c r="L1328" s="605"/>
      <c r="M1328" s="610"/>
      <c r="N1328" s="611"/>
      <c r="O1328" s="611"/>
      <c r="P1328" s="611"/>
      <c r="Q1328" s="611"/>
      <c r="R1328" s="611"/>
      <c r="S1328" s="611"/>
      <c r="T1328" s="612"/>
      <c r="AT1328" s="607" t="s">
        <v>205</v>
      </c>
      <c r="AU1328" s="607" t="s">
        <v>89</v>
      </c>
      <c r="AV1328" s="606" t="s">
        <v>89</v>
      </c>
      <c r="AW1328" s="606" t="s">
        <v>43</v>
      </c>
      <c r="AX1328" s="606" t="s">
        <v>82</v>
      </c>
      <c r="AY1328" s="607" t="s">
        <v>197</v>
      </c>
    </row>
    <row r="1329" spans="2:51" s="606" customFormat="1">
      <c r="B1329" s="605"/>
      <c r="D1329" s="594" t="s">
        <v>205</v>
      </c>
      <c r="E1329" s="607" t="s">
        <v>5</v>
      </c>
      <c r="F1329" s="608" t="s">
        <v>1003</v>
      </c>
      <c r="H1329" s="609">
        <v>25.24</v>
      </c>
      <c r="L1329" s="605"/>
      <c r="M1329" s="610"/>
      <c r="N1329" s="611"/>
      <c r="O1329" s="611"/>
      <c r="P1329" s="611"/>
      <c r="Q1329" s="611"/>
      <c r="R1329" s="611"/>
      <c r="S1329" s="611"/>
      <c r="T1329" s="612"/>
      <c r="AT1329" s="607" t="s">
        <v>205</v>
      </c>
      <c r="AU1329" s="607" t="s">
        <v>89</v>
      </c>
      <c r="AV1329" s="606" t="s">
        <v>89</v>
      </c>
      <c r="AW1329" s="606" t="s">
        <v>43</v>
      </c>
      <c r="AX1329" s="606" t="s">
        <v>82</v>
      </c>
      <c r="AY1329" s="607" t="s">
        <v>197</v>
      </c>
    </row>
    <row r="1330" spans="2:51" s="622" customFormat="1">
      <c r="B1330" s="621"/>
      <c r="D1330" s="594" t="s">
        <v>205</v>
      </c>
      <c r="E1330" s="623" t="s">
        <v>5</v>
      </c>
      <c r="F1330" s="624" t="s">
        <v>248</v>
      </c>
      <c r="H1330" s="625">
        <v>665.29</v>
      </c>
      <c r="L1330" s="621"/>
      <c r="M1330" s="626"/>
      <c r="N1330" s="627"/>
      <c r="O1330" s="627"/>
      <c r="P1330" s="627"/>
      <c r="Q1330" s="627"/>
      <c r="R1330" s="627"/>
      <c r="S1330" s="627"/>
      <c r="T1330" s="628"/>
      <c r="AT1330" s="623" t="s">
        <v>205</v>
      </c>
      <c r="AU1330" s="623" t="s">
        <v>89</v>
      </c>
      <c r="AV1330" s="622" t="s">
        <v>114</v>
      </c>
      <c r="AW1330" s="622" t="s">
        <v>43</v>
      </c>
      <c r="AX1330" s="622" t="s">
        <v>82</v>
      </c>
      <c r="AY1330" s="623" t="s">
        <v>197</v>
      </c>
    </row>
    <row r="1331" spans="2:51" s="599" customFormat="1">
      <c r="B1331" s="598"/>
      <c r="D1331" s="594" t="s">
        <v>205</v>
      </c>
      <c r="E1331" s="600" t="s">
        <v>5</v>
      </c>
      <c r="F1331" s="601" t="s">
        <v>249</v>
      </c>
      <c r="H1331" s="600" t="s">
        <v>5</v>
      </c>
      <c r="L1331" s="598"/>
      <c r="M1331" s="602"/>
      <c r="N1331" s="603"/>
      <c r="O1331" s="603"/>
      <c r="P1331" s="603"/>
      <c r="Q1331" s="603"/>
      <c r="R1331" s="603"/>
      <c r="S1331" s="603"/>
      <c r="T1331" s="604"/>
      <c r="AT1331" s="600" t="s">
        <v>205</v>
      </c>
      <c r="AU1331" s="600" t="s">
        <v>89</v>
      </c>
      <c r="AV1331" s="599" t="s">
        <v>11</v>
      </c>
      <c r="AW1331" s="599" t="s">
        <v>43</v>
      </c>
      <c r="AX1331" s="599" t="s">
        <v>82</v>
      </c>
      <c r="AY1331" s="600" t="s">
        <v>197</v>
      </c>
    </row>
    <row r="1332" spans="2:51" s="599" customFormat="1">
      <c r="B1332" s="598"/>
      <c r="D1332" s="594" t="s">
        <v>205</v>
      </c>
      <c r="E1332" s="600" t="s">
        <v>5</v>
      </c>
      <c r="F1332" s="601" t="s">
        <v>1010</v>
      </c>
      <c r="H1332" s="600" t="s">
        <v>5</v>
      </c>
      <c r="L1332" s="598"/>
      <c r="M1332" s="602"/>
      <c r="N1332" s="603"/>
      <c r="O1332" s="603"/>
      <c r="P1332" s="603"/>
      <c r="Q1332" s="603"/>
      <c r="R1332" s="603"/>
      <c r="S1332" s="603"/>
      <c r="T1332" s="604"/>
      <c r="AT1332" s="600" t="s">
        <v>205</v>
      </c>
      <c r="AU1332" s="600" t="s">
        <v>89</v>
      </c>
      <c r="AV1332" s="599" t="s">
        <v>11</v>
      </c>
      <c r="AW1332" s="599" t="s">
        <v>43</v>
      </c>
      <c r="AX1332" s="599" t="s">
        <v>82</v>
      </c>
      <c r="AY1332" s="600" t="s">
        <v>197</v>
      </c>
    </row>
    <row r="1333" spans="2:51" s="606" customFormat="1">
      <c r="B1333" s="605"/>
      <c r="D1333" s="594" t="s">
        <v>205</v>
      </c>
      <c r="E1333" s="607" t="s">
        <v>5</v>
      </c>
      <c r="F1333" s="608" t="s">
        <v>995</v>
      </c>
      <c r="H1333" s="609">
        <v>199.00200000000001</v>
      </c>
      <c r="L1333" s="605"/>
      <c r="M1333" s="610"/>
      <c r="N1333" s="611"/>
      <c r="O1333" s="611"/>
      <c r="P1333" s="611"/>
      <c r="Q1333" s="611"/>
      <c r="R1333" s="611"/>
      <c r="S1333" s="611"/>
      <c r="T1333" s="612"/>
      <c r="AT1333" s="607" t="s">
        <v>205</v>
      </c>
      <c r="AU1333" s="607" t="s">
        <v>89</v>
      </c>
      <c r="AV1333" s="606" t="s">
        <v>89</v>
      </c>
      <c r="AW1333" s="606" t="s">
        <v>43</v>
      </c>
      <c r="AX1333" s="606" t="s">
        <v>82</v>
      </c>
      <c r="AY1333" s="607" t="s">
        <v>197</v>
      </c>
    </row>
    <row r="1334" spans="2:51" s="599" customFormat="1">
      <c r="B1334" s="598"/>
      <c r="D1334" s="594" t="s">
        <v>205</v>
      </c>
      <c r="E1334" s="600" t="s">
        <v>5</v>
      </c>
      <c r="F1334" s="601" t="s">
        <v>1011</v>
      </c>
      <c r="H1334" s="600" t="s">
        <v>5</v>
      </c>
      <c r="L1334" s="598"/>
      <c r="M1334" s="602"/>
      <c r="N1334" s="603"/>
      <c r="O1334" s="603"/>
      <c r="P1334" s="603"/>
      <c r="Q1334" s="603"/>
      <c r="R1334" s="603"/>
      <c r="S1334" s="603"/>
      <c r="T1334" s="604"/>
      <c r="AT1334" s="600" t="s">
        <v>205</v>
      </c>
      <c r="AU1334" s="600" t="s">
        <v>89</v>
      </c>
      <c r="AV1334" s="599" t="s">
        <v>11</v>
      </c>
      <c r="AW1334" s="599" t="s">
        <v>43</v>
      </c>
      <c r="AX1334" s="599" t="s">
        <v>82</v>
      </c>
      <c r="AY1334" s="600" t="s">
        <v>197</v>
      </c>
    </row>
    <row r="1335" spans="2:51" s="606" customFormat="1">
      <c r="B1335" s="605"/>
      <c r="D1335" s="594" t="s">
        <v>205</v>
      </c>
      <c r="E1335" s="607" t="s">
        <v>5</v>
      </c>
      <c r="F1335" s="608" t="s">
        <v>999</v>
      </c>
      <c r="H1335" s="609">
        <v>241.077</v>
      </c>
      <c r="L1335" s="605"/>
      <c r="M1335" s="610"/>
      <c r="N1335" s="611"/>
      <c r="O1335" s="611"/>
      <c r="P1335" s="611"/>
      <c r="Q1335" s="611"/>
      <c r="R1335" s="611"/>
      <c r="S1335" s="611"/>
      <c r="T1335" s="612"/>
      <c r="AT1335" s="607" t="s">
        <v>205</v>
      </c>
      <c r="AU1335" s="607" t="s">
        <v>89</v>
      </c>
      <c r="AV1335" s="606" t="s">
        <v>89</v>
      </c>
      <c r="AW1335" s="606" t="s">
        <v>43</v>
      </c>
      <c r="AX1335" s="606" t="s">
        <v>82</v>
      </c>
      <c r="AY1335" s="607" t="s">
        <v>197</v>
      </c>
    </row>
    <row r="1336" spans="2:51" s="599" customFormat="1">
      <c r="B1336" s="598"/>
      <c r="D1336" s="594" t="s">
        <v>205</v>
      </c>
      <c r="E1336" s="600" t="s">
        <v>5</v>
      </c>
      <c r="F1336" s="601" t="s">
        <v>1012</v>
      </c>
      <c r="H1336" s="600" t="s">
        <v>5</v>
      </c>
      <c r="L1336" s="598"/>
      <c r="M1336" s="602"/>
      <c r="N1336" s="603"/>
      <c r="O1336" s="603"/>
      <c r="P1336" s="603"/>
      <c r="Q1336" s="603"/>
      <c r="R1336" s="603"/>
      <c r="S1336" s="603"/>
      <c r="T1336" s="604"/>
      <c r="AT1336" s="600" t="s">
        <v>205</v>
      </c>
      <c r="AU1336" s="600" t="s">
        <v>89</v>
      </c>
      <c r="AV1336" s="599" t="s">
        <v>11</v>
      </c>
      <c r="AW1336" s="599" t="s">
        <v>43</v>
      </c>
      <c r="AX1336" s="599" t="s">
        <v>82</v>
      </c>
      <c r="AY1336" s="600" t="s">
        <v>197</v>
      </c>
    </row>
    <row r="1337" spans="2:51" s="606" customFormat="1">
      <c r="B1337" s="605"/>
      <c r="D1337" s="594" t="s">
        <v>205</v>
      </c>
      <c r="E1337" s="607" t="s">
        <v>5</v>
      </c>
      <c r="F1337" s="608" t="s">
        <v>999</v>
      </c>
      <c r="H1337" s="609">
        <v>241.077</v>
      </c>
      <c r="L1337" s="605"/>
      <c r="M1337" s="610"/>
      <c r="N1337" s="611"/>
      <c r="O1337" s="611"/>
      <c r="P1337" s="611"/>
      <c r="Q1337" s="611"/>
      <c r="R1337" s="611"/>
      <c r="S1337" s="611"/>
      <c r="T1337" s="612"/>
      <c r="AT1337" s="607" t="s">
        <v>205</v>
      </c>
      <c r="AU1337" s="607" t="s">
        <v>89</v>
      </c>
      <c r="AV1337" s="606" t="s">
        <v>89</v>
      </c>
      <c r="AW1337" s="606" t="s">
        <v>43</v>
      </c>
      <c r="AX1337" s="606" t="s">
        <v>82</v>
      </c>
      <c r="AY1337" s="607" t="s">
        <v>197</v>
      </c>
    </row>
    <row r="1338" spans="2:51" s="599" customFormat="1">
      <c r="B1338" s="598"/>
      <c r="D1338" s="594" t="s">
        <v>205</v>
      </c>
      <c r="E1338" s="600" t="s">
        <v>5</v>
      </c>
      <c r="F1338" s="601" t="s">
        <v>388</v>
      </c>
      <c r="H1338" s="600" t="s">
        <v>5</v>
      </c>
      <c r="L1338" s="598"/>
      <c r="M1338" s="602"/>
      <c r="N1338" s="603"/>
      <c r="O1338" s="603"/>
      <c r="P1338" s="603"/>
      <c r="Q1338" s="603"/>
      <c r="R1338" s="603"/>
      <c r="S1338" s="603"/>
      <c r="T1338" s="604"/>
      <c r="AT1338" s="600" t="s">
        <v>205</v>
      </c>
      <c r="AU1338" s="600" t="s">
        <v>89</v>
      </c>
      <c r="AV1338" s="599" t="s">
        <v>11</v>
      </c>
      <c r="AW1338" s="599" t="s">
        <v>43</v>
      </c>
      <c r="AX1338" s="599" t="s">
        <v>82</v>
      </c>
      <c r="AY1338" s="600" t="s">
        <v>197</v>
      </c>
    </row>
    <row r="1339" spans="2:51" s="606" customFormat="1">
      <c r="B1339" s="605"/>
      <c r="D1339" s="594" t="s">
        <v>205</v>
      </c>
      <c r="E1339" s="607" t="s">
        <v>5</v>
      </c>
      <c r="F1339" s="608" t="s">
        <v>1000</v>
      </c>
      <c r="H1339" s="609">
        <v>-46.8</v>
      </c>
      <c r="L1339" s="605"/>
      <c r="M1339" s="610"/>
      <c r="N1339" s="611"/>
      <c r="O1339" s="611"/>
      <c r="P1339" s="611"/>
      <c r="Q1339" s="611"/>
      <c r="R1339" s="611"/>
      <c r="S1339" s="611"/>
      <c r="T1339" s="612"/>
      <c r="AT1339" s="607" t="s">
        <v>205</v>
      </c>
      <c r="AU1339" s="607" t="s">
        <v>89</v>
      </c>
      <c r="AV1339" s="606" t="s">
        <v>89</v>
      </c>
      <c r="AW1339" s="606" t="s">
        <v>43</v>
      </c>
      <c r="AX1339" s="606" t="s">
        <v>82</v>
      </c>
      <c r="AY1339" s="607" t="s">
        <v>197</v>
      </c>
    </row>
    <row r="1340" spans="2:51" s="606" customFormat="1">
      <c r="B1340" s="605"/>
      <c r="D1340" s="594" t="s">
        <v>205</v>
      </c>
      <c r="E1340" s="607" t="s">
        <v>5</v>
      </c>
      <c r="F1340" s="608" t="s">
        <v>1001</v>
      </c>
      <c r="H1340" s="609">
        <v>-23.826000000000001</v>
      </c>
      <c r="L1340" s="605"/>
      <c r="M1340" s="610"/>
      <c r="N1340" s="611"/>
      <c r="O1340" s="611"/>
      <c r="P1340" s="611"/>
      <c r="Q1340" s="611"/>
      <c r="R1340" s="611"/>
      <c r="S1340" s="611"/>
      <c r="T1340" s="612"/>
      <c r="AT1340" s="607" t="s">
        <v>205</v>
      </c>
      <c r="AU1340" s="607" t="s">
        <v>89</v>
      </c>
      <c r="AV1340" s="606" t="s">
        <v>89</v>
      </c>
      <c r="AW1340" s="606" t="s">
        <v>43</v>
      </c>
      <c r="AX1340" s="606" t="s">
        <v>82</v>
      </c>
      <c r="AY1340" s="607" t="s">
        <v>197</v>
      </c>
    </row>
    <row r="1341" spans="2:51" s="599" customFormat="1">
      <c r="B1341" s="598"/>
      <c r="D1341" s="594" t="s">
        <v>205</v>
      </c>
      <c r="E1341" s="600" t="s">
        <v>5</v>
      </c>
      <c r="F1341" s="601" t="s">
        <v>982</v>
      </c>
      <c r="H1341" s="600" t="s">
        <v>5</v>
      </c>
      <c r="L1341" s="598"/>
      <c r="M1341" s="602"/>
      <c r="N1341" s="603"/>
      <c r="O1341" s="603"/>
      <c r="P1341" s="603"/>
      <c r="Q1341" s="603"/>
      <c r="R1341" s="603"/>
      <c r="S1341" s="603"/>
      <c r="T1341" s="604"/>
      <c r="AT1341" s="600" t="s">
        <v>205</v>
      </c>
      <c r="AU1341" s="600" t="s">
        <v>89</v>
      </c>
      <c r="AV1341" s="599" t="s">
        <v>11</v>
      </c>
      <c r="AW1341" s="599" t="s">
        <v>43</v>
      </c>
      <c r="AX1341" s="599" t="s">
        <v>82</v>
      </c>
      <c r="AY1341" s="600" t="s">
        <v>197</v>
      </c>
    </row>
    <row r="1342" spans="2:51" s="606" customFormat="1">
      <c r="B1342" s="605"/>
      <c r="D1342" s="594" t="s">
        <v>205</v>
      </c>
      <c r="E1342" s="607" t="s">
        <v>5</v>
      </c>
      <c r="F1342" s="608" t="s">
        <v>1002</v>
      </c>
      <c r="H1342" s="609">
        <v>29.52</v>
      </c>
      <c r="L1342" s="605"/>
      <c r="M1342" s="610"/>
      <c r="N1342" s="611"/>
      <c r="O1342" s="611"/>
      <c r="P1342" s="611"/>
      <c r="Q1342" s="611"/>
      <c r="R1342" s="611"/>
      <c r="S1342" s="611"/>
      <c r="T1342" s="612"/>
      <c r="AT1342" s="607" t="s">
        <v>205</v>
      </c>
      <c r="AU1342" s="607" t="s">
        <v>89</v>
      </c>
      <c r="AV1342" s="606" t="s">
        <v>89</v>
      </c>
      <c r="AW1342" s="606" t="s">
        <v>43</v>
      </c>
      <c r="AX1342" s="606" t="s">
        <v>82</v>
      </c>
      <c r="AY1342" s="607" t="s">
        <v>197</v>
      </c>
    </row>
    <row r="1343" spans="2:51" s="606" customFormat="1">
      <c r="B1343" s="605"/>
      <c r="D1343" s="594" t="s">
        <v>205</v>
      </c>
      <c r="E1343" s="607" t="s">
        <v>5</v>
      </c>
      <c r="F1343" s="608" t="s">
        <v>1003</v>
      </c>
      <c r="H1343" s="609">
        <v>25.24</v>
      </c>
      <c r="L1343" s="605"/>
      <c r="M1343" s="610"/>
      <c r="N1343" s="611"/>
      <c r="O1343" s="611"/>
      <c r="P1343" s="611"/>
      <c r="Q1343" s="611"/>
      <c r="R1343" s="611"/>
      <c r="S1343" s="611"/>
      <c r="T1343" s="612"/>
      <c r="AT1343" s="607" t="s">
        <v>205</v>
      </c>
      <c r="AU1343" s="607" t="s">
        <v>89</v>
      </c>
      <c r="AV1343" s="606" t="s">
        <v>89</v>
      </c>
      <c r="AW1343" s="606" t="s">
        <v>43</v>
      </c>
      <c r="AX1343" s="606" t="s">
        <v>82</v>
      </c>
      <c r="AY1343" s="607" t="s">
        <v>197</v>
      </c>
    </row>
    <row r="1344" spans="2:51" s="622" customFormat="1">
      <c r="B1344" s="621"/>
      <c r="D1344" s="594" t="s">
        <v>205</v>
      </c>
      <c r="E1344" s="623" t="s">
        <v>5</v>
      </c>
      <c r="F1344" s="624" t="s">
        <v>253</v>
      </c>
      <c r="H1344" s="625">
        <v>665.29</v>
      </c>
      <c r="L1344" s="621"/>
      <c r="M1344" s="626"/>
      <c r="N1344" s="627"/>
      <c r="O1344" s="627"/>
      <c r="P1344" s="627"/>
      <c r="Q1344" s="627"/>
      <c r="R1344" s="627"/>
      <c r="S1344" s="627"/>
      <c r="T1344" s="628"/>
      <c r="AT1344" s="623" t="s">
        <v>205</v>
      </c>
      <c r="AU1344" s="623" t="s">
        <v>89</v>
      </c>
      <c r="AV1344" s="622" t="s">
        <v>114</v>
      </c>
      <c r="AW1344" s="622" t="s">
        <v>43</v>
      </c>
      <c r="AX1344" s="622" t="s">
        <v>82</v>
      </c>
      <c r="AY1344" s="623" t="s">
        <v>197</v>
      </c>
    </row>
    <row r="1345" spans="2:65" s="599" customFormat="1">
      <c r="B1345" s="598"/>
      <c r="D1345" s="594" t="s">
        <v>205</v>
      </c>
      <c r="E1345" s="600" t="s">
        <v>5</v>
      </c>
      <c r="F1345" s="601" t="s">
        <v>1013</v>
      </c>
      <c r="H1345" s="600" t="s">
        <v>5</v>
      </c>
      <c r="L1345" s="598"/>
      <c r="M1345" s="602"/>
      <c r="N1345" s="603"/>
      <c r="O1345" s="603"/>
      <c r="P1345" s="603"/>
      <c r="Q1345" s="603"/>
      <c r="R1345" s="603"/>
      <c r="S1345" s="603"/>
      <c r="T1345" s="604"/>
      <c r="AT1345" s="600" t="s">
        <v>205</v>
      </c>
      <c r="AU1345" s="600" t="s">
        <v>89</v>
      </c>
      <c r="AV1345" s="599" t="s">
        <v>11</v>
      </c>
      <c r="AW1345" s="599" t="s">
        <v>43</v>
      </c>
      <c r="AX1345" s="599" t="s">
        <v>82</v>
      </c>
      <c r="AY1345" s="600" t="s">
        <v>197</v>
      </c>
    </row>
    <row r="1346" spans="2:65" s="606" customFormat="1">
      <c r="B1346" s="605"/>
      <c r="D1346" s="594" t="s">
        <v>205</v>
      </c>
      <c r="E1346" s="607" t="s">
        <v>5</v>
      </c>
      <c r="F1346" s="608" t="s">
        <v>1014</v>
      </c>
      <c r="H1346" s="609">
        <v>152.25700000000001</v>
      </c>
      <c r="L1346" s="605"/>
      <c r="M1346" s="610"/>
      <c r="N1346" s="611"/>
      <c r="O1346" s="611"/>
      <c r="P1346" s="611"/>
      <c r="Q1346" s="611"/>
      <c r="R1346" s="611"/>
      <c r="S1346" s="611"/>
      <c r="T1346" s="612"/>
      <c r="AT1346" s="607" t="s">
        <v>205</v>
      </c>
      <c r="AU1346" s="607" t="s">
        <v>89</v>
      </c>
      <c r="AV1346" s="606" t="s">
        <v>89</v>
      </c>
      <c r="AW1346" s="606" t="s">
        <v>43</v>
      </c>
      <c r="AX1346" s="606" t="s">
        <v>82</v>
      </c>
      <c r="AY1346" s="607" t="s">
        <v>197</v>
      </c>
    </row>
    <row r="1347" spans="2:65" s="599" customFormat="1">
      <c r="B1347" s="598"/>
      <c r="D1347" s="594" t="s">
        <v>205</v>
      </c>
      <c r="E1347" s="600" t="s">
        <v>5</v>
      </c>
      <c r="F1347" s="601" t="s">
        <v>388</v>
      </c>
      <c r="H1347" s="600" t="s">
        <v>5</v>
      </c>
      <c r="L1347" s="598"/>
      <c r="M1347" s="602"/>
      <c r="N1347" s="603"/>
      <c r="O1347" s="603"/>
      <c r="P1347" s="603"/>
      <c r="Q1347" s="603"/>
      <c r="R1347" s="603"/>
      <c r="S1347" s="603"/>
      <c r="T1347" s="604"/>
      <c r="AT1347" s="600" t="s">
        <v>205</v>
      </c>
      <c r="AU1347" s="600" t="s">
        <v>89</v>
      </c>
      <c r="AV1347" s="599" t="s">
        <v>11</v>
      </c>
      <c r="AW1347" s="599" t="s">
        <v>43</v>
      </c>
      <c r="AX1347" s="599" t="s">
        <v>82</v>
      </c>
      <c r="AY1347" s="600" t="s">
        <v>197</v>
      </c>
    </row>
    <row r="1348" spans="2:65" s="606" customFormat="1">
      <c r="B1348" s="605"/>
      <c r="D1348" s="594" t="s">
        <v>205</v>
      </c>
      <c r="E1348" s="607" t="s">
        <v>5</v>
      </c>
      <c r="F1348" s="608" t="s">
        <v>1015</v>
      </c>
      <c r="H1348" s="609">
        <v>-3.1520000000000001</v>
      </c>
      <c r="L1348" s="605"/>
      <c r="M1348" s="610"/>
      <c r="N1348" s="611"/>
      <c r="O1348" s="611"/>
      <c r="P1348" s="611"/>
      <c r="Q1348" s="611"/>
      <c r="R1348" s="611"/>
      <c r="S1348" s="611"/>
      <c r="T1348" s="612"/>
      <c r="AT1348" s="607" t="s">
        <v>205</v>
      </c>
      <c r="AU1348" s="607" t="s">
        <v>89</v>
      </c>
      <c r="AV1348" s="606" t="s">
        <v>89</v>
      </c>
      <c r="AW1348" s="606" t="s">
        <v>43</v>
      </c>
      <c r="AX1348" s="606" t="s">
        <v>82</v>
      </c>
      <c r="AY1348" s="607" t="s">
        <v>197</v>
      </c>
    </row>
    <row r="1349" spans="2:65" s="606" customFormat="1">
      <c r="B1349" s="605"/>
      <c r="D1349" s="594" t="s">
        <v>205</v>
      </c>
      <c r="E1349" s="607" t="s">
        <v>5</v>
      </c>
      <c r="F1349" s="608" t="s">
        <v>1016</v>
      </c>
      <c r="H1349" s="609">
        <v>-5.9930000000000003</v>
      </c>
      <c r="L1349" s="605"/>
      <c r="M1349" s="610"/>
      <c r="N1349" s="611"/>
      <c r="O1349" s="611"/>
      <c r="P1349" s="611"/>
      <c r="Q1349" s="611"/>
      <c r="R1349" s="611"/>
      <c r="S1349" s="611"/>
      <c r="T1349" s="612"/>
      <c r="AT1349" s="607" t="s">
        <v>205</v>
      </c>
      <c r="AU1349" s="607" t="s">
        <v>89</v>
      </c>
      <c r="AV1349" s="606" t="s">
        <v>89</v>
      </c>
      <c r="AW1349" s="606" t="s">
        <v>43</v>
      </c>
      <c r="AX1349" s="606" t="s">
        <v>82</v>
      </c>
      <c r="AY1349" s="607" t="s">
        <v>197</v>
      </c>
    </row>
    <row r="1350" spans="2:65" s="606" customFormat="1">
      <c r="B1350" s="605"/>
      <c r="D1350" s="594" t="s">
        <v>205</v>
      </c>
      <c r="E1350" s="607" t="s">
        <v>5</v>
      </c>
      <c r="F1350" s="608" t="s">
        <v>1017</v>
      </c>
      <c r="H1350" s="609">
        <v>-10.105</v>
      </c>
      <c r="L1350" s="605"/>
      <c r="M1350" s="610"/>
      <c r="N1350" s="611"/>
      <c r="O1350" s="611"/>
      <c r="P1350" s="611"/>
      <c r="Q1350" s="611"/>
      <c r="R1350" s="611"/>
      <c r="S1350" s="611"/>
      <c r="T1350" s="612"/>
      <c r="AT1350" s="607" t="s">
        <v>205</v>
      </c>
      <c r="AU1350" s="607" t="s">
        <v>89</v>
      </c>
      <c r="AV1350" s="606" t="s">
        <v>89</v>
      </c>
      <c r="AW1350" s="606" t="s">
        <v>43</v>
      </c>
      <c r="AX1350" s="606" t="s">
        <v>82</v>
      </c>
      <c r="AY1350" s="607" t="s">
        <v>197</v>
      </c>
    </row>
    <row r="1351" spans="2:65" s="599" customFormat="1">
      <c r="B1351" s="598"/>
      <c r="D1351" s="594" t="s">
        <v>205</v>
      </c>
      <c r="E1351" s="600" t="s">
        <v>5</v>
      </c>
      <c r="F1351" s="601" t="s">
        <v>982</v>
      </c>
      <c r="H1351" s="600" t="s">
        <v>5</v>
      </c>
      <c r="L1351" s="598"/>
      <c r="M1351" s="602"/>
      <c r="N1351" s="603"/>
      <c r="O1351" s="603"/>
      <c r="P1351" s="603"/>
      <c r="Q1351" s="603"/>
      <c r="R1351" s="603"/>
      <c r="S1351" s="603"/>
      <c r="T1351" s="604"/>
      <c r="AT1351" s="600" t="s">
        <v>205</v>
      </c>
      <c r="AU1351" s="600" t="s">
        <v>89</v>
      </c>
      <c r="AV1351" s="599" t="s">
        <v>11</v>
      </c>
      <c r="AW1351" s="599" t="s">
        <v>43</v>
      </c>
      <c r="AX1351" s="599" t="s">
        <v>82</v>
      </c>
      <c r="AY1351" s="600" t="s">
        <v>197</v>
      </c>
    </row>
    <row r="1352" spans="2:65" s="606" customFormat="1">
      <c r="B1352" s="605"/>
      <c r="D1352" s="594" t="s">
        <v>205</v>
      </c>
      <c r="E1352" s="607" t="s">
        <v>5</v>
      </c>
      <c r="F1352" s="608" t="s">
        <v>1018</v>
      </c>
      <c r="H1352" s="609">
        <v>0.88500000000000001</v>
      </c>
      <c r="L1352" s="605"/>
      <c r="M1352" s="610"/>
      <c r="N1352" s="611"/>
      <c r="O1352" s="611"/>
      <c r="P1352" s="611"/>
      <c r="Q1352" s="611"/>
      <c r="R1352" s="611"/>
      <c r="S1352" s="611"/>
      <c r="T1352" s="612"/>
      <c r="AT1352" s="607" t="s">
        <v>205</v>
      </c>
      <c r="AU1352" s="607" t="s">
        <v>89</v>
      </c>
      <c r="AV1352" s="606" t="s">
        <v>89</v>
      </c>
      <c r="AW1352" s="606" t="s">
        <v>43</v>
      </c>
      <c r="AX1352" s="606" t="s">
        <v>82</v>
      </c>
      <c r="AY1352" s="607" t="s">
        <v>197</v>
      </c>
    </row>
    <row r="1353" spans="2:65" s="606" customFormat="1">
      <c r="B1353" s="605"/>
      <c r="D1353" s="594" t="s">
        <v>205</v>
      </c>
      <c r="E1353" s="607" t="s">
        <v>5</v>
      </c>
      <c r="F1353" s="608" t="s">
        <v>1019</v>
      </c>
      <c r="H1353" s="609">
        <v>2.2349999999999999</v>
      </c>
      <c r="L1353" s="605"/>
      <c r="M1353" s="610"/>
      <c r="N1353" s="611"/>
      <c r="O1353" s="611"/>
      <c r="P1353" s="611"/>
      <c r="Q1353" s="611"/>
      <c r="R1353" s="611"/>
      <c r="S1353" s="611"/>
      <c r="T1353" s="612"/>
      <c r="AT1353" s="607" t="s">
        <v>205</v>
      </c>
      <c r="AU1353" s="607" t="s">
        <v>89</v>
      </c>
      <c r="AV1353" s="606" t="s">
        <v>89</v>
      </c>
      <c r="AW1353" s="606" t="s">
        <v>43</v>
      </c>
      <c r="AX1353" s="606" t="s">
        <v>82</v>
      </c>
      <c r="AY1353" s="607" t="s">
        <v>197</v>
      </c>
    </row>
    <row r="1354" spans="2:65" s="606" customFormat="1">
      <c r="B1354" s="605"/>
      <c r="D1354" s="594" t="s">
        <v>205</v>
      </c>
      <c r="E1354" s="607" t="s">
        <v>5</v>
      </c>
      <c r="F1354" s="608" t="s">
        <v>1020</v>
      </c>
      <c r="H1354" s="609">
        <v>6.0629999999999997</v>
      </c>
      <c r="L1354" s="605"/>
      <c r="M1354" s="610"/>
      <c r="N1354" s="611"/>
      <c r="O1354" s="611"/>
      <c r="P1354" s="611"/>
      <c r="Q1354" s="611"/>
      <c r="R1354" s="611"/>
      <c r="S1354" s="611"/>
      <c r="T1354" s="612"/>
      <c r="AT1354" s="607" t="s">
        <v>205</v>
      </c>
      <c r="AU1354" s="607" t="s">
        <v>89</v>
      </c>
      <c r="AV1354" s="606" t="s">
        <v>89</v>
      </c>
      <c r="AW1354" s="606" t="s">
        <v>43</v>
      </c>
      <c r="AX1354" s="606" t="s">
        <v>82</v>
      </c>
      <c r="AY1354" s="607" t="s">
        <v>197</v>
      </c>
    </row>
    <row r="1355" spans="2:65" s="622" customFormat="1">
      <c r="B1355" s="621"/>
      <c r="D1355" s="594" t="s">
        <v>205</v>
      </c>
      <c r="E1355" s="623" t="s">
        <v>5</v>
      </c>
      <c r="F1355" s="624" t="s">
        <v>1021</v>
      </c>
      <c r="H1355" s="625">
        <v>142.19</v>
      </c>
      <c r="L1355" s="621"/>
      <c r="M1355" s="626"/>
      <c r="N1355" s="627"/>
      <c r="O1355" s="627"/>
      <c r="P1355" s="627"/>
      <c r="Q1355" s="627"/>
      <c r="R1355" s="627"/>
      <c r="S1355" s="627"/>
      <c r="T1355" s="628"/>
      <c r="AT1355" s="623" t="s">
        <v>205</v>
      </c>
      <c r="AU1355" s="623" t="s">
        <v>89</v>
      </c>
      <c r="AV1355" s="622" t="s">
        <v>114</v>
      </c>
      <c r="AW1355" s="622" t="s">
        <v>43</v>
      </c>
      <c r="AX1355" s="622" t="s">
        <v>82</v>
      </c>
      <c r="AY1355" s="623" t="s">
        <v>197</v>
      </c>
    </row>
    <row r="1356" spans="2:65" s="614" customFormat="1">
      <c r="B1356" s="613"/>
      <c r="D1356" s="594" t="s">
        <v>205</v>
      </c>
      <c r="E1356" s="615" t="s">
        <v>5</v>
      </c>
      <c r="F1356" s="616" t="s">
        <v>210</v>
      </c>
      <c r="H1356" s="617">
        <v>3573.5070000000001</v>
      </c>
      <c r="L1356" s="613"/>
      <c r="M1356" s="618"/>
      <c r="N1356" s="619"/>
      <c r="O1356" s="619"/>
      <c r="P1356" s="619"/>
      <c r="Q1356" s="619"/>
      <c r="R1356" s="619"/>
      <c r="S1356" s="619"/>
      <c r="T1356" s="620"/>
      <c r="AT1356" s="615" t="s">
        <v>205</v>
      </c>
      <c r="AU1356" s="615" t="s">
        <v>89</v>
      </c>
      <c r="AV1356" s="614" t="s">
        <v>129</v>
      </c>
      <c r="AW1356" s="614" t="s">
        <v>43</v>
      </c>
      <c r="AX1356" s="614" t="s">
        <v>11</v>
      </c>
      <c r="AY1356" s="615" t="s">
        <v>197</v>
      </c>
    </row>
    <row r="1357" spans="2:65" s="492" customFormat="1" ht="25.5" customHeight="1">
      <c r="B1357" s="493"/>
      <c r="C1357" s="572" t="s">
        <v>1022</v>
      </c>
      <c r="D1357" s="572" t="s">
        <v>199</v>
      </c>
      <c r="E1357" s="573" t="s">
        <v>1023</v>
      </c>
      <c r="F1357" s="574" t="s">
        <v>1024</v>
      </c>
      <c r="G1357" s="575" t="s">
        <v>290</v>
      </c>
      <c r="H1357" s="576">
        <v>727.92399999999998</v>
      </c>
      <c r="I1357" s="7"/>
      <c r="J1357" s="577">
        <f>ROUND(I1357*H1357,0)</f>
        <v>0</v>
      </c>
      <c r="K1357" s="574" t="s">
        <v>203</v>
      </c>
      <c r="L1357" s="493"/>
      <c r="M1357" s="578" t="s">
        <v>5</v>
      </c>
      <c r="N1357" s="579" t="s">
        <v>53</v>
      </c>
      <c r="O1357" s="494"/>
      <c r="P1357" s="580">
        <f>O1357*H1357</f>
        <v>0</v>
      </c>
      <c r="Q1357" s="580">
        <v>0</v>
      </c>
      <c r="R1357" s="580">
        <f>Q1357*H1357</f>
        <v>0</v>
      </c>
      <c r="S1357" s="580">
        <v>6.0999999999999999E-2</v>
      </c>
      <c r="T1357" s="581">
        <f>S1357*H1357</f>
        <v>44.403363999999996</v>
      </c>
      <c r="AR1357" s="482" t="s">
        <v>129</v>
      </c>
      <c r="AT1357" s="482" t="s">
        <v>199</v>
      </c>
      <c r="AU1357" s="482" t="s">
        <v>89</v>
      </c>
      <c r="AY1357" s="482" t="s">
        <v>197</v>
      </c>
      <c r="BE1357" s="582">
        <f>IF(N1357="základní",J1357,0)</f>
        <v>0</v>
      </c>
      <c r="BF1357" s="582">
        <f>IF(N1357="snížená",J1357,0)</f>
        <v>0</v>
      </c>
      <c r="BG1357" s="582">
        <f>IF(N1357="zákl. přenesená",J1357,0)</f>
        <v>0</v>
      </c>
      <c r="BH1357" s="582">
        <f>IF(N1357="sníž. přenesená",J1357,0)</f>
        <v>0</v>
      </c>
      <c r="BI1357" s="582">
        <f>IF(N1357="nulová",J1357,0)</f>
        <v>0</v>
      </c>
      <c r="BJ1357" s="482" t="s">
        <v>11</v>
      </c>
      <c r="BK1357" s="582">
        <f>ROUND(I1357*H1357,0)</f>
        <v>0</v>
      </c>
      <c r="BL1357" s="482" t="s">
        <v>129</v>
      </c>
      <c r="BM1357" s="482" t="s">
        <v>1025</v>
      </c>
    </row>
    <row r="1358" spans="2:65" s="599" customFormat="1">
      <c r="B1358" s="598"/>
      <c r="D1358" s="594" t="s">
        <v>205</v>
      </c>
      <c r="E1358" s="600" t="s">
        <v>5</v>
      </c>
      <c r="F1358" s="601" t="s">
        <v>1026</v>
      </c>
      <c r="H1358" s="600" t="s">
        <v>5</v>
      </c>
      <c r="L1358" s="598"/>
      <c r="M1358" s="602"/>
      <c r="N1358" s="603"/>
      <c r="O1358" s="603"/>
      <c r="P1358" s="603"/>
      <c r="Q1358" s="603"/>
      <c r="R1358" s="603"/>
      <c r="S1358" s="603"/>
      <c r="T1358" s="604"/>
      <c r="AT1358" s="600" t="s">
        <v>205</v>
      </c>
      <c r="AU1358" s="600" t="s">
        <v>89</v>
      </c>
      <c r="AV1358" s="599" t="s">
        <v>11</v>
      </c>
      <c r="AW1358" s="599" t="s">
        <v>43</v>
      </c>
      <c r="AX1358" s="599" t="s">
        <v>82</v>
      </c>
      <c r="AY1358" s="600" t="s">
        <v>197</v>
      </c>
    </row>
    <row r="1359" spans="2:65" s="599" customFormat="1">
      <c r="B1359" s="598"/>
      <c r="D1359" s="594" t="s">
        <v>205</v>
      </c>
      <c r="E1359" s="600" t="s">
        <v>5</v>
      </c>
      <c r="F1359" s="601" t="s">
        <v>215</v>
      </c>
      <c r="H1359" s="600" t="s">
        <v>5</v>
      </c>
      <c r="L1359" s="598"/>
      <c r="M1359" s="602"/>
      <c r="N1359" s="603"/>
      <c r="O1359" s="603"/>
      <c r="P1359" s="603"/>
      <c r="Q1359" s="603"/>
      <c r="R1359" s="603"/>
      <c r="S1359" s="603"/>
      <c r="T1359" s="604"/>
      <c r="AT1359" s="600" t="s">
        <v>205</v>
      </c>
      <c r="AU1359" s="600" t="s">
        <v>89</v>
      </c>
      <c r="AV1359" s="599" t="s">
        <v>11</v>
      </c>
      <c r="AW1359" s="599" t="s">
        <v>43</v>
      </c>
      <c r="AX1359" s="599" t="s">
        <v>82</v>
      </c>
      <c r="AY1359" s="600" t="s">
        <v>197</v>
      </c>
    </row>
    <row r="1360" spans="2:65" s="599" customFormat="1">
      <c r="B1360" s="598"/>
      <c r="D1360" s="594" t="s">
        <v>205</v>
      </c>
      <c r="E1360" s="600" t="s">
        <v>5</v>
      </c>
      <c r="F1360" s="601" t="s">
        <v>1027</v>
      </c>
      <c r="H1360" s="600" t="s">
        <v>5</v>
      </c>
      <c r="L1360" s="598"/>
      <c r="M1360" s="602"/>
      <c r="N1360" s="603"/>
      <c r="O1360" s="603"/>
      <c r="P1360" s="603"/>
      <c r="Q1360" s="603"/>
      <c r="R1360" s="603"/>
      <c r="S1360" s="603"/>
      <c r="T1360" s="604"/>
      <c r="AT1360" s="600" t="s">
        <v>205</v>
      </c>
      <c r="AU1360" s="600" t="s">
        <v>89</v>
      </c>
      <c r="AV1360" s="599" t="s">
        <v>11</v>
      </c>
      <c r="AW1360" s="599" t="s">
        <v>43</v>
      </c>
      <c r="AX1360" s="599" t="s">
        <v>82</v>
      </c>
      <c r="AY1360" s="600" t="s">
        <v>197</v>
      </c>
    </row>
    <row r="1361" spans="2:51" s="606" customFormat="1">
      <c r="B1361" s="605"/>
      <c r="D1361" s="594" t="s">
        <v>205</v>
      </c>
      <c r="E1361" s="607" t="s">
        <v>5</v>
      </c>
      <c r="F1361" s="608" t="s">
        <v>1028</v>
      </c>
      <c r="H1361" s="609">
        <v>23.872</v>
      </c>
      <c r="L1361" s="605"/>
      <c r="M1361" s="610"/>
      <c r="N1361" s="611"/>
      <c r="O1361" s="611"/>
      <c r="P1361" s="611"/>
      <c r="Q1361" s="611"/>
      <c r="R1361" s="611"/>
      <c r="S1361" s="611"/>
      <c r="T1361" s="612"/>
      <c r="AT1361" s="607" t="s">
        <v>205</v>
      </c>
      <c r="AU1361" s="607" t="s">
        <v>89</v>
      </c>
      <c r="AV1361" s="606" t="s">
        <v>89</v>
      </c>
      <c r="AW1361" s="606" t="s">
        <v>43</v>
      </c>
      <c r="AX1361" s="606" t="s">
        <v>82</v>
      </c>
      <c r="AY1361" s="607" t="s">
        <v>197</v>
      </c>
    </row>
    <row r="1362" spans="2:51" s="599" customFormat="1">
      <c r="B1362" s="598"/>
      <c r="D1362" s="594" t="s">
        <v>205</v>
      </c>
      <c r="E1362" s="600" t="s">
        <v>5</v>
      </c>
      <c r="F1362" s="601" t="s">
        <v>388</v>
      </c>
      <c r="H1362" s="600" t="s">
        <v>5</v>
      </c>
      <c r="L1362" s="598"/>
      <c r="M1362" s="602"/>
      <c r="N1362" s="603"/>
      <c r="O1362" s="603"/>
      <c r="P1362" s="603"/>
      <c r="Q1362" s="603"/>
      <c r="R1362" s="603"/>
      <c r="S1362" s="603"/>
      <c r="T1362" s="604"/>
      <c r="AT1362" s="600" t="s">
        <v>205</v>
      </c>
      <c r="AU1362" s="600" t="s">
        <v>89</v>
      </c>
      <c r="AV1362" s="599" t="s">
        <v>11</v>
      </c>
      <c r="AW1362" s="599" t="s">
        <v>43</v>
      </c>
      <c r="AX1362" s="599" t="s">
        <v>82</v>
      </c>
      <c r="AY1362" s="600" t="s">
        <v>197</v>
      </c>
    </row>
    <row r="1363" spans="2:51" s="606" customFormat="1">
      <c r="B1363" s="605"/>
      <c r="D1363" s="594" t="s">
        <v>205</v>
      </c>
      <c r="E1363" s="607" t="s">
        <v>5</v>
      </c>
      <c r="F1363" s="608" t="s">
        <v>1029</v>
      </c>
      <c r="H1363" s="609">
        <v>-1.1819999999999999</v>
      </c>
      <c r="L1363" s="605"/>
      <c r="M1363" s="610"/>
      <c r="N1363" s="611"/>
      <c r="O1363" s="611"/>
      <c r="P1363" s="611"/>
      <c r="Q1363" s="611"/>
      <c r="R1363" s="611"/>
      <c r="S1363" s="611"/>
      <c r="T1363" s="612"/>
      <c r="AT1363" s="607" t="s">
        <v>205</v>
      </c>
      <c r="AU1363" s="607" t="s">
        <v>89</v>
      </c>
      <c r="AV1363" s="606" t="s">
        <v>89</v>
      </c>
      <c r="AW1363" s="606" t="s">
        <v>43</v>
      </c>
      <c r="AX1363" s="606" t="s">
        <v>82</v>
      </c>
      <c r="AY1363" s="607" t="s">
        <v>197</v>
      </c>
    </row>
    <row r="1364" spans="2:51" s="622" customFormat="1">
      <c r="B1364" s="621"/>
      <c r="D1364" s="594" t="s">
        <v>205</v>
      </c>
      <c r="E1364" s="623" t="s">
        <v>5</v>
      </c>
      <c r="F1364" s="624" t="s">
        <v>222</v>
      </c>
      <c r="H1364" s="625">
        <v>22.69</v>
      </c>
      <c r="L1364" s="621"/>
      <c r="M1364" s="626"/>
      <c r="N1364" s="627"/>
      <c r="O1364" s="627"/>
      <c r="P1364" s="627"/>
      <c r="Q1364" s="627"/>
      <c r="R1364" s="627"/>
      <c r="S1364" s="627"/>
      <c r="T1364" s="628"/>
      <c r="AT1364" s="623" t="s">
        <v>205</v>
      </c>
      <c r="AU1364" s="623" t="s">
        <v>89</v>
      </c>
      <c r="AV1364" s="622" t="s">
        <v>114</v>
      </c>
      <c r="AW1364" s="622" t="s">
        <v>43</v>
      </c>
      <c r="AX1364" s="622" t="s">
        <v>82</v>
      </c>
      <c r="AY1364" s="623" t="s">
        <v>197</v>
      </c>
    </row>
    <row r="1365" spans="2:51" s="599" customFormat="1">
      <c r="B1365" s="598"/>
      <c r="D1365" s="594" t="s">
        <v>205</v>
      </c>
      <c r="E1365" s="600" t="s">
        <v>5</v>
      </c>
      <c r="F1365" s="601" t="s">
        <v>223</v>
      </c>
      <c r="H1365" s="600" t="s">
        <v>5</v>
      </c>
      <c r="L1365" s="598"/>
      <c r="M1365" s="602"/>
      <c r="N1365" s="603"/>
      <c r="O1365" s="603"/>
      <c r="P1365" s="603"/>
      <c r="Q1365" s="603"/>
      <c r="R1365" s="603"/>
      <c r="S1365" s="603"/>
      <c r="T1365" s="604"/>
      <c r="AT1365" s="600" t="s">
        <v>205</v>
      </c>
      <c r="AU1365" s="600" t="s">
        <v>89</v>
      </c>
      <c r="AV1365" s="599" t="s">
        <v>11</v>
      </c>
      <c r="AW1365" s="599" t="s">
        <v>43</v>
      </c>
      <c r="AX1365" s="599" t="s">
        <v>82</v>
      </c>
      <c r="AY1365" s="600" t="s">
        <v>197</v>
      </c>
    </row>
    <row r="1366" spans="2:51" s="599" customFormat="1">
      <c r="B1366" s="598"/>
      <c r="D1366" s="594" t="s">
        <v>205</v>
      </c>
      <c r="E1366" s="600" t="s">
        <v>5</v>
      </c>
      <c r="F1366" s="601" t="s">
        <v>1030</v>
      </c>
      <c r="H1366" s="600" t="s">
        <v>5</v>
      </c>
      <c r="L1366" s="598"/>
      <c r="M1366" s="602"/>
      <c r="N1366" s="603"/>
      <c r="O1366" s="603"/>
      <c r="P1366" s="603"/>
      <c r="Q1366" s="603"/>
      <c r="R1366" s="603"/>
      <c r="S1366" s="603"/>
      <c r="T1366" s="604"/>
      <c r="AT1366" s="600" t="s">
        <v>205</v>
      </c>
      <c r="AU1366" s="600" t="s">
        <v>89</v>
      </c>
      <c r="AV1366" s="599" t="s">
        <v>11</v>
      </c>
      <c r="AW1366" s="599" t="s">
        <v>43</v>
      </c>
      <c r="AX1366" s="599" t="s">
        <v>82</v>
      </c>
      <c r="AY1366" s="600" t="s">
        <v>197</v>
      </c>
    </row>
    <row r="1367" spans="2:51" s="599" customFormat="1">
      <c r="B1367" s="598"/>
      <c r="D1367" s="594" t="s">
        <v>205</v>
      </c>
      <c r="E1367" s="600" t="s">
        <v>5</v>
      </c>
      <c r="F1367" s="601" t="s">
        <v>1031</v>
      </c>
      <c r="H1367" s="600" t="s">
        <v>5</v>
      </c>
      <c r="L1367" s="598"/>
      <c r="M1367" s="602"/>
      <c r="N1367" s="603"/>
      <c r="O1367" s="603"/>
      <c r="P1367" s="603"/>
      <c r="Q1367" s="603"/>
      <c r="R1367" s="603"/>
      <c r="S1367" s="603"/>
      <c r="T1367" s="604"/>
      <c r="AT1367" s="600" t="s">
        <v>205</v>
      </c>
      <c r="AU1367" s="600" t="s">
        <v>89</v>
      </c>
      <c r="AV1367" s="599" t="s">
        <v>11</v>
      </c>
      <c r="AW1367" s="599" t="s">
        <v>43</v>
      </c>
      <c r="AX1367" s="599" t="s">
        <v>82</v>
      </c>
      <c r="AY1367" s="600" t="s">
        <v>197</v>
      </c>
    </row>
    <row r="1368" spans="2:51" s="606" customFormat="1">
      <c r="B1368" s="605"/>
      <c r="D1368" s="594" t="s">
        <v>205</v>
      </c>
      <c r="E1368" s="607" t="s">
        <v>5</v>
      </c>
      <c r="F1368" s="608" t="s">
        <v>1032</v>
      </c>
      <c r="H1368" s="609">
        <v>3.375</v>
      </c>
      <c r="L1368" s="605"/>
      <c r="M1368" s="610"/>
      <c r="N1368" s="611"/>
      <c r="O1368" s="611"/>
      <c r="P1368" s="611"/>
      <c r="Q1368" s="611"/>
      <c r="R1368" s="611"/>
      <c r="S1368" s="611"/>
      <c r="T1368" s="612"/>
      <c r="AT1368" s="607" t="s">
        <v>205</v>
      </c>
      <c r="AU1368" s="607" t="s">
        <v>89</v>
      </c>
      <c r="AV1368" s="606" t="s">
        <v>89</v>
      </c>
      <c r="AW1368" s="606" t="s">
        <v>43</v>
      </c>
      <c r="AX1368" s="606" t="s">
        <v>82</v>
      </c>
      <c r="AY1368" s="607" t="s">
        <v>197</v>
      </c>
    </row>
    <row r="1369" spans="2:51" s="599" customFormat="1">
      <c r="B1369" s="598"/>
      <c r="D1369" s="594" t="s">
        <v>205</v>
      </c>
      <c r="E1369" s="600" t="s">
        <v>5</v>
      </c>
      <c r="F1369" s="601" t="s">
        <v>1033</v>
      </c>
      <c r="H1369" s="600" t="s">
        <v>5</v>
      </c>
      <c r="L1369" s="598"/>
      <c r="M1369" s="602"/>
      <c r="N1369" s="603"/>
      <c r="O1369" s="603"/>
      <c r="P1369" s="603"/>
      <c r="Q1369" s="603"/>
      <c r="R1369" s="603"/>
      <c r="S1369" s="603"/>
      <c r="T1369" s="604"/>
      <c r="AT1369" s="600" t="s">
        <v>205</v>
      </c>
      <c r="AU1369" s="600" t="s">
        <v>89</v>
      </c>
      <c r="AV1369" s="599" t="s">
        <v>11</v>
      </c>
      <c r="AW1369" s="599" t="s">
        <v>43</v>
      </c>
      <c r="AX1369" s="599" t="s">
        <v>82</v>
      </c>
      <c r="AY1369" s="600" t="s">
        <v>197</v>
      </c>
    </row>
    <row r="1370" spans="2:51" s="606" customFormat="1">
      <c r="B1370" s="605"/>
      <c r="D1370" s="594" t="s">
        <v>205</v>
      </c>
      <c r="E1370" s="607" t="s">
        <v>5</v>
      </c>
      <c r="F1370" s="608" t="s">
        <v>1034</v>
      </c>
      <c r="H1370" s="609">
        <v>12.6</v>
      </c>
      <c r="L1370" s="605"/>
      <c r="M1370" s="610"/>
      <c r="N1370" s="611"/>
      <c r="O1370" s="611"/>
      <c r="P1370" s="611"/>
      <c r="Q1370" s="611"/>
      <c r="R1370" s="611"/>
      <c r="S1370" s="611"/>
      <c r="T1370" s="612"/>
      <c r="AT1370" s="607" t="s">
        <v>205</v>
      </c>
      <c r="AU1370" s="607" t="s">
        <v>89</v>
      </c>
      <c r="AV1370" s="606" t="s">
        <v>89</v>
      </c>
      <c r="AW1370" s="606" t="s">
        <v>43</v>
      </c>
      <c r="AX1370" s="606" t="s">
        <v>82</v>
      </c>
      <c r="AY1370" s="607" t="s">
        <v>197</v>
      </c>
    </row>
    <row r="1371" spans="2:51" s="599" customFormat="1">
      <c r="B1371" s="598"/>
      <c r="D1371" s="594" t="s">
        <v>205</v>
      </c>
      <c r="E1371" s="600" t="s">
        <v>5</v>
      </c>
      <c r="F1371" s="601" t="s">
        <v>388</v>
      </c>
      <c r="H1371" s="600" t="s">
        <v>5</v>
      </c>
      <c r="L1371" s="598"/>
      <c r="M1371" s="602"/>
      <c r="N1371" s="603"/>
      <c r="O1371" s="603"/>
      <c r="P1371" s="603"/>
      <c r="Q1371" s="603"/>
      <c r="R1371" s="603"/>
      <c r="S1371" s="603"/>
      <c r="T1371" s="604"/>
      <c r="AT1371" s="600" t="s">
        <v>205</v>
      </c>
      <c r="AU1371" s="600" t="s">
        <v>89</v>
      </c>
      <c r="AV1371" s="599" t="s">
        <v>11</v>
      </c>
      <c r="AW1371" s="599" t="s">
        <v>43</v>
      </c>
      <c r="AX1371" s="599" t="s">
        <v>82</v>
      </c>
      <c r="AY1371" s="600" t="s">
        <v>197</v>
      </c>
    </row>
    <row r="1372" spans="2:51" s="606" customFormat="1">
      <c r="B1372" s="605"/>
      <c r="D1372" s="594" t="s">
        <v>205</v>
      </c>
      <c r="E1372" s="607" t="s">
        <v>5</v>
      </c>
      <c r="F1372" s="608" t="s">
        <v>1029</v>
      </c>
      <c r="H1372" s="609">
        <v>-1.1819999999999999</v>
      </c>
      <c r="L1372" s="605"/>
      <c r="M1372" s="610"/>
      <c r="N1372" s="611"/>
      <c r="O1372" s="611"/>
      <c r="P1372" s="611"/>
      <c r="Q1372" s="611"/>
      <c r="R1372" s="611"/>
      <c r="S1372" s="611"/>
      <c r="T1372" s="612"/>
      <c r="AT1372" s="607" t="s">
        <v>205</v>
      </c>
      <c r="AU1372" s="607" t="s">
        <v>89</v>
      </c>
      <c r="AV1372" s="606" t="s">
        <v>89</v>
      </c>
      <c r="AW1372" s="606" t="s">
        <v>43</v>
      </c>
      <c r="AX1372" s="606" t="s">
        <v>82</v>
      </c>
      <c r="AY1372" s="607" t="s">
        <v>197</v>
      </c>
    </row>
    <row r="1373" spans="2:51" s="599" customFormat="1">
      <c r="B1373" s="598"/>
      <c r="D1373" s="594" t="s">
        <v>205</v>
      </c>
      <c r="E1373" s="600" t="s">
        <v>5</v>
      </c>
      <c r="F1373" s="601" t="s">
        <v>1035</v>
      </c>
      <c r="H1373" s="600" t="s">
        <v>5</v>
      </c>
      <c r="L1373" s="598"/>
      <c r="M1373" s="602"/>
      <c r="N1373" s="603"/>
      <c r="O1373" s="603"/>
      <c r="P1373" s="603"/>
      <c r="Q1373" s="603"/>
      <c r="R1373" s="603"/>
      <c r="S1373" s="603"/>
      <c r="T1373" s="604"/>
      <c r="AT1373" s="600" t="s">
        <v>205</v>
      </c>
      <c r="AU1373" s="600" t="s">
        <v>89</v>
      </c>
      <c r="AV1373" s="599" t="s">
        <v>11</v>
      </c>
      <c r="AW1373" s="599" t="s">
        <v>43</v>
      </c>
      <c r="AX1373" s="599" t="s">
        <v>82</v>
      </c>
      <c r="AY1373" s="600" t="s">
        <v>197</v>
      </c>
    </row>
    <row r="1374" spans="2:51" s="606" customFormat="1">
      <c r="B1374" s="605"/>
      <c r="D1374" s="594" t="s">
        <v>205</v>
      </c>
      <c r="E1374" s="607" t="s">
        <v>5</v>
      </c>
      <c r="F1374" s="608" t="s">
        <v>1032</v>
      </c>
      <c r="H1374" s="609">
        <v>3.375</v>
      </c>
      <c r="L1374" s="605"/>
      <c r="M1374" s="610"/>
      <c r="N1374" s="611"/>
      <c r="O1374" s="611"/>
      <c r="P1374" s="611"/>
      <c r="Q1374" s="611"/>
      <c r="R1374" s="611"/>
      <c r="S1374" s="611"/>
      <c r="T1374" s="612"/>
      <c r="AT1374" s="607" t="s">
        <v>205</v>
      </c>
      <c r="AU1374" s="607" t="s">
        <v>89</v>
      </c>
      <c r="AV1374" s="606" t="s">
        <v>89</v>
      </c>
      <c r="AW1374" s="606" t="s">
        <v>43</v>
      </c>
      <c r="AX1374" s="606" t="s">
        <v>82</v>
      </c>
      <c r="AY1374" s="607" t="s">
        <v>197</v>
      </c>
    </row>
    <row r="1375" spans="2:51" s="599" customFormat="1">
      <c r="B1375" s="598"/>
      <c r="D1375" s="594" t="s">
        <v>205</v>
      </c>
      <c r="E1375" s="600" t="s">
        <v>5</v>
      </c>
      <c r="F1375" s="601" t="s">
        <v>1036</v>
      </c>
      <c r="H1375" s="600" t="s">
        <v>5</v>
      </c>
      <c r="L1375" s="598"/>
      <c r="M1375" s="602"/>
      <c r="N1375" s="603"/>
      <c r="O1375" s="603"/>
      <c r="P1375" s="603"/>
      <c r="Q1375" s="603"/>
      <c r="R1375" s="603"/>
      <c r="S1375" s="603"/>
      <c r="T1375" s="604"/>
      <c r="AT1375" s="600" t="s">
        <v>205</v>
      </c>
      <c r="AU1375" s="600" t="s">
        <v>89</v>
      </c>
      <c r="AV1375" s="599" t="s">
        <v>11</v>
      </c>
      <c r="AW1375" s="599" t="s">
        <v>43</v>
      </c>
      <c r="AX1375" s="599" t="s">
        <v>82</v>
      </c>
      <c r="AY1375" s="600" t="s">
        <v>197</v>
      </c>
    </row>
    <row r="1376" spans="2:51" s="606" customFormat="1">
      <c r="B1376" s="605"/>
      <c r="D1376" s="594" t="s">
        <v>205</v>
      </c>
      <c r="E1376" s="607" t="s">
        <v>5</v>
      </c>
      <c r="F1376" s="608" t="s">
        <v>1034</v>
      </c>
      <c r="H1376" s="609">
        <v>12.6</v>
      </c>
      <c r="L1376" s="605"/>
      <c r="M1376" s="610"/>
      <c r="N1376" s="611"/>
      <c r="O1376" s="611"/>
      <c r="P1376" s="611"/>
      <c r="Q1376" s="611"/>
      <c r="R1376" s="611"/>
      <c r="S1376" s="611"/>
      <c r="T1376" s="612"/>
      <c r="AT1376" s="607" t="s">
        <v>205</v>
      </c>
      <c r="AU1376" s="607" t="s">
        <v>89</v>
      </c>
      <c r="AV1376" s="606" t="s">
        <v>89</v>
      </c>
      <c r="AW1376" s="606" t="s">
        <v>43</v>
      </c>
      <c r="AX1376" s="606" t="s">
        <v>82</v>
      </c>
      <c r="AY1376" s="607" t="s">
        <v>197</v>
      </c>
    </row>
    <row r="1377" spans="2:51" s="599" customFormat="1">
      <c r="B1377" s="598"/>
      <c r="D1377" s="594" t="s">
        <v>205</v>
      </c>
      <c r="E1377" s="600" t="s">
        <v>5</v>
      </c>
      <c r="F1377" s="601" t="s">
        <v>388</v>
      </c>
      <c r="H1377" s="600" t="s">
        <v>5</v>
      </c>
      <c r="L1377" s="598"/>
      <c r="M1377" s="602"/>
      <c r="N1377" s="603"/>
      <c r="O1377" s="603"/>
      <c r="P1377" s="603"/>
      <c r="Q1377" s="603"/>
      <c r="R1377" s="603"/>
      <c r="S1377" s="603"/>
      <c r="T1377" s="604"/>
      <c r="AT1377" s="600" t="s">
        <v>205</v>
      </c>
      <c r="AU1377" s="600" t="s">
        <v>89</v>
      </c>
      <c r="AV1377" s="599" t="s">
        <v>11</v>
      </c>
      <c r="AW1377" s="599" t="s">
        <v>43</v>
      </c>
      <c r="AX1377" s="599" t="s">
        <v>82</v>
      </c>
      <c r="AY1377" s="600" t="s">
        <v>197</v>
      </c>
    </row>
    <row r="1378" spans="2:51" s="606" customFormat="1">
      <c r="B1378" s="605"/>
      <c r="D1378" s="594" t="s">
        <v>205</v>
      </c>
      <c r="E1378" s="607" t="s">
        <v>5</v>
      </c>
      <c r="F1378" s="608" t="s">
        <v>1029</v>
      </c>
      <c r="H1378" s="609">
        <v>-1.1819999999999999</v>
      </c>
      <c r="L1378" s="605"/>
      <c r="M1378" s="610"/>
      <c r="N1378" s="611"/>
      <c r="O1378" s="611"/>
      <c r="P1378" s="611"/>
      <c r="Q1378" s="611"/>
      <c r="R1378" s="611"/>
      <c r="S1378" s="611"/>
      <c r="T1378" s="612"/>
      <c r="AT1378" s="607" t="s">
        <v>205</v>
      </c>
      <c r="AU1378" s="607" t="s">
        <v>89</v>
      </c>
      <c r="AV1378" s="606" t="s">
        <v>89</v>
      </c>
      <c r="AW1378" s="606" t="s">
        <v>43</v>
      </c>
      <c r="AX1378" s="606" t="s">
        <v>82</v>
      </c>
      <c r="AY1378" s="607" t="s">
        <v>197</v>
      </c>
    </row>
    <row r="1379" spans="2:51" s="599" customFormat="1">
      <c r="B1379" s="598"/>
      <c r="D1379" s="594" t="s">
        <v>205</v>
      </c>
      <c r="E1379" s="600" t="s">
        <v>5</v>
      </c>
      <c r="F1379" s="601" t="s">
        <v>1037</v>
      </c>
      <c r="H1379" s="600" t="s">
        <v>5</v>
      </c>
      <c r="L1379" s="598"/>
      <c r="M1379" s="602"/>
      <c r="N1379" s="603"/>
      <c r="O1379" s="603"/>
      <c r="P1379" s="603"/>
      <c r="Q1379" s="603"/>
      <c r="R1379" s="603"/>
      <c r="S1379" s="603"/>
      <c r="T1379" s="604"/>
      <c r="AT1379" s="600" t="s">
        <v>205</v>
      </c>
      <c r="AU1379" s="600" t="s">
        <v>89</v>
      </c>
      <c r="AV1379" s="599" t="s">
        <v>11</v>
      </c>
      <c r="AW1379" s="599" t="s">
        <v>43</v>
      </c>
      <c r="AX1379" s="599" t="s">
        <v>82</v>
      </c>
      <c r="AY1379" s="600" t="s">
        <v>197</v>
      </c>
    </row>
    <row r="1380" spans="2:51" s="606" customFormat="1">
      <c r="B1380" s="605"/>
      <c r="D1380" s="594" t="s">
        <v>205</v>
      </c>
      <c r="E1380" s="607" t="s">
        <v>5</v>
      </c>
      <c r="F1380" s="608" t="s">
        <v>1032</v>
      </c>
      <c r="H1380" s="609">
        <v>3.375</v>
      </c>
      <c r="L1380" s="605"/>
      <c r="M1380" s="610"/>
      <c r="N1380" s="611"/>
      <c r="O1380" s="611"/>
      <c r="P1380" s="611"/>
      <c r="Q1380" s="611"/>
      <c r="R1380" s="611"/>
      <c r="S1380" s="611"/>
      <c r="T1380" s="612"/>
      <c r="AT1380" s="607" t="s">
        <v>205</v>
      </c>
      <c r="AU1380" s="607" t="s">
        <v>89</v>
      </c>
      <c r="AV1380" s="606" t="s">
        <v>89</v>
      </c>
      <c r="AW1380" s="606" t="s">
        <v>43</v>
      </c>
      <c r="AX1380" s="606" t="s">
        <v>82</v>
      </c>
      <c r="AY1380" s="607" t="s">
        <v>197</v>
      </c>
    </row>
    <row r="1381" spans="2:51" s="599" customFormat="1">
      <c r="B1381" s="598"/>
      <c r="D1381" s="594" t="s">
        <v>205</v>
      </c>
      <c r="E1381" s="600" t="s">
        <v>5</v>
      </c>
      <c r="F1381" s="601" t="s">
        <v>1038</v>
      </c>
      <c r="H1381" s="600" t="s">
        <v>5</v>
      </c>
      <c r="L1381" s="598"/>
      <c r="M1381" s="602"/>
      <c r="N1381" s="603"/>
      <c r="O1381" s="603"/>
      <c r="P1381" s="603"/>
      <c r="Q1381" s="603"/>
      <c r="R1381" s="603"/>
      <c r="S1381" s="603"/>
      <c r="T1381" s="604"/>
      <c r="AT1381" s="600" t="s">
        <v>205</v>
      </c>
      <c r="AU1381" s="600" t="s">
        <v>89</v>
      </c>
      <c r="AV1381" s="599" t="s">
        <v>11</v>
      </c>
      <c r="AW1381" s="599" t="s">
        <v>43</v>
      </c>
      <c r="AX1381" s="599" t="s">
        <v>82</v>
      </c>
      <c r="AY1381" s="600" t="s">
        <v>197</v>
      </c>
    </row>
    <row r="1382" spans="2:51" s="606" customFormat="1">
      <c r="B1382" s="605"/>
      <c r="D1382" s="594" t="s">
        <v>205</v>
      </c>
      <c r="E1382" s="607" t="s">
        <v>5</v>
      </c>
      <c r="F1382" s="608" t="s">
        <v>1034</v>
      </c>
      <c r="H1382" s="609">
        <v>12.6</v>
      </c>
      <c r="L1382" s="605"/>
      <c r="M1382" s="610"/>
      <c r="N1382" s="611"/>
      <c r="O1382" s="611"/>
      <c r="P1382" s="611"/>
      <c r="Q1382" s="611"/>
      <c r="R1382" s="611"/>
      <c r="S1382" s="611"/>
      <c r="T1382" s="612"/>
      <c r="AT1382" s="607" t="s">
        <v>205</v>
      </c>
      <c r="AU1382" s="607" t="s">
        <v>89</v>
      </c>
      <c r="AV1382" s="606" t="s">
        <v>89</v>
      </c>
      <c r="AW1382" s="606" t="s">
        <v>43</v>
      </c>
      <c r="AX1382" s="606" t="s">
        <v>82</v>
      </c>
      <c r="AY1382" s="607" t="s">
        <v>197</v>
      </c>
    </row>
    <row r="1383" spans="2:51" s="599" customFormat="1">
      <c r="B1383" s="598"/>
      <c r="D1383" s="594" t="s">
        <v>205</v>
      </c>
      <c r="E1383" s="600" t="s">
        <v>5</v>
      </c>
      <c r="F1383" s="601" t="s">
        <v>388</v>
      </c>
      <c r="H1383" s="600" t="s">
        <v>5</v>
      </c>
      <c r="L1383" s="598"/>
      <c r="M1383" s="602"/>
      <c r="N1383" s="603"/>
      <c r="O1383" s="603"/>
      <c r="P1383" s="603"/>
      <c r="Q1383" s="603"/>
      <c r="R1383" s="603"/>
      <c r="S1383" s="603"/>
      <c r="T1383" s="604"/>
      <c r="AT1383" s="600" t="s">
        <v>205</v>
      </c>
      <c r="AU1383" s="600" t="s">
        <v>89</v>
      </c>
      <c r="AV1383" s="599" t="s">
        <v>11</v>
      </c>
      <c r="AW1383" s="599" t="s">
        <v>43</v>
      </c>
      <c r="AX1383" s="599" t="s">
        <v>82</v>
      </c>
      <c r="AY1383" s="600" t="s">
        <v>197</v>
      </c>
    </row>
    <row r="1384" spans="2:51" s="606" customFormat="1">
      <c r="B1384" s="605"/>
      <c r="D1384" s="594" t="s">
        <v>205</v>
      </c>
      <c r="E1384" s="607" t="s">
        <v>5</v>
      </c>
      <c r="F1384" s="608" t="s">
        <v>1029</v>
      </c>
      <c r="H1384" s="609">
        <v>-1.1819999999999999</v>
      </c>
      <c r="L1384" s="605"/>
      <c r="M1384" s="610"/>
      <c r="N1384" s="611"/>
      <c r="O1384" s="611"/>
      <c r="P1384" s="611"/>
      <c r="Q1384" s="611"/>
      <c r="R1384" s="611"/>
      <c r="S1384" s="611"/>
      <c r="T1384" s="612"/>
      <c r="AT1384" s="607" t="s">
        <v>205</v>
      </c>
      <c r="AU1384" s="607" t="s">
        <v>89</v>
      </c>
      <c r="AV1384" s="606" t="s">
        <v>89</v>
      </c>
      <c r="AW1384" s="606" t="s">
        <v>43</v>
      </c>
      <c r="AX1384" s="606" t="s">
        <v>82</v>
      </c>
      <c r="AY1384" s="607" t="s">
        <v>197</v>
      </c>
    </row>
    <row r="1385" spans="2:51" s="599" customFormat="1">
      <c r="B1385" s="598"/>
      <c r="D1385" s="594" t="s">
        <v>205</v>
      </c>
      <c r="E1385" s="600" t="s">
        <v>5</v>
      </c>
      <c r="F1385" s="601" t="s">
        <v>1039</v>
      </c>
      <c r="H1385" s="600" t="s">
        <v>5</v>
      </c>
      <c r="L1385" s="598"/>
      <c r="M1385" s="602"/>
      <c r="N1385" s="603"/>
      <c r="O1385" s="603"/>
      <c r="P1385" s="603"/>
      <c r="Q1385" s="603"/>
      <c r="R1385" s="603"/>
      <c r="S1385" s="603"/>
      <c r="T1385" s="604"/>
      <c r="AT1385" s="600" t="s">
        <v>205</v>
      </c>
      <c r="AU1385" s="600" t="s">
        <v>89</v>
      </c>
      <c r="AV1385" s="599" t="s">
        <v>11</v>
      </c>
      <c r="AW1385" s="599" t="s">
        <v>43</v>
      </c>
      <c r="AX1385" s="599" t="s">
        <v>82</v>
      </c>
      <c r="AY1385" s="600" t="s">
        <v>197</v>
      </c>
    </row>
    <row r="1386" spans="2:51" s="606" customFormat="1">
      <c r="B1386" s="605"/>
      <c r="D1386" s="594" t="s">
        <v>205</v>
      </c>
      <c r="E1386" s="607" t="s">
        <v>5</v>
      </c>
      <c r="F1386" s="608" t="s">
        <v>1032</v>
      </c>
      <c r="H1386" s="609">
        <v>3.375</v>
      </c>
      <c r="L1386" s="605"/>
      <c r="M1386" s="610"/>
      <c r="N1386" s="611"/>
      <c r="O1386" s="611"/>
      <c r="P1386" s="611"/>
      <c r="Q1386" s="611"/>
      <c r="R1386" s="611"/>
      <c r="S1386" s="611"/>
      <c r="T1386" s="612"/>
      <c r="AT1386" s="607" t="s">
        <v>205</v>
      </c>
      <c r="AU1386" s="607" t="s">
        <v>89</v>
      </c>
      <c r="AV1386" s="606" t="s">
        <v>89</v>
      </c>
      <c r="AW1386" s="606" t="s">
        <v>43</v>
      </c>
      <c r="AX1386" s="606" t="s">
        <v>82</v>
      </c>
      <c r="AY1386" s="607" t="s">
        <v>197</v>
      </c>
    </row>
    <row r="1387" spans="2:51" s="599" customFormat="1">
      <c r="B1387" s="598"/>
      <c r="D1387" s="594" t="s">
        <v>205</v>
      </c>
      <c r="E1387" s="600" t="s">
        <v>5</v>
      </c>
      <c r="F1387" s="601" t="s">
        <v>1040</v>
      </c>
      <c r="H1387" s="600" t="s">
        <v>5</v>
      </c>
      <c r="L1387" s="598"/>
      <c r="M1387" s="602"/>
      <c r="N1387" s="603"/>
      <c r="O1387" s="603"/>
      <c r="P1387" s="603"/>
      <c r="Q1387" s="603"/>
      <c r="R1387" s="603"/>
      <c r="S1387" s="603"/>
      <c r="T1387" s="604"/>
      <c r="AT1387" s="600" t="s">
        <v>205</v>
      </c>
      <c r="AU1387" s="600" t="s">
        <v>89</v>
      </c>
      <c r="AV1387" s="599" t="s">
        <v>11</v>
      </c>
      <c r="AW1387" s="599" t="s">
        <v>43</v>
      </c>
      <c r="AX1387" s="599" t="s">
        <v>82</v>
      </c>
      <c r="AY1387" s="600" t="s">
        <v>197</v>
      </c>
    </row>
    <row r="1388" spans="2:51" s="606" customFormat="1">
      <c r="B1388" s="605"/>
      <c r="D1388" s="594" t="s">
        <v>205</v>
      </c>
      <c r="E1388" s="607" t="s">
        <v>5</v>
      </c>
      <c r="F1388" s="608" t="s">
        <v>1034</v>
      </c>
      <c r="H1388" s="609">
        <v>12.6</v>
      </c>
      <c r="L1388" s="605"/>
      <c r="M1388" s="610"/>
      <c r="N1388" s="611"/>
      <c r="O1388" s="611"/>
      <c r="P1388" s="611"/>
      <c r="Q1388" s="611"/>
      <c r="R1388" s="611"/>
      <c r="S1388" s="611"/>
      <c r="T1388" s="612"/>
      <c r="AT1388" s="607" t="s">
        <v>205</v>
      </c>
      <c r="AU1388" s="607" t="s">
        <v>89</v>
      </c>
      <c r="AV1388" s="606" t="s">
        <v>89</v>
      </c>
      <c r="AW1388" s="606" t="s">
        <v>43</v>
      </c>
      <c r="AX1388" s="606" t="s">
        <v>82</v>
      </c>
      <c r="AY1388" s="607" t="s">
        <v>197</v>
      </c>
    </row>
    <row r="1389" spans="2:51" s="599" customFormat="1">
      <c r="B1389" s="598"/>
      <c r="D1389" s="594" t="s">
        <v>205</v>
      </c>
      <c r="E1389" s="600" t="s">
        <v>5</v>
      </c>
      <c r="F1389" s="601" t="s">
        <v>388</v>
      </c>
      <c r="H1389" s="600" t="s">
        <v>5</v>
      </c>
      <c r="L1389" s="598"/>
      <c r="M1389" s="602"/>
      <c r="N1389" s="603"/>
      <c r="O1389" s="603"/>
      <c r="P1389" s="603"/>
      <c r="Q1389" s="603"/>
      <c r="R1389" s="603"/>
      <c r="S1389" s="603"/>
      <c r="T1389" s="604"/>
      <c r="AT1389" s="600" t="s">
        <v>205</v>
      </c>
      <c r="AU1389" s="600" t="s">
        <v>89</v>
      </c>
      <c r="AV1389" s="599" t="s">
        <v>11</v>
      </c>
      <c r="AW1389" s="599" t="s">
        <v>43</v>
      </c>
      <c r="AX1389" s="599" t="s">
        <v>82</v>
      </c>
      <c r="AY1389" s="600" t="s">
        <v>197</v>
      </c>
    </row>
    <row r="1390" spans="2:51" s="606" customFormat="1">
      <c r="B1390" s="605"/>
      <c r="D1390" s="594" t="s">
        <v>205</v>
      </c>
      <c r="E1390" s="607" t="s">
        <v>5</v>
      </c>
      <c r="F1390" s="608" t="s">
        <v>1029</v>
      </c>
      <c r="H1390" s="609">
        <v>-1.1819999999999999</v>
      </c>
      <c r="L1390" s="605"/>
      <c r="M1390" s="610"/>
      <c r="N1390" s="611"/>
      <c r="O1390" s="611"/>
      <c r="P1390" s="611"/>
      <c r="Q1390" s="611"/>
      <c r="R1390" s="611"/>
      <c r="S1390" s="611"/>
      <c r="T1390" s="612"/>
      <c r="AT1390" s="607" t="s">
        <v>205</v>
      </c>
      <c r="AU1390" s="607" t="s">
        <v>89</v>
      </c>
      <c r="AV1390" s="606" t="s">
        <v>89</v>
      </c>
      <c r="AW1390" s="606" t="s">
        <v>43</v>
      </c>
      <c r="AX1390" s="606" t="s">
        <v>82</v>
      </c>
      <c r="AY1390" s="607" t="s">
        <v>197</v>
      </c>
    </row>
    <row r="1391" spans="2:51" s="599" customFormat="1">
      <c r="B1391" s="598"/>
      <c r="D1391" s="594" t="s">
        <v>205</v>
      </c>
      <c r="E1391" s="600" t="s">
        <v>5</v>
      </c>
      <c r="F1391" s="601" t="s">
        <v>1041</v>
      </c>
      <c r="H1391" s="600" t="s">
        <v>5</v>
      </c>
      <c r="L1391" s="598"/>
      <c r="M1391" s="602"/>
      <c r="N1391" s="603"/>
      <c r="O1391" s="603"/>
      <c r="P1391" s="603"/>
      <c r="Q1391" s="603"/>
      <c r="R1391" s="603"/>
      <c r="S1391" s="603"/>
      <c r="T1391" s="604"/>
      <c r="AT1391" s="600" t="s">
        <v>205</v>
      </c>
      <c r="AU1391" s="600" t="s">
        <v>89</v>
      </c>
      <c r="AV1391" s="599" t="s">
        <v>11</v>
      </c>
      <c r="AW1391" s="599" t="s">
        <v>43</v>
      </c>
      <c r="AX1391" s="599" t="s">
        <v>82</v>
      </c>
      <c r="AY1391" s="600" t="s">
        <v>197</v>
      </c>
    </row>
    <row r="1392" spans="2:51" s="606" customFormat="1">
      <c r="B1392" s="605"/>
      <c r="D1392" s="594" t="s">
        <v>205</v>
      </c>
      <c r="E1392" s="607" t="s">
        <v>5</v>
      </c>
      <c r="F1392" s="608" t="s">
        <v>1032</v>
      </c>
      <c r="H1392" s="609">
        <v>3.375</v>
      </c>
      <c r="L1392" s="605"/>
      <c r="M1392" s="610"/>
      <c r="N1392" s="611"/>
      <c r="O1392" s="611"/>
      <c r="P1392" s="611"/>
      <c r="Q1392" s="611"/>
      <c r="R1392" s="611"/>
      <c r="S1392" s="611"/>
      <c r="T1392" s="612"/>
      <c r="AT1392" s="607" t="s">
        <v>205</v>
      </c>
      <c r="AU1392" s="607" t="s">
        <v>89</v>
      </c>
      <c r="AV1392" s="606" t="s">
        <v>89</v>
      </c>
      <c r="AW1392" s="606" t="s">
        <v>43</v>
      </c>
      <c r="AX1392" s="606" t="s">
        <v>82</v>
      </c>
      <c r="AY1392" s="607" t="s">
        <v>197</v>
      </c>
    </row>
    <row r="1393" spans="2:51" s="599" customFormat="1">
      <c r="B1393" s="598"/>
      <c r="D1393" s="594" t="s">
        <v>205</v>
      </c>
      <c r="E1393" s="600" t="s">
        <v>5</v>
      </c>
      <c r="F1393" s="601" t="s">
        <v>1042</v>
      </c>
      <c r="H1393" s="600" t="s">
        <v>5</v>
      </c>
      <c r="L1393" s="598"/>
      <c r="M1393" s="602"/>
      <c r="N1393" s="603"/>
      <c r="O1393" s="603"/>
      <c r="P1393" s="603"/>
      <c r="Q1393" s="603"/>
      <c r="R1393" s="603"/>
      <c r="S1393" s="603"/>
      <c r="T1393" s="604"/>
      <c r="AT1393" s="600" t="s">
        <v>205</v>
      </c>
      <c r="AU1393" s="600" t="s">
        <v>89</v>
      </c>
      <c r="AV1393" s="599" t="s">
        <v>11</v>
      </c>
      <c r="AW1393" s="599" t="s">
        <v>43</v>
      </c>
      <c r="AX1393" s="599" t="s">
        <v>82</v>
      </c>
      <c r="AY1393" s="600" t="s">
        <v>197</v>
      </c>
    </row>
    <row r="1394" spans="2:51" s="606" customFormat="1">
      <c r="B1394" s="605"/>
      <c r="D1394" s="594" t="s">
        <v>205</v>
      </c>
      <c r="E1394" s="607" t="s">
        <v>5</v>
      </c>
      <c r="F1394" s="608" t="s">
        <v>1034</v>
      </c>
      <c r="H1394" s="609">
        <v>12.6</v>
      </c>
      <c r="L1394" s="605"/>
      <c r="M1394" s="610"/>
      <c r="N1394" s="611"/>
      <c r="O1394" s="611"/>
      <c r="P1394" s="611"/>
      <c r="Q1394" s="611"/>
      <c r="R1394" s="611"/>
      <c r="S1394" s="611"/>
      <c r="T1394" s="612"/>
      <c r="AT1394" s="607" t="s">
        <v>205</v>
      </c>
      <c r="AU1394" s="607" t="s">
        <v>89</v>
      </c>
      <c r="AV1394" s="606" t="s">
        <v>89</v>
      </c>
      <c r="AW1394" s="606" t="s">
        <v>43</v>
      </c>
      <c r="AX1394" s="606" t="s">
        <v>82</v>
      </c>
      <c r="AY1394" s="607" t="s">
        <v>197</v>
      </c>
    </row>
    <row r="1395" spans="2:51" s="599" customFormat="1">
      <c r="B1395" s="598"/>
      <c r="D1395" s="594" t="s">
        <v>205</v>
      </c>
      <c r="E1395" s="600" t="s">
        <v>5</v>
      </c>
      <c r="F1395" s="601" t="s">
        <v>388</v>
      </c>
      <c r="H1395" s="600" t="s">
        <v>5</v>
      </c>
      <c r="L1395" s="598"/>
      <c r="M1395" s="602"/>
      <c r="N1395" s="603"/>
      <c r="O1395" s="603"/>
      <c r="P1395" s="603"/>
      <c r="Q1395" s="603"/>
      <c r="R1395" s="603"/>
      <c r="S1395" s="603"/>
      <c r="T1395" s="604"/>
      <c r="AT1395" s="600" t="s">
        <v>205</v>
      </c>
      <c r="AU1395" s="600" t="s">
        <v>89</v>
      </c>
      <c r="AV1395" s="599" t="s">
        <v>11</v>
      </c>
      <c r="AW1395" s="599" t="s">
        <v>43</v>
      </c>
      <c r="AX1395" s="599" t="s">
        <v>82</v>
      </c>
      <c r="AY1395" s="600" t="s">
        <v>197</v>
      </c>
    </row>
    <row r="1396" spans="2:51" s="606" customFormat="1">
      <c r="B1396" s="605"/>
      <c r="D1396" s="594" t="s">
        <v>205</v>
      </c>
      <c r="E1396" s="607" t="s">
        <v>5</v>
      </c>
      <c r="F1396" s="608" t="s">
        <v>1029</v>
      </c>
      <c r="H1396" s="609">
        <v>-1.1819999999999999</v>
      </c>
      <c r="L1396" s="605"/>
      <c r="M1396" s="610"/>
      <c r="N1396" s="611"/>
      <c r="O1396" s="611"/>
      <c r="P1396" s="611"/>
      <c r="Q1396" s="611"/>
      <c r="R1396" s="611"/>
      <c r="S1396" s="611"/>
      <c r="T1396" s="612"/>
      <c r="AT1396" s="607" t="s">
        <v>205</v>
      </c>
      <c r="AU1396" s="607" t="s">
        <v>89</v>
      </c>
      <c r="AV1396" s="606" t="s">
        <v>89</v>
      </c>
      <c r="AW1396" s="606" t="s">
        <v>43</v>
      </c>
      <c r="AX1396" s="606" t="s">
        <v>82</v>
      </c>
      <c r="AY1396" s="607" t="s">
        <v>197</v>
      </c>
    </row>
    <row r="1397" spans="2:51" s="599" customFormat="1">
      <c r="B1397" s="598"/>
      <c r="D1397" s="594" t="s">
        <v>205</v>
      </c>
      <c r="E1397" s="600" t="s">
        <v>5</v>
      </c>
      <c r="F1397" s="601" t="s">
        <v>1043</v>
      </c>
      <c r="H1397" s="600" t="s">
        <v>5</v>
      </c>
      <c r="L1397" s="598"/>
      <c r="M1397" s="602"/>
      <c r="N1397" s="603"/>
      <c r="O1397" s="603"/>
      <c r="P1397" s="603"/>
      <c r="Q1397" s="603"/>
      <c r="R1397" s="603"/>
      <c r="S1397" s="603"/>
      <c r="T1397" s="604"/>
      <c r="AT1397" s="600" t="s">
        <v>205</v>
      </c>
      <c r="AU1397" s="600" t="s">
        <v>89</v>
      </c>
      <c r="AV1397" s="599" t="s">
        <v>11</v>
      </c>
      <c r="AW1397" s="599" t="s">
        <v>43</v>
      </c>
      <c r="AX1397" s="599" t="s">
        <v>82</v>
      </c>
      <c r="AY1397" s="600" t="s">
        <v>197</v>
      </c>
    </row>
    <row r="1398" spans="2:51" s="606" customFormat="1">
      <c r="B1398" s="605"/>
      <c r="D1398" s="594" t="s">
        <v>205</v>
      </c>
      <c r="E1398" s="607" t="s">
        <v>5</v>
      </c>
      <c r="F1398" s="608" t="s">
        <v>1032</v>
      </c>
      <c r="H1398" s="609">
        <v>3.375</v>
      </c>
      <c r="L1398" s="605"/>
      <c r="M1398" s="610"/>
      <c r="N1398" s="611"/>
      <c r="O1398" s="611"/>
      <c r="P1398" s="611"/>
      <c r="Q1398" s="611"/>
      <c r="R1398" s="611"/>
      <c r="S1398" s="611"/>
      <c r="T1398" s="612"/>
      <c r="AT1398" s="607" t="s">
        <v>205</v>
      </c>
      <c r="AU1398" s="607" t="s">
        <v>89</v>
      </c>
      <c r="AV1398" s="606" t="s">
        <v>89</v>
      </c>
      <c r="AW1398" s="606" t="s">
        <v>43</v>
      </c>
      <c r="AX1398" s="606" t="s">
        <v>82</v>
      </c>
      <c r="AY1398" s="607" t="s">
        <v>197</v>
      </c>
    </row>
    <row r="1399" spans="2:51" s="599" customFormat="1">
      <c r="B1399" s="598"/>
      <c r="D1399" s="594" t="s">
        <v>205</v>
      </c>
      <c r="E1399" s="600" t="s">
        <v>5</v>
      </c>
      <c r="F1399" s="601" t="s">
        <v>1044</v>
      </c>
      <c r="H1399" s="600" t="s">
        <v>5</v>
      </c>
      <c r="L1399" s="598"/>
      <c r="M1399" s="602"/>
      <c r="N1399" s="603"/>
      <c r="O1399" s="603"/>
      <c r="P1399" s="603"/>
      <c r="Q1399" s="603"/>
      <c r="R1399" s="603"/>
      <c r="S1399" s="603"/>
      <c r="T1399" s="604"/>
      <c r="AT1399" s="600" t="s">
        <v>205</v>
      </c>
      <c r="AU1399" s="600" t="s">
        <v>89</v>
      </c>
      <c r="AV1399" s="599" t="s">
        <v>11</v>
      </c>
      <c r="AW1399" s="599" t="s">
        <v>43</v>
      </c>
      <c r="AX1399" s="599" t="s">
        <v>82</v>
      </c>
      <c r="AY1399" s="600" t="s">
        <v>197</v>
      </c>
    </row>
    <row r="1400" spans="2:51" s="606" customFormat="1">
      <c r="B1400" s="605"/>
      <c r="D1400" s="594" t="s">
        <v>205</v>
      </c>
      <c r="E1400" s="607" t="s">
        <v>5</v>
      </c>
      <c r="F1400" s="608" t="s">
        <v>1034</v>
      </c>
      <c r="H1400" s="609">
        <v>12.6</v>
      </c>
      <c r="L1400" s="605"/>
      <c r="M1400" s="610"/>
      <c r="N1400" s="611"/>
      <c r="O1400" s="611"/>
      <c r="P1400" s="611"/>
      <c r="Q1400" s="611"/>
      <c r="R1400" s="611"/>
      <c r="S1400" s="611"/>
      <c r="T1400" s="612"/>
      <c r="AT1400" s="607" t="s">
        <v>205</v>
      </c>
      <c r="AU1400" s="607" t="s">
        <v>89</v>
      </c>
      <c r="AV1400" s="606" t="s">
        <v>89</v>
      </c>
      <c r="AW1400" s="606" t="s">
        <v>43</v>
      </c>
      <c r="AX1400" s="606" t="s">
        <v>82</v>
      </c>
      <c r="AY1400" s="607" t="s">
        <v>197</v>
      </c>
    </row>
    <row r="1401" spans="2:51" s="599" customFormat="1">
      <c r="B1401" s="598"/>
      <c r="D1401" s="594" t="s">
        <v>205</v>
      </c>
      <c r="E1401" s="600" t="s">
        <v>5</v>
      </c>
      <c r="F1401" s="601" t="s">
        <v>388</v>
      </c>
      <c r="H1401" s="600" t="s">
        <v>5</v>
      </c>
      <c r="L1401" s="598"/>
      <c r="M1401" s="602"/>
      <c r="N1401" s="603"/>
      <c r="O1401" s="603"/>
      <c r="P1401" s="603"/>
      <c r="Q1401" s="603"/>
      <c r="R1401" s="603"/>
      <c r="S1401" s="603"/>
      <c r="T1401" s="604"/>
      <c r="AT1401" s="600" t="s">
        <v>205</v>
      </c>
      <c r="AU1401" s="600" t="s">
        <v>89</v>
      </c>
      <c r="AV1401" s="599" t="s">
        <v>11</v>
      </c>
      <c r="AW1401" s="599" t="s">
        <v>43</v>
      </c>
      <c r="AX1401" s="599" t="s">
        <v>82</v>
      </c>
      <c r="AY1401" s="600" t="s">
        <v>197</v>
      </c>
    </row>
    <row r="1402" spans="2:51" s="606" customFormat="1">
      <c r="B1402" s="605"/>
      <c r="D1402" s="594" t="s">
        <v>205</v>
      </c>
      <c r="E1402" s="607" t="s">
        <v>5</v>
      </c>
      <c r="F1402" s="608" t="s">
        <v>1029</v>
      </c>
      <c r="H1402" s="609">
        <v>-1.1819999999999999</v>
      </c>
      <c r="L1402" s="605"/>
      <c r="M1402" s="610"/>
      <c r="N1402" s="611"/>
      <c r="O1402" s="611"/>
      <c r="P1402" s="611"/>
      <c r="Q1402" s="611"/>
      <c r="R1402" s="611"/>
      <c r="S1402" s="611"/>
      <c r="T1402" s="612"/>
      <c r="AT1402" s="607" t="s">
        <v>205</v>
      </c>
      <c r="AU1402" s="607" t="s">
        <v>89</v>
      </c>
      <c r="AV1402" s="606" t="s">
        <v>89</v>
      </c>
      <c r="AW1402" s="606" t="s">
        <v>43</v>
      </c>
      <c r="AX1402" s="606" t="s">
        <v>82</v>
      </c>
      <c r="AY1402" s="607" t="s">
        <v>197</v>
      </c>
    </row>
    <row r="1403" spans="2:51" s="599" customFormat="1">
      <c r="B1403" s="598"/>
      <c r="D1403" s="594" t="s">
        <v>205</v>
      </c>
      <c r="E1403" s="600" t="s">
        <v>5</v>
      </c>
      <c r="F1403" s="601" t="s">
        <v>1045</v>
      </c>
      <c r="H1403" s="600" t="s">
        <v>5</v>
      </c>
      <c r="L1403" s="598"/>
      <c r="M1403" s="602"/>
      <c r="N1403" s="603"/>
      <c r="O1403" s="603"/>
      <c r="P1403" s="603"/>
      <c r="Q1403" s="603"/>
      <c r="R1403" s="603"/>
      <c r="S1403" s="603"/>
      <c r="T1403" s="604"/>
      <c r="AT1403" s="600" t="s">
        <v>205</v>
      </c>
      <c r="AU1403" s="600" t="s">
        <v>89</v>
      </c>
      <c r="AV1403" s="599" t="s">
        <v>11</v>
      </c>
      <c r="AW1403" s="599" t="s">
        <v>43</v>
      </c>
      <c r="AX1403" s="599" t="s">
        <v>82</v>
      </c>
      <c r="AY1403" s="600" t="s">
        <v>197</v>
      </c>
    </row>
    <row r="1404" spans="2:51" s="606" customFormat="1">
      <c r="B1404" s="605"/>
      <c r="D1404" s="594" t="s">
        <v>205</v>
      </c>
      <c r="E1404" s="607" t="s">
        <v>5</v>
      </c>
      <c r="F1404" s="608" t="s">
        <v>1032</v>
      </c>
      <c r="H1404" s="609">
        <v>3.375</v>
      </c>
      <c r="L1404" s="605"/>
      <c r="M1404" s="610"/>
      <c r="N1404" s="611"/>
      <c r="O1404" s="611"/>
      <c r="P1404" s="611"/>
      <c r="Q1404" s="611"/>
      <c r="R1404" s="611"/>
      <c r="S1404" s="611"/>
      <c r="T1404" s="612"/>
      <c r="AT1404" s="607" t="s">
        <v>205</v>
      </c>
      <c r="AU1404" s="607" t="s">
        <v>89</v>
      </c>
      <c r="AV1404" s="606" t="s">
        <v>89</v>
      </c>
      <c r="AW1404" s="606" t="s">
        <v>43</v>
      </c>
      <c r="AX1404" s="606" t="s">
        <v>82</v>
      </c>
      <c r="AY1404" s="607" t="s">
        <v>197</v>
      </c>
    </row>
    <row r="1405" spans="2:51" s="599" customFormat="1">
      <c r="B1405" s="598"/>
      <c r="D1405" s="594" t="s">
        <v>205</v>
      </c>
      <c r="E1405" s="600" t="s">
        <v>5</v>
      </c>
      <c r="F1405" s="601" t="s">
        <v>1046</v>
      </c>
      <c r="H1405" s="600" t="s">
        <v>5</v>
      </c>
      <c r="L1405" s="598"/>
      <c r="M1405" s="602"/>
      <c r="N1405" s="603"/>
      <c r="O1405" s="603"/>
      <c r="P1405" s="603"/>
      <c r="Q1405" s="603"/>
      <c r="R1405" s="603"/>
      <c r="S1405" s="603"/>
      <c r="T1405" s="604"/>
      <c r="AT1405" s="600" t="s">
        <v>205</v>
      </c>
      <c r="AU1405" s="600" t="s">
        <v>89</v>
      </c>
      <c r="AV1405" s="599" t="s">
        <v>11</v>
      </c>
      <c r="AW1405" s="599" t="s">
        <v>43</v>
      </c>
      <c r="AX1405" s="599" t="s">
        <v>82</v>
      </c>
      <c r="AY1405" s="600" t="s">
        <v>197</v>
      </c>
    </row>
    <row r="1406" spans="2:51" s="606" customFormat="1">
      <c r="B1406" s="605"/>
      <c r="D1406" s="594" t="s">
        <v>205</v>
      </c>
      <c r="E1406" s="607" t="s">
        <v>5</v>
      </c>
      <c r="F1406" s="608" t="s">
        <v>1047</v>
      </c>
      <c r="H1406" s="609">
        <v>12.68</v>
      </c>
      <c r="L1406" s="605"/>
      <c r="M1406" s="610"/>
      <c r="N1406" s="611"/>
      <c r="O1406" s="611"/>
      <c r="P1406" s="611"/>
      <c r="Q1406" s="611"/>
      <c r="R1406" s="611"/>
      <c r="S1406" s="611"/>
      <c r="T1406" s="612"/>
      <c r="AT1406" s="607" t="s">
        <v>205</v>
      </c>
      <c r="AU1406" s="607" t="s">
        <v>89</v>
      </c>
      <c r="AV1406" s="606" t="s">
        <v>89</v>
      </c>
      <c r="AW1406" s="606" t="s">
        <v>43</v>
      </c>
      <c r="AX1406" s="606" t="s">
        <v>82</v>
      </c>
      <c r="AY1406" s="607" t="s">
        <v>197</v>
      </c>
    </row>
    <row r="1407" spans="2:51" s="599" customFormat="1">
      <c r="B1407" s="598"/>
      <c r="D1407" s="594" t="s">
        <v>205</v>
      </c>
      <c r="E1407" s="600" t="s">
        <v>5</v>
      </c>
      <c r="F1407" s="601" t="s">
        <v>388</v>
      </c>
      <c r="H1407" s="600" t="s">
        <v>5</v>
      </c>
      <c r="L1407" s="598"/>
      <c r="M1407" s="602"/>
      <c r="N1407" s="603"/>
      <c r="O1407" s="603"/>
      <c r="P1407" s="603"/>
      <c r="Q1407" s="603"/>
      <c r="R1407" s="603"/>
      <c r="S1407" s="603"/>
      <c r="T1407" s="604"/>
      <c r="AT1407" s="600" t="s">
        <v>205</v>
      </c>
      <c r="AU1407" s="600" t="s">
        <v>89</v>
      </c>
      <c r="AV1407" s="599" t="s">
        <v>11</v>
      </c>
      <c r="AW1407" s="599" t="s">
        <v>43</v>
      </c>
      <c r="AX1407" s="599" t="s">
        <v>82</v>
      </c>
      <c r="AY1407" s="600" t="s">
        <v>197</v>
      </c>
    </row>
    <row r="1408" spans="2:51" s="606" customFormat="1">
      <c r="B1408" s="605"/>
      <c r="D1408" s="594" t="s">
        <v>205</v>
      </c>
      <c r="E1408" s="607" t="s">
        <v>5</v>
      </c>
      <c r="F1408" s="608" t="s">
        <v>1029</v>
      </c>
      <c r="H1408" s="609">
        <v>-1.1819999999999999</v>
      </c>
      <c r="L1408" s="605"/>
      <c r="M1408" s="610"/>
      <c r="N1408" s="611"/>
      <c r="O1408" s="611"/>
      <c r="P1408" s="611"/>
      <c r="Q1408" s="611"/>
      <c r="R1408" s="611"/>
      <c r="S1408" s="611"/>
      <c r="T1408" s="612"/>
      <c r="AT1408" s="607" t="s">
        <v>205</v>
      </c>
      <c r="AU1408" s="607" t="s">
        <v>89</v>
      </c>
      <c r="AV1408" s="606" t="s">
        <v>89</v>
      </c>
      <c r="AW1408" s="606" t="s">
        <v>43</v>
      </c>
      <c r="AX1408" s="606" t="s">
        <v>82</v>
      </c>
      <c r="AY1408" s="607" t="s">
        <v>197</v>
      </c>
    </row>
    <row r="1409" spans="2:51" s="599" customFormat="1">
      <c r="B1409" s="598"/>
      <c r="D1409" s="594" t="s">
        <v>205</v>
      </c>
      <c r="E1409" s="600" t="s">
        <v>5</v>
      </c>
      <c r="F1409" s="601" t="s">
        <v>1048</v>
      </c>
      <c r="H1409" s="600" t="s">
        <v>5</v>
      </c>
      <c r="L1409" s="598"/>
      <c r="M1409" s="602"/>
      <c r="N1409" s="603"/>
      <c r="O1409" s="603"/>
      <c r="P1409" s="603"/>
      <c r="Q1409" s="603"/>
      <c r="R1409" s="603"/>
      <c r="S1409" s="603"/>
      <c r="T1409" s="604"/>
      <c r="AT1409" s="600" t="s">
        <v>205</v>
      </c>
      <c r="AU1409" s="600" t="s">
        <v>89</v>
      </c>
      <c r="AV1409" s="599" t="s">
        <v>11</v>
      </c>
      <c r="AW1409" s="599" t="s">
        <v>43</v>
      </c>
      <c r="AX1409" s="599" t="s">
        <v>82</v>
      </c>
      <c r="AY1409" s="600" t="s">
        <v>197</v>
      </c>
    </row>
    <row r="1410" spans="2:51" s="606" customFormat="1">
      <c r="B1410" s="605"/>
      <c r="D1410" s="594" t="s">
        <v>205</v>
      </c>
      <c r="E1410" s="607" t="s">
        <v>5</v>
      </c>
      <c r="F1410" s="608" t="s">
        <v>1032</v>
      </c>
      <c r="H1410" s="609">
        <v>3.375</v>
      </c>
      <c r="L1410" s="605"/>
      <c r="M1410" s="610"/>
      <c r="N1410" s="611"/>
      <c r="O1410" s="611"/>
      <c r="P1410" s="611"/>
      <c r="Q1410" s="611"/>
      <c r="R1410" s="611"/>
      <c r="S1410" s="611"/>
      <c r="T1410" s="612"/>
      <c r="AT1410" s="607" t="s">
        <v>205</v>
      </c>
      <c r="AU1410" s="607" t="s">
        <v>89</v>
      </c>
      <c r="AV1410" s="606" t="s">
        <v>89</v>
      </c>
      <c r="AW1410" s="606" t="s">
        <v>43</v>
      </c>
      <c r="AX1410" s="606" t="s">
        <v>82</v>
      </c>
      <c r="AY1410" s="607" t="s">
        <v>197</v>
      </c>
    </row>
    <row r="1411" spans="2:51" s="599" customFormat="1">
      <c r="B1411" s="598"/>
      <c r="D1411" s="594" t="s">
        <v>205</v>
      </c>
      <c r="E1411" s="600" t="s">
        <v>5</v>
      </c>
      <c r="F1411" s="601" t="s">
        <v>1049</v>
      </c>
      <c r="H1411" s="600" t="s">
        <v>5</v>
      </c>
      <c r="L1411" s="598"/>
      <c r="M1411" s="602"/>
      <c r="N1411" s="603"/>
      <c r="O1411" s="603"/>
      <c r="P1411" s="603"/>
      <c r="Q1411" s="603"/>
      <c r="R1411" s="603"/>
      <c r="S1411" s="603"/>
      <c r="T1411" s="604"/>
      <c r="AT1411" s="600" t="s">
        <v>205</v>
      </c>
      <c r="AU1411" s="600" t="s">
        <v>89</v>
      </c>
      <c r="AV1411" s="599" t="s">
        <v>11</v>
      </c>
      <c r="AW1411" s="599" t="s">
        <v>43</v>
      </c>
      <c r="AX1411" s="599" t="s">
        <v>82</v>
      </c>
      <c r="AY1411" s="600" t="s">
        <v>197</v>
      </c>
    </row>
    <row r="1412" spans="2:51" s="606" customFormat="1">
      <c r="B1412" s="605"/>
      <c r="D1412" s="594" t="s">
        <v>205</v>
      </c>
      <c r="E1412" s="607" t="s">
        <v>5</v>
      </c>
      <c r="F1412" s="608" t="s">
        <v>1047</v>
      </c>
      <c r="H1412" s="609">
        <v>12.68</v>
      </c>
      <c r="L1412" s="605"/>
      <c r="M1412" s="610"/>
      <c r="N1412" s="611"/>
      <c r="O1412" s="611"/>
      <c r="P1412" s="611"/>
      <c r="Q1412" s="611"/>
      <c r="R1412" s="611"/>
      <c r="S1412" s="611"/>
      <c r="T1412" s="612"/>
      <c r="AT1412" s="607" t="s">
        <v>205</v>
      </c>
      <c r="AU1412" s="607" t="s">
        <v>89</v>
      </c>
      <c r="AV1412" s="606" t="s">
        <v>89</v>
      </c>
      <c r="AW1412" s="606" t="s">
        <v>43</v>
      </c>
      <c r="AX1412" s="606" t="s">
        <v>82</v>
      </c>
      <c r="AY1412" s="607" t="s">
        <v>197</v>
      </c>
    </row>
    <row r="1413" spans="2:51" s="599" customFormat="1">
      <c r="B1413" s="598"/>
      <c r="D1413" s="594" t="s">
        <v>205</v>
      </c>
      <c r="E1413" s="600" t="s">
        <v>5</v>
      </c>
      <c r="F1413" s="601" t="s">
        <v>388</v>
      </c>
      <c r="H1413" s="600" t="s">
        <v>5</v>
      </c>
      <c r="L1413" s="598"/>
      <c r="M1413" s="602"/>
      <c r="N1413" s="603"/>
      <c r="O1413" s="603"/>
      <c r="P1413" s="603"/>
      <c r="Q1413" s="603"/>
      <c r="R1413" s="603"/>
      <c r="S1413" s="603"/>
      <c r="T1413" s="604"/>
      <c r="AT1413" s="600" t="s">
        <v>205</v>
      </c>
      <c r="AU1413" s="600" t="s">
        <v>89</v>
      </c>
      <c r="AV1413" s="599" t="s">
        <v>11</v>
      </c>
      <c r="AW1413" s="599" t="s">
        <v>43</v>
      </c>
      <c r="AX1413" s="599" t="s">
        <v>82</v>
      </c>
      <c r="AY1413" s="600" t="s">
        <v>197</v>
      </c>
    </row>
    <row r="1414" spans="2:51" s="606" customFormat="1">
      <c r="B1414" s="605"/>
      <c r="D1414" s="594" t="s">
        <v>205</v>
      </c>
      <c r="E1414" s="607" t="s">
        <v>5</v>
      </c>
      <c r="F1414" s="608" t="s">
        <v>1029</v>
      </c>
      <c r="H1414" s="609">
        <v>-1.1819999999999999</v>
      </c>
      <c r="L1414" s="605"/>
      <c r="M1414" s="610"/>
      <c r="N1414" s="611"/>
      <c r="O1414" s="611"/>
      <c r="P1414" s="611"/>
      <c r="Q1414" s="611"/>
      <c r="R1414" s="611"/>
      <c r="S1414" s="611"/>
      <c r="T1414" s="612"/>
      <c r="AT1414" s="607" t="s">
        <v>205</v>
      </c>
      <c r="AU1414" s="607" t="s">
        <v>89</v>
      </c>
      <c r="AV1414" s="606" t="s">
        <v>89</v>
      </c>
      <c r="AW1414" s="606" t="s">
        <v>43</v>
      </c>
      <c r="AX1414" s="606" t="s">
        <v>82</v>
      </c>
      <c r="AY1414" s="607" t="s">
        <v>197</v>
      </c>
    </row>
    <row r="1415" spans="2:51" s="599" customFormat="1">
      <c r="B1415" s="598"/>
      <c r="D1415" s="594" t="s">
        <v>205</v>
      </c>
      <c r="E1415" s="600" t="s">
        <v>5</v>
      </c>
      <c r="F1415" s="601" t="s">
        <v>1050</v>
      </c>
      <c r="H1415" s="600" t="s">
        <v>5</v>
      </c>
      <c r="L1415" s="598"/>
      <c r="M1415" s="602"/>
      <c r="N1415" s="603"/>
      <c r="O1415" s="603"/>
      <c r="P1415" s="603"/>
      <c r="Q1415" s="603"/>
      <c r="R1415" s="603"/>
      <c r="S1415" s="603"/>
      <c r="T1415" s="604"/>
      <c r="AT1415" s="600" t="s">
        <v>205</v>
      </c>
      <c r="AU1415" s="600" t="s">
        <v>89</v>
      </c>
      <c r="AV1415" s="599" t="s">
        <v>11</v>
      </c>
      <c r="AW1415" s="599" t="s">
        <v>43</v>
      </c>
      <c r="AX1415" s="599" t="s">
        <v>82</v>
      </c>
      <c r="AY1415" s="600" t="s">
        <v>197</v>
      </c>
    </row>
    <row r="1416" spans="2:51" s="606" customFormat="1">
      <c r="B1416" s="605"/>
      <c r="D1416" s="594" t="s">
        <v>205</v>
      </c>
      <c r="E1416" s="607" t="s">
        <v>5</v>
      </c>
      <c r="F1416" s="608" t="s">
        <v>1032</v>
      </c>
      <c r="H1416" s="609">
        <v>3.375</v>
      </c>
      <c r="L1416" s="605"/>
      <c r="M1416" s="610"/>
      <c r="N1416" s="611"/>
      <c r="O1416" s="611"/>
      <c r="P1416" s="611"/>
      <c r="Q1416" s="611"/>
      <c r="R1416" s="611"/>
      <c r="S1416" s="611"/>
      <c r="T1416" s="612"/>
      <c r="AT1416" s="607" t="s">
        <v>205</v>
      </c>
      <c r="AU1416" s="607" t="s">
        <v>89</v>
      </c>
      <c r="AV1416" s="606" t="s">
        <v>89</v>
      </c>
      <c r="AW1416" s="606" t="s">
        <v>43</v>
      </c>
      <c r="AX1416" s="606" t="s">
        <v>82</v>
      </c>
      <c r="AY1416" s="607" t="s">
        <v>197</v>
      </c>
    </row>
    <row r="1417" spans="2:51" s="599" customFormat="1">
      <c r="B1417" s="598"/>
      <c r="D1417" s="594" t="s">
        <v>205</v>
      </c>
      <c r="E1417" s="600" t="s">
        <v>5</v>
      </c>
      <c r="F1417" s="601" t="s">
        <v>1051</v>
      </c>
      <c r="H1417" s="600" t="s">
        <v>5</v>
      </c>
      <c r="L1417" s="598"/>
      <c r="M1417" s="602"/>
      <c r="N1417" s="603"/>
      <c r="O1417" s="603"/>
      <c r="P1417" s="603"/>
      <c r="Q1417" s="603"/>
      <c r="R1417" s="603"/>
      <c r="S1417" s="603"/>
      <c r="T1417" s="604"/>
      <c r="AT1417" s="600" t="s">
        <v>205</v>
      </c>
      <c r="AU1417" s="600" t="s">
        <v>89</v>
      </c>
      <c r="AV1417" s="599" t="s">
        <v>11</v>
      </c>
      <c r="AW1417" s="599" t="s">
        <v>43</v>
      </c>
      <c r="AX1417" s="599" t="s">
        <v>82</v>
      </c>
      <c r="AY1417" s="600" t="s">
        <v>197</v>
      </c>
    </row>
    <row r="1418" spans="2:51" s="606" customFormat="1">
      <c r="B1418" s="605"/>
      <c r="D1418" s="594" t="s">
        <v>205</v>
      </c>
      <c r="E1418" s="607" t="s">
        <v>5</v>
      </c>
      <c r="F1418" s="608" t="s">
        <v>1047</v>
      </c>
      <c r="H1418" s="609">
        <v>12.68</v>
      </c>
      <c r="L1418" s="605"/>
      <c r="M1418" s="610"/>
      <c r="N1418" s="611"/>
      <c r="O1418" s="611"/>
      <c r="P1418" s="611"/>
      <c r="Q1418" s="611"/>
      <c r="R1418" s="611"/>
      <c r="S1418" s="611"/>
      <c r="T1418" s="612"/>
      <c r="AT1418" s="607" t="s">
        <v>205</v>
      </c>
      <c r="AU1418" s="607" t="s">
        <v>89</v>
      </c>
      <c r="AV1418" s="606" t="s">
        <v>89</v>
      </c>
      <c r="AW1418" s="606" t="s">
        <v>43</v>
      </c>
      <c r="AX1418" s="606" t="s">
        <v>82</v>
      </c>
      <c r="AY1418" s="607" t="s">
        <v>197</v>
      </c>
    </row>
    <row r="1419" spans="2:51" s="599" customFormat="1">
      <c r="B1419" s="598"/>
      <c r="D1419" s="594" t="s">
        <v>205</v>
      </c>
      <c r="E1419" s="600" t="s">
        <v>5</v>
      </c>
      <c r="F1419" s="601" t="s">
        <v>388</v>
      </c>
      <c r="H1419" s="600" t="s">
        <v>5</v>
      </c>
      <c r="L1419" s="598"/>
      <c r="M1419" s="602"/>
      <c r="N1419" s="603"/>
      <c r="O1419" s="603"/>
      <c r="P1419" s="603"/>
      <c r="Q1419" s="603"/>
      <c r="R1419" s="603"/>
      <c r="S1419" s="603"/>
      <c r="T1419" s="604"/>
      <c r="AT1419" s="600" t="s">
        <v>205</v>
      </c>
      <c r="AU1419" s="600" t="s">
        <v>89</v>
      </c>
      <c r="AV1419" s="599" t="s">
        <v>11</v>
      </c>
      <c r="AW1419" s="599" t="s">
        <v>43</v>
      </c>
      <c r="AX1419" s="599" t="s">
        <v>82</v>
      </c>
      <c r="AY1419" s="600" t="s">
        <v>197</v>
      </c>
    </row>
    <row r="1420" spans="2:51" s="606" customFormat="1">
      <c r="B1420" s="605"/>
      <c r="D1420" s="594" t="s">
        <v>205</v>
      </c>
      <c r="E1420" s="607" t="s">
        <v>5</v>
      </c>
      <c r="F1420" s="608" t="s">
        <v>1029</v>
      </c>
      <c r="H1420" s="609">
        <v>-1.1819999999999999</v>
      </c>
      <c r="L1420" s="605"/>
      <c r="M1420" s="610"/>
      <c r="N1420" s="611"/>
      <c r="O1420" s="611"/>
      <c r="P1420" s="611"/>
      <c r="Q1420" s="611"/>
      <c r="R1420" s="611"/>
      <c r="S1420" s="611"/>
      <c r="T1420" s="612"/>
      <c r="AT1420" s="607" t="s">
        <v>205</v>
      </c>
      <c r="AU1420" s="607" t="s">
        <v>89</v>
      </c>
      <c r="AV1420" s="606" t="s">
        <v>89</v>
      </c>
      <c r="AW1420" s="606" t="s">
        <v>43</v>
      </c>
      <c r="AX1420" s="606" t="s">
        <v>82</v>
      </c>
      <c r="AY1420" s="607" t="s">
        <v>197</v>
      </c>
    </row>
    <row r="1421" spans="2:51" s="599" customFormat="1">
      <c r="B1421" s="598"/>
      <c r="D1421" s="594" t="s">
        <v>205</v>
      </c>
      <c r="E1421" s="600" t="s">
        <v>5</v>
      </c>
      <c r="F1421" s="601" t="s">
        <v>1052</v>
      </c>
      <c r="H1421" s="600" t="s">
        <v>5</v>
      </c>
      <c r="L1421" s="598"/>
      <c r="M1421" s="602"/>
      <c r="N1421" s="603"/>
      <c r="O1421" s="603"/>
      <c r="P1421" s="603"/>
      <c r="Q1421" s="603"/>
      <c r="R1421" s="603"/>
      <c r="S1421" s="603"/>
      <c r="T1421" s="604"/>
      <c r="AT1421" s="600" t="s">
        <v>205</v>
      </c>
      <c r="AU1421" s="600" t="s">
        <v>89</v>
      </c>
      <c r="AV1421" s="599" t="s">
        <v>11</v>
      </c>
      <c r="AW1421" s="599" t="s">
        <v>43</v>
      </c>
      <c r="AX1421" s="599" t="s">
        <v>82</v>
      </c>
      <c r="AY1421" s="600" t="s">
        <v>197</v>
      </c>
    </row>
    <row r="1422" spans="2:51" s="606" customFormat="1">
      <c r="B1422" s="605"/>
      <c r="D1422" s="594" t="s">
        <v>205</v>
      </c>
      <c r="E1422" s="607" t="s">
        <v>5</v>
      </c>
      <c r="F1422" s="608" t="s">
        <v>1032</v>
      </c>
      <c r="H1422" s="609">
        <v>3.375</v>
      </c>
      <c r="L1422" s="605"/>
      <c r="M1422" s="610"/>
      <c r="N1422" s="611"/>
      <c r="O1422" s="611"/>
      <c r="P1422" s="611"/>
      <c r="Q1422" s="611"/>
      <c r="R1422" s="611"/>
      <c r="S1422" s="611"/>
      <c r="T1422" s="612"/>
      <c r="AT1422" s="607" t="s">
        <v>205</v>
      </c>
      <c r="AU1422" s="607" t="s">
        <v>89</v>
      </c>
      <c r="AV1422" s="606" t="s">
        <v>89</v>
      </c>
      <c r="AW1422" s="606" t="s">
        <v>43</v>
      </c>
      <c r="AX1422" s="606" t="s">
        <v>82</v>
      </c>
      <c r="AY1422" s="607" t="s">
        <v>197</v>
      </c>
    </row>
    <row r="1423" spans="2:51" s="599" customFormat="1">
      <c r="B1423" s="598"/>
      <c r="D1423" s="594" t="s">
        <v>205</v>
      </c>
      <c r="E1423" s="600" t="s">
        <v>5</v>
      </c>
      <c r="F1423" s="601" t="s">
        <v>1053</v>
      </c>
      <c r="H1423" s="600" t="s">
        <v>5</v>
      </c>
      <c r="L1423" s="598"/>
      <c r="M1423" s="602"/>
      <c r="N1423" s="603"/>
      <c r="O1423" s="603"/>
      <c r="P1423" s="603"/>
      <c r="Q1423" s="603"/>
      <c r="R1423" s="603"/>
      <c r="S1423" s="603"/>
      <c r="T1423" s="604"/>
      <c r="AT1423" s="600" t="s">
        <v>205</v>
      </c>
      <c r="AU1423" s="600" t="s">
        <v>89</v>
      </c>
      <c r="AV1423" s="599" t="s">
        <v>11</v>
      </c>
      <c r="AW1423" s="599" t="s">
        <v>43</v>
      </c>
      <c r="AX1423" s="599" t="s">
        <v>82</v>
      </c>
      <c r="AY1423" s="600" t="s">
        <v>197</v>
      </c>
    </row>
    <row r="1424" spans="2:51" s="606" customFormat="1">
      <c r="B1424" s="605"/>
      <c r="D1424" s="594" t="s">
        <v>205</v>
      </c>
      <c r="E1424" s="607" t="s">
        <v>5</v>
      </c>
      <c r="F1424" s="608" t="s">
        <v>1047</v>
      </c>
      <c r="H1424" s="609">
        <v>12.68</v>
      </c>
      <c r="L1424" s="605"/>
      <c r="M1424" s="610"/>
      <c r="N1424" s="611"/>
      <c r="O1424" s="611"/>
      <c r="P1424" s="611"/>
      <c r="Q1424" s="611"/>
      <c r="R1424" s="611"/>
      <c r="S1424" s="611"/>
      <c r="T1424" s="612"/>
      <c r="AT1424" s="607" t="s">
        <v>205</v>
      </c>
      <c r="AU1424" s="607" t="s">
        <v>89</v>
      </c>
      <c r="AV1424" s="606" t="s">
        <v>89</v>
      </c>
      <c r="AW1424" s="606" t="s">
        <v>43</v>
      </c>
      <c r="AX1424" s="606" t="s">
        <v>82</v>
      </c>
      <c r="AY1424" s="607" t="s">
        <v>197</v>
      </c>
    </row>
    <row r="1425" spans="2:51" s="599" customFormat="1">
      <c r="B1425" s="598"/>
      <c r="D1425" s="594" t="s">
        <v>205</v>
      </c>
      <c r="E1425" s="600" t="s">
        <v>5</v>
      </c>
      <c r="F1425" s="601" t="s">
        <v>388</v>
      </c>
      <c r="H1425" s="600" t="s">
        <v>5</v>
      </c>
      <c r="L1425" s="598"/>
      <c r="M1425" s="602"/>
      <c r="N1425" s="603"/>
      <c r="O1425" s="603"/>
      <c r="P1425" s="603"/>
      <c r="Q1425" s="603"/>
      <c r="R1425" s="603"/>
      <c r="S1425" s="603"/>
      <c r="T1425" s="604"/>
      <c r="AT1425" s="600" t="s">
        <v>205</v>
      </c>
      <c r="AU1425" s="600" t="s">
        <v>89</v>
      </c>
      <c r="AV1425" s="599" t="s">
        <v>11</v>
      </c>
      <c r="AW1425" s="599" t="s">
        <v>43</v>
      </c>
      <c r="AX1425" s="599" t="s">
        <v>82</v>
      </c>
      <c r="AY1425" s="600" t="s">
        <v>197</v>
      </c>
    </row>
    <row r="1426" spans="2:51" s="606" customFormat="1">
      <c r="B1426" s="605"/>
      <c r="D1426" s="594" t="s">
        <v>205</v>
      </c>
      <c r="E1426" s="607" t="s">
        <v>5</v>
      </c>
      <c r="F1426" s="608" t="s">
        <v>1029</v>
      </c>
      <c r="H1426" s="609">
        <v>-1.1819999999999999</v>
      </c>
      <c r="L1426" s="605"/>
      <c r="M1426" s="610"/>
      <c r="N1426" s="611"/>
      <c r="O1426" s="611"/>
      <c r="P1426" s="611"/>
      <c r="Q1426" s="611"/>
      <c r="R1426" s="611"/>
      <c r="S1426" s="611"/>
      <c r="T1426" s="612"/>
      <c r="AT1426" s="607" t="s">
        <v>205</v>
      </c>
      <c r="AU1426" s="607" t="s">
        <v>89</v>
      </c>
      <c r="AV1426" s="606" t="s">
        <v>89</v>
      </c>
      <c r="AW1426" s="606" t="s">
        <v>43</v>
      </c>
      <c r="AX1426" s="606" t="s">
        <v>82</v>
      </c>
      <c r="AY1426" s="607" t="s">
        <v>197</v>
      </c>
    </row>
    <row r="1427" spans="2:51" s="599" customFormat="1">
      <c r="B1427" s="598"/>
      <c r="D1427" s="594" t="s">
        <v>205</v>
      </c>
      <c r="E1427" s="600" t="s">
        <v>5</v>
      </c>
      <c r="F1427" s="601" t="s">
        <v>1054</v>
      </c>
      <c r="H1427" s="600" t="s">
        <v>5</v>
      </c>
      <c r="L1427" s="598"/>
      <c r="M1427" s="602"/>
      <c r="N1427" s="603"/>
      <c r="O1427" s="603"/>
      <c r="P1427" s="603"/>
      <c r="Q1427" s="603"/>
      <c r="R1427" s="603"/>
      <c r="S1427" s="603"/>
      <c r="T1427" s="604"/>
      <c r="AT1427" s="600" t="s">
        <v>205</v>
      </c>
      <c r="AU1427" s="600" t="s">
        <v>89</v>
      </c>
      <c r="AV1427" s="599" t="s">
        <v>11</v>
      </c>
      <c r="AW1427" s="599" t="s">
        <v>43</v>
      </c>
      <c r="AX1427" s="599" t="s">
        <v>82</v>
      </c>
      <c r="AY1427" s="600" t="s">
        <v>197</v>
      </c>
    </row>
    <row r="1428" spans="2:51" s="606" customFormat="1">
      <c r="B1428" s="605"/>
      <c r="D1428" s="594" t="s">
        <v>205</v>
      </c>
      <c r="E1428" s="607" t="s">
        <v>5</v>
      </c>
      <c r="F1428" s="608" t="s">
        <v>1047</v>
      </c>
      <c r="H1428" s="609">
        <v>12.68</v>
      </c>
      <c r="L1428" s="605"/>
      <c r="M1428" s="610"/>
      <c r="N1428" s="611"/>
      <c r="O1428" s="611"/>
      <c r="P1428" s="611"/>
      <c r="Q1428" s="611"/>
      <c r="R1428" s="611"/>
      <c r="S1428" s="611"/>
      <c r="T1428" s="612"/>
      <c r="AT1428" s="607" t="s">
        <v>205</v>
      </c>
      <c r="AU1428" s="607" t="s">
        <v>89</v>
      </c>
      <c r="AV1428" s="606" t="s">
        <v>89</v>
      </c>
      <c r="AW1428" s="606" t="s">
        <v>43</v>
      </c>
      <c r="AX1428" s="606" t="s">
        <v>82</v>
      </c>
      <c r="AY1428" s="607" t="s">
        <v>197</v>
      </c>
    </row>
    <row r="1429" spans="2:51" s="599" customFormat="1">
      <c r="B1429" s="598"/>
      <c r="D1429" s="594" t="s">
        <v>205</v>
      </c>
      <c r="E1429" s="600" t="s">
        <v>5</v>
      </c>
      <c r="F1429" s="601" t="s">
        <v>388</v>
      </c>
      <c r="H1429" s="600" t="s">
        <v>5</v>
      </c>
      <c r="L1429" s="598"/>
      <c r="M1429" s="602"/>
      <c r="N1429" s="603"/>
      <c r="O1429" s="603"/>
      <c r="P1429" s="603"/>
      <c r="Q1429" s="603"/>
      <c r="R1429" s="603"/>
      <c r="S1429" s="603"/>
      <c r="T1429" s="604"/>
      <c r="AT1429" s="600" t="s">
        <v>205</v>
      </c>
      <c r="AU1429" s="600" t="s">
        <v>89</v>
      </c>
      <c r="AV1429" s="599" t="s">
        <v>11</v>
      </c>
      <c r="AW1429" s="599" t="s">
        <v>43</v>
      </c>
      <c r="AX1429" s="599" t="s">
        <v>82</v>
      </c>
      <c r="AY1429" s="600" t="s">
        <v>197</v>
      </c>
    </row>
    <row r="1430" spans="2:51" s="606" customFormat="1">
      <c r="B1430" s="605"/>
      <c r="D1430" s="594" t="s">
        <v>205</v>
      </c>
      <c r="E1430" s="607" t="s">
        <v>5</v>
      </c>
      <c r="F1430" s="608" t="s">
        <v>1029</v>
      </c>
      <c r="H1430" s="609">
        <v>-1.1819999999999999</v>
      </c>
      <c r="L1430" s="605"/>
      <c r="M1430" s="610"/>
      <c r="N1430" s="611"/>
      <c r="O1430" s="611"/>
      <c r="P1430" s="611"/>
      <c r="Q1430" s="611"/>
      <c r="R1430" s="611"/>
      <c r="S1430" s="611"/>
      <c r="T1430" s="612"/>
      <c r="AT1430" s="607" t="s">
        <v>205</v>
      </c>
      <c r="AU1430" s="607" t="s">
        <v>89</v>
      </c>
      <c r="AV1430" s="606" t="s">
        <v>89</v>
      </c>
      <c r="AW1430" s="606" t="s">
        <v>43</v>
      </c>
      <c r="AX1430" s="606" t="s">
        <v>82</v>
      </c>
      <c r="AY1430" s="607" t="s">
        <v>197</v>
      </c>
    </row>
    <row r="1431" spans="2:51" s="599" customFormat="1">
      <c r="B1431" s="598"/>
      <c r="D1431" s="594" t="s">
        <v>205</v>
      </c>
      <c r="E1431" s="600" t="s">
        <v>5</v>
      </c>
      <c r="F1431" s="601" t="s">
        <v>1055</v>
      </c>
      <c r="H1431" s="600" t="s">
        <v>5</v>
      </c>
      <c r="L1431" s="598"/>
      <c r="M1431" s="602"/>
      <c r="N1431" s="603"/>
      <c r="O1431" s="603"/>
      <c r="P1431" s="603"/>
      <c r="Q1431" s="603"/>
      <c r="R1431" s="603"/>
      <c r="S1431" s="603"/>
      <c r="T1431" s="604"/>
      <c r="AT1431" s="600" t="s">
        <v>205</v>
      </c>
      <c r="AU1431" s="600" t="s">
        <v>89</v>
      </c>
      <c r="AV1431" s="599" t="s">
        <v>11</v>
      </c>
      <c r="AW1431" s="599" t="s">
        <v>43</v>
      </c>
      <c r="AX1431" s="599" t="s">
        <v>82</v>
      </c>
      <c r="AY1431" s="600" t="s">
        <v>197</v>
      </c>
    </row>
    <row r="1432" spans="2:51" s="606" customFormat="1">
      <c r="B1432" s="605"/>
      <c r="D1432" s="594" t="s">
        <v>205</v>
      </c>
      <c r="E1432" s="607" t="s">
        <v>5</v>
      </c>
      <c r="F1432" s="608" t="s">
        <v>1047</v>
      </c>
      <c r="H1432" s="609">
        <v>12.68</v>
      </c>
      <c r="L1432" s="605"/>
      <c r="M1432" s="610"/>
      <c r="N1432" s="611"/>
      <c r="O1432" s="611"/>
      <c r="P1432" s="611"/>
      <c r="Q1432" s="611"/>
      <c r="R1432" s="611"/>
      <c r="S1432" s="611"/>
      <c r="T1432" s="612"/>
      <c r="AT1432" s="607" t="s">
        <v>205</v>
      </c>
      <c r="AU1432" s="607" t="s">
        <v>89</v>
      </c>
      <c r="AV1432" s="606" t="s">
        <v>89</v>
      </c>
      <c r="AW1432" s="606" t="s">
        <v>43</v>
      </c>
      <c r="AX1432" s="606" t="s">
        <v>82</v>
      </c>
      <c r="AY1432" s="607" t="s">
        <v>197</v>
      </c>
    </row>
    <row r="1433" spans="2:51" s="599" customFormat="1">
      <c r="B1433" s="598"/>
      <c r="D1433" s="594" t="s">
        <v>205</v>
      </c>
      <c r="E1433" s="600" t="s">
        <v>5</v>
      </c>
      <c r="F1433" s="601" t="s">
        <v>388</v>
      </c>
      <c r="H1433" s="600" t="s">
        <v>5</v>
      </c>
      <c r="L1433" s="598"/>
      <c r="M1433" s="602"/>
      <c r="N1433" s="603"/>
      <c r="O1433" s="603"/>
      <c r="P1433" s="603"/>
      <c r="Q1433" s="603"/>
      <c r="R1433" s="603"/>
      <c r="S1433" s="603"/>
      <c r="T1433" s="604"/>
      <c r="AT1433" s="600" t="s">
        <v>205</v>
      </c>
      <c r="AU1433" s="600" t="s">
        <v>89</v>
      </c>
      <c r="AV1433" s="599" t="s">
        <v>11</v>
      </c>
      <c r="AW1433" s="599" t="s">
        <v>43</v>
      </c>
      <c r="AX1433" s="599" t="s">
        <v>82</v>
      </c>
      <c r="AY1433" s="600" t="s">
        <v>197</v>
      </c>
    </row>
    <row r="1434" spans="2:51" s="606" customFormat="1">
      <c r="B1434" s="605"/>
      <c r="D1434" s="594" t="s">
        <v>205</v>
      </c>
      <c r="E1434" s="607" t="s">
        <v>5</v>
      </c>
      <c r="F1434" s="608" t="s">
        <v>1029</v>
      </c>
      <c r="H1434" s="609">
        <v>-1.1819999999999999</v>
      </c>
      <c r="L1434" s="605"/>
      <c r="M1434" s="610"/>
      <c r="N1434" s="611"/>
      <c r="O1434" s="611"/>
      <c r="P1434" s="611"/>
      <c r="Q1434" s="611"/>
      <c r="R1434" s="611"/>
      <c r="S1434" s="611"/>
      <c r="T1434" s="612"/>
      <c r="AT1434" s="607" t="s">
        <v>205</v>
      </c>
      <c r="AU1434" s="607" t="s">
        <v>89</v>
      </c>
      <c r="AV1434" s="606" t="s">
        <v>89</v>
      </c>
      <c r="AW1434" s="606" t="s">
        <v>43</v>
      </c>
      <c r="AX1434" s="606" t="s">
        <v>82</v>
      </c>
      <c r="AY1434" s="607" t="s">
        <v>197</v>
      </c>
    </row>
    <row r="1435" spans="2:51" s="622" customFormat="1">
      <c r="B1435" s="621"/>
      <c r="D1435" s="594" t="s">
        <v>205</v>
      </c>
      <c r="E1435" s="623" t="s">
        <v>5</v>
      </c>
      <c r="F1435" s="624" t="s">
        <v>237</v>
      </c>
      <c r="H1435" s="625">
        <v>171.24600000000001</v>
      </c>
      <c r="L1435" s="621"/>
      <c r="M1435" s="626"/>
      <c r="N1435" s="627"/>
      <c r="O1435" s="627"/>
      <c r="P1435" s="627"/>
      <c r="Q1435" s="627"/>
      <c r="R1435" s="627"/>
      <c r="S1435" s="627"/>
      <c r="T1435" s="628"/>
      <c r="AT1435" s="623" t="s">
        <v>205</v>
      </c>
      <c r="AU1435" s="623" t="s">
        <v>89</v>
      </c>
      <c r="AV1435" s="622" t="s">
        <v>114</v>
      </c>
      <c r="AW1435" s="622" t="s">
        <v>43</v>
      </c>
      <c r="AX1435" s="622" t="s">
        <v>82</v>
      </c>
      <c r="AY1435" s="623" t="s">
        <v>197</v>
      </c>
    </row>
    <row r="1436" spans="2:51" s="599" customFormat="1">
      <c r="B1436" s="598"/>
      <c r="D1436" s="594" t="s">
        <v>205</v>
      </c>
      <c r="E1436" s="600" t="s">
        <v>5</v>
      </c>
      <c r="F1436" s="601" t="s">
        <v>238</v>
      </c>
      <c r="H1436" s="600" t="s">
        <v>5</v>
      </c>
      <c r="L1436" s="598"/>
      <c r="M1436" s="602"/>
      <c r="N1436" s="603"/>
      <c r="O1436" s="603"/>
      <c r="P1436" s="603"/>
      <c r="Q1436" s="603"/>
      <c r="R1436" s="603"/>
      <c r="S1436" s="603"/>
      <c r="T1436" s="604"/>
      <c r="AT1436" s="600" t="s">
        <v>205</v>
      </c>
      <c r="AU1436" s="600" t="s">
        <v>89</v>
      </c>
      <c r="AV1436" s="599" t="s">
        <v>11</v>
      </c>
      <c r="AW1436" s="599" t="s">
        <v>43</v>
      </c>
      <c r="AX1436" s="599" t="s">
        <v>82</v>
      </c>
      <c r="AY1436" s="600" t="s">
        <v>197</v>
      </c>
    </row>
    <row r="1437" spans="2:51" s="599" customFormat="1">
      <c r="B1437" s="598"/>
      <c r="D1437" s="594" t="s">
        <v>205</v>
      </c>
      <c r="E1437" s="600" t="s">
        <v>5</v>
      </c>
      <c r="F1437" s="601" t="s">
        <v>1030</v>
      </c>
      <c r="H1437" s="600" t="s">
        <v>5</v>
      </c>
      <c r="L1437" s="598"/>
      <c r="M1437" s="602"/>
      <c r="N1437" s="603"/>
      <c r="O1437" s="603"/>
      <c r="P1437" s="603"/>
      <c r="Q1437" s="603"/>
      <c r="R1437" s="603"/>
      <c r="S1437" s="603"/>
      <c r="T1437" s="604"/>
      <c r="AT1437" s="600" t="s">
        <v>205</v>
      </c>
      <c r="AU1437" s="600" t="s">
        <v>89</v>
      </c>
      <c r="AV1437" s="599" t="s">
        <v>11</v>
      </c>
      <c r="AW1437" s="599" t="s">
        <v>43</v>
      </c>
      <c r="AX1437" s="599" t="s">
        <v>82</v>
      </c>
      <c r="AY1437" s="600" t="s">
        <v>197</v>
      </c>
    </row>
    <row r="1438" spans="2:51" s="599" customFormat="1">
      <c r="B1438" s="598"/>
      <c r="D1438" s="594" t="s">
        <v>205</v>
      </c>
      <c r="E1438" s="600" t="s">
        <v>5</v>
      </c>
      <c r="F1438" s="601" t="s">
        <v>1056</v>
      </c>
      <c r="H1438" s="600" t="s">
        <v>5</v>
      </c>
      <c r="L1438" s="598"/>
      <c r="M1438" s="602"/>
      <c r="N1438" s="603"/>
      <c r="O1438" s="603"/>
      <c r="P1438" s="603"/>
      <c r="Q1438" s="603"/>
      <c r="R1438" s="603"/>
      <c r="S1438" s="603"/>
      <c r="T1438" s="604"/>
      <c r="AT1438" s="600" t="s">
        <v>205</v>
      </c>
      <c r="AU1438" s="600" t="s">
        <v>89</v>
      </c>
      <c r="AV1438" s="599" t="s">
        <v>11</v>
      </c>
      <c r="AW1438" s="599" t="s">
        <v>43</v>
      </c>
      <c r="AX1438" s="599" t="s">
        <v>82</v>
      </c>
      <c r="AY1438" s="600" t="s">
        <v>197</v>
      </c>
    </row>
    <row r="1439" spans="2:51" s="606" customFormat="1">
      <c r="B1439" s="605"/>
      <c r="D1439" s="594" t="s">
        <v>205</v>
      </c>
      <c r="E1439" s="607" t="s">
        <v>5</v>
      </c>
      <c r="F1439" s="608" t="s">
        <v>1032</v>
      </c>
      <c r="H1439" s="609">
        <v>3.375</v>
      </c>
      <c r="L1439" s="605"/>
      <c r="M1439" s="610"/>
      <c r="N1439" s="611"/>
      <c r="O1439" s="611"/>
      <c r="P1439" s="611"/>
      <c r="Q1439" s="611"/>
      <c r="R1439" s="611"/>
      <c r="S1439" s="611"/>
      <c r="T1439" s="612"/>
      <c r="AT1439" s="607" t="s">
        <v>205</v>
      </c>
      <c r="AU1439" s="607" t="s">
        <v>89</v>
      </c>
      <c r="AV1439" s="606" t="s">
        <v>89</v>
      </c>
      <c r="AW1439" s="606" t="s">
        <v>43</v>
      </c>
      <c r="AX1439" s="606" t="s">
        <v>82</v>
      </c>
      <c r="AY1439" s="607" t="s">
        <v>197</v>
      </c>
    </row>
    <row r="1440" spans="2:51" s="599" customFormat="1">
      <c r="B1440" s="598"/>
      <c r="D1440" s="594" t="s">
        <v>205</v>
      </c>
      <c r="E1440" s="600" t="s">
        <v>5</v>
      </c>
      <c r="F1440" s="601" t="s">
        <v>1057</v>
      </c>
      <c r="H1440" s="600" t="s">
        <v>5</v>
      </c>
      <c r="L1440" s="598"/>
      <c r="M1440" s="602"/>
      <c r="N1440" s="603"/>
      <c r="O1440" s="603"/>
      <c r="P1440" s="603"/>
      <c r="Q1440" s="603"/>
      <c r="R1440" s="603"/>
      <c r="S1440" s="603"/>
      <c r="T1440" s="604"/>
      <c r="AT1440" s="600" t="s">
        <v>205</v>
      </c>
      <c r="AU1440" s="600" t="s">
        <v>89</v>
      </c>
      <c r="AV1440" s="599" t="s">
        <v>11</v>
      </c>
      <c r="AW1440" s="599" t="s">
        <v>43</v>
      </c>
      <c r="AX1440" s="599" t="s">
        <v>82</v>
      </c>
      <c r="AY1440" s="600" t="s">
        <v>197</v>
      </c>
    </row>
    <row r="1441" spans="2:51" s="606" customFormat="1">
      <c r="B1441" s="605"/>
      <c r="D1441" s="594" t="s">
        <v>205</v>
      </c>
      <c r="E1441" s="607" t="s">
        <v>5</v>
      </c>
      <c r="F1441" s="608" t="s">
        <v>1034</v>
      </c>
      <c r="H1441" s="609">
        <v>12.6</v>
      </c>
      <c r="L1441" s="605"/>
      <c r="M1441" s="610"/>
      <c r="N1441" s="611"/>
      <c r="O1441" s="611"/>
      <c r="P1441" s="611"/>
      <c r="Q1441" s="611"/>
      <c r="R1441" s="611"/>
      <c r="S1441" s="611"/>
      <c r="T1441" s="612"/>
      <c r="AT1441" s="607" t="s">
        <v>205</v>
      </c>
      <c r="AU1441" s="607" t="s">
        <v>89</v>
      </c>
      <c r="AV1441" s="606" t="s">
        <v>89</v>
      </c>
      <c r="AW1441" s="606" t="s">
        <v>43</v>
      </c>
      <c r="AX1441" s="606" t="s">
        <v>82</v>
      </c>
      <c r="AY1441" s="607" t="s">
        <v>197</v>
      </c>
    </row>
    <row r="1442" spans="2:51" s="599" customFormat="1">
      <c r="B1442" s="598"/>
      <c r="D1442" s="594" t="s">
        <v>205</v>
      </c>
      <c r="E1442" s="600" t="s">
        <v>5</v>
      </c>
      <c r="F1442" s="601" t="s">
        <v>388</v>
      </c>
      <c r="H1442" s="600" t="s">
        <v>5</v>
      </c>
      <c r="L1442" s="598"/>
      <c r="M1442" s="602"/>
      <c r="N1442" s="603"/>
      <c r="O1442" s="603"/>
      <c r="P1442" s="603"/>
      <c r="Q1442" s="603"/>
      <c r="R1442" s="603"/>
      <c r="S1442" s="603"/>
      <c r="T1442" s="604"/>
      <c r="AT1442" s="600" t="s">
        <v>205</v>
      </c>
      <c r="AU1442" s="600" t="s">
        <v>89</v>
      </c>
      <c r="AV1442" s="599" t="s">
        <v>11</v>
      </c>
      <c r="AW1442" s="599" t="s">
        <v>43</v>
      </c>
      <c r="AX1442" s="599" t="s">
        <v>82</v>
      </c>
      <c r="AY1442" s="600" t="s">
        <v>197</v>
      </c>
    </row>
    <row r="1443" spans="2:51" s="606" customFormat="1">
      <c r="B1443" s="605"/>
      <c r="D1443" s="594" t="s">
        <v>205</v>
      </c>
      <c r="E1443" s="607" t="s">
        <v>5</v>
      </c>
      <c r="F1443" s="608" t="s">
        <v>1029</v>
      </c>
      <c r="H1443" s="609">
        <v>-1.1819999999999999</v>
      </c>
      <c r="L1443" s="605"/>
      <c r="M1443" s="610"/>
      <c r="N1443" s="611"/>
      <c r="O1443" s="611"/>
      <c r="P1443" s="611"/>
      <c r="Q1443" s="611"/>
      <c r="R1443" s="611"/>
      <c r="S1443" s="611"/>
      <c r="T1443" s="612"/>
      <c r="AT1443" s="607" t="s">
        <v>205</v>
      </c>
      <c r="AU1443" s="607" t="s">
        <v>89</v>
      </c>
      <c r="AV1443" s="606" t="s">
        <v>89</v>
      </c>
      <c r="AW1443" s="606" t="s">
        <v>43</v>
      </c>
      <c r="AX1443" s="606" t="s">
        <v>82</v>
      </c>
      <c r="AY1443" s="607" t="s">
        <v>197</v>
      </c>
    </row>
    <row r="1444" spans="2:51" s="599" customFormat="1">
      <c r="B1444" s="598"/>
      <c r="D1444" s="594" t="s">
        <v>205</v>
      </c>
      <c r="E1444" s="600" t="s">
        <v>5</v>
      </c>
      <c r="F1444" s="601" t="s">
        <v>1058</v>
      </c>
      <c r="H1444" s="600" t="s">
        <v>5</v>
      </c>
      <c r="L1444" s="598"/>
      <c r="M1444" s="602"/>
      <c r="N1444" s="603"/>
      <c r="O1444" s="603"/>
      <c r="P1444" s="603"/>
      <c r="Q1444" s="603"/>
      <c r="R1444" s="603"/>
      <c r="S1444" s="603"/>
      <c r="T1444" s="604"/>
      <c r="AT1444" s="600" t="s">
        <v>205</v>
      </c>
      <c r="AU1444" s="600" t="s">
        <v>89</v>
      </c>
      <c r="AV1444" s="599" t="s">
        <v>11</v>
      </c>
      <c r="AW1444" s="599" t="s">
        <v>43</v>
      </c>
      <c r="AX1444" s="599" t="s">
        <v>82</v>
      </c>
      <c r="AY1444" s="600" t="s">
        <v>197</v>
      </c>
    </row>
    <row r="1445" spans="2:51" s="606" customFormat="1">
      <c r="B1445" s="605"/>
      <c r="D1445" s="594" t="s">
        <v>205</v>
      </c>
      <c r="E1445" s="607" t="s">
        <v>5</v>
      </c>
      <c r="F1445" s="608" t="s">
        <v>1032</v>
      </c>
      <c r="H1445" s="609">
        <v>3.375</v>
      </c>
      <c r="L1445" s="605"/>
      <c r="M1445" s="610"/>
      <c r="N1445" s="611"/>
      <c r="O1445" s="611"/>
      <c r="P1445" s="611"/>
      <c r="Q1445" s="611"/>
      <c r="R1445" s="611"/>
      <c r="S1445" s="611"/>
      <c r="T1445" s="612"/>
      <c r="AT1445" s="607" t="s">
        <v>205</v>
      </c>
      <c r="AU1445" s="607" t="s">
        <v>89</v>
      </c>
      <c r="AV1445" s="606" t="s">
        <v>89</v>
      </c>
      <c r="AW1445" s="606" t="s">
        <v>43</v>
      </c>
      <c r="AX1445" s="606" t="s">
        <v>82</v>
      </c>
      <c r="AY1445" s="607" t="s">
        <v>197</v>
      </c>
    </row>
    <row r="1446" spans="2:51" s="599" customFormat="1">
      <c r="B1446" s="598"/>
      <c r="D1446" s="594" t="s">
        <v>205</v>
      </c>
      <c r="E1446" s="600" t="s">
        <v>5</v>
      </c>
      <c r="F1446" s="601" t="s">
        <v>1059</v>
      </c>
      <c r="H1446" s="600" t="s">
        <v>5</v>
      </c>
      <c r="L1446" s="598"/>
      <c r="M1446" s="602"/>
      <c r="N1446" s="603"/>
      <c r="O1446" s="603"/>
      <c r="P1446" s="603"/>
      <c r="Q1446" s="603"/>
      <c r="R1446" s="603"/>
      <c r="S1446" s="603"/>
      <c r="T1446" s="604"/>
      <c r="AT1446" s="600" t="s">
        <v>205</v>
      </c>
      <c r="AU1446" s="600" t="s">
        <v>89</v>
      </c>
      <c r="AV1446" s="599" t="s">
        <v>11</v>
      </c>
      <c r="AW1446" s="599" t="s">
        <v>43</v>
      </c>
      <c r="AX1446" s="599" t="s">
        <v>82</v>
      </c>
      <c r="AY1446" s="600" t="s">
        <v>197</v>
      </c>
    </row>
    <row r="1447" spans="2:51" s="606" customFormat="1">
      <c r="B1447" s="605"/>
      <c r="D1447" s="594" t="s">
        <v>205</v>
      </c>
      <c r="E1447" s="607" t="s">
        <v>5</v>
      </c>
      <c r="F1447" s="608" t="s">
        <v>1034</v>
      </c>
      <c r="H1447" s="609">
        <v>12.6</v>
      </c>
      <c r="L1447" s="605"/>
      <c r="M1447" s="610"/>
      <c r="N1447" s="611"/>
      <c r="O1447" s="611"/>
      <c r="P1447" s="611"/>
      <c r="Q1447" s="611"/>
      <c r="R1447" s="611"/>
      <c r="S1447" s="611"/>
      <c r="T1447" s="612"/>
      <c r="AT1447" s="607" t="s">
        <v>205</v>
      </c>
      <c r="AU1447" s="607" t="s">
        <v>89</v>
      </c>
      <c r="AV1447" s="606" t="s">
        <v>89</v>
      </c>
      <c r="AW1447" s="606" t="s">
        <v>43</v>
      </c>
      <c r="AX1447" s="606" t="s">
        <v>82</v>
      </c>
      <c r="AY1447" s="607" t="s">
        <v>197</v>
      </c>
    </row>
    <row r="1448" spans="2:51" s="599" customFormat="1">
      <c r="B1448" s="598"/>
      <c r="D1448" s="594" t="s">
        <v>205</v>
      </c>
      <c r="E1448" s="600" t="s">
        <v>5</v>
      </c>
      <c r="F1448" s="601" t="s">
        <v>388</v>
      </c>
      <c r="H1448" s="600" t="s">
        <v>5</v>
      </c>
      <c r="L1448" s="598"/>
      <c r="M1448" s="602"/>
      <c r="N1448" s="603"/>
      <c r="O1448" s="603"/>
      <c r="P1448" s="603"/>
      <c r="Q1448" s="603"/>
      <c r="R1448" s="603"/>
      <c r="S1448" s="603"/>
      <c r="T1448" s="604"/>
      <c r="AT1448" s="600" t="s">
        <v>205</v>
      </c>
      <c r="AU1448" s="600" t="s">
        <v>89</v>
      </c>
      <c r="AV1448" s="599" t="s">
        <v>11</v>
      </c>
      <c r="AW1448" s="599" t="s">
        <v>43</v>
      </c>
      <c r="AX1448" s="599" t="s">
        <v>82</v>
      </c>
      <c r="AY1448" s="600" t="s">
        <v>197</v>
      </c>
    </row>
    <row r="1449" spans="2:51" s="606" customFormat="1">
      <c r="B1449" s="605"/>
      <c r="D1449" s="594" t="s">
        <v>205</v>
      </c>
      <c r="E1449" s="607" t="s">
        <v>5</v>
      </c>
      <c r="F1449" s="608" t="s">
        <v>1029</v>
      </c>
      <c r="H1449" s="609">
        <v>-1.1819999999999999</v>
      </c>
      <c r="L1449" s="605"/>
      <c r="M1449" s="610"/>
      <c r="N1449" s="611"/>
      <c r="O1449" s="611"/>
      <c r="P1449" s="611"/>
      <c r="Q1449" s="611"/>
      <c r="R1449" s="611"/>
      <c r="S1449" s="611"/>
      <c r="T1449" s="612"/>
      <c r="AT1449" s="607" t="s">
        <v>205</v>
      </c>
      <c r="AU1449" s="607" t="s">
        <v>89</v>
      </c>
      <c r="AV1449" s="606" t="s">
        <v>89</v>
      </c>
      <c r="AW1449" s="606" t="s">
        <v>43</v>
      </c>
      <c r="AX1449" s="606" t="s">
        <v>82</v>
      </c>
      <c r="AY1449" s="607" t="s">
        <v>197</v>
      </c>
    </row>
    <row r="1450" spans="2:51" s="599" customFormat="1">
      <c r="B1450" s="598"/>
      <c r="D1450" s="594" t="s">
        <v>205</v>
      </c>
      <c r="E1450" s="600" t="s">
        <v>5</v>
      </c>
      <c r="F1450" s="601" t="s">
        <v>1060</v>
      </c>
      <c r="H1450" s="600" t="s">
        <v>5</v>
      </c>
      <c r="L1450" s="598"/>
      <c r="M1450" s="602"/>
      <c r="N1450" s="603"/>
      <c r="O1450" s="603"/>
      <c r="P1450" s="603"/>
      <c r="Q1450" s="603"/>
      <c r="R1450" s="603"/>
      <c r="S1450" s="603"/>
      <c r="T1450" s="604"/>
      <c r="AT1450" s="600" t="s">
        <v>205</v>
      </c>
      <c r="AU1450" s="600" t="s">
        <v>89</v>
      </c>
      <c r="AV1450" s="599" t="s">
        <v>11</v>
      </c>
      <c r="AW1450" s="599" t="s">
        <v>43</v>
      </c>
      <c r="AX1450" s="599" t="s">
        <v>82</v>
      </c>
      <c r="AY1450" s="600" t="s">
        <v>197</v>
      </c>
    </row>
    <row r="1451" spans="2:51" s="606" customFormat="1">
      <c r="B1451" s="605"/>
      <c r="D1451" s="594" t="s">
        <v>205</v>
      </c>
      <c r="E1451" s="607" t="s">
        <v>5</v>
      </c>
      <c r="F1451" s="608" t="s">
        <v>1032</v>
      </c>
      <c r="H1451" s="609">
        <v>3.375</v>
      </c>
      <c r="L1451" s="605"/>
      <c r="M1451" s="610"/>
      <c r="N1451" s="611"/>
      <c r="O1451" s="611"/>
      <c r="P1451" s="611"/>
      <c r="Q1451" s="611"/>
      <c r="R1451" s="611"/>
      <c r="S1451" s="611"/>
      <c r="T1451" s="612"/>
      <c r="AT1451" s="607" t="s">
        <v>205</v>
      </c>
      <c r="AU1451" s="607" t="s">
        <v>89</v>
      </c>
      <c r="AV1451" s="606" t="s">
        <v>89</v>
      </c>
      <c r="AW1451" s="606" t="s">
        <v>43</v>
      </c>
      <c r="AX1451" s="606" t="s">
        <v>82</v>
      </c>
      <c r="AY1451" s="607" t="s">
        <v>197</v>
      </c>
    </row>
    <row r="1452" spans="2:51" s="599" customFormat="1">
      <c r="B1452" s="598"/>
      <c r="D1452" s="594" t="s">
        <v>205</v>
      </c>
      <c r="E1452" s="600" t="s">
        <v>5</v>
      </c>
      <c r="F1452" s="601" t="s">
        <v>1061</v>
      </c>
      <c r="H1452" s="600" t="s">
        <v>5</v>
      </c>
      <c r="L1452" s="598"/>
      <c r="M1452" s="602"/>
      <c r="N1452" s="603"/>
      <c r="O1452" s="603"/>
      <c r="P1452" s="603"/>
      <c r="Q1452" s="603"/>
      <c r="R1452" s="603"/>
      <c r="S1452" s="603"/>
      <c r="T1452" s="604"/>
      <c r="AT1452" s="600" t="s">
        <v>205</v>
      </c>
      <c r="AU1452" s="600" t="s">
        <v>89</v>
      </c>
      <c r="AV1452" s="599" t="s">
        <v>11</v>
      </c>
      <c r="AW1452" s="599" t="s">
        <v>43</v>
      </c>
      <c r="AX1452" s="599" t="s">
        <v>82</v>
      </c>
      <c r="AY1452" s="600" t="s">
        <v>197</v>
      </c>
    </row>
    <row r="1453" spans="2:51" s="606" customFormat="1">
      <c r="B1453" s="605"/>
      <c r="D1453" s="594" t="s">
        <v>205</v>
      </c>
      <c r="E1453" s="607" t="s">
        <v>5</v>
      </c>
      <c r="F1453" s="608" t="s">
        <v>1034</v>
      </c>
      <c r="H1453" s="609">
        <v>12.6</v>
      </c>
      <c r="L1453" s="605"/>
      <c r="M1453" s="610"/>
      <c r="N1453" s="611"/>
      <c r="O1453" s="611"/>
      <c r="P1453" s="611"/>
      <c r="Q1453" s="611"/>
      <c r="R1453" s="611"/>
      <c r="S1453" s="611"/>
      <c r="T1453" s="612"/>
      <c r="AT1453" s="607" t="s">
        <v>205</v>
      </c>
      <c r="AU1453" s="607" t="s">
        <v>89</v>
      </c>
      <c r="AV1453" s="606" t="s">
        <v>89</v>
      </c>
      <c r="AW1453" s="606" t="s">
        <v>43</v>
      </c>
      <c r="AX1453" s="606" t="s">
        <v>82</v>
      </c>
      <c r="AY1453" s="607" t="s">
        <v>197</v>
      </c>
    </row>
    <row r="1454" spans="2:51" s="599" customFormat="1">
      <c r="B1454" s="598"/>
      <c r="D1454" s="594" t="s">
        <v>205</v>
      </c>
      <c r="E1454" s="600" t="s">
        <v>5</v>
      </c>
      <c r="F1454" s="601" t="s">
        <v>388</v>
      </c>
      <c r="H1454" s="600" t="s">
        <v>5</v>
      </c>
      <c r="L1454" s="598"/>
      <c r="M1454" s="602"/>
      <c r="N1454" s="603"/>
      <c r="O1454" s="603"/>
      <c r="P1454" s="603"/>
      <c r="Q1454" s="603"/>
      <c r="R1454" s="603"/>
      <c r="S1454" s="603"/>
      <c r="T1454" s="604"/>
      <c r="AT1454" s="600" t="s">
        <v>205</v>
      </c>
      <c r="AU1454" s="600" t="s">
        <v>89</v>
      </c>
      <c r="AV1454" s="599" t="s">
        <v>11</v>
      </c>
      <c r="AW1454" s="599" t="s">
        <v>43</v>
      </c>
      <c r="AX1454" s="599" t="s">
        <v>82</v>
      </c>
      <c r="AY1454" s="600" t="s">
        <v>197</v>
      </c>
    </row>
    <row r="1455" spans="2:51" s="606" customFormat="1">
      <c r="B1455" s="605"/>
      <c r="D1455" s="594" t="s">
        <v>205</v>
      </c>
      <c r="E1455" s="607" t="s">
        <v>5</v>
      </c>
      <c r="F1455" s="608" t="s">
        <v>1029</v>
      </c>
      <c r="H1455" s="609">
        <v>-1.1819999999999999</v>
      </c>
      <c r="L1455" s="605"/>
      <c r="M1455" s="610"/>
      <c r="N1455" s="611"/>
      <c r="O1455" s="611"/>
      <c r="P1455" s="611"/>
      <c r="Q1455" s="611"/>
      <c r="R1455" s="611"/>
      <c r="S1455" s="611"/>
      <c r="T1455" s="612"/>
      <c r="AT1455" s="607" t="s">
        <v>205</v>
      </c>
      <c r="AU1455" s="607" t="s">
        <v>89</v>
      </c>
      <c r="AV1455" s="606" t="s">
        <v>89</v>
      </c>
      <c r="AW1455" s="606" t="s">
        <v>43</v>
      </c>
      <c r="AX1455" s="606" t="s">
        <v>82</v>
      </c>
      <c r="AY1455" s="607" t="s">
        <v>197</v>
      </c>
    </row>
    <row r="1456" spans="2:51" s="599" customFormat="1">
      <c r="B1456" s="598"/>
      <c r="D1456" s="594" t="s">
        <v>205</v>
      </c>
      <c r="E1456" s="600" t="s">
        <v>5</v>
      </c>
      <c r="F1456" s="601" t="s">
        <v>1062</v>
      </c>
      <c r="H1456" s="600" t="s">
        <v>5</v>
      </c>
      <c r="L1456" s="598"/>
      <c r="M1456" s="602"/>
      <c r="N1456" s="603"/>
      <c r="O1456" s="603"/>
      <c r="P1456" s="603"/>
      <c r="Q1456" s="603"/>
      <c r="R1456" s="603"/>
      <c r="S1456" s="603"/>
      <c r="T1456" s="604"/>
      <c r="AT1456" s="600" t="s">
        <v>205</v>
      </c>
      <c r="AU1456" s="600" t="s">
        <v>89</v>
      </c>
      <c r="AV1456" s="599" t="s">
        <v>11</v>
      </c>
      <c r="AW1456" s="599" t="s">
        <v>43</v>
      </c>
      <c r="AX1456" s="599" t="s">
        <v>82</v>
      </c>
      <c r="AY1456" s="600" t="s">
        <v>197</v>
      </c>
    </row>
    <row r="1457" spans="2:51" s="606" customFormat="1">
      <c r="B1457" s="605"/>
      <c r="D1457" s="594" t="s">
        <v>205</v>
      </c>
      <c r="E1457" s="607" t="s">
        <v>5</v>
      </c>
      <c r="F1457" s="608" t="s">
        <v>1032</v>
      </c>
      <c r="H1457" s="609">
        <v>3.375</v>
      </c>
      <c r="L1457" s="605"/>
      <c r="M1457" s="610"/>
      <c r="N1457" s="611"/>
      <c r="O1457" s="611"/>
      <c r="P1457" s="611"/>
      <c r="Q1457" s="611"/>
      <c r="R1457" s="611"/>
      <c r="S1457" s="611"/>
      <c r="T1457" s="612"/>
      <c r="AT1457" s="607" t="s">
        <v>205</v>
      </c>
      <c r="AU1457" s="607" t="s">
        <v>89</v>
      </c>
      <c r="AV1457" s="606" t="s">
        <v>89</v>
      </c>
      <c r="AW1457" s="606" t="s">
        <v>43</v>
      </c>
      <c r="AX1457" s="606" t="s">
        <v>82</v>
      </c>
      <c r="AY1457" s="607" t="s">
        <v>197</v>
      </c>
    </row>
    <row r="1458" spans="2:51" s="599" customFormat="1">
      <c r="B1458" s="598"/>
      <c r="D1458" s="594" t="s">
        <v>205</v>
      </c>
      <c r="E1458" s="600" t="s">
        <v>5</v>
      </c>
      <c r="F1458" s="601" t="s">
        <v>1063</v>
      </c>
      <c r="H1458" s="600" t="s">
        <v>5</v>
      </c>
      <c r="L1458" s="598"/>
      <c r="M1458" s="602"/>
      <c r="N1458" s="603"/>
      <c r="O1458" s="603"/>
      <c r="P1458" s="603"/>
      <c r="Q1458" s="603"/>
      <c r="R1458" s="603"/>
      <c r="S1458" s="603"/>
      <c r="T1458" s="604"/>
      <c r="AT1458" s="600" t="s">
        <v>205</v>
      </c>
      <c r="AU1458" s="600" t="s">
        <v>89</v>
      </c>
      <c r="AV1458" s="599" t="s">
        <v>11</v>
      </c>
      <c r="AW1458" s="599" t="s">
        <v>43</v>
      </c>
      <c r="AX1458" s="599" t="s">
        <v>82</v>
      </c>
      <c r="AY1458" s="600" t="s">
        <v>197</v>
      </c>
    </row>
    <row r="1459" spans="2:51" s="606" customFormat="1">
      <c r="B1459" s="605"/>
      <c r="D1459" s="594" t="s">
        <v>205</v>
      </c>
      <c r="E1459" s="607" t="s">
        <v>5</v>
      </c>
      <c r="F1459" s="608" t="s">
        <v>1034</v>
      </c>
      <c r="H1459" s="609">
        <v>12.6</v>
      </c>
      <c r="L1459" s="605"/>
      <c r="M1459" s="610"/>
      <c r="N1459" s="611"/>
      <c r="O1459" s="611"/>
      <c r="P1459" s="611"/>
      <c r="Q1459" s="611"/>
      <c r="R1459" s="611"/>
      <c r="S1459" s="611"/>
      <c r="T1459" s="612"/>
      <c r="AT1459" s="607" t="s">
        <v>205</v>
      </c>
      <c r="AU1459" s="607" t="s">
        <v>89</v>
      </c>
      <c r="AV1459" s="606" t="s">
        <v>89</v>
      </c>
      <c r="AW1459" s="606" t="s">
        <v>43</v>
      </c>
      <c r="AX1459" s="606" t="s">
        <v>82</v>
      </c>
      <c r="AY1459" s="607" t="s">
        <v>197</v>
      </c>
    </row>
    <row r="1460" spans="2:51" s="599" customFormat="1">
      <c r="B1460" s="598"/>
      <c r="D1460" s="594" t="s">
        <v>205</v>
      </c>
      <c r="E1460" s="600" t="s">
        <v>5</v>
      </c>
      <c r="F1460" s="601" t="s">
        <v>388</v>
      </c>
      <c r="H1460" s="600" t="s">
        <v>5</v>
      </c>
      <c r="L1460" s="598"/>
      <c r="M1460" s="602"/>
      <c r="N1460" s="603"/>
      <c r="O1460" s="603"/>
      <c r="P1460" s="603"/>
      <c r="Q1460" s="603"/>
      <c r="R1460" s="603"/>
      <c r="S1460" s="603"/>
      <c r="T1460" s="604"/>
      <c r="AT1460" s="600" t="s">
        <v>205</v>
      </c>
      <c r="AU1460" s="600" t="s">
        <v>89</v>
      </c>
      <c r="AV1460" s="599" t="s">
        <v>11</v>
      </c>
      <c r="AW1460" s="599" t="s">
        <v>43</v>
      </c>
      <c r="AX1460" s="599" t="s">
        <v>82</v>
      </c>
      <c r="AY1460" s="600" t="s">
        <v>197</v>
      </c>
    </row>
    <row r="1461" spans="2:51" s="606" customFormat="1">
      <c r="B1461" s="605"/>
      <c r="D1461" s="594" t="s">
        <v>205</v>
      </c>
      <c r="E1461" s="607" t="s">
        <v>5</v>
      </c>
      <c r="F1461" s="608" t="s">
        <v>1029</v>
      </c>
      <c r="H1461" s="609">
        <v>-1.1819999999999999</v>
      </c>
      <c r="L1461" s="605"/>
      <c r="M1461" s="610"/>
      <c r="N1461" s="611"/>
      <c r="O1461" s="611"/>
      <c r="P1461" s="611"/>
      <c r="Q1461" s="611"/>
      <c r="R1461" s="611"/>
      <c r="S1461" s="611"/>
      <c r="T1461" s="612"/>
      <c r="AT1461" s="607" t="s">
        <v>205</v>
      </c>
      <c r="AU1461" s="607" t="s">
        <v>89</v>
      </c>
      <c r="AV1461" s="606" t="s">
        <v>89</v>
      </c>
      <c r="AW1461" s="606" t="s">
        <v>43</v>
      </c>
      <c r="AX1461" s="606" t="s">
        <v>82</v>
      </c>
      <c r="AY1461" s="607" t="s">
        <v>197</v>
      </c>
    </row>
    <row r="1462" spans="2:51" s="599" customFormat="1">
      <c r="B1462" s="598"/>
      <c r="D1462" s="594" t="s">
        <v>205</v>
      </c>
      <c r="E1462" s="600" t="s">
        <v>5</v>
      </c>
      <c r="F1462" s="601" t="s">
        <v>1064</v>
      </c>
      <c r="H1462" s="600" t="s">
        <v>5</v>
      </c>
      <c r="L1462" s="598"/>
      <c r="M1462" s="602"/>
      <c r="N1462" s="603"/>
      <c r="O1462" s="603"/>
      <c r="P1462" s="603"/>
      <c r="Q1462" s="603"/>
      <c r="R1462" s="603"/>
      <c r="S1462" s="603"/>
      <c r="T1462" s="604"/>
      <c r="AT1462" s="600" t="s">
        <v>205</v>
      </c>
      <c r="AU1462" s="600" t="s">
        <v>89</v>
      </c>
      <c r="AV1462" s="599" t="s">
        <v>11</v>
      </c>
      <c r="AW1462" s="599" t="s">
        <v>43</v>
      </c>
      <c r="AX1462" s="599" t="s">
        <v>82</v>
      </c>
      <c r="AY1462" s="600" t="s">
        <v>197</v>
      </c>
    </row>
    <row r="1463" spans="2:51" s="606" customFormat="1">
      <c r="B1463" s="605"/>
      <c r="D1463" s="594" t="s">
        <v>205</v>
      </c>
      <c r="E1463" s="607" t="s">
        <v>5</v>
      </c>
      <c r="F1463" s="608" t="s">
        <v>1032</v>
      </c>
      <c r="H1463" s="609">
        <v>3.375</v>
      </c>
      <c r="L1463" s="605"/>
      <c r="M1463" s="610"/>
      <c r="N1463" s="611"/>
      <c r="O1463" s="611"/>
      <c r="P1463" s="611"/>
      <c r="Q1463" s="611"/>
      <c r="R1463" s="611"/>
      <c r="S1463" s="611"/>
      <c r="T1463" s="612"/>
      <c r="AT1463" s="607" t="s">
        <v>205</v>
      </c>
      <c r="AU1463" s="607" t="s">
        <v>89</v>
      </c>
      <c r="AV1463" s="606" t="s">
        <v>89</v>
      </c>
      <c r="AW1463" s="606" t="s">
        <v>43</v>
      </c>
      <c r="AX1463" s="606" t="s">
        <v>82</v>
      </c>
      <c r="AY1463" s="607" t="s">
        <v>197</v>
      </c>
    </row>
    <row r="1464" spans="2:51" s="599" customFormat="1">
      <c r="B1464" s="598"/>
      <c r="D1464" s="594" t="s">
        <v>205</v>
      </c>
      <c r="E1464" s="600" t="s">
        <v>5</v>
      </c>
      <c r="F1464" s="601" t="s">
        <v>1065</v>
      </c>
      <c r="H1464" s="600" t="s">
        <v>5</v>
      </c>
      <c r="L1464" s="598"/>
      <c r="M1464" s="602"/>
      <c r="N1464" s="603"/>
      <c r="O1464" s="603"/>
      <c r="P1464" s="603"/>
      <c r="Q1464" s="603"/>
      <c r="R1464" s="603"/>
      <c r="S1464" s="603"/>
      <c r="T1464" s="604"/>
      <c r="AT1464" s="600" t="s">
        <v>205</v>
      </c>
      <c r="AU1464" s="600" t="s">
        <v>89</v>
      </c>
      <c r="AV1464" s="599" t="s">
        <v>11</v>
      </c>
      <c r="AW1464" s="599" t="s">
        <v>43</v>
      </c>
      <c r="AX1464" s="599" t="s">
        <v>82</v>
      </c>
      <c r="AY1464" s="600" t="s">
        <v>197</v>
      </c>
    </row>
    <row r="1465" spans="2:51" s="606" customFormat="1">
      <c r="B1465" s="605"/>
      <c r="D1465" s="594" t="s">
        <v>205</v>
      </c>
      <c r="E1465" s="607" t="s">
        <v>5</v>
      </c>
      <c r="F1465" s="608" t="s">
        <v>1034</v>
      </c>
      <c r="H1465" s="609">
        <v>12.6</v>
      </c>
      <c r="L1465" s="605"/>
      <c r="M1465" s="610"/>
      <c r="N1465" s="611"/>
      <c r="O1465" s="611"/>
      <c r="P1465" s="611"/>
      <c r="Q1465" s="611"/>
      <c r="R1465" s="611"/>
      <c r="S1465" s="611"/>
      <c r="T1465" s="612"/>
      <c r="AT1465" s="607" t="s">
        <v>205</v>
      </c>
      <c r="AU1465" s="607" t="s">
        <v>89</v>
      </c>
      <c r="AV1465" s="606" t="s">
        <v>89</v>
      </c>
      <c r="AW1465" s="606" t="s">
        <v>43</v>
      </c>
      <c r="AX1465" s="606" t="s">
        <v>82</v>
      </c>
      <c r="AY1465" s="607" t="s">
        <v>197</v>
      </c>
    </row>
    <row r="1466" spans="2:51" s="599" customFormat="1">
      <c r="B1466" s="598"/>
      <c r="D1466" s="594" t="s">
        <v>205</v>
      </c>
      <c r="E1466" s="600" t="s">
        <v>5</v>
      </c>
      <c r="F1466" s="601" t="s">
        <v>388</v>
      </c>
      <c r="H1466" s="600" t="s">
        <v>5</v>
      </c>
      <c r="L1466" s="598"/>
      <c r="M1466" s="602"/>
      <c r="N1466" s="603"/>
      <c r="O1466" s="603"/>
      <c r="P1466" s="603"/>
      <c r="Q1466" s="603"/>
      <c r="R1466" s="603"/>
      <c r="S1466" s="603"/>
      <c r="T1466" s="604"/>
      <c r="AT1466" s="600" t="s">
        <v>205</v>
      </c>
      <c r="AU1466" s="600" t="s">
        <v>89</v>
      </c>
      <c r="AV1466" s="599" t="s">
        <v>11</v>
      </c>
      <c r="AW1466" s="599" t="s">
        <v>43</v>
      </c>
      <c r="AX1466" s="599" t="s">
        <v>82</v>
      </c>
      <c r="AY1466" s="600" t="s">
        <v>197</v>
      </c>
    </row>
    <row r="1467" spans="2:51" s="606" customFormat="1">
      <c r="B1467" s="605"/>
      <c r="D1467" s="594" t="s">
        <v>205</v>
      </c>
      <c r="E1467" s="607" t="s">
        <v>5</v>
      </c>
      <c r="F1467" s="608" t="s">
        <v>1029</v>
      </c>
      <c r="H1467" s="609">
        <v>-1.1819999999999999</v>
      </c>
      <c r="L1467" s="605"/>
      <c r="M1467" s="610"/>
      <c r="N1467" s="611"/>
      <c r="O1467" s="611"/>
      <c r="P1467" s="611"/>
      <c r="Q1467" s="611"/>
      <c r="R1467" s="611"/>
      <c r="S1467" s="611"/>
      <c r="T1467" s="612"/>
      <c r="AT1467" s="607" t="s">
        <v>205</v>
      </c>
      <c r="AU1467" s="607" t="s">
        <v>89</v>
      </c>
      <c r="AV1467" s="606" t="s">
        <v>89</v>
      </c>
      <c r="AW1467" s="606" t="s">
        <v>43</v>
      </c>
      <c r="AX1467" s="606" t="s">
        <v>82</v>
      </c>
      <c r="AY1467" s="607" t="s">
        <v>197</v>
      </c>
    </row>
    <row r="1468" spans="2:51" s="599" customFormat="1">
      <c r="B1468" s="598"/>
      <c r="D1468" s="594" t="s">
        <v>205</v>
      </c>
      <c r="E1468" s="600" t="s">
        <v>5</v>
      </c>
      <c r="F1468" s="601" t="s">
        <v>1066</v>
      </c>
      <c r="H1468" s="600" t="s">
        <v>5</v>
      </c>
      <c r="L1468" s="598"/>
      <c r="M1468" s="602"/>
      <c r="N1468" s="603"/>
      <c r="O1468" s="603"/>
      <c r="P1468" s="603"/>
      <c r="Q1468" s="603"/>
      <c r="R1468" s="603"/>
      <c r="S1468" s="603"/>
      <c r="T1468" s="604"/>
      <c r="AT1468" s="600" t="s">
        <v>205</v>
      </c>
      <c r="AU1468" s="600" t="s">
        <v>89</v>
      </c>
      <c r="AV1468" s="599" t="s">
        <v>11</v>
      </c>
      <c r="AW1468" s="599" t="s">
        <v>43</v>
      </c>
      <c r="AX1468" s="599" t="s">
        <v>82</v>
      </c>
      <c r="AY1468" s="600" t="s">
        <v>197</v>
      </c>
    </row>
    <row r="1469" spans="2:51" s="606" customFormat="1">
      <c r="B1469" s="605"/>
      <c r="D1469" s="594" t="s">
        <v>205</v>
      </c>
      <c r="E1469" s="607" t="s">
        <v>5</v>
      </c>
      <c r="F1469" s="608" t="s">
        <v>1032</v>
      </c>
      <c r="H1469" s="609">
        <v>3.375</v>
      </c>
      <c r="L1469" s="605"/>
      <c r="M1469" s="610"/>
      <c r="N1469" s="611"/>
      <c r="O1469" s="611"/>
      <c r="P1469" s="611"/>
      <c r="Q1469" s="611"/>
      <c r="R1469" s="611"/>
      <c r="S1469" s="611"/>
      <c r="T1469" s="612"/>
      <c r="AT1469" s="607" t="s">
        <v>205</v>
      </c>
      <c r="AU1469" s="607" t="s">
        <v>89</v>
      </c>
      <c r="AV1469" s="606" t="s">
        <v>89</v>
      </c>
      <c r="AW1469" s="606" t="s">
        <v>43</v>
      </c>
      <c r="AX1469" s="606" t="s">
        <v>82</v>
      </c>
      <c r="AY1469" s="607" t="s">
        <v>197</v>
      </c>
    </row>
    <row r="1470" spans="2:51" s="599" customFormat="1">
      <c r="B1470" s="598"/>
      <c r="D1470" s="594" t="s">
        <v>205</v>
      </c>
      <c r="E1470" s="600" t="s">
        <v>5</v>
      </c>
      <c r="F1470" s="601" t="s">
        <v>1067</v>
      </c>
      <c r="H1470" s="600" t="s">
        <v>5</v>
      </c>
      <c r="L1470" s="598"/>
      <c r="M1470" s="602"/>
      <c r="N1470" s="603"/>
      <c r="O1470" s="603"/>
      <c r="P1470" s="603"/>
      <c r="Q1470" s="603"/>
      <c r="R1470" s="603"/>
      <c r="S1470" s="603"/>
      <c r="T1470" s="604"/>
      <c r="AT1470" s="600" t="s">
        <v>205</v>
      </c>
      <c r="AU1470" s="600" t="s">
        <v>89</v>
      </c>
      <c r="AV1470" s="599" t="s">
        <v>11</v>
      </c>
      <c r="AW1470" s="599" t="s">
        <v>43</v>
      </c>
      <c r="AX1470" s="599" t="s">
        <v>82</v>
      </c>
      <c r="AY1470" s="600" t="s">
        <v>197</v>
      </c>
    </row>
    <row r="1471" spans="2:51" s="606" customFormat="1">
      <c r="B1471" s="605"/>
      <c r="D1471" s="594" t="s">
        <v>205</v>
      </c>
      <c r="E1471" s="607" t="s">
        <v>5</v>
      </c>
      <c r="F1471" s="608" t="s">
        <v>1034</v>
      </c>
      <c r="H1471" s="609">
        <v>12.6</v>
      </c>
      <c r="L1471" s="605"/>
      <c r="M1471" s="610"/>
      <c r="N1471" s="611"/>
      <c r="O1471" s="611"/>
      <c r="P1471" s="611"/>
      <c r="Q1471" s="611"/>
      <c r="R1471" s="611"/>
      <c r="S1471" s="611"/>
      <c r="T1471" s="612"/>
      <c r="AT1471" s="607" t="s">
        <v>205</v>
      </c>
      <c r="AU1471" s="607" t="s">
        <v>89</v>
      </c>
      <c r="AV1471" s="606" t="s">
        <v>89</v>
      </c>
      <c r="AW1471" s="606" t="s">
        <v>43</v>
      </c>
      <c r="AX1471" s="606" t="s">
        <v>82</v>
      </c>
      <c r="AY1471" s="607" t="s">
        <v>197</v>
      </c>
    </row>
    <row r="1472" spans="2:51" s="599" customFormat="1">
      <c r="B1472" s="598"/>
      <c r="D1472" s="594" t="s">
        <v>205</v>
      </c>
      <c r="E1472" s="600" t="s">
        <v>5</v>
      </c>
      <c r="F1472" s="601" t="s">
        <v>388</v>
      </c>
      <c r="H1472" s="600" t="s">
        <v>5</v>
      </c>
      <c r="L1472" s="598"/>
      <c r="M1472" s="602"/>
      <c r="N1472" s="603"/>
      <c r="O1472" s="603"/>
      <c r="P1472" s="603"/>
      <c r="Q1472" s="603"/>
      <c r="R1472" s="603"/>
      <c r="S1472" s="603"/>
      <c r="T1472" s="604"/>
      <c r="AT1472" s="600" t="s">
        <v>205</v>
      </c>
      <c r="AU1472" s="600" t="s">
        <v>89</v>
      </c>
      <c r="AV1472" s="599" t="s">
        <v>11</v>
      </c>
      <c r="AW1472" s="599" t="s">
        <v>43</v>
      </c>
      <c r="AX1472" s="599" t="s">
        <v>82</v>
      </c>
      <c r="AY1472" s="600" t="s">
        <v>197</v>
      </c>
    </row>
    <row r="1473" spans="2:51" s="606" customFormat="1">
      <c r="B1473" s="605"/>
      <c r="D1473" s="594" t="s">
        <v>205</v>
      </c>
      <c r="E1473" s="607" t="s">
        <v>5</v>
      </c>
      <c r="F1473" s="608" t="s">
        <v>1029</v>
      </c>
      <c r="H1473" s="609">
        <v>-1.1819999999999999</v>
      </c>
      <c r="L1473" s="605"/>
      <c r="M1473" s="610"/>
      <c r="N1473" s="611"/>
      <c r="O1473" s="611"/>
      <c r="P1473" s="611"/>
      <c r="Q1473" s="611"/>
      <c r="R1473" s="611"/>
      <c r="S1473" s="611"/>
      <c r="T1473" s="612"/>
      <c r="AT1473" s="607" t="s">
        <v>205</v>
      </c>
      <c r="AU1473" s="607" t="s">
        <v>89</v>
      </c>
      <c r="AV1473" s="606" t="s">
        <v>89</v>
      </c>
      <c r="AW1473" s="606" t="s">
        <v>43</v>
      </c>
      <c r="AX1473" s="606" t="s">
        <v>82</v>
      </c>
      <c r="AY1473" s="607" t="s">
        <v>197</v>
      </c>
    </row>
    <row r="1474" spans="2:51" s="599" customFormat="1">
      <c r="B1474" s="598"/>
      <c r="D1474" s="594" t="s">
        <v>205</v>
      </c>
      <c r="E1474" s="600" t="s">
        <v>5</v>
      </c>
      <c r="F1474" s="601" t="s">
        <v>1068</v>
      </c>
      <c r="H1474" s="600" t="s">
        <v>5</v>
      </c>
      <c r="L1474" s="598"/>
      <c r="M1474" s="602"/>
      <c r="N1474" s="603"/>
      <c r="O1474" s="603"/>
      <c r="P1474" s="603"/>
      <c r="Q1474" s="603"/>
      <c r="R1474" s="603"/>
      <c r="S1474" s="603"/>
      <c r="T1474" s="604"/>
      <c r="AT1474" s="600" t="s">
        <v>205</v>
      </c>
      <c r="AU1474" s="600" t="s">
        <v>89</v>
      </c>
      <c r="AV1474" s="599" t="s">
        <v>11</v>
      </c>
      <c r="AW1474" s="599" t="s">
        <v>43</v>
      </c>
      <c r="AX1474" s="599" t="s">
        <v>82</v>
      </c>
      <c r="AY1474" s="600" t="s">
        <v>197</v>
      </c>
    </row>
    <row r="1475" spans="2:51" s="606" customFormat="1">
      <c r="B1475" s="605"/>
      <c r="D1475" s="594" t="s">
        <v>205</v>
      </c>
      <c r="E1475" s="607" t="s">
        <v>5</v>
      </c>
      <c r="F1475" s="608" t="s">
        <v>1032</v>
      </c>
      <c r="H1475" s="609">
        <v>3.375</v>
      </c>
      <c r="L1475" s="605"/>
      <c r="M1475" s="610"/>
      <c r="N1475" s="611"/>
      <c r="O1475" s="611"/>
      <c r="P1475" s="611"/>
      <c r="Q1475" s="611"/>
      <c r="R1475" s="611"/>
      <c r="S1475" s="611"/>
      <c r="T1475" s="612"/>
      <c r="AT1475" s="607" t="s">
        <v>205</v>
      </c>
      <c r="AU1475" s="607" t="s">
        <v>89</v>
      </c>
      <c r="AV1475" s="606" t="s">
        <v>89</v>
      </c>
      <c r="AW1475" s="606" t="s">
        <v>43</v>
      </c>
      <c r="AX1475" s="606" t="s">
        <v>82</v>
      </c>
      <c r="AY1475" s="607" t="s">
        <v>197</v>
      </c>
    </row>
    <row r="1476" spans="2:51" s="599" customFormat="1">
      <c r="B1476" s="598"/>
      <c r="D1476" s="594" t="s">
        <v>205</v>
      </c>
      <c r="E1476" s="600" t="s">
        <v>5</v>
      </c>
      <c r="F1476" s="601" t="s">
        <v>1069</v>
      </c>
      <c r="H1476" s="600" t="s">
        <v>5</v>
      </c>
      <c r="L1476" s="598"/>
      <c r="M1476" s="602"/>
      <c r="N1476" s="603"/>
      <c r="O1476" s="603"/>
      <c r="P1476" s="603"/>
      <c r="Q1476" s="603"/>
      <c r="R1476" s="603"/>
      <c r="S1476" s="603"/>
      <c r="T1476" s="604"/>
      <c r="AT1476" s="600" t="s">
        <v>205</v>
      </c>
      <c r="AU1476" s="600" t="s">
        <v>89</v>
      </c>
      <c r="AV1476" s="599" t="s">
        <v>11</v>
      </c>
      <c r="AW1476" s="599" t="s">
        <v>43</v>
      </c>
      <c r="AX1476" s="599" t="s">
        <v>82</v>
      </c>
      <c r="AY1476" s="600" t="s">
        <v>197</v>
      </c>
    </row>
    <row r="1477" spans="2:51" s="606" customFormat="1">
      <c r="B1477" s="605"/>
      <c r="D1477" s="594" t="s">
        <v>205</v>
      </c>
      <c r="E1477" s="607" t="s">
        <v>5</v>
      </c>
      <c r="F1477" s="608" t="s">
        <v>1047</v>
      </c>
      <c r="H1477" s="609">
        <v>12.68</v>
      </c>
      <c r="L1477" s="605"/>
      <c r="M1477" s="610"/>
      <c r="N1477" s="611"/>
      <c r="O1477" s="611"/>
      <c r="P1477" s="611"/>
      <c r="Q1477" s="611"/>
      <c r="R1477" s="611"/>
      <c r="S1477" s="611"/>
      <c r="T1477" s="612"/>
      <c r="AT1477" s="607" t="s">
        <v>205</v>
      </c>
      <c r="AU1477" s="607" t="s">
        <v>89</v>
      </c>
      <c r="AV1477" s="606" t="s">
        <v>89</v>
      </c>
      <c r="AW1477" s="606" t="s">
        <v>43</v>
      </c>
      <c r="AX1477" s="606" t="s">
        <v>82</v>
      </c>
      <c r="AY1477" s="607" t="s">
        <v>197</v>
      </c>
    </row>
    <row r="1478" spans="2:51" s="599" customFormat="1">
      <c r="B1478" s="598"/>
      <c r="D1478" s="594" t="s">
        <v>205</v>
      </c>
      <c r="E1478" s="600" t="s">
        <v>5</v>
      </c>
      <c r="F1478" s="601" t="s">
        <v>388</v>
      </c>
      <c r="H1478" s="600" t="s">
        <v>5</v>
      </c>
      <c r="L1478" s="598"/>
      <c r="M1478" s="602"/>
      <c r="N1478" s="603"/>
      <c r="O1478" s="603"/>
      <c r="P1478" s="603"/>
      <c r="Q1478" s="603"/>
      <c r="R1478" s="603"/>
      <c r="S1478" s="603"/>
      <c r="T1478" s="604"/>
      <c r="AT1478" s="600" t="s">
        <v>205</v>
      </c>
      <c r="AU1478" s="600" t="s">
        <v>89</v>
      </c>
      <c r="AV1478" s="599" t="s">
        <v>11</v>
      </c>
      <c r="AW1478" s="599" t="s">
        <v>43</v>
      </c>
      <c r="AX1478" s="599" t="s">
        <v>82</v>
      </c>
      <c r="AY1478" s="600" t="s">
        <v>197</v>
      </c>
    </row>
    <row r="1479" spans="2:51" s="606" customFormat="1">
      <c r="B1479" s="605"/>
      <c r="D1479" s="594" t="s">
        <v>205</v>
      </c>
      <c r="E1479" s="607" t="s">
        <v>5</v>
      </c>
      <c r="F1479" s="608" t="s">
        <v>1029</v>
      </c>
      <c r="H1479" s="609">
        <v>-1.1819999999999999</v>
      </c>
      <c r="L1479" s="605"/>
      <c r="M1479" s="610"/>
      <c r="N1479" s="611"/>
      <c r="O1479" s="611"/>
      <c r="P1479" s="611"/>
      <c r="Q1479" s="611"/>
      <c r="R1479" s="611"/>
      <c r="S1479" s="611"/>
      <c r="T1479" s="612"/>
      <c r="AT1479" s="607" t="s">
        <v>205</v>
      </c>
      <c r="AU1479" s="607" t="s">
        <v>89</v>
      </c>
      <c r="AV1479" s="606" t="s">
        <v>89</v>
      </c>
      <c r="AW1479" s="606" t="s">
        <v>43</v>
      </c>
      <c r="AX1479" s="606" t="s">
        <v>82</v>
      </c>
      <c r="AY1479" s="607" t="s">
        <v>197</v>
      </c>
    </row>
    <row r="1480" spans="2:51" s="599" customFormat="1">
      <c r="B1480" s="598"/>
      <c r="D1480" s="594" t="s">
        <v>205</v>
      </c>
      <c r="E1480" s="600" t="s">
        <v>5</v>
      </c>
      <c r="F1480" s="601" t="s">
        <v>1070</v>
      </c>
      <c r="H1480" s="600" t="s">
        <v>5</v>
      </c>
      <c r="L1480" s="598"/>
      <c r="M1480" s="602"/>
      <c r="N1480" s="603"/>
      <c r="O1480" s="603"/>
      <c r="P1480" s="603"/>
      <c r="Q1480" s="603"/>
      <c r="R1480" s="603"/>
      <c r="S1480" s="603"/>
      <c r="T1480" s="604"/>
      <c r="AT1480" s="600" t="s">
        <v>205</v>
      </c>
      <c r="AU1480" s="600" t="s">
        <v>89</v>
      </c>
      <c r="AV1480" s="599" t="s">
        <v>11</v>
      </c>
      <c r="AW1480" s="599" t="s">
        <v>43</v>
      </c>
      <c r="AX1480" s="599" t="s">
        <v>82</v>
      </c>
      <c r="AY1480" s="600" t="s">
        <v>197</v>
      </c>
    </row>
    <row r="1481" spans="2:51" s="606" customFormat="1">
      <c r="B1481" s="605"/>
      <c r="D1481" s="594" t="s">
        <v>205</v>
      </c>
      <c r="E1481" s="607" t="s">
        <v>5</v>
      </c>
      <c r="F1481" s="608" t="s">
        <v>1032</v>
      </c>
      <c r="H1481" s="609">
        <v>3.375</v>
      </c>
      <c r="L1481" s="605"/>
      <c r="M1481" s="610"/>
      <c r="N1481" s="611"/>
      <c r="O1481" s="611"/>
      <c r="P1481" s="611"/>
      <c r="Q1481" s="611"/>
      <c r="R1481" s="611"/>
      <c r="S1481" s="611"/>
      <c r="T1481" s="612"/>
      <c r="AT1481" s="607" t="s">
        <v>205</v>
      </c>
      <c r="AU1481" s="607" t="s">
        <v>89</v>
      </c>
      <c r="AV1481" s="606" t="s">
        <v>89</v>
      </c>
      <c r="AW1481" s="606" t="s">
        <v>43</v>
      </c>
      <c r="AX1481" s="606" t="s">
        <v>82</v>
      </c>
      <c r="AY1481" s="607" t="s">
        <v>197</v>
      </c>
    </row>
    <row r="1482" spans="2:51" s="599" customFormat="1">
      <c r="B1482" s="598"/>
      <c r="D1482" s="594" t="s">
        <v>205</v>
      </c>
      <c r="E1482" s="600" t="s">
        <v>5</v>
      </c>
      <c r="F1482" s="601" t="s">
        <v>1071</v>
      </c>
      <c r="H1482" s="600" t="s">
        <v>5</v>
      </c>
      <c r="L1482" s="598"/>
      <c r="M1482" s="602"/>
      <c r="N1482" s="603"/>
      <c r="O1482" s="603"/>
      <c r="P1482" s="603"/>
      <c r="Q1482" s="603"/>
      <c r="R1482" s="603"/>
      <c r="S1482" s="603"/>
      <c r="T1482" s="604"/>
      <c r="AT1482" s="600" t="s">
        <v>205</v>
      </c>
      <c r="AU1482" s="600" t="s">
        <v>89</v>
      </c>
      <c r="AV1482" s="599" t="s">
        <v>11</v>
      </c>
      <c r="AW1482" s="599" t="s">
        <v>43</v>
      </c>
      <c r="AX1482" s="599" t="s">
        <v>82</v>
      </c>
      <c r="AY1482" s="600" t="s">
        <v>197</v>
      </c>
    </row>
    <row r="1483" spans="2:51" s="606" customFormat="1">
      <c r="B1483" s="605"/>
      <c r="D1483" s="594" t="s">
        <v>205</v>
      </c>
      <c r="E1483" s="607" t="s">
        <v>5</v>
      </c>
      <c r="F1483" s="608" t="s">
        <v>1047</v>
      </c>
      <c r="H1483" s="609">
        <v>12.68</v>
      </c>
      <c r="L1483" s="605"/>
      <c r="M1483" s="610"/>
      <c r="N1483" s="611"/>
      <c r="O1483" s="611"/>
      <c r="P1483" s="611"/>
      <c r="Q1483" s="611"/>
      <c r="R1483" s="611"/>
      <c r="S1483" s="611"/>
      <c r="T1483" s="612"/>
      <c r="AT1483" s="607" t="s">
        <v>205</v>
      </c>
      <c r="AU1483" s="607" t="s">
        <v>89</v>
      </c>
      <c r="AV1483" s="606" t="s">
        <v>89</v>
      </c>
      <c r="AW1483" s="606" t="s">
        <v>43</v>
      </c>
      <c r="AX1483" s="606" t="s">
        <v>82</v>
      </c>
      <c r="AY1483" s="607" t="s">
        <v>197</v>
      </c>
    </row>
    <row r="1484" spans="2:51" s="599" customFormat="1">
      <c r="B1484" s="598"/>
      <c r="D1484" s="594" t="s">
        <v>205</v>
      </c>
      <c r="E1484" s="600" t="s">
        <v>5</v>
      </c>
      <c r="F1484" s="601" t="s">
        <v>388</v>
      </c>
      <c r="H1484" s="600" t="s">
        <v>5</v>
      </c>
      <c r="L1484" s="598"/>
      <c r="M1484" s="602"/>
      <c r="N1484" s="603"/>
      <c r="O1484" s="603"/>
      <c r="P1484" s="603"/>
      <c r="Q1484" s="603"/>
      <c r="R1484" s="603"/>
      <c r="S1484" s="603"/>
      <c r="T1484" s="604"/>
      <c r="AT1484" s="600" t="s">
        <v>205</v>
      </c>
      <c r="AU1484" s="600" t="s">
        <v>89</v>
      </c>
      <c r="AV1484" s="599" t="s">
        <v>11</v>
      </c>
      <c r="AW1484" s="599" t="s">
        <v>43</v>
      </c>
      <c r="AX1484" s="599" t="s">
        <v>82</v>
      </c>
      <c r="AY1484" s="600" t="s">
        <v>197</v>
      </c>
    </row>
    <row r="1485" spans="2:51" s="606" customFormat="1">
      <c r="B1485" s="605"/>
      <c r="D1485" s="594" t="s">
        <v>205</v>
      </c>
      <c r="E1485" s="607" t="s">
        <v>5</v>
      </c>
      <c r="F1485" s="608" t="s">
        <v>1029</v>
      </c>
      <c r="H1485" s="609">
        <v>-1.1819999999999999</v>
      </c>
      <c r="L1485" s="605"/>
      <c r="M1485" s="610"/>
      <c r="N1485" s="611"/>
      <c r="O1485" s="611"/>
      <c r="P1485" s="611"/>
      <c r="Q1485" s="611"/>
      <c r="R1485" s="611"/>
      <c r="S1485" s="611"/>
      <c r="T1485" s="612"/>
      <c r="AT1485" s="607" t="s">
        <v>205</v>
      </c>
      <c r="AU1485" s="607" t="s">
        <v>89</v>
      </c>
      <c r="AV1485" s="606" t="s">
        <v>89</v>
      </c>
      <c r="AW1485" s="606" t="s">
        <v>43</v>
      </c>
      <c r="AX1485" s="606" t="s">
        <v>82</v>
      </c>
      <c r="AY1485" s="607" t="s">
        <v>197</v>
      </c>
    </row>
    <row r="1486" spans="2:51" s="599" customFormat="1">
      <c r="B1486" s="598"/>
      <c r="D1486" s="594" t="s">
        <v>205</v>
      </c>
      <c r="E1486" s="600" t="s">
        <v>5</v>
      </c>
      <c r="F1486" s="601" t="s">
        <v>1072</v>
      </c>
      <c r="H1486" s="600" t="s">
        <v>5</v>
      </c>
      <c r="L1486" s="598"/>
      <c r="M1486" s="602"/>
      <c r="N1486" s="603"/>
      <c r="O1486" s="603"/>
      <c r="P1486" s="603"/>
      <c r="Q1486" s="603"/>
      <c r="R1486" s="603"/>
      <c r="S1486" s="603"/>
      <c r="T1486" s="604"/>
      <c r="AT1486" s="600" t="s">
        <v>205</v>
      </c>
      <c r="AU1486" s="600" t="s">
        <v>89</v>
      </c>
      <c r="AV1486" s="599" t="s">
        <v>11</v>
      </c>
      <c r="AW1486" s="599" t="s">
        <v>43</v>
      </c>
      <c r="AX1486" s="599" t="s">
        <v>82</v>
      </c>
      <c r="AY1486" s="600" t="s">
        <v>197</v>
      </c>
    </row>
    <row r="1487" spans="2:51" s="606" customFormat="1">
      <c r="B1487" s="605"/>
      <c r="D1487" s="594" t="s">
        <v>205</v>
      </c>
      <c r="E1487" s="607" t="s">
        <v>5</v>
      </c>
      <c r="F1487" s="608" t="s">
        <v>1032</v>
      </c>
      <c r="H1487" s="609">
        <v>3.375</v>
      </c>
      <c r="L1487" s="605"/>
      <c r="M1487" s="610"/>
      <c r="N1487" s="611"/>
      <c r="O1487" s="611"/>
      <c r="P1487" s="611"/>
      <c r="Q1487" s="611"/>
      <c r="R1487" s="611"/>
      <c r="S1487" s="611"/>
      <c r="T1487" s="612"/>
      <c r="AT1487" s="607" t="s">
        <v>205</v>
      </c>
      <c r="AU1487" s="607" t="s">
        <v>89</v>
      </c>
      <c r="AV1487" s="606" t="s">
        <v>89</v>
      </c>
      <c r="AW1487" s="606" t="s">
        <v>43</v>
      </c>
      <c r="AX1487" s="606" t="s">
        <v>82</v>
      </c>
      <c r="AY1487" s="607" t="s">
        <v>197</v>
      </c>
    </row>
    <row r="1488" spans="2:51" s="599" customFormat="1">
      <c r="B1488" s="598"/>
      <c r="D1488" s="594" t="s">
        <v>205</v>
      </c>
      <c r="E1488" s="600" t="s">
        <v>5</v>
      </c>
      <c r="F1488" s="601" t="s">
        <v>1073</v>
      </c>
      <c r="H1488" s="600" t="s">
        <v>5</v>
      </c>
      <c r="L1488" s="598"/>
      <c r="M1488" s="602"/>
      <c r="N1488" s="603"/>
      <c r="O1488" s="603"/>
      <c r="P1488" s="603"/>
      <c r="Q1488" s="603"/>
      <c r="R1488" s="603"/>
      <c r="S1488" s="603"/>
      <c r="T1488" s="604"/>
      <c r="AT1488" s="600" t="s">
        <v>205</v>
      </c>
      <c r="AU1488" s="600" t="s">
        <v>89</v>
      </c>
      <c r="AV1488" s="599" t="s">
        <v>11</v>
      </c>
      <c r="AW1488" s="599" t="s">
        <v>43</v>
      </c>
      <c r="AX1488" s="599" t="s">
        <v>82</v>
      </c>
      <c r="AY1488" s="600" t="s">
        <v>197</v>
      </c>
    </row>
    <row r="1489" spans="2:51" s="606" customFormat="1">
      <c r="B1489" s="605"/>
      <c r="D1489" s="594" t="s">
        <v>205</v>
      </c>
      <c r="E1489" s="607" t="s">
        <v>5</v>
      </c>
      <c r="F1489" s="608" t="s">
        <v>1047</v>
      </c>
      <c r="H1489" s="609">
        <v>12.68</v>
      </c>
      <c r="L1489" s="605"/>
      <c r="M1489" s="610"/>
      <c r="N1489" s="611"/>
      <c r="O1489" s="611"/>
      <c r="P1489" s="611"/>
      <c r="Q1489" s="611"/>
      <c r="R1489" s="611"/>
      <c r="S1489" s="611"/>
      <c r="T1489" s="612"/>
      <c r="AT1489" s="607" t="s">
        <v>205</v>
      </c>
      <c r="AU1489" s="607" t="s">
        <v>89</v>
      </c>
      <c r="AV1489" s="606" t="s">
        <v>89</v>
      </c>
      <c r="AW1489" s="606" t="s">
        <v>43</v>
      </c>
      <c r="AX1489" s="606" t="s">
        <v>82</v>
      </c>
      <c r="AY1489" s="607" t="s">
        <v>197</v>
      </c>
    </row>
    <row r="1490" spans="2:51" s="599" customFormat="1">
      <c r="B1490" s="598"/>
      <c r="D1490" s="594" t="s">
        <v>205</v>
      </c>
      <c r="E1490" s="600" t="s">
        <v>5</v>
      </c>
      <c r="F1490" s="601" t="s">
        <v>388</v>
      </c>
      <c r="H1490" s="600" t="s">
        <v>5</v>
      </c>
      <c r="L1490" s="598"/>
      <c r="M1490" s="602"/>
      <c r="N1490" s="603"/>
      <c r="O1490" s="603"/>
      <c r="P1490" s="603"/>
      <c r="Q1490" s="603"/>
      <c r="R1490" s="603"/>
      <c r="S1490" s="603"/>
      <c r="T1490" s="604"/>
      <c r="AT1490" s="600" t="s">
        <v>205</v>
      </c>
      <c r="AU1490" s="600" t="s">
        <v>89</v>
      </c>
      <c r="AV1490" s="599" t="s">
        <v>11</v>
      </c>
      <c r="AW1490" s="599" t="s">
        <v>43</v>
      </c>
      <c r="AX1490" s="599" t="s">
        <v>82</v>
      </c>
      <c r="AY1490" s="600" t="s">
        <v>197</v>
      </c>
    </row>
    <row r="1491" spans="2:51" s="606" customFormat="1">
      <c r="B1491" s="605"/>
      <c r="D1491" s="594" t="s">
        <v>205</v>
      </c>
      <c r="E1491" s="607" t="s">
        <v>5</v>
      </c>
      <c r="F1491" s="608" t="s">
        <v>1029</v>
      </c>
      <c r="H1491" s="609">
        <v>-1.1819999999999999</v>
      </c>
      <c r="L1491" s="605"/>
      <c r="M1491" s="610"/>
      <c r="N1491" s="611"/>
      <c r="O1491" s="611"/>
      <c r="P1491" s="611"/>
      <c r="Q1491" s="611"/>
      <c r="R1491" s="611"/>
      <c r="S1491" s="611"/>
      <c r="T1491" s="612"/>
      <c r="AT1491" s="607" t="s">
        <v>205</v>
      </c>
      <c r="AU1491" s="607" t="s">
        <v>89</v>
      </c>
      <c r="AV1491" s="606" t="s">
        <v>89</v>
      </c>
      <c r="AW1491" s="606" t="s">
        <v>43</v>
      </c>
      <c r="AX1491" s="606" t="s">
        <v>82</v>
      </c>
      <c r="AY1491" s="607" t="s">
        <v>197</v>
      </c>
    </row>
    <row r="1492" spans="2:51" s="599" customFormat="1">
      <c r="B1492" s="598"/>
      <c r="D1492" s="594" t="s">
        <v>205</v>
      </c>
      <c r="E1492" s="600" t="s">
        <v>5</v>
      </c>
      <c r="F1492" s="601" t="s">
        <v>1074</v>
      </c>
      <c r="H1492" s="600" t="s">
        <v>5</v>
      </c>
      <c r="L1492" s="598"/>
      <c r="M1492" s="602"/>
      <c r="N1492" s="603"/>
      <c r="O1492" s="603"/>
      <c r="P1492" s="603"/>
      <c r="Q1492" s="603"/>
      <c r="R1492" s="603"/>
      <c r="S1492" s="603"/>
      <c r="T1492" s="604"/>
      <c r="AT1492" s="600" t="s">
        <v>205</v>
      </c>
      <c r="AU1492" s="600" t="s">
        <v>89</v>
      </c>
      <c r="AV1492" s="599" t="s">
        <v>11</v>
      </c>
      <c r="AW1492" s="599" t="s">
        <v>43</v>
      </c>
      <c r="AX1492" s="599" t="s">
        <v>82</v>
      </c>
      <c r="AY1492" s="600" t="s">
        <v>197</v>
      </c>
    </row>
    <row r="1493" spans="2:51" s="606" customFormat="1">
      <c r="B1493" s="605"/>
      <c r="D1493" s="594" t="s">
        <v>205</v>
      </c>
      <c r="E1493" s="607" t="s">
        <v>5</v>
      </c>
      <c r="F1493" s="608" t="s">
        <v>1032</v>
      </c>
      <c r="H1493" s="609">
        <v>3.375</v>
      </c>
      <c r="L1493" s="605"/>
      <c r="M1493" s="610"/>
      <c r="N1493" s="611"/>
      <c r="O1493" s="611"/>
      <c r="P1493" s="611"/>
      <c r="Q1493" s="611"/>
      <c r="R1493" s="611"/>
      <c r="S1493" s="611"/>
      <c r="T1493" s="612"/>
      <c r="AT1493" s="607" t="s">
        <v>205</v>
      </c>
      <c r="AU1493" s="607" t="s">
        <v>89</v>
      </c>
      <c r="AV1493" s="606" t="s">
        <v>89</v>
      </c>
      <c r="AW1493" s="606" t="s">
        <v>43</v>
      </c>
      <c r="AX1493" s="606" t="s">
        <v>82</v>
      </c>
      <c r="AY1493" s="607" t="s">
        <v>197</v>
      </c>
    </row>
    <row r="1494" spans="2:51" s="599" customFormat="1">
      <c r="B1494" s="598"/>
      <c r="D1494" s="594" t="s">
        <v>205</v>
      </c>
      <c r="E1494" s="600" t="s">
        <v>5</v>
      </c>
      <c r="F1494" s="601" t="s">
        <v>1075</v>
      </c>
      <c r="H1494" s="600" t="s">
        <v>5</v>
      </c>
      <c r="L1494" s="598"/>
      <c r="M1494" s="602"/>
      <c r="N1494" s="603"/>
      <c r="O1494" s="603"/>
      <c r="P1494" s="603"/>
      <c r="Q1494" s="603"/>
      <c r="R1494" s="603"/>
      <c r="S1494" s="603"/>
      <c r="T1494" s="604"/>
      <c r="AT1494" s="600" t="s">
        <v>205</v>
      </c>
      <c r="AU1494" s="600" t="s">
        <v>89</v>
      </c>
      <c r="AV1494" s="599" t="s">
        <v>11</v>
      </c>
      <c r="AW1494" s="599" t="s">
        <v>43</v>
      </c>
      <c r="AX1494" s="599" t="s">
        <v>82</v>
      </c>
      <c r="AY1494" s="600" t="s">
        <v>197</v>
      </c>
    </row>
    <row r="1495" spans="2:51" s="606" customFormat="1">
      <c r="B1495" s="605"/>
      <c r="D1495" s="594" t="s">
        <v>205</v>
      </c>
      <c r="E1495" s="607" t="s">
        <v>5</v>
      </c>
      <c r="F1495" s="608" t="s">
        <v>1047</v>
      </c>
      <c r="H1495" s="609">
        <v>12.68</v>
      </c>
      <c r="L1495" s="605"/>
      <c r="M1495" s="610"/>
      <c r="N1495" s="611"/>
      <c r="O1495" s="611"/>
      <c r="P1495" s="611"/>
      <c r="Q1495" s="611"/>
      <c r="R1495" s="611"/>
      <c r="S1495" s="611"/>
      <c r="T1495" s="612"/>
      <c r="AT1495" s="607" t="s">
        <v>205</v>
      </c>
      <c r="AU1495" s="607" t="s">
        <v>89</v>
      </c>
      <c r="AV1495" s="606" t="s">
        <v>89</v>
      </c>
      <c r="AW1495" s="606" t="s">
        <v>43</v>
      </c>
      <c r="AX1495" s="606" t="s">
        <v>82</v>
      </c>
      <c r="AY1495" s="607" t="s">
        <v>197</v>
      </c>
    </row>
    <row r="1496" spans="2:51" s="599" customFormat="1">
      <c r="B1496" s="598"/>
      <c r="D1496" s="594" t="s">
        <v>205</v>
      </c>
      <c r="E1496" s="600" t="s">
        <v>5</v>
      </c>
      <c r="F1496" s="601" t="s">
        <v>388</v>
      </c>
      <c r="H1496" s="600" t="s">
        <v>5</v>
      </c>
      <c r="L1496" s="598"/>
      <c r="M1496" s="602"/>
      <c r="N1496" s="603"/>
      <c r="O1496" s="603"/>
      <c r="P1496" s="603"/>
      <c r="Q1496" s="603"/>
      <c r="R1496" s="603"/>
      <c r="S1496" s="603"/>
      <c r="T1496" s="604"/>
      <c r="AT1496" s="600" t="s">
        <v>205</v>
      </c>
      <c r="AU1496" s="600" t="s">
        <v>89</v>
      </c>
      <c r="AV1496" s="599" t="s">
        <v>11</v>
      </c>
      <c r="AW1496" s="599" t="s">
        <v>43</v>
      </c>
      <c r="AX1496" s="599" t="s">
        <v>82</v>
      </c>
      <c r="AY1496" s="600" t="s">
        <v>197</v>
      </c>
    </row>
    <row r="1497" spans="2:51" s="606" customFormat="1">
      <c r="B1497" s="605"/>
      <c r="D1497" s="594" t="s">
        <v>205</v>
      </c>
      <c r="E1497" s="607" t="s">
        <v>5</v>
      </c>
      <c r="F1497" s="608" t="s">
        <v>1029</v>
      </c>
      <c r="H1497" s="609">
        <v>-1.1819999999999999</v>
      </c>
      <c r="L1497" s="605"/>
      <c r="M1497" s="610"/>
      <c r="N1497" s="611"/>
      <c r="O1497" s="611"/>
      <c r="P1497" s="611"/>
      <c r="Q1497" s="611"/>
      <c r="R1497" s="611"/>
      <c r="S1497" s="611"/>
      <c r="T1497" s="612"/>
      <c r="AT1497" s="607" t="s">
        <v>205</v>
      </c>
      <c r="AU1497" s="607" t="s">
        <v>89</v>
      </c>
      <c r="AV1497" s="606" t="s">
        <v>89</v>
      </c>
      <c r="AW1497" s="606" t="s">
        <v>43</v>
      </c>
      <c r="AX1497" s="606" t="s">
        <v>82</v>
      </c>
      <c r="AY1497" s="607" t="s">
        <v>197</v>
      </c>
    </row>
    <row r="1498" spans="2:51" s="599" customFormat="1">
      <c r="B1498" s="598"/>
      <c r="D1498" s="594" t="s">
        <v>205</v>
      </c>
      <c r="E1498" s="600" t="s">
        <v>5</v>
      </c>
      <c r="F1498" s="601" t="s">
        <v>1076</v>
      </c>
      <c r="H1498" s="600" t="s">
        <v>5</v>
      </c>
      <c r="L1498" s="598"/>
      <c r="M1498" s="602"/>
      <c r="N1498" s="603"/>
      <c r="O1498" s="603"/>
      <c r="P1498" s="603"/>
      <c r="Q1498" s="603"/>
      <c r="R1498" s="603"/>
      <c r="S1498" s="603"/>
      <c r="T1498" s="604"/>
      <c r="AT1498" s="600" t="s">
        <v>205</v>
      </c>
      <c r="AU1498" s="600" t="s">
        <v>89</v>
      </c>
      <c r="AV1498" s="599" t="s">
        <v>11</v>
      </c>
      <c r="AW1498" s="599" t="s">
        <v>43</v>
      </c>
      <c r="AX1498" s="599" t="s">
        <v>82</v>
      </c>
      <c r="AY1498" s="600" t="s">
        <v>197</v>
      </c>
    </row>
    <row r="1499" spans="2:51" s="606" customFormat="1">
      <c r="B1499" s="605"/>
      <c r="D1499" s="594" t="s">
        <v>205</v>
      </c>
      <c r="E1499" s="607" t="s">
        <v>5</v>
      </c>
      <c r="F1499" s="608" t="s">
        <v>1032</v>
      </c>
      <c r="H1499" s="609">
        <v>3.375</v>
      </c>
      <c r="L1499" s="605"/>
      <c r="M1499" s="610"/>
      <c r="N1499" s="611"/>
      <c r="O1499" s="611"/>
      <c r="P1499" s="611"/>
      <c r="Q1499" s="611"/>
      <c r="R1499" s="611"/>
      <c r="S1499" s="611"/>
      <c r="T1499" s="612"/>
      <c r="AT1499" s="607" t="s">
        <v>205</v>
      </c>
      <c r="AU1499" s="607" t="s">
        <v>89</v>
      </c>
      <c r="AV1499" s="606" t="s">
        <v>89</v>
      </c>
      <c r="AW1499" s="606" t="s">
        <v>43</v>
      </c>
      <c r="AX1499" s="606" t="s">
        <v>82</v>
      </c>
      <c r="AY1499" s="607" t="s">
        <v>197</v>
      </c>
    </row>
    <row r="1500" spans="2:51" s="599" customFormat="1">
      <c r="B1500" s="598"/>
      <c r="D1500" s="594" t="s">
        <v>205</v>
      </c>
      <c r="E1500" s="600" t="s">
        <v>5</v>
      </c>
      <c r="F1500" s="601" t="s">
        <v>1077</v>
      </c>
      <c r="H1500" s="600" t="s">
        <v>5</v>
      </c>
      <c r="L1500" s="598"/>
      <c r="M1500" s="602"/>
      <c r="N1500" s="603"/>
      <c r="O1500" s="603"/>
      <c r="P1500" s="603"/>
      <c r="Q1500" s="603"/>
      <c r="R1500" s="603"/>
      <c r="S1500" s="603"/>
      <c r="T1500" s="604"/>
      <c r="AT1500" s="600" t="s">
        <v>205</v>
      </c>
      <c r="AU1500" s="600" t="s">
        <v>89</v>
      </c>
      <c r="AV1500" s="599" t="s">
        <v>11</v>
      </c>
      <c r="AW1500" s="599" t="s">
        <v>43</v>
      </c>
      <c r="AX1500" s="599" t="s">
        <v>82</v>
      </c>
      <c r="AY1500" s="600" t="s">
        <v>197</v>
      </c>
    </row>
    <row r="1501" spans="2:51" s="606" customFormat="1">
      <c r="B1501" s="605"/>
      <c r="D1501" s="594" t="s">
        <v>205</v>
      </c>
      <c r="E1501" s="607" t="s">
        <v>5</v>
      </c>
      <c r="F1501" s="608" t="s">
        <v>1047</v>
      </c>
      <c r="H1501" s="609">
        <v>12.68</v>
      </c>
      <c r="L1501" s="605"/>
      <c r="M1501" s="610"/>
      <c r="N1501" s="611"/>
      <c r="O1501" s="611"/>
      <c r="P1501" s="611"/>
      <c r="Q1501" s="611"/>
      <c r="R1501" s="611"/>
      <c r="S1501" s="611"/>
      <c r="T1501" s="612"/>
      <c r="AT1501" s="607" t="s">
        <v>205</v>
      </c>
      <c r="AU1501" s="607" t="s">
        <v>89</v>
      </c>
      <c r="AV1501" s="606" t="s">
        <v>89</v>
      </c>
      <c r="AW1501" s="606" t="s">
        <v>43</v>
      </c>
      <c r="AX1501" s="606" t="s">
        <v>82</v>
      </c>
      <c r="AY1501" s="607" t="s">
        <v>197</v>
      </c>
    </row>
    <row r="1502" spans="2:51" s="599" customFormat="1">
      <c r="B1502" s="598"/>
      <c r="D1502" s="594" t="s">
        <v>205</v>
      </c>
      <c r="E1502" s="600" t="s">
        <v>5</v>
      </c>
      <c r="F1502" s="601" t="s">
        <v>388</v>
      </c>
      <c r="H1502" s="600" t="s">
        <v>5</v>
      </c>
      <c r="L1502" s="598"/>
      <c r="M1502" s="602"/>
      <c r="N1502" s="603"/>
      <c r="O1502" s="603"/>
      <c r="P1502" s="603"/>
      <c r="Q1502" s="603"/>
      <c r="R1502" s="603"/>
      <c r="S1502" s="603"/>
      <c r="T1502" s="604"/>
      <c r="AT1502" s="600" t="s">
        <v>205</v>
      </c>
      <c r="AU1502" s="600" t="s">
        <v>89</v>
      </c>
      <c r="AV1502" s="599" t="s">
        <v>11</v>
      </c>
      <c r="AW1502" s="599" t="s">
        <v>43</v>
      </c>
      <c r="AX1502" s="599" t="s">
        <v>82</v>
      </c>
      <c r="AY1502" s="600" t="s">
        <v>197</v>
      </c>
    </row>
    <row r="1503" spans="2:51" s="606" customFormat="1">
      <c r="B1503" s="605"/>
      <c r="D1503" s="594" t="s">
        <v>205</v>
      </c>
      <c r="E1503" s="607" t="s">
        <v>5</v>
      </c>
      <c r="F1503" s="608" t="s">
        <v>1029</v>
      </c>
      <c r="H1503" s="609">
        <v>-1.1819999999999999</v>
      </c>
      <c r="L1503" s="605"/>
      <c r="M1503" s="610"/>
      <c r="N1503" s="611"/>
      <c r="O1503" s="611"/>
      <c r="P1503" s="611"/>
      <c r="Q1503" s="611"/>
      <c r="R1503" s="611"/>
      <c r="S1503" s="611"/>
      <c r="T1503" s="612"/>
      <c r="AT1503" s="607" t="s">
        <v>205</v>
      </c>
      <c r="AU1503" s="607" t="s">
        <v>89</v>
      </c>
      <c r="AV1503" s="606" t="s">
        <v>89</v>
      </c>
      <c r="AW1503" s="606" t="s">
        <v>43</v>
      </c>
      <c r="AX1503" s="606" t="s">
        <v>82</v>
      </c>
      <c r="AY1503" s="607" t="s">
        <v>197</v>
      </c>
    </row>
    <row r="1504" spans="2:51" s="599" customFormat="1">
      <c r="B1504" s="598"/>
      <c r="D1504" s="594" t="s">
        <v>205</v>
      </c>
      <c r="E1504" s="600" t="s">
        <v>5</v>
      </c>
      <c r="F1504" s="601" t="s">
        <v>1078</v>
      </c>
      <c r="H1504" s="600" t="s">
        <v>5</v>
      </c>
      <c r="L1504" s="598"/>
      <c r="M1504" s="602"/>
      <c r="N1504" s="603"/>
      <c r="O1504" s="603"/>
      <c r="P1504" s="603"/>
      <c r="Q1504" s="603"/>
      <c r="R1504" s="603"/>
      <c r="S1504" s="603"/>
      <c r="T1504" s="604"/>
      <c r="AT1504" s="600" t="s">
        <v>205</v>
      </c>
      <c r="AU1504" s="600" t="s">
        <v>89</v>
      </c>
      <c r="AV1504" s="599" t="s">
        <v>11</v>
      </c>
      <c r="AW1504" s="599" t="s">
        <v>43</v>
      </c>
      <c r="AX1504" s="599" t="s">
        <v>82</v>
      </c>
      <c r="AY1504" s="600" t="s">
        <v>197</v>
      </c>
    </row>
    <row r="1505" spans="2:51" s="606" customFormat="1">
      <c r="B1505" s="605"/>
      <c r="D1505" s="594" t="s">
        <v>205</v>
      </c>
      <c r="E1505" s="607" t="s">
        <v>5</v>
      </c>
      <c r="F1505" s="608" t="s">
        <v>1032</v>
      </c>
      <c r="H1505" s="609">
        <v>3.375</v>
      </c>
      <c r="L1505" s="605"/>
      <c r="M1505" s="610"/>
      <c r="N1505" s="611"/>
      <c r="O1505" s="611"/>
      <c r="P1505" s="611"/>
      <c r="Q1505" s="611"/>
      <c r="R1505" s="611"/>
      <c r="S1505" s="611"/>
      <c r="T1505" s="612"/>
      <c r="AT1505" s="607" t="s">
        <v>205</v>
      </c>
      <c r="AU1505" s="607" t="s">
        <v>89</v>
      </c>
      <c r="AV1505" s="606" t="s">
        <v>89</v>
      </c>
      <c r="AW1505" s="606" t="s">
        <v>43</v>
      </c>
      <c r="AX1505" s="606" t="s">
        <v>82</v>
      </c>
      <c r="AY1505" s="607" t="s">
        <v>197</v>
      </c>
    </row>
    <row r="1506" spans="2:51" s="599" customFormat="1">
      <c r="B1506" s="598"/>
      <c r="D1506" s="594" t="s">
        <v>205</v>
      </c>
      <c r="E1506" s="600" t="s">
        <v>5</v>
      </c>
      <c r="F1506" s="601" t="s">
        <v>1079</v>
      </c>
      <c r="H1506" s="600" t="s">
        <v>5</v>
      </c>
      <c r="L1506" s="598"/>
      <c r="M1506" s="602"/>
      <c r="N1506" s="603"/>
      <c r="O1506" s="603"/>
      <c r="P1506" s="603"/>
      <c r="Q1506" s="603"/>
      <c r="R1506" s="603"/>
      <c r="S1506" s="603"/>
      <c r="T1506" s="604"/>
      <c r="AT1506" s="600" t="s">
        <v>205</v>
      </c>
      <c r="AU1506" s="600" t="s">
        <v>89</v>
      </c>
      <c r="AV1506" s="599" t="s">
        <v>11</v>
      </c>
      <c r="AW1506" s="599" t="s">
        <v>43</v>
      </c>
      <c r="AX1506" s="599" t="s">
        <v>82</v>
      </c>
      <c r="AY1506" s="600" t="s">
        <v>197</v>
      </c>
    </row>
    <row r="1507" spans="2:51" s="606" customFormat="1">
      <c r="B1507" s="605"/>
      <c r="D1507" s="594" t="s">
        <v>205</v>
      </c>
      <c r="E1507" s="607" t="s">
        <v>5</v>
      </c>
      <c r="F1507" s="608" t="s">
        <v>1047</v>
      </c>
      <c r="H1507" s="609">
        <v>12.68</v>
      </c>
      <c r="L1507" s="605"/>
      <c r="M1507" s="610"/>
      <c r="N1507" s="611"/>
      <c r="O1507" s="611"/>
      <c r="P1507" s="611"/>
      <c r="Q1507" s="611"/>
      <c r="R1507" s="611"/>
      <c r="S1507" s="611"/>
      <c r="T1507" s="612"/>
      <c r="AT1507" s="607" t="s">
        <v>205</v>
      </c>
      <c r="AU1507" s="607" t="s">
        <v>89</v>
      </c>
      <c r="AV1507" s="606" t="s">
        <v>89</v>
      </c>
      <c r="AW1507" s="606" t="s">
        <v>43</v>
      </c>
      <c r="AX1507" s="606" t="s">
        <v>82</v>
      </c>
      <c r="AY1507" s="607" t="s">
        <v>197</v>
      </c>
    </row>
    <row r="1508" spans="2:51" s="599" customFormat="1">
      <c r="B1508" s="598"/>
      <c r="D1508" s="594" t="s">
        <v>205</v>
      </c>
      <c r="E1508" s="600" t="s">
        <v>5</v>
      </c>
      <c r="F1508" s="601" t="s">
        <v>388</v>
      </c>
      <c r="H1508" s="600" t="s">
        <v>5</v>
      </c>
      <c r="L1508" s="598"/>
      <c r="M1508" s="602"/>
      <c r="N1508" s="603"/>
      <c r="O1508" s="603"/>
      <c r="P1508" s="603"/>
      <c r="Q1508" s="603"/>
      <c r="R1508" s="603"/>
      <c r="S1508" s="603"/>
      <c r="T1508" s="604"/>
      <c r="AT1508" s="600" t="s">
        <v>205</v>
      </c>
      <c r="AU1508" s="600" t="s">
        <v>89</v>
      </c>
      <c r="AV1508" s="599" t="s">
        <v>11</v>
      </c>
      <c r="AW1508" s="599" t="s">
        <v>43</v>
      </c>
      <c r="AX1508" s="599" t="s">
        <v>82</v>
      </c>
      <c r="AY1508" s="600" t="s">
        <v>197</v>
      </c>
    </row>
    <row r="1509" spans="2:51" s="606" customFormat="1">
      <c r="B1509" s="605"/>
      <c r="D1509" s="594" t="s">
        <v>205</v>
      </c>
      <c r="E1509" s="607" t="s">
        <v>5</v>
      </c>
      <c r="F1509" s="608" t="s">
        <v>1029</v>
      </c>
      <c r="H1509" s="609">
        <v>-1.1819999999999999</v>
      </c>
      <c r="L1509" s="605"/>
      <c r="M1509" s="610"/>
      <c r="N1509" s="611"/>
      <c r="O1509" s="611"/>
      <c r="P1509" s="611"/>
      <c r="Q1509" s="611"/>
      <c r="R1509" s="611"/>
      <c r="S1509" s="611"/>
      <c r="T1509" s="612"/>
      <c r="AT1509" s="607" t="s">
        <v>205</v>
      </c>
      <c r="AU1509" s="607" t="s">
        <v>89</v>
      </c>
      <c r="AV1509" s="606" t="s">
        <v>89</v>
      </c>
      <c r="AW1509" s="606" t="s">
        <v>43</v>
      </c>
      <c r="AX1509" s="606" t="s">
        <v>82</v>
      </c>
      <c r="AY1509" s="607" t="s">
        <v>197</v>
      </c>
    </row>
    <row r="1510" spans="2:51" s="622" customFormat="1">
      <c r="B1510" s="621"/>
      <c r="D1510" s="594" t="s">
        <v>205</v>
      </c>
      <c r="E1510" s="623" t="s">
        <v>5</v>
      </c>
      <c r="F1510" s="624" t="s">
        <v>243</v>
      </c>
      <c r="H1510" s="625">
        <v>177.99600000000001</v>
      </c>
      <c r="L1510" s="621"/>
      <c r="M1510" s="626"/>
      <c r="N1510" s="627"/>
      <c r="O1510" s="627"/>
      <c r="P1510" s="627"/>
      <c r="Q1510" s="627"/>
      <c r="R1510" s="627"/>
      <c r="S1510" s="627"/>
      <c r="T1510" s="628"/>
      <c r="AT1510" s="623" t="s">
        <v>205</v>
      </c>
      <c r="AU1510" s="623" t="s">
        <v>89</v>
      </c>
      <c r="AV1510" s="622" t="s">
        <v>114</v>
      </c>
      <c r="AW1510" s="622" t="s">
        <v>43</v>
      </c>
      <c r="AX1510" s="622" t="s">
        <v>82</v>
      </c>
      <c r="AY1510" s="623" t="s">
        <v>197</v>
      </c>
    </row>
    <row r="1511" spans="2:51" s="599" customFormat="1">
      <c r="B1511" s="598"/>
      <c r="D1511" s="594" t="s">
        <v>205</v>
      </c>
      <c r="E1511" s="600" t="s">
        <v>5</v>
      </c>
      <c r="F1511" s="601" t="s">
        <v>244</v>
      </c>
      <c r="H1511" s="600" t="s">
        <v>5</v>
      </c>
      <c r="L1511" s="598"/>
      <c r="M1511" s="602"/>
      <c r="N1511" s="603"/>
      <c r="O1511" s="603"/>
      <c r="P1511" s="603"/>
      <c r="Q1511" s="603"/>
      <c r="R1511" s="603"/>
      <c r="S1511" s="603"/>
      <c r="T1511" s="604"/>
      <c r="AT1511" s="600" t="s">
        <v>205</v>
      </c>
      <c r="AU1511" s="600" t="s">
        <v>89</v>
      </c>
      <c r="AV1511" s="599" t="s">
        <v>11</v>
      </c>
      <c r="AW1511" s="599" t="s">
        <v>43</v>
      </c>
      <c r="AX1511" s="599" t="s">
        <v>82</v>
      </c>
      <c r="AY1511" s="600" t="s">
        <v>197</v>
      </c>
    </row>
    <row r="1512" spans="2:51" s="599" customFormat="1">
      <c r="B1512" s="598"/>
      <c r="D1512" s="594" t="s">
        <v>205</v>
      </c>
      <c r="E1512" s="600" t="s">
        <v>5</v>
      </c>
      <c r="F1512" s="601" t="s">
        <v>1030</v>
      </c>
      <c r="H1512" s="600" t="s">
        <v>5</v>
      </c>
      <c r="L1512" s="598"/>
      <c r="M1512" s="602"/>
      <c r="N1512" s="603"/>
      <c r="O1512" s="603"/>
      <c r="P1512" s="603"/>
      <c r="Q1512" s="603"/>
      <c r="R1512" s="603"/>
      <c r="S1512" s="603"/>
      <c r="T1512" s="604"/>
      <c r="AT1512" s="600" t="s">
        <v>205</v>
      </c>
      <c r="AU1512" s="600" t="s">
        <v>89</v>
      </c>
      <c r="AV1512" s="599" t="s">
        <v>11</v>
      </c>
      <c r="AW1512" s="599" t="s">
        <v>43</v>
      </c>
      <c r="AX1512" s="599" t="s">
        <v>82</v>
      </c>
      <c r="AY1512" s="600" t="s">
        <v>197</v>
      </c>
    </row>
    <row r="1513" spans="2:51" s="599" customFormat="1">
      <c r="B1513" s="598"/>
      <c r="D1513" s="594" t="s">
        <v>205</v>
      </c>
      <c r="E1513" s="600" t="s">
        <v>5</v>
      </c>
      <c r="F1513" s="601" t="s">
        <v>1080</v>
      </c>
      <c r="H1513" s="600" t="s">
        <v>5</v>
      </c>
      <c r="L1513" s="598"/>
      <c r="M1513" s="602"/>
      <c r="N1513" s="603"/>
      <c r="O1513" s="603"/>
      <c r="P1513" s="603"/>
      <c r="Q1513" s="603"/>
      <c r="R1513" s="603"/>
      <c r="S1513" s="603"/>
      <c r="T1513" s="604"/>
      <c r="AT1513" s="600" t="s">
        <v>205</v>
      </c>
      <c r="AU1513" s="600" t="s">
        <v>89</v>
      </c>
      <c r="AV1513" s="599" t="s">
        <v>11</v>
      </c>
      <c r="AW1513" s="599" t="s">
        <v>43</v>
      </c>
      <c r="AX1513" s="599" t="s">
        <v>82</v>
      </c>
      <c r="AY1513" s="600" t="s">
        <v>197</v>
      </c>
    </row>
    <row r="1514" spans="2:51" s="606" customFormat="1">
      <c r="B1514" s="605"/>
      <c r="D1514" s="594" t="s">
        <v>205</v>
      </c>
      <c r="E1514" s="607" t="s">
        <v>5</v>
      </c>
      <c r="F1514" s="608" t="s">
        <v>1032</v>
      </c>
      <c r="H1514" s="609">
        <v>3.375</v>
      </c>
      <c r="L1514" s="605"/>
      <c r="M1514" s="610"/>
      <c r="N1514" s="611"/>
      <c r="O1514" s="611"/>
      <c r="P1514" s="611"/>
      <c r="Q1514" s="611"/>
      <c r="R1514" s="611"/>
      <c r="S1514" s="611"/>
      <c r="T1514" s="612"/>
      <c r="AT1514" s="607" t="s">
        <v>205</v>
      </c>
      <c r="AU1514" s="607" t="s">
        <v>89</v>
      </c>
      <c r="AV1514" s="606" t="s">
        <v>89</v>
      </c>
      <c r="AW1514" s="606" t="s">
        <v>43</v>
      </c>
      <c r="AX1514" s="606" t="s">
        <v>82</v>
      </c>
      <c r="AY1514" s="607" t="s">
        <v>197</v>
      </c>
    </row>
    <row r="1515" spans="2:51" s="599" customFormat="1">
      <c r="B1515" s="598"/>
      <c r="D1515" s="594" t="s">
        <v>205</v>
      </c>
      <c r="E1515" s="600" t="s">
        <v>5</v>
      </c>
      <c r="F1515" s="601" t="s">
        <v>1081</v>
      </c>
      <c r="H1515" s="600" t="s">
        <v>5</v>
      </c>
      <c r="L1515" s="598"/>
      <c r="M1515" s="602"/>
      <c r="N1515" s="603"/>
      <c r="O1515" s="603"/>
      <c r="P1515" s="603"/>
      <c r="Q1515" s="603"/>
      <c r="R1515" s="603"/>
      <c r="S1515" s="603"/>
      <c r="T1515" s="604"/>
      <c r="AT1515" s="600" t="s">
        <v>205</v>
      </c>
      <c r="AU1515" s="600" t="s">
        <v>89</v>
      </c>
      <c r="AV1515" s="599" t="s">
        <v>11</v>
      </c>
      <c r="AW1515" s="599" t="s">
        <v>43</v>
      </c>
      <c r="AX1515" s="599" t="s">
        <v>82</v>
      </c>
      <c r="AY1515" s="600" t="s">
        <v>197</v>
      </c>
    </row>
    <row r="1516" spans="2:51" s="606" customFormat="1">
      <c r="B1516" s="605"/>
      <c r="D1516" s="594" t="s">
        <v>205</v>
      </c>
      <c r="E1516" s="607" t="s">
        <v>5</v>
      </c>
      <c r="F1516" s="608" t="s">
        <v>1034</v>
      </c>
      <c r="H1516" s="609">
        <v>12.6</v>
      </c>
      <c r="L1516" s="605"/>
      <c r="M1516" s="610"/>
      <c r="N1516" s="611"/>
      <c r="O1516" s="611"/>
      <c r="P1516" s="611"/>
      <c r="Q1516" s="611"/>
      <c r="R1516" s="611"/>
      <c r="S1516" s="611"/>
      <c r="T1516" s="612"/>
      <c r="AT1516" s="607" t="s">
        <v>205</v>
      </c>
      <c r="AU1516" s="607" t="s">
        <v>89</v>
      </c>
      <c r="AV1516" s="606" t="s">
        <v>89</v>
      </c>
      <c r="AW1516" s="606" t="s">
        <v>43</v>
      </c>
      <c r="AX1516" s="606" t="s">
        <v>82</v>
      </c>
      <c r="AY1516" s="607" t="s">
        <v>197</v>
      </c>
    </row>
    <row r="1517" spans="2:51" s="599" customFormat="1">
      <c r="B1517" s="598"/>
      <c r="D1517" s="594" t="s">
        <v>205</v>
      </c>
      <c r="E1517" s="600" t="s">
        <v>5</v>
      </c>
      <c r="F1517" s="601" t="s">
        <v>388</v>
      </c>
      <c r="H1517" s="600" t="s">
        <v>5</v>
      </c>
      <c r="L1517" s="598"/>
      <c r="M1517" s="602"/>
      <c r="N1517" s="603"/>
      <c r="O1517" s="603"/>
      <c r="P1517" s="603"/>
      <c r="Q1517" s="603"/>
      <c r="R1517" s="603"/>
      <c r="S1517" s="603"/>
      <c r="T1517" s="604"/>
      <c r="AT1517" s="600" t="s">
        <v>205</v>
      </c>
      <c r="AU1517" s="600" t="s">
        <v>89</v>
      </c>
      <c r="AV1517" s="599" t="s">
        <v>11</v>
      </c>
      <c r="AW1517" s="599" t="s">
        <v>43</v>
      </c>
      <c r="AX1517" s="599" t="s">
        <v>82</v>
      </c>
      <c r="AY1517" s="600" t="s">
        <v>197</v>
      </c>
    </row>
    <row r="1518" spans="2:51" s="606" customFormat="1">
      <c r="B1518" s="605"/>
      <c r="D1518" s="594" t="s">
        <v>205</v>
      </c>
      <c r="E1518" s="607" t="s">
        <v>5</v>
      </c>
      <c r="F1518" s="608" t="s">
        <v>1029</v>
      </c>
      <c r="H1518" s="609">
        <v>-1.1819999999999999</v>
      </c>
      <c r="L1518" s="605"/>
      <c r="M1518" s="610"/>
      <c r="N1518" s="611"/>
      <c r="O1518" s="611"/>
      <c r="P1518" s="611"/>
      <c r="Q1518" s="611"/>
      <c r="R1518" s="611"/>
      <c r="S1518" s="611"/>
      <c r="T1518" s="612"/>
      <c r="AT1518" s="607" t="s">
        <v>205</v>
      </c>
      <c r="AU1518" s="607" t="s">
        <v>89</v>
      </c>
      <c r="AV1518" s="606" t="s">
        <v>89</v>
      </c>
      <c r="AW1518" s="606" t="s">
        <v>43</v>
      </c>
      <c r="AX1518" s="606" t="s">
        <v>82</v>
      </c>
      <c r="AY1518" s="607" t="s">
        <v>197</v>
      </c>
    </row>
    <row r="1519" spans="2:51" s="599" customFormat="1">
      <c r="B1519" s="598"/>
      <c r="D1519" s="594" t="s">
        <v>205</v>
      </c>
      <c r="E1519" s="600" t="s">
        <v>5</v>
      </c>
      <c r="F1519" s="601" t="s">
        <v>1082</v>
      </c>
      <c r="H1519" s="600" t="s">
        <v>5</v>
      </c>
      <c r="L1519" s="598"/>
      <c r="M1519" s="602"/>
      <c r="N1519" s="603"/>
      <c r="O1519" s="603"/>
      <c r="P1519" s="603"/>
      <c r="Q1519" s="603"/>
      <c r="R1519" s="603"/>
      <c r="S1519" s="603"/>
      <c r="T1519" s="604"/>
      <c r="AT1519" s="600" t="s">
        <v>205</v>
      </c>
      <c r="AU1519" s="600" t="s">
        <v>89</v>
      </c>
      <c r="AV1519" s="599" t="s">
        <v>11</v>
      </c>
      <c r="AW1519" s="599" t="s">
        <v>43</v>
      </c>
      <c r="AX1519" s="599" t="s">
        <v>82</v>
      </c>
      <c r="AY1519" s="600" t="s">
        <v>197</v>
      </c>
    </row>
    <row r="1520" spans="2:51" s="606" customFormat="1">
      <c r="B1520" s="605"/>
      <c r="D1520" s="594" t="s">
        <v>205</v>
      </c>
      <c r="E1520" s="607" t="s">
        <v>5</v>
      </c>
      <c r="F1520" s="608" t="s">
        <v>1032</v>
      </c>
      <c r="H1520" s="609">
        <v>3.375</v>
      </c>
      <c r="L1520" s="605"/>
      <c r="M1520" s="610"/>
      <c r="N1520" s="611"/>
      <c r="O1520" s="611"/>
      <c r="P1520" s="611"/>
      <c r="Q1520" s="611"/>
      <c r="R1520" s="611"/>
      <c r="S1520" s="611"/>
      <c r="T1520" s="612"/>
      <c r="AT1520" s="607" t="s">
        <v>205</v>
      </c>
      <c r="AU1520" s="607" t="s">
        <v>89</v>
      </c>
      <c r="AV1520" s="606" t="s">
        <v>89</v>
      </c>
      <c r="AW1520" s="606" t="s">
        <v>43</v>
      </c>
      <c r="AX1520" s="606" t="s">
        <v>82</v>
      </c>
      <c r="AY1520" s="607" t="s">
        <v>197</v>
      </c>
    </row>
    <row r="1521" spans="2:51" s="599" customFormat="1">
      <c r="B1521" s="598"/>
      <c r="D1521" s="594" t="s">
        <v>205</v>
      </c>
      <c r="E1521" s="600" t="s">
        <v>5</v>
      </c>
      <c r="F1521" s="601" t="s">
        <v>1083</v>
      </c>
      <c r="H1521" s="600" t="s">
        <v>5</v>
      </c>
      <c r="L1521" s="598"/>
      <c r="M1521" s="602"/>
      <c r="N1521" s="603"/>
      <c r="O1521" s="603"/>
      <c r="P1521" s="603"/>
      <c r="Q1521" s="603"/>
      <c r="R1521" s="603"/>
      <c r="S1521" s="603"/>
      <c r="T1521" s="604"/>
      <c r="AT1521" s="600" t="s">
        <v>205</v>
      </c>
      <c r="AU1521" s="600" t="s">
        <v>89</v>
      </c>
      <c r="AV1521" s="599" t="s">
        <v>11</v>
      </c>
      <c r="AW1521" s="599" t="s">
        <v>43</v>
      </c>
      <c r="AX1521" s="599" t="s">
        <v>82</v>
      </c>
      <c r="AY1521" s="600" t="s">
        <v>197</v>
      </c>
    </row>
    <row r="1522" spans="2:51" s="606" customFormat="1">
      <c r="B1522" s="605"/>
      <c r="D1522" s="594" t="s">
        <v>205</v>
      </c>
      <c r="E1522" s="607" t="s">
        <v>5</v>
      </c>
      <c r="F1522" s="608" t="s">
        <v>1034</v>
      </c>
      <c r="H1522" s="609">
        <v>12.6</v>
      </c>
      <c r="L1522" s="605"/>
      <c r="M1522" s="610"/>
      <c r="N1522" s="611"/>
      <c r="O1522" s="611"/>
      <c r="P1522" s="611"/>
      <c r="Q1522" s="611"/>
      <c r="R1522" s="611"/>
      <c r="S1522" s="611"/>
      <c r="T1522" s="612"/>
      <c r="AT1522" s="607" t="s">
        <v>205</v>
      </c>
      <c r="AU1522" s="607" t="s">
        <v>89</v>
      </c>
      <c r="AV1522" s="606" t="s">
        <v>89</v>
      </c>
      <c r="AW1522" s="606" t="s">
        <v>43</v>
      </c>
      <c r="AX1522" s="606" t="s">
        <v>82</v>
      </c>
      <c r="AY1522" s="607" t="s">
        <v>197</v>
      </c>
    </row>
    <row r="1523" spans="2:51" s="599" customFormat="1">
      <c r="B1523" s="598"/>
      <c r="D1523" s="594" t="s">
        <v>205</v>
      </c>
      <c r="E1523" s="600" t="s">
        <v>5</v>
      </c>
      <c r="F1523" s="601" t="s">
        <v>388</v>
      </c>
      <c r="H1523" s="600" t="s">
        <v>5</v>
      </c>
      <c r="L1523" s="598"/>
      <c r="M1523" s="602"/>
      <c r="N1523" s="603"/>
      <c r="O1523" s="603"/>
      <c r="P1523" s="603"/>
      <c r="Q1523" s="603"/>
      <c r="R1523" s="603"/>
      <c r="S1523" s="603"/>
      <c r="T1523" s="604"/>
      <c r="AT1523" s="600" t="s">
        <v>205</v>
      </c>
      <c r="AU1523" s="600" t="s">
        <v>89</v>
      </c>
      <c r="AV1523" s="599" t="s">
        <v>11</v>
      </c>
      <c r="AW1523" s="599" t="s">
        <v>43</v>
      </c>
      <c r="AX1523" s="599" t="s">
        <v>82</v>
      </c>
      <c r="AY1523" s="600" t="s">
        <v>197</v>
      </c>
    </row>
    <row r="1524" spans="2:51" s="606" customFormat="1">
      <c r="B1524" s="605"/>
      <c r="D1524" s="594" t="s">
        <v>205</v>
      </c>
      <c r="E1524" s="607" t="s">
        <v>5</v>
      </c>
      <c r="F1524" s="608" t="s">
        <v>1029</v>
      </c>
      <c r="H1524" s="609">
        <v>-1.1819999999999999</v>
      </c>
      <c r="L1524" s="605"/>
      <c r="M1524" s="610"/>
      <c r="N1524" s="611"/>
      <c r="O1524" s="611"/>
      <c r="P1524" s="611"/>
      <c r="Q1524" s="611"/>
      <c r="R1524" s="611"/>
      <c r="S1524" s="611"/>
      <c r="T1524" s="612"/>
      <c r="AT1524" s="607" t="s">
        <v>205</v>
      </c>
      <c r="AU1524" s="607" t="s">
        <v>89</v>
      </c>
      <c r="AV1524" s="606" t="s">
        <v>89</v>
      </c>
      <c r="AW1524" s="606" t="s">
        <v>43</v>
      </c>
      <c r="AX1524" s="606" t="s">
        <v>82</v>
      </c>
      <c r="AY1524" s="607" t="s">
        <v>197</v>
      </c>
    </row>
    <row r="1525" spans="2:51" s="599" customFormat="1">
      <c r="B1525" s="598"/>
      <c r="D1525" s="594" t="s">
        <v>205</v>
      </c>
      <c r="E1525" s="600" t="s">
        <v>5</v>
      </c>
      <c r="F1525" s="601" t="s">
        <v>1084</v>
      </c>
      <c r="H1525" s="600" t="s">
        <v>5</v>
      </c>
      <c r="L1525" s="598"/>
      <c r="M1525" s="602"/>
      <c r="N1525" s="603"/>
      <c r="O1525" s="603"/>
      <c r="P1525" s="603"/>
      <c r="Q1525" s="603"/>
      <c r="R1525" s="603"/>
      <c r="S1525" s="603"/>
      <c r="T1525" s="604"/>
      <c r="AT1525" s="600" t="s">
        <v>205</v>
      </c>
      <c r="AU1525" s="600" t="s">
        <v>89</v>
      </c>
      <c r="AV1525" s="599" t="s">
        <v>11</v>
      </c>
      <c r="AW1525" s="599" t="s">
        <v>43</v>
      </c>
      <c r="AX1525" s="599" t="s">
        <v>82</v>
      </c>
      <c r="AY1525" s="600" t="s">
        <v>197</v>
      </c>
    </row>
    <row r="1526" spans="2:51" s="606" customFormat="1">
      <c r="B1526" s="605"/>
      <c r="D1526" s="594" t="s">
        <v>205</v>
      </c>
      <c r="E1526" s="607" t="s">
        <v>5</v>
      </c>
      <c r="F1526" s="608" t="s">
        <v>1032</v>
      </c>
      <c r="H1526" s="609">
        <v>3.375</v>
      </c>
      <c r="L1526" s="605"/>
      <c r="M1526" s="610"/>
      <c r="N1526" s="611"/>
      <c r="O1526" s="611"/>
      <c r="P1526" s="611"/>
      <c r="Q1526" s="611"/>
      <c r="R1526" s="611"/>
      <c r="S1526" s="611"/>
      <c r="T1526" s="612"/>
      <c r="AT1526" s="607" t="s">
        <v>205</v>
      </c>
      <c r="AU1526" s="607" t="s">
        <v>89</v>
      </c>
      <c r="AV1526" s="606" t="s">
        <v>89</v>
      </c>
      <c r="AW1526" s="606" t="s">
        <v>43</v>
      </c>
      <c r="AX1526" s="606" t="s">
        <v>82</v>
      </c>
      <c r="AY1526" s="607" t="s">
        <v>197</v>
      </c>
    </row>
    <row r="1527" spans="2:51" s="599" customFormat="1">
      <c r="B1527" s="598"/>
      <c r="D1527" s="594" t="s">
        <v>205</v>
      </c>
      <c r="E1527" s="600" t="s">
        <v>5</v>
      </c>
      <c r="F1527" s="601" t="s">
        <v>1085</v>
      </c>
      <c r="H1527" s="600" t="s">
        <v>5</v>
      </c>
      <c r="L1527" s="598"/>
      <c r="M1527" s="602"/>
      <c r="N1527" s="603"/>
      <c r="O1527" s="603"/>
      <c r="P1527" s="603"/>
      <c r="Q1527" s="603"/>
      <c r="R1527" s="603"/>
      <c r="S1527" s="603"/>
      <c r="T1527" s="604"/>
      <c r="AT1527" s="600" t="s">
        <v>205</v>
      </c>
      <c r="AU1527" s="600" t="s">
        <v>89</v>
      </c>
      <c r="AV1527" s="599" t="s">
        <v>11</v>
      </c>
      <c r="AW1527" s="599" t="s">
        <v>43</v>
      </c>
      <c r="AX1527" s="599" t="s">
        <v>82</v>
      </c>
      <c r="AY1527" s="600" t="s">
        <v>197</v>
      </c>
    </row>
    <row r="1528" spans="2:51" s="606" customFormat="1">
      <c r="B1528" s="605"/>
      <c r="D1528" s="594" t="s">
        <v>205</v>
      </c>
      <c r="E1528" s="607" t="s">
        <v>5</v>
      </c>
      <c r="F1528" s="608" t="s">
        <v>1034</v>
      </c>
      <c r="H1528" s="609">
        <v>12.6</v>
      </c>
      <c r="L1528" s="605"/>
      <c r="M1528" s="610"/>
      <c r="N1528" s="611"/>
      <c r="O1528" s="611"/>
      <c r="P1528" s="611"/>
      <c r="Q1528" s="611"/>
      <c r="R1528" s="611"/>
      <c r="S1528" s="611"/>
      <c r="T1528" s="612"/>
      <c r="AT1528" s="607" t="s">
        <v>205</v>
      </c>
      <c r="AU1528" s="607" t="s">
        <v>89</v>
      </c>
      <c r="AV1528" s="606" t="s">
        <v>89</v>
      </c>
      <c r="AW1528" s="606" t="s">
        <v>43</v>
      </c>
      <c r="AX1528" s="606" t="s">
        <v>82</v>
      </c>
      <c r="AY1528" s="607" t="s">
        <v>197</v>
      </c>
    </row>
    <row r="1529" spans="2:51" s="599" customFormat="1">
      <c r="B1529" s="598"/>
      <c r="D1529" s="594" t="s">
        <v>205</v>
      </c>
      <c r="E1529" s="600" t="s">
        <v>5</v>
      </c>
      <c r="F1529" s="601" t="s">
        <v>388</v>
      </c>
      <c r="H1529" s="600" t="s">
        <v>5</v>
      </c>
      <c r="L1529" s="598"/>
      <c r="M1529" s="602"/>
      <c r="N1529" s="603"/>
      <c r="O1529" s="603"/>
      <c r="P1529" s="603"/>
      <c r="Q1529" s="603"/>
      <c r="R1529" s="603"/>
      <c r="S1529" s="603"/>
      <c r="T1529" s="604"/>
      <c r="AT1529" s="600" t="s">
        <v>205</v>
      </c>
      <c r="AU1529" s="600" t="s">
        <v>89</v>
      </c>
      <c r="AV1529" s="599" t="s">
        <v>11</v>
      </c>
      <c r="AW1529" s="599" t="s">
        <v>43</v>
      </c>
      <c r="AX1529" s="599" t="s">
        <v>82</v>
      </c>
      <c r="AY1529" s="600" t="s">
        <v>197</v>
      </c>
    </row>
    <row r="1530" spans="2:51" s="606" customFormat="1">
      <c r="B1530" s="605"/>
      <c r="D1530" s="594" t="s">
        <v>205</v>
      </c>
      <c r="E1530" s="607" t="s">
        <v>5</v>
      </c>
      <c r="F1530" s="608" t="s">
        <v>1029</v>
      </c>
      <c r="H1530" s="609">
        <v>-1.1819999999999999</v>
      </c>
      <c r="L1530" s="605"/>
      <c r="M1530" s="610"/>
      <c r="N1530" s="611"/>
      <c r="O1530" s="611"/>
      <c r="P1530" s="611"/>
      <c r="Q1530" s="611"/>
      <c r="R1530" s="611"/>
      <c r="S1530" s="611"/>
      <c r="T1530" s="612"/>
      <c r="AT1530" s="607" t="s">
        <v>205</v>
      </c>
      <c r="AU1530" s="607" t="s">
        <v>89</v>
      </c>
      <c r="AV1530" s="606" t="s">
        <v>89</v>
      </c>
      <c r="AW1530" s="606" t="s">
        <v>43</v>
      </c>
      <c r="AX1530" s="606" t="s">
        <v>82</v>
      </c>
      <c r="AY1530" s="607" t="s">
        <v>197</v>
      </c>
    </row>
    <row r="1531" spans="2:51" s="599" customFormat="1">
      <c r="B1531" s="598"/>
      <c r="D1531" s="594" t="s">
        <v>205</v>
      </c>
      <c r="E1531" s="600" t="s">
        <v>5</v>
      </c>
      <c r="F1531" s="601" t="s">
        <v>1086</v>
      </c>
      <c r="H1531" s="600" t="s">
        <v>5</v>
      </c>
      <c r="L1531" s="598"/>
      <c r="M1531" s="602"/>
      <c r="N1531" s="603"/>
      <c r="O1531" s="603"/>
      <c r="P1531" s="603"/>
      <c r="Q1531" s="603"/>
      <c r="R1531" s="603"/>
      <c r="S1531" s="603"/>
      <c r="T1531" s="604"/>
      <c r="AT1531" s="600" t="s">
        <v>205</v>
      </c>
      <c r="AU1531" s="600" t="s">
        <v>89</v>
      </c>
      <c r="AV1531" s="599" t="s">
        <v>11</v>
      </c>
      <c r="AW1531" s="599" t="s">
        <v>43</v>
      </c>
      <c r="AX1531" s="599" t="s">
        <v>82</v>
      </c>
      <c r="AY1531" s="600" t="s">
        <v>197</v>
      </c>
    </row>
    <row r="1532" spans="2:51" s="606" customFormat="1">
      <c r="B1532" s="605"/>
      <c r="D1532" s="594" t="s">
        <v>205</v>
      </c>
      <c r="E1532" s="607" t="s">
        <v>5</v>
      </c>
      <c r="F1532" s="608" t="s">
        <v>1032</v>
      </c>
      <c r="H1532" s="609">
        <v>3.375</v>
      </c>
      <c r="L1532" s="605"/>
      <c r="M1532" s="610"/>
      <c r="N1532" s="611"/>
      <c r="O1532" s="611"/>
      <c r="P1532" s="611"/>
      <c r="Q1532" s="611"/>
      <c r="R1532" s="611"/>
      <c r="S1532" s="611"/>
      <c r="T1532" s="612"/>
      <c r="AT1532" s="607" t="s">
        <v>205</v>
      </c>
      <c r="AU1532" s="607" t="s">
        <v>89</v>
      </c>
      <c r="AV1532" s="606" t="s">
        <v>89</v>
      </c>
      <c r="AW1532" s="606" t="s">
        <v>43</v>
      </c>
      <c r="AX1532" s="606" t="s">
        <v>82</v>
      </c>
      <c r="AY1532" s="607" t="s">
        <v>197</v>
      </c>
    </row>
    <row r="1533" spans="2:51" s="599" customFormat="1">
      <c r="B1533" s="598"/>
      <c r="D1533" s="594" t="s">
        <v>205</v>
      </c>
      <c r="E1533" s="600" t="s">
        <v>5</v>
      </c>
      <c r="F1533" s="601" t="s">
        <v>1087</v>
      </c>
      <c r="H1533" s="600" t="s">
        <v>5</v>
      </c>
      <c r="L1533" s="598"/>
      <c r="M1533" s="602"/>
      <c r="N1533" s="603"/>
      <c r="O1533" s="603"/>
      <c r="P1533" s="603"/>
      <c r="Q1533" s="603"/>
      <c r="R1533" s="603"/>
      <c r="S1533" s="603"/>
      <c r="T1533" s="604"/>
      <c r="AT1533" s="600" t="s">
        <v>205</v>
      </c>
      <c r="AU1533" s="600" t="s">
        <v>89</v>
      </c>
      <c r="AV1533" s="599" t="s">
        <v>11</v>
      </c>
      <c r="AW1533" s="599" t="s">
        <v>43</v>
      </c>
      <c r="AX1533" s="599" t="s">
        <v>82</v>
      </c>
      <c r="AY1533" s="600" t="s">
        <v>197</v>
      </c>
    </row>
    <row r="1534" spans="2:51" s="606" customFormat="1">
      <c r="B1534" s="605"/>
      <c r="D1534" s="594" t="s">
        <v>205</v>
      </c>
      <c r="E1534" s="607" t="s">
        <v>5</v>
      </c>
      <c r="F1534" s="608" t="s">
        <v>1034</v>
      </c>
      <c r="H1534" s="609">
        <v>12.6</v>
      </c>
      <c r="L1534" s="605"/>
      <c r="M1534" s="610"/>
      <c r="N1534" s="611"/>
      <c r="O1534" s="611"/>
      <c r="P1534" s="611"/>
      <c r="Q1534" s="611"/>
      <c r="R1534" s="611"/>
      <c r="S1534" s="611"/>
      <c r="T1534" s="612"/>
      <c r="AT1534" s="607" t="s">
        <v>205</v>
      </c>
      <c r="AU1534" s="607" t="s">
        <v>89</v>
      </c>
      <c r="AV1534" s="606" t="s">
        <v>89</v>
      </c>
      <c r="AW1534" s="606" t="s">
        <v>43</v>
      </c>
      <c r="AX1534" s="606" t="s">
        <v>82</v>
      </c>
      <c r="AY1534" s="607" t="s">
        <v>197</v>
      </c>
    </row>
    <row r="1535" spans="2:51" s="599" customFormat="1">
      <c r="B1535" s="598"/>
      <c r="D1535" s="594" t="s">
        <v>205</v>
      </c>
      <c r="E1535" s="600" t="s">
        <v>5</v>
      </c>
      <c r="F1535" s="601" t="s">
        <v>388</v>
      </c>
      <c r="H1535" s="600" t="s">
        <v>5</v>
      </c>
      <c r="L1535" s="598"/>
      <c r="M1535" s="602"/>
      <c r="N1535" s="603"/>
      <c r="O1535" s="603"/>
      <c r="P1535" s="603"/>
      <c r="Q1535" s="603"/>
      <c r="R1535" s="603"/>
      <c r="S1535" s="603"/>
      <c r="T1535" s="604"/>
      <c r="AT1535" s="600" t="s">
        <v>205</v>
      </c>
      <c r="AU1535" s="600" t="s">
        <v>89</v>
      </c>
      <c r="AV1535" s="599" t="s">
        <v>11</v>
      </c>
      <c r="AW1535" s="599" t="s">
        <v>43</v>
      </c>
      <c r="AX1535" s="599" t="s">
        <v>82</v>
      </c>
      <c r="AY1535" s="600" t="s">
        <v>197</v>
      </c>
    </row>
    <row r="1536" spans="2:51" s="606" customFormat="1">
      <c r="B1536" s="605"/>
      <c r="D1536" s="594" t="s">
        <v>205</v>
      </c>
      <c r="E1536" s="607" t="s">
        <v>5</v>
      </c>
      <c r="F1536" s="608" t="s">
        <v>1029</v>
      </c>
      <c r="H1536" s="609">
        <v>-1.1819999999999999</v>
      </c>
      <c r="L1536" s="605"/>
      <c r="M1536" s="610"/>
      <c r="N1536" s="611"/>
      <c r="O1536" s="611"/>
      <c r="P1536" s="611"/>
      <c r="Q1536" s="611"/>
      <c r="R1536" s="611"/>
      <c r="S1536" s="611"/>
      <c r="T1536" s="612"/>
      <c r="AT1536" s="607" t="s">
        <v>205</v>
      </c>
      <c r="AU1536" s="607" t="s">
        <v>89</v>
      </c>
      <c r="AV1536" s="606" t="s">
        <v>89</v>
      </c>
      <c r="AW1536" s="606" t="s">
        <v>43</v>
      </c>
      <c r="AX1536" s="606" t="s">
        <v>82</v>
      </c>
      <c r="AY1536" s="607" t="s">
        <v>197</v>
      </c>
    </row>
    <row r="1537" spans="2:51" s="599" customFormat="1">
      <c r="B1537" s="598"/>
      <c r="D1537" s="594" t="s">
        <v>205</v>
      </c>
      <c r="E1537" s="600" t="s">
        <v>5</v>
      </c>
      <c r="F1537" s="601" t="s">
        <v>1088</v>
      </c>
      <c r="H1537" s="600" t="s">
        <v>5</v>
      </c>
      <c r="L1537" s="598"/>
      <c r="M1537" s="602"/>
      <c r="N1537" s="603"/>
      <c r="O1537" s="603"/>
      <c r="P1537" s="603"/>
      <c r="Q1537" s="603"/>
      <c r="R1537" s="603"/>
      <c r="S1537" s="603"/>
      <c r="T1537" s="604"/>
      <c r="AT1537" s="600" t="s">
        <v>205</v>
      </c>
      <c r="AU1537" s="600" t="s">
        <v>89</v>
      </c>
      <c r="AV1537" s="599" t="s">
        <v>11</v>
      </c>
      <c r="AW1537" s="599" t="s">
        <v>43</v>
      </c>
      <c r="AX1537" s="599" t="s">
        <v>82</v>
      </c>
      <c r="AY1537" s="600" t="s">
        <v>197</v>
      </c>
    </row>
    <row r="1538" spans="2:51" s="606" customFormat="1">
      <c r="B1538" s="605"/>
      <c r="D1538" s="594" t="s">
        <v>205</v>
      </c>
      <c r="E1538" s="607" t="s">
        <v>5</v>
      </c>
      <c r="F1538" s="608" t="s">
        <v>1032</v>
      </c>
      <c r="H1538" s="609">
        <v>3.375</v>
      </c>
      <c r="L1538" s="605"/>
      <c r="M1538" s="610"/>
      <c r="N1538" s="611"/>
      <c r="O1538" s="611"/>
      <c r="P1538" s="611"/>
      <c r="Q1538" s="611"/>
      <c r="R1538" s="611"/>
      <c r="S1538" s="611"/>
      <c r="T1538" s="612"/>
      <c r="AT1538" s="607" t="s">
        <v>205</v>
      </c>
      <c r="AU1538" s="607" t="s">
        <v>89</v>
      </c>
      <c r="AV1538" s="606" t="s">
        <v>89</v>
      </c>
      <c r="AW1538" s="606" t="s">
        <v>43</v>
      </c>
      <c r="AX1538" s="606" t="s">
        <v>82</v>
      </c>
      <c r="AY1538" s="607" t="s">
        <v>197</v>
      </c>
    </row>
    <row r="1539" spans="2:51" s="599" customFormat="1">
      <c r="B1539" s="598"/>
      <c r="D1539" s="594" t="s">
        <v>205</v>
      </c>
      <c r="E1539" s="600" t="s">
        <v>5</v>
      </c>
      <c r="F1539" s="601" t="s">
        <v>1089</v>
      </c>
      <c r="H1539" s="600" t="s">
        <v>5</v>
      </c>
      <c r="L1539" s="598"/>
      <c r="M1539" s="602"/>
      <c r="N1539" s="603"/>
      <c r="O1539" s="603"/>
      <c r="P1539" s="603"/>
      <c r="Q1539" s="603"/>
      <c r="R1539" s="603"/>
      <c r="S1539" s="603"/>
      <c r="T1539" s="604"/>
      <c r="AT1539" s="600" t="s">
        <v>205</v>
      </c>
      <c r="AU1539" s="600" t="s">
        <v>89</v>
      </c>
      <c r="AV1539" s="599" t="s">
        <v>11</v>
      </c>
      <c r="AW1539" s="599" t="s">
        <v>43</v>
      </c>
      <c r="AX1539" s="599" t="s">
        <v>82</v>
      </c>
      <c r="AY1539" s="600" t="s">
        <v>197</v>
      </c>
    </row>
    <row r="1540" spans="2:51" s="606" customFormat="1">
      <c r="B1540" s="605"/>
      <c r="D1540" s="594" t="s">
        <v>205</v>
      </c>
      <c r="E1540" s="607" t="s">
        <v>5</v>
      </c>
      <c r="F1540" s="608" t="s">
        <v>1034</v>
      </c>
      <c r="H1540" s="609">
        <v>12.6</v>
      </c>
      <c r="L1540" s="605"/>
      <c r="M1540" s="610"/>
      <c r="N1540" s="611"/>
      <c r="O1540" s="611"/>
      <c r="P1540" s="611"/>
      <c r="Q1540" s="611"/>
      <c r="R1540" s="611"/>
      <c r="S1540" s="611"/>
      <c r="T1540" s="612"/>
      <c r="AT1540" s="607" t="s">
        <v>205</v>
      </c>
      <c r="AU1540" s="607" t="s">
        <v>89</v>
      </c>
      <c r="AV1540" s="606" t="s">
        <v>89</v>
      </c>
      <c r="AW1540" s="606" t="s">
        <v>43</v>
      </c>
      <c r="AX1540" s="606" t="s">
        <v>82</v>
      </c>
      <c r="AY1540" s="607" t="s">
        <v>197</v>
      </c>
    </row>
    <row r="1541" spans="2:51" s="599" customFormat="1">
      <c r="B1541" s="598"/>
      <c r="D1541" s="594" t="s">
        <v>205</v>
      </c>
      <c r="E1541" s="600" t="s">
        <v>5</v>
      </c>
      <c r="F1541" s="601" t="s">
        <v>388</v>
      </c>
      <c r="H1541" s="600" t="s">
        <v>5</v>
      </c>
      <c r="L1541" s="598"/>
      <c r="M1541" s="602"/>
      <c r="N1541" s="603"/>
      <c r="O1541" s="603"/>
      <c r="P1541" s="603"/>
      <c r="Q1541" s="603"/>
      <c r="R1541" s="603"/>
      <c r="S1541" s="603"/>
      <c r="T1541" s="604"/>
      <c r="AT1541" s="600" t="s">
        <v>205</v>
      </c>
      <c r="AU1541" s="600" t="s">
        <v>89</v>
      </c>
      <c r="AV1541" s="599" t="s">
        <v>11</v>
      </c>
      <c r="AW1541" s="599" t="s">
        <v>43</v>
      </c>
      <c r="AX1541" s="599" t="s">
        <v>82</v>
      </c>
      <c r="AY1541" s="600" t="s">
        <v>197</v>
      </c>
    </row>
    <row r="1542" spans="2:51" s="606" customFormat="1">
      <c r="B1542" s="605"/>
      <c r="D1542" s="594" t="s">
        <v>205</v>
      </c>
      <c r="E1542" s="607" t="s">
        <v>5</v>
      </c>
      <c r="F1542" s="608" t="s">
        <v>1029</v>
      </c>
      <c r="H1542" s="609">
        <v>-1.1819999999999999</v>
      </c>
      <c r="L1542" s="605"/>
      <c r="M1542" s="610"/>
      <c r="N1542" s="611"/>
      <c r="O1542" s="611"/>
      <c r="P1542" s="611"/>
      <c r="Q1542" s="611"/>
      <c r="R1542" s="611"/>
      <c r="S1542" s="611"/>
      <c r="T1542" s="612"/>
      <c r="AT1542" s="607" t="s">
        <v>205</v>
      </c>
      <c r="AU1542" s="607" t="s">
        <v>89</v>
      </c>
      <c r="AV1542" s="606" t="s">
        <v>89</v>
      </c>
      <c r="AW1542" s="606" t="s">
        <v>43</v>
      </c>
      <c r="AX1542" s="606" t="s">
        <v>82</v>
      </c>
      <c r="AY1542" s="607" t="s">
        <v>197</v>
      </c>
    </row>
    <row r="1543" spans="2:51" s="599" customFormat="1">
      <c r="B1543" s="598"/>
      <c r="D1543" s="594" t="s">
        <v>205</v>
      </c>
      <c r="E1543" s="600" t="s">
        <v>5</v>
      </c>
      <c r="F1543" s="601" t="s">
        <v>1090</v>
      </c>
      <c r="H1543" s="600" t="s">
        <v>5</v>
      </c>
      <c r="L1543" s="598"/>
      <c r="M1543" s="602"/>
      <c r="N1543" s="603"/>
      <c r="O1543" s="603"/>
      <c r="P1543" s="603"/>
      <c r="Q1543" s="603"/>
      <c r="R1543" s="603"/>
      <c r="S1543" s="603"/>
      <c r="T1543" s="604"/>
      <c r="AT1543" s="600" t="s">
        <v>205</v>
      </c>
      <c r="AU1543" s="600" t="s">
        <v>89</v>
      </c>
      <c r="AV1543" s="599" t="s">
        <v>11</v>
      </c>
      <c r="AW1543" s="599" t="s">
        <v>43</v>
      </c>
      <c r="AX1543" s="599" t="s">
        <v>82</v>
      </c>
      <c r="AY1543" s="600" t="s">
        <v>197</v>
      </c>
    </row>
    <row r="1544" spans="2:51" s="606" customFormat="1">
      <c r="B1544" s="605"/>
      <c r="D1544" s="594" t="s">
        <v>205</v>
      </c>
      <c r="E1544" s="607" t="s">
        <v>5</v>
      </c>
      <c r="F1544" s="608" t="s">
        <v>1032</v>
      </c>
      <c r="H1544" s="609">
        <v>3.375</v>
      </c>
      <c r="L1544" s="605"/>
      <c r="M1544" s="610"/>
      <c r="N1544" s="611"/>
      <c r="O1544" s="611"/>
      <c r="P1544" s="611"/>
      <c r="Q1544" s="611"/>
      <c r="R1544" s="611"/>
      <c r="S1544" s="611"/>
      <c r="T1544" s="612"/>
      <c r="AT1544" s="607" t="s">
        <v>205</v>
      </c>
      <c r="AU1544" s="607" t="s">
        <v>89</v>
      </c>
      <c r="AV1544" s="606" t="s">
        <v>89</v>
      </c>
      <c r="AW1544" s="606" t="s">
        <v>43</v>
      </c>
      <c r="AX1544" s="606" t="s">
        <v>82</v>
      </c>
      <c r="AY1544" s="607" t="s">
        <v>197</v>
      </c>
    </row>
    <row r="1545" spans="2:51" s="599" customFormat="1">
      <c r="B1545" s="598"/>
      <c r="D1545" s="594" t="s">
        <v>205</v>
      </c>
      <c r="E1545" s="600" t="s">
        <v>5</v>
      </c>
      <c r="F1545" s="601" t="s">
        <v>1091</v>
      </c>
      <c r="H1545" s="600" t="s">
        <v>5</v>
      </c>
      <c r="L1545" s="598"/>
      <c r="M1545" s="602"/>
      <c r="N1545" s="603"/>
      <c r="O1545" s="603"/>
      <c r="P1545" s="603"/>
      <c r="Q1545" s="603"/>
      <c r="R1545" s="603"/>
      <c r="S1545" s="603"/>
      <c r="T1545" s="604"/>
      <c r="AT1545" s="600" t="s">
        <v>205</v>
      </c>
      <c r="AU1545" s="600" t="s">
        <v>89</v>
      </c>
      <c r="AV1545" s="599" t="s">
        <v>11</v>
      </c>
      <c r="AW1545" s="599" t="s">
        <v>43</v>
      </c>
      <c r="AX1545" s="599" t="s">
        <v>82</v>
      </c>
      <c r="AY1545" s="600" t="s">
        <v>197</v>
      </c>
    </row>
    <row r="1546" spans="2:51" s="606" customFormat="1">
      <c r="B1546" s="605"/>
      <c r="D1546" s="594" t="s">
        <v>205</v>
      </c>
      <c r="E1546" s="607" t="s">
        <v>5</v>
      </c>
      <c r="F1546" s="608" t="s">
        <v>1034</v>
      </c>
      <c r="H1546" s="609">
        <v>12.6</v>
      </c>
      <c r="L1546" s="605"/>
      <c r="M1546" s="610"/>
      <c r="N1546" s="611"/>
      <c r="O1546" s="611"/>
      <c r="P1546" s="611"/>
      <c r="Q1546" s="611"/>
      <c r="R1546" s="611"/>
      <c r="S1546" s="611"/>
      <c r="T1546" s="612"/>
      <c r="AT1546" s="607" t="s">
        <v>205</v>
      </c>
      <c r="AU1546" s="607" t="s">
        <v>89</v>
      </c>
      <c r="AV1546" s="606" t="s">
        <v>89</v>
      </c>
      <c r="AW1546" s="606" t="s">
        <v>43</v>
      </c>
      <c r="AX1546" s="606" t="s">
        <v>82</v>
      </c>
      <c r="AY1546" s="607" t="s">
        <v>197</v>
      </c>
    </row>
    <row r="1547" spans="2:51" s="599" customFormat="1">
      <c r="B1547" s="598"/>
      <c r="D1547" s="594" t="s">
        <v>205</v>
      </c>
      <c r="E1547" s="600" t="s">
        <v>5</v>
      </c>
      <c r="F1547" s="601" t="s">
        <v>388</v>
      </c>
      <c r="H1547" s="600" t="s">
        <v>5</v>
      </c>
      <c r="L1547" s="598"/>
      <c r="M1547" s="602"/>
      <c r="N1547" s="603"/>
      <c r="O1547" s="603"/>
      <c r="P1547" s="603"/>
      <c r="Q1547" s="603"/>
      <c r="R1547" s="603"/>
      <c r="S1547" s="603"/>
      <c r="T1547" s="604"/>
      <c r="AT1547" s="600" t="s">
        <v>205</v>
      </c>
      <c r="AU1547" s="600" t="s">
        <v>89</v>
      </c>
      <c r="AV1547" s="599" t="s">
        <v>11</v>
      </c>
      <c r="AW1547" s="599" t="s">
        <v>43</v>
      </c>
      <c r="AX1547" s="599" t="s">
        <v>82</v>
      </c>
      <c r="AY1547" s="600" t="s">
        <v>197</v>
      </c>
    </row>
    <row r="1548" spans="2:51" s="606" customFormat="1">
      <c r="B1548" s="605"/>
      <c r="D1548" s="594" t="s">
        <v>205</v>
      </c>
      <c r="E1548" s="607" t="s">
        <v>5</v>
      </c>
      <c r="F1548" s="608" t="s">
        <v>1029</v>
      </c>
      <c r="H1548" s="609">
        <v>-1.1819999999999999</v>
      </c>
      <c r="L1548" s="605"/>
      <c r="M1548" s="610"/>
      <c r="N1548" s="611"/>
      <c r="O1548" s="611"/>
      <c r="P1548" s="611"/>
      <c r="Q1548" s="611"/>
      <c r="R1548" s="611"/>
      <c r="S1548" s="611"/>
      <c r="T1548" s="612"/>
      <c r="AT1548" s="607" t="s">
        <v>205</v>
      </c>
      <c r="AU1548" s="607" t="s">
        <v>89</v>
      </c>
      <c r="AV1548" s="606" t="s">
        <v>89</v>
      </c>
      <c r="AW1548" s="606" t="s">
        <v>43</v>
      </c>
      <c r="AX1548" s="606" t="s">
        <v>82</v>
      </c>
      <c r="AY1548" s="607" t="s">
        <v>197</v>
      </c>
    </row>
    <row r="1549" spans="2:51" s="599" customFormat="1">
      <c r="B1549" s="598"/>
      <c r="D1549" s="594" t="s">
        <v>205</v>
      </c>
      <c r="E1549" s="600" t="s">
        <v>5</v>
      </c>
      <c r="F1549" s="601" t="s">
        <v>1092</v>
      </c>
      <c r="H1549" s="600" t="s">
        <v>5</v>
      </c>
      <c r="L1549" s="598"/>
      <c r="M1549" s="602"/>
      <c r="N1549" s="603"/>
      <c r="O1549" s="603"/>
      <c r="P1549" s="603"/>
      <c r="Q1549" s="603"/>
      <c r="R1549" s="603"/>
      <c r="S1549" s="603"/>
      <c r="T1549" s="604"/>
      <c r="AT1549" s="600" t="s">
        <v>205</v>
      </c>
      <c r="AU1549" s="600" t="s">
        <v>89</v>
      </c>
      <c r="AV1549" s="599" t="s">
        <v>11</v>
      </c>
      <c r="AW1549" s="599" t="s">
        <v>43</v>
      </c>
      <c r="AX1549" s="599" t="s">
        <v>82</v>
      </c>
      <c r="AY1549" s="600" t="s">
        <v>197</v>
      </c>
    </row>
    <row r="1550" spans="2:51" s="606" customFormat="1">
      <c r="B1550" s="605"/>
      <c r="D1550" s="594" t="s">
        <v>205</v>
      </c>
      <c r="E1550" s="607" t="s">
        <v>5</v>
      </c>
      <c r="F1550" s="608" t="s">
        <v>1032</v>
      </c>
      <c r="H1550" s="609">
        <v>3.375</v>
      </c>
      <c r="L1550" s="605"/>
      <c r="M1550" s="610"/>
      <c r="N1550" s="611"/>
      <c r="O1550" s="611"/>
      <c r="P1550" s="611"/>
      <c r="Q1550" s="611"/>
      <c r="R1550" s="611"/>
      <c r="S1550" s="611"/>
      <c r="T1550" s="612"/>
      <c r="AT1550" s="607" t="s">
        <v>205</v>
      </c>
      <c r="AU1550" s="607" t="s">
        <v>89</v>
      </c>
      <c r="AV1550" s="606" t="s">
        <v>89</v>
      </c>
      <c r="AW1550" s="606" t="s">
        <v>43</v>
      </c>
      <c r="AX1550" s="606" t="s">
        <v>82</v>
      </c>
      <c r="AY1550" s="607" t="s">
        <v>197</v>
      </c>
    </row>
    <row r="1551" spans="2:51" s="599" customFormat="1">
      <c r="B1551" s="598"/>
      <c r="D1551" s="594" t="s">
        <v>205</v>
      </c>
      <c r="E1551" s="600" t="s">
        <v>5</v>
      </c>
      <c r="F1551" s="601" t="s">
        <v>1093</v>
      </c>
      <c r="H1551" s="600" t="s">
        <v>5</v>
      </c>
      <c r="L1551" s="598"/>
      <c r="M1551" s="602"/>
      <c r="N1551" s="603"/>
      <c r="O1551" s="603"/>
      <c r="P1551" s="603"/>
      <c r="Q1551" s="603"/>
      <c r="R1551" s="603"/>
      <c r="S1551" s="603"/>
      <c r="T1551" s="604"/>
      <c r="AT1551" s="600" t="s">
        <v>205</v>
      </c>
      <c r="AU1551" s="600" t="s">
        <v>89</v>
      </c>
      <c r="AV1551" s="599" t="s">
        <v>11</v>
      </c>
      <c r="AW1551" s="599" t="s">
        <v>43</v>
      </c>
      <c r="AX1551" s="599" t="s">
        <v>82</v>
      </c>
      <c r="AY1551" s="600" t="s">
        <v>197</v>
      </c>
    </row>
    <row r="1552" spans="2:51" s="606" customFormat="1">
      <c r="B1552" s="605"/>
      <c r="D1552" s="594" t="s">
        <v>205</v>
      </c>
      <c r="E1552" s="607" t="s">
        <v>5</v>
      </c>
      <c r="F1552" s="608" t="s">
        <v>1047</v>
      </c>
      <c r="H1552" s="609">
        <v>12.68</v>
      </c>
      <c r="L1552" s="605"/>
      <c r="M1552" s="610"/>
      <c r="N1552" s="611"/>
      <c r="O1552" s="611"/>
      <c r="P1552" s="611"/>
      <c r="Q1552" s="611"/>
      <c r="R1552" s="611"/>
      <c r="S1552" s="611"/>
      <c r="T1552" s="612"/>
      <c r="AT1552" s="607" t="s">
        <v>205</v>
      </c>
      <c r="AU1552" s="607" t="s">
        <v>89</v>
      </c>
      <c r="AV1552" s="606" t="s">
        <v>89</v>
      </c>
      <c r="AW1552" s="606" t="s">
        <v>43</v>
      </c>
      <c r="AX1552" s="606" t="s">
        <v>82</v>
      </c>
      <c r="AY1552" s="607" t="s">
        <v>197</v>
      </c>
    </row>
    <row r="1553" spans="2:51" s="599" customFormat="1">
      <c r="B1553" s="598"/>
      <c r="D1553" s="594" t="s">
        <v>205</v>
      </c>
      <c r="E1553" s="600" t="s">
        <v>5</v>
      </c>
      <c r="F1553" s="601" t="s">
        <v>388</v>
      </c>
      <c r="H1553" s="600" t="s">
        <v>5</v>
      </c>
      <c r="L1553" s="598"/>
      <c r="M1553" s="602"/>
      <c r="N1553" s="603"/>
      <c r="O1553" s="603"/>
      <c r="P1553" s="603"/>
      <c r="Q1553" s="603"/>
      <c r="R1553" s="603"/>
      <c r="S1553" s="603"/>
      <c r="T1553" s="604"/>
      <c r="AT1553" s="600" t="s">
        <v>205</v>
      </c>
      <c r="AU1553" s="600" t="s">
        <v>89</v>
      </c>
      <c r="AV1553" s="599" t="s">
        <v>11</v>
      </c>
      <c r="AW1553" s="599" t="s">
        <v>43</v>
      </c>
      <c r="AX1553" s="599" t="s">
        <v>82</v>
      </c>
      <c r="AY1553" s="600" t="s">
        <v>197</v>
      </c>
    </row>
    <row r="1554" spans="2:51" s="606" customFormat="1">
      <c r="B1554" s="605"/>
      <c r="D1554" s="594" t="s">
        <v>205</v>
      </c>
      <c r="E1554" s="607" t="s">
        <v>5</v>
      </c>
      <c r="F1554" s="608" t="s">
        <v>1029</v>
      </c>
      <c r="H1554" s="609">
        <v>-1.1819999999999999</v>
      </c>
      <c r="L1554" s="605"/>
      <c r="M1554" s="610"/>
      <c r="N1554" s="611"/>
      <c r="O1554" s="611"/>
      <c r="P1554" s="611"/>
      <c r="Q1554" s="611"/>
      <c r="R1554" s="611"/>
      <c r="S1554" s="611"/>
      <c r="T1554" s="612"/>
      <c r="AT1554" s="607" t="s">
        <v>205</v>
      </c>
      <c r="AU1554" s="607" t="s">
        <v>89</v>
      </c>
      <c r="AV1554" s="606" t="s">
        <v>89</v>
      </c>
      <c r="AW1554" s="606" t="s">
        <v>43</v>
      </c>
      <c r="AX1554" s="606" t="s">
        <v>82</v>
      </c>
      <c r="AY1554" s="607" t="s">
        <v>197</v>
      </c>
    </row>
    <row r="1555" spans="2:51" s="599" customFormat="1">
      <c r="B1555" s="598"/>
      <c r="D1555" s="594" t="s">
        <v>205</v>
      </c>
      <c r="E1555" s="600" t="s">
        <v>5</v>
      </c>
      <c r="F1555" s="601" t="s">
        <v>1094</v>
      </c>
      <c r="H1555" s="600" t="s">
        <v>5</v>
      </c>
      <c r="L1555" s="598"/>
      <c r="M1555" s="602"/>
      <c r="N1555" s="603"/>
      <c r="O1555" s="603"/>
      <c r="P1555" s="603"/>
      <c r="Q1555" s="603"/>
      <c r="R1555" s="603"/>
      <c r="S1555" s="603"/>
      <c r="T1555" s="604"/>
      <c r="AT1555" s="600" t="s">
        <v>205</v>
      </c>
      <c r="AU1555" s="600" t="s">
        <v>89</v>
      </c>
      <c r="AV1555" s="599" t="s">
        <v>11</v>
      </c>
      <c r="AW1555" s="599" t="s">
        <v>43</v>
      </c>
      <c r="AX1555" s="599" t="s">
        <v>82</v>
      </c>
      <c r="AY1555" s="600" t="s">
        <v>197</v>
      </c>
    </row>
    <row r="1556" spans="2:51" s="606" customFormat="1">
      <c r="B1556" s="605"/>
      <c r="D1556" s="594" t="s">
        <v>205</v>
      </c>
      <c r="E1556" s="607" t="s">
        <v>5</v>
      </c>
      <c r="F1556" s="608" t="s">
        <v>1032</v>
      </c>
      <c r="H1556" s="609">
        <v>3.375</v>
      </c>
      <c r="L1556" s="605"/>
      <c r="M1556" s="610"/>
      <c r="N1556" s="611"/>
      <c r="O1556" s="611"/>
      <c r="P1556" s="611"/>
      <c r="Q1556" s="611"/>
      <c r="R1556" s="611"/>
      <c r="S1556" s="611"/>
      <c r="T1556" s="612"/>
      <c r="AT1556" s="607" t="s">
        <v>205</v>
      </c>
      <c r="AU1556" s="607" t="s">
        <v>89</v>
      </c>
      <c r="AV1556" s="606" t="s">
        <v>89</v>
      </c>
      <c r="AW1556" s="606" t="s">
        <v>43</v>
      </c>
      <c r="AX1556" s="606" t="s">
        <v>82</v>
      </c>
      <c r="AY1556" s="607" t="s">
        <v>197</v>
      </c>
    </row>
    <row r="1557" spans="2:51" s="599" customFormat="1">
      <c r="B1557" s="598"/>
      <c r="D1557" s="594" t="s">
        <v>205</v>
      </c>
      <c r="E1557" s="600" t="s">
        <v>5</v>
      </c>
      <c r="F1557" s="601" t="s">
        <v>1095</v>
      </c>
      <c r="H1557" s="600" t="s">
        <v>5</v>
      </c>
      <c r="L1557" s="598"/>
      <c r="M1557" s="602"/>
      <c r="N1557" s="603"/>
      <c r="O1557" s="603"/>
      <c r="P1557" s="603"/>
      <c r="Q1557" s="603"/>
      <c r="R1557" s="603"/>
      <c r="S1557" s="603"/>
      <c r="T1557" s="604"/>
      <c r="AT1557" s="600" t="s">
        <v>205</v>
      </c>
      <c r="AU1557" s="600" t="s">
        <v>89</v>
      </c>
      <c r="AV1557" s="599" t="s">
        <v>11</v>
      </c>
      <c r="AW1557" s="599" t="s">
        <v>43</v>
      </c>
      <c r="AX1557" s="599" t="s">
        <v>82</v>
      </c>
      <c r="AY1557" s="600" t="s">
        <v>197</v>
      </c>
    </row>
    <row r="1558" spans="2:51" s="606" customFormat="1">
      <c r="B1558" s="605"/>
      <c r="D1558" s="594" t="s">
        <v>205</v>
      </c>
      <c r="E1558" s="607" t="s">
        <v>5</v>
      </c>
      <c r="F1558" s="608" t="s">
        <v>1047</v>
      </c>
      <c r="H1558" s="609">
        <v>12.68</v>
      </c>
      <c r="L1558" s="605"/>
      <c r="M1558" s="610"/>
      <c r="N1558" s="611"/>
      <c r="O1558" s="611"/>
      <c r="P1558" s="611"/>
      <c r="Q1558" s="611"/>
      <c r="R1558" s="611"/>
      <c r="S1558" s="611"/>
      <c r="T1558" s="612"/>
      <c r="AT1558" s="607" t="s">
        <v>205</v>
      </c>
      <c r="AU1558" s="607" t="s">
        <v>89</v>
      </c>
      <c r="AV1558" s="606" t="s">
        <v>89</v>
      </c>
      <c r="AW1558" s="606" t="s">
        <v>43</v>
      </c>
      <c r="AX1558" s="606" t="s">
        <v>82</v>
      </c>
      <c r="AY1558" s="607" t="s">
        <v>197</v>
      </c>
    </row>
    <row r="1559" spans="2:51" s="599" customFormat="1">
      <c r="B1559" s="598"/>
      <c r="D1559" s="594" t="s">
        <v>205</v>
      </c>
      <c r="E1559" s="600" t="s">
        <v>5</v>
      </c>
      <c r="F1559" s="601" t="s">
        <v>388</v>
      </c>
      <c r="H1559" s="600" t="s">
        <v>5</v>
      </c>
      <c r="L1559" s="598"/>
      <c r="M1559" s="602"/>
      <c r="N1559" s="603"/>
      <c r="O1559" s="603"/>
      <c r="P1559" s="603"/>
      <c r="Q1559" s="603"/>
      <c r="R1559" s="603"/>
      <c r="S1559" s="603"/>
      <c r="T1559" s="604"/>
      <c r="AT1559" s="600" t="s">
        <v>205</v>
      </c>
      <c r="AU1559" s="600" t="s">
        <v>89</v>
      </c>
      <c r="AV1559" s="599" t="s">
        <v>11</v>
      </c>
      <c r="AW1559" s="599" t="s">
        <v>43</v>
      </c>
      <c r="AX1559" s="599" t="s">
        <v>82</v>
      </c>
      <c r="AY1559" s="600" t="s">
        <v>197</v>
      </c>
    </row>
    <row r="1560" spans="2:51" s="606" customFormat="1">
      <c r="B1560" s="605"/>
      <c r="D1560" s="594" t="s">
        <v>205</v>
      </c>
      <c r="E1560" s="607" t="s">
        <v>5</v>
      </c>
      <c r="F1560" s="608" t="s">
        <v>1029</v>
      </c>
      <c r="H1560" s="609">
        <v>-1.1819999999999999</v>
      </c>
      <c r="L1560" s="605"/>
      <c r="M1560" s="610"/>
      <c r="N1560" s="611"/>
      <c r="O1560" s="611"/>
      <c r="P1560" s="611"/>
      <c r="Q1560" s="611"/>
      <c r="R1560" s="611"/>
      <c r="S1560" s="611"/>
      <c r="T1560" s="612"/>
      <c r="AT1560" s="607" t="s">
        <v>205</v>
      </c>
      <c r="AU1560" s="607" t="s">
        <v>89</v>
      </c>
      <c r="AV1560" s="606" t="s">
        <v>89</v>
      </c>
      <c r="AW1560" s="606" t="s">
        <v>43</v>
      </c>
      <c r="AX1560" s="606" t="s">
        <v>82</v>
      </c>
      <c r="AY1560" s="607" t="s">
        <v>197</v>
      </c>
    </row>
    <row r="1561" spans="2:51" s="599" customFormat="1">
      <c r="B1561" s="598"/>
      <c r="D1561" s="594" t="s">
        <v>205</v>
      </c>
      <c r="E1561" s="600" t="s">
        <v>5</v>
      </c>
      <c r="F1561" s="601" t="s">
        <v>1096</v>
      </c>
      <c r="H1561" s="600" t="s">
        <v>5</v>
      </c>
      <c r="L1561" s="598"/>
      <c r="M1561" s="602"/>
      <c r="N1561" s="603"/>
      <c r="O1561" s="603"/>
      <c r="P1561" s="603"/>
      <c r="Q1561" s="603"/>
      <c r="R1561" s="603"/>
      <c r="S1561" s="603"/>
      <c r="T1561" s="604"/>
      <c r="AT1561" s="600" t="s">
        <v>205</v>
      </c>
      <c r="AU1561" s="600" t="s">
        <v>89</v>
      </c>
      <c r="AV1561" s="599" t="s">
        <v>11</v>
      </c>
      <c r="AW1561" s="599" t="s">
        <v>43</v>
      </c>
      <c r="AX1561" s="599" t="s">
        <v>82</v>
      </c>
      <c r="AY1561" s="600" t="s">
        <v>197</v>
      </c>
    </row>
    <row r="1562" spans="2:51" s="606" customFormat="1">
      <c r="B1562" s="605"/>
      <c r="D1562" s="594" t="s">
        <v>205</v>
      </c>
      <c r="E1562" s="607" t="s">
        <v>5</v>
      </c>
      <c r="F1562" s="608" t="s">
        <v>1032</v>
      </c>
      <c r="H1562" s="609">
        <v>3.375</v>
      </c>
      <c r="L1562" s="605"/>
      <c r="M1562" s="610"/>
      <c r="N1562" s="611"/>
      <c r="O1562" s="611"/>
      <c r="P1562" s="611"/>
      <c r="Q1562" s="611"/>
      <c r="R1562" s="611"/>
      <c r="S1562" s="611"/>
      <c r="T1562" s="612"/>
      <c r="AT1562" s="607" t="s">
        <v>205</v>
      </c>
      <c r="AU1562" s="607" t="s">
        <v>89</v>
      </c>
      <c r="AV1562" s="606" t="s">
        <v>89</v>
      </c>
      <c r="AW1562" s="606" t="s">
        <v>43</v>
      </c>
      <c r="AX1562" s="606" t="s">
        <v>82</v>
      </c>
      <c r="AY1562" s="607" t="s">
        <v>197</v>
      </c>
    </row>
    <row r="1563" spans="2:51" s="599" customFormat="1">
      <c r="B1563" s="598"/>
      <c r="D1563" s="594" t="s">
        <v>205</v>
      </c>
      <c r="E1563" s="600" t="s">
        <v>5</v>
      </c>
      <c r="F1563" s="601" t="s">
        <v>1097</v>
      </c>
      <c r="H1563" s="600" t="s">
        <v>5</v>
      </c>
      <c r="L1563" s="598"/>
      <c r="M1563" s="602"/>
      <c r="N1563" s="603"/>
      <c r="O1563" s="603"/>
      <c r="P1563" s="603"/>
      <c r="Q1563" s="603"/>
      <c r="R1563" s="603"/>
      <c r="S1563" s="603"/>
      <c r="T1563" s="604"/>
      <c r="AT1563" s="600" t="s">
        <v>205</v>
      </c>
      <c r="AU1563" s="600" t="s">
        <v>89</v>
      </c>
      <c r="AV1563" s="599" t="s">
        <v>11</v>
      </c>
      <c r="AW1563" s="599" t="s">
        <v>43</v>
      </c>
      <c r="AX1563" s="599" t="s">
        <v>82</v>
      </c>
      <c r="AY1563" s="600" t="s">
        <v>197</v>
      </c>
    </row>
    <row r="1564" spans="2:51" s="606" customFormat="1">
      <c r="B1564" s="605"/>
      <c r="D1564" s="594" t="s">
        <v>205</v>
      </c>
      <c r="E1564" s="607" t="s">
        <v>5</v>
      </c>
      <c r="F1564" s="608" t="s">
        <v>1047</v>
      </c>
      <c r="H1564" s="609">
        <v>12.68</v>
      </c>
      <c r="L1564" s="605"/>
      <c r="M1564" s="610"/>
      <c r="N1564" s="611"/>
      <c r="O1564" s="611"/>
      <c r="P1564" s="611"/>
      <c r="Q1564" s="611"/>
      <c r="R1564" s="611"/>
      <c r="S1564" s="611"/>
      <c r="T1564" s="612"/>
      <c r="AT1564" s="607" t="s">
        <v>205</v>
      </c>
      <c r="AU1564" s="607" t="s">
        <v>89</v>
      </c>
      <c r="AV1564" s="606" t="s">
        <v>89</v>
      </c>
      <c r="AW1564" s="606" t="s">
        <v>43</v>
      </c>
      <c r="AX1564" s="606" t="s">
        <v>82</v>
      </c>
      <c r="AY1564" s="607" t="s">
        <v>197</v>
      </c>
    </row>
    <row r="1565" spans="2:51" s="599" customFormat="1">
      <c r="B1565" s="598"/>
      <c r="D1565" s="594" t="s">
        <v>205</v>
      </c>
      <c r="E1565" s="600" t="s">
        <v>5</v>
      </c>
      <c r="F1565" s="601" t="s">
        <v>388</v>
      </c>
      <c r="H1565" s="600" t="s">
        <v>5</v>
      </c>
      <c r="L1565" s="598"/>
      <c r="M1565" s="602"/>
      <c r="N1565" s="603"/>
      <c r="O1565" s="603"/>
      <c r="P1565" s="603"/>
      <c r="Q1565" s="603"/>
      <c r="R1565" s="603"/>
      <c r="S1565" s="603"/>
      <c r="T1565" s="604"/>
      <c r="AT1565" s="600" t="s">
        <v>205</v>
      </c>
      <c r="AU1565" s="600" t="s">
        <v>89</v>
      </c>
      <c r="AV1565" s="599" t="s">
        <v>11</v>
      </c>
      <c r="AW1565" s="599" t="s">
        <v>43</v>
      </c>
      <c r="AX1565" s="599" t="s">
        <v>82</v>
      </c>
      <c r="AY1565" s="600" t="s">
        <v>197</v>
      </c>
    </row>
    <row r="1566" spans="2:51" s="606" customFormat="1">
      <c r="B1566" s="605"/>
      <c r="D1566" s="594" t="s">
        <v>205</v>
      </c>
      <c r="E1566" s="607" t="s">
        <v>5</v>
      </c>
      <c r="F1566" s="608" t="s">
        <v>1029</v>
      </c>
      <c r="H1566" s="609">
        <v>-1.1819999999999999</v>
      </c>
      <c r="L1566" s="605"/>
      <c r="M1566" s="610"/>
      <c r="N1566" s="611"/>
      <c r="O1566" s="611"/>
      <c r="P1566" s="611"/>
      <c r="Q1566" s="611"/>
      <c r="R1566" s="611"/>
      <c r="S1566" s="611"/>
      <c r="T1566" s="612"/>
      <c r="AT1566" s="607" t="s">
        <v>205</v>
      </c>
      <c r="AU1566" s="607" t="s">
        <v>89</v>
      </c>
      <c r="AV1566" s="606" t="s">
        <v>89</v>
      </c>
      <c r="AW1566" s="606" t="s">
        <v>43</v>
      </c>
      <c r="AX1566" s="606" t="s">
        <v>82</v>
      </c>
      <c r="AY1566" s="607" t="s">
        <v>197</v>
      </c>
    </row>
    <row r="1567" spans="2:51" s="599" customFormat="1">
      <c r="B1567" s="598"/>
      <c r="D1567" s="594" t="s">
        <v>205</v>
      </c>
      <c r="E1567" s="600" t="s">
        <v>5</v>
      </c>
      <c r="F1567" s="601" t="s">
        <v>1098</v>
      </c>
      <c r="H1567" s="600" t="s">
        <v>5</v>
      </c>
      <c r="L1567" s="598"/>
      <c r="M1567" s="602"/>
      <c r="N1567" s="603"/>
      <c r="O1567" s="603"/>
      <c r="P1567" s="603"/>
      <c r="Q1567" s="603"/>
      <c r="R1567" s="603"/>
      <c r="S1567" s="603"/>
      <c r="T1567" s="604"/>
      <c r="AT1567" s="600" t="s">
        <v>205</v>
      </c>
      <c r="AU1567" s="600" t="s">
        <v>89</v>
      </c>
      <c r="AV1567" s="599" t="s">
        <v>11</v>
      </c>
      <c r="AW1567" s="599" t="s">
        <v>43</v>
      </c>
      <c r="AX1567" s="599" t="s">
        <v>82</v>
      </c>
      <c r="AY1567" s="600" t="s">
        <v>197</v>
      </c>
    </row>
    <row r="1568" spans="2:51" s="606" customFormat="1">
      <c r="B1568" s="605"/>
      <c r="D1568" s="594" t="s">
        <v>205</v>
      </c>
      <c r="E1568" s="607" t="s">
        <v>5</v>
      </c>
      <c r="F1568" s="608" t="s">
        <v>1032</v>
      </c>
      <c r="H1568" s="609">
        <v>3.375</v>
      </c>
      <c r="L1568" s="605"/>
      <c r="M1568" s="610"/>
      <c r="N1568" s="611"/>
      <c r="O1568" s="611"/>
      <c r="P1568" s="611"/>
      <c r="Q1568" s="611"/>
      <c r="R1568" s="611"/>
      <c r="S1568" s="611"/>
      <c r="T1568" s="612"/>
      <c r="AT1568" s="607" t="s">
        <v>205</v>
      </c>
      <c r="AU1568" s="607" t="s">
        <v>89</v>
      </c>
      <c r="AV1568" s="606" t="s">
        <v>89</v>
      </c>
      <c r="AW1568" s="606" t="s">
        <v>43</v>
      </c>
      <c r="AX1568" s="606" t="s">
        <v>82</v>
      </c>
      <c r="AY1568" s="607" t="s">
        <v>197</v>
      </c>
    </row>
    <row r="1569" spans="2:51" s="599" customFormat="1">
      <c r="B1569" s="598"/>
      <c r="D1569" s="594" t="s">
        <v>205</v>
      </c>
      <c r="E1569" s="600" t="s">
        <v>5</v>
      </c>
      <c r="F1569" s="601" t="s">
        <v>1099</v>
      </c>
      <c r="H1569" s="600" t="s">
        <v>5</v>
      </c>
      <c r="L1569" s="598"/>
      <c r="M1569" s="602"/>
      <c r="N1569" s="603"/>
      <c r="O1569" s="603"/>
      <c r="P1569" s="603"/>
      <c r="Q1569" s="603"/>
      <c r="R1569" s="603"/>
      <c r="S1569" s="603"/>
      <c r="T1569" s="604"/>
      <c r="AT1569" s="600" t="s">
        <v>205</v>
      </c>
      <c r="AU1569" s="600" t="s">
        <v>89</v>
      </c>
      <c r="AV1569" s="599" t="s">
        <v>11</v>
      </c>
      <c r="AW1569" s="599" t="s">
        <v>43</v>
      </c>
      <c r="AX1569" s="599" t="s">
        <v>82</v>
      </c>
      <c r="AY1569" s="600" t="s">
        <v>197</v>
      </c>
    </row>
    <row r="1570" spans="2:51" s="606" customFormat="1">
      <c r="B1570" s="605"/>
      <c r="D1570" s="594" t="s">
        <v>205</v>
      </c>
      <c r="E1570" s="607" t="s">
        <v>5</v>
      </c>
      <c r="F1570" s="608" t="s">
        <v>1047</v>
      </c>
      <c r="H1570" s="609">
        <v>12.68</v>
      </c>
      <c r="L1570" s="605"/>
      <c r="M1570" s="610"/>
      <c r="N1570" s="611"/>
      <c r="O1570" s="611"/>
      <c r="P1570" s="611"/>
      <c r="Q1570" s="611"/>
      <c r="R1570" s="611"/>
      <c r="S1570" s="611"/>
      <c r="T1570" s="612"/>
      <c r="AT1570" s="607" t="s">
        <v>205</v>
      </c>
      <c r="AU1570" s="607" t="s">
        <v>89</v>
      </c>
      <c r="AV1570" s="606" t="s">
        <v>89</v>
      </c>
      <c r="AW1570" s="606" t="s">
        <v>43</v>
      </c>
      <c r="AX1570" s="606" t="s">
        <v>82</v>
      </c>
      <c r="AY1570" s="607" t="s">
        <v>197</v>
      </c>
    </row>
    <row r="1571" spans="2:51" s="599" customFormat="1">
      <c r="B1571" s="598"/>
      <c r="D1571" s="594" t="s">
        <v>205</v>
      </c>
      <c r="E1571" s="600" t="s">
        <v>5</v>
      </c>
      <c r="F1571" s="601" t="s">
        <v>388</v>
      </c>
      <c r="H1571" s="600" t="s">
        <v>5</v>
      </c>
      <c r="L1571" s="598"/>
      <c r="M1571" s="602"/>
      <c r="N1571" s="603"/>
      <c r="O1571" s="603"/>
      <c r="P1571" s="603"/>
      <c r="Q1571" s="603"/>
      <c r="R1571" s="603"/>
      <c r="S1571" s="603"/>
      <c r="T1571" s="604"/>
      <c r="AT1571" s="600" t="s">
        <v>205</v>
      </c>
      <c r="AU1571" s="600" t="s">
        <v>89</v>
      </c>
      <c r="AV1571" s="599" t="s">
        <v>11</v>
      </c>
      <c r="AW1571" s="599" t="s">
        <v>43</v>
      </c>
      <c r="AX1571" s="599" t="s">
        <v>82</v>
      </c>
      <c r="AY1571" s="600" t="s">
        <v>197</v>
      </c>
    </row>
    <row r="1572" spans="2:51" s="606" customFormat="1">
      <c r="B1572" s="605"/>
      <c r="D1572" s="594" t="s">
        <v>205</v>
      </c>
      <c r="E1572" s="607" t="s">
        <v>5</v>
      </c>
      <c r="F1572" s="608" t="s">
        <v>1029</v>
      </c>
      <c r="H1572" s="609">
        <v>-1.1819999999999999</v>
      </c>
      <c r="L1572" s="605"/>
      <c r="M1572" s="610"/>
      <c r="N1572" s="611"/>
      <c r="O1572" s="611"/>
      <c r="P1572" s="611"/>
      <c r="Q1572" s="611"/>
      <c r="R1572" s="611"/>
      <c r="S1572" s="611"/>
      <c r="T1572" s="612"/>
      <c r="AT1572" s="607" t="s">
        <v>205</v>
      </c>
      <c r="AU1572" s="607" t="s">
        <v>89</v>
      </c>
      <c r="AV1572" s="606" t="s">
        <v>89</v>
      </c>
      <c r="AW1572" s="606" t="s">
        <v>43</v>
      </c>
      <c r="AX1572" s="606" t="s">
        <v>82</v>
      </c>
      <c r="AY1572" s="607" t="s">
        <v>197</v>
      </c>
    </row>
    <row r="1573" spans="2:51" s="599" customFormat="1">
      <c r="B1573" s="598"/>
      <c r="D1573" s="594" t="s">
        <v>205</v>
      </c>
      <c r="E1573" s="600" t="s">
        <v>5</v>
      </c>
      <c r="F1573" s="601" t="s">
        <v>1100</v>
      </c>
      <c r="H1573" s="600" t="s">
        <v>5</v>
      </c>
      <c r="L1573" s="598"/>
      <c r="M1573" s="602"/>
      <c r="N1573" s="603"/>
      <c r="O1573" s="603"/>
      <c r="P1573" s="603"/>
      <c r="Q1573" s="603"/>
      <c r="R1573" s="603"/>
      <c r="S1573" s="603"/>
      <c r="T1573" s="604"/>
      <c r="AT1573" s="600" t="s">
        <v>205</v>
      </c>
      <c r="AU1573" s="600" t="s">
        <v>89</v>
      </c>
      <c r="AV1573" s="599" t="s">
        <v>11</v>
      </c>
      <c r="AW1573" s="599" t="s">
        <v>43</v>
      </c>
      <c r="AX1573" s="599" t="s">
        <v>82</v>
      </c>
      <c r="AY1573" s="600" t="s">
        <v>197</v>
      </c>
    </row>
    <row r="1574" spans="2:51" s="606" customFormat="1">
      <c r="B1574" s="605"/>
      <c r="D1574" s="594" t="s">
        <v>205</v>
      </c>
      <c r="E1574" s="607" t="s">
        <v>5</v>
      </c>
      <c r="F1574" s="608" t="s">
        <v>1032</v>
      </c>
      <c r="H1574" s="609">
        <v>3.375</v>
      </c>
      <c r="L1574" s="605"/>
      <c r="M1574" s="610"/>
      <c r="N1574" s="611"/>
      <c r="O1574" s="611"/>
      <c r="P1574" s="611"/>
      <c r="Q1574" s="611"/>
      <c r="R1574" s="611"/>
      <c r="S1574" s="611"/>
      <c r="T1574" s="612"/>
      <c r="AT1574" s="607" t="s">
        <v>205</v>
      </c>
      <c r="AU1574" s="607" t="s">
        <v>89</v>
      </c>
      <c r="AV1574" s="606" t="s">
        <v>89</v>
      </c>
      <c r="AW1574" s="606" t="s">
        <v>43</v>
      </c>
      <c r="AX1574" s="606" t="s">
        <v>82</v>
      </c>
      <c r="AY1574" s="607" t="s">
        <v>197</v>
      </c>
    </row>
    <row r="1575" spans="2:51" s="599" customFormat="1">
      <c r="B1575" s="598"/>
      <c r="D1575" s="594" t="s">
        <v>205</v>
      </c>
      <c r="E1575" s="600" t="s">
        <v>5</v>
      </c>
      <c r="F1575" s="601" t="s">
        <v>1101</v>
      </c>
      <c r="H1575" s="600" t="s">
        <v>5</v>
      </c>
      <c r="L1575" s="598"/>
      <c r="M1575" s="602"/>
      <c r="N1575" s="603"/>
      <c r="O1575" s="603"/>
      <c r="P1575" s="603"/>
      <c r="Q1575" s="603"/>
      <c r="R1575" s="603"/>
      <c r="S1575" s="603"/>
      <c r="T1575" s="604"/>
      <c r="AT1575" s="600" t="s">
        <v>205</v>
      </c>
      <c r="AU1575" s="600" t="s">
        <v>89</v>
      </c>
      <c r="AV1575" s="599" t="s">
        <v>11</v>
      </c>
      <c r="AW1575" s="599" t="s">
        <v>43</v>
      </c>
      <c r="AX1575" s="599" t="s">
        <v>82</v>
      </c>
      <c r="AY1575" s="600" t="s">
        <v>197</v>
      </c>
    </row>
    <row r="1576" spans="2:51" s="606" customFormat="1">
      <c r="B1576" s="605"/>
      <c r="D1576" s="594" t="s">
        <v>205</v>
      </c>
      <c r="E1576" s="607" t="s">
        <v>5</v>
      </c>
      <c r="F1576" s="608" t="s">
        <v>1047</v>
      </c>
      <c r="H1576" s="609">
        <v>12.68</v>
      </c>
      <c r="L1576" s="605"/>
      <c r="M1576" s="610"/>
      <c r="N1576" s="611"/>
      <c r="O1576" s="611"/>
      <c r="P1576" s="611"/>
      <c r="Q1576" s="611"/>
      <c r="R1576" s="611"/>
      <c r="S1576" s="611"/>
      <c r="T1576" s="612"/>
      <c r="AT1576" s="607" t="s">
        <v>205</v>
      </c>
      <c r="AU1576" s="607" t="s">
        <v>89</v>
      </c>
      <c r="AV1576" s="606" t="s">
        <v>89</v>
      </c>
      <c r="AW1576" s="606" t="s">
        <v>43</v>
      </c>
      <c r="AX1576" s="606" t="s">
        <v>82</v>
      </c>
      <c r="AY1576" s="607" t="s">
        <v>197</v>
      </c>
    </row>
    <row r="1577" spans="2:51" s="599" customFormat="1">
      <c r="B1577" s="598"/>
      <c r="D1577" s="594" t="s">
        <v>205</v>
      </c>
      <c r="E1577" s="600" t="s">
        <v>5</v>
      </c>
      <c r="F1577" s="601" t="s">
        <v>388</v>
      </c>
      <c r="H1577" s="600" t="s">
        <v>5</v>
      </c>
      <c r="L1577" s="598"/>
      <c r="M1577" s="602"/>
      <c r="N1577" s="603"/>
      <c r="O1577" s="603"/>
      <c r="P1577" s="603"/>
      <c r="Q1577" s="603"/>
      <c r="R1577" s="603"/>
      <c r="S1577" s="603"/>
      <c r="T1577" s="604"/>
      <c r="AT1577" s="600" t="s">
        <v>205</v>
      </c>
      <c r="AU1577" s="600" t="s">
        <v>89</v>
      </c>
      <c r="AV1577" s="599" t="s">
        <v>11</v>
      </c>
      <c r="AW1577" s="599" t="s">
        <v>43</v>
      </c>
      <c r="AX1577" s="599" t="s">
        <v>82</v>
      </c>
      <c r="AY1577" s="600" t="s">
        <v>197</v>
      </c>
    </row>
    <row r="1578" spans="2:51" s="606" customFormat="1">
      <c r="B1578" s="605"/>
      <c r="D1578" s="594" t="s">
        <v>205</v>
      </c>
      <c r="E1578" s="607" t="s">
        <v>5</v>
      </c>
      <c r="F1578" s="608" t="s">
        <v>1029</v>
      </c>
      <c r="H1578" s="609">
        <v>-1.1819999999999999</v>
      </c>
      <c r="L1578" s="605"/>
      <c r="M1578" s="610"/>
      <c r="N1578" s="611"/>
      <c r="O1578" s="611"/>
      <c r="P1578" s="611"/>
      <c r="Q1578" s="611"/>
      <c r="R1578" s="611"/>
      <c r="S1578" s="611"/>
      <c r="T1578" s="612"/>
      <c r="AT1578" s="607" t="s">
        <v>205</v>
      </c>
      <c r="AU1578" s="607" t="s">
        <v>89</v>
      </c>
      <c r="AV1578" s="606" t="s">
        <v>89</v>
      </c>
      <c r="AW1578" s="606" t="s">
        <v>43</v>
      </c>
      <c r="AX1578" s="606" t="s">
        <v>82</v>
      </c>
      <c r="AY1578" s="607" t="s">
        <v>197</v>
      </c>
    </row>
    <row r="1579" spans="2:51" s="599" customFormat="1">
      <c r="B1579" s="598"/>
      <c r="D1579" s="594" t="s">
        <v>205</v>
      </c>
      <c r="E1579" s="600" t="s">
        <v>5</v>
      </c>
      <c r="F1579" s="601" t="s">
        <v>1102</v>
      </c>
      <c r="H1579" s="600" t="s">
        <v>5</v>
      </c>
      <c r="L1579" s="598"/>
      <c r="M1579" s="602"/>
      <c r="N1579" s="603"/>
      <c r="O1579" s="603"/>
      <c r="P1579" s="603"/>
      <c r="Q1579" s="603"/>
      <c r="R1579" s="603"/>
      <c r="S1579" s="603"/>
      <c r="T1579" s="604"/>
      <c r="AT1579" s="600" t="s">
        <v>205</v>
      </c>
      <c r="AU1579" s="600" t="s">
        <v>89</v>
      </c>
      <c r="AV1579" s="599" t="s">
        <v>11</v>
      </c>
      <c r="AW1579" s="599" t="s">
        <v>43</v>
      </c>
      <c r="AX1579" s="599" t="s">
        <v>82</v>
      </c>
      <c r="AY1579" s="600" t="s">
        <v>197</v>
      </c>
    </row>
    <row r="1580" spans="2:51" s="606" customFormat="1">
      <c r="B1580" s="605"/>
      <c r="D1580" s="594" t="s">
        <v>205</v>
      </c>
      <c r="E1580" s="607" t="s">
        <v>5</v>
      </c>
      <c r="F1580" s="608" t="s">
        <v>1032</v>
      </c>
      <c r="H1580" s="609">
        <v>3.375</v>
      </c>
      <c r="L1580" s="605"/>
      <c r="M1580" s="610"/>
      <c r="N1580" s="611"/>
      <c r="O1580" s="611"/>
      <c r="P1580" s="611"/>
      <c r="Q1580" s="611"/>
      <c r="R1580" s="611"/>
      <c r="S1580" s="611"/>
      <c r="T1580" s="612"/>
      <c r="AT1580" s="607" t="s">
        <v>205</v>
      </c>
      <c r="AU1580" s="607" t="s">
        <v>89</v>
      </c>
      <c r="AV1580" s="606" t="s">
        <v>89</v>
      </c>
      <c r="AW1580" s="606" t="s">
        <v>43</v>
      </c>
      <c r="AX1580" s="606" t="s">
        <v>82</v>
      </c>
      <c r="AY1580" s="607" t="s">
        <v>197</v>
      </c>
    </row>
    <row r="1581" spans="2:51" s="599" customFormat="1">
      <c r="B1581" s="598"/>
      <c r="D1581" s="594" t="s">
        <v>205</v>
      </c>
      <c r="E1581" s="600" t="s">
        <v>5</v>
      </c>
      <c r="F1581" s="601" t="s">
        <v>1103</v>
      </c>
      <c r="H1581" s="600" t="s">
        <v>5</v>
      </c>
      <c r="L1581" s="598"/>
      <c r="M1581" s="602"/>
      <c r="N1581" s="603"/>
      <c r="O1581" s="603"/>
      <c r="P1581" s="603"/>
      <c r="Q1581" s="603"/>
      <c r="R1581" s="603"/>
      <c r="S1581" s="603"/>
      <c r="T1581" s="604"/>
      <c r="AT1581" s="600" t="s">
        <v>205</v>
      </c>
      <c r="AU1581" s="600" t="s">
        <v>89</v>
      </c>
      <c r="AV1581" s="599" t="s">
        <v>11</v>
      </c>
      <c r="AW1581" s="599" t="s">
        <v>43</v>
      </c>
      <c r="AX1581" s="599" t="s">
        <v>82</v>
      </c>
      <c r="AY1581" s="600" t="s">
        <v>197</v>
      </c>
    </row>
    <row r="1582" spans="2:51" s="606" customFormat="1">
      <c r="B1582" s="605"/>
      <c r="D1582" s="594" t="s">
        <v>205</v>
      </c>
      <c r="E1582" s="607" t="s">
        <v>5</v>
      </c>
      <c r="F1582" s="608" t="s">
        <v>1047</v>
      </c>
      <c r="H1582" s="609">
        <v>12.68</v>
      </c>
      <c r="L1582" s="605"/>
      <c r="M1582" s="610"/>
      <c r="N1582" s="611"/>
      <c r="O1582" s="611"/>
      <c r="P1582" s="611"/>
      <c r="Q1582" s="611"/>
      <c r="R1582" s="611"/>
      <c r="S1582" s="611"/>
      <c r="T1582" s="612"/>
      <c r="AT1582" s="607" t="s">
        <v>205</v>
      </c>
      <c r="AU1582" s="607" t="s">
        <v>89</v>
      </c>
      <c r="AV1582" s="606" t="s">
        <v>89</v>
      </c>
      <c r="AW1582" s="606" t="s">
        <v>43</v>
      </c>
      <c r="AX1582" s="606" t="s">
        <v>82</v>
      </c>
      <c r="AY1582" s="607" t="s">
        <v>197</v>
      </c>
    </row>
    <row r="1583" spans="2:51" s="599" customFormat="1">
      <c r="B1583" s="598"/>
      <c r="D1583" s="594" t="s">
        <v>205</v>
      </c>
      <c r="E1583" s="600" t="s">
        <v>5</v>
      </c>
      <c r="F1583" s="601" t="s">
        <v>388</v>
      </c>
      <c r="H1583" s="600" t="s">
        <v>5</v>
      </c>
      <c r="L1583" s="598"/>
      <c r="M1583" s="602"/>
      <c r="N1583" s="603"/>
      <c r="O1583" s="603"/>
      <c r="P1583" s="603"/>
      <c r="Q1583" s="603"/>
      <c r="R1583" s="603"/>
      <c r="S1583" s="603"/>
      <c r="T1583" s="604"/>
      <c r="AT1583" s="600" t="s">
        <v>205</v>
      </c>
      <c r="AU1583" s="600" t="s">
        <v>89</v>
      </c>
      <c r="AV1583" s="599" t="s">
        <v>11</v>
      </c>
      <c r="AW1583" s="599" t="s">
        <v>43</v>
      </c>
      <c r="AX1583" s="599" t="s">
        <v>82</v>
      </c>
      <c r="AY1583" s="600" t="s">
        <v>197</v>
      </c>
    </row>
    <row r="1584" spans="2:51" s="606" customFormat="1">
      <c r="B1584" s="605"/>
      <c r="D1584" s="594" t="s">
        <v>205</v>
      </c>
      <c r="E1584" s="607" t="s">
        <v>5</v>
      </c>
      <c r="F1584" s="608" t="s">
        <v>1029</v>
      </c>
      <c r="H1584" s="609">
        <v>-1.1819999999999999</v>
      </c>
      <c r="L1584" s="605"/>
      <c r="M1584" s="610"/>
      <c r="N1584" s="611"/>
      <c r="O1584" s="611"/>
      <c r="P1584" s="611"/>
      <c r="Q1584" s="611"/>
      <c r="R1584" s="611"/>
      <c r="S1584" s="611"/>
      <c r="T1584" s="612"/>
      <c r="AT1584" s="607" t="s">
        <v>205</v>
      </c>
      <c r="AU1584" s="607" t="s">
        <v>89</v>
      </c>
      <c r="AV1584" s="606" t="s">
        <v>89</v>
      </c>
      <c r="AW1584" s="606" t="s">
        <v>43</v>
      </c>
      <c r="AX1584" s="606" t="s">
        <v>82</v>
      </c>
      <c r="AY1584" s="607" t="s">
        <v>197</v>
      </c>
    </row>
    <row r="1585" spans="2:51" s="622" customFormat="1">
      <c r="B1585" s="621"/>
      <c r="D1585" s="594" t="s">
        <v>205</v>
      </c>
      <c r="E1585" s="623" t="s">
        <v>5</v>
      </c>
      <c r="F1585" s="624" t="s">
        <v>248</v>
      </c>
      <c r="H1585" s="625">
        <v>177.99600000000001</v>
      </c>
      <c r="L1585" s="621"/>
      <c r="M1585" s="626"/>
      <c r="N1585" s="627"/>
      <c r="O1585" s="627"/>
      <c r="P1585" s="627"/>
      <c r="Q1585" s="627"/>
      <c r="R1585" s="627"/>
      <c r="S1585" s="627"/>
      <c r="T1585" s="628"/>
      <c r="AT1585" s="623" t="s">
        <v>205</v>
      </c>
      <c r="AU1585" s="623" t="s">
        <v>89</v>
      </c>
      <c r="AV1585" s="622" t="s">
        <v>114</v>
      </c>
      <c r="AW1585" s="622" t="s">
        <v>43</v>
      </c>
      <c r="AX1585" s="622" t="s">
        <v>82</v>
      </c>
      <c r="AY1585" s="623" t="s">
        <v>197</v>
      </c>
    </row>
    <row r="1586" spans="2:51" s="599" customFormat="1">
      <c r="B1586" s="598"/>
      <c r="D1586" s="594" t="s">
        <v>205</v>
      </c>
      <c r="E1586" s="600" t="s">
        <v>5</v>
      </c>
      <c r="F1586" s="601" t="s">
        <v>249</v>
      </c>
      <c r="H1586" s="600" t="s">
        <v>5</v>
      </c>
      <c r="L1586" s="598"/>
      <c r="M1586" s="602"/>
      <c r="N1586" s="603"/>
      <c r="O1586" s="603"/>
      <c r="P1586" s="603"/>
      <c r="Q1586" s="603"/>
      <c r="R1586" s="603"/>
      <c r="S1586" s="603"/>
      <c r="T1586" s="604"/>
      <c r="AT1586" s="600" t="s">
        <v>205</v>
      </c>
      <c r="AU1586" s="600" t="s">
        <v>89</v>
      </c>
      <c r="AV1586" s="599" t="s">
        <v>11</v>
      </c>
      <c r="AW1586" s="599" t="s">
        <v>43</v>
      </c>
      <c r="AX1586" s="599" t="s">
        <v>82</v>
      </c>
      <c r="AY1586" s="600" t="s">
        <v>197</v>
      </c>
    </row>
    <row r="1587" spans="2:51" s="599" customFormat="1">
      <c r="B1587" s="598"/>
      <c r="D1587" s="594" t="s">
        <v>205</v>
      </c>
      <c r="E1587" s="600" t="s">
        <v>5</v>
      </c>
      <c r="F1587" s="601" t="s">
        <v>1030</v>
      </c>
      <c r="H1587" s="600" t="s">
        <v>5</v>
      </c>
      <c r="L1587" s="598"/>
      <c r="M1587" s="602"/>
      <c r="N1587" s="603"/>
      <c r="O1587" s="603"/>
      <c r="P1587" s="603"/>
      <c r="Q1587" s="603"/>
      <c r="R1587" s="603"/>
      <c r="S1587" s="603"/>
      <c r="T1587" s="604"/>
      <c r="AT1587" s="600" t="s">
        <v>205</v>
      </c>
      <c r="AU1587" s="600" t="s">
        <v>89</v>
      </c>
      <c r="AV1587" s="599" t="s">
        <v>11</v>
      </c>
      <c r="AW1587" s="599" t="s">
        <v>43</v>
      </c>
      <c r="AX1587" s="599" t="s">
        <v>82</v>
      </c>
      <c r="AY1587" s="600" t="s">
        <v>197</v>
      </c>
    </row>
    <row r="1588" spans="2:51" s="599" customFormat="1">
      <c r="B1588" s="598"/>
      <c r="D1588" s="594" t="s">
        <v>205</v>
      </c>
      <c r="E1588" s="600" t="s">
        <v>5</v>
      </c>
      <c r="F1588" s="601" t="s">
        <v>1104</v>
      </c>
      <c r="H1588" s="600" t="s">
        <v>5</v>
      </c>
      <c r="L1588" s="598"/>
      <c r="M1588" s="602"/>
      <c r="N1588" s="603"/>
      <c r="O1588" s="603"/>
      <c r="P1588" s="603"/>
      <c r="Q1588" s="603"/>
      <c r="R1588" s="603"/>
      <c r="S1588" s="603"/>
      <c r="T1588" s="604"/>
      <c r="AT1588" s="600" t="s">
        <v>205</v>
      </c>
      <c r="AU1588" s="600" t="s">
        <v>89</v>
      </c>
      <c r="AV1588" s="599" t="s">
        <v>11</v>
      </c>
      <c r="AW1588" s="599" t="s">
        <v>43</v>
      </c>
      <c r="AX1588" s="599" t="s">
        <v>82</v>
      </c>
      <c r="AY1588" s="600" t="s">
        <v>197</v>
      </c>
    </row>
    <row r="1589" spans="2:51" s="606" customFormat="1">
      <c r="B1589" s="605"/>
      <c r="D1589" s="594" t="s">
        <v>205</v>
      </c>
      <c r="E1589" s="607" t="s">
        <v>5</v>
      </c>
      <c r="F1589" s="608" t="s">
        <v>1032</v>
      </c>
      <c r="H1589" s="609">
        <v>3.375</v>
      </c>
      <c r="L1589" s="605"/>
      <c r="M1589" s="610"/>
      <c r="N1589" s="611"/>
      <c r="O1589" s="611"/>
      <c r="P1589" s="611"/>
      <c r="Q1589" s="611"/>
      <c r="R1589" s="611"/>
      <c r="S1589" s="611"/>
      <c r="T1589" s="612"/>
      <c r="AT1589" s="607" t="s">
        <v>205</v>
      </c>
      <c r="AU1589" s="607" t="s">
        <v>89</v>
      </c>
      <c r="AV1589" s="606" t="s">
        <v>89</v>
      </c>
      <c r="AW1589" s="606" t="s">
        <v>43</v>
      </c>
      <c r="AX1589" s="606" t="s">
        <v>82</v>
      </c>
      <c r="AY1589" s="607" t="s">
        <v>197</v>
      </c>
    </row>
    <row r="1590" spans="2:51" s="599" customFormat="1">
      <c r="B1590" s="598"/>
      <c r="D1590" s="594" t="s">
        <v>205</v>
      </c>
      <c r="E1590" s="600" t="s">
        <v>5</v>
      </c>
      <c r="F1590" s="601" t="s">
        <v>1105</v>
      </c>
      <c r="H1590" s="600" t="s">
        <v>5</v>
      </c>
      <c r="L1590" s="598"/>
      <c r="M1590" s="602"/>
      <c r="N1590" s="603"/>
      <c r="O1590" s="603"/>
      <c r="P1590" s="603"/>
      <c r="Q1590" s="603"/>
      <c r="R1590" s="603"/>
      <c r="S1590" s="603"/>
      <c r="T1590" s="604"/>
      <c r="AT1590" s="600" t="s">
        <v>205</v>
      </c>
      <c r="AU1590" s="600" t="s">
        <v>89</v>
      </c>
      <c r="AV1590" s="599" t="s">
        <v>11</v>
      </c>
      <c r="AW1590" s="599" t="s">
        <v>43</v>
      </c>
      <c r="AX1590" s="599" t="s">
        <v>82</v>
      </c>
      <c r="AY1590" s="600" t="s">
        <v>197</v>
      </c>
    </row>
    <row r="1591" spans="2:51" s="606" customFormat="1">
      <c r="B1591" s="605"/>
      <c r="D1591" s="594" t="s">
        <v>205</v>
      </c>
      <c r="E1591" s="607" t="s">
        <v>5</v>
      </c>
      <c r="F1591" s="608" t="s">
        <v>1034</v>
      </c>
      <c r="H1591" s="609">
        <v>12.6</v>
      </c>
      <c r="L1591" s="605"/>
      <c r="M1591" s="610"/>
      <c r="N1591" s="611"/>
      <c r="O1591" s="611"/>
      <c r="P1591" s="611"/>
      <c r="Q1591" s="611"/>
      <c r="R1591" s="611"/>
      <c r="S1591" s="611"/>
      <c r="T1591" s="612"/>
      <c r="AT1591" s="607" t="s">
        <v>205</v>
      </c>
      <c r="AU1591" s="607" t="s">
        <v>89</v>
      </c>
      <c r="AV1591" s="606" t="s">
        <v>89</v>
      </c>
      <c r="AW1591" s="606" t="s">
        <v>43</v>
      </c>
      <c r="AX1591" s="606" t="s">
        <v>82</v>
      </c>
      <c r="AY1591" s="607" t="s">
        <v>197</v>
      </c>
    </row>
    <row r="1592" spans="2:51" s="599" customFormat="1">
      <c r="B1592" s="598"/>
      <c r="D1592" s="594" t="s">
        <v>205</v>
      </c>
      <c r="E1592" s="600" t="s">
        <v>5</v>
      </c>
      <c r="F1592" s="601" t="s">
        <v>388</v>
      </c>
      <c r="H1592" s="600" t="s">
        <v>5</v>
      </c>
      <c r="L1592" s="598"/>
      <c r="M1592" s="602"/>
      <c r="N1592" s="603"/>
      <c r="O1592" s="603"/>
      <c r="P1592" s="603"/>
      <c r="Q1592" s="603"/>
      <c r="R1592" s="603"/>
      <c r="S1592" s="603"/>
      <c r="T1592" s="604"/>
      <c r="AT1592" s="600" t="s">
        <v>205</v>
      </c>
      <c r="AU1592" s="600" t="s">
        <v>89</v>
      </c>
      <c r="AV1592" s="599" t="s">
        <v>11</v>
      </c>
      <c r="AW1592" s="599" t="s">
        <v>43</v>
      </c>
      <c r="AX1592" s="599" t="s">
        <v>82</v>
      </c>
      <c r="AY1592" s="600" t="s">
        <v>197</v>
      </c>
    </row>
    <row r="1593" spans="2:51" s="606" customFormat="1">
      <c r="B1593" s="605"/>
      <c r="D1593" s="594" t="s">
        <v>205</v>
      </c>
      <c r="E1593" s="607" t="s">
        <v>5</v>
      </c>
      <c r="F1593" s="608" t="s">
        <v>1029</v>
      </c>
      <c r="H1593" s="609">
        <v>-1.1819999999999999</v>
      </c>
      <c r="L1593" s="605"/>
      <c r="M1593" s="610"/>
      <c r="N1593" s="611"/>
      <c r="O1593" s="611"/>
      <c r="P1593" s="611"/>
      <c r="Q1593" s="611"/>
      <c r="R1593" s="611"/>
      <c r="S1593" s="611"/>
      <c r="T1593" s="612"/>
      <c r="AT1593" s="607" t="s">
        <v>205</v>
      </c>
      <c r="AU1593" s="607" t="s">
        <v>89</v>
      </c>
      <c r="AV1593" s="606" t="s">
        <v>89</v>
      </c>
      <c r="AW1593" s="606" t="s">
        <v>43</v>
      </c>
      <c r="AX1593" s="606" t="s">
        <v>82</v>
      </c>
      <c r="AY1593" s="607" t="s">
        <v>197</v>
      </c>
    </row>
    <row r="1594" spans="2:51" s="599" customFormat="1">
      <c r="B1594" s="598"/>
      <c r="D1594" s="594" t="s">
        <v>205</v>
      </c>
      <c r="E1594" s="600" t="s">
        <v>5</v>
      </c>
      <c r="F1594" s="601" t="s">
        <v>1106</v>
      </c>
      <c r="H1594" s="600" t="s">
        <v>5</v>
      </c>
      <c r="L1594" s="598"/>
      <c r="M1594" s="602"/>
      <c r="N1594" s="603"/>
      <c r="O1594" s="603"/>
      <c r="P1594" s="603"/>
      <c r="Q1594" s="603"/>
      <c r="R1594" s="603"/>
      <c r="S1594" s="603"/>
      <c r="T1594" s="604"/>
      <c r="AT1594" s="600" t="s">
        <v>205</v>
      </c>
      <c r="AU1594" s="600" t="s">
        <v>89</v>
      </c>
      <c r="AV1594" s="599" t="s">
        <v>11</v>
      </c>
      <c r="AW1594" s="599" t="s">
        <v>43</v>
      </c>
      <c r="AX1594" s="599" t="s">
        <v>82</v>
      </c>
      <c r="AY1594" s="600" t="s">
        <v>197</v>
      </c>
    </row>
    <row r="1595" spans="2:51" s="606" customFormat="1">
      <c r="B1595" s="605"/>
      <c r="D1595" s="594" t="s">
        <v>205</v>
      </c>
      <c r="E1595" s="607" t="s">
        <v>5</v>
      </c>
      <c r="F1595" s="608" t="s">
        <v>1032</v>
      </c>
      <c r="H1595" s="609">
        <v>3.375</v>
      </c>
      <c r="L1595" s="605"/>
      <c r="M1595" s="610"/>
      <c r="N1595" s="611"/>
      <c r="O1595" s="611"/>
      <c r="P1595" s="611"/>
      <c r="Q1595" s="611"/>
      <c r="R1595" s="611"/>
      <c r="S1595" s="611"/>
      <c r="T1595" s="612"/>
      <c r="AT1595" s="607" t="s">
        <v>205</v>
      </c>
      <c r="AU1595" s="607" t="s">
        <v>89</v>
      </c>
      <c r="AV1595" s="606" t="s">
        <v>89</v>
      </c>
      <c r="AW1595" s="606" t="s">
        <v>43</v>
      </c>
      <c r="AX1595" s="606" t="s">
        <v>82</v>
      </c>
      <c r="AY1595" s="607" t="s">
        <v>197</v>
      </c>
    </row>
    <row r="1596" spans="2:51" s="599" customFormat="1">
      <c r="B1596" s="598"/>
      <c r="D1596" s="594" t="s">
        <v>205</v>
      </c>
      <c r="E1596" s="600" t="s">
        <v>5</v>
      </c>
      <c r="F1596" s="601" t="s">
        <v>1107</v>
      </c>
      <c r="H1596" s="600" t="s">
        <v>5</v>
      </c>
      <c r="L1596" s="598"/>
      <c r="M1596" s="602"/>
      <c r="N1596" s="603"/>
      <c r="O1596" s="603"/>
      <c r="P1596" s="603"/>
      <c r="Q1596" s="603"/>
      <c r="R1596" s="603"/>
      <c r="S1596" s="603"/>
      <c r="T1596" s="604"/>
      <c r="AT1596" s="600" t="s">
        <v>205</v>
      </c>
      <c r="AU1596" s="600" t="s">
        <v>89</v>
      </c>
      <c r="AV1596" s="599" t="s">
        <v>11</v>
      </c>
      <c r="AW1596" s="599" t="s">
        <v>43</v>
      </c>
      <c r="AX1596" s="599" t="s">
        <v>82</v>
      </c>
      <c r="AY1596" s="600" t="s">
        <v>197</v>
      </c>
    </row>
    <row r="1597" spans="2:51" s="606" customFormat="1">
      <c r="B1597" s="605"/>
      <c r="D1597" s="594" t="s">
        <v>205</v>
      </c>
      <c r="E1597" s="607" t="s">
        <v>5</v>
      </c>
      <c r="F1597" s="608" t="s">
        <v>1034</v>
      </c>
      <c r="H1597" s="609">
        <v>12.6</v>
      </c>
      <c r="L1597" s="605"/>
      <c r="M1597" s="610"/>
      <c r="N1597" s="611"/>
      <c r="O1597" s="611"/>
      <c r="P1597" s="611"/>
      <c r="Q1597" s="611"/>
      <c r="R1597" s="611"/>
      <c r="S1597" s="611"/>
      <c r="T1597" s="612"/>
      <c r="AT1597" s="607" t="s">
        <v>205</v>
      </c>
      <c r="AU1597" s="607" t="s">
        <v>89</v>
      </c>
      <c r="AV1597" s="606" t="s">
        <v>89</v>
      </c>
      <c r="AW1597" s="606" t="s">
        <v>43</v>
      </c>
      <c r="AX1597" s="606" t="s">
        <v>82</v>
      </c>
      <c r="AY1597" s="607" t="s">
        <v>197</v>
      </c>
    </row>
    <row r="1598" spans="2:51" s="599" customFormat="1">
      <c r="B1598" s="598"/>
      <c r="D1598" s="594" t="s">
        <v>205</v>
      </c>
      <c r="E1598" s="600" t="s">
        <v>5</v>
      </c>
      <c r="F1598" s="601" t="s">
        <v>388</v>
      </c>
      <c r="H1598" s="600" t="s">
        <v>5</v>
      </c>
      <c r="L1598" s="598"/>
      <c r="M1598" s="602"/>
      <c r="N1598" s="603"/>
      <c r="O1598" s="603"/>
      <c r="P1598" s="603"/>
      <c r="Q1598" s="603"/>
      <c r="R1598" s="603"/>
      <c r="S1598" s="603"/>
      <c r="T1598" s="604"/>
      <c r="AT1598" s="600" t="s">
        <v>205</v>
      </c>
      <c r="AU1598" s="600" t="s">
        <v>89</v>
      </c>
      <c r="AV1598" s="599" t="s">
        <v>11</v>
      </c>
      <c r="AW1598" s="599" t="s">
        <v>43</v>
      </c>
      <c r="AX1598" s="599" t="s">
        <v>82</v>
      </c>
      <c r="AY1598" s="600" t="s">
        <v>197</v>
      </c>
    </row>
    <row r="1599" spans="2:51" s="606" customFormat="1">
      <c r="B1599" s="605"/>
      <c r="D1599" s="594" t="s">
        <v>205</v>
      </c>
      <c r="E1599" s="607" t="s">
        <v>5</v>
      </c>
      <c r="F1599" s="608" t="s">
        <v>1029</v>
      </c>
      <c r="H1599" s="609">
        <v>-1.1819999999999999</v>
      </c>
      <c r="L1599" s="605"/>
      <c r="M1599" s="610"/>
      <c r="N1599" s="611"/>
      <c r="O1599" s="611"/>
      <c r="P1599" s="611"/>
      <c r="Q1599" s="611"/>
      <c r="R1599" s="611"/>
      <c r="S1599" s="611"/>
      <c r="T1599" s="612"/>
      <c r="AT1599" s="607" t="s">
        <v>205</v>
      </c>
      <c r="AU1599" s="607" t="s">
        <v>89</v>
      </c>
      <c r="AV1599" s="606" t="s">
        <v>89</v>
      </c>
      <c r="AW1599" s="606" t="s">
        <v>43</v>
      </c>
      <c r="AX1599" s="606" t="s">
        <v>82</v>
      </c>
      <c r="AY1599" s="607" t="s">
        <v>197</v>
      </c>
    </row>
    <row r="1600" spans="2:51" s="599" customFormat="1">
      <c r="B1600" s="598"/>
      <c r="D1600" s="594" t="s">
        <v>205</v>
      </c>
      <c r="E1600" s="600" t="s">
        <v>5</v>
      </c>
      <c r="F1600" s="601" t="s">
        <v>1108</v>
      </c>
      <c r="H1600" s="600" t="s">
        <v>5</v>
      </c>
      <c r="L1600" s="598"/>
      <c r="M1600" s="602"/>
      <c r="N1600" s="603"/>
      <c r="O1600" s="603"/>
      <c r="P1600" s="603"/>
      <c r="Q1600" s="603"/>
      <c r="R1600" s="603"/>
      <c r="S1600" s="603"/>
      <c r="T1600" s="604"/>
      <c r="AT1600" s="600" t="s">
        <v>205</v>
      </c>
      <c r="AU1600" s="600" t="s">
        <v>89</v>
      </c>
      <c r="AV1600" s="599" t="s">
        <v>11</v>
      </c>
      <c r="AW1600" s="599" t="s">
        <v>43</v>
      </c>
      <c r="AX1600" s="599" t="s">
        <v>82</v>
      </c>
      <c r="AY1600" s="600" t="s">
        <v>197</v>
      </c>
    </row>
    <row r="1601" spans="2:51" s="606" customFormat="1">
      <c r="B1601" s="605"/>
      <c r="D1601" s="594" t="s">
        <v>205</v>
      </c>
      <c r="E1601" s="607" t="s">
        <v>5</v>
      </c>
      <c r="F1601" s="608" t="s">
        <v>1032</v>
      </c>
      <c r="H1601" s="609">
        <v>3.375</v>
      </c>
      <c r="L1601" s="605"/>
      <c r="M1601" s="610"/>
      <c r="N1601" s="611"/>
      <c r="O1601" s="611"/>
      <c r="P1601" s="611"/>
      <c r="Q1601" s="611"/>
      <c r="R1601" s="611"/>
      <c r="S1601" s="611"/>
      <c r="T1601" s="612"/>
      <c r="AT1601" s="607" t="s">
        <v>205</v>
      </c>
      <c r="AU1601" s="607" t="s">
        <v>89</v>
      </c>
      <c r="AV1601" s="606" t="s">
        <v>89</v>
      </c>
      <c r="AW1601" s="606" t="s">
        <v>43</v>
      </c>
      <c r="AX1601" s="606" t="s">
        <v>82</v>
      </c>
      <c r="AY1601" s="607" t="s">
        <v>197</v>
      </c>
    </row>
    <row r="1602" spans="2:51" s="599" customFormat="1">
      <c r="B1602" s="598"/>
      <c r="D1602" s="594" t="s">
        <v>205</v>
      </c>
      <c r="E1602" s="600" t="s">
        <v>5</v>
      </c>
      <c r="F1602" s="601" t="s">
        <v>1109</v>
      </c>
      <c r="H1602" s="600" t="s">
        <v>5</v>
      </c>
      <c r="L1602" s="598"/>
      <c r="M1602" s="602"/>
      <c r="N1602" s="603"/>
      <c r="O1602" s="603"/>
      <c r="P1602" s="603"/>
      <c r="Q1602" s="603"/>
      <c r="R1602" s="603"/>
      <c r="S1602" s="603"/>
      <c r="T1602" s="604"/>
      <c r="AT1602" s="600" t="s">
        <v>205</v>
      </c>
      <c r="AU1602" s="600" t="s">
        <v>89</v>
      </c>
      <c r="AV1602" s="599" t="s">
        <v>11</v>
      </c>
      <c r="AW1602" s="599" t="s">
        <v>43</v>
      </c>
      <c r="AX1602" s="599" t="s">
        <v>82</v>
      </c>
      <c r="AY1602" s="600" t="s">
        <v>197</v>
      </c>
    </row>
    <row r="1603" spans="2:51" s="606" customFormat="1">
      <c r="B1603" s="605"/>
      <c r="D1603" s="594" t="s">
        <v>205</v>
      </c>
      <c r="E1603" s="607" t="s">
        <v>5</v>
      </c>
      <c r="F1603" s="608" t="s">
        <v>1034</v>
      </c>
      <c r="H1603" s="609">
        <v>12.6</v>
      </c>
      <c r="L1603" s="605"/>
      <c r="M1603" s="610"/>
      <c r="N1603" s="611"/>
      <c r="O1603" s="611"/>
      <c r="P1603" s="611"/>
      <c r="Q1603" s="611"/>
      <c r="R1603" s="611"/>
      <c r="S1603" s="611"/>
      <c r="T1603" s="612"/>
      <c r="AT1603" s="607" t="s">
        <v>205</v>
      </c>
      <c r="AU1603" s="607" t="s">
        <v>89</v>
      </c>
      <c r="AV1603" s="606" t="s">
        <v>89</v>
      </c>
      <c r="AW1603" s="606" t="s">
        <v>43</v>
      </c>
      <c r="AX1603" s="606" t="s">
        <v>82</v>
      </c>
      <c r="AY1603" s="607" t="s">
        <v>197</v>
      </c>
    </row>
    <row r="1604" spans="2:51" s="599" customFormat="1">
      <c r="B1604" s="598"/>
      <c r="D1604" s="594" t="s">
        <v>205</v>
      </c>
      <c r="E1604" s="600" t="s">
        <v>5</v>
      </c>
      <c r="F1604" s="601" t="s">
        <v>388</v>
      </c>
      <c r="H1604" s="600" t="s">
        <v>5</v>
      </c>
      <c r="L1604" s="598"/>
      <c r="M1604" s="602"/>
      <c r="N1604" s="603"/>
      <c r="O1604" s="603"/>
      <c r="P1604" s="603"/>
      <c r="Q1604" s="603"/>
      <c r="R1604" s="603"/>
      <c r="S1604" s="603"/>
      <c r="T1604" s="604"/>
      <c r="AT1604" s="600" t="s">
        <v>205</v>
      </c>
      <c r="AU1604" s="600" t="s">
        <v>89</v>
      </c>
      <c r="AV1604" s="599" t="s">
        <v>11</v>
      </c>
      <c r="AW1604" s="599" t="s">
        <v>43</v>
      </c>
      <c r="AX1604" s="599" t="s">
        <v>82</v>
      </c>
      <c r="AY1604" s="600" t="s">
        <v>197</v>
      </c>
    </row>
    <row r="1605" spans="2:51" s="606" customFormat="1">
      <c r="B1605" s="605"/>
      <c r="D1605" s="594" t="s">
        <v>205</v>
      </c>
      <c r="E1605" s="607" t="s">
        <v>5</v>
      </c>
      <c r="F1605" s="608" t="s">
        <v>1029</v>
      </c>
      <c r="H1605" s="609">
        <v>-1.1819999999999999</v>
      </c>
      <c r="L1605" s="605"/>
      <c r="M1605" s="610"/>
      <c r="N1605" s="611"/>
      <c r="O1605" s="611"/>
      <c r="P1605" s="611"/>
      <c r="Q1605" s="611"/>
      <c r="R1605" s="611"/>
      <c r="S1605" s="611"/>
      <c r="T1605" s="612"/>
      <c r="AT1605" s="607" t="s">
        <v>205</v>
      </c>
      <c r="AU1605" s="607" t="s">
        <v>89</v>
      </c>
      <c r="AV1605" s="606" t="s">
        <v>89</v>
      </c>
      <c r="AW1605" s="606" t="s">
        <v>43</v>
      </c>
      <c r="AX1605" s="606" t="s">
        <v>82</v>
      </c>
      <c r="AY1605" s="607" t="s">
        <v>197</v>
      </c>
    </row>
    <row r="1606" spans="2:51" s="599" customFormat="1">
      <c r="B1606" s="598"/>
      <c r="D1606" s="594" t="s">
        <v>205</v>
      </c>
      <c r="E1606" s="600" t="s">
        <v>5</v>
      </c>
      <c r="F1606" s="601" t="s">
        <v>1110</v>
      </c>
      <c r="H1606" s="600" t="s">
        <v>5</v>
      </c>
      <c r="L1606" s="598"/>
      <c r="M1606" s="602"/>
      <c r="N1606" s="603"/>
      <c r="O1606" s="603"/>
      <c r="P1606" s="603"/>
      <c r="Q1606" s="603"/>
      <c r="R1606" s="603"/>
      <c r="S1606" s="603"/>
      <c r="T1606" s="604"/>
      <c r="AT1606" s="600" t="s">
        <v>205</v>
      </c>
      <c r="AU1606" s="600" t="s">
        <v>89</v>
      </c>
      <c r="AV1606" s="599" t="s">
        <v>11</v>
      </c>
      <c r="AW1606" s="599" t="s">
        <v>43</v>
      </c>
      <c r="AX1606" s="599" t="s">
        <v>82</v>
      </c>
      <c r="AY1606" s="600" t="s">
        <v>197</v>
      </c>
    </row>
    <row r="1607" spans="2:51" s="606" customFormat="1">
      <c r="B1607" s="605"/>
      <c r="D1607" s="594" t="s">
        <v>205</v>
      </c>
      <c r="E1607" s="607" t="s">
        <v>5</v>
      </c>
      <c r="F1607" s="608" t="s">
        <v>1032</v>
      </c>
      <c r="H1607" s="609">
        <v>3.375</v>
      </c>
      <c r="L1607" s="605"/>
      <c r="M1607" s="610"/>
      <c r="N1607" s="611"/>
      <c r="O1607" s="611"/>
      <c r="P1607" s="611"/>
      <c r="Q1607" s="611"/>
      <c r="R1607" s="611"/>
      <c r="S1607" s="611"/>
      <c r="T1607" s="612"/>
      <c r="AT1607" s="607" t="s">
        <v>205</v>
      </c>
      <c r="AU1607" s="607" t="s">
        <v>89</v>
      </c>
      <c r="AV1607" s="606" t="s">
        <v>89</v>
      </c>
      <c r="AW1607" s="606" t="s">
        <v>43</v>
      </c>
      <c r="AX1607" s="606" t="s">
        <v>82</v>
      </c>
      <c r="AY1607" s="607" t="s">
        <v>197</v>
      </c>
    </row>
    <row r="1608" spans="2:51" s="599" customFormat="1">
      <c r="B1608" s="598"/>
      <c r="D1608" s="594" t="s">
        <v>205</v>
      </c>
      <c r="E1608" s="600" t="s">
        <v>5</v>
      </c>
      <c r="F1608" s="601" t="s">
        <v>1111</v>
      </c>
      <c r="H1608" s="600" t="s">
        <v>5</v>
      </c>
      <c r="L1608" s="598"/>
      <c r="M1608" s="602"/>
      <c r="N1608" s="603"/>
      <c r="O1608" s="603"/>
      <c r="P1608" s="603"/>
      <c r="Q1608" s="603"/>
      <c r="R1608" s="603"/>
      <c r="S1608" s="603"/>
      <c r="T1608" s="604"/>
      <c r="AT1608" s="600" t="s">
        <v>205</v>
      </c>
      <c r="AU1608" s="600" t="s">
        <v>89</v>
      </c>
      <c r="AV1608" s="599" t="s">
        <v>11</v>
      </c>
      <c r="AW1608" s="599" t="s">
        <v>43</v>
      </c>
      <c r="AX1608" s="599" t="s">
        <v>82</v>
      </c>
      <c r="AY1608" s="600" t="s">
        <v>197</v>
      </c>
    </row>
    <row r="1609" spans="2:51" s="606" customFormat="1">
      <c r="B1609" s="605"/>
      <c r="D1609" s="594" t="s">
        <v>205</v>
      </c>
      <c r="E1609" s="607" t="s">
        <v>5</v>
      </c>
      <c r="F1609" s="608" t="s">
        <v>1034</v>
      </c>
      <c r="H1609" s="609">
        <v>12.6</v>
      </c>
      <c r="L1609" s="605"/>
      <c r="M1609" s="610"/>
      <c r="N1609" s="611"/>
      <c r="O1609" s="611"/>
      <c r="P1609" s="611"/>
      <c r="Q1609" s="611"/>
      <c r="R1609" s="611"/>
      <c r="S1609" s="611"/>
      <c r="T1609" s="612"/>
      <c r="AT1609" s="607" t="s">
        <v>205</v>
      </c>
      <c r="AU1609" s="607" t="s">
        <v>89</v>
      </c>
      <c r="AV1609" s="606" t="s">
        <v>89</v>
      </c>
      <c r="AW1609" s="606" t="s">
        <v>43</v>
      </c>
      <c r="AX1609" s="606" t="s">
        <v>82</v>
      </c>
      <c r="AY1609" s="607" t="s">
        <v>197</v>
      </c>
    </row>
    <row r="1610" spans="2:51" s="599" customFormat="1">
      <c r="B1610" s="598"/>
      <c r="D1610" s="594" t="s">
        <v>205</v>
      </c>
      <c r="E1610" s="600" t="s">
        <v>5</v>
      </c>
      <c r="F1610" s="601" t="s">
        <v>388</v>
      </c>
      <c r="H1610" s="600" t="s">
        <v>5</v>
      </c>
      <c r="L1610" s="598"/>
      <c r="M1610" s="602"/>
      <c r="N1610" s="603"/>
      <c r="O1610" s="603"/>
      <c r="P1610" s="603"/>
      <c r="Q1610" s="603"/>
      <c r="R1610" s="603"/>
      <c r="S1610" s="603"/>
      <c r="T1610" s="604"/>
      <c r="AT1610" s="600" t="s">
        <v>205</v>
      </c>
      <c r="AU1610" s="600" t="s">
        <v>89</v>
      </c>
      <c r="AV1610" s="599" t="s">
        <v>11</v>
      </c>
      <c r="AW1610" s="599" t="s">
        <v>43</v>
      </c>
      <c r="AX1610" s="599" t="s">
        <v>82</v>
      </c>
      <c r="AY1610" s="600" t="s">
        <v>197</v>
      </c>
    </row>
    <row r="1611" spans="2:51" s="606" customFormat="1">
      <c r="B1611" s="605"/>
      <c r="D1611" s="594" t="s">
        <v>205</v>
      </c>
      <c r="E1611" s="607" t="s">
        <v>5</v>
      </c>
      <c r="F1611" s="608" t="s">
        <v>1029</v>
      </c>
      <c r="H1611" s="609">
        <v>-1.1819999999999999</v>
      </c>
      <c r="L1611" s="605"/>
      <c r="M1611" s="610"/>
      <c r="N1611" s="611"/>
      <c r="O1611" s="611"/>
      <c r="P1611" s="611"/>
      <c r="Q1611" s="611"/>
      <c r="R1611" s="611"/>
      <c r="S1611" s="611"/>
      <c r="T1611" s="612"/>
      <c r="AT1611" s="607" t="s">
        <v>205</v>
      </c>
      <c r="AU1611" s="607" t="s">
        <v>89</v>
      </c>
      <c r="AV1611" s="606" t="s">
        <v>89</v>
      </c>
      <c r="AW1611" s="606" t="s">
        <v>43</v>
      </c>
      <c r="AX1611" s="606" t="s">
        <v>82</v>
      </c>
      <c r="AY1611" s="607" t="s">
        <v>197</v>
      </c>
    </row>
    <row r="1612" spans="2:51" s="599" customFormat="1">
      <c r="B1612" s="598"/>
      <c r="D1612" s="594" t="s">
        <v>205</v>
      </c>
      <c r="E1612" s="600" t="s">
        <v>5</v>
      </c>
      <c r="F1612" s="601" t="s">
        <v>1112</v>
      </c>
      <c r="H1612" s="600" t="s">
        <v>5</v>
      </c>
      <c r="L1612" s="598"/>
      <c r="M1612" s="602"/>
      <c r="N1612" s="603"/>
      <c r="O1612" s="603"/>
      <c r="P1612" s="603"/>
      <c r="Q1612" s="603"/>
      <c r="R1612" s="603"/>
      <c r="S1612" s="603"/>
      <c r="T1612" s="604"/>
      <c r="AT1612" s="600" t="s">
        <v>205</v>
      </c>
      <c r="AU1612" s="600" t="s">
        <v>89</v>
      </c>
      <c r="AV1612" s="599" t="s">
        <v>11</v>
      </c>
      <c r="AW1612" s="599" t="s">
        <v>43</v>
      </c>
      <c r="AX1612" s="599" t="s">
        <v>82</v>
      </c>
      <c r="AY1612" s="600" t="s">
        <v>197</v>
      </c>
    </row>
    <row r="1613" spans="2:51" s="606" customFormat="1">
      <c r="B1613" s="605"/>
      <c r="D1613" s="594" t="s">
        <v>205</v>
      </c>
      <c r="E1613" s="607" t="s">
        <v>5</v>
      </c>
      <c r="F1613" s="608" t="s">
        <v>1032</v>
      </c>
      <c r="H1613" s="609">
        <v>3.375</v>
      </c>
      <c r="L1613" s="605"/>
      <c r="M1613" s="610"/>
      <c r="N1613" s="611"/>
      <c r="O1613" s="611"/>
      <c r="P1613" s="611"/>
      <c r="Q1613" s="611"/>
      <c r="R1613" s="611"/>
      <c r="S1613" s="611"/>
      <c r="T1613" s="612"/>
      <c r="AT1613" s="607" t="s">
        <v>205</v>
      </c>
      <c r="AU1613" s="607" t="s">
        <v>89</v>
      </c>
      <c r="AV1613" s="606" t="s">
        <v>89</v>
      </c>
      <c r="AW1613" s="606" t="s">
        <v>43</v>
      </c>
      <c r="AX1613" s="606" t="s">
        <v>82</v>
      </c>
      <c r="AY1613" s="607" t="s">
        <v>197</v>
      </c>
    </row>
    <row r="1614" spans="2:51" s="599" customFormat="1">
      <c r="B1614" s="598"/>
      <c r="D1614" s="594" t="s">
        <v>205</v>
      </c>
      <c r="E1614" s="600" t="s">
        <v>5</v>
      </c>
      <c r="F1614" s="601" t="s">
        <v>1113</v>
      </c>
      <c r="H1614" s="600" t="s">
        <v>5</v>
      </c>
      <c r="L1614" s="598"/>
      <c r="M1614" s="602"/>
      <c r="N1614" s="603"/>
      <c r="O1614" s="603"/>
      <c r="P1614" s="603"/>
      <c r="Q1614" s="603"/>
      <c r="R1614" s="603"/>
      <c r="S1614" s="603"/>
      <c r="T1614" s="604"/>
      <c r="AT1614" s="600" t="s">
        <v>205</v>
      </c>
      <c r="AU1614" s="600" t="s">
        <v>89</v>
      </c>
      <c r="AV1614" s="599" t="s">
        <v>11</v>
      </c>
      <c r="AW1614" s="599" t="s">
        <v>43</v>
      </c>
      <c r="AX1614" s="599" t="s">
        <v>82</v>
      </c>
      <c r="AY1614" s="600" t="s">
        <v>197</v>
      </c>
    </row>
    <row r="1615" spans="2:51" s="606" customFormat="1">
      <c r="B1615" s="605"/>
      <c r="D1615" s="594" t="s">
        <v>205</v>
      </c>
      <c r="E1615" s="607" t="s">
        <v>5</v>
      </c>
      <c r="F1615" s="608" t="s">
        <v>1034</v>
      </c>
      <c r="H1615" s="609">
        <v>12.6</v>
      </c>
      <c r="L1615" s="605"/>
      <c r="M1615" s="610"/>
      <c r="N1615" s="611"/>
      <c r="O1615" s="611"/>
      <c r="P1615" s="611"/>
      <c r="Q1615" s="611"/>
      <c r="R1615" s="611"/>
      <c r="S1615" s="611"/>
      <c r="T1615" s="612"/>
      <c r="AT1615" s="607" t="s">
        <v>205</v>
      </c>
      <c r="AU1615" s="607" t="s">
        <v>89</v>
      </c>
      <c r="AV1615" s="606" t="s">
        <v>89</v>
      </c>
      <c r="AW1615" s="606" t="s">
        <v>43</v>
      </c>
      <c r="AX1615" s="606" t="s">
        <v>82</v>
      </c>
      <c r="AY1615" s="607" t="s">
        <v>197</v>
      </c>
    </row>
    <row r="1616" spans="2:51" s="599" customFormat="1">
      <c r="B1616" s="598"/>
      <c r="D1616" s="594" t="s">
        <v>205</v>
      </c>
      <c r="E1616" s="600" t="s">
        <v>5</v>
      </c>
      <c r="F1616" s="601" t="s">
        <v>388</v>
      </c>
      <c r="H1616" s="600" t="s">
        <v>5</v>
      </c>
      <c r="L1616" s="598"/>
      <c r="M1616" s="602"/>
      <c r="N1616" s="603"/>
      <c r="O1616" s="603"/>
      <c r="P1616" s="603"/>
      <c r="Q1616" s="603"/>
      <c r="R1616" s="603"/>
      <c r="S1616" s="603"/>
      <c r="T1616" s="604"/>
      <c r="AT1616" s="600" t="s">
        <v>205</v>
      </c>
      <c r="AU1616" s="600" t="s">
        <v>89</v>
      </c>
      <c r="AV1616" s="599" t="s">
        <v>11</v>
      </c>
      <c r="AW1616" s="599" t="s">
        <v>43</v>
      </c>
      <c r="AX1616" s="599" t="s">
        <v>82</v>
      </c>
      <c r="AY1616" s="600" t="s">
        <v>197</v>
      </c>
    </row>
    <row r="1617" spans="2:51" s="606" customFormat="1">
      <c r="B1617" s="605"/>
      <c r="D1617" s="594" t="s">
        <v>205</v>
      </c>
      <c r="E1617" s="607" t="s">
        <v>5</v>
      </c>
      <c r="F1617" s="608" t="s">
        <v>1029</v>
      </c>
      <c r="H1617" s="609">
        <v>-1.1819999999999999</v>
      </c>
      <c r="L1617" s="605"/>
      <c r="M1617" s="610"/>
      <c r="N1617" s="611"/>
      <c r="O1617" s="611"/>
      <c r="P1617" s="611"/>
      <c r="Q1617" s="611"/>
      <c r="R1617" s="611"/>
      <c r="S1617" s="611"/>
      <c r="T1617" s="612"/>
      <c r="AT1617" s="607" t="s">
        <v>205</v>
      </c>
      <c r="AU1617" s="607" t="s">
        <v>89</v>
      </c>
      <c r="AV1617" s="606" t="s">
        <v>89</v>
      </c>
      <c r="AW1617" s="606" t="s">
        <v>43</v>
      </c>
      <c r="AX1617" s="606" t="s">
        <v>82</v>
      </c>
      <c r="AY1617" s="607" t="s">
        <v>197</v>
      </c>
    </row>
    <row r="1618" spans="2:51" s="599" customFormat="1">
      <c r="B1618" s="598"/>
      <c r="D1618" s="594" t="s">
        <v>205</v>
      </c>
      <c r="E1618" s="600" t="s">
        <v>5</v>
      </c>
      <c r="F1618" s="601" t="s">
        <v>1114</v>
      </c>
      <c r="H1618" s="600" t="s">
        <v>5</v>
      </c>
      <c r="L1618" s="598"/>
      <c r="M1618" s="602"/>
      <c r="N1618" s="603"/>
      <c r="O1618" s="603"/>
      <c r="P1618" s="603"/>
      <c r="Q1618" s="603"/>
      <c r="R1618" s="603"/>
      <c r="S1618" s="603"/>
      <c r="T1618" s="604"/>
      <c r="AT1618" s="600" t="s">
        <v>205</v>
      </c>
      <c r="AU1618" s="600" t="s">
        <v>89</v>
      </c>
      <c r="AV1618" s="599" t="s">
        <v>11</v>
      </c>
      <c r="AW1618" s="599" t="s">
        <v>43</v>
      </c>
      <c r="AX1618" s="599" t="s">
        <v>82</v>
      </c>
      <c r="AY1618" s="600" t="s">
        <v>197</v>
      </c>
    </row>
    <row r="1619" spans="2:51" s="606" customFormat="1">
      <c r="B1619" s="605"/>
      <c r="D1619" s="594" t="s">
        <v>205</v>
      </c>
      <c r="E1619" s="607" t="s">
        <v>5</v>
      </c>
      <c r="F1619" s="608" t="s">
        <v>1032</v>
      </c>
      <c r="H1619" s="609">
        <v>3.375</v>
      </c>
      <c r="L1619" s="605"/>
      <c r="M1619" s="610"/>
      <c r="N1619" s="611"/>
      <c r="O1619" s="611"/>
      <c r="P1619" s="611"/>
      <c r="Q1619" s="611"/>
      <c r="R1619" s="611"/>
      <c r="S1619" s="611"/>
      <c r="T1619" s="612"/>
      <c r="AT1619" s="607" t="s">
        <v>205</v>
      </c>
      <c r="AU1619" s="607" t="s">
        <v>89</v>
      </c>
      <c r="AV1619" s="606" t="s">
        <v>89</v>
      </c>
      <c r="AW1619" s="606" t="s">
        <v>43</v>
      </c>
      <c r="AX1619" s="606" t="s">
        <v>82</v>
      </c>
      <c r="AY1619" s="607" t="s">
        <v>197</v>
      </c>
    </row>
    <row r="1620" spans="2:51" s="599" customFormat="1">
      <c r="B1620" s="598"/>
      <c r="D1620" s="594" t="s">
        <v>205</v>
      </c>
      <c r="E1620" s="600" t="s">
        <v>5</v>
      </c>
      <c r="F1620" s="601" t="s">
        <v>1115</v>
      </c>
      <c r="H1620" s="600" t="s">
        <v>5</v>
      </c>
      <c r="L1620" s="598"/>
      <c r="M1620" s="602"/>
      <c r="N1620" s="603"/>
      <c r="O1620" s="603"/>
      <c r="P1620" s="603"/>
      <c r="Q1620" s="603"/>
      <c r="R1620" s="603"/>
      <c r="S1620" s="603"/>
      <c r="T1620" s="604"/>
      <c r="AT1620" s="600" t="s">
        <v>205</v>
      </c>
      <c r="AU1620" s="600" t="s">
        <v>89</v>
      </c>
      <c r="AV1620" s="599" t="s">
        <v>11</v>
      </c>
      <c r="AW1620" s="599" t="s">
        <v>43</v>
      </c>
      <c r="AX1620" s="599" t="s">
        <v>82</v>
      </c>
      <c r="AY1620" s="600" t="s">
        <v>197</v>
      </c>
    </row>
    <row r="1621" spans="2:51" s="606" customFormat="1">
      <c r="B1621" s="605"/>
      <c r="D1621" s="594" t="s">
        <v>205</v>
      </c>
      <c r="E1621" s="607" t="s">
        <v>5</v>
      </c>
      <c r="F1621" s="608" t="s">
        <v>1034</v>
      </c>
      <c r="H1621" s="609">
        <v>12.6</v>
      </c>
      <c r="L1621" s="605"/>
      <c r="M1621" s="610"/>
      <c r="N1621" s="611"/>
      <c r="O1621" s="611"/>
      <c r="P1621" s="611"/>
      <c r="Q1621" s="611"/>
      <c r="R1621" s="611"/>
      <c r="S1621" s="611"/>
      <c r="T1621" s="612"/>
      <c r="AT1621" s="607" t="s">
        <v>205</v>
      </c>
      <c r="AU1621" s="607" t="s">
        <v>89</v>
      </c>
      <c r="AV1621" s="606" t="s">
        <v>89</v>
      </c>
      <c r="AW1621" s="606" t="s">
        <v>43</v>
      </c>
      <c r="AX1621" s="606" t="s">
        <v>82</v>
      </c>
      <c r="AY1621" s="607" t="s">
        <v>197</v>
      </c>
    </row>
    <row r="1622" spans="2:51" s="599" customFormat="1">
      <c r="B1622" s="598"/>
      <c r="D1622" s="594" t="s">
        <v>205</v>
      </c>
      <c r="E1622" s="600" t="s">
        <v>5</v>
      </c>
      <c r="F1622" s="601" t="s">
        <v>388</v>
      </c>
      <c r="H1622" s="600" t="s">
        <v>5</v>
      </c>
      <c r="L1622" s="598"/>
      <c r="M1622" s="602"/>
      <c r="N1622" s="603"/>
      <c r="O1622" s="603"/>
      <c r="P1622" s="603"/>
      <c r="Q1622" s="603"/>
      <c r="R1622" s="603"/>
      <c r="S1622" s="603"/>
      <c r="T1622" s="604"/>
      <c r="AT1622" s="600" t="s">
        <v>205</v>
      </c>
      <c r="AU1622" s="600" t="s">
        <v>89</v>
      </c>
      <c r="AV1622" s="599" t="s">
        <v>11</v>
      </c>
      <c r="AW1622" s="599" t="s">
        <v>43</v>
      </c>
      <c r="AX1622" s="599" t="s">
        <v>82</v>
      </c>
      <c r="AY1622" s="600" t="s">
        <v>197</v>
      </c>
    </row>
    <row r="1623" spans="2:51" s="606" customFormat="1">
      <c r="B1623" s="605"/>
      <c r="D1623" s="594" t="s">
        <v>205</v>
      </c>
      <c r="E1623" s="607" t="s">
        <v>5</v>
      </c>
      <c r="F1623" s="608" t="s">
        <v>1029</v>
      </c>
      <c r="H1623" s="609">
        <v>-1.1819999999999999</v>
      </c>
      <c r="L1623" s="605"/>
      <c r="M1623" s="610"/>
      <c r="N1623" s="611"/>
      <c r="O1623" s="611"/>
      <c r="P1623" s="611"/>
      <c r="Q1623" s="611"/>
      <c r="R1623" s="611"/>
      <c r="S1623" s="611"/>
      <c r="T1623" s="612"/>
      <c r="AT1623" s="607" t="s">
        <v>205</v>
      </c>
      <c r="AU1623" s="607" t="s">
        <v>89</v>
      </c>
      <c r="AV1623" s="606" t="s">
        <v>89</v>
      </c>
      <c r="AW1623" s="606" t="s">
        <v>43</v>
      </c>
      <c r="AX1623" s="606" t="s">
        <v>82</v>
      </c>
      <c r="AY1623" s="607" t="s">
        <v>197</v>
      </c>
    </row>
    <row r="1624" spans="2:51" s="599" customFormat="1">
      <c r="B1624" s="598"/>
      <c r="D1624" s="594" t="s">
        <v>205</v>
      </c>
      <c r="E1624" s="600" t="s">
        <v>5</v>
      </c>
      <c r="F1624" s="601" t="s">
        <v>1116</v>
      </c>
      <c r="H1624" s="600" t="s">
        <v>5</v>
      </c>
      <c r="L1624" s="598"/>
      <c r="M1624" s="602"/>
      <c r="N1624" s="603"/>
      <c r="O1624" s="603"/>
      <c r="P1624" s="603"/>
      <c r="Q1624" s="603"/>
      <c r="R1624" s="603"/>
      <c r="S1624" s="603"/>
      <c r="T1624" s="604"/>
      <c r="AT1624" s="600" t="s">
        <v>205</v>
      </c>
      <c r="AU1624" s="600" t="s">
        <v>89</v>
      </c>
      <c r="AV1624" s="599" t="s">
        <v>11</v>
      </c>
      <c r="AW1624" s="599" t="s">
        <v>43</v>
      </c>
      <c r="AX1624" s="599" t="s">
        <v>82</v>
      </c>
      <c r="AY1624" s="600" t="s">
        <v>197</v>
      </c>
    </row>
    <row r="1625" spans="2:51" s="606" customFormat="1">
      <c r="B1625" s="605"/>
      <c r="D1625" s="594" t="s">
        <v>205</v>
      </c>
      <c r="E1625" s="607" t="s">
        <v>5</v>
      </c>
      <c r="F1625" s="608" t="s">
        <v>1032</v>
      </c>
      <c r="H1625" s="609">
        <v>3.375</v>
      </c>
      <c r="L1625" s="605"/>
      <c r="M1625" s="610"/>
      <c r="N1625" s="611"/>
      <c r="O1625" s="611"/>
      <c r="P1625" s="611"/>
      <c r="Q1625" s="611"/>
      <c r="R1625" s="611"/>
      <c r="S1625" s="611"/>
      <c r="T1625" s="612"/>
      <c r="AT1625" s="607" t="s">
        <v>205</v>
      </c>
      <c r="AU1625" s="607" t="s">
        <v>89</v>
      </c>
      <c r="AV1625" s="606" t="s">
        <v>89</v>
      </c>
      <c r="AW1625" s="606" t="s">
        <v>43</v>
      </c>
      <c r="AX1625" s="606" t="s">
        <v>82</v>
      </c>
      <c r="AY1625" s="607" t="s">
        <v>197</v>
      </c>
    </row>
    <row r="1626" spans="2:51" s="599" customFormat="1">
      <c r="B1626" s="598"/>
      <c r="D1626" s="594" t="s">
        <v>205</v>
      </c>
      <c r="E1626" s="600" t="s">
        <v>5</v>
      </c>
      <c r="F1626" s="601" t="s">
        <v>1117</v>
      </c>
      <c r="H1626" s="600" t="s">
        <v>5</v>
      </c>
      <c r="L1626" s="598"/>
      <c r="M1626" s="602"/>
      <c r="N1626" s="603"/>
      <c r="O1626" s="603"/>
      <c r="P1626" s="603"/>
      <c r="Q1626" s="603"/>
      <c r="R1626" s="603"/>
      <c r="S1626" s="603"/>
      <c r="T1626" s="604"/>
      <c r="AT1626" s="600" t="s">
        <v>205</v>
      </c>
      <c r="AU1626" s="600" t="s">
        <v>89</v>
      </c>
      <c r="AV1626" s="599" t="s">
        <v>11</v>
      </c>
      <c r="AW1626" s="599" t="s">
        <v>43</v>
      </c>
      <c r="AX1626" s="599" t="s">
        <v>82</v>
      </c>
      <c r="AY1626" s="600" t="s">
        <v>197</v>
      </c>
    </row>
    <row r="1627" spans="2:51" s="606" customFormat="1">
      <c r="B1627" s="605"/>
      <c r="D1627" s="594" t="s">
        <v>205</v>
      </c>
      <c r="E1627" s="607" t="s">
        <v>5</v>
      </c>
      <c r="F1627" s="608" t="s">
        <v>1047</v>
      </c>
      <c r="H1627" s="609">
        <v>12.68</v>
      </c>
      <c r="L1627" s="605"/>
      <c r="M1627" s="610"/>
      <c r="N1627" s="611"/>
      <c r="O1627" s="611"/>
      <c r="P1627" s="611"/>
      <c r="Q1627" s="611"/>
      <c r="R1627" s="611"/>
      <c r="S1627" s="611"/>
      <c r="T1627" s="612"/>
      <c r="AT1627" s="607" t="s">
        <v>205</v>
      </c>
      <c r="AU1627" s="607" t="s">
        <v>89</v>
      </c>
      <c r="AV1627" s="606" t="s">
        <v>89</v>
      </c>
      <c r="AW1627" s="606" t="s">
        <v>43</v>
      </c>
      <c r="AX1627" s="606" t="s">
        <v>82</v>
      </c>
      <c r="AY1627" s="607" t="s">
        <v>197</v>
      </c>
    </row>
    <row r="1628" spans="2:51" s="599" customFormat="1">
      <c r="B1628" s="598"/>
      <c r="D1628" s="594" t="s">
        <v>205</v>
      </c>
      <c r="E1628" s="600" t="s">
        <v>5</v>
      </c>
      <c r="F1628" s="601" t="s">
        <v>388</v>
      </c>
      <c r="H1628" s="600" t="s">
        <v>5</v>
      </c>
      <c r="L1628" s="598"/>
      <c r="M1628" s="602"/>
      <c r="N1628" s="603"/>
      <c r="O1628" s="603"/>
      <c r="P1628" s="603"/>
      <c r="Q1628" s="603"/>
      <c r="R1628" s="603"/>
      <c r="S1628" s="603"/>
      <c r="T1628" s="604"/>
      <c r="AT1628" s="600" t="s">
        <v>205</v>
      </c>
      <c r="AU1628" s="600" t="s">
        <v>89</v>
      </c>
      <c r="AV1628" s="599" t="s">
        <v>11</v>
      </c>
      <c r="AW1628" s="599" t="s">
        <v>43</v>
      </c>
      <c r="AX1628" s="599" t="s">
        <v>82</v>
      </c>
      <c r="AY1628" s="600" t="s">
        <v>197</v>
      </c>
    </row>
    <row r="1629" spans="2:51" s="606" customFormat="1">
      <c r="B1629" s="605"/>
      <c r="D1629" s="594" t="s">
        <v>205</v>
      </c>
      <c r="E1629" s="607" t="s">
        <v>5</v>
      </c>
      <c r="F1629" s="608" t="s">
        <v>1029</v>
      </c>
      <c r="H1629" s="609">
        <v>-1.1819999999999999</v>
      </c>
      <c r="L1629" s="605"/>
      <c r="M1629" s="610"/>
      <c r="N1629" s="611"/>
      <c r="O1629" s="611"/>
      <c r="P1629" s="611"/>
      <c r="Q1629" s="611"/>
      <c r="R1629" s="611"/>
      <c r="S1629" s="611"/>
      <c r="T1629" s="612"/>
      <c r="AT1629" s="607" t="s">
        <v>205</v>
      </c>
      <c r="AU1629" s="607" t="s">
        <v>89</v>
      </c>
      <c r="AV1629" s="606" t="s">
        <v>89</v>
      </c>
      <c r="AW1629" s="606" t="s">
        <v>43</v>
      </c>
      <c r="AX1629" s="606" t="s">
        <v>82</v>
      </c>
      <c r="AY1629" s="607" t="s">
        <v>197</v>
      </c>
    </row>
    <row r="1630" spans="2:51" s="599" customFormat="1">
      <c r="B1630" s="598"/>
      <c r="D1630" s="594" t="s">
        <v>205</v>
      </c>
      <c r="E1630" s="600" t="s">
        <v>5</v>
      </c>
      <c r="F1630" s="601" t="s">
        <v>1118</v>
      </c>
      <c r="H1630" s="600" t="s">
        <v>5</v>
      </c>
      <c r="L1630" s="598"/>
      <c r="M1630" s="602"/>
      <c r="N1630" s="603"/>
      <c r="O1630" s="603"/>
      <c r="P1630" s="603"/>
      <c r="Q1630" s="603"/>
      <c r="R1630" s="603"/>
      <c r="S1630" s="603"/>
      <c r="T1630" s="604"/>
      <c r="AT1630" s="600" t="s">
        <v>205</v>
      </c>
      <c r="AU1630" s="600" t="s">
        <v>89</v>
      </c>
      <c r="AV1630" s="599" t="s">
        <v>11</v>
      </c>
      <c r="AW1630" s="599" t="s">
        <v>43</v>
      </c>
      <c r="AX1630" s="599" t="s">
        <v>82</v>
      </c>
      <c r="AY1630" s="600" t="s">
        <v>197</v>
      </c>
    </row>
    <row r="1631" spans="2:51" s="606" customFormat="1">
      <c r="B1631" s="605"/>
      <c r="D1631" s="594" t="s">
        <v>205</v>
      </c>
      <c r="E1631" s="607" t="s">
        <v>5</v>
      </c>
      <c r="F1631" s="608" t="s">
        <v>1032</v>
      </c>
      <c r="H1631" s="609">
        <v>3.375</v>
      </c>
      <c r="L1631" s="605"/>
      <c r="M1631" s="610"/>
      <c r="N1631" s="611"/>
      <c r="O1631" s="611"/>
      <c r="P1631" s="611"/>
      <c r="Q1631" s="611"/>
      <c r="R1631" s="611"/>
      <c r="S1631" s="611"/>
      <c r="T1631" s="612"/>
      <c r="AT1631" s="607" t="s">
        <v>205</v>
      </c>
      <c r="AU1631" s="607" t="s">
        <v>89</v>
      </c>
      <c r="AV1631" s="606" t="s">
        <v>89</v>
      </c>
      <c r="AW1631" s="606" t="s">
        <v>43</v>
      </c>
      <c r="AX1631" s="606" t="s">
        <v>82</v>
      </c>
      <c r="AY1631" s="607" t="s">
        <v>197</v>
      </c>
    </row>
    <row r="1632" spans="2:51" s="599" customFormat="1">
      <c r="B1632" s="598"/>
      <c r="D1632" s="594" t="s">
        <v>205</v>
      </c>
      <c r="E1632" s="600" t="s">
        <v>5</v>
      </c>
      <c r="F1632" s="601" t="s">
        <v>1119</v>
      </c>
      <c r="H1632" s="600" t="s">
        <v>5</v>
      </c>
      <c r="L1632" s="598"/>
      <c r="M1632" s="602"/>
      <c r="N1632" s="603"/>
      <c r="O1632" s="603"/>
      <c r="P1632" s="603"/>
      <c r="Q1632" s="603"/>
      <c r="R1632" s="603"/>
      <c r="S1632" s="603"/>
      <c r="T1632" s="604"/>
      <c r="AT1632" s="600" t="s">
        <v>205</v>
      </c>
      <c r="AU1632" s="600" t="s">
        <v>89</v>
      </c>
      <c r="AV1632" s="599" t="s">
        <v>11</v>
      </c>
      <c r="AW1632" s="599" t="s">
        <v>43</v>
      </c>
      <c r="AX1632" s="599" t="s">
        <v>82</v>
      </c>
      <c r="AY1632" s="600" t="s">
        <v>197</v>
      </c>
    </row>
    <row r="1633" spans="2:51" s="606" customFormat="1">
      <c r="B1633" s="605"/>
      <c r="D1633" s="594" t="s">
        <v>205</v>
      </c>
      <c r="E1633" s="607" t="s">
        <v>5</v>
      </c>
      <c r="F1633" s="608" t="s">
        <v>1047</v>
      </c>
      <c r="H1633" s="609">
        <v>12.68</v>
      </c>
      <c r="L1633" s="605"/>
      <c r="M1633" s="610"/>
      <c r="N1633" s="611"/>
      <c r="O1633" s="611"/>
      <c r="P1633" s="611"/>
      <c r="Q1633" s="611"/>
      <c r="R1633" s="611"/>
      <c r="S1633" s="611"/>
      <c r="T1633" s="612"/>
      <c r="AT1633" s="607" t="s">
        <v>205</v>
      </c>
      <c r="AU1633" s="607" t="s">
        <v>89</v>
      </c>
      <c r="AV1633" s="606" t="s">
        <v>89</v>
      </c>
      <c r="AW1633" s="606" t="s">
        <v>43</v>
      </c>
      <c r="AX1633" s="606" t="s">
        <v>82</v>
      </c>
      <c r="AY1633" s="607" t="s">
        <v>197</v>
      </c>
    </row>
    <row r="1634" spans="2:51" s="599" customFormat="1">
      <c r="B1634" s="598"/>
      <c r="D1634" s="594" t="s">
        <v>205</v>
      </c>
      <c r="E1634" s="600" t="s">
        <v>5</v>
      </c>
      <c r="F1634" s="601" t="s">
        <v>388</v>
      </c>
      <c r="H1634" s="600" t="s">
        <v>5</v>
      </c>
      <c r="L1634" s="598"/>
      <c r="M1634" s="602"/>
      <c r="N1634" s="603"/>
      <c r="O1634" s="603"/>
      <c r="P1634" s="603"/>
      <c r="Q1634" s="603"/>
      <c r="R1634" s="603"/>
      <c r="S1634" s="603"/>
      <c r="T1634" s="604"/>
      <c r="AT1634" s="600" t="s">
        <v>205</v>
      </c>
      <c r="AU1634" s="600" t="s">
        <v>89</v>
      </c>
      <c r="AV1634" s="599" t="s">
        <v>11</v>
      </c>
      <c r="AW1634" s="599" t="s">
        <v>43</v>
      </c>
      <c r="AX1634" s="599" t="s">
        <v>82</v>
      </c>
      <c r="AY1634" s="600" t="s">
        <v>197</v>
      </c>
    </row>
    <row r="1635" spans="2:51" s="606" customFormat="1">
      <c r="B1635" s="605"/>
      <c r="D1635" s="594" t="s">
        <v>205</v>
      </c>
      <c r="E1635" s="607" t="s">
        <v>5</v>
      </c>
      <c r="F1635" s="608" t="s">
        <v>1029</v>
      </c>
      <c r="H1635" s="609">
        <v>-1.1819999999999999</v>
      </c>
      <c r="L1635" s="605"/>
      <c r="M1635" s="610"/>
      <c r="N1635" s="611"/>
      <c r="O1635" s="611"/>
      <c r="P1635" s="611"/>
      <c r="Q1635" s="611"/>
      <c r="R1635" s="611"/>
      <c r="S1635" s="611"/>
      <c r="T1635" s="612"/>
      <c r="AT1635" s="607" t="s">
        <v>205</v>
      </c>
      <c r="AU1635" s="607" t="s">
        <v>89</v>
      </c>
      <c r="AV1635" s="606" t="s">
        <v>89</v>
      </c>
      <c r="AW1635" s="606" t="s">
        <v>43</v>
      </c>
      <c r="AX1635" s="606" t="s">
        <v>82</v>
      </c>
      <c r="AY1635" s="607" t="s">
        <v>197</v>
      </c>
    </row>
    <row r="1636" spans="2:51" s="599" customFormat="1">
      <c r="B1636" s="598"/>
      <c r="D1636" s="594" t="s">
        <v>205</v>
      </c>
      <c r="E1636" s="600" t="s">
        <v>5</v>
      </c>
      <c r="F1636" s="601" t="s">
        <v>1120</v>
      </c>
      <c r="H1636" s="600" t="s">
        <v>5</v>
      </c>
      <c r="L1636" s="598"/>
      <c r="M1636" s="602"/>
      <c r="N1636" s="603"/>
      <c r="O1636" s="603"/>
      <c r="P1636" s="603"/>
      <c r="Q1636" s="603"/>
      <c r="R1636" s="603"/>
      <c r="S1636" s="603"/>
      <c r="T1636" s="604"/>
      <c r="AT1636" s="600" t="s">
        <v>205</v>
      </c>
      <c r="AU1636" s="600" t="s">
        <v>89</v>
      </c>
      <c r="AV1636" s="599" t="s">
        <v>11</v>
      </c>
      <c r="AW1636" s="599" t="s">
        <v>43</v>
      </c>
      <c r="AX1636" s="599" t="s">
        <v>82</v>
      </c>
      <c r="AY1636" s="600" t="s">
        <v>197</v>
      </c>
    </row>
    <row r="1637" spans="2:51" s="606" customFormat="1">
      <c r="B1637" s="605"/>
      <c r="D1637" s="594" t="s">
        <v>205</v>
      </c>
      <c r="E1637" s="607" t="s">
        <v>5</v>
      </c>
      <c r="F1637" s="608" t="s">
        <v>1032</v>
      </c>
      <c r="H1637" s="609">
        <v>3.375</v>
      </c>
      <c r="L1637" s="605"/>
      <c r="M1637" s="610"/>
      <c r="N1637" s="611"/>
      <c r="O1637" s="611"/>
      <c r="P1637" s="611"/>
      <c r="Q1637" s="611"/>
      <c r="R1637" s="611"/>
      <c r="S1637" s="611"/>
      <c r="T1637" s="612"/>
      <c r="AT1637" s="607" t="s">
        <v>205</v>
      </c>
      <c r="AU1637" s="607" t="s">
        <v>89</v>
      </c>
      <c r="AV1637" s="606" t="s">
        <v>89</v>
      </c>
      <c r="AW1637" s="606" t="s">
        <v>43</v>
      </c>
      <c r="AX1637" s="606" t="s">
        <v>82</v>
      </c>
      <c r="AY1637" s="607" t="s">
        <v>197</v>
      </c>
    </row>
    <row r="1638" spans="2:51" s="599" customFormat="1">
      <c r="B1638" s="598"/>
      <c r="D1638" s="594" t="s">
        <v>205</v>
      </c>
      <c r="E1638" s="600" t="s">
        <v>5</v>
      </c>
      <c r="F1638" s="601" t="s">
        <v>1121</v>
      </c>
      <c r="H1638" s="600" t="s">
        <v>5</v>
      </c>
      <c r="L1638" s="598"/>
      <c r="M1638" s="602"/>
      <c r="N1638" s="603"/>
      <c r="O1638" s="603"/>
      <c r="P1638" s="603"/>
      <c r="Q1638" s="603"/>
      <c r="R1638" s="603"/>
      <c r="S1638" s="603"/>
      <c r="T1638" s="604"/>
      <c r="AT1638" s="600" t="s">
        <v>205</v>
      </c>
      <c r="AU1638" s="600" t="s">
        <v>89</v>
      </c>
      <c r="AV1638" s="599" t="s">
        <v>11</v>
      </c>
      <c r="AW1638" s="599" t="s">
        <v>43</v>
      </c>
      <c r="AX1638" s="599" t="s">
        <v>82</v>
      </c>
      <c r="AY1638" s="600" t="s">
        <v>197</v>
      </c>
    </row>
    <row r="1639" spans="2:51" s="606" customFormat="1">
      <c r="B1639" s="605"/>
      <c r="D1639" s="594" t="s">
        <v>205</v>
      </c>
      <c r="E1639" s="607" t="s">
        <v>5</v>
      </c>
      <c r="F1639" s="608" t="s">
        <v>1047</v>
      </c>
      <c r="H1639" s="609">
        <v>12.68</v>
      </c>
      <c r="L1639" s="605"/>
      <c r="M1639" s="610"/>
      <c r="N1639" s="611"/>
      <c r="O1639" s="611"/>
      <c r="P1639" s="611"/>
      <c r="Q1639" s="611"/>
      <c r="R1639" s="611"/>
      <c r="S1639" s="611"/>
      <c r="T1639" s="612"/>
      <c r="AT1639" s="607" t="s">
        <v>205</v>
      </c>
      <c r="AU1639" s="607" t="s">
        <v>89</v>
      </c>
      <c r="AV1639" s="606" t="s">
        <v>89</v>
      </c>
      <c r="AW1639" s="606" t="s">
        <v>43</v>
      </c>
      <c r="AX1639" s="606" t="s">
        <v>82</v>
      </c>
      <c r="AY1639" s="607" t="s">
        <v>197</v>
      </c>
    </row>
    <row r="1640" spans="2:51" s="599" customFormat="1">
      <c r="B1640" s="598"/>
      <c r="D1640" s="594" t="s">
        <v>205</v>
      </c>
      <c r="E1640" s="600" t="s">
        <v>5</v>
      </c>
      <c r="F1640" s="601" t="s">
        <v>388</v>
      </c>
      <c r="H1640" s="600" t="s">
        <v>5</v>
      </c>
      <c r="L1640" s="598"/>
      <c r="M1640" s="602"/>
      <c r="N1640" s="603"/>
      <c r="O1640" s="603"/>
      <c r="P1640" s="603"/>
      <c r="Q1640" s="603"/>
      <c r="R1640" s="603"/>
      <c r="S1640" s="603"/>
      <c r="T1640" s="604"/>
      <c r="AT1640" s="600" t="s">
        <v>205</v>
      </c>
      <c r="AU1640" s="600" t="s">
        <v>89</v>
      </c>
      <c r="AV1640" s="599" t="s">
        <v>11</v>
      </c>
      <c r="AW1640" s="599" t="s">
        <v>43</v>
      </c>
      <c r="AX1640" s="599" t="s">
        <v>82</v>
      </c>
      <c r="AY1640" s="600" t="s">
        <v>197</v>
      </c>
    </row>
    <row r="1641" spans="2:51" s="606" customFormat="1">
      <c r="B1641" s="605"/>
      <c r="D1641" s="594" t="s">
        <v>205</v>
      </c>
      <c r="E1641" s="607" t="s">
        <v>5</v>
      </c>
      <c r="F1641" s="608" t="s">
        <v>1029</v>
      </c>
      <c r="H1641" s="609">
        <v>-1.1819999999999999</v>
      </c>
      <c r="L1641" s="605"/>
      <c r="M1641" s="610"/>
      <c r="N1641" s="611"/>
      <c r="O1641" s="611"/>
      <c r="P1641" s="611"/>
      <c r="Q1641" s="611"/>
      <c r="R1641" s="611"/>
      <c r="S1641" s="611"/>
      <c r="T1641" s="612"/>
      <c r="AT1641" s="607" t="s">
        <v>205</v>
      </c>
      <c r="AU1641" s="607" t="s">
        <v>89</v>
      </c>
      <c r="AV1641" s="606" t="s">
        <v>89</v>
      </c>
      <c r="AW1641" s="606" t="s">
        <v>43</v>
      </c>
      <c r="AX1641" s="606" t="s">
        <v>82</v>
      </c>
      <c r="AY1641" s="607" t="s">
        <v>197</v>
      </c>
    </row>
    <row r="1642" spans="2:51" s="599" customFormat="1">
      <c r="B1642" s="598"/>
      <c r="D1642" s="594" t="s">
        <v>205</v>
      </c>
      <c r="E1642" s="600" t="s">
        <v>5</v>
      </c>
      <c r="F1642" s="601" t="s">
        <v>1122</v>
      </c>
      <c r="H1642" s="600" t="s">
        <v>5</v>
      </c>
      <c r="L1642" s="598"/>
      <c r="M1642" s="602"/>
      <c r="N1642" s="603"/>
      <c r="O1642" s="603"/>
      <c r="P1642" s="603"/>
      <c r="Q1642" s="603"/>
      <c r="R1642" s="603"/>
      <c r="S1642" s="603"/>
      <c r="T1642" s="604"/>
      <c r="AT1642" s="600" t="s">
        <v>205</v>
      </c>
      <c r="AU1642" s="600" t="s">
        <v>89</v>
      </c>
      <c r="AV1642" s="599" t="s">
        <v>11</v>
      </c>
      <c r="AW1642" s="599" t="s">
        <v>43</v>
      </c>
      <c r="AX1642" s="599" t="s">
        <v>82</v>
      </c>
      <c r="AY1642" s="600" t="s">
        <v>197</v>
      </c>
    </row>
    <row r="1643" spans="2:51" s="606" customFormat="1">
      <c r="B1643" s="605"/>
      <c r="D1643" s="594" t="s">
        <v>205</v>
      </c>
      <c r="E1643" s="607" t="s">
        <v>5</v>
      </c>
      <c r="F1643" s="608" t="s">
        <v>1032</v>
      </c>
      <c r="H1643" s="609">
        <v>3.375</v>
      </c>
      <c r="L1643" s="605"/>
      <c r="M1643" s="610"/>
      <c r="N1643" s="611"/>
      <c r="O1643" s="611"/>
      <c r="P1643" s="611"/>
      <c r="Q1643" s="611"/>
      <c r="R1643" s="611"/>
      <c r="S1643" s="611"/>
      <c r="T1643" s="612"/>
      <c r="AT1643" s="607" t="s">
        <v>205</v>
      </c>
      <c r="AU1643" s="607" t="s">
        <v>89</v>
      </c>
      <c r="AV1643" s="606" t="s">
        <v>89</v>
      </c>
      <c r="AW1643" s="606" t="s">
        <v>43</v>
      </c>
      <c r="AX1643" s="606" t="s">
        <v>82</v>
      </c>
      <c r="AY1643" s="607" t="s">
        <v>197</v>
      </c>
    </row>
    <row r="1644" spans="2:51" s="599" customFormat="1">
      <c r="B1644" s="598"/>
      <c r="D1644" s="594" t="s">
        <v>205</v>
      </c>
      <c r="E1644" s="600" t="s">
        <v>5</v>
      </c>
      <c r="F1644" s="601" t="s">
        <v>1123</v>
      </c>
      <c r="H1644" s="600" t="s">
        <v>5</v>
      </c>
      <c r="L1644" s="598"/>
      <c r="M1644" s="602"/>
      <c r="N1644" s="603"/>
      <c r="O1644" s="603"/>
      <c r="P1644" s="603"/>
      <c r="Q1644" s="603"/>
      <c r="R1644" s="603"/>
      <c r="S1644" s="603"/>
      <c r="T1644" s="604"/>
      <c r="AT1644" s="600" t="s">
        <v>205</v>
      </c>
      <c r="AU1644" s="600" t="s">
        <v>89</v>
      </c>
      <c r="AV1644" s="599" t="s">
        <v>11</v>
      </c>
      <c r="AW1644" s="599" t="s">
        <v>43</v>
      </c>
      <c r="AX1644" s="599" t="s">
        <v>82</v>
      </c>
      <c r="AY1644" s="600" t="s">
        <v>197</v>
      </c>
    </row>
    <row r="1645" spans="2:51" s="606" customFormat="1">
      <c r="B1645" s="605"/>
      <c r="D1645" s="594" t="s">
        <v>205</v>
      </c>
      <c r="E1645" s="607" t="s">
        <v>5</v>
      </c>
      <c r="F1645" s="608" t="s">
        <v>1047</v>
      </c>
      <c r="H1645" s="609">
        <v>12.68</v>
      </c>
      <c r="L1645" s="605"/>
      <c r="M1645" s="610"/>
      <c r="N1645" s="611"/>
      <c r="O1645" s="611"/>
      <c r="P1645" s="611"/>
      <c r="Q1645" s="611"/>
      <c r="R1645" s="611"/>
      <c r="S1645" s="611"/>
      <c r="T1645" s="612"/>
      <c r="AT1645" s="607" t="s">
        <v>205</v>
      </c>
      <c r="AU1645" s="607" t="s">
        <v>89</v>
      </c>
      <c r="AV1645" s="606" t="s">
        <v>89</v>
      </c>
      <c r="AW1645" s="606" t="s">
        <v>43</v>
      </c>
      <c r="AX1645" s="606" t="s">
        <v>82</v>
      </c>
      <c r="AY1645" s="607" t="s">
        <v>197</v>
      </c>
    </row>
    <row r="1646" spans="2:51" s="599" customFormat="1">
      <c r="B1646" s="598"/>
      <c r="D1646" s="594" t="s">
        <v>205</v>
      </c>
      <c r="E1646" s="600" t="s">
        <v>5</v>
      </c>
      <c r="F1646" s="601" t="s">
        <v>388</v>
      </c>
      <c r="H1646" s="600" t="s">
        <v>5</v>
      </c>
      <c r="L1646" s="598"/>
      <c r="M1646" s="602"/>
      <c r="N1646" s="603"/>
      <c r="O1646" s="603"/>
      <c r="P1646" s="603"/>
      <c r="Q1646" s="603"/>
      <c r="R1646" s="603"/>
      <c r="S1646" s="603"/>
      <c r="T1646" s="604"/>
      <c r="AT1646" s="600" t="s">
        <v>205</v>
      </c>
      <c r="AU1646" s="600" t="s">
        <v>89</v>
      </c>
      <c r="AV1646" s="599" t="s">
        <v>11</v>
      </c>
      <c r="AW1646" s="599" t="s">
        <v>43</v>
      </c>
      <c r="AX1646" s="599" t="s">
        <v>82</v>
      </c>
      <c r="AY1646" s="600" t="s">
        <v>197</v>
      </c>
    </row>
    <row r="1647" spans="2:51" s="606" customFormat="1">
      <c r="B1647" s="605"/>
      <c r="D1647" s="594" t="s">
        <v>205</v>
      </c>
      <c r="E1647" s="607" t="s">
        <v>5</v>
      </c>
      <c r="F1647" s="608" t="s">
        <v>1029</v>
      </c>
      <c r="H1647" s="609">
        <v>-1.1819999999999999</v>
      </c>
      <c r="L1647" s="605"/>
      <c r="M1647" s="610"/>
      <c r="N1647" s="611"/>
      <c r="O1647" s="611"/>
      <c r="P1647" s="611"/>
      <c r="Q1647" s="611"/>
      <c r="R1647" s="611"/>
      <c r="S1647" s="611"/>
      <c r="T1647" s="612"/>
      <c r="AT1647" s="607" t="s">
        <v>205</v>
      </c>
      <c r="AU1647" s="607" t="s">
        <v>89</v>
      </c>
      <c r="AV1647" s="606" t="s">
        <v>89</v>
      </c>
      <c r="AW1647" s="606" t="s">
        <v>43</v>
      </c>
      <c r="AX1647" s="606" t="s">
        <v>82</v>
      </c>
      <c r="AY1647" s="607" t="s">
        <v>197</v>
      </c>
    </row>
    <row r="1648" spans="2:51" s="599" customFormat="1">
      <c r="B1648" s="598"/>
      <c r="D1648" s="594" t="s">
        <v>205</v>
      </c>
      <c r="E1648" s="600" t="s">
        <v>5</v>
      </c>
      <c r="F1648" s="601" t="s">
        <v>1124</v>
      </c>
      <c r="H1648" s="600" t="s">
        <v>5</v>
      </c>
      <c r="L1648" s="598"/>
      <c r="M1648" s="602"/>
      <c r="N1648" s="603"/>
      <c r="O1648" s="603"/>
      <c r="P1648" s="603"/>
      <c r="Q1648" s="603"/>
      <c r="R1648" s="603"/>
      <c r="S1648" s="603"/>
      <c r="T1648" s="604"/>
      <c r="AT1648" s="600" t="s">
        <v>205</v>
      </c>
      <c r="AU1648" s="600" t="s">
        <v>89</v>
      </c>
      <c r="AV1648" s="599" t="s">
        <v>11</v>
      </c>
      <c r="AW1648" s="599" t="s">
        <v>43</v>
      </c>
      <c r="AX1648" s="599" t="s">
        <v>82</v>
      </c>
      <c r="AY1648" s="600" t="s">
        <v>197</v>
      </c>
    </row>
    <row r="1649" spans="2:65" s="606" customFormat="1">
      <c r="B1649" s="605"/>
      <c r="D1649" s="594" t="s">
        <v>205</v>
      </c>
      <c r="E1649" s="607" t="s">
        <v>5</v>
      </c>
      <c r="F1649" s="608" t="s">
        <v>1032</v>
      </c>
      <c r="H1649" s="609">
        <v>3.375</v>
      </c>
      <c r="L1649" s="605"/>
      <c r="M1649" s="610"/>
      <c r="N1649" s="611"/>
      <c r="O1649" s="611"/>
      <c r="P1649" s="611"/>
      <c r="Q1649" s="611"/>
      <c r="R1649" s="611"/>
      <c r="S1649" s="611"/>
      <c r="T1649" s="612"/>
      <c r="AT1649" s="607" t="s">
        <v>205</v>
      </c>
      <c r="AU1649" s="607" t="s">
        <v>89</v>
      </c>
      <c r="AV1649" s="606" t="s">
        <v>89</v>
      </c>
      <c r="AW1649" s="606" t="s">
        <v>43</v>
      </c>
      <c r="AX1649" s="606" t="s">
        <v>82</v>
      </c>
      <c r="AY1649" s="607" t="s">
        <v>197</v>
      </c>
    </row>
    <row r="1650" spans="2:65" s="599" customFormat="1">
      <c r="B1650" s="598"/>
      <c r="D1650" s="594" t="s">
        <v>205</v>
      </c>
      <c r="E1650" s="600" t="s">
        <v>5</v>
      </c>
      <c r="F1650" s="601" t="s">
        <v>1125</v>
      </c>
      <c r="H1650" s="600" t="s">
        <v>5</v>
      </c>
      <c r="L1650" s="598"/>
      <c r="M1650" s="602"/>
      <c r="N1650" s="603"/>
      <c r="O1650" s="603"/>
      <c r="P1650" s="603"/>
      <c r="Q1650" s="603"/>
      <c r="R1650" s="603"/>
      <c r="S1650" s="603"/>
      <c r="T1650" s="604"/>
      <c r="AT1650" s="600" t="s">
        <v>205</v>
      </c>
      <c r="AU1650" s="600" t="s">
        <v>89</v>
      </c>
      <c r="AV1650" s="599" t="s">
        <v>11</v>
      </c>
      <c r="AW1650" s="599" t="s">
        <v>43</v>
      </c>
      <c r="AX1650" s="599" t="s">
        <v>82</v>
      </c>
      <c r="AY1650" s="600" t="s">
        <v>197</v>
      </c>
    </row>
    <row r="1651" spans="2:65" s="606" customFormat="1">
      <c r="B1651" s="605"/>
      <c r="D1651" s="594" t="s">
        <v>205</v>
      </c>
      <c r="E1651" s="607" t="s">
        <v>5</v>
      </c>
      <c r="F1651" s="608" t="s">
        <v>1047</v>
      </c>
      <c r="H1651" s="609">
        <v>12.68</v>
      </c>
      <c r="L1651" s="605"/>
      <c r="M1651" s="610"/>
      <c r="N1651" s="611"/>
      <c r="O1651" s="611"/>
      <c r="P1651" s="611"/>
      <c r="Q1651" s="611"/>
      <c r="R1651" s="611"/>
      <c r="S1651" s="611"/>
      <c r="T1651" s="612"/>
      <c r="AT1651" s="607" t="s">
        <v>205</v>
      </c>
      <c r="AU1651" s="607" t="s">
        <v>89</v>
      </c>
      <c r="AV1651" s="606" t="s">
        <v>89</v>
      </c>
      <c r="AW1651" s="606" t="s">
        <v>43</v>
      </c>
      <c r="AX1651" s="606" t="s">
        <v>82</v>
      </c>
      <c r="AY1651" s="607" t="s">
        <v>197</v>
      </c>
    </row>
    <row r="1652" spans="2:65" s="599" customFormat="1">
      <c r="B1652" s="598"/>
      <c r="D1652" s="594" t="s">
        <v>205</v>
      </c>
      <c r="E1652" s="600" t="s">
        <v>5</v>
      </c>
      <c r="F1652" s="601" t="s">
        <v>388</v>
      </c>
      <c r="H1652" s="600" t="s">
        <v>5</v>
      </c>
      <c r="L1652" s="598"/>
      <c r="M1652" s="602"/>
      <c r="N1652" s="603"/>
      <c r="O1652" s="603"/>
      <c r="P1652" s="603"/>
      <c r="Q1652" s="603"/>
      <c r="R1652" s="603"/>
      <c r="S1652" s="603"/>
      <c r="T1652" s="604"/>
      <c r="AT1652" s="600" t="s">
        <v>205</v>
      </c>
      <c r="AU1652" s="600" t="s">
        <v>89</v>
      </c>
      <c r="AV1652" s="599" t="s">
        <v>11</v>
      </c>
      <c r="AW1652" s="599" t="s">
        <v>43</v>
      </c>
      <c r="AX1652" s="599" t="s">
        <v>82</v>
      </c>
      <c r="AY1652" s="600" t="s">
        <v>197</v>
      </c>
    </row>
    <row r="1653" spans="2:65" s="606" customFormat="1">
      <c r="B1653" s="605"/>
      <c r="D1653" s="594" t="s">
        <v>205</v>
      </c>
      <c r="E1653" s="607" t="s">
        <v>5</v>
      </c>
      <c r="F1653" s="608" t="s">
        <v>1029</v>
      </c>
      <c r="H1653" s="609">
        <v>-1.1819999999999999</v>
      </c>
      <c r="L1653" s="605"/>
      <c r="M1653" s="610"/>
      <c r="N1653" s="611"/>
      <c r="O1653" s="611"/>
      <c r="P1653" s="611"/>
      <c r="Q1653" s="611"/>
      <c r="R1653" s="611"/>
      <c r="S1653" s="611"/>
      <c r="T1653" s="612"/>
      <c r="AT1653" s="607" t="s">
        <v>205</v>
      </c>
      <c r="AU1653" s="607" t="s">
        <v>89</v>
      </c>
      <c r="AV1653" s="606" t="s">
        <v>89</v>
      </c>
      <c r="AW1653" s="606" t="s">
        <v>43</v>
      </c>
      <c r="AX1653" s="606" t="s">
        <v>82</v>
      </c>
      <c r="AY1653" s="607" t="s">
        <v>197</v>
      </c>
    </row>
    <row r="1654" spans="2:65" s="599" customFormat="1">
      <c r="B1654" s="598"/>
      <c r="D1654" s="594" t="s">
        <v>205</v>
      </c>
      <c r="E1654" s="600" t="s">
        <v>5</v>
      </c>
      <c r="F1654" s="601" t="s">
        <v>1126</v>
      </c>
      <c r="H1654" s="600" t="s">
        <v>5</v>
      </c>
      <c r="L1654" s="598"/>
      <c r="M1654" s="602"/>
      <c r="N1654" s="603"/>
      <c r="O1654" s="603"/>
      <c r="P1654" s="603"/>
      <c r="Q1654" s="603"/>
      <c r="R1654" s="603"/>
      <c r="S1654" s="603"/>
      <c r="T1654" s="604"/>
      <c r="AT1654" s="600" t="s">
        <v>205</v>
      </c>
      <c r="AU1654" s="600" t="s">
        <v>89</v>
      </c>
      <c r="AV1654" s="599" t="s">
        <v>11</v>
      </c>
      <c r="AW1654" s="599" t="s">
        <v>43</v>
      </c>
      <c r="AX1654" s="599" t="s">
        <v>82</v>
      </c>
      <c r="AY1654" s="600" t="s">
        <v>197</v>
      </c>
    </row>
    <row r="1655" spans="2:65" s="606" customFormat="1">
      <c r="B1655" s="605"/>
      <c r="D1655" s="594" t="s">
        <v>205</v>
      </c>
      <c r="E1655" s="607" t="s">
        <v>5</v>
      </c>
      <c r="F1655" s="608" t="s">
        <v>1032</v>
      </c>
      <c r="H1655" s="609">
        <v>3.375</v>
      </c>
      <c r="L1655" s="605"/>
      <c r="M1655" s="610"/>
      <c r="N1655" s="611"/>
      <c r="O1655" s="611"/>
      <c r="P1655" s="611"/>
      <c r="Q1655" s="611"/>
      <c r="R1655" s="611"/>
      <c r="S1655" s="611"/>
      <c r="T1655" s="612"/>
      <c r="AT1655" s="607" t="s">
        <v>205</v>
      </c>
      <c r="AU1655" s="607" t="s">
        <v>89</v>
      </c>
      <c r="AV1655" s="606" t="s">
        <v>89</v>
      </c>
      <c r="AW1655" s="606" t="s">
        <v>43</v>
      </c>
      <c r="AX1655" s="606" t="s">
        <v>82</v>
      </c>
      <c r="AY1655" s="607" t="s">
        <v>197</v>
      </c>
    </row>
    <row r="1656" spans="2:65" s="599" customFormat="1">
      <c r="B1656" s="598"/>
      <c r="D1656" s="594" t="s">
        <v>205</v>
      </c>
      <c r="E1656" s="600" t="s">
        <v>5</v>
      </c>
      <c r="F1656" s="601" t="s">
        <v>1127</v>
      </c>
      <c r="H1656" s="600" t="s">
        <v>5</v>
      </c>
      <c r="L1656" s="598"/>
      <c r="M1656" s="602"/>
      <c r="N1656" s="603"/>
      <c r="O1656" s="603"/>
      <c r="P1656" s="603"/>
      <c r="Q1656" s="603"/>
      <c r="R1656" s="603"/>
      <c r="S1656" s="603"/>
      <c r="T1656" s="604"/>
      <c r="AT1656" s="600" t="s">
        <v>205</v>
      </c>
      <c r="AU1656" s="600" t="s">
        <v>89</v>
      </c>
      <c r="AV1656" s="599" t="s">
        <v>11</v>
      </c>
      <c r="AW1656" s="599" t="s">
        <v>43</v>
      </c>
      <c r="AX1656" s="599" t="s">
        <v>82</v>
      </c>
      <c r="AY1656" s="600" t="s">
        <v>197</v>
      </c>
    </row>
    <row r="1657" spans="2:65" s="606" customFormat="1">
      <c r="B1657" s="605"/>
      <c r="D1657" s="594" t="s">
        <v>205</v>
      </c>
      <c r="E1657" s="607" t="s">
        <v>5</v>
      </c>
      <c r="F1657" s="608" t="s">
        <v>1047</v>
      </c>
      <c r="H1657" s="609">
        <v>12.68</v>
      </c>
      <c r="L1657" s="605"/>
      <c r="M1657" s="610"/>
      <c r="N1657" s="611"/>
      <c r="O1657" s="611"/>
      <c r="P1657" s="611"/>
      <c r="Q1657" s="611"/>
      <c r="R1657" s="611"/>
      <c r="S1657" s="611"/>
      <c r="T1657" s="612"/>
      <c r="AT1657" s="607" t="s">
        <v>205</v>
      </c>
      <c r="AU1657" s="607" t="s">
        <v>89</v>
      </c>
      <c r="AV1657" s="606" t="s">
        <v>89</v>
      </c>
      <c r="AW1657" s="606" t="s">
        <v>43</v>
      </c>
      <c r="AX1657" s="606" t="s">
        <v>82</v>
      </c>
      <c r="AY1657" s="607" t="s">
        <v>197</v>
      </c>
    </row>
    <row r="1658" spans="2:65" s="599" customFormat="1">
      <c r="B1658" s="598"/>
      <c r="D1658" s="594" t="s">
        <v>205</v>
      </c>
      <c r="E1658" s="600" t="s">
        <v>5</v>
      </c>
      <c r="F1658" s="601" t="s">
        <v>388</v>
      </c>
      <c r="H1658" s="600" t="s">
        <v>5</v>
      </c>
      <c r="L1658" s="598"/>
      <c r="M1658" s="602"/>
      <c r="N1658" s="603"/>
      <c r="O1658" s="603"/>
      <c r="P1658" s="603"/>
      <c r="Q1658" s="603"/>
      <c r="R1658" s="603"/>
      <c r="S1658" s="603"/>
      <c r="T1658" s="604"/>
      <c r="AT1658" s="600" t="s">
        <v>205</v>
      </c>
      <c r="AU1658" s="600" t="s">
        <v>89</v>
      </c>
      <c r="AV1658" s="599" t="s">
        <v>11</v>
      </c>
      <c r="AW1658" s="599" t="s">
        <v>43</v>
      </c>
      <c r="AX1658" s="599" t="s">
        <v>82</v>
      </c>
      <c r="AY1658" s="600" t="s">
        <v>197</v>
      </c>
    </row>
    <row r="1659" spans="2:65" s="606" customFormat="1">
      <c r="B1659" s="605"/>
      <c r="D1659" s="594" t="s">
        <v>205</v>
      </c>
      <c r="E1659" s="607" t="s">
        <v>5</v>
      </c>
      <c r="F1659" s="608" t="s">
        <v>1029</v>
      </c>
      <c r="H1659" s="609">
        <v>-1.1819999999999999</v>
      </c>
      <c r="L1659" s="605"/>
      <c r="M1659" s="610"/>
      <c r="N1659" s="611"/>
      <c r="O1659" s="611"/>
      <c r="P1659" s="611"/>
      <c r="Q1659" s="611"/>
      <c r="R1659" s="611"/>
      <c r="S1659" s="611"/>
      <c r="T1659" s="612"/>
      <c r="AT1659" s="607" t="s">
        <v>205</v>
      </c>
      <c r="AU1659" s="607" t="s">
        <v>89</v>
      </c>
      <c r="AV1659" s="606" t="s">
        <v>89</v>
      </c>
      <c r="AW1659" s="606" t="s">
        <v>43</v>
      </c>
      <c r="AX1659" s="606" t="s">
        <v>82</v>
      </c>
      <c r="AY1659" s="607" t="s">
        <v>197</v>
      </c>
    </row>
    <row r="1660" spans="2:65" s="622" customFormat="1">
      <c r="B1660" s="621"/>
      <c r="D1660" s="594" t="s">
        <v>205</v>
      </c>
      <c r="E1660" s="623" t="s">
        <v>5</v>
      </c>
      <c r="F1660" s="624" t="s">
        <v>253</v>
      </c>
      <c r="H1660" s="625">
        <v>177.99600000000001</v>
      </c>
      <c r="L1660" s="621"/>
      <c r="M1660" s="626"/>
      <c r="N1660" s="627"/>
      <c r="O1660" s="627"/>
      <c r="P1660" s="627"/>
      <c r="Q1660" s="627"/>
      <c r="R1660" s="627"/>
      <c r="S1660" s="627"/>
      <c r="T1660" s="628"/>
      <c r="AT1660" s="623" t="s">
        <v>205</v>
      </c>
      <c r="AU1660" s="623" t="s">
        <v>89</v>
      </c>
      <c r="AV1660" s="622" t="s">
        <v>114</v>
      </c>
      <c r="AW1660" s="622" t="s">
        <v>43</v>
      </c>
      <c r="AX1660" s="622" t="s">
        <v>82</v>
      </c>
      <c r="AY1660" s="623" t="s">
        <v>197</v>
      </c>
    </row>
    <row r="1661" spans="2:65" s="614" customFormat="1">
      <c r="B1661" s="613"/>
      <c r="D1661" s="594" t="s">
        <v>205</v>
      </c>
      <c r="E1661" s="615" t="s">
        <v>5</v>
      </c>
      <c r="F1661" s="616" t="s">
        <v>210</v>
      </c>
      <c r="H1661" s="617">
        <v>727.92399999999998</v>
      </c>
      <c r="L1661" s="613"/>
      <c r="M1661" s="618"/>
      <c r="N1661" s="619"/>
      <c r="O1661" s="619"/>
      <c r="P1661" s="619"/>
      <c r="Q1661" s="619"/>
      <c r="R1661" s="619"/>
      <c r="S1661" s="619"/>
      <c r="T1661" s="620"/>
      <c r="AT1661" s="615" t="s">
        <v>205</v>
      </c>
      <c r="AU1661" s="615" t="s">
        <v>89</v>
      </c>
      <c r="AV1661" s="614" t="s">
        <v>129</v>
      </c>
      <c r="AW1661" s="614" t="s">
        <v>43</v>
      </c>
      <c r="AX1661" s="614" t="s">
        <v>11</v>
      </c>
      <c r="AY1661" s="615" t="s">
        <v>197</v>
      </c>
    </row>
    <row r="1662" spans="2:65" s="560" customFormat="1" ht="29.85" customHeight="1">
      <c r="B1662" s="559"/>
      <c r="D1662" s="561" t="s">
        <v>81</v>
      </c>
      <c r="E1662" s="570" t="s">
        <v>1128</v>
      </c>
      <c r="F1662" s="570" t="s">
        <v>1129</v>
      </c>
      <c r="J1662" s="571">
        <f>BK1662</f>
        <v>0</v>
      </c>
      <c r="L1662" s="559"/>
      <c r="M1662" s="564"/>
      <c r="N1662" s="565"/>
      <c r="O1662" s="565"/>
      <c r="P1662" s="566">
        <f>SUM(P1663:P1710)</f>
        <v>0</v>
      </c>
      <c r="Q1662" s="565"/>
      <c r="R1662" s="566">
        <f>SUM(R1663:R1710)</f>
        <v>0</v>
      </c>
      <c r="S1662" s="565"/>
      <c r="T1662" s="567">
        <f>SUM(T1663:T1710)</f>
        <v>0</v>
      </c>
      <c r="AR1662" s="561" t="s">
        <v>11</v>
      </c>
      <c r="AT1662" s="568" t="s">
        <v>81</v>
      </c>
      <c r="AU1662" s="568" t="s">
        <v>11</v>
      </c>
      <c r="AY1662" s="561" t="s">
        <v>197</v>
      </c>
      <c r="BK1662" s="569">
        <f>SUM(BK1663:BK1710)</f>
        <v>0</v>
      </c>
    </row>
    <row r="1663" spans="2:65" s="492" customFormat="1" ht="25.5" customHeight="1">
      <c r="B1663" s="493"/>
      <c r="C1663" s="572" t="s">
        <v>1130</v>
      </c>
      <c r="D1663" s="572" t="s">
        <v>199</v>
      </c>
      <c r="E1663" s="573" t="s">
        <v>1131</v>
      </c>
      <c r="F1663" s="574" t="s">
        <v>1132</v>
      </c>
      <c r="G1663" s="575" t="s">
        <v>213</v>
      </c>
      <c r="H1663" s="576">
        <v>548.82000000000005</v>
      </c>
      <c r="I1663" s="7"/>
      <c r="J1663" s="577">
        <f>ROUND(I1663*H1663,0)</f>
        <v>0</v>
      </c>
      <c r="K1663" s="574" t="s">
        <v>5</v>
      </c>
      <c r="L1663" s="493"/>
      <c r="M1663" s="578" t="s">
        <v>5</v>
      </c>
      <c r="N1663" s="579" t="s">
        <v>53</v>
      </c>
      <c r="O1663" s="494"/>
      <c r="P1663" s="580">
        <f>O1663*H1663</f>
        <v>0</v>
      </c>
      <c r="Q1663" s="580">
        <v>0</v>
      </c>
      <c r="R1663" s="580">
        <f>Q1663*H1663</f>
        <v>0</v>
      </c>
      <c r="S1663" s="580">
        <v>0</v>
      </c>
      <c r="T1663" s="581">
        <f>S1663*H1663</f>
        <v>0</v>
      </c>
      <c r="AR1663" s="482" t="s">
        <v>129</v>
      </c>
      <c r="AT1663" s="482" t="s">
        <v>199</v>
      </c>
      <c r="AU1663" s="482" t="s">
        <v>89</v>
      </c>
      <c r="AY1663" s="482" t="s">
        <v>197</v>
      </c>
      <c r="BE1663" s="582">
        <f>IF(N1663="základní",J1663,0)</f>
        <v>0</v>
      </c>
      <c r="BF1663" s="582">
        <f>IF(N1663="snížená",J1663,0)</f>
        <v>0</v>
      </c>
      <c r="BG1663" s="582">
        <f>IF(N1663="zákl. přenesená",J1663,0)</f>
        <v>0</v>
      </c>
      <c r="BH1663" s="582">
        <f>IF(N1663="sníž. přenesená",J1663,0)</f>
        <v>0</v>
      </c>
      <c r="BI1663" s="582">
        <f>IF(N1663="nulová",J1663,0)</f>
        <v>0</v>
      </c>
      <c r="BJ1663" s="482" t="s">
        <v>11</v>
      </c>
      <c r="BK1663" s="582">
        <f>ROUND(I1663*H1663,0)</f>
        <v>0</v>
      </c>
      <c r="BL1663" s="482" t="s">
        <v>129</v>
      </c>
      <c r="BM1663" s="482" t="s">
        <v>1133</v>
      </c>
    </row>
    <row r="1664" spans="2:65" s="606" customFormat="1">
      <c r="B1664" s="605"/>
      <c r="D1664" s="594" t="s">
        <v>205</v>
      </c>
      <c r="E1664" s="607" t="s">
        <v>5</v>
      </c>
      <c r="F1664" s="608" t="s">
        <v>1134</v>
      </c>
      <c r="H1664" s="609">
        <v>548.82000000000005</v>
      </c>
      <c r="L1664" s="605"/>
      <c r="M1664" s="610"/>
      <c r="N1664" s="611"/>
      <c r="O1664" s="611"/>
      <c r="P1664" s="611"/>
      <c r="Q1664" s="611"/>
      <c r="R1664" s="611"/>
      <c r="S1664" s="611"/>
      <c r="T1664" s="612"/>
      <c r="AT1664" s="607" t="s">
        <v>205</v>
      </c>
      <c r="AU1664" s="607" t="s">
        <v>89</v>
      </c>
      <c r="AV1664" s="606" t="s">
        <v>89</v>
      </c>
      <c r="AW1664" s="606" t="s">
        <v>43</v>
      </c>
      <c r="AX1664" s="606" t="s">
        <v>11</v>
      </c>
      <c r="AY1664" s="607" t="s">
        <v>197</v>
      </c>
    </row>
    <row r="1665" spans="2:65" s="492" customFormat="1" ht="25.5" customHeight="1">
      <c r="B1665" s="493"/>
      <c r="C1665" s="572" t="s">
        <v>1135</v>
      </c>
      <c r="D1665" s="572" t="s">
        <v>199</v>
      </c>
      <c r="E1665" s="573" t="s">
        <v>1136</v>
      </c>
      <c r="F1665" s="574" t="s">
        <v>1137</v>
      </c>
      <c r="G1665" s="575" t="s">
        <v>271</v>
      </c>
      <c r="H1665" s="576">
        <v>1806.806</v>
      </c>
      <c r="I1665" s="7"/>
      <c r="J1665" s="577">
        <f>ROUND(I1665*H1665,0)</f>
        <v>0</v>
      </c>
      <c r="K1665" s="574" t="s">
        <v>203</v>
      </c>
      <c r="L1665" s="493"/>
      <c r="M1665" s="578" t="s">
        <v>5</v>
      </c>
      <c r="N1665" s="579" t="s">
        <v>53</v>
      </c>
      <c r="O1665" s="494"/>
      <c r="P1665" s="580">
        <f>O1665*H1665</f>
        <v>0</v>
      </c>
      <c r="Q1665" s="580">
        <v>0</v>
      </c>
      <c r="R1665" s="580">
        <f>Q1665*H1665</f>
        <v>0</v>
      </c>
      <c r="S1665" s="580">
        <v>0</v>
      </c>
      <c r="T1665" s="581">
        <f>S1665*H1665</f>
        <v>0</v>
      </c>
      <c r="AR1665" s="482" t="s">
        <v>129</v>
      </c>
      <c r="AT1665" s="482" t="s">
        <v>199</v>
      </c>
      <c r="AU1665" s="482" t="s">
        <v>89</v>
      </c>
      <c r="AY1665" s="482" t="s">
        <v>197</v>
      </c>
      <c r="BE1665" s="582">
        <f>IF(N1665="základní",J1665,0)</f>
        <v>0</v>
      </c>
      <c r="BF1665" s="582">
        <f>IF(N1665="snížená",J1665,0)</f>
        <v>0</v>
      </c>
      <c r="BG1665" s="582">
        <f>IF(N1665="zákl. přenesená",J1665,0)</f>
        <v>0</v>
      </c>
      <c r="BH1665" s="582">
        <f>IF(N1665="sníž. přenesená",J1665,0)</f>
        <v>0</v>
      </c>
      <c r="BI1665" s="582">
        <f>IF(N1665="nulová",J1665,0)</f>
        <v>0</v>
      </c>
      <c r="BJ1665" s="482" t="s">
        <v>11</v>
      </c>
      <c r="BK1665" s="582">
        <f>ROUND(I1665*H1665,0)</f>
        <v>0</v>
      </c>
      <c r="BL1665" s="482" t="s">
        <v>129</v>
      </c>
      <c r="BM1665" s="482" t="s">
        <v>1138</v>
      </c>
    </row>
    <row r="1666" spans="2:65" s="492" customFormat="1" ht="121.5">
      <c r="B1666" s="493"/>
      <c r="D1666" s="594" t="s">
        <v>257</v>
      </c>
      <c r="F1666" s="595" t="s">
        <v>1139</v>
      </c>
      <c r="L1666" s="493"/>
      <c r="M1666" s="596"/>
      <c r="N1666" s="494"/>
      <c r="O1666" s="494"/>
      <c r="P1666" s="494"/>
      <c r="Q1666" s="494"/>
      <c r="R1666" s="494"/>
      <c r="S1666" s="494"/>
      <c r="T1666" s="597"/>
      <c r="AT1666" s="482" t="s">
        <v>257</v>
      </c>
      <c r="AU1666" s="482" t="s">
        <v>89</v>
      </c>
    </row>
    <row r="1667" spans="2:65" s="492" customFormat="1" ht="16.5" customHeight="1">
      <c r="B1667" s="493"/>
      <c r="C1667" s="572" t="s">
        <v>1140</v>
      </c>
      <c r="D1667" s="572" t="s">
        <v>199</v>
      </c>
      <c r="E1667" s="573" t="s">
        <v>1141</v>
      </c>
      <c r="F1667" s="574" t="s">
        <v>1142</v>
      </c>
      <c r="G1667" s="575" t="s">
        <v>876</v>
      </c>
      <c r="H1667" s="576">
        <v>30</v>
      </c>
      <c r="I1667" s="7"/>
      <c r="J1667" s="577">
        <f>ROUND(I1667*H1667,0)</f>
        <v>0</v>
      </c>
      <c r="K1667" s="574" t="s">
        <v>203</v>
      </c>
      <c r="L1667" s="493"/>
      <c r="M1667" s="578" t="s">
        <v>5</v>
      </c>
      <c r="N1667" s="579" t="s">
        <v>53</v>
      </c>
      <c r="O1667" s="494"/>
      <c r="P1667" s="580">
        <f>O1667*H1667</f>
        <v>0</v>
      </c>
      <c r="Q1667" s="580">
        <v>0</v>
      </c>
      <c r="R1667" s="580">
        <f>Q1667*H1667</f>
        <v>0</v>
      </c>
      <c r="S1667" s="580">
        <v>0</v>
      </c>
      <c r="T1667" s="581">
        <f>S1667*H1667</f>
        <v>0</v>
      </c>
      <c r="AR1667" s="482" t="s">
        <v>129</v>
      </c>
      <c r="AT1667" s="482" t="s">
        <v>199</v>
      </c>
      <c r="AU1667" s="482" t="s">
        <v>89</v>
      </c>
      <c r="AY1667" s="482" t="s">
        <v>197</v>
      </c>
      <c r="BE1667" s="582">
        <f>IF(N1667="základní",J1667,0)</f>
        <v>0</v>
      </c>
      <c r="BF1667" s="582">
        <f>IF(N1667="snížená",J1667,0)</f>
        <v>0</v>
      </c>
      <c r="BG1667" s="582">
        <f>IF(N1667="zákl. přenesená",J1667,0)</f>
        <v>0</v>
      </c>
      <c r="BH1667" s="582">
        <f>IF(N1667="sníž. přenesená",J1667,0)</f>
        <v>0</v>
      </c>
      <c r="BI1667" s="582">
        <f>IF(N1667="nulová",J1667,0)</f>
        <v>0</v>
      </c>
      <c r="BJ1667" s="482" t="s">
        <v>11</v>
      </c>
      <c r="BK1667" s="582">
        <f>ROUND(I1667*H1667,0)</f>
        <v>0</v>
      </c>
      <c r="BL1667" s="482" t="s">
        <v>129</v>
      </c>
      <c r="BM1667" s="482" t="s">
        <v>1143</v>
      </c>
    </row>
    <row r="1668" spans="2:65" s="492" customFormat="1" ht="40.5">
      <c r="B1668" s="493"/>
      <c r="D1668" s="594" t="s">
        <v>257</v>
      </c>
      <c r="F1668" s="595" t="s">
        <v>1144</v>
      </c>
      <c r="L1668" s="493"/>
      <c r="M1668" s="596"/>
      <c r="N1668" s="494"/>
      <c r="O1668" s="494"/>
      <c r="P1668" s="494"/>
      <c r="Q1668" s="494"/>
      <c r="R1668" s="494"/>
      <c r="S1668" s="494"/>
      <c r="T1668" s="597"/>
      <c r="AT1668" s="482" t="s">
        <v>257</v>
      </c>
      <c r="AU1668" s="482" t="s">
        <v>89</v>
      </c>
    </row>
    <row r="1669" spans="2:65" s="606" customFormat="1">
      <c r="B1669" s="605"/>
      <c r="D1669" s="594" t="s">
        <v>205</v>
      </c>
      <c r="E1669" s="607" t="s">
        <v>5</v>
      </c>
      <c r="F1669" s="608" t="s">
        <v>1145</v>
      </c>
      <c r="H1669" s="609">
        <v>30</v>
      </c>
      <c r="L1669" s="605"/>
      <c r="M1669" s="610"/>
      <c r="N1669" s="611"/>
      <c r="O1669" s="611"/>
      <c r="P1669" s="611"/>
      <c r="Q1669" s="611"/>
      <c r="R1669" s="611"/>
      <c r="S1669" s="611"/>
      <c r="T1669" s="612"/>
      <c r="AT1669" s="607" t="s">
        <v>205</v>
      </c>
      <c r="AU1669" s="607" t="s">
        <v>89</v>
      </c>
      <c r="AV1669" s="606" t="s">
        <v>89</v>
      </c>
      <c r="AW1669" s="606" t="s">
        <v>43</v>
      </c>
      <c r="AX1669" s="606" t="s">
        <v>11</v>
      </c>
      <c r="AY1669" s="607" t="s">
        <v>197</v>
      </c>
    </row>
    <row r="1670" spans="2:65" s="492" customFormat="1" ht="25.5" customHeight="1">
      <c r="B1670" s="493"/>
      <c r="C1670" s="572" t="s">
        <v>1146</v>
      </c>
      <c r="D1670" s="572" t="s">
        <v>199</v>
      </c>
      <c r="E1670" s="573" t="s">
        <v>1147</v>
      </c>
      <c r="F1670" s="574" t="s">
        <v>1148</v>
      </c>
      <c r="G1670" s="575" t="s">
        <v>876</v>
      </c>
      <c r="H1670" s="576">
        <v>5400</v>
      </c>
      <c r="I1670" s="7"/>
      <c r="J1670" s="577">
        <f>ROUND(I1670*H1670,0)</f>
        <v>0</v>
      </c>
      <c r="K1670" s="574" t="s">
        <v>203</v>
      </c>
      <c r="L1670" s="493"/>
      <c r="M1670" s="578" t="s">
        <v>5</v>
      </c>
      <c r="N1670" s="579" t="s">
        <v>53</v>
      </c>
      <c r="O1670" s="494"/>
      <c r="P1670" s="580">
        <f>O1670*H1670</f>
        <v>0</v>
      </c>
      <c r="Q1670" s="580">
        <v>0</v>
      </c>
      <c r="R1670" s="580">
        <f>Q1670*H1670</f>
        <v>0</v>
      </c>
      <c r="S1670" s="580">
        <v>0</v>
      </c>
      <c r="T1670" s="581">
        <f>S1670*H1670</f>
        <v>0</v>
      </c>
      <c r="AR1670" s="482" t="s">
        <v>129</v>
      </c>
      <c r="AT1670" s="482" t="s">
        <v>199</v>
      </c>
      <c r="AU1670" s="482" t="s">
        <v>89</v>
      </c>
      <c r="AY1670" s="482" t="s">
        <v>197</v>
      </c>
      <c r="BE1670" s="582">
        <f>IF(N1670="základní",J1670,0)</f>
        <v>0</v>
      </c>
      <c r="BF1670" s="582">
        <f>IF(N1670="snížená",J1670,0)</f>
        <v>0</v>
      </c>
      <c r="BG1670" s="582">
        <f>IF(N1670="zákl. přenesená",J1670,0)</f>
        <v>0</v>
      </c>
      <c r="BH1670" s="582">
        <f>IF(N1670="sníž. přenesená",J1670,0)</f>
        <v>0</v>
      </c>
      <c r="BI1670" s="582">
        <f>IF(N1670="nulová",J1670,0)</f>
        <v>0</v>
      </c>
      <c r="BJ1670" s="482" t="s">
        <v>11</v>
      </c>
      <c r="BK1670" s="582">
        <f>ROUND(I1670*H1670,0)</f>
        <v>0</v>
      </c>
      <c r="BL1670" s="482" t="s">
        <v>129</v>
      </c>
      <c r="BM1670" s="482" t="s">
        <v>1149</v>
      </c>
    </row>
    <row r="1671" spans="2:65" s="492" customFormat="1" ht="40.5">
      <c r="B1671" s="493"/>
      <c r="D1671" s="594" t="s">
        <v>257</v>
      </c>
      <c r="F1671" s="595" t="s">
        <v>1144</v>
      </c>
      <c r="L1671" s="493"/>
      <c r="M1671" s="596"/>
      <c r="N1671" s="494"/>
      <c r="O1671" s="494"/>
      <c r="P1671" s="494"/>
      <c r="Q1671" s="494"/>
      <c r="R1671" s="494"/>
      <c r="S1671" s="494"/>
      <c r="T1671" s="597"/>
      <c r="AT1671" s="482" t="s">
        <v>257</v>
      </c>
      <c r="AU1671" s="482" t="s">
        <v>89</v>
      </c>
    </row>
    <row r="1672" spans="2:65" s="606" customFormat="1">
      <c r="B1672" s="605"/>
      <c r="D1672" s="594" t="s">
        <v>205</v>
      </c>
      <c r="F1672" s="608" t="s">
        <v>1150</v>
      </c>
      <c r="H1672" s="609">
        <v>5400</v>
      </c>
      <c r="L1672" s="605"/>
      <c r="M1672" s="610"/>
      <c r="N1672" s="611"/>
      <c r="O1672" s="611"/>
      <c r="P1672" s="611"/>
      <c r="Q1672" s="611"/>
      <c r="R1672" s="611"/>
      <c r="S1672" s="611"/>
      <c r="T1672" s="612"/>
      <c r="AT1672" s="607" t="s">
        <v>205</v>
      </c>
      <c r="AU1672" s="607" t="s">
        <v>89</v>
      </c>
      <c r="AV1672" s="606" t="s">
        <v>89</v>
      </c>
      <c r="AW1672" s="606" t="s">
        <v>6</v>
      </c>
      <c r="AX1672" s="606" t="s">
        <v>11</v>
      </c>
      <c r="AY1672" s="607" t="s">
        <v>197</v>
      </c>
    </row>
    <row r="1673" spans="2:65" s="492" customFormat="1" ht="25.5" customHeight="1">
      <c r="B1673" s="493"/>
      <c r="C1673" s="572" t="s">
        <v>1151</v>
      </c>
      <c r="D1673" s="572" t="s">
        <v>199</v>
      </c>
      <c r="E1673" s="573" t="s">
        <v>1152</v>
      </c>
      <c r="F1673" s="574" t="s">
        <v>1153</v>
      </c>
      <c r="G1673" s="575" t="s">
        <v>271</v>
      </c>
      <c r="H1673" s="576">
        <v>1806.806</v>
      </c>
      <c r="I1673" s="7"/>
      <c r="J1673" s="577">
        <f>ROUND(I1673*H1673,0)</f>
        <v>0</v>
      </c>
      <c r="K1673" s="574" t="s">
        <v>203</v>
      </c>
      <c r="L1673" s="493"/>
      <c r="M1673" s="578" t="s">
        <v>5</v>
      </c>
      <c r="N1673" s="579" t="s">
        <v>53</v>
      </c>
      <c r="O1673" s="494"/>
      <c r="P1673" s="580">
        <f>O1673*H1673</f>
        <v>0</v>
      </c>
      <c r="Q1673" s="580">
        <v>0</v>
      </c>
      <c r="R1673" s="580">
        <f>Q1673*H1673</f>
        <v>0</v>
      </c>
      <c r="S1673" s="580">
        <v>0</v>
      </c>
      <c r="T1673" s="581">
        <f>S1673*H1673</f>
        <v>0</v>
      </c>
      <c r="AR1673" s="482" t="s">
        <v>129</v>
      </c>
      <c r="AT1673" s="482" t="s">
        <v>199</v>
      </c>
      <c r="AU1673" s="482" t="s">
        <v>89</v>
      </c>
      <c r="AY1673" s="482" t="s">
        <v>197</v>
      </c>
      <c r="BE1673" s="582">
        <f>IF(N1673="základní",J1673,0)</f>
        <v>0</v>
      </c>
      <c r="BF1673" s="582">
        <f>IF(N1673="snížená",J1673,0)</f>
        <v>0</v>
      </c>
      <c r="BG1673" s="582">
        <f>IF(N1673="zákl. přenesená",J1673,0)</f>
        <v>0</v>
      </c>
      <c r="BH1673" s="582">
        <f>IF(N1673="sníž. přenesená",J1673,0)</f>
        <v>0</v>
      </c>
      <c r="BI1673" s="582">
        <f>IF(N1673="nulová",J1673,0)</f>
        <v>0</v>
      </c>
      <c r="BJ1673" s="482" t="s">
        <v>11</v>
      </c>
      <c r="BK1673" s="582">
        <f>ROUND(I1673*H1673,0)</f>
        <v>0</v>
      </c>
      <c r="BL1673" s="482" t="s">
        <v>129</v>
      </c>
      <c r="BM1673" s="482" t="s">
        <v>1154</v>
      </c>
    </row>
    <row r="1674" spans="2:65" s="492" customFormat="1" ht="81">
      <c r="B1674" s="493"/>
      <c r="D1674" s="594" t="s">
        <v>257</v>
      </c>
      <c r="F1674" s="595" t="s">
        <v>1155</v>
      </c>
      <c r="L1674" s="493"/>
      <c r="M1674" s="596"/>
      <c r="N1674" s="494"/>
      <c r="O1674" s="494"/>
      <c r="P1674" s="494"/>
      <c r="Q1674" s="494"/>
      <c r="R1674" s="494"/>
      <c r="S1674" s="494"/>
      <c r="T1674" s="597"/>
      <c r="AT1674" s="482" t="s">
        <v>257</v>
      </c>
      <c r="AU1674" s="482" t="s">
        <v>89</v>
      </c>
    </row>
    <row r="1675" spans="2:65" s="492" customFormat="1" ht="25.5" customHeight="1">
      <c r="B1675" s="493"/>
      <c r="C1675" s="572" t="s">
        <v>1156</v>
      </c>
      <c r="D1675" s="572" t="s">
        <v>199</v>
      </c>
      <c r="E1675" s="573" t="s">
        <v>1157</v>
      </c>
      <c r="F1675" s="574" t="s">
        <v>1158</v>
      </c>
      <c r="G1675" s="575" t="s">
        <v>271</v>
      </c>
      <c r="H1675" s="576">
        <v>43363.343999999997</v>
      </c>
      <c r="I1675" s="7"/>
      <c r="J1675" s="577">
        <f>ROUND(I1675*H1675,0)</f>
        <v>0</v>
      </c>
      <c r="K1675" s="574" t="s">
        <v>203</v>
      </c>
      <c r="L1675" s="493"/>
      <c r="M1675" s="578" t="s">
        <v>5</v>
      </c>
      <c r="N1675" s="579" t="s">
        <v>53</v>
      </c>
      <c r="O1675" s="494"/>
      <c r="P1675" s="580">
        <f>O1675*H1675</f>
        <v>0</v>
      </c>
      <c r="Q1675" s="580">
        <v>0</v>
      </c>
      <c r="R1675" s="580">
        <f>Q1675*H1675</f>
        <v>0</v>
      </c>
      <c r="S1675" s="580">
        <v>0</v>
      </c>
      <c r="T1675" s="581">
        <f>S1675*H1675</f>
        <v>0</v>
      </c>
      <c r="AR1675" s="482" t="s">
        <v>129</v>
      </c>
      <c r="AT1675" s="482" t="s">
        <v>199</v>
      </c>
      <c r="AU1675" s="482" t="s">
        <v>89</v>
      </c>
      <c r="AY1675" s="482" t="s">
        <v>197</v>
      </c>
      <c r="BE1675" s="582">
        <f>IF(N1675="základní",J1675,0)</f>
        <v>0</v>
      </c>
      <c r="BF1675" s="582">
        <f>IF(N1675="snížená",J1675,0)</f>
        <v>0</v>
      </c>
      <c r="BG1675" s="582">
        <f>IF(N1675="zákl. přenesená",J1675,0)</f>
        <v>0</v>
      </c>
      <c r="BH1675" s="582">
        <f>IF(N1675="sníž. přenesená",J1675,0)</f>
        <v>0</v>
      </c>
      <c r="BI1675" s="582">
        <f>IF(N1675="nulová",J1675,0)</f>
        <v>0</v>
      </c>
      <c r="BJ1675" s="482" t="s">
        <v>11</v>
      </c>
      <c r="BK1675" s="582">
        <f>ROUND(I1675*H1675,0)</f>
        <v>0</v>
      </c>
      <c r="BL1675" s="482" t="s">
        <v>129</v>
      </c>
      <c r="BM1675" s="482" t="s">
        <v>1159</v>
      </c>
    </row>
    <row r="1676" spans="2:65" s="492" customFormat="1" ht="81">
      <c r="B1676" s="493"/>
      <c r="D1676" s="594" t="s">
        <v>257</v>
      </c>
      <c r="F1676" s="595" t="s">
        <v>1155</v>
      </c>
      <c r="L1676" s="493"/>
      <c r="M1676" s="596"/>
      <c r="N1676" s="494"/>
      <c r="O1676" s="494"/>
      <c r="P1676" s="494"/>
      <c r="Q1676" s="494"/>
      <c r="R1676" s="494"/>
      <c r="S1676" s="494"/>
      <c r="T1676" s="597"/>
      <c r="AT1676" s="482" t="s">
        <v>257</v>
      </c>
      <c r="AU1676" s="482" t="s">
        <v>89</v>
      </c>
    </row>
    <row r="1677" spans="2:65" s="606" customFormat="1">
      <c r="B1677" s="605"/>
      <c r="D1677" s="594" t="s">
        <v>205</v>
      </c>
      <c r="F1677" s="608" t="s">
        <v>1160</v>
      </c>
      <c r="H1677" s="609">
        <v>43363.343999999997</v>
      </c>
      <c r="L1677" s="605"/>
      <c r="M1677" s="610"/>
      <c r="N1677" s="611"/>
      <c r="O1677" s="611"/>
      <c r="P1677" s="611"/>
      <c r="Q1677" s="611"/>
      <c r="R1677" s="611"/>
      <c r="S1677" s="611"/>
      <c r="T1677" s="612"/>
      <c r="AT1677" s="607" t="s">
        <v>205</v>
      </c>
      <c r="AU1677" s="607" t="s">
        <v>89</v>
      </c>
      <c r="AV1677" s="606" t="s">
        <v>89</v>
      </c>
      <c r="AW1677" s="606" t="s">
        <v>6</v>
      </c>
      <c r="AX1677" s="606" t="s">
        <v>11</v>
      </c>
      <c r="AY1677" s="607" t="s">
        <v>197</v>
      </c>
    </row>
    <row r="1678" spans="2:65" s="492" customFormat="1" ht="16.5" customHeight="1">
      <c r="B1678" s="493"/>
      <c r="C1678" s="572" t="s">
        <v>1161</v>
      </c>
      <c r="D1678" s="572" t="s">
        <v>199</v>
      </c>
      <c r="E1678" s="573" t="s">
        <v>1162</v>
      </c>
      <c r="F1678" s="574" t="s">
        <v>1163</v>
      </c>
      <c r="G1678" s="575" t="s">
        <v>271</v>
      </c>
      <c r="H1678" s="576">
        <v>251.27</v>
      </c>
      <c r="I1678" s="7"/>
      <c r="J1678" s="577">
        <f>ROUND(I1678*H1678,0)</f>
        <v>0</v>
      </c>
      <c r="K1678" s="574" t="s">
        <v>203</v>
      </c>
      <c r="L1678" s="493"/>
      <c r="M1678" s="578" t="s">
        <v>5</v>
      </c>
      <c r="N1678" s="579" t="s">
        <v>53</v>
      </c>
      <c r="O1678" s="494"/>
      <c r="P1678" s="580">
        <f>O1678*H1678</f>
        <v>0</v>
      </c>
      <c r="Q1678" s="580">
        <v>0</v>
      </c>
      <c r="R1678" s="580">
        <f>Q1678*H1678</f>
        <v>0</v>
      </c>
      <c r="S1678" s="580">
        <v>0</v>
      </c>
      <c r="T1678" s="581">
        <f>S1678*H1678</f>
        <v>0</v>
      </c>
      <c r="AR1678" s="482" t="s">
        <v>129</v>
      </c>
      <c r="AT1678" s="482" t="s">
        <v>199</v>
      </c>
      <c r="AU1678" s="482" t="s">
        <v>89</v>
      </c>
      <c r="AY1678" s="482" t="s">
        <v>197</v>
      </c>
      <c r="BE1678" s="582">
        <f>IF(N1678="základní",J1678,0)</f>
        <v>0</v>
      </c>
      <c r="BF1678" s="582">
        <f>IF(N1678="snížená",J1678,0)</f>
        <v>0</v>
      </c>
      <c r="BG1678" s="582">
        <f>IF(N1678="zákl. přenesená",J1678,0)</f>
        <v>0</v>
      </c>
      <c r="BH1678" s="582">
        <f>IF(N1678="sníž. přenesená",J1678,0)</f>
        <v>0</v>
      </c>
      <c r="BI1678" s="582">
        <f>IF(N1678="nulová",J1678,0)</f>
        <v>0</v>
      </c>
      <c r="BJ1678" s="482" t="s">
        <v>11</v>
      </c>
      <c r="BK1678" s="582">
        <f>ROUND(I1678*H1678,0)</f>
        <v>0</v>
      </c>
      <c r="BL1678" s="482" t="s">
        <v>129</v>
      </c>
      <c r="BM1678" s="482" t="s">
        <v>1164</v>
      </c>
    </row>
    <row r="1679" spans="2:65" s="492" customFormat="1" ht="67.5">
      <c r="B1679" s="493"/>
      <c r="D1679" s="594" t="s">
        <v>257</v>
      </c>
      <c r="F1679" s="595" t="s">
        <v>1165</v>
      </c>
      <c r="L1679" s="493"/>
      <c r="M1679" s="596"/>
      <c r="N1679" s="494"/>
      <c r="O1679" s="494"/>
      <c r="P1679" s="494"/>
      <c r="Q1679" s="494"/>
      <c r="R1679" s="494"/>
      <c r="S1679" s="494"/>
      <c r="T1679" s="597"/>
      <c r="AT1679" s="482" t="s">
        <v>257</v>
      </c>
      <c r="AU1679" s="482" t="s">
        <v>89</v>
      </c>
    </row>
    <row r="1680" spans="2:65" s="606" customFormat="1">
      <c r="B1680" s="605"/>
      <c r="D1680" s="594" t="s">
        <v>205</v>
      </c>
      <c r="E1680" s="607" t="s">
        <v>5</v>
      </c>
      <c r="F1680" s="608" t="s">
        <v>1166</v>
      </c>
      <c r="H1680" s="609">
        <v>251.27</v>
      </c>
      <c r="L1680" s="605"/>
      <c r="M1680" s="610"/>
      <c r="N1680" s="611"/>
      <c r="O1680" s="611"/>
      <c r="P1680" s="611"/>
      <c r="Q1680" s="611"/>
      <c r="R1680" s="611"/>
      <c r="S1680" s="611"/>
      <c r="T1680" s="612"/>
      <c r="AT1680" s="607" t="s">
        <v>205</v>
      </c>
      <c r="AU1680" s="607" t="s">
        <v>89</v>
      </c>
      <c r="AV1680" s="606" t="s">
        <v>89</v>
      </c>
      <c r="AW1680" s="606" t="s">
        <v>43</v>
      </c>
      <c r="AX1680" s="606" t="s">
        <v>11</v>
      </c>
      <c r="AY1680" s="607" t="s">
        <v>197</v>
      </c>
    </row>
    <row r="1681" spans="2:65" s="492" customFormat="1" ht="25.5" customHeight="1">
      <c r="B1681" s="493"/>
      <c r="C1681" s="572" t="s">
        <v>1167</v>
      </c>
      <c r="D1681" s="572" t="s">
        <v>199</v>
      </c>
      <c r="E1681" s="573" t="s">
        <v>1168</v>
      </c>
      <c r="F1681" s="574" t="s">
        <v>1169</v>
      </c>
      <c r="G1681" s="575" t="s">
        <v>271</v>
      </c>
      <c r="H1681" s="576">
        <v>14.028</v>
      </c>
      <c r="I1681" s="7"/>
      <c r="J1681" s="577">
        <f>ROUND(I1681*H1681,0)</f>
        <v>0</v>
      </c>
      <c r="K1681" s="574" t="s">
        <v>203</v>
      </c>
      <c r="L1681" s="493"/>
      <c r="M1681" s="578" t="s">
        <v>5</v>
      </c>
      <c r="N1681" s="579" t="s">
        <v>53</v>
      </c>
      <c r="O1681" s="494"/>
      <c r="P1681" s="580">
        <f>O1681*H1681</f>
        <v>0</v>
      </c>
      <c r="Q1681" s="580">
        <v>0</v>
      </c>
      <c r="R1681" s="580">
        <f>Q1681*H1681</f>
        <v>0</v>
      </c>
      <c r="S1681" s="580">
        <v>0</v>
      </c>
      <c r="T1681" s="581">
        <f>S1681*H1681</f>
        <v>0</v>
      </c>
      <c r="AR1681" s="482" t="s">
        <v>129</v>
      </c>
      <c r="AT1681" s="482" t="s">
        <v>199</v>
      </c>
      <c r="AU1681" s="482" t="s">
        <v>89</v>
      </c>
      <c r="AY1681" s="482" t="s">
        <v>197</v>
      </c>
      <c r="BE1681" s="582">
        <f>IF(N1681="základní",J1681,0)</f>
        <v>0</v>
      </c>
      <c r="BF1681" s="582">
        <f>IF(N1681="snížená",J1681,0)</f>
        <v>0</v>
      </c>
      <c r="BG1681" s="582">
        <f>IF(N1681="zákl. přenesená",J1681,0)</f>
        <v>0</v>
      </c>
      <c r="BH1681" s="582">
        <f>IF(N1681="sníž. přenesená",J1681,0)</f>
        <v>0</v>
      </c>
      <c r="BI1681" s="582">
        <f>IF(N1681="nulová",J1681,0)</f>
        <v>0</v>
      </c>
      <c r="BJ1681" s="482" t="s">
        <v>11</v>
      </c>
      <c r="BK1681" s="582">
        <f>ROUND(I1681*H1681,0)</f>
        <v>0</v>
      </c>
      <c r="BL1681" s="482" t="s">
        <v>129</v>
      </c>
      <c r="BM1681" s="482" t="s">
        <v>1170</v>
      </c>
    </row>
    <row r="1682" spans="2:65" s="492" customFormat="1" ht="67.5">
      <c r="B1682" s="493"/>
      <c r="D1682" s="594" t="s">
        <v>257</v>
      </c>
      <c r="F1682" s="595" t="s">
        <v>1165</v>
      </c>
      <c r="L1682" s="493"/>
      <c r="M1682" s="596"/>
      <c r="N1682" s="494"/>
      <c r="O1682" s="494"/>
      <c r="P1682" s="494"/>
      <c r="Q1682" s="494"/>
      <c r="R1682" s="494"/>
      <c r="S1682" s="494"/>
      <c r="T1682" s="597"/>
      <c r="AT1682" s="482" t="s">
        <v>257</v>
      </c>
      <c r="AU1682" s="482" t="s">
        <v>89</v>
      </c>
    </row>
    <row r="1683" spans="2:65" s="606" customFormat="1">
      <c r="B1683" s="605"/>
      <c r="D1683" s="594" t="s">
        <v>205</v>
      </c>
      <c r="E1683" s="607" t="s">
        <v>5</v>
      </c>
      <c r="F1683" s="608" t="s">
        <v>1171</v>
      </c>
      <c r="H1683" s="609">
        <v>4.57</v>
      </c>
      <c r="L1683" s="605"/>
      <c r="M1683" s="610"/>
      <c r="N1683" s="611"/>
      <c r="O1683" s="611"/>
      <c r="P1683" s="611"/>
      <c r="Q1683" s="611"/>
      <c r="R1683" s="611"/>
      <c r="S1683" s="611"/>
      <c r="T1683" s="612"/>
      <c r="AT1683" s="607" t="s">
        <v>205</v>
      </c>
      <c r="AU1683" s="607" t="s">
        <v>89</v>
      </c>
      <c r="AV1683" s="606" t="s">
        <v>89</v>
      </c>
      <c r="AW1683" s="606" t="s">
        <v>43</v>
      </c>
      <c r="AX1683" s="606" t="s">
        <v>82</v>
      </c>
      <c r="AY1683" s="607" t="s">
        <v>197</v>
      </c>
    </row>
    <row r="1684" spans="2:65" s="606" customFormat="1">
      <c r="B1684" s="605"/>
      <c r="D1684" s="594" t="s">
        <v>205</v>
      </c>
      <c r="E1684" s="607" t="s">
        <v>5</v>
      </c>
      <c r="F1684" s="608" t="s">
        <v>1172</v>
      </c>
      <c r="H1684" s="609">
        <v>9.4580000000000002</v>
      </c>
      <c r="L1684" s="605"/>
      <c r="M1684" s="610"/>
      <c r="N1684" s="611"/>
      <c r="O1684" s="611"/>
      <c r="P1684" s="611"/>
      <c r="Q1684" s="611"/>
      <c r="R1684" s="611"/>
      <c r="S1684" s="611"/>
      <c r="T1684" s="612"/>
      <c r="AT1684" s="607" t="s">
        <v>205</v>
      </c>
      <c r="AU1684" s="607" t="s">
        <v>89</v>
      </c>
      <c r="AV1684" s="606" t="s">
        <v>89</v>
      </c>
      <c r="AW1684" s="606" t="s">
        <v>43</v>
      </c>
      <c r="AX1684" s="606" t="s">
        <v>82</v>
      </c>
      <c r="AY1684" s="607" t="s">
        <v>197</v>
      </c>
    </row>
    <row r="1685" spans="2:65" s="614" customFormat="1">
      <c r="B1685" s="613"/>
      <c r="D1685" s="594" t="s">
        <v>205</v>
      </c>
      <c r="E1685" s="615" t="s">
        <v>5</v>
      </c>
      <c r="F1685" s="616" t="s">
        <v>210</v>
      </c>
      <c r="H1685" s="617">
        <v>14.028</v>
      </c>
      <c r="L1685" s="613"/>
      <c r="M1685" s="618"/>
      <c r="N1685" s="619"/>
      <c r="O1685" s="619"/>
      <c r="P1685" s="619"/>
      <c r="Q1685" s="619"/>
      <c r="R1685" s="619"/>
      <c r="S1685" s="619"/>
      <c r="T1685" s="620"/>
      <c r="AT1685" s="615" t="s">
        <v>205</v>
      </c>
      <c r="AU1685" s="615" t="s">
        <v>89</v>
      </c>
      <c r="AV1685" s="614" t="s">
        <v>129</v>
      </c>
      <c r="AW1685" s="614" t="s">
        <v>43</v>
      </c>
      <c r="AX1685" s="614" t="s">
        <v>11</v>
      </c>
      <c r="AY1685" s="615" t="s">
        <v>197</v>
      </c>
    </row>
    <row r="1686" spans="2:65" s="492" customFormat="1" ht="25.5" customHeight="1">
      <c r="B1686" s="493"/>
      <c r="C1686" s="572" t="s">
        <v>1173</v>
      </c>
      <c r="D1686" s="572" t="s">
        <v>199</v>
      </c>
      <c r="E1686" s="573" t="s">
        <v>1174</v>
      </c>
      <c r="F1686" s="574" t="s">
        <v>1175</v>
      </c>
      <c r="G1686" s="575" t="s">
        <v>271</v>
      </c>
      <c r="H1686" s="576">
        <v>1438.48</v>
      </c>
      <c r="I1686" s="7"/>
      <c r="J1686" s="577">
        <f>ROUND(I1686*H1686,0)</f>
        <v>0</v>
      </c>
      <c r="K1686" s="574" t="s">
        <v>203</v>
      </c>
      <c r="L1686" s="493"/>
      <c r="M1686" s="578" t="s">
        <v>5</v>
      </c>
      <c r="N1686" s="579" t="s">
        <v>53</v>
      </c>
      <c r="O1686" s="494"/>
      <c r="P1686" s="580">
        <f>O1686*H1686</f>
        <v>0</v>
      </c>
      <c r="Q1686" s="580">
        <v>0</v>
      </c>
      <c r="R1686" s="580">
        <f>Q1686*H1686</f>
        <v>0</v>
      </c>
      <c r="S1686" s="580">
        <v>0</v>
      </c>
      <c r="T1686" s="581">
        <f>S1686*H1686</f>
        <v>0</v>
      </c>
      <c r="AR1686" s="482" t="s">
        <v>129</v>
      </c>
      <c r="AT1686" s="482" t="s">
        <v>199</v>
      </c>
      <c r="AU1686" s="482" t="s">
        <v>89</v>
      </c>
      <c r="AY1686" s="482" t="s">
        <v>197</v>
      </c>
      <c r="BE1686" s="582">
        <f>IF(N1686="základní",J1686,0)</f>
        <v>0</v>
      </c>
      <c r="BF1686" s="582">
        <f>IF(N1686="snížená",J1686,0)</f>
        <v>0</v>
      </c>
      <c r="BG1686" s="582">
        <f>IF(N1686="zákl. přenesená",J1686,0)</f>
        <v>0</v>
      </c>
      <c r="BH1686" s="582">
        <f>IF(N1686="sníž. přenesená",J1686,0)</f>
        <v>0</v>
      </c>
      <c r="BI1686" s="582">
        <f>IF(N1686="nulová",J1686,0)</f>
        <v>0</v>
      </c>
      <c r="BJ1686" s="482" t="s">
        <v>11</v>
      </c>
      <c r="BK1686" s="582">
        <f>ROUND(I1686*H1686,0)</f>
        <v>0</v>
      </c>
      <c r="BL1686" s="482" t="s">
        <v>129</v>
      </c>
      <c r="BM1686" s="482" t="s">
        <v>1176</v>
      </c>
    </row>
    <row r="1687" spans="2:65" s="492" customFormat="1" ht="67.5">
      <c r="B1687" s="493"/>
      <c r="D1687" s="594" t="s">
        <v>257</v>
      </c>
      <c r="F1687" s="595" t="s">
        <v>1165</v>
      </c>
      <c r="L1687" s="493"/>
      <c r="M1687" s="596"/>
      <c r="N1687" s="494"/>
      <c r="O1687" s="494"/>
      <c r="P1687" s="494"/>
      <c r="Q1687" s="494"/>
      <c r="R1687" s="494"/>
      <c r="S1687" s="494"/>
      <c r="T1687" s="597"/>
      <c r="AT1687" s="482" t="s">
        <v>257</v>
      </c>
      <c r="AU1687" s="482" t="s">
        <v>89</v>
      </c>
    </row>
    <row r="1688" spans="2:65" s="492" customFormat="1" ht="16.5" customHeight="1">
      <c r="B1688" s="493"/>
      <c r="C1688" s="572" t="s">
        <v>1177</v>
      </c>
      <c r="D1688" s="572" t="s">
        <v>199</v>
      </c>
      <c r="E1688" s="573" t="s">
        <v>1178</v>
      </c>
      <c r="F1688" s="574" t="s">
        <v>1179</v>
      </c>
      <c r="G1688" s="575" t="s">
        <v>271</v>
      </c>
      <c r="H1688" s="576">
        <v>3.0910000000000002</v>
      </c>
      <c r="I1688" s="7"/>
      <c r="J1688" s="577">
        <f>ROUND(I1688*H1688,0)</f>
        <v>0</v>
      </c>
      <c r="K1688" s="574" t="s">
        <v>203</v>
      </c>
      <c r="L1688" s="493"/>
      <c r="M1688" s="578" t="s">
        <v>5</v>
      </c>
      <c r="N1688" s="579" t="s">
        <v>53</v>
      </c>
      <c r="O1688" s="494"/>
      <c r="P1688" s="580">
        <f>O1688*H1688</f>
        <v>0</v>
      </c>
      <c r="Q1688" s="580">
        <v>0</v>
      </c>
      <c r="R1688" s="580">
        <f>Q1688*H1688</f>
        <v>0</v>
      </c>
      <c r="S1688" s="580">
        <v>0</v>
      </c>
      <c r="T1688" s="581">
        <f>S1688*H1688</f>
        <v>0</v>
      </c>
      <c r="AR1688" s="482" t="s">
        <v>129</v>
      </c>
      <c r="AT1688" s="482" t="s">
        <v>199</v>
      </c>
      <c r="AU1688" s="482" t="s">
        <v>89</v>
      </c>
      <c r="AY1688" s="482" t="s">
        <v>197</v>
      </c>
      <c r="BE1688" s="582">
        <f>IF(N1688="základní",J1688,0)</f>
        <v>0</v>
      </c>
      <c r="BF1688" s="582">
        <f>IF(N1688="snížená",J1688,0)</f>
        <v>0</v>
      </c>
      <c r="BG1688" s="582">
        <f>IF(N1688="zákl. přenesená",J1688,0)</f>
        <v>0</v>
      </c>
      <c r="BH1688" s="582">
        <f>IF(N1688="sníž. přenesená",J1688,0)</f>
        <v>0</v>
      </c>
      <c r="BI1688" s="582">
        <f>IF(N1688="nulová",J1688,0)</f>
        <v>0</v>
      </c>
      <c r="BJ1688" s="482" t="s">
        <v>11</v>
      </c>
      <c r="BK1688" s="582">
        <f>ROUND(I1688*H1688,0)</f>
        <v>0</v>
      </c>
      <c r="BL1688" s="482" t="s">
        <v>129</v>
      </c>
      <c r="BM1688" s="482" t="s">
        <v>1180</v>
      </c>
    </row>
    <row r="1689" spans="2:65" s="492" customFormat="1" ht="67.5">
      <c r="B1689" s="493"/>
      <c r="D1689" s="594" t="s">
        <v>257</v>
      </c>
      <c r="F1689" s="595" t="s">
        <v>1165</v>
      </c>
      <c r="L1689" s="493"/>
      <c r="M1689" s="596"/>
      <c r="N1689" s="494"/>
      <c r="O1689" s="494"/>
      <c r="P1689" s="494"/>
      <c r="Q1689" s="494"/>
      <c r="R1689" s="494"/>
      <c r="S1689" s="494"/>
      <c r="T1689" s="597"/>
      <c r="AT1689" s="482" t="s">
        <v>257</v>
      </c>
      <c r="AU1689" s="482" t="s">
        <v>89</v>
      </c>
    </row>
    <row r="1690" spans="2:65" s="492" customFormat="1" ht="16.5" customHeight="1">
      <c r="B1690" s="493"/>
      <c r="C1690" s="572" t="s">
        <v>1181</v>
      </c>
      <c r="D1690" s="572" t="s">
        <v>199</v>
      </c>
      <c r="E1690" s="573" t="s">
        <v>1182</v>
      </c>
      <c r="F1690" s="574" t="s">
        <v>1183</v>
      </c>
      <c r="G1690" s="575" t="s">
        <v>271</v>
      </c>
      <c r="H1690" s="576">
        <v>57.674999999999997</v>
      </c>
      <c r="I1690" s="7"/>
      <c r="J1690" s="577">
        <f>ROUND(I1690*H1690,0)</f>
        <v>0</v>
      </c>
      <c r="K1690" s="574" t="s">
        <v>203</v>
      </c>
      <c r="L1690" s="493"/>
      <c r="M1690" s="578" t="s">
        <v>5</v>
      </c>
      <c r="N1690" s="579" t="s">
        <v>53</v>
      </c>
      <c r="O1690" s="494"/>
      <c r="P1690" s="580">
        <f>O1690*H1690</f>
        <v>0</v>
      </c>
      <c r="Q1690" s="580">
        <v>0</v>
      </c>
      <c r="R1690" s="580">
        <f>Q1690*H1690</f>
        <v>0</v>
      </c>
      <c r="S1690" s="580">
        <v>0</v>
      </c>
      <c r="T1690" s="581">
        <f>S1690*H1690</f>
        <v>0</v>
      </c>
      <c r="AR1690" s="482" t="s">
        <v>129</v>
      </c>
      <c r="AT1690" s="482" t="s">
        <v>199</v>
      </c>
      <c r="AU1690" s="482" t="s">
        <v>89</v>
      </c>
      <c r="AY1690" s="482" t="s">
        <v>197</v>
      </c>
      <c r="BE1690" s="582">
        <f>IF(N1690="základní",J1690,0)</f>
        <v>0</v>
      </c>
      <c r="BF1690" s="582">
        <f>IF(N1690="snížená",J1690,0)</f>
        <v>0</v>
      </c>
      <c r="BG1690" s="582">
        <f>IF(N1690="zákl. přenesená",J1690,0)</f>
        <v>0</v>
      </c>
      <c r="BH1690" s="582">
        <f>IF(N1690="sníž. přenesená",J1690,0)</f>
        <v>0</v>
      </c>
      <c r="BI1690" s="582">
        <f>IF(N1690="nulová",J1690,0)</f>
        <v>0</v>
      </c>
      <c r="BJ1690" s="482" t="s">
        <v>11</v>
      </c>
      <c r="BK1690" s="582">
        <f>ROUND(I1690*H1690,0)</f>
        <v>0</v>
      </c>
      <c r="BL1690" s="482" t="s">
        <v>129</v>
      </c>
      <c r="BM1690" s="482" t="s">
        <v>1184</v>
      </c>
    </row>
    <row r="1691" spans="2:65" s="492" customFormat="1" ht="67.5">
      <c r="B1691" s="493"/>
      <c r="D1691" s="594" t="s">
        <v>257</v>
      </c>
      <c r="F1691" s="595" t="s">
        <v>1165</v>
      </c>
      <c r="L1691" s="493"/>
      <c r="M1691" s="596"/>
      <c r="N1691" s="494"/>
      <c r="O1691" s="494"/>
      <c r="P1691" s="494"/>
      <c r="Q1691" s="494"/>
      <c r="R1691" s="494"/>
      <c r="S1691" s="494"/>
      <c r="T1691" s="597"/>
      <c r="AT1691" s="482" t="s">
        <v>257</v>
      </c>
      <c r="AU1691" s="482" t="s">
        <v>89</v>
      </c>
    </row>
    <row r="1692" spans="2:65" s="606" customFormat="1">
      <c r="B1692" s="605"/>
      <c r="D1692" s="594" t="s">
        <v>205</v>
      </c>
      <c r="E1692" s="607" t="s">
        <v>5</v>
      </c>
      <c r="F1692" s="608" t="s">
        <v>1185</v>
      </c>
      <c r="H1692" s="609">
        <v>37.012999999999998</v>
      </c>
      <c r="L1692" s="605"/>
      <c r="M1692" s="610"/>
      <c r="N1692" s="611"/>
      <c r="O1692" s="611"/>
      <c r="P1692" s="611"/>
      <c r="Q1692" s="611"/>
      <c r="R1692" s="611"/>
      <c r="S1692" s="611"/>
      <c r="T1692" s="612"/>
      <c r="AT1692" s="607" t="s">
        <v>205</v>
      </c>
      <c r="AU1692" s="607" t="s">
        <v>89</v>
      </c>
      <c r="AV1692" s="606" t="s">
        <v>89</v>
      </c>
      <c r="AW1692" s="606" t="s">
        <v>43</v>
      </c>
      <c r="AX1692" s="606" t="s">
        <v>82</v>
      </c>
      <c r="AY1692" s="607" t="s">
        <v>197</v>
      </c>
    </row>
    <row r="1693" spans="2:65" s="606" customFormat="1">
      <c r="B1693" s="605"/>
      <c r="D1693" s="594" t="s">
        <v>205</v>
      </c>
      <c r="E1693" s="607" t="s">
        <v>5</v>
      </c>
      <c r="F1693" s="608" t="s">
        <v>1186</v>
      </c>
      <c r="H1693" s="609">
        <v>15.673999999999999</v>
      </c>
      <c r="L1693" s="605"/>
      <c r="M1693" s="610"/>
      <c r="N1693" s="611"/>
      <c r="O1693" s="611"/>
      <c r="P1693" s="611"/>
      <c r="Q1693" s="611"/>
      <c r="R1693" s="611"/>
      <c r="S1693" s="611"/>
      <c r="T1693" s="612"/>
      <c r="AT1693" s="607" t="s">
        <v>205</v>
      </c>
      <c r="AU1693" s="607" t="s">
        <v>89</v>
      </c>
      <c r="AV1693" s="606" t="s">
        <v>89</v>
      </c>
      <c r="AW1693" s="606" t="s">
        <v>43</v>
      </c>
      <c r="AX1693" s="606" t="s">
        <v>82</v>
      </c>
      <c r="AY1693" s="607" t="s">
        <v>197</v>
      </c>
    </row>
    <row r="1694" spans="2:65" s="606" customFormat="1">
      <c r="B1694" s="605"/>
      <c r="D1694" s="594" t="s">
        <v>205</v>
      </c>
      <c r="E1694" s="607" t="s">
        <v>5</v>
      </c>
      <c r="F1694" s="608" t="s">
        <v>1187</v>
      </c>
      <c r="H1694" s="609">
        <v>4.9880000000000004</v>
      </c>
      <c r="L1694" s="605"/>
      <c r="M1694" s="610"/>
      <c r="N1694" s="611"/>
      <c r="O1694" s="611"/>
      <c r="P1694" s="611"/>
      <c r="Q1694" s="611"/>
      <c r="R1694" s="611"/>
      <c r="S1694" s="611"/>
      <c r="T1694" s="612"/>
      <c r="AT1694" s="607" t="s">
        <v>205</v>
      </c>
      <c r="AU1694" s="607" t="s">
        <v>89</v>
      </c>
      <c r="AV1694" s="606" t="s">
        <v>89</v>
      </c>
      <c r="AW1694" s="606" t="s">
        <v>43</v>
      </c>
      <c r="AX1694" s="606" t="s">
        <v>82</v>
      </c>
      <c r="AY1694" s="607" t="s">
        <v>197</v>
      </c>
    </row>
    <row r="1695" spans="2:65" s="614" customFormat="1">
      <c r="B1695" s="613"/>
      <c r="D1695" s="594" t="s">
        <v>205</v>
      </c>
      <c r="E1695" s="615" t="s">
        <v>5</v>
      </c>
      <c r="F1695" s="616" t="s">
        <v>210</v>
      </c>
      <c r="H1695" s="617">
        <v>57.674999999999997</v>
      </c>
      <c r="L1695" s="613"/>
      <c r="M1695" s="618"/>
      <c r="N1695" s="619"/>
      <c r="O1695" s="619"/>
      <c r="P1695" s="619"/>
      <c r="Q1695" s="619"/>
      <c r="R1695" s="619"/>
      <c r="S1695" s="619"/>
      <c r="T1695" s="620"/>
      <c r="AT1695" s="615" t="s">
        <v>205</v>
      </c>
      <c r="AU1695" s="615" t="s">
        <v>89</v>
      </c>
      <c r="AV1695" s="614" t="s">
        <v>129</v>
      </c>
      <c r="AW1695" s="614" t="s">
        <v>43</v>
      </c>
      <c r="AX1695" s="614" t="s">
        <v>11</v>
      </c>
      <c r="AY1695" s="615" t="s">
        <v>197</v>
      </c>
    </row>
    <row r="1696" spans="2:65" s="492" customFormat="1" ht="25.5" customHeight="1">
      <c r="B1696" s="493"/>
      <c r="C1696" s="572" t="s">
        <v>1188</v>
      </c>
      <c r="D1696" s="572" t="s">
        <v>199</v>
      </c>
      <c r="E1696" s="573" t="s">
        <v>1189</v>
      </c>
      <c r="F1696" s="574" t="s">
        <v>1190</v>
      </c>
      <c r="G1696" s="575" t="s">
        <v>271</v>
      </c>
      <c r="H1696" s="576">
        <v>3.597</v>
      </c>
      <c r="I1696" s="7"/>
      <c r="J1696" s="577">
        <f>ROUND(I1696*H1696,0)</f>
        <v>0</v>
      </c>
      <c r="K1696" s="574" t="s">
        <v>203</v>
      </c>
      <c r="L1696" s="493"/>
      <c r="M1696" s="578" t="s">
        <v>5</v>
      </c>
      <c r="N1696" s="579" t="s">
        <v>53</v>
      </c>
      <c r="O1696" s="494"/>
      <c r="P1696" s="580">
        <f>O1696*H1696</f>
        <v>0</v>
      </c>
      <c r="Q1696" s="580">
        <v>0</v>
      </c>
      <c r="R1696" s="580">
        <f>Q1696*H1696</f>
        <v>0</v>
      </c>
      <c r="S1696" s="580">
        <v>0</v>
      </c>
      <c r="T1696" s="581">
        <f>S1696*H1696</f>
        <v>0</v>
      </c>
      <c r="AR1696" s="482" t="s">
        <v>129</v>
      </c>
      <c r="AT1696" s="482" t="s">
        <v>199</v>
      </c>
      <c r="AU1696" s="482" t="s">
        <v>89</v>
      </c>
      <c r="AY1696" s="482" t="s">
        <v>197</v>
      </c>
      <c r="BE1696" s="582">
        <f>IF(N1696="základní",J1696,0)</f>
        <v>0</v>
      </c>
      <c r="BF1696" s="582">
        <f>IF(N1696="snížená",J1696,0)</f>
        <v>0</v>
      </c>
      <c r="BG1696" s="582">
        <f>IF(N1696="zákl. přenesená",J1696,0)</f>
        <v>0</v>
      </c>
      <c r="BH1696" s="582">
        <f>IF(N1696="sníž. přenesená",J1696,0)</f>
        <v>0</v>
      </c>
      <c r="BI1696" s="582">
        <f>IF(N1696="nulová",J1696,0)</f>
        <v>0</v>
      </c>
      <c r="BJ1696" s="482" t="s">
        <v>11</v>
      </c>
      <c r="BK1696" s="582">
        <f>ROUND(I1696*H1696,0)</f>
        <v>0</v>
      </c>
      <c r="BL1696" s="482" t="s">
        <v>129</v>
      </c>
      <c r="BM1696" s="482" t="s">
        <v>1191</v>
      </c>
    </row>
    <row r="1697" spans="2:65" s="492" customFormat="1" ht="67.5">
      <c r="B1697" s="493"/>
      <c r="D1697" s="594" t="s">
        <v>257</v>
      </c>
      <c r="F1697" s="595" t="s">
        <v>1165</v>
      </c>
      <c r="L1697" s="493"/>
      <c r="M1697" s="596"/>
      <c r="N1697" s="494"/>
      <c r="O1697" s="494"/>
      <c r="P1697" s="494"/>
      <c r="Q1697" s="494"/>
      <c r="R1697" s="494"/>
      <c r="S1697" s="494"/>
      <c r="T1697" s="597"/>
      <c r="AT1697" s="482" t="s">
        <v>257</v>
      </c>
      <c r="AU1697" s="482" t="s">
        <v>89</v>
      </c>
    </row>
    <row r="1698" spans="2:65" s="606" customFormat="1">
      <c r="B1698" s="605"/>
      <c r="D1698" s="594" t="s">
        <v>205</v>
      </c>
      <c r="E1698" s="607" t="s">
        <v>5</v>
      </c>
      <c r="F1698" s="608" t="s">
        <v>1192</v>
      </c>
      <c r="H1698" s="609">
        <v>5.6000000000000001E-2</v>
      </c>
      <c r="L1698" s="605"/>
      <c r="M1698" s="610"/>
      <c r="N1698" s="611"/>
      <c r="O1698" s="611"/>
      <c r="P1698" s="611"/>
      <c r="Q1698" s="611"/>
      <c r="R1698" s="611"/>
      <c r="S1698" s="611"/>
      <c r="T1698" s="612"/>
      <c r="AT1698" s="607" t="s">
        <v>205</v>
      </c>
      <c r="AU1698" s="607" t="s">
        <v>89</v>
      </c>
      <c r="AV1698" s="606" t="s">
        <v>89</v>
      </c>
      <c r="AW1698" s="606" t="s">
        <v>43</v>
      </c>
      <c r="AX1698" s="606" t="s">
        <v>82</v>
      </c>
      <c r="AY1698" s="607" t="s">
        <v>197</v>
      </c>
    </row>
    <row r="1699" spans="2:65" s="606" customFormat="1">
      <c r="B1699" s="605"/>
      <c r="D1699" s="594" t="s">
        <v>205</v>
      </c>
      <c r="E1699" s="607" t="s">
        <v>5</v>
      </c>
      <c r="F1699" s="608" t="s">
        <v>1193</v>
      </c>
      <c r="H1699" s="609">
        <v>3.5409999999999999</v>
      </c>
      <c r="L1699" s="605"/>
      <c r="M1699" s="610"/>
      <c r="N1699" s="611"/>
      <c r="O1699" s="611"/>
      <c r="P1699" s="611"/>
      <c r="Q1699" s="611"/>
      <c r="R1699" s="611"/>
      <c r="S1699" s="611"/>
      <c r="T1699" s="612"/>
      <c r="AT1699" s="607" t="s">
        <v>205</v>
      </c>
      <c r="AU1699" s="607" t="s">
        <v>89</v>
      </c>
      <c r="AV1699" s="606" t="s">
        <v>89</v>
      </c>
      <c r="AW1699" s="606" t="s">
        <v>43</v>
      </c>
      <c r="AX1699" s="606" t="s">
        <v>82</v>
      </c>
      <c r="AY1699" s="607" t="s">
        <v>197</v>
      </c>
    </row>
    <row r="1700" spans="2:65" s="614" customFormat="1">
      <c r="B1700" s="613"/>
      <c r="D1700" s="594" t="s">
        <v>205</v>
      </c>
      <c r="E1700" s="615" t="s">
        <v>5</v>
      </c>
      <c r="F1700" s="616" t="s">
        <v>210</v>
      </c>
      <c r="H1700" s="617">
        <v>3.597</v>
      </c>
      <c r="L1700" s="613"/>
      <c r="M1700" s="618"/>
      <c r="N1700" s="619"/>
      <c r="O1700" s="619"/>
      <c r="P1700" s="619"/>
      <c r="Q1700" s="619"/>
      <c r="R1700" s="619"/>
      <c r="S1700" s="619"/>
      <c r="T1700" s="620"/>
      <c r="AT1700" s="615" t="s">
        <v>205</v>
      </c>
      <c r="AU1700" s="615" t="s">
        <v>89</v>
      </c>
      <c r="AV1700" s="614" t="s">
        <v>129</v>
      </c>
      <c r="AW1700" s="614" t="s">
        <v>43</v>
      </c>
      <c r="AX1700" s="614" t="s">
        <v>11</v>
      </c>
      <c r="AY1700" s="615" t="s">
        <v>197</v>
      </c>
    </row>
    <row r="1701" spans="2:65" s="492" customFormat="1" ht="25.5" customHeight="1">
      <c r="B1701" s="493"/>
      <c r="C1701" s="572" t="s">
        <v>1194</v>
      </c>
      <c r="D1701" s="572" t="s">
        <v>199</v>
      </c>
      <c r="E1701" s="573" t="s">
        <v>1195</v>
      </c>
      <c r="F1701" s="574" t="s">
        <v>1196</v>
      </c>
      <c r="G1701" s="575" t="s">
        <v>271</v>
      </c>
      <c r="H1701" s="576">
        <v>7.7220000000000004</v>
      </c>
      <c r="I1701" s="7"/>
      <c r="J1701" s="577">
        <f>ROUND(I1701*H1701,0)</f>
        <v>0</v>
      </c>
      <c r="K1701" s="574" t="s">
        <v>203</v>
      </c>
      <c r="L1701" s="493"/>
      <c r="M1701" s="578" t="s">
        <v>5</v>
      </c>
      <c r="N1701" s="579" t="s">
        <v>53</v>
      </c>
      <c r="O1701" s="494"/>
      <c r="P1701" s="580">
        <f>O1701*H1701</f>
        <v>0</v>
      </c>
      <c r="Q1701" s="580">
        <v>0</v>
      </c>
      <c r="R1701" s="580">
        <f>Q1701*H1701</f>
        <v>0</v>
      </c>
      <c r="S1701" s="580">
        <v>0</v>
      </c>
      <c r="T1701" s="581">
        <f>S1701*H1701</f>
        <v>0</v>
      </c>
      <c r="AR1701" s="482" t="s">
        <v>129</v>
      </c>
      <c r="AT1701" s="482" t="s">
        <v>199</v>
      </c>
      <c r="AU1701" s="482" t="s">
        <v>89</v>
      </c>
      <c r="AY1701" s="482" t="s">
        <v>197</v>
      </c>
      <c r="BE1701" s="582">
        <f>IF(N1701="základní",J1701,0)</f>
        <v>0</v>
      </c>
      <c r="BF1701" s="582">
        <f>IF(N1701="snížená",J1701,0)</f>
        <v>0</v>
      </c>
      <c r="BG1701" s="582">
        <f>IF(N1701="zákl. přenesená",J1701,0)</f>
        <v>0</v>
      </c>
      <c r="BH1701" s="582">
        <f>IF(N1701="sníž. přenesená",J1701,0)</f>
        <v>0</v>
      </c>
      <c r="BI1701" s="582">
        <f>IF(N1701="nulová",J1701,0)</f>
        <v>0</v>
      </c>
      <c r="BJ1701" s="482" t="s">
        <v>11</v>
      </c>
      <c r="BK1701" s="582">
        <f>ROUND(I1701*H1701,0)</f>
        <v>0</v>
      </c>
      <c r="BL1701" s="482" t="s">
        <v>129</v>
      </c>
      <c r="BM1701" s="482" t="s">
        <v>1197</v>
      </c>
    </row>
    <row r="1702" spans="2:65" s="492" customFormat="1" ht="67.5">
      <c r="B1702" s="493"/>
      <c r="D1702" s="594" t="s">
        <v>257</v>
      </c>
      <c r="F1702" s="595" t="s">
        <v>1165</v>
      </c>
      <c r="L1702" s="493"/>
      <c r="M1702" s="596"/>
      <c r="N1702" s="494"/>
      <c r="O1702" s="494"/>
      <c r="P1702" s="494"/>
      <c r="Q1702" s="494"/>
      <c r="R1702" s="494"/>
      <c r="S1702" s="494"/>
      <c r="T1702" s="597"/>
      <c r="AT1702" s="482" t="s">
        <v>257</v>
      </c>
      <c r="AU1702" s="482" t="s">
        <v>89</v>
      </c>
    </row>
    <row r="1703" spans="2:65" s="606" customFormat="1">
      <c r="B1703" s="605"/>
      <c r="D1703" s="594" t="s">
        <v>205</v>
      </c>
      <c r="E1703" s="607" t="s">
        <v>5</v>
      </c>
      <c r="F1703" s="608" t="s">
        <v>1198</v>
      </c>
      <c r="H1703" s="609">
        <v>7.7220000000000004</v>
      </c>
      <c r="L1703" s="605"/>
      <c r="M1703" s="610"/>
      <c r="N1703" s="611"/>
      <c r="O1703" s="611"/>
      <c r="P1703" s="611"/>
      <c r="Q1703" s="611"/>
      <c r="R1703" s="611"/>
      <c r="S1703" s="611"/>
      <c r="T1703" s="612"/>
      <c r="AT1703" s="607" t="s">
        <v>205</v>
      </c>
      <c r="AU1703" s="607" t="s">
        <v>89</v>
      </c>
      <c r="AV1703" s="606" t="s">
        <v>89</v>
      </c>
      <c r="AW1703" s="606" t="s">
        <v>43</v>
      </c>
      <c r="AX1703" s="606" t="s">
        <v>11</v>
      </c>
      <c r="AY1703" s="607" t="s">
        <v>197</v>
      </c>
    </row>
    <row r="1704" spans="2:65" s="492" customFormat="1" ht="16.5" customHeight="1">
      <c r="B1704" s="493"/>
      <c r="C1704" s="572" t="s">
        <v>1199</v>
      </c>
      <c r="D1704" s="572" t="s">
        <v>199</v>
      </c>
      <c r="E1704" s="573" t="s">
        <v>1200</v>
      </c>
      <c r="F1704" s="574" t="s">
        <v>1201</v>
      </c>
      <c r="G1704" s="575" t="s">
        <v>271</v>
      </c>
      <c r="H1704" s="576">
        <v>20</v>
      </c>
      <c r="I1704" s="7"/>
      <c r="J1704" s="577">
        <f>ROUND(I1704*H1704,0)</f>
        <v>0</v>
      </c>
      <c r="K1704" s="574" t="s">
        <v>203</v>
      </c>
      <c r="L1704" s="493"/>
      <c r="M1704" s="578" t="s">
        <v>5</v>
      </c>
      <c r="N1704" s="579" t="s">
        <v>53</v>
      </c>
      <c r="O1704" s="494"/>
      <c r="P1704" s="580">
        <f>O1704*H1704</f>
        <v>0</v>
      </c>
      <c r="Q1704" s="580">
        <v>0</v>
      </c>
      <c r="R1704" s="580">
        <f>Q1704*H1704</f>
        <v>0</v>
      </c>
      <c r="S1704" s="580">
        <v>0</v>
      </c>
      <c r="T1704" s="581">
        <f>S1704*H1704</f>
        <v>0</v>
      </c>
      <c r="AR1704" s="482" t="s">
        <v>129</v>
      </c>
      <c r="AT1704" s="482" t="s">
        <v>199</v>
      </c>
      <c r="AU1704" s="482" t="s">
        <v>89</v>
      </c>
      <c r="AY1704" s="482" t="s">
        <v>197</v>
      </c>
      <c r="BE1704" s="582">
        <f>IF(N1704="základní",J1704,0)</f>
        <v>0</v>
      </c>
      <c r="BF1704" s="582">
        <f>IF(N1704="snížená",J1704,0)</f>
        <v>0</v>
      </c>
      <c r="BG1704" s="582">
        <f>IF(N1704="zákl. přenesená",J1704,0)</f>
        <v>0</v>
      </c>
      <c r="BH1704" s="582">
        <f>IF(N1704="sníž. přenesená",J1704,0)</f>
        <v>0</v>
      </c>
      <c r="BI1704" s="582">
        <f>IF(N1704="nulová",J1704,0)</f>
        <v>0</v>
      </c>
      <c r="BJ1704" s="482" t="s">
        <v>11</v>
      </c>
      <c r="BK1704" s="582">
        <f>ROUND(I1704*H1704,0)</f>
        <v>0</v>
      </c>
      <c r="BL1704" s="482" t="s">
        <v>129</v>
      </c>
      <c r="BM1704" s="482" t="s">
        <v>1202</v>
      </c>
    </row>
    <row r="1705" spans="2:65" s="492" customFormat="1" ht="67.5">
      <c r="B1705" s="493"/>
      <c r="D1705" s="594" t="s">
        <v>257</v>
      </c>
      <c r="F1705" s="595" t="s">
        <v>1165</v>
      </c>
      <c r="L1705" s="493"/>
      <c r="M1705" s="596"/>
      <c r="N1705" s="494"/>
      <c r="O1705" s="494"/>
      <c r="P1705" s="494"/>
      <c r="Q1705" s="494"/>
      <c r="R1705" s="494"/>
      <c r="S1705" s="494"/>
      <c r="T1705" s="597"/>
      <c r="AT1705" s="482" t="s">
        <v>257</v>
      </c>
      <c r="AU1705" s="482" t="s">
        <v>89</v>
      </c>
    </row>
    <row r="1706" spans="2:65" s="606" customFormat="1">
      <c r="B1706" s="605"/>
      <c r="D1706" s="594" t="s">
        <v>205</v>
      </c>
      <c r="E1706" s="607" t="s">
        <v>5</v>
      </c>
      <c r="F1706" s="608" t="s">
        <v>1203</v>
      </c>
      <c r="H1706" s="609">
        <v>20</v>
      </c>
      <c r="L1706" s="605"/>
      <c r="M1706" s="610"/>
      <c r="N1706" s="611"/>
      <c r="O1706" s="611"/>
      <c r="P1706" s="611"/>
      <c r="Q1706" s="611"/>
      <c r="R1706" s="611"/>
      <c r="S1706" s="611"/>
      <c r="T1706" s="612"/>
      <c r="AT1706" s="607" t="s">
        <v>205</v>
      </c>
      <c r="AU1706" s="607" t="s">
        <v>89</v>
      </c>
      <c r="AV1706" s="606" t="s">
        <v>89</v>
      </c>
      <c r="AW1706" s="606" t="s">
        <v>43</v>
      </c>
      <c r="AX1706" s="606" t="s">
        <v>11</v>
      </c>
      <c r="AY1706" s="607" t="s">
        <v>197</v>
      </c>
    </row>
    <row r="1707" spans="2:65" s="492" customFormat="1" ht="25.5" customHeight="1">
      <c r="B1707" s="493"/>
      <c r="C1707" s="572" t="s">
        <v>1204</v>
      </c>
      <c r="D1707" s="572" t="s">
        <v>199</v>
      </c>
      <c r="E1707" s="573" t="s">
        <v>1205</v>
      </c>
      <c r="F1707" s="574" t="s">
        <v>1206</v>
      </c>
      <c r="G1707" s="575" t="s">
        <v>271</v>
      </c>
      <c r="H1707" s="576">
        <v>30.943000000000001</v>
      </c>
      <c r="I1707" s="7"/>
      <c r="J1707" s="577">
        <f>ROUND(I1707*H1707,0)</f>
        <v>0</v>
      </c>
      <c r="K1707" s="574" t="s">
        <v>5</v>
      </c>
      <c r="L1707" s="493"/>
      <c r="M1707" s="578" t="s">
        <v>5</v>
      </c>
      <c r="N1707" s="579" t="s">
        <v>53</v>
      </c>
      <c r="O1707" s="494"/>
      <c r="P1707" s="580">
        <f>O1707*H1707</f>
        <v>0</v>
      </c>
      <c r="Q1707" s="580">
        <v>0</v>
      </c>
      <c r="R1707" s="580">
        <f>Q1707*H1707</f>
        <v>0</v>
      </c>
      <c r="S1707" s="580">
        <v>0</v>
      </c>
      <c r="T1707" s="581">
        <f>S1707*H1707</f>
        <v>0</v>
      </c>
      <c r="AR1707" s="482" t="s">
        <v>129</v>
      </c>
      <c r="AT1707" s="482" t="s">
        <v>199</v>
      </c>
      <c r="AU1707" s="482" t="s">
        <v>89</v>
      </c>
      <c r="AY1707" s="482" t="s">
        <v>197</v>
      </c>
      <c r="BE1707" s="582">
        <f>IF(N1707="základní",J1707,0)</f>
        <v>0</v>
      </c>
      <c r="BF1707" s="582">
        <f>IF(N1707="snížená",J1707,0)</f>
        <v>0</v>
      </c>
      <c r="BG1707" s="582">
        <f>IF(N1707="zákl. přenesená",J1707,0)</f>
        <v>0</v>
      </c>
      <c r="BH1707" s="582">
        <f>IF(N1707="sníž. přenesená",J1707,0)</f>
        <v>0</v>
      </c>
      <c r="BI1707" s="582">
        <f>IF(N1707="nulová",J1707,0)</f>
        <v>0</v>
      </c>
      <c r="BJ1707" s="482" t="s">
        <v>11</v>
      </c>
      <c r="BK1707" s="582">
        <f>ROUND(I1707*H1707,0)</f>
        <v>0</v>
      </c>
      <c r="BL1707" s="482" t="s">
        <v>129</v>
      </c>
      <c r="BM1707" s="482" t="s">
        <v>1207</v>
      </c>
    </row>
    <row r="1708" spans="2:65" s="599" customFormat="1">
      <c r="B1708" s="598"/>
      <c r="D1708" s="594" t="s">
        <v>205</v>
      </c>
      <c r="E1708" s="600" t="s">
        <v>5</v>
      </c>
      <c r="F1708" s="601" t="s">
        <v>1208</v>
      </c>
      <c r="H1708" s="600" t="s">
        <v>5</v>
      </c>
      <c r="L1708" s="598"/>
      <c r="M1708" s="602"/>
      <c r="N1708" s="603"/>
      <c r="O1708" s="603"/>
      <c r="P1708" s="603"/>
      <c r="Q1708" s="603"/>
      <c r="R1708" s="603"/>
      <c r="S1708" s="603"/>
      <c r="T1708" s="604"/>
      <c r="AT1708" s="600" t="s">
        <v>205</v>
      </c>
      <c r="AU1708" s="600" t="s">
        <v>89</v>
      </c>
      <c r="AV1708" s="599" t="s">
        <v>11</v>
      </c>
      <c r="AW1708" s="599" t="s">
        <v>43</v>
      </c>
      <c r="AX1708" s="599" t="s">
        <v>82</v>
      </c>
      <c r="AY1708" s="600" t="s">
        <v>197</v>
      </c>
    </row>
    <row r="1709" spans="2:65" s="606" customFormat="1">
      <c r="B1709" s="605"/>
      <c r="D1709" s="594" t="s">
        <v>205</v>
      </c>
      <c r="E1709" s="607" t="s">
        <v>5</v>
      </c>
      <c r="F1709" s="608" t="s">
        <v>1209</v>
      </c>
      <c r="H1709" s="609">
        <v>30.943000000000001</v>
      </c>
      <c r="L1709" s="605"/>
      <c r="M1709" s="610"/>
      <c r="N1709" s="611"/>
      <c r="O1709" s="611"/>
      <c r="P1709" s="611"/>
      <c r="Q1709" s="611"/>
      <c r="R1709" s="611"/>
      <c r="S1709" s="611"/>
      <c r="T1709" s="612"/>
      <c r="AT1709" s="607" t="s">
        <v>205</v>
      </c>
      <c r="AU1709" s="607" t="s">
        <v>89</v>
      </c>
      <c r="AV1709" s="606" t="s">
        <v>89</v>
      </c>
      <c r="AW1709" s="606" t="s">
        <v>43</v>
      </c>
      <c r="AX1709" s="606" t="s">
        <v>82</v>
      </c>
      <c r="AY1709" s="607" t="s">
        <v>197</v>
      </c>
    </row>
    <row r="1710" spans="2:65" s="614" customFormat="1">
      <c r="B1710" s="613"/>
      <c r="D1710" s="594" t="s">
        <v>205</v>
      </c>
      <c r="E1710" s="615" t="s">
        <v>5</v>
      </c>
      <c r="F1710" s="616" t="s">
        <v>210</v>
      </c>
      <c r="H1710" s="617">
        <v>30.943000000000001</v>
      </c>
      <c r="L1710" s="613"/>
      <c r="M1710" s="618"/>
      <c r="N1710" s="619"/>
      <c r="O1710" s="619"/>
      <c r="P1710" s="619"/>
      <c r="Q1710" s="619"/>
      <c r="R1710" s="619"/>
      <c r="S1710" s="619"/>
      <c r="T1710" s="620"/>
      <c r="AT1710" s="615" t="s">
        <v>205</v>
      </c>
      <c r="AU1710" s="615" t="s">
        <v>89</v>
      </c>
      <c r="AV1710" s="614" t="s">
        <v>129</v>
      </c>
      <c r="AW1710" s="614" t="s">
        <v>43</v>
      </c>
      <c r="AX1710" s="614" t="s">
        <v>11</v>
      </c>
      <c r="AY1710" s="615" t="s">
        <v>197</v>
      </c>
    </row>
    <row r="1711" spans="2:65" s="560" customFormat="1" ht="29.85" customHeight="1">
      <c r="B1711" s="559"/>
      <c r="D1711" s="561" t="s">
        <v>81</v>
      </c>
      <c r="E1711" s="570" t="s">
        <v>1210</v>
      </c>
      <c r="F1711" s="570" t="s">
        <v>1211</v>
      </c>
      <c r="J1711" s="571">
        <f>BK1711</f>
        <v>0</v>
      </c>
      <c r="L1711" s="559"/>
      <c r="M1711" s="564"/>
      <c r="N1711" s="565"/>
      <c r="O1711" s="565"/>
      <c r="P1711" s="566">
        <f>SUM(P1712:P1713)</f>
        <v>0</v>
      </c>
      <c r="Q1711" s="565"/>
      <c r="R1711" s="566">
        <f>SUM(R1712:R1713)</f>
        <v>0</v>
      </c>
      <c r="S1711" s="565"/>
      <c r="T1711" s="567">
        <f>SUM(T1712:T1713)</f>
        <v>0</v>
      </c>
      <c r="AR1711" s="561" t="s">
        <v>11</v>
      </c>
      <c r="AT1711" s="568" t="s">
        <v>81</v>
      </c>
      <c r="AU1711" s="568" t="s">
        <v>11</v>
      </c>
      <c r="AY1711" s="561" t="s">
        <v>197</v>
      </c>
      <c r="BK1711" s="569">
        <f>SUM(BK1712:BK1713)</f>
        <v>0</v>
      </c>
    </row>
    <row r="1712" spans="2:65" s="492" customFormat="1" ht="38.25" customHeight="1">
      <c r="B1712" s="493"/>
      <c r="C1712" s="572" t="s">
        <v>1212</v>
      </c>
      <c r="D1712" s="572" t="s">
        <v>199</v>
      </c>
      <c r="E1712" s="573" t="s">
        <v>1213</v>
      </c>
      <c r="F1712" s="574" t="s">
        <v>1214</v>
      </c>
      <c r="G1712" s="575" t="s">
        <v>271</v>
      </c>
      <c r="H1712" s="576">
        <v>181.292</v>
      </c>
      <c r="I1712" s="7"/>
      <c r="J1712" s="577">
        <f>ROUND(I1712*H1712,0)</f>
        <v>0</v>
      </c>
      <c r="K1712" s="574" t="s">
        <v>203</v>
      </c>
      <c r="L1712" s="493"/>
      <c r="M1712" s="578" t="s">
        <v>5</v>
      </c>
      <c r="N1712" s="579" t="s">
        <v>53</v>
      </c>
      <c r="O1712" s="494"/>
      <c r="P1712" s="580">
        <f>O1712*H1712</f>
        <v>0</v>
      </c>
      <c r="Q1712" s="580">
        <v>0</v>
      </c>
      <c r="R1712" s="580">
        <f>Q1712*H1712</f>
        <v>0</v>
      </c>
      <c r="S1712" s="580">
        <v>0</v>
      </c>
      <c r="T1712" s="581">
        <f>S1712*H1712</f>
        <v>0</v>
      </c>
      <c r="AR1712" s="482" t="s">
        <v>129</v>
      </c>
      <c r="AT1712" s="482" t="s">
        <v>199</v>
      </c>
      <c r="AU1712" s="482" t="s">
        <v>89</v>
      </c>
      <c r="AY1712" s="482" t="s">
        <v>197</v>
      </c>
      <c r="BE1712" s="582">
        <f>IF(N1712="základní",J1712,0)</f>
        <v>0</v>
      </c>
      <c r="BF1712" s="582">
        <f>IF(N1712="snížená",J1712,0)</f>
        <v>0</v>
      </c>
      <c r="BG1712" s="582">
        <f>IF(N1712="zákl. přenesená",J1712,0)</f>
        <v>0</v>
      </c>
      <c r="BH1712" s="582">
        <f>IF(N1712="sníž. přenesená",J1712,0)</f>
        <v>0</v>
      </c>
      <c r="BI1712" s="582">
        <f>IF(N1712="nulová",J1712,0)</f>
        <v>0</v>
      </c>
      <c r="BJ1712" s="482" t="s">
        <v>11</v>
      </c>
      <c r="BK1712" s="582">
        <f>ROUND(I1712*H1712,0)</f>
        <v>0</v>
      </c>
      <c r="BL1712" s="482" t="s">
        <v>129</v>
      </c>
      <c r="BM1712" s="482" t="s">
        <v>1215</v>
      </c>
    </row>
    <row r="1713" spans="2:65" s="492" customFormat="1" ht="81">
      <c r="B1713" s="493"/>
      <c r="D1713" s="594" t="s">
        <v>257</v>
      </c>
      <c r="F1713" s="595" t="s">
        <v>1216</v>
      </c>
      <c r="L1713" s="493"/>
      <c r="M1713" s="596"/>
      <c r="N1713" s="494"/>
      <c r="O1713" s="494"/>
      <c r="P1713" s="494"/>
      <c r="Q1713" s="494"/>
      <c r="R1713" s="494"/>
      <c r="S1713" s="494"/>
      <c r="T1713" s="597"/>
      <c r="AT1713" s="482" t="s">
        <v>257</v>
      </c>
      <c r="AU1713" s="482" t="s">
        <v>89</v>
      </c>
    </row>
    <row r="1714" spans="2:65" s="560" customFormat="1" ht="37.35" customHeight="1">
      <c r="B1714" s="559"/>
      <c r="D1714" s="561" t="s">
        <v>81</v>
      </c>
      <c r="E1714" s="562" t="s">
        <v>1217</v>
      </c>
      <c r="F1714" s="562" t="s">
        <v>1218</v>
      </c>
      <c r="J1714" s="563">
        <f>BK1714</f>
        <v>0</v>
      </c>
      <c r="L1714" s="559"/>
      <c r="M1714" s="564"/>
      <c r="N1714" s="565"/>
      <c r="O1714" s="565"/>
      <c r="P1714" s="566">
        <f>P1715+P1721+P1890+P1952+P2008+P2026+P2083+P2311+P2415+P2630+P2935</f>
        <v>0</v>
      </c>
      <c r="Q1714" s="565"/>
      <c r="R1714" s="566">
        <f>R1715+R1721+R1890+R1952+R2008+R2026+R2083+R2311+R2415+R2630+R2935</f>
        <v>0</v>
      </c>
      <c r="S1714" s="565"/>
      <c r="T1714" s="567">
        <f>T1715+T1721+T1890+T1952+T2008+T2026+T2083+T2311+T2415+T2630+T2935</f>
        <v>232.66784257999998</v>
      </c>
      <c r="AR1714" s="561" t="s">
        <v>89</v>
      </c>
      <c r="AT1714" s="568" t="s">
        <v>81</v>
      </c>
      <c r="AU1714" s="568" t="s">
        <v>82</v>
      </c>
      <c r="AY1714" s="561" t="s">
        <v>197</v>
      </c>
      <c r="BK1714" s="569">
        <f>BK1715+BK1721+BK1890+BK1952+BK2008+BK2026+BK2083+BK2311+BK2415+BK2630+BK2935</f>
        <v>0</v>
      </c>
    </row>
    <row r="1715" spans="2:65" s="560" customFormat="1" ht="19.899999999999999" customHeight="1">
      <c r="B1715" s="559"/>
      <c r="D1715" s="561" t="s">
        <v>81</v>
      </c>
      <c r="E1715" s="570" t="s">
        <v>1219</v>
      </c>
      <c r="F1715" s="570" t="s">
        <v>1220</v>
      </c>
      <c r="J1715" s="571">
        <f>BK1715</f>
        <v>0</v>
      </c>
      <c r="L1715" s="559"/>
      <c r="M1715" s="564"/>
      <c r="N1715" s="565"/>
      <c r="O1715" s="565"/>
      <c r="P1715" s="566">
        <f>SUM(P1716:P1720)</f>
        <v>0</v>
      </c>
      <c r="Q1715" s="565"/>
      <c r="R1715" s="566">
        <f>SUM(R1716:R1720)</f>
        <v>0</v>
      </c>
      <c r="S1715" s="565"/>
      <c r="T1715" s="567">
        <f>SUM(T1716:T1720)</f>
        <v>7.7219999999999995</v>
      </c>
      <c r="AR1715" s="561" t="s">
        <v>89</v>
      </c>
      <c r="AT1715" s="568" t="s">
        <v>81</v>
      </c>
      <c r="AU1715" s="568" t="s">
        <v>11</v>
      </c>
      <c r="AY1715" s="561" t="s">
        <v>197</v>
      </c>
      <c r="BK1715" s="569">
        <f>SUM(BK1716:BK1720)</f>
        <v>0</v>
      </c>
    </row>
    <row r="1716" spans="2:65" s="492" customFormat="1" ht="38.25" customHeight="1">
      <c r="B1716" s="493"/>
      <c r="C1716" s="572" t="s">
        <v>1221</v>
      </c>
      <c r="D1716" s="572" t="s">
        <v>199</v>
      </c>
      <c r="E1716" s="573" t="s">
        <v>1222</v>
      </c>
      <c r="F1716" s="574" t="s">
        <v>1223</v>
      </c>
      <c r="G1716" s="575" t="s">
        <v>290</v>
      </c>
      <c r="H1716" s="576">
        <v>429</v>
      </c>
      <c r="I1716" s="7"/>
      <c r="J1716" s="577">
        <f>ROUND(I1716*H1716,0)</f>
        <v>0</v>
      </c>
      <c r="K1716" s="574" t="s">
        <v>203</v>
      </c>
      <c r="L1716" s="493"/>
      <c r="M1716" s="578" t="s">
        <v>5</v>
      </c>
      <c r="N1716" s="579" t="s">
        <v>53</v>
      </c>
      <c r="O1716" s="494"/>
      <c r="P1716" s="580">
        <f>O1716*H1716</f>
        <v>0</v>
      </c>
      <c r="Q1716" s="580">
        <v>0</v>
      </c>
      <c r="R1716" s="580">
        <f>Q1716*H1716</f>
        <v>0</v>
      </c>
      <c r="S1716" s="580">
        <v>1.7999999999999999E-2</v>
      </c>
      <c r="T1716" s="581">
        <f>S1716*H1716</f>
        <v>7.7219999999999995</v>
      </c>
      <c r="AR1716" s="482" t="s">
        <v>374</v>
      </c>
      <c r="AT1716" s="482" t="s">
        <v>199</v>
      </c>
      <c r="AU1716" s="482" t="s">
        <v>89</v>
      </c>
      <c r="AY1716" s="482" t="s">
        <v>197</v>
      </c>
      <c r="BE1716" s="582">
        <f>IF(N1716="základní",J1716,0)</f>
        <v>0</v>
      </c>
      <c r="BF1716" s="582">
        <f>IF(N1716="snížená",J1716,0)</f>
        <v>0</v>
      </c>
      <c r="BG1716" s="582">
        <f>IF(N1716="zákl. přenesená",J1716,0)</f>
        <v>0</v>
      </c>
      <c r="BH1716" s="582">
        <f>IF(N1716="sníž. přenesená",J1716,0)</f>
        <v>0</v>
      </c>
      <c r="BI1716" s="582">
        <f>IF(N1716="nulová",J1716,0)</f>
        <v>0</v>
      </c>
      <c r="BJ1716" s="482" t="s">
        <v>11</v>
      </c>
      <c r="BK1716" s="582">
        <f>ROUND(I1716*H1716,0)</f>
        <v>0</v>
      </c>
      <c r="BL1716" s="482" t="s">
        <v>374</v>
      </c>
      <c r="BM1716" s="482" t="s">
        <v>1224</v>
      </c>
    </row>
    <row r="1717" spans="2:65" s="492" customFormat="1" ht="67.5">
      <c r="B1717" s="493"/>
      <c r="D1717" s="594" t="s">
        <v>257</v>
      </c>
      <c r="F1717" s="595" t="s">
        <v>1225</v>
      </c>
      <c r="L1717" s="493"/>
      <c r="M1717" s="596"/>
      <c r="N1717" s="494"/>
      <c r="O1717" s="494"/>
      <c r="P1717" s="494"/>
      <c r="Q1717" s="494"/>
      <c r="R1717" s="494"/>
      <c r="S1717" s="494"/>
      <c r="T1717" s="597"/>
      <c r="AT1717" s="482" t="s">
        <v>257</v>
      </c>
      <c r="AU1717" s="482" t="s">
        <v>89</v>
      </c>
    </row>
    <row r="1718" spans="2:65" s="599" customFormat="1">
      <c r="B1718" s="598"/>
      <c r="D1718" s="594" t="s">
        <v>205</v>
      </c>
      <c r="E1718" s="600" t="s">
        <v>5</v>
      </c>
      <c r="F1718" s="601" t="s">
        <v>1226</v>
      </c>
      <c r="H1718" s="600" t="s">
        <v>5</v>
      </c>
      <c r="L1718" s="598"/>
      <c r="M1718" s="602"/>
      <c r="N1718" s="603"/>
      <c r="O1718" s="603"/>
      <c r="P1718" s="603"/>
      <c r="Q1718" s="603"/>
      <c r="R1718" s="603"/>
      <c r="S1718" s="603"/>
      <c r="T1718" s="604"/>
      <c r="AT1718" s="600" t="s">
        <v>205</v>
      </c>
      <c r="AU1718" s="600" t="s">
        <v>89</v>
      </c>
      <c r="AV1718" s="599" t="s">
        <v>11</v>
      </c>
      <c r="AW1718" s="599" t="s">
        <v>43</v>
      </c>
      <c r="AX1718" s="599" t="s">
        <v>82</v>
      </c>
      <c r="AY1718" s="600" t="s">
        <v>197</v>
      </c>
    </row>
    <row r="1719" spans="2:65" s="606" customFormat="1">
      <c r="B1719" s="605"/>
      <c r="D1719" s="594" t="s">
        <v>205</v>
      </c>
      <c r="E1719" s="607" t="s">
        <v>5</v>
      </c>
      <c r="F1719" s="608" t="s">
        <v>1227</v>
      </c>
      <c r="H1719" s="609">
        <v>429</v>
      </c>
      <c r="L1719" s="605"/>
      <c r="M1719" s="610"/>
      <c r="N1719" s="611"/>
      <c r="O1719" s="611"/>
      <c r="P1719" s="611"/>
      <c r="Q1719" s="611"/>
      <c r="R1719" s="611"/>
      <c r="S1719" s="611"/>
      <c r="T1719" s="612"/>
      <c r="AT1719" s="607" t="s">
        <v>205</v>
      </c>
      <c r="AU1719" s="607" t="s">
        <v>89</v>
      </c>
      <c r="AV1719" s="606" t="s">
        <v>89</v>
      </c>
      <c r="AW1719" s="606" t="s">
        <v>43</v>
      </c>
      <c r="AX1719" s="606" t="s">
        <v>82</v>
      </c>
      <c r="AY1719" s="607" t="s">
        <v>197</v>
      </c>
    </row>
    <row r="1720" spans="2:65" s="614" customFormat="1">
      <c r="B1720" s="613"/>
      <c r="D1720" s="594" t="s">
        <v>205</v>
      </c>
      <c r="E1720" s="615" t="s">
        <v>5</v>
      </c>
      <c r="F1720" s="616" t="s">
        <v>210</v>
      </c>
      <c r="H1720" s="617">
        <v>429</v>
      </c>
      <c r="L1720" s="613"/>
      <c r="M1720" s="618"/>
      <c r="N1720" s="619"/>
      <c r="O1720" s="619"/>
      <c r="P1720" s="619"/>
      <c r="Q1720" s="619"/>
      <c r="R1720" s="619"/>
      <c r="S1720" s="619"/>
      <c r="T1720" s="620"/>
      <c r="AT1720" s="615" t="s">
        <v>205</v>
      </c>
      <c r="AU1720" s="615" t="s">
        <v>89</v>
      </c>
      <c r="AV1720" s="614" t="s">
        <v>129</v>
      </c>
      <c r="AW1720" s="614" t="s">
        <v>43</v>
      </c>
      <c r="AX1720" s="614" t="s">
        <v>11</v>
      </c>
      <c r="AY1720" s="615" t="s">
        <v>197</v>
      </c>
    </row>
    <row r="1721" spans="2:65" s="560" customFormat="1" ht="29.85" customHeight="1">
      <c r="B1721" s="559"/>
      <c r="D1721" s="561" t="s">
        <v>81</v>
      </c>
      <c r="E1721" s="570" t="s">
        <v>1228</v>
      </c>
      <c r="F1721" s="570" t="s">
        <v>1229</v>
      </c>
      <c r="J1721" s="571">
        <f>BK1721</f>
        <v>0</v>
      </c>
      <c r="L1721" s="559"/>
      <c r="M1721" s="564"/>
      <c r="N1721" s="565"/>
      <c r="O1721" s="565"/>
      <c r="P1721" s="566">
        <f>SUM(P1722:P1889)</f>
        <v>0</v>
      </c>
      <c r="Q1721" s="565"/>
      <c r="R1721" s="566">
        <f>SUM(R1722:R1889)</f>
        <v>0</v>
      </c>
      <c r="S1721" s="565"/>
      <c r="T1721" s="567">
        <f>SUM(T1722:T1889)</f>
        <v>3.4790000000000001</v>
      </c>
      <c r="AR1721" s="561" t="s">
        <v>89</v>
      </c>
      <c r="AT1721" s="568" t="s">
        <v>81</v>
      </c>
      <c r="AU1721" s="568" t="s">
        <v>11</v>
      </c>
      <c r="AY1721" s="561" t="s">
        <v>197</v>
      </c>
      <c r="BK1721" s="569">
        <f>SUM(BK1722:BK1889)</f>
        <v>0</v>
      </c>
    </row>
    <row r="1722" spans="2:65" s="492" customFormat="1" ht="16.5" customHeight="1">
      <c r="B1722" s="493"/>
      <c r="C1722" s="572" t="s">
        <v>1230</v>
      </c>
      <c r="D1722" s="572" t="s">
        <v>199</v>
      </c>
      <c r="E1722" s="573" t="s">
        <v>1231</v>
      </c>
      <c r="F1722" s="574" t="s">
        <v>1232</v>
      </c>
      <c r="G1722" s="575" t="s">
        <v>1233</v>
      </c>
      <c r="H1722" s="576">
        <v>49</v>
      </c>
      <c r="I1722" s="7"/>
      <c r="J1722" s="577">
        <f>ROUND(I1722*H1722,0)</f>
        <v>0</v>
      </c>
      <c r="K1722" s="574" t="s">
        <v>203</v>
      </c>
      <c r="L1722" s="493"/>
      <c r="M1722" s="578" t="s">
        <v>5</v>
      </c>
      <c r="N1722" s="579" t="s">
        <v>53</v>
      </c>
      <c r="O1722" s="494"/>
      <c r="P1722" s="580">
        <f>O1722*H1722</f>
        <v>0</v>
      </c>
      <c r="Q1722" s="580">
        <v>0</v>
      </c>
      <c r="R1722" s="580">
        <f>Q1722*H1722</f>
        <v>0</v>
      </c>
      <c r="S1722" s="580">
        <v>3.4200000000000001E-2</v>
      </c>
      <c r="T1722" s="581">
        <f>S1722*H1722</f>
        <v>1.6758</v>
      </c>
      <c r="AR1722" s="482" t="s">
        <v>374</v>
      </c>
      <c r="AT1722" s="482" t="s">
        <v>199</v>
      </c>
      <c r="AU1722" s="482" t="s">
        <v>89</v>
      </c>
      <c r="AY1722" s="482" t="s">
        <v>197</v>
      </c>
      <c r="BE1722" s="582">
        <f>IF(N1722="základní",J1722,0)</f>
        <v>0</v>
      </c>
      <c r="BF1722" s="582">
        <f>IF(N1722="snížená",J1722,0)</f>
        <v>0</v>
      </c>
      <c r="BG1722" s="582">
        <f>IF(N1722="zákl. přenesená",J1722,0)</f>
        <v>0</v>
      </c>
      <c r="BH1722" s="582">
        <f>IF(N1722="sníž. přenesená",J1722,0)</f>
        <v>0</v>
      </c>
      <c r="BI1722" s="582">
        <f>IF(N1722="nulová",J1722,0)</f>
        <v>0</v>
      </c>
      <c r="BJ1722" s="482" t="s">
        <v>11</v>
      </c>
      <c r="BK1722" s="582">
        <f>ROUND(I1722*H1722,0)</f>
        <v>0</v>
      </c>
      <c r="BL1722" s="482" t="s">
        <v>374</v>
      </c>
      <c r="BM1722" s="482" t="s">
        <v>1234</v>
      </c>
    </row>
    <row r="1723" spans="2:65" s="599" customFormat="1">
      <c r="B1723" s="598"/>
      <c r="D1723" s="594" t="s">
        <v>205</v>
      </c>
      <c r="E1723" s="600" t="s">
        <v>5</v>
      </c>
      <c r="F1723" s="601" t="s">
        <v>215</v>
      </c>
      <c r="H1723" s="600" t="s">
        <v>5</v>
      </c>
      <c r="L1723" s="598"/>
      <c r="M1723" s="602"/>
      <c r="N1723" s="603"/>
      <c r="O1723" s="603"/>
      <c r="P1723" s="603"/>
      <c r="Q1723" s="603"/>
      <c r="R1723" s="603"/>
      <c r="S1723" s="603"/>
      <c r="T1723" s="604"/>
      <c r="AT1723" s="600" t="s">
        <v>205</v>
      </c>
      <c r="AU1723" s="600" t="s">
        <v>89</v>
      </c>
      <c r="AV1723" s="599" t="s">
        <v>11</v>
      </c>
      <c r="AW1723" s="599" t="s">
        <v>43</v>
      </c>
      <c r="AX1723" s="599" t="s">
        <v>82</v>
      </c>
      <c r="AY1723" s="600" t="s">
        <v>197</v>
      </c>
    </row>
    <row r="1724" spans="2:65" s="606" customFormat="1">
      <c r="B1724" s="605"/>
      <c r="D1724" s="594" t="s">
        <v>205</v>
      </c>
      <c r="E1724" s="607" t="s">
        <v>5</v>
      </c>
      <c r="F1724" s="608" t="s">
        <v>1235</v>
      </c>
      <c r="H1724" s="609">
        <v>1</v>
      </c>
      <c r="L1724" s="605"/>
      <c r="M1724" s="610"/>
      <c r="N1724" s="611"/>
      <c r="O1724" s="611"/>
      <c r="P1724" s="611"/>
      <c r="Q1724" s="611"/>
      <c r="R1724" s="611"/>
      <c r="S1724" s="611"/>
      <c r="T1724" s="612"/>
      <c r="AT1724" s="607" t="s">
        <v>205</v>
      </c>
      <c r="AU1724" s="607" t="s">
        <v>89</v>
      </c>
      <c r="AV1724" s="606" t="s">
        <v>89</v>
      </c>
      <c r="AW1724" s="606" t="s">
        <v>43</v>
      </c>
      <c r="AX1724" s="606" t="s">
        <v>82</v>
      </c>
      <c r="AY1724" s="607" t="s">
        <v>197</v>
      </c>
    </row>
    <row r="1725" spans="2:65" s="622" customFormat="1">
      <c r="B1725" s="621"/>
      <c r="D1725" s="594" t="s">
        <v>205</v>
      </c>
      <c r="E1725" s="623" t="s">
        <v>5</v>
      </c>
      <c r="F1725" s="624" t="s">
        <v>222</v>
      </c>
      <c r="H1725" s="625">
        <v>1</v>
      </c>
      <c r="L1725" s="621"/>
      <c r="M1725" s="626"/>
      <c r="N1725" s="627"/>
      <c r="O1725" s="627"/>
      <c r="P1725" s="627"/>
      <c r="Q1725" s="627"/>
      <c r="R1725" s="627"/>
      <c r="S1725" s="627"/>
      <c r="T1725" s="628"/>
      <c r="AT1725" s="623" t="s">
        <v>205</v>
      </c>
      <c r="AU1725" s="623" t="s">
        <v>89</v>
      </c>
      <c r="AV1725" s="622" t="s">
        <v>114</v>
      </c>
      <c r="AW1725" s="622" t="s">
        <v>43</v>
      </c>
      <c r="AX1725" s="622" t="s">
        <v>82</v>
      </c>
      <c r="AY1725" s="623" t="s">
        <v>197</v>
      </c>
    </row>
    <row r="1726" spans="2:65" s="599" customFormat="1">
      <c r="B1726" s="598"/>
      <c r="D1726" s="594" t="s">
        <v>205</v>
      </c>
      <c r="E1726" s="600" t="s">
        <v>5</v>
      </c>
      <c r="F1726" s="601" t="s">
        <v>223</v>
      </c>
      <c r="H1726" s="600" t="s">
        <v>5</v>
      </c>
      <c r="L1726" s="598"/>
      <c r="M1726" s="602"/>
      <c r="N1726" s="603"/>
      <c r="O1726" s="603"/>
      <c r="P1726" s="603"/>
      <c r="Q1726" s="603"/>
      <c r="R1726" s="603"/>
      <c r="S1726" s="603"/>
      <c r="T1726" s="604"/>
      <c r="AT1726" s="600" t="s">
        <v>205</v>
      </c>
      <c r="AU1726" s="600" t="s">
        <v>89</v>
      </c>
      <c r="AV1726" s="599" t="s">
        <v>11</v>
      </c>
      <c r="AW1726" s="599" t="s">
        <v>43</v>
      </c>
      <c r="AX1726" s="599" t="s">
        <v>82</v>
      </c>
      <c r="AY1726" s="600" t="s">
        <v>197</v>
      </c>
    </row>
    <row r="1727" spans="2:65" s="606" customFormat="1">
      <c r="B1727" s="605"/>
      <c r="D1727" s="594" t="s">
        <v>205</v>
      </c>
      <c r="E1727" s="607" t="s">
        <v>5</v>
      </c>
      <c r="F1727" s="608" t="s">
        <v>1236</v>
      </c>
      <c r="H1727" s="609">
        <v>1</v>
      </c>
      <c r="L1727" s="605"/>
      <c r="M1727" s="610"/>
      <c r="N1727" s="611"/>
      <c r="O1727" s="611"/>
      <c r="P1727" s="611"/>
      <c r="Q1727" s="611"/>
      <c r="R1727" s="611"/>
      <c r="S1727" s="611"/>
      <c r="T1727" s="612"/>
      <c r="AT1727" s="607" t="s">
        <v>205</v>
      </c>
      <c r="AU1727" s="607" t="s">
        <v>89</v>
      </c>
      <c r="AV1727" s="606" t="s">
        <v>89</v>
      </c>
      <c r="AW1727" s="606" t="s">
        <v>43</v>
      </c>
      <c r="AX1727" s="606" t="s">
        <v>82</v>
      </c>
      <c r="AY1727" s="607" t="s">
        <v>197</v>
      </c>
    </row>
    <row r="1728" spans="2:65" s="606" customFormat="1">
      <c r="B1728" s="605"/>
      <c r="D1728" s="594" t="s">
        <v>205</v>
      </c>
      <c r="E1728" s="607" t="s">
        <v>5</v>
      </c>
      <c r="F1728" s="608" t="s">
        <v>1237</v>
      </c>
      <c r="H1728" s="609">
        <v>1</v>
      </c>
      <c r="L1728" s="605"/>
      <c r="M1728" s="610"/>
      <c r="N1728" s="611"/>
      <c r="O1728" s="611"/>
      <c r="P1728" s="611"/>
      <c r="Q1728" s="611"/>
      <c r="R1728" s="611"/>
      <c r="S1728" s="611"/>
      <c r="T1728" s="612"/>
      <c r="AT1728" s="607" t="s">
        <v>205</v>
      </c>
      <c r="AU1728" s="607" t="s">
        <v>89</v>
      </c>
      <c r="AV1728" s="606" t="s">
        <v>89</v>
      </c>
      <c r="AW1728" s="606" t="s">
        <v>43</v>
      </c>
      <c r="AX1728" s="606" t="s">
        <v>82</v>
      </c>
      <c r="AY1728" s="607" t="s">
        <v>197</v>
      </c>
    </row>
    <row r="1729" spans="2:51" s="606" customFormat="1">
      <c r="B1729" s="605"/>
      <c r="D1729" s="594" t="s">
        <v>205</v>
      </c>
      <c r="E1729" s="607" t="s">
        <v>5</v>
      </c>
      <c r="F1729" s="608" t="s">
        <v>1238</v>
      </c>
      <c r="H1729" s="609">
        <v>1</v>
      </c>
      <c r="L1729" s="605"/>
      <c r="M1729" s="610"/>
      <c r="N1729" s="611"/>
      <c r="O1729" s="611"/>
      <c r="P1729" s="611"/>
      <c r="Q1729" s="611"/>
      <c r="R1729" s="611"/>
      <c r="S1729" s="611"/>
      <c r="T1729" s="612"/>
      <c r="AT1729" s="607" t="s">
        <v>205</v>
      </c>
      <c r="AU1729" s="607" t="s">
        <v>89</v>
      </c>
      <c r="AV1729" s="606" t="s">
        <v>89</v>
      </c>
      <c r="AW1729" s="606" t="s">
        <v>43</v>
      </c>
      <c r="AX1729" s="606" t="s">
        <v>82</v>
      </c>
      <c r="AY1729" s="607" t="s">
        <v>197</v>
      </c>
    </row>
    <row r="1730" spans="2:51" s="606" customFormat="1">
      <c r="B1730" s="605"/>
      <c r="D1730" s="594" t="s">
        <v>205</v>
      </c>
      <c r="E1730" s="607" t="s">
        <v>5</v>
      </c>
      <c r="F1730" s="608" t="s">
        <v>1239</v>
      </c>
      <c r="H1730" s="609">
        <v>1</v>
      </c>
      <c r="L1730" s="605"/>
      <c r="M1730" s="610"/>
      <c r="N1730" s="611"/>
      <c r="O1730" s="611"/>
      <c r="P1730" s="611"/>
      <c r="Q1730" s="611"/>
      <c r="R1730" s="611"/>
      <c r="S1730" s="611"/>
      <c r="T1730" s="612"/>
      <c r="AT1730" s="607" t="s">
        <v>205</v>
      </c>
      <c r="AU1730" s="607" t="s">
        <v>89</v>
      </c>
      <c r="AV1730" s="606" t="s">
        <v>89</v>
      </c>
      <c r="AW1730" s="606" t="s">
        <v>43</v>
      </c>
      <c r="AX1730" s="606" t="s">
        <v>82</v>
      </c>
      <c r="AY1730" s="607" t="s">
        <v>197</v>
      </c>
    </row>
    <row r="1731" spans="2:51" s="606" customFormat="1">
      <c r="B1731" s="605"/>
      <c r="D1731" s="594" t="s">
        <v>205</v>
      </c>
      <c r="E1731" s="607" t="s">
        <v>5</v>
      </c>
      <c r="F1731" s="608" t="s">
        <v>1240</v>
      </c>
      <c r="H1731" s="609">
        <v>1</v>
      </c>
      <c r="L1731" s="605"/>
      <c r="M1731" s="610"/>
      <c r="N1731" s="611"/>
      <c r="O1731" s="611"/>
      <c r="P1731" s="611"/>
      <c r="Q1731" s="611"/>
      <c r="R1731" s="611"/>
      <c r="S1731" s="611"/>
      <c r="T1731" s="612"/>
      <c r="AT1731" s="607" t="s">
        <v>205</v>
      </c>
      <c r="AU1731" s="607" t="s">
        <v>89</v>
      </c>
      <c r="AV1731" s="606" t="s">
        <v>89</v>
      </c>
      <c r="AW1731" s="606" t="s">
        <v>43</v>
      </c>
      <c r="AX1731" s="606" t="s">
        <v>82</v>
      </c>
      <c r="AY1731" s="607" t="s">
        <v>197</v>
      </c>
    </row>
    <row r="1732" spans="2:51" s="606" customFormat="1">
      <c r="B1732" s="605"/>
      <c r="D1732" s="594" t="s">
        <v>205</v>
      </c>
      <c r="E1732" s="607" t="s">
        <v>5</v>
      </c>
      <c r="F1732" s="608" t="s">
        <v>1241</v>
      </c>
      <c r="H1732" s="609">
        <v>1</v>
      </c>
      <c r="L1732" s="605"/>
      <c r="M1732" s="610"/>
      <c r="N1732" s="611"/>
      <c r="O1732" s="611"/>
      <c r="P1732" s="611"/>
      <c r="Q1732" s="611"/>
      <c r="R1732" s="611"/>
      <c r="S1732" s="611"/>
      <c r="T1732" s="612"/>
      <c r="AT1732" s="607" t="s">
        <v>205</v>
      </c>
      <c r="AU1732" s="607" t="s">
        <v>89</v>
      </c>
      <c r="AV1732" s="606" t="s">
        <v>89</v>
      </c>
      <c r="AW1732" s="606" t="s">
        <v>43</v>
      </c>
      <c r="AX1732" s="606" t="s">
        <v>82</v>
      </c>
      <c r="AY1732" s="607" t="s">
        <v>197</v>
      </c>
    </row>
    <row r="1733" spans="2:51" s="606" customFormat="1">
      <c r="B1733" s="605"/>
      <c r="D1733" s="594" t="s">
        <v>205</v>
      </c>
      <c r="E1733" s="607" t="s">
        <v>5</v>
      </c>
      <c r="F1733" s="608" t="s">
        <v>1242</v>
      </c>
      <c r="H1733" s="609">
        <v>1</v>
      </c>
      <c r="L1733" s="605"/>
      <c r="M1733" s="610"/>
      <c r="N1733" s="611"/>
      <c r="O1733" s="611"/>
      <c r="P1733" s="611"/>
      <c r="Q1733" s="611"/>
      <c r="R1733" s="611"/>
      <c r="S1733" s="611"/>
      <c r="T1733" s="612"/>
      <c r="AT1733" s="607" t="s">
        <v>205</v>
      </c>
      <c r="AU1733" s="607" t="s">
        <v>89</v>
      </c>
      <c r="AV1733" s="606" t="s">
        <v>89</v>
      </c>
      <c r="AW1733" s="606" t="s">
        <v>43</v>
      </c>
      <c r="AX1733" s="606" t="s">
        <v>82</v>
      </c>
      <c r="AY1733" s="607" t="s">
        <v>197</v>
      </c>
    </row>
    <row r="1734" spans="2:51" s="606" customFormat="1">
      <c r="B1734" s="605"/>
      <c r="D1734" s="594" t="s">
        <v>205</v>
      </c>
      <c r="E1734" s="607" t="s">
        <v>5</v>
      </c>
      <c r="F1734" s="608" t="s">
        <v>1243</v>
      </c>
      <c r="H1734" s="609">
        <v>1</v>
      </c>
      <c r="L1734" s="605"/>
      <c r="M1734" s="610"/>
      <c r="N1734" s="611"/>
      <c r="O1734" s="611"/>
      <c r="P1734" s="611"/>
      <c r="Q1734" s="611"/>
      <c r="R1734" s="611"/>
      <c r="S1734" s="611"/>
      <c r="T1734" s="612"/>
      <c r="AT1734" s="607" t="s">
        <v>205</v>
      </c>
      <c r="AU1734" s="607" t="s">
        <v>89</v>
      </c>
      <c r="AV1734" s="606" t="s">
        <v>89</v>
      </c>
      <c r="AW1734" s="606" t="s">
        <v>43</v>
      </c>
      <c r="AX1734" s="606" t="s">
        <v>82</v>
      </c>
      <c r="AY1734" s="607" t="s">
        <v>197</v>
      </c>
    </row>
    <row r="1735" spans="2:51" s="606" customFormat="1">
      <c r="B1735" s="605"/>
      <c r="D1735" s="594" t="s">
        <v>205</v>
      </c>
      <c r="E1735" s="607" t="s">
        <v>5</v>
      </c>
      <c r="F1735" s="608" t="s">
        <v>1244</v>
      </c>
      <c r="H1735" s="609">
        <v>1</v>
      </c>
      <c r="L1735" s="605"/>
      <c r="M1735" s="610"/>
      <c r="N1735" s="611"/>
      <c r="O1735" s="611"/>
      <c r="P1735" s="611"/>
      <c r="Q1735" s="611"/>
      <c r="R1735" s="611"/>
      <c r="S1735" s="611"/>
      <c r="T1735" s="612"/>
      <c r="AT1735" s="607" t="s">
        <v>205</v>
      </c>
      <c r="AU1735" s="607" t="s">
        <v>89</v>
      </c>
      <c r="AV1735" s="606" t="s">
        <v>89</v>
      </c>
      <c r="AW1735" s="606" t="s">
        <v>43</v>
      </c>
      <c r="AX1735" s="606" t="s">
        <v>82</v>
      </c>
      <c r="AY1735" s="607" t="s">
        <v>197</v>
      </c>
    </row>
    <row r="1736" spans="2:51" s="606" customFormat="1">
      <c r="B1736" s="605"/>
      <c r="D1736" s="594" t="s">
        <v>205</v>
      </c>
      <c r="E1736" s="607" t="s">
        <v>5</v>
      </c>
      <c r="F1736" s="608" t="s">
        <v>1245</v>
      </c>
      <c r="H1736" s="609">
        <v>1</v>
      </c>
      <c r="L1736" s="605"/>
      <c r="M1736" s="610"/>
      <c r="N1736" s="611"/>
      <c r="O1736" s="611"/>
      <c r="P1736" s="611"/>
      <c r="Q1736" s="611"/>
      <c r="R1736" s="611"/>
      <c r="S1736" s="611"/>
      <c r="T1736" s="612"/>
      <c r="AT1736" s="607" t="s">
        <v>205</v>
      </c>
      <c r="AU1736" s="607" t="s">
        <v>89</v>
      </c>
      <c r="AV1736" s="606" t="s">
        <v>89</v>
      </c>
      <c r="AW1736" s="606" t="s">
        <v>43</v>
      </c>
      <c r="AX1736" s="606" t="s">
        <v>82</v>
      </c>
      <c r="AY1736" s="607" t="s">
        <v>197</v>
      </c>
    </row>
    <row r="1737" spans="2:51" s="606" customFormat="1">
      <c r="B1737" s="605"/>
      <c r="D1737" s="594" t="s">
        <v>205</v>
      </c>
      <c r="E1737" s="607" t="s">
        <v>5</v>
      </c>
      <c r="F1737" s="608" t="s">
        <v>1246</v>
      </c>
      <c r="H1737" s="609">
        <v>1</v>
      </c>
      <c r="L1737" s="605"/>
      <c r="M1737" s="610"/>
      <c r="N1737" s="611"/>
      <c r="O1737" s="611"/>
      <c r="P1737" s="611"/>
      <c r="Q1737" s="611"/>
      <c r="R1737" s="611"/>
      <c r="S1737" s="611"/>
      <c r="T1737" s="612"/>
      <c r="AT1737" s="607" t="s">
        <v>205</v>
      </c>
      <c r="AU1737" s="607" t="s">
        <v>89</v>
      </c>
      <c r="AV1737" s="606" t="s">
        <v>89</v>
      </c>
      <c r="AW1737" s="606" t="s">
        <v>43</v>
      </c>
      <c r="AX1737" s="606" t="s">
        <v>82</v>
      </c>
      <c r="AY1737" s="607" t="s">
        <v>197</v>
      </c>
    </row>
    <row r="1738" spans="2:51" s="606" customFormat="1">
      <c r="B1738" s="605"/>
      <c r="D1738" s="594" t="s">
        <v>205</v>
      </c>
      <c r="E1738" s="607" t="s">
        <v>5</v>
      </c>
      <c r="F1738" s="608" t="s">
        <v>1247</v>
      </c>
      <c r="H1738" s="609">
        <v>1</v>
      </c>
      <c r="L1738" s="605"/>
      <c r="M1738" s="610"/>
      <c r="N1738" s="611"/>
      <c r="O1738" s="611"/>
      <c r="P1738" s="611"/>
      <c r="Q1738" s="611"/>
      <c r="R1738" s="611"/>
      <c r="S1738" s="611"/>
      <c r="T1738" s="612"/>
      <c r="AT1738" s="607" t="s">
        <v>205</v>
      </c>
      <c r="AU1738" s="607" t="s">
        <v>89</v>
      </c>
      <c r="AV1738" s="606" t="s">
        <v>89</v>
      </c>
      <c r="AW1738" s="606" t="s">
        <v>43</v>
      </c>
      <c r="AX1738" s="606" t="s">
        <v>82</v>
      </c>
      <c r="AY1738" s="607" t="s">
        <v>197</v>
      </c>
    </row>
    <row r="1739" spans="2:51" s="622" customFormat="1">
      <c r="B1739" s="621"/>
      <c r="D1739" s="594" t="s">
        <v>205</v>
      </c>
      <c r="E1739" s="623" t="s">
        <v>5</v>
      </c>
      <c r="F1739" s="624" t="s">
        <v>237</v>
      </c>
      <c r="H1739" s="625">
        <v>12</v>
      </c>
      <c r="L1739" s="621"/>
      <c r="M1739" s="626"/>
      <c r="N1739" s="627"/>
      <c r="O1739" s="627"/>
      <c r="P1739" s="627"/>
      <c r="Q1739" s="627"/>
      <c r="R1739" s="627"/>
      <c r="S1739" s="627"/>
      <c r="T1739" s="628"/>
      <c r="AT1739" s="623" t="s">
        <v>205</v>
      </c>
      <c r="AU1739" s="623" t="s">
        <v>89</v>
      </c>
      <c r="AV1739" s="622" t="s">
        <v>114</v>
      </c>
      <c r="AW1739" s="622" t="s">
        <v>43</v>
      </c>
      <c r="AX1739" s="622" t="s">
        <v>82</v>
      </c>
      <c r="AY1739" s="623" t="s">
        <v>197</v>
      </c>
    </row>
    <row r="1740" spans="2:51" s="599" customFormat="1">
      <c r="B1740" s="598"/>
      <c r="D1740" s="594" t="s">
        <v>205</v>
      </c>
      <c r="E1740" s="600" t="s">
        <v>5</v>
      </c>
      <c r="F1740" s="601" t="s">
        <v>238</v>
      </c>
      <c r="H1740" s="600" t="s">
        <v>5</v>
      </c>
      <c r="L1740" s="598"/>
      <c r="M1740" s="602"/>
      <c r="N1740" s="603"/>
      <c r="O1740" s="603"/>
      <c r="P1740" s="603"/>
      <c r="Q1740" s="603"/>
      <c r="R1740" s="603"/>
      <c r="S1740" s="603"/>
      <c r="T1740" s="604"/>
      <c r="AT1740" s="600" t="s">
        <v>205</v>
      </c>
      <c r="AU1740" s="600" t="s">
        <v>89</v>
      </c>
      <c r="AV1740" s="599" t="s">
        <v>11</v>
      </c>
      <c r="AW1740" s="599" t="s">
        <v>43</v>
      </c>
      <c r="AX1740" s="599" t="s">
        <v>82</v>
      </c>
      <c r="AY1740" s="600" t="s">
        <v>197</v>
      </c>
    </row>
    <row r="1741" spans="2:51" s="606" customFormat="1">
      <c r="B1741" s="605"/>
      <c r="D1741" s="594" t="s">
        <v>205</v>
      </c>
      <c r="E1741" s="607" t="s">
        <v>5</v>
      </c>
      <c r="F1741" s="608" t="s">
        <v>1248</v>
      </c>
      <c r="H1741" s="609">
        <v>1</v>
      </c>
      <c r="L1741" s="605"/>
      <c r="M1741" s="610"/>
      <c r="N1741" s="611"/>
      <c r="O1741" s="611"/>
      <c r="P1741" s="611"/>
      <c r="Q1741" s="611"/>
      <c r="R1741" s="611"/>
      <c r="S1741" s="611"/>
      <c r="T1741" s="612"/>
      <c r="AT1741" s="607" t="s">
        <v>205</v>
      </c>
      <c r="AU1741" s="607" t="s">
        <v>89</v>
      </c>
      <c r="AV1741" s="606" t="s">
        <v>89</v>
      </c>
      <c r="AW1741" s="606" t="s">
        <v>43</v>
      </c>
      <c r="AX1741" s="606" t="s">
        <v>82</v>
      </c>
      <c r="AY1741" s="607" t="s">
        <v>197</v>
      </c>
    </row>
    <row r="1742" spans="2:51" s="606" customFormat="1">
      <c r="B1742" s="605"/>
      <c r="D1742" s="594" t="s">
        <v>205</v>
      </c>
      <c r="E1742" s="607" t="s">
        <v>5</v>
      </c>
      <c r="F1742" s="608" t="s">
        <v>1249</v>
      </c>
      <c r="H1742" s="609">
        <v>1</v>
      </c>
      <c r="L1742" s="605"/>
      <c r="M1742" s="610"/>
      <c r="N1742" s="611"/>
      <c r="O1742" s="611"/>
      <c r="P1742" s="611"/>
      <c r="Q1742" s="611"/>
      <c r="R1742" s="611"/>
      <c r="S1742" s="611"/>
      <c r="T1742" s="612"/>
      <c r="AT1742" s="607" t="s">
        <v>205</v>
      </c>
      <c r="AU1742" s="607" t="s">
        <v>89</v>
      </c>
      <c r="AV1742" s="606" t="s">
        <v>89</v>
      </c>
      <c r="AW1742" s="606" t="s">
        <v>43</v>
      </c>
      <c r="AX1742" s="606" t="s">
        <v>82</v>
      </c>
      <c r="AY1742" s="607" t="s">
        <v>197</v>
      </c>
    </row>
    <row r="1743" spans="2:51" s="606" customFormat="1">
      <c r="B1743" s="605"/>
      <c r="D1743" s="594" t="s">
        <v>205</v>
      </c>
      <c r="E1743" s="607" t="s">
        <v>5</v>
      </c>
      <c r="F1743" s="608" t="s">
        <v>1250</v>
      </c>
      <c r="H1743" s="609">
        <v>1</v>
      </c>
      <c r="L1743" s="605"/>
      <c r="M1743" s="610"/>
      <c r="N1743" s="611"/>
      <c r="O1743" s="611"/>
      <c r="P1743" s="611"/>
      <c r="Q1743" s="611"/>
      <c r="R1743" s="611"/>
      <c r="S1743" s="611"/>
      <c r="T1743" s="612"/>
      <c r="AT1743" s="607" t="s">
        <v>205</v>
      </c>
      <c r="AU1743" s="607" t="s">
        <v>89</v>
      </c>
      <c r="AV1743" s="606" t="s">
        <v>89</v>
      </c>
      <c r="AW1743" s="606" t="s">
        <v>43</v>
      </c>
      <c r="AX1743" s="606" t="s">
        <v>82</v>
      </c>
      <c r="AY1743" s="607" t="s">
        <v>197</v>
      </c>
    </row>
    <row r="1744" spans="2:51" s="606" customFormat="1">
      <c r="B1744" s="605"/>
      <c r="D1744" s="594" t="s">
        <v>205</v>
      </c>
      <c r="E1744" s="607" t="s">
        <v>5</v>
      </c>
      <c r="F1744" s="608" t="s">
        <v>1251</v>
      </c>
      <c r="H1744" s="609">
        <v>1</v>
      </c>
      <c r="L1744" s="605"/>
      <c r="M1744" s="610"/>
      <c r="N1744" s="611"/>
      <c r="O1744" s="611"/>
      <c r="P1744" s="611"/>
      <c r="Q1744" s="611"/>
      <c r="R1744" s="611"/>
      <c r="S1744" s="611"/>
      <c r="T1744" s="612"/>
      <c r="AT1744" s="607" t="s">
        <v>205</v>
      </c>
      <c r="AU1744" s="607" t="s">
        <v>89</v>
      </c>
      <c r="AV1744" s="606" t="s">
        <v>89</v>
      </c>
      <c r="AW1744" s="606" t="s">
        <v>43</v>
      </c>
      <c r="AX1744" s="606" t="s">
        <v>82</v>
      </c>
      <c r="AY1744" s="607" t="s">
        <v>197</v>
      </c>
    </row>
    <row r="1745" spans="2:51" s="606" customFormat="1">
      <c r="B1745" s="605"/>
      <c r="D1745" s="594" t="s">
        <v>205</v>
      </c>
      <c r="E1745" s="607" t="s">
        <v>5</v>
      </c>
      <c r="F1745" s="608" t="s">
        <v>1252</v>
      </c>
      <c r="H1745" s="609">
        <v>1</v>
      </c>
      <c r="L1745" s="605"/>
      <c r="M1745" s="610"/>
      <c r="N1745" s="611"/>
      <c r="O1745" s="611"/>
      <c r="P1745" s="611"/>
      <c r="Q1745" s="611"/>
      <c r="R1745" s="611"/>
      <c r="S1745" s="611"/>
      <c r="T1745" s="612"/>
      <c r="AT1745" s="607" t="s">
        <v>205</v>
      </c>
      <c r="AU1745" s="607" t="s">
        <v>89</v>
      </c>
      <c r="AV1745" s="606" t="s">
        <v>89</v>
      </c>
      <c r="AW1745" s="606" t="s">
        <v>43</v>
      </c>
      <c r="AX1745" s="606" t="s">
        <v>82</v>
      </c>
      <c r="AY1745" s="607" t="s">
        <v>197</v>
      </c>
    </row>
    <row r="1746" spans="2:51" s="606" customFormat="1">
      <c r="B1746" s="605"/>
      <c r="D1746" s="594" t="s">
        <v>205</v>
      </c>
      <c r="E1746" s="607" t="s">
        <v>5</v>
      </c>
      <c r="F1746" s="608" t="s">
        <v>1253</v>
      </c>
      <c r="H1746" s="609">
        <v>1</v>
      </c>
      <c r="L1746" s="605"/>
      <c r="M1746" s="610"/>
      <c r="N1746" s="611"/>
      <c r="O1746" s="611"/>
      <c r="P1746" s="611"/>
      <c r="Q1746" s="611"/>
      <c r="R1746" s="611"/>
      <c r="S1746" s="611"/>
      <c r="T1746" s="612"/>
      <c r="AT1746" s="607" t="s">
        <v>205</v>
      </c>
      <c r="AU1746" s="607" t="s">
        <v>89</v>
      </c>
      <c r="AV1746" s="606" t="s">
        <v>89</v>
      </c>
      <c r="AW1746" s="606" t="s">
        <v>43</v>
      </c>
      <c r="AX1746" s="606" t="s">
        <v>82</v>
      </c>
      <c r="AY1746" s="607" t="s">
        <v>197</v>
      </c>
    </row>
    <row r="1747" spans="2:51" s="606" customFormat="1">
      <c r="B1747" s="605"/>
      <c r="D1747" s="594" t="s">
        <v>205</v>
      </c>
      <c r="E1747" s="607" t="s">
        <v>5</v>
      </c>
      <c r="F1747" s="608" t="s">
        <v>1254</v>
      </c>
      <c r="H1747" s="609">
        <v>1</v>
      </c>
      <c r="L1747" s="605"/>
      <c r="M1747" s="610"/>
      <c r="N1747" s="611"/>
      <c r="O1747" s="611"/>
      <c r="P1747" s="611"/>
      <c r="Q1747" s="611"/>
      <c r="R1747" s="611"/>
      <c r="S1747" s="611"/>
      <c r="T1747" s="612"/>
      <c r="AT1747" s="607" t="s">
        <v>205</v>
      </c>
      <c r="AU1747" s="607" t="s">
        <v>89</v>
      </c>
      <c r="AV1747" s="606" t="s">
        <v>89</v>
      </c>
      <c r="AW1747" s="606" t="s">
        <v>43</v>
      </c>
      <c r="AX1747" s="606" t="s">
        <v>82</v>
      </c>
      <c r="AY1747" s="607" t="s">
        <v>197</v>
      </c>
    </row>
    <row r="1748" spans="2:51" s="606" customFormat="1">
      <c r="B1748" s="605"/>
      <c r="D1748" s="594" t="s">
        <v>205</v>
      </c>
      <c r="E1748" s="607" t="s">
        <v>5</v>
      </c>
      <c r="F1748" s="608" t="s">
        <v>1255</v>
      </c>
      <c r="H1748" s="609">
        <v>1</v>
      </c>
      <c r="L1748" s="605"/>
      <c r="M1748" s="610"/>
      <c r="N1748" s="611"/>
      <c r="O1748" s="611"/>
      <c r="P1748" s="611"/>
      <c r="Q1748" s="611"/>
      <c r="R1748" s="611"/>
      <c r="S1748" s="611"/>
      <c r="T1748" s="612"/>
      <c r="AT1748" s="607" t="s">
        <v>205</v>
      </c>
      <c r="AU1748" s="607" t="s">
        <v>89</v>
      </c>
      <c r="AV1748" s="606" t="s">
        <v>89</v>
      </c>
      <c r="AW1748" s="606" t="s">
        <v>43</v>
      </c>
      <c r="AX1748" s="606" t="s">
        <v>82</v>
      </c>
      <c r="AY1748" s="607" t="s">
        <v>197</v>
      </c>
    </row>
    <row r="1749" spans="2:51" s="606" customFormat="1">
      <c r="B1749" s="605"/>
      <c r="D1749" s="594" t="s">
        <v>205</v>
      </c>
      <c r="E1749" s="607" t="s">
        <v>5</v>
      </c>
      <c r="F1749" s="608" t="s">
        <v>1256</v>
      </c>
      <c r="H1749" s="609">
        <v>1</v>
      </c>
      <c r="L1749" s="605"/>
      <c r="M1749" s="610"/>
      <c r="N1749" s="611"/>
      <c r="O1749" s="611"/>
      <c r="P1749" s="611"/>
      <c r="Q1749" s="611"/>
      <c r="R1749" s="611"/>
      <c r="S1749" s="611"/>
      <c r="T1749" s="612"/>
      <c r="AT1749" s="607" t="s">
        <v>205</v>
      </c>
      <c r="AU1749" s="607" t="s">
        <v>89</v>
      </c>
      <c r="AV1749" s="606" t="s">
        <v>89</v>
      </c>
      <c r="AW1749" s="606" t="s">
        <v>43</v>
      </c>
      <c r="AX1749" s="606" t="s">
        <v>82</v>
      </c>
      <c r="AY1749" s="607" t="s">
        <v>197</v>
      </c>
    </row>
    <row r="1750" spans="2:51" s="606" customFormat="1">
      <c r="B1750" s="605"/>
      <c r="D1750" s="594" t="s">
        <v>205</v>
      </c>
      <c r="E1750" s="607" t="s">
        <v>5</v>
      </c>
      <c r="F1750" s="608" t="s">
        <v>1257</v>
      </c>
      <c r="H1750" s="609">
        <v>1</v>
      </c>
      <c r="L1750" s="605"/>
      <c r="M1750" s="610"/>
      <c r="N1750" s="611"/>
      <c r="O1750" s="611"/>
      <c r="P1750" s="611"/>
      <c r="Q1750" s="611"/>
      <c r="R1750" s="611"/>
      <c r="S1750" s="611"/>
      <c r="T1750" s="612"/>
      <c r="AT1750" s="607" t="s">
        <v>205</v>
      </c>
      <c r="AU1750" s="607" t="s">
        <v>89</v>
      </c>
      <c r="AV1750" s="606" t="s">
        <v>89</v>
      </c>
      <c r="AW1750" s="606" t="s">
        <v>43</v>
      </c>
      <c r="AX1750" s="606" t="s">
        <v>82</v>
      </c>
      <c r="AY1750" s="607" t="s">
        <v>197</v>
      </c>
    </row>
    <row r="1751" spans="2:51" s="606" customFormat="1">
      <c r="B1751" s="605"/>
      <c r="D1751" s="594" t="s">
        <v>205</v>
      </c>
      <c r="E1751" s="607" t="s">
        <v>5</v>
      </c>
      <c r="F1751" s="608" t="s">
        <v>1258</v>
      </c>
      <c r="H1751" s="609">
        <v>1</v>
      </c>
      <c r="L1751" s="605"/>
      <c r="M1751" s="610"/>
      <c r="N1751" s="611"/>
      <c r="O1751" s="611"/>
      <c r="P1751" s="611"/>
      <c r="Q1751" s="611"/>
      <c r="R1751" s="611"/>
      <c r="S1751" s="611"/>
      <c r="T1751" s="612"/>
      <c r="AT1751" s="607" t="s">
        <v>205</v>
      </c>
      <c r="AU1751" s="607" t="s">
        <v>89</v>
      </c>
      <c r="AV1751" s="606" t="s">
        <v>89</v>
      </c>
      <c r="AW1751" s="606" t="s">
        <v>43</v>
      </c>
      <c r="AX1751" s="606" t="s">
        <v>82</v>
      </c>
      <c r="AY1751" s="607" t="s">
        <v>197</v>
      </c>
    </row>
    <row r="1752" spans="2:51" s="606" customFormat="1">
      <c r="B1752" s="605"/>
      <c r="D1752" s="594" t="s">
        <v>205</v>
      </c>
      <c r="E1752" s="607" t="s">
        <v>5</v>
      </c>
      <c r="F1752" s="608" t="s">
        <v>1259</v>
      </c>
      <c r="H1752" s="609">
        <v>1</v>
      </c>
      <c r="L1752" s="605"/>
      <c r="M1752" s="610"/>
      <c r="N1752" s="611"/>
      <c r="O1752" s="611"/>
      <c r="P1752" s="611"/>
      <c r="Q1752" s="611"/>
      <c r="R1752" s="611"/>
      <c r="S1752" s="611"/>
      <c r="T1752" s="612"/>
      <c r="AT1752" s="607" t="s">
        <v>205</v>
      </c>
      <c r="AU1752" s="607" t="s">
        <v>89</v>
      </c>
      <c r="AV1752" s="606" t="s">
        <v>89</v>
      </c>
      <c r="AW1752" s="606" t="s">
        <v>43</v>
      </c>
      <c r="AX1752" s="606" t="s">
        <v>82</v>
      </c>
      <c r="AY1752" s="607" t="s">
        <v>197</v>
      </c>
    </row>
    <row r="1753" spans="2:51" s="622" customFormat="1">
      <c r="B1753" s="621"/>
      <c r="D1753" s="594" t="s">
        <v>205</v>
      </c>
      <c r="E1753" s="623" t="s">
        <v>5</v>
      </c>
      <c r="F1753" s="624" t="s">
        <v>243</v>
      </c>
      <c r="H1753" s="625">
        <v>12</v>
      </c>
      <c r="L1753" s="621"/>
      <c r="M1753" s="626"/>
      <c r="N1753" s="627"/>
      <c r="O1753" s="627"/>
      <c r="P1753" s="627"/>
      <c r="Q1753" s="627"/>
      <c r="R1753" s="627"/>
      <c r="S1753" s="627"/>
      <c r="T1753" s="628"/>
      <c r="AT1753" s="623" t="s">
        <v>205</v>
      </c>
      <c r="AU1753" s="623" t="s">
        <v>89</v>
      </c>
      <c r="AV1753" s="622" t="s">
        <v>114</v>
      </c>
      <c r="AW1753" s="622" t="s">
        <v>43</v>
      </c>
      <c r="AX1753" s="622" t="s">
        <v>82</v>
      </c>
      <c r="AY1753" s="623" t="s">
        <v>197</v>
      </c>
    </row>
    <row r="1754" spans="2:51" s="599" customFormat="1">
      <c r="B1754" s="598"/>
      <c r="D1754" s="594" t="s">
        <v>205</v>
      </c>
      <c r="E1754" s="600" t="s">
        <v>5</v>
      </c>
      <c r="F1754" s="601" t="s">
        <v>244</v>
      </c>
      <c r="H1754" s="600" t="s">
        <v>5</v>
      </c>
      <c r="L1754" s="598"/>
      <c r="M1754" s="602"/>
      <c r="N1754" s="603"/>
      <c r="O1754" s="603"/>
      <c r="P1754" s="603"/>
      <c r="Q1754" s="603"/>
      <c r="R1754" s="603"/>
      <c r="S1754" s="603"/>
      <c r="T1754" s="604"/>
      <c r="AT1754" s="600" t="s">
        <v>205</v>
      </c>
      <c r="AU1754" s="600" t="s">
        <v>89</v>
      </c>
      <c r="AV1754" s="599" t="s">
        <v>11</v>
      </c>
      <c r="AW1754" s="599" t="s">
        <v>43</v>
      </c>
      <c r="AX1754" s="599" t="s">
        <v>82</v>
      </c>
      <c r="AY1754" s="600" t="s">
        <v>197</v>
      </c>
    </row>
    <row r="1755" spans="2:51" s="606" customFormat="1">
      <c r="B1755" s="605"/>
      <c r="D1755" s="594" t="s">
        <v>205</v>
      </c>
      <c r="E1755" s="607" t="s">
        <v>5</v>
      </c>
      <c r="F1755" s="608" t="s">
        <v>1260</v>
      </c>
      <c r="H1755" s="609">
        <v>1</v>
      </c>
      <c r="L1755" s="605"/>
      <c r="M1755" s="610"/>
      <c r="N1755" s="611"/>
      <c r="O1755" s="611"/>
      <c r="P1755" s="611"/>
      <c r="Q1755" s="611"/>
      <c r="R1755" s="611"/>
      <c r="S1755" s="611"/>
      <c r="T1755" s="612"/>
      <c r="AT1755" s="607" t="s">
        <v>205</v>
      </c>
      <c r="AU1755" s="607" t="s">
        <v>89</v>
      </c>
      <c r="AV1755" s="606" t="s">
        <v>89</v>
      </c>
      <c r="AW1755" s="606" t="s">
        <v>43</v>
      </c>
      <c r="AX1755" s="606" t="s">
        <v>82</v>
      </c>
      <c r="AY1755" s="607" t="s">
        <v>197</v>
      </c>
    </row>
    <row r="1756" spans="2:51" s="606" customFormat="1">
      <c r="B1756" s="605"/>
      <c r="D1756" s="594" t="s">
        <v>205</v>
      </c>
      <c r="E1756" s="607" t="s">
        <v>5</v>
      </c>
      <c r="F1756" s="608" t="s">
        <v>1261</v>
      </c>
      <c r="H1756" s="609">
        <v>1</v>
      </c>
      <c r="L1756" s="605"/>
      <c r="M1756" s="610"/>
      <c r="N1756" s="611"/>
      <c r="O1756" s="611"/>
      <c r="P1756" s="611"/>
      <c r="Q1756" s="611"/>
      <c r="R1756" s="611"/>
      <c r="S1756" s="611"/>
      <c r="T1756" s="612"/>
      <c r="AT1756" s="607" t="s">
        <v>205</v>
      </c>
      <c r="AU1756" s="607" t="s">
        <v>89</v>
      </c>
      <c r="AV1756" s="606" t="s">
        <v>89</v>
      </c>
      <c r="AW1756" s="606" t="s">
        <v>43</v>
      </c>
      <c r="AX1756" s="606" t="s">
        <v>82</v>
      </c>
      <c r="AY1756" s="607" t="s">
        <v>197</v>
      </c>
    </row>
    <row r="1757" spans="2:51" s="606" customFormat="1">
      <c r="B1757" s="605"/>
      <c r="D1757" s="594" t="s">
        <v>205</v>
      </c>
      <c r="E1757" s="607" t="s">
        <v>5</v>
      </c>
      <c r="F1757" s="608" t="s">
        <v>1262</v>
      </c>
      <c r="H1757" s="609">
        <v>1</v>
      </c>
      <c r="L1757" s="605"/>
      <c r="M1757" s="610"/>
      <c r="N1757" s="611"/>
      <c r="O1757" s="611"/>
      <c r="P1757" s="611"/>
      <c r="Q1757" s="611"/>
      <c r="R1757" s="611"/>
      <c r="S1757" s="611"/>
      <c r="T1757" s="612"/>
      <c r="AT1757" s="607" t="s">
        <v>205</v>
      </c>
      <c r="AU1757" s="607" t="s">
        <v>89</v>
      </c>
      <c r="AV1757" s="606" t="s">
        <v>89</v>
      </c>
      <c r="AW1757" s="606" t="s">
        <v>43</v>
      </c>
      <c r="AX1757" s="606" t="s">
        <v>82</v>
      </c>
      <c r="AY1757" s="607" t="s">
        <v>197</v>
      </c>
    </row>
    <row r="1758" spans="2:51" s="606" customFormat="1">
      <c r="B1758" s="605"/>
      <c r="D1758" s="594" t="s">
        <v>205</v>
      </c>
      <c r="E1758" s="607" t="s">
        <v>5</v>
      </c>
      <c r="F1758" s="608" t="s">
        <v>1263</v>
      </c>
      <c r="H1758" s="609">
        <v>1</v>
      </c>
      <c r="L1758" s="605"/>
      <c r="M1758" s="610"/>
      <c r="N1758" s="611"/>
      <c r="O1758" s="611"/>
      <c r="P1758" s="611"/>
      <c r="Q1758" s="611"/>
      <c r="R1758" s="611"/>
      <c r="S1758" s="611"/>
      <c r="T1758" s="612"/>
      <c r="AT1758" s="607" t="s">
        <v>205</v>
      </c>
      <c r="AU1758" s="607" t="s">
        <v>89</v>
      </c>
      <c r="AV1758" s="606" t="s">
        <v>89</v>
      </c>
      <c r="AW1758" s="606" t="s">
        <v>43</v>
      </c>
      <c r="AX1758" s="606" t="s">
        <v>82</v>
      </c>
      <c r="AY1758" s="607" t="s">
        <v>197</v>
      </c>
    </row>
    <row r="1759" spans="2:51" s="606" customFormat="1">
      <c r="B1759" s="605"/>
      <c r="D1759" s="594" t="s">
        <v>205</v>
      </c>
      <c r="E1759" s="607" t="s">
        <v>5</v>
      </c>
      <c r="F1759" s="608" t="s">
        <v>1264</v>
      </c>
      <c r="H1759" s="609">
        <v>1</v>
      </c>
      <c r="L1759" s="605"/>
      <c r="M1759" s="610"/>
      <c r="N1759" s="611"/>
      <c r="O1759" s="611"/>
      <c r="P1759" s="611"/>
      <c r="Q1759" s="611"/>
      <c r="R1759" s="611"/>
      <c r="S1759" s="611"/>
      <c r="T1759" s="612"/>
      <c r="AT1759" s="607" t="s">
        <v>205</v>
      </c>
      <c r="AU1759" s="607" t="s">
        <v>89</v>
      </c>
      <c r="AV1759" s="606" t="s">
        <v>89</v>
      </c>
      <c r="AW1759" s="606" t="s">
        <v>43</v>
      </c>
      <c r="AX1759" s="606" t="s">
        <v>82</v>
      </c>
      <c r="AY1759" s="607" t="s">
        <v>197</v>
      </c>
    </row>
    <row r="1760" spans="2:51" s="606" customFormat="1">
      <c r="B1760" s="605"/>
      <c r="D1760" s="594" t="s">
        <v>205</v>
      </c>
      <c r="E1760" s="607" t="s">
        <v>5</v>
      </c>
      <c r="F1760" s="608" t="s">
        <v>1265</v>
      </c>
      <c r="H1760" s="609">
        <v>1</v>
      </c>
      <c r="L1760" s="605"/>
      <c r="M1760" s="610"/>
      <c r="N1760" s="611"/>
      <c r="O1760" s="611"/>
      <c r="P1760" s="611"/>
      <c r="Q1760" s="611"/>
      <c r="R1760" s="611"/>
      <c r="S1760" s="611"/>
      <c r="T1760" s="612"/>
      <c r="AT1760" s="607" t="s">
        <v>205</v>
      </c>
      <c r="AU1760" s="607" t="s">
        <v>89</v>
      </c>
      <c r="AV1760" s="606" t="s">
        <v>89</v>
      </c>
      <c r="AW1760" s="606" t="s">
        <v>43</v>
      </c>
      <c r="AX1760" s="606" t="s">
        <v>82</v>
      </c>
      <c r="AY1760" s="607" t="s">
        <v>197</v>
      </c>
    </row>
    <row r="1761" spans="2:51" s="606" customFormat="1">
      <c r="B1761" s="605"/>
      <c r="D1761" s="594" t="s">
        <v>205</v>
      </c>
      <c r="E1761" s="607" t="s">
        <v>5</v>
      </c>
      <c r="F1761" s="608" t="s">
        <v>1266</v>
      </c>
      <c r="H1761" s="609">
        <v>1</v>
      </c>
      <c r="L1761" s="605"/>
      <c r="M1761" s="610"/>
      <c r="N1761" s="611"/>
      <c r="O1761" s="611"/>
      <c r="P1761" s="611"/>
      <c r="Q1761" s="611"/>
      <c r="R1761" s="611"/>
      <c r="S1761" s="611"/>
      <c r="T1761" s="612"/>
      <c r="AT1761" s="607" t="s">
        <v>205</v>
      </c>
      <c r="AU1761" s="607" t="s">
        <v>89</v>
      </c>
      <c r="AV1761" s="606" t="s">
        <v>89</v>
      </c>
      <c r="AW1761" s="606" t="s">
        <v>43</v>
      </c>
      <c r="AX1761" s="606" t="s">
        <v>82</v>
      </c>
      <c r="AY1761" s="607" t="s">
        <v>197</v>
      </c>
    </row>
    <row r="1762" spans="2:51" s="606" customFormat="1">
      <c r="B1762" s="605"/>
      <c r="D1762" s="594" t="s">
        <v>205</v>
      </c>
      <c r="E1762" s="607" t="s">
        <v>5</v>
      </c>
      <c r="F1762" s="608" t="s">
        <v>1267</v>
      </c>
      <c r="H1762" s="609">
        <v>1</v>
      </c>
      <c r="L1762" s="605"/>
      <c r="M1762" s="610"/>
      <c r="N1762" s="611"/>
      <c r="O1762" s="611"/>
      <c r="P1762" s="611"/>
      <c r="Q1762" s="611"/>
      <c r="R1762" s="611"/>
      <c r="S1762" s="611"/>
      <c r="T1762" s="612"/>
      <c r="AT1762" s="607" t="s">
        <v>205</v>
      </c>
      <c r="AU1762" s="607" t="s">
        <v>89</v>
      </c>
      <c r="AV1762" s="606" t="s">
        <v>89</v>
      </c>
      <c r="AW1762" s="606" t="s">
        <v>43</v>
      </c>
      <c r="AX1762" s="606" t="s">
        <v>82</v>
      </c>
      <c r="AY1762" s="607" t="s">
        <v>197</v>
      </c>
    </row>
    <row r="1763" spans="2:51" s="606" customFormat="1">
      <c r="B1763" s="605"/>
      <c r="D1763" s="594" t="s">
        <v>205</v>
      </c>
      <c r="E1763" s="607" t="s">
        <v>5</v>
      </c>
      <c r="F1763" s="608" t="s">
        <v>1268</v>
      </c>
      <c r="H1763" s="609">
        <v>1</v>
      </c>
      <c r="L1763" s="605"/>
      <c r="M1763" s="610"/>
      <c r="N1763" s="611"/>
      <c r="O1763" s="611"/>
      <c r="P1763" s="611"/>
      <c r="Q1763" s="611"/>
      <c r="R1763" s="611"/>
      <c r="S1763" s="611"/>
      <c r="T1763" s="612"/>
      <c r="AT1763" s="607" t="s">
        <v>205</v>
      </c>
      <c r="AU1763" s="607" t="s">
        <v>89</v>
      </c>
      <c r="AV1763" s="606" t="s">
        <v>89</v>
      </c>
      <c r="AW1763" s="606" t="s">
        <v>43</v>
      </c>
      <c r="AX1763" s="606" t="s">
        <v>82</v>
      </c>
      <c r="AY1763" s="607" t="s">
        <v>197</v>
      </c>
    </row>
    <row r="1764" spans="2:51" s="606" customFormat="1">
      <c r="B1764" s="605"/>
      <c r="D1764" s="594" t="s">
        <v>205</v>
      </c>
      <c r="E1764" s="607" t="s">
        <v>5</v>
      </c>
      <c r="F1764" s="608" t="s">
        <v>1269</v>
      </c>
      <c r="H1764" s="609">
        <v>1</v>
      </c>
      <c r="L1764" s="605"/>
      <c r="M1764" s="610"/>
      <c r="N1764" s="611"/>
      <c r="O1764" s="611"/>
      <c r="P1764" s="611"/>
      <c r="Q1764" s="611"/>
      <c r="R1764" s="611"/>
      <c r="S1764" s="611"/>
      <c r="T1764" s="612"/>
      <c r="AT1764" s="607" t="s">
        <v>205</v>
      </c>
      <c r="AU1764" s="607" t="s">
        <v>89</v>
      </c>
      <c r="AV1764" s="606" t="s">
        <v>89</v>
      </c>
      <c r="AW1764" s="606" t="s">
        <v>43</v>
      </c>
      <c r="AX1764" s="606" t="s">
        <v>82</v>
      </c>
      <c r="AY1764" s="607" t="s">
        <v>197</v>
      </c>
    </row>
    <row r="1765" spans="2:51" s="606" customFormat="1">
      <c r="B1765" s="605"/>
      <c r="D1765" s="594" t="s">
        <v>205</v>
      </c>
      <c r="E1765" s="607" t="s">
        <v>5</v>
      </c>
      <c r="F1765" s="608" t="s">
        <v>1270</v>
      </c>
      <c r="H1765" s="609">
        <v>1</v>
      </c>
      <c r="L1765" s="605"/>
      <c r="M1765" s="610"/>
      <c r="N1765" s="611"/>
      <c r="O1765" s="611"/>
      <c r="P1765" s="611"/>
      <c r="Q1765" s="611"/>
      <c r="R1765" s="611"/>
      <c r="S1765" s="611"/>
      <c r="T1765" s="612"/>
      <c r="AT1765" s="607" t="s">
        <v>205</v>
      </c>
      <c r="AU1765" s="607" t="s">
        <v>89</v>
      </c>
      <c r="AV1765" s="606" t="s">
        <v>89</v>
      </c>
      <c r="AW1765" s="606" t="s">
        <v>43</v>
      </c>
      <c r="AX1765" s="606" t="s">
        <v>82</v>
      </c>
      <c r="AY1765" s="607" t="s">
        <v>197</v>
      </c>
    </row>
    <row r="1766" spans="2:51" s="606" customFormat="1">
      <c r="B1766" s="605"/>
      <c r="D1766" s="594" t="s">
        <v>205</v>
      </c>
      <c r="E1766" s="607" t="s">
        <v>5</v>
      </c>
      <c r="F1766" s="608" t="s">
        <v>1271</v>
      </c>
      <c r="H1766" s="609">
        <v>1</v>
      </c>
      <c r="L1766" s="605"/>
      <c r="M1766" s="610"/>
      <c r="N1766" s="611"/>
      <c r="O1766" s="611"/>
      <c r="P1766" s="611"/>
      <c r="Q1766" s="611"/>
      <c r="R1766" s="611"/>
      <c r="S1766" s="611"/>
      <c r="T1766" s="612"/>
      <c r="AT1766" s="607" t="s">
        <v>205</v>
      </c>
      <c r="AU1766" s="607" t="s">
        <v>89</v>
      </c>
      <c r="AV1766" s="606" t="s">
        <v>89</v>
      </c>
      <c r="AW1766" s="606" t="s">
        <v>43</v>
      </c>
      <c r="AX1766" s="606" t="s">
        <v>82</v>
      </c>
      <c r="AY1766" s="607" t="s">
        <v>197</v>
      </c>
    </row>
    <row r="1767" spans="2:51" s="622" customFormat="1">
      <c r="B1767" s="621"/>
      <c r="D1767" s="594" t="s">
        <v>205</v>
      </c>
      <c r="E1767" s="623" t="s">
        <v>5</v>
      </c>
      <c r="F1767" s="624" t="s">
        <v>248</v>
      </c>
      <c r="H1767" s="625">
        <v>12</v>
      </c>
      <c r="L1767" s="621"/>
      <c r="M1767" s="626"/>
      <c r="N1767" s="627"/>
      <c r="O1767" s="627"/>
      <c r="P1767" s="627"/>
      <c r="Q1767" s="627"/>
      <c r="R1767" s="627"/>
      <c r="S1767" s="627"/>
      <c r="T1767" s="628"/>
      <c r="AT1767" s="623" t="s">
        <v>205</v>
      </c>
      <c r="AU1767" s="623" t="s">
        <v>89</v>
      </c>
      <c r="AV1767" s="622" t="s">
        <v>114</v>
      </c>
      <c r="AW1767" s="622" t="s">
        <v>43</v>
      </c>
      <c r="AX1767" s="622" t="s">
        <v>82</v>
      </c>
      <c r="AY1767" s="623" t="s">
        <v>197</v>
      </c>
    </row>
    <row r="1768" spans="2:51" s="599" customFormat="1">
      <c r="B1768" s="598"/>
      <c r="D1768" s="594" t="s">
        <v>205</v>
      </c>
      <c r="E1768" s="600" t="s">
        <v>5</v>
      </c>
      <c r="F1768" s="601" t="s">
        <v>249</v>
      </c>
      <c r="H1768" s="600" t="s">
        <v>5</v>
      </c>
      <c r="L1768" s="598"/>
      <c r="M1768" s="602"/>
      <c r="N1768" s="603"/>
      <c r="O1768" s="603"/>
      <c r="P1768" s="603"/>
      <c r="Q1768" s="603"/>
      <c r="R1768" s="603"/>
      <c r="S1768" s="603"/>
      <c r="T1768" s="604"/>
      <c r="AT1768" s="600" t="s">
        <v>205</v>
      </c>
      <c r="AU1768" s="600" t="s">
        <v>89</v>
      </c>
      <c r="AV1768" s="599" t="s">
        <v>11</v>
      </c>
      <c r="AW1768" s="599" t="s">
        <v>43</v>
      </c>
      <c r="AX1768" s="599" t="s">
        <v>82</v>
      </c>
      <c r="AY1768" s="600" t="s">
        <v>197</v>
      </c>
    </row>
    <row r="1769" spans="2:51" s="606" customFormat="1">
      <c r="B1769" s="605"/>
      <c r="D1769" s="594" t="s">
        <v>205</v>
      </c>
      <c r="E1769" s="607" t="s">
        <v>5</v>
      </c>
      <c r="F1769" s="608" t="s">
        <v>1272</v>
      </c>
      <c r="H1769" s="609">
        <v>1</v>
      </c>
      <c r="L1769" s="605"/>
      <c r="M1769" s="610"/>
      <c r="N1769" s="611"/>
      <c r="O1769" s="611"/>
      <c r="P1769" s="611"/>
      <c r="Q1769" s="611"/>
      <c r="R1769" s="611"/>
      <c r="S1769" s="611"/>
      <c r="T1769" s="612"/>
      <c r="AT1769" s="607" t="s">
        <v>205</v>
      </c>
      <c r="AU1769" s="607" t="s">
        <v>89</v>
      </c>
      <c r="AV1769" s="606" t="s">
        <v>89</v>
      </c>
      <c r="AW1769" s="606" t="s">
        <v>43</v>
      </c>
      <c r="AX1769" s="606" t="s">
        <v>82</v>
      </c>
      <c r="AY1769" s="607" t="s">
        <v>197</v>
      </c>
    </row>
    <row r="1770" spans="2:51" s="606" customFormat="1">
      <c r="B1770" s="605"/>
      <c r="D1770" s="594" t="s">
        <v>205</v>
      </c>
      <c r="E1770" s="607" t="s">
        <v>5</v>
      </c>
      <c r="F1770" s="608" t="s">
        <v>1273</v>
      </c>
      <c r="H1770" s="609">
        <v>1</v>
      </c>
      <c r="L1770" s="605"/>
      <c r="M1770" s="610"/>
      <c r="N1770" s="611"/>
      <c r="O1770" s="611"/>
      <c r="P1770" s="611"/>
      <c r="Q1770" s="611"/>
      <c r="R1770" s="611"/>
      <c r="S1770" s="611"/>
      <c r="T1770" s="612"/>
      <c r="AT1770" s="607" t="s">
        <v>205</v>
      </c>
      <c r="AU1770" s="607" t="s">
        <v>89</v>
      </c>
      <c r="AV1770" s="606" t="s">
        <v>89</v>
      </c>
      <c r="AW1770" s="606" t="s">
        <v>43</v>
      </c>
      <c r="AX1770" s="606" t="s">
        <v>82</v>
      </c>
      <c r="AY1770" s="607" t="s">
        <v>197</v>
      </c>
    </row>
    <row r="1771" spans="2:51" s="606" customFormat="1">
      <c r="B1771" s="605"/>
      <c r="D1771" s="594" t="s">
        <v>205</v>
      </c>
      <c r="E1771" s="607" t="s">
        <v>5</v>
      </c>
      <c r="F1771" s="608" t="s">
        <v>1274</v>
      </c>
      <c r="H1771" s="609">
        <v>1</v>
      </c>
      <c r="L1771" s="605"/>
      <c r="M1771" s="610"/>
      <c r="N1771" s="611"/>
      <c r="O1771" s="611"/>
      <c r="P1771" s="611"/>
      <c r="Q1771" s="611"/>
      <c r="R1771" s="611"/>
      <c r="S1771" s="611"/>
      <c r="T1771" s="612"/>
      <c r="AT1771" s="607" t="s">
        <v>205</v>
      </c>
      <c r="AU1771" s="607" t="s">
        <v>89</v>
      </c>
      <c r="AV1771" s="606" t="s">
        <v>89</v>
      </c>
      <c r="AW1771" s="606" t="s">
        <v>43</v>
      </c>
      <c r="AX1771" s="606" t="s">
        <v>82</v>
      </c>
      <c r="AY1771" s="607" t="s">
        <v>197</v>
      </c>
    </row>
    <row r="1772" spans="2:51" s="606" customFormat="1">
      <c r="B1772" s="605"/>
      <c r="D1772" s="594" t="s">
        <v>205</v>
      </c>
      <c r="E1772" s="607" t="s">
        <v>5</v>
      </c>
      <c r="F1772" s="608" t="s">
        <v>1275</v>
      </c>
      <c r="H1772" s="609">
        <v>1</v>
      </c>
      <c r="L1772" s="605"/>
      <c r="M1772" s="610"/>
      <c r="N1772" s="611"/>
      <c r="O1772" s="611"/>
      <c r="P1772" s="611"/>
      <c r="Q1772" s="611"/>
      <c r="R1772" s="611"/>
      <c r="S1772" s="611"/>
      <c r="T1772" s="612"/>
      <c r="AT1772" s="607" t="s">
        <v>205</v>
      </c>
      <c r="AU1772" s="607" t="s">
        <v>89</v>
      </c>
      <c r="AV1772" s="606" t="s">
        <v>89</v>
      </c>
      <c r="AW1772" s="606" t="s">
        <v>43</v>
      </c>
      <c r="AX1772" s="606" t="s">
        <v>82</v>
      </c>
      <c r="AY1772" s="607" t="s">
        <v>197</v>
      </c>
    </row>
    <row r="1773" spans="2:51" s="606" customFormat="1">
      <c r="B1773" s="605"/>
      <c r="D1773" s="594" t="s">
        <v>205</v>
      </c>
      <c r="E1773" s="607" t="s">
        <v>5</v>
      </c>
      <c r="F1773" s="608" t="s">
        <v>1276</v>
      </c>
      <c r="H1773" s="609">
        <v>1</v>
      </c>
      <c r="L1773" s="605"/>
      <c r="M1773" s="610"/>
      <c r="N1773" s="611"/>
      <c r="O1773" s="611"/>
      <c r="P1773" s="611"/>
      <c r="Q1773" s="611"/>
      <c r="R1773" s="611"/>
      <c r="S1773" s="611"/>
      <c r="T1773" s="612"/>
      <c r="AT1773" s="607" t="s">
        <v>205</v>
      </c>
      <c r="AU1773" s="607" t="s">
        <v>89</v>
      </c>
      <c r="AV1773" s="606" t="s">
        <v>89</v>
      </c>
      <c r="AW1773" s="606" t="s">
        <v>43</v>
      </c>
      <c r="AX1773" s="606" t="s">
        <v>82</v>
      </c>
      <c r="AY1773" s="607" t="s">
        <v>197</v>
      </c>
    </row>
    <row r="1774" spans="2:51" s="606" customFormat="1">
      <c r="B1774" s="605"/>
      <c r="D1774" s="594" t="s">
        <v>205</v>
      </c>
      <c r="E1774" s="607" t="s">
        <v>5</v>
      </c>
      <c r="F1774" s="608" t="s">
        <v>1277</v>
      </c>
      <c r="H1774" s="609">
        <v>1</v>
      </c>
      <c r="L1774" s="605"/>
      <c r="M1774" s="610"/>
      <c r="N1774" s="611"/>
      <c r="O1774" s="611"/>
      <c r="P1774" s="611"/>
      <c r="Q1774" s="611"/>
      <c r="R1774" s="611"/>
      <c r="S1774" s="611"/>
      <c r="T1774" s="612"/>
      <c r="AT1774" s="607" t="s">
        <v>205</v>
      </c>
      <c r="AU1774" s="607" t="s">
        <v>89</v>
      </c>
      <c r="AV1774" s="606" t="s">
        <v>89</v>
      </c>
      <c r="AW1774" s="606" t="s">
        <v>43</v>
      </c>
      <c r="AX1774" s="606" t="s">
        <v>82</v>
      </c>
      <c r="AY1774" s="607" t="s">
        <v>197</v>
      </c>
    </row>
    <row r="1775" spans="2:51" s="606" customFormat="1">
      <c r="B1775" s="605"/>
      <c r="D1775" s="594" t="s">
        <v>205</v>
      </c>
      <c r="E1775" s="607" t="s">
        <v>5</v>
      </c>
      <c r="F1775" s="608" t="s">
        <v>1278</v>
      </c>
      <c r="H1775" s="609">
        <v>1</v>
      </c>
      <c r="L1775" s="605"/>
      <c r="M1775" s="610"/>
      <c r="N1775" s="611"/>
      <c r="O1775" s="611"/>
      <c r="P1775" s="611"/>
      <c r="Q1775" s="611"/>
      <c r="R1775" s="611"/>
      <c r="S1775" s="611"/>
      <c r="T1775" s="612"/>
      <c r="AT1775" s="607" t="s">
        <v>205</v>
      </c>
      <c r="AU1775" s="607" t="s">
        <v>89</v>
      </c>
      <c r="AV1775" s="606" t="s">
        <v>89</v>
      </c>
      <c r="AW1775" s="606" t="s">
        <v>43</v>
      </c>
      <c r="AX1775" s="606" t="s">
        <v>82</v>
      </c>
      <c r="AY1775" s="607" t="s">
        <v>197</v>
      </c>
    </row>
    <row r="1776" spans="2:51" s="606" customFormat="1">
      <c r="B1776" s="605"/>
      <c r="D1776" s="594" t="s">
        <v>205</v>
      </c>
      <c r="E1776" s="607" t="s">
        <v>5</v>
      </c>
      <c r="F1776" s="608" t="s">
        <v>1279</v>
      </c>
      <c r="H1776" s="609">
        <v>1</v>
      </c>
      <c r="L1776" s="605"/>
      <c r="M1776" s="610"/>
      <c r="N1776" s="611"/>
      <c r="O1776" s="611"/>
      <c r="P1776" s="611"/>
      <c r="Q1776" s="611"/>
      <c r="R1776" s="611"/>
      <c r="S1776" s="611"/>
      <c r="T1776" s="612"/>
      <c r="AT1776" s="607" t="s">
        <v>205</v>
      </c>
      <c r="AU1776" s="607" t="s">
        <v>89</v>
      </c>
      <c r="AV1776" s="606" t="s">
        <v>89</v>
      </c>
      <c r="AW1776" s="606" t="s">
        <v>43</v>
      </c>
      <c r="AX1776" s="606" t="s">
        <v>82</v>
      </c>
      <c r="AY1776" s="607" t="s">
        <v>197</v>
      </c>
    </row>
    <row r="1777" spans="2:65" s="606" customFormat="1">
      <c r="B1777" s="605"/>
      <c r="D1777" s="594" t="s">
        <v>205</v>
      </c>
      <c r="E1777" s="607" t="s">
        <v>5</v>
      </c>
      <c r="F1777" s="608" t="s">
        <v>1280</v>
      </c>
      <c r="H1777" s="609">
        <v>1</v>
      </c>
      <c r="L1777" s="605"/>
      <c r="M1777" s="610"/>
      <c r="N1777" s="611"/>
      <c r="O1777" s="611"/>
      <c r="P1777" s="611"/>
      <c r="Q1777" s="611"/>
      <c r="R1777" s="611"/>
      <c r="S1777" s="611"/>
      <c r="T1777" s="612"/>
      <c r="AT1777" s="607" t="s">
        <v>205</v>
      </c>
      <c r="AU1777" s="607" t="s">
        <v>89</v>
      </c>
      <c r="AV1777" s="606" t="s">
        <v>89</v>
      </c>
      <c r="AW1777" s="606" t="s">
        <v>43</v>
      </c>
      <c r="AX1777" s="606" t="s">
        <v>82</v>
      </c>
      <c r="AY1777" s="607" t="s">
        <v>197</v>
      </c>
    </row>
    <row r="1778" spans="2:65" s="606" customFormat="1">
      <c r="B1778" s="605"/>
      <c r="D1778" s="594" t="s">
        <v>205</v>
      </c>
      <c r="E1778" s="607" t="s">
        <v>5</v>
      </c>
      <c r="F1778" s="608" t="s">
        <v>1281</v>
      </c>
      <c r="H1778" s="609">
        <v>1</v>
      </c>
      <c r="L1778" s="605"/>
      <c r="M1778" s="610"/>
      <c r="N1778" s="611"/>
      <c r="O1778" s="611"/>
      <c r="P1778" s="611"/>
      <c r="Q1778" s="611"/>
      <c r="R1778" s="611"/>
      <c r="S1778" s="611"/>
      <c r="T1778" s="612"/>
      <c r="AT1778" s="607" t="s">
        <v>205</v>
      </c>
      <c r="AU1778" s="607" t="s">
        <v>89</v>
      </c>
      <c r="AV1778" s="606" t="s">
        <v>89</v>
      </c>
      <c r="AW1778" s="606" t="s">
        <v>43</v>
      </c>
      <c r="AX1778" s="606" t="s">
        <v>82</v>
      </c>
      <c r="AY1778" s="607" t="s">
        <v>197</v>
      </c>
    </row>
    <row r="1779" spans="2:65" s="606" customFormat="1">
      <c r="B1779" s="605"/>
      <c r="D1779" s="594" t="s">
        <v>205</v>
      </c>
      <c r="E1779" s="607" t="s">
        <v>5</v>
      </c>
      <c r="F1779" s="608" t="s">
        <v>1282</v>
      </c>
      <c r="H1779" s="609">
        <v>1</v>
      </c>
      <c r="L1779" s="605"/>
      <c r="M1779" s="610"/>
      <c r="N1779" s="611"/>
      <c r="O1779" s="611"/>
      <c r="P1779" s="611"/>
      <c r="Q1779" s="611"/>
      <c r="R1779" s="611"/>
      <c r="S1779" s="611"/>
      <c r="T1779" s="612"/>
      <c r="AT1779" s="607" t="s">
        <v>205</v>
      </c>
      <c r="AU1779" s="607" t="s">
        <v>89</v>
      </c>
      <c r="AV1779" s="606" t="s">
        <v>89</v>
      </c>
      <c r="AW1779" s="606" t="s">
        <v>43</v>
      </c>
      <c r="AX1779" s="606" t="s">
        <v>82</v>
      </c>
      <c r="AY1779" s="607" t="s">
        <v>197</v>
      </c>
    </row>
    <row r="1780" spans="2:65" s="606" customFormat="1">
      <c r="B1780" s="605"/>
      <c r="D1780" s="594" t="s">
        <v>205</v>
      </c>
      <c r="E1780" s="607" t="s">
        <v>5</v>
      </c>
      <c r="F1780" s="608" t="s">
        <v>1283</v>
      </c>
      <c r="H1780" s="609">
        <v>1</v>
      </c>
      <c r="L1780" s="605"/>
      <c r="M1780" s="610"/>
      <c r="N1780" s="611"/>
      <c r="O1780" s="611"/>
      <c r="P1780" s="611"/>
      <c r="Q1780" s="611"/>
      <c r="R1780" s="611"/>
      <c r="S1780" s="611"/>
      <c r="T1780" s="612"/>
      <c r="AT1780" s="607" t="s">
        <v>205</v>
      </c>
      <c r="AU1780" s="607" t="s">
        <v>89</v>
      </c>
      <c r="AV1780" s="606" t="s">
        <v>89</v>
      </c>
      <c r="AW1780" s="606" t="s">
        <v>43</v>
      </c>
      <c r="AX1780" s="606" t="s">
        <v>82</v>
      </c>
      <c r="AY1780" s="607" t="s">
        <v>197</v>
      </c>
    </row>
    <row r="1781" spans="2:65" s="622" customFormat="1">
      <c r="B1781" s="621"/>
      <c r="D1781" s="594" t="s">
        <v>205</v>
      </c>
      <c r="E1781" s="623" t="s">
        <v>5</v>
      </c>
      <c r="F1781" s="624" t="s">
        <v>253</v>
      </c>
      <c r="H1781" s="625">
        <v>12</v>
      </c>
      <c r="L1781" s="621"/>
      <c r="M1781" s="626"/>
      <c r="N1781" s="627"/>
      <c r="O1781" s="627"/>
      <c r="P1781" s="627"/>
      <c r="Q1781" s="627"/>
      <c r="R1781" s="627"/>
      <c r="S1781" s="627"/>
      <c r="T1781" s="628"/>
      <c r="AT1781" s="623" t="s">
        <v>205</v>
      </c>
      <c r="AU1781" s="623" t="s">
        <v>89</v>
      </c>
      <c r="AV1781" s="622" t="s">
        <v>114</v>
      </c>
      <c r="AW1781" s="622" t="s">
        <v>43</v>
      </c>
      <c r="AX1781" s="622" t="s">
        <v>82</v>
      </c>
      <c r="AY1781" s="623" t="s">
        <v>197</v>
      </c>
    </row>
    <row r="1782" spans="2:65" s="614" customFormat="1">
      <c r="B1782" s="613"/>
      <c r="D1782" s="594" t="s">
        <v>205</v>
      </c>
      <c r="E1782" s="615" t="s">
        <v>5</v>
      </c>
      <c r="F1782" s="616" t="s">
        <v>210</v>
      </c>
      <c r="H1782" s="617">
        <v>49</v>
      </c>
      <c r="L1782" s="613"/>
      <c r="M1782" s="618"/>
      <c r="N1782" s="619"/>
      <c r="O1782" s="619"/>
      <c r="P1782" s="619"/>
      <c r="Q1782" s="619"/>
      <c r="R1782" s="619"/>
      <c r="S1782" s="619"/>
      <c r="T1782" s="620"/>
      <c r="AT1782" s="615" t="s">
        <v>205</v>
      </c>
      <c r="AU1782" s="615" t="s">
        <v>89</v>
      </c>
      <c r="AV1782" s="614" t="s">
        <v>129</v>
      </c>
      <c r="AW1782" s="614" t="s">
        <v>43</v>
      </c>
      <c r="AX1782" s="614" t="s">
        <v>11</v>
      </c>
      <c r="AY1782" s="615" t="s">
        <v>197</v>
      </c>
    </row>
    <row r="1783" spans="2:65" s="492" customFormat="1" ht="16.5" customHeight="1">
      <c r="B1783" s="493"/>
      <c r="C1783" s="572" t="s">
        <v>1284</v>
      </c>
      <c r="D1783" s="572" t="s">
        <v>199</v>
      </c>
      <c r="E1783" s="573" t="s">
        <v>1285</v>
      </c>
      <c r="F1783" s="574" t="s">
        <v>1286</v>
      </c>
      <c r="G1783" s="575" t="s">
        <v>1233</v>
      </c>
      <c r="H1783" s="576">
        <v>50</v>
      </c>
      <c r="I1783" s="7"/>
      <c r="J1783" s="577">
        <f>ROUND(I1783*H1783,0)</f>
        <v>0</v>
      </c>
      <c r="K1783" s="574" t="s">
        <v>203</v>
      </c>
      <c r="L1783" s="493"/>
      <c r="M1783" s="578" t="s">
        <v>5</v>
      </c>
      <c r="N1783" s="579" t="s">
        <v>53</v>
      </c>
      <c r="O1783" s="494"/>
      <c r="P1783" s="580">
        <f>O1783*H1783</f>
        <v>0</v>
      </c>
      <c r="Q1783" s="580">
        <v>0</v>
      </c>
      <c r="R1783" s="580">
        <f>Q1783*H1783</f>
        <v>0</v>
      </c>
      <c r="S1783" s="580">
        <v>1.9460000000000002E-2</v>
      </c>
      <c r="T1783" s="581">
        <f>S1783*H1783</f>
        <v>0.97300000000000009</v>
      </c>
      <c r="AR1783" s="482" t="s">
        <v>374</v>
      </c>
      <c r="AT1783" s="482" t="s">
        <v>199</v>
      </c>
      <c r="AU1783" s="482" t="s">
        <v>89</v>
      </c>
      <c r="AY1783" s="482" t="s">
        <v>197</v>
      </c>
      <c r="BE1783" s="582">
        <f>IF(N1783="základní",J1783,0)</f>
        <v>0</v>
      </c>
      <c r="BF1783" s="582">
        <f>IF(N1783="snížená",J1783,0)</f>
        <v>0</v>
      </c>
      <c r="BG1783" s="582">
        <f>IF(N1783="zákl. přenesená",J1783,0)</f>
        <v>0</v>
      </c>
      <c r="BH1783" s="582">
        <f>IF(N1783="sníž. přenesená",J1783,0)</f>
        <v>0</v>
      </c>
      <c r="BI1783" s="582">
        <f>IF(N1783="nulová",J1783,0)</f>
        <v>0</v>
      </c>
      <c r="BJ1783" s="482" t="s">
        <v>11</v>
      </c>
      <c r="BK1783" s="582">
        <f>ROUND(I1783*H1783,0)</f>
        <v>0</v>
      </c>
      <c r="BL1783" s="482" t="s">
        <v>374</v>
      </c>
      <c r="BM1783" s="482" t="s">
        <v>1287</v>
      </c>
    </row>
    <row r="1784" spans="2:65" s="599" customFormat="1">
      <c r="B1784" s="598"/>
      <c r="D1784" s="594" t="s">
        <v>205</v>
      </c>
      <c r="E1784" s="600" t="s">
        <v>5</v>
      </c>
      <c r="F1784" s="601" t="s">
        <v>215</v>
      </c>
      <c r="H1784" s="600" t="s">
        <v>5</v>
      </c>
      <c r="L1784" s="598"/>
      <c r="M1784" s="602"/>
      <c r="N1784" s="603"/>
      <c r="O1784" s="603"/>
      <c r="P1784" s="603"/>
      <c r="Q1784" s="603"/>
      <c r="R1784" s="603"/>
      <c r="S1784" s="603"/>
      <c r="T1784" s="604"/>
      <c r="AT1784" s="600" t="s">
        <v>205</v>
      </c>
      <c r="AU1784" s="600" t="s">
        <v>89</v>
      </c>
      <c r="AV1784" s="599" t="s">
        <v>11</v>
      </c>
      <c r="AW1784" s="599" t="s">
        <v>43</v>
      </c>
      <c r="AX1784" s="599" t="s">
        <v>82</v>
      </c>
      <c r="AY1784" s="600" t="s">
        <v>197</v>
      </c>
    </row>
    <row r="1785" spans="2:65" s="606" customFormat="1">
      <c r="B1785" s="605"/>
      <c r="D1785" s="594" t="s">
        <v>205</v>
      </c>
      <c r="E1785" s="607" t="s">
        <v>5</v>
      </c>
      <c r="F1785" s="608" t="s">
        <v>1235</v>
      </c>
      <c r="H1785" s="609">
        <v>1</v>
      </c>
      <c r="L1785" s="605"/>
      <c r="M1785" s="610"/>
      <c r="N1785" s="611"/>
      <c r="O1785" s="611"/>
      <c r="P1785" s="611"/>
      <c r="Q1785" s="611"/>
      <c r="R1785" s="611"/>
      <c r="S1785" s="611"/>
      <c r="T1785" s="612"/>
      <c r="AT1785" s="607" t="s">
        <v>205</v>
      </c>
      <c r="AU1785" s="607" t="s">
        <v>89</v>
      </c>
      <c r="AV1785" s="606" t="s">
        <v>89</v>
      </c>
      <c r="AW1785" s="606" t="s">
        <v>43</v>
      </c>
      <c r="AX1785" s="606" t="s">
        <v>82</v>
      </c>
      <c r="AY1785" s="607" t="s">
        <v>197</v>
      </c>
    </row>
    <row r="1786" spans="2:65" s="606" customFormat="1">
      <c r="B1786" s="605"/>
      <c r="D1786" s="594" t="s">
        <v>205</v>
      </c>
      <c r="E1786" s="607" t="s">
        <v>5</v>
      </c>
      <c r="F1786" s="608" t="s">
        <v>1288</v>
      </c>
      <c r="H1786" s="609">
        <v>1</v>
      </c>
      <c r="L1786" s="605"/>
      <c r="M1786" s="610"/>
      <c r="N1786" s="611"/>
      <c r="O1786" s="611"/>
      <c r="P1786" s="611"/>
      <c r="Q1786" s="611"/>
      <c r="R1786" s="611"/>
      <c r="S1786" s="611"/>
      <c r="T1786" s="612"/>
      <c r="AT1786" s="607" t="s">
        <v>205</v>
      </c>
      <c r="AU1786" s="607" t="s">
        <v>89</v>
      </c>
      <c r="AV1786" s="606" t="s">
        <v>89</v>
      </c>
      <c r="AW1786" s="606" t="s">
        <v>43</v>
      </c>
      <c r="AX1786" s="606" t="s">
        <v>82</v>
      </c>
      <c r="AY1786" s="607" t="s">
        <v>197</v>
      </c>
    </row>
    <row r="1787" spans="2:65" s="622" customFormat="1">
      <c r="B1787" s="621"/>
      <c r="D1787" s="594" t="s">
        <v>205</v>
      </c>
      <c r="E1787" s="623" t="s">
        <v>5</v>
      </c>
      <c r="F1787" s="624" t="s">
        <v>222</v>
      </c>
      <c r="H1787" s="625">
        <v>2</v>
      </c>
      <c r="L1787" s="621"/>
      <c r="M1787" s="626"/>
      <c r="N1787" s="627"/>
      <c r="O1787" s="627"/>
      <c r="P1787" s="627"/>
      <c r="Q1787" s="627"/>
      <c r="R1787" s="627"/>
      <c r="S1787" s="627"/>
      <c r="T1787" s="628"/>
      <c r="AT1787" s="623" t="s">
        <v>205</v>
      </c>
      <c r="AU1787" s="623" t="s">
        <v>89</v>
      </c>
      <c r="AV1787" s="622" t="s">
        <v>114</v>
      </c>
      <c r="AW1787" s="622" t="s">
        <v>43</v>
      </c>
      <c r="AX1787" s="622" t="s">
        <v>82</v>
      </c>
      <c r="AY1787" s="623" t="s">
        <v>197</v>
      </c>
    </row>
    <row r="1788" spans="2:65" s="599" customFormat="1">
      <c r="B1788" s="598"/>
      <c r="D1788" s="594" t="s">
        <v>205</v>
      </c>
      <c r="E1788" s="600" t="s">
        <v>5</v>
      </c>
      <c r="F1788" s="601" t="s">
        <v>223</v>
      </c>
      <c r="H1788" s="600" t="s">
        <v>5</v>
      </c>
      <c r="L1788" s="598"/>
      <c r="M1788" s="602"/>
      <c r="N1788" s="603"/>
      <c r="O1788" s="603"/>
      <c r="P1788" s="603"/>
      <c r="Q1788" s="603"/>
      <c r="R1788" s="603"/>
      <c r="S1788" s="603"/>
      <c r="T1788" s="604"/>
      <c r="AT1788" s="600" t="s">
        <v>205</v>
      </c>
      <c r="AU1788" s="600" t="s">
        <v>89</v>
      </c>
      <c r="AV1788" s="599" t="s">
        <v>11</v>
      </c>
      <c r="AW1788" s="599" t="s">
        <v>43</v>
      </c>
      <c r="AX1788" s="599" t="s">
        <v>82</v>
      </c>
      <c r="AY1788" s="600" t="s">
        <v>197</v>
      </c>
    </row>
    <row r="1789" spans="2:65" s="606" customFormat="1">
      <c r="B1789" s="605"/>
      <c r="D1789" s="594" t="s">
        <v>205</v>
      </c>
      <c r="E1789" s="607" t="s">
        <v>5</v>
      </c>
      <c r="F1789" s="608" t="s">
        <v>1236</v>
      </c>
      <c r="H1789" s="609">
        <v>1</v>
      </c>
      <c r="L1789" s="605"/>
      <c r="M1789" s="610"/>
      <c r="N1789" s="611"/>
      <c r="O1789" s="611"/>
      <c r="P1789" s="611"/>
      <c r="Q1789" s="611"/>
      <c r="R1789" s="611"/>
      <c r="S1789" s="611"/>
      <c r="T1789" s="612"/>
      <c r="AT1789" s="607" t="s">
        <v>205</v>
      </c>
      <c r="AU1789" s="607" t="s">
        <v>89</v>
      </c>
      <c r="AV1789" s="606" t="s">
        <v>89</v>
      </c>
      <c r="AW1789" s="606" t="s">
        <v>43</v>
      </c>
      <c r="AX1789" s="606" t="s">
        <v>82</v>
      </c>
      <c r="AY1789" s="607" t="s">
        <v>197</v>
      </c>
    </row>
    <row r="1790" spans="2:65" s="606" customFormat="1">
      <c r="B1790" s="605"/>
      <c r="D1790" s="594" t="s">
        <v>205</v>
      </c>
      <c r="E1790" s="607" t="s">
        <v>5</v>
      </c>
      <c r="F1790" s="608" t="s">
        <v>1237</v>
      </c>
      <c r="H1790" s="609">
        <v>1</v>
      </c>
      <c r="L1790" s="605"/>
      <c r="M1790" s="610"/>
      <c r="N1790" s="611"/>
      <c r="O1790" s="611"/>
      <c r="P1790" s="611"/>
      <c r="Q1790" s="611"/>
      <c r="R1790" s="611"/>
      <c r="S1790" s="611"/>
      <c r="T1790" s="612"/>
      <c r="AT1790" s="607" t="s">
        <v>205</v>
      </c>
      <c r="AU1790" s="607" t="s">
        <v>89</v>
      </c>
      <c r="AV1790" s="606" t="s">
        <v>89</v>
      </c>
      <c r="AW1790" s="606" t="s">
        <v>43</v>
      </c>
      <c r="AX1790" s="606" t="s">
        <v>82</v>
      </c>
      <c r="AY1790" s="607" t="s">
        <v>197</v>
      </c>
    </row>
    <row r="1791" spans="2:65" s="606" customFormat="1">
      <c r="B1791" s="605"/>
      <c r="D1791" s="594" t="s">
        <v>205</v>
      </c>
      <c r="E1791" s="607" t="s">
        <v>5</v>
      </c>
      <c r="F1791" s="608" t="s">
        <v>1238</v>
      </c>
      <c r="H1791" s="609">
        <v>1</v>
      </c>
      <c r="L1791" s="605"/>
      <c r="M1791" s="610"/>
      <c r="N1791" s="611"/>
      <c r="O1791" s="611"/>
      <c r="P1791" s="611"/>
      <c r="Q1791" s="611"/>
      <c r="R1791" s="611"/>
      <c r="S1791" s="611"/>
      <c r="T1791" s="612"/>
      <c r="AT1791" s="607" t="s">
        <v>205</v>
      </c>
      <c r="AU1791" s="607" t="s">
        <v>89</v>
      </c>
      <c r="AV1791" s="606" t="s">
        <v>89</v>
      </c>
      <c r="AW1791" s="606" t="s">
        <v>43</v>
      </c>
      <c r="AX1791" s="606" t="s">
        <v>82</v>
      </c>
      <c r="AY1791" s="607" t="s">
        <v>197</v>
      </c>
    </row>
    <row r="1792" spans="2:65" s="606" customFormat="1">
      <c r="B1792" s="605"/>
      <c r="D1792" s="594" t="s">
        <v>205</v>
      </c>
      <c r="E1792" s="607" t="s">
        <v>5</v>
      </c>
      <c r="F1792" s="608" t="s">
        <v>1239</v>
      </c>
      <c r="H1792" s="609">
        <v>1</v>
      </c>
      <c r="L1792" s="605"/>
      <c r="M1792" s="610"/>
      <c r="N1792" s="611"/>
      <c r="O1792" s="611"/>
      <c r="P1792" s="611"/>
      <c r="Q1792" s="611"/>
      <c r="R1792" s="611"/>
      <c r="S1792" s="611"/>
      <c r="T1792" s="612"/>
      <c r="AT1792" s="607" t="s">
        <v>205</v>
      </c>
      <c r="AU1792" s="607" t="s">
        <v>89</v>
      </c>
      <c r="AV1792" s="606" t="s">
        <v>89</v>
      </c>
      <c r="AW1792" s="606" t="s">
        <v>43</v>
      </c>
      <c r="AX1792" s="606" t="s">
        <v>82</v>
      </c>
      <c r="AY1792" s="607" t="s">
        <v>197</v>
      </c>
    </row>
    <row r="1793" spans="2:51" s="606" customFormat="1">
      <c r="B1793" s="605"/>
      <c r="D1793" s="594" t="s">
        <v>205</v>
      </c>
      <c r="E1793" s="607" t="s">
        <v>5</v>
      </c>
      <c r="F1793" s="608" t="s">
        <v>1240</v>
      </c>
      <c r="H1793" s="609">
        <v>1</v>
      </c>
      <c r="L1793" s="605"/>
      <c r="M1793" s="610"/>
      <c r="N1793" s="611"/>
      <c r="O1793" s="611"/>
      <c r="P1793" s="611"/>
      <c r="Q1793" s="611"/>
      <c r="R1793" s="611"/>
      <c r="S1793" s="611"/>
      <c r="T1793" s="612"/>
      <c r="AT1793" s="607" t="s">
        <v>205</v>
      </c>
      <c r="AU1793" s="607" t="s">
        <v>89</v>
      </c>
      <c r="AV1793" s="606" t="s">
        <v>89</v>
      </c>
      <c r="AW1793" s="606" t="s">
        <v>43</v>
      </c>
      <c r="AX1793" s="606" t="s">
        <v>82</v>
      </c>
      <c r="AY1793" s="607" t="s">
        <v>197</v>
      </c>
    </row>
    <row r="1794" spans="2:51" s="606" customFormat="1">
      <c r="B1794" s="605"/>
      <c r="D1794" s="594" t="s">
        <v>205</v>
      </c>
      <c r="E1794" s="607" t="s">
        <v>5</v>
      </c>
      <c r="F1794" s="608" t="s">
        <v>1241</v>
      </c>
      <c r="H1794" s="609">
        <v>1</v>
      </c>
      <c r="L1794" s="605"/>
      <c r="M1794" s="610"/>
      <c r="N1794" s="611"/>
      <c r="O1794" s="611"/>
      <c r="P1794" s="611"/>
      <c r="Q1794" s="611"/>
      <c r="R1794" s="611"/>
      <c r="S1794" s="611"/>
      <c r="T1794" s="612"/>
      <c r="AT1794" s="607" t="s">
        <v>205</v>
      </c>
      <c r="AU1794" s="607" t="s">
        <v>89</v>
      </c>
      <c r="AV1794" s="606" t="s">
        <v>89</v>
      </c>
      <c r="AW1794" s="606" t="s">
        <v>43</v>
      </c>
      <c r="AX1794" s="606" t="s">
        <v>82</v>
      </c>
      <c r="AY1794" s="607" t="s">
        <v>197</v>
      </c>
    </row>
    <row r="1795" spans="2:51" s="606" customFormat="1">
      <c r="B1795" s="605"/>
      <c r="D1795" s="594" t="s">
        <v>205</v>
      </c>
      <c r="E1795" s="607" t="s">
        <v>5</v>
      </c>
      <c r="F1795" s="608" t="s">
        <v>1242</v>
      </c>
      <c r="H1795" s="609">
        <v>1</v>
      </c>
      <c r="L1795" s="605"/>
      <c r="M1795" s="610"/>
      <c r="N1795" s="611"/>
      <c r="O1795" s="611"/>
      <c r="P1795" s="611"/>
      <c r="Q1795" s="611"/>
      <c r="R1795" s="611"/>
      <c r="S1795" s="611"/>
      <c r="T1795" s="612"/>
      <c r="AT1795" s="607" t="s">
        <v>205</v>
      </c>
      <c r="AU1795" s="607" t="s">
        <v>89</v>
      </c>
      <c r="AV1795" s="606" t="s">
        <v>89</v>
      </c>
      <c r="AW1795" s="606" t="s">
        <v>43</v>
      </c>
      <c r="AX1795" s="606" t="s">
        <v>82</v>
      </c>
      <c r="AY1795" s="607" t="s">
        <v>197</v>
      </c>
    </row>
    <row r="1796" spans="2:51" s="606" customFormat="1">
      <c r="B1796" s="605"/>
      <c r="D1796" s="594" t="s">
        <v>205</v>
      </c>
      <c r="E1796" s="607" t="s">
        <v>5</v>
      </c>
      <c r="F1796" s="608" t="s">
        <v>1243</v>
      </c>
      <c r="H1796" s="609">
        <v>1</v>
      </c>
      <c r="L1796" s="605"/>
      <c r="M1796" s="610"/>
      <c r="N1796" s="611"/>
      <c r="O1796" s="611"/>
      <c r="P1796" s="611"/>
      <c r="Q1796" s="611"/>
      <c r="R1796" s="611"/>
      <c r="S1796" s="611"/>
      <c r="T1796" s="612"/>
      <c r="AT1796" s="607" t="s">
        <v>205</v>
      </c>
      <c r="AU1796" s="607" t="s">
        <v>89</v>
      </c>
      <c r="AV1796" s="606" t="s">
        <v>89</v>
      </c>
      <c r="AW1796" s="606" t="s">
        <v>43</v>
      </c>
      <c r="AX1796" s="606" t="s">
        <v>82</v>
      </c>
      <c r="AY1796" s="607" t="s">
        <v>197</v>
      </c>
    </row>
    <row r="1797" spans="2:51" s="606" customFormat="1">
      <c r="B1797" s="605"/>
      <c r="D1797" s="594" t="s">
        <v>205</v>
      </c>
      <c r="E1797" s="607" t="s">
        <v>5</v>
      </c>
      <c r="F1797" s="608" t="s">
        <v>1244</v>
      </c>
      <c r="H1797" s="609">
        <v>1</v>
      </c>
      <c r="L1797" s="605"/>
      <c r="M1797" s="610"/>
      <c r="N1797" s="611"/>
      <c r="O1797" s="611"/>
      <c r="P1797" s="611"/>
      <c r="Q1797" s="611"/>
      <c r="R1797" s="611"/>
      <c r="S1797" s="611"/>
      <c r="T1797" s="612"/>
      <c r="AT1797" s="607" t="s">
        <v>205</v>
      </c>
      <c r="AU1797" s="607" t="s">
        <v>89</v>
      </c>
      <c r="AV1797" s="606" t="s">
        <v>89</v>
      </c>
      <c r="AW1797" s="606" t="s">
        <v>43</v>
      </c>
      <c r="AX1797" s="606" t="s">
        <v>82</v>
      </c>
      <c r="AY1797" s="607" t="s">
        <v>197</v>
      </c>
    </row>
    <row r="1798" spans="2:51" s="606" customFormat="1">
      <c r="B1798" s="605"/>
      <c r="D1798" s="594" t="s">
        <v>205</v>
      </c>
      <c r="E1798" s="607" t="s">
        <v>5</v>
      </c>
      <c r="F1798" s="608" t="s">
        <v>1245</v>
      </c>
      <c r="H1798" s="609">
        <v>1</v>
      </c>
      <c r="L1798" s="605"/>
      <c r="M1798" s="610"/>
      <c r="N1798" s="611"/>
      <c r="O1798" s="611"/>
      <c r="P1798" s="611"/>
      <c r="Q1798" s="611"/>
      <c r="R1798" s="611"/>
      <c r="S1798" s="611"/>
      <c r="T1798" s="612"/>
      <c r="AT1798" s="607" t="s">
        <v>205</v>
      </c>
      <c r="AU1798" s="607" t="s">
        <v>89</v>
      </c>
      <c r="AV1798" s="606" t="s">
        <v>89</v>
      </c>
      <c r="AW1798" s="606" t="s">
        <v>43</v>
      </c>
      <c r="AX1798" s="606" t="s">
        <v>82</v>
      </c>
      <c r="AY1798" s="607" t="s">
        <v>197</v>
      </c>
    </row>
    <row r="1799" spans="2:51" s="606" customFormat="1">
      <c r="B1799" s="605"/>
      <c r="D1799" s="594" t="s">
        <v>205</v>
      </c>
      <c r="E1799" s="607" t="s">
        <v>5</v>
      </c>
      <c r="F1799" s="608" t="s">
        <v>1246</v>
      </c>
      <c r="H1799" s="609">
        <v>1</v>
      </c>
      <c r="L1799" s="605"/>
      <c r="M1799" s="610"/>
      <c r="N1799" s="611"/>
      <c r="O1799" s="611"/>
      <c r="P1799" s="611"/>
      <c r="Q1799" s="611"/>
      <c r="R1799" s="611"/>
      <c r="S1799" s="611"/>
      <c r="T1799" s="612"/>
      <c r="AT1799" s="607" t="s">
        <v>205</v>
      </c>
      <c r="AU1799" s="607" t="s">
        <v>89</v>
      </c>
      <c r="AV1799" s="606" t="s">
        <v>89</v>
      </c>
      <c r="AW1799" s="606" t="s">
        <v>43</v>
      </c>
      <c r="AX1799" s="606" t="s">
        <v>82</v>
      </c>
      <c r="AY1799" s="607" t="s">
        <v>197</v>
      </c>
    </row>
    <row r="1800" spans="2:51" s="606" customFormat="1">
      <c r="B1800" s="605"/>
      <c r="D1800" s="594" t="s">
        <v>205</v>
      </c>
      <c r="E1800" s="607" t="s">
        <v>5</v>
      </c>
      <c r="F1800" s="608" t="s">
        <v>1247</v>
      </c>
      <c r="H1800" s="609">
        <v>1</v>
      </c>
      <c r="L1800" s="605"/>
      <c r="M1800" s="610"/>
      <c r="N1800" s="611"/>
      <c r="O1800" s="611"/>
      <c r="P1800" s="611"/>
      <c r="Q1800" s="611"/>
      <c r="R1800" s="611"/>
      <c r="S1800" s="611"/>
      <c r="T1800" s="612"/>
      <c r="AT1800" s="607" t="s">
        <v>205</v>
      </c>
      <c r="AU1800" s="607" t="s">
        <v>89</v>
      </c>
      <c r="AV1800" s="606" t="s">
        <v>89</v>
      </c>
      <c r="AW1800" s="606" t="s">
        <v>43</v>
      </c>
      <c r="AX1800" s="606" t="s">
        <v>82</v>
      </c>
      <c r="AY1800" s="607" t="s">
        <v>197</v>
      </c>
    </row>
    <row r="1801" spans="2:51" s="622" customFormat="1">
      <c r="B1801" s="621"/>
      <c r="D1801" s="594" t="s">
        <v>205</v>
      </c>
      <c r="E1801" s="623" t="s">
        <v>5</v>
      </c>
      <c r="F1801" s="624" t="s">
        <v>237</v>
      </c>
      <c r="H1801" s="625">
        <v>12</v>
      </c>
      <c r="L1801" s="621"/>
      <c r="M1801" s="626"/>
      <c r="N1801" s="627"/>
      <c r="O1801" s="627"/>
      <c r="P1801" s="627"/>
      <c r="Q1801" s="627"/>
      <c r="R1801" s="627"/>
      <c r="S1801" s="627"/>
      <c r="T1801" s="628"/>
      <c r="AT1801" s="623" t="s">
        <v>205</v>
      </c>
      <c r="AU1801" s="623" t="s">
        <v>89</v>
      </c>
      <c r="AV1801" s="622" t="s">
        <v>114</v>
      </c>
      <c r="AW1801" s="622" t="s">
        <v>43</v>
      </c>
      <c r="AX1801" s="622" t="s">
        <v>82</v>
      </c>
      <c r="AY1801" s="623" t="s">
        <v>197</v>
      </c>
    </row>
    <row r="1802" spans="2:51" s="599" customFormat="1">
      <c r="B1802" s="598"/>
      <c r="D1802" s="594" t="s">
        <v>205</v>
      </c>
      <c r="E1802" s="600" t="s">
        <v>5</v>
      </c>
      <c r="F1802" s="601" t="s">
        <v>238</v>
      </c>
      <c r="H1802" s="600" t="s">
        <v>5</v>
      </c>
      <c r="L1802" s="598"/>
      <c r="M1802" s="602"/>
      <c r="N1802" s="603"/>
      <c r="O1802" s="603"/>
      <c r="P1802" s="603"/>
      <c r="Q1802" s="603"/>
      <c r="R1802" s="603"/>
      <c r="S1802" s="603"/>
      <c r="T1802" s="604"/>
      <c r="AT1802" s="600" t="s">
        <v>205</v>
      </c>
      <c r="AU1802" s="600" t="s">
        <v>89</v>
      </c>
      <c r="AV1802" s="599" t="s">
        <v>11</v>
      </c>
      <c r="AW1802" s="599" t="s">
        <v>43</v>
      </c>
      <c r="AX1802" s="599" t="s">
        <v>82</v>
      </c>
      <c r="AY1802" s="600" t="s">
        <v>197</v>
      </c>
    </row>
    <row r="1803" spans="2:51" s="606" customFormat="1">
      <c r="B1803" s="605"/>
      <c r="D1803" s="594" t="s">
        <v>205</v>
      </c>
      <c r="E1803" s="607" t="s">
        <v>5</v>
      </c>
      <c r="F1803" s="608" t="s">
        <v>1248</v>
      </c>
      <c r="H1803" s="609">
        <v>1</v>
      </c>
      <c r="L1803" s="605"/>
      <c r="M1803" s="610"/>
      <c r="N1803" s="611"/>
      <c r="O1803" s="611"/>
      <c r="P1803" s="611"/>
      <c r="Q1803" s="611"/>
      <c r="R1803" s="611"/>
      <c r="S1803" s="611"/>
      <c r="T1803" s="612"/>
      <c r="AT1803" s="607" t="s">
        <v>205</v>
      </c>
      <c r="AU1803" s="607" t="s">
        <v>89</v>
      </c>
      <c r="AV1803" s="606" t="s">
        <v>89</v>
      </c>
      <c r="AW1803" s="606" t="s">
        <v>43</v>
      </c>
      <c r="AX1803" s="606" t="s">
        <v>82</v>
      </c>
      <c r="AY1803" s="607" t="s">
        <v>197</v>
      </c>
    </row>
    <row r="1804" spans="2:51" s="606" customFormat="1">
      <c r="B1804" s="605"/>
      <c r="D1804" s="594" t="s">
        <v>205</v>
      </c>
      <c r="E1804" s="607" t="s">
        <v>5</v>
      </c>
      <c r="F1804" s="608" t="s">
        <v>1249</v>
      </c>
      <c r="H1804" s="609">
        <v>1</v>
      </c>
      <c r="L1804" s="605"/>
      <c r="M1804" s="610"/>
      <c r="N1804" s="611"/>
      <c r="O1804" s="611"/>
      <c r="P1804" s="611"/>
      <c r="Q1804" s="611"/>
      <c r="R1804" s="611"/>
      <c r="S1804" s="611"/>
      <c r="T1804" s="612"/>
      <c r="AT1804" s="607" t="s">
        <v>205</v>
      </c>
      <c r="AU1804" s="607" t="s">
        <v>89</v>
      </c>
      <c r="AV1804" s="606" t="s">
        <v>89</v>
      </c>
      <c r="AW1804" s="606" t="s">
        <v>43</v>
      </c>
      <c r="AX1804" s="606" t="s">
        <v>82</v>
      </c>
      <c r="AY1804" s="607" t="s">
        <v>197</v>
      </c>
    </row>
    <row r="1805" spans="2:51" s="606" customFormat="1">
      <c r="B1805" s="605"/>
      <c r="D1805" s="594" t="s">
        <v>205</v>
      </c>
      <c r="E1805" s="607" t="s">
        <v>5</v>
      </c>
      <c r="F1805" s="608" t="s">
        <v>1250</v>
      </c>
      <c r="H1805" s="609">
        <v>1</v>
      </c>
      <c r="L1805" s="605"/>
      <c r="M1805" s="610"/>
      <c r="N1805" s="611"/>
      <c r="O1805" s="611"/>
      <c r="P1805" s="611"/>
      <c r="Q1805" s="611"/>
      <c r="R1805" s="611"/>
      <c r="S1805" s="611"/>
      <c r="T1805" s="612"/>
      <c r="AT1805" s="607" t="s">
        <v>205</v>
      </c>
      <c r="AU1805" s="607" t="s">
        <v>89</v>
      </c>
      <c r="AV1805" s="606" t="s">
        <v>89</v>
      </c>
      <c r="AW1805" s="606" t="s">
        <v>43</v>
      </c>
      <c r="AX1805" s="606" t="s">
        <v>82</v>
      </c>
      <c r="AY1805" s="607" t="s">
        <v>197</v>
      </c>
    </row>
    <row r="1806" spans="2:51" s="606" customFormat="1">
      <c r="B1806" s="605"/>
      <c r="D1806" s="594" t="s">
        <v>205</v>
      </c>
      <c r="E1806" s="607" t="s">
        <v>5</v>
      </c>
      <c r="F1806" s="608" t="s">
        <v>1251</v>
      </c>
      <c r="H1806" s="609">
        <v>1</v>
      </c>
      <c r="L1806" s="605"/>
      <c r="M1806" s="610"/>
      <c r="N1806" s="611"/>
      <c r="O1806" s="611"/>
      <c r="P1806" s="611"/>
      <c r="Q1806" s="611"/>
      <c r="R1806" s="611"/>
      <c r="S1806" s="611"/>
      <c r="T1806" s="612"/>
      <c r="AT1806" s="607" t="s">
        <v>205</v>
      </c>
      <c r="AU1806" s="607" t="s">
        <v>89</v>
      </c>
      <c r="AV1806" s="606" t="s">
        <v>89</v>
      </c>
      <c r="AW1806" s="606" t="s">
        <v>43</v>
      </c>
      <c r="AX1806" s="606" t="s">
        <v>82</v>
      </c>
      <c r="AY1806" s="607" t="s">
        <v>197</v>
      </c>
    </row>
    <row r="1807" spans="2:51" s="606" customFormat="1">
      <c r="B1807" s="605"/>
      <c r="D1807" s="594" t="s">
        <v>205</v>
      </c>
      <c r="E1807" s="607" t="s">
        <v>5</v>
      </c>
      <c r="F1807" s="608" t="s">
        <v>1252</v>
      </c>
      <c r="H1807" s="609">
        <v>1</v>
      </c>
      <c r="L1807" s="605"/>
      <c r="M1807" s="610"/>
      <c r="N1807" s="611"/>
      <c r="O1807" s="611"/>
      <c r="P1807" s="611"/>
      <c r="Q1807" s="611"/>
      <c r="R1807" s="611"/>
      <c r="S1807" s="611"/>
      <c r="T1807" s="612"/>
      <c r="AT1807" s="607" t="s">
        <v>205</v>
      </c>
      <c r="AU1807" s="607" t="s">
        <v>89</v>
      </c>
      <c r="AV1807" s="606" t="s">
        <v>89</v>
      </c>
      <c r="AW1807" s="606" t="s">
        <v>43</v>
      </c>
      <c r="AX1807" s="606" t="s">
        <v>82</v>
      </c>
      <c r="AY1807" s="607" t="s">
        <v>197</v>
      </c>
    </row>
    <row r="1808" spans="2:51" s="606" customFormat="1">
      <c r="B1808" s="605"/>
      <c r="D1808" s="594" t="s">
        <v>205</v>
      </c>
      <c r="E1808" s="607" t="s">
        <v>5</v>
      </c>
      <c r="F1808" s="608" t="s">
        <v>1253</v>
      </c>
      <c r="H1808" s="609">
        <v>1</v>
      </c>
      <c r="L1808" s="605"/>
      <c r="M1808" s="610"/>
      <c r="N1808" s="611"/>
      <c r="O1808" s="611"/>
      <c r="P1808" s="611"/>
      <c r="Q1808" s="611"/>
      <c r="R1808" s="611"/>
      <c r="S1808" s="611"/>
      <c r="T1808" s="612"/>
      <c r="AT1808" s="607" t="s">
        <v>205</v>
      </c>
      <c r="AU1808" s="607" t="s">
        <v>89</v>
      </c>
      <c r="AV1808" s="606" t="s">
        <v>89</v>
      </c>
      <c r="AW1808" s="606" t="s">
        <v>43</v>
      </c>
      <c r="AX1808" s="606" t="s">
        <v>82</v>
      </c>
      <c r="AY1808" s="607" t="s">
        <v>197</v>
      </c>
    </row>
    <row r="1809" spans="2:51" s="606" customFormat="1">
      <c r="B1809" s="605"/>
      <c r="D1809" s="594" t="s">
        <v>205</v>
      </c>
      <c r="E1809" s="607" t="s">
        <v>5</v>
      </c>
      <c r="F1809" s="608" t="s">
        <v>1254</v>
      </c>
      <c r="H1809" s="609">
        <v>1</v>
      </c>
      <c r="L1809" s="605"/>
      <c r="M1809" s="610"/>
      <c r="N1809" s="611"/>
      <c r="O1809" s="611"/>
      <c r="P1809" s="611"/>
      <c r="Q1809" s="611"/>
      <c r="R1809" s="611"/>
      <c r="S1809" s="611"/>
      <c r="T1809" s="612"/>
      <c r="AT1809" s="607" t="s">
        <v>205</v>
      </c>
      <c r="AU1809" s="607" t="s">
        <v>89</v>
      </c>
      <c r="AV1809" s="606" t="s">
        <v>89</v>
      </c>
      <c r="AW1809" s="606" t="s">
        <v>43</v>
      </c>
      <c r="AX1809" s="606" t="s">
        <v>82</v>
      </c>
      <c r="AY1809" s="607" t="s">
        <v>197</v>
      </c>
    </row>
    <row r="1810" spans="2:51" s="606" customFormat="1">
      <c r="B1810" s="605"/>
      <c r="D1810" s="594" t="s">
        <v>205</v>
      </c>
      <c r="E1810" s="607" t="s">
        <v>5</v>
      </c>
      <c r="F1810" s="608" t="s">
        <v>1255</v>
      </c>
      <c r="H1810" s="609">
        <v>1</v>
      </c>
      <c r="L1810" s="605"/>
      <c r="M1810" s="610"/>
      <c r="N1810" s="611"/>
      <c r="O1810" s="611"/>
      <c r="P1810" s="611"/>
      <c r="Q1810" s="611"/>
      <c r="R1810" s="611"/>
      <c r="S1810" s="611"/>
      <c r="T1810" s="612"/>
      <c r="AT1810" s="607" t="s">
        <v>205</v>
      </c>
      <c r="AU1810" s="607" t="s">
        <v>89</v>
      </c>
      <c r="AV1810" s="606" t="s">
        <v>89</v>
      </c>
      <c r="AW1810" s="606" t="s">
        <v>43</v>
      </c>
      <c r="AX1810" s="606" t="s">
        <v>82</v>
      </c>
      <c r="AY1810" s="607" t="s">
        <v>197</v>
      </c>
    </row>
    <row r="1811" spans="2:51" s="606" customFormat="1">
      <c r="B1811" s="605"/>
      <c r="D1811" s="594" t="s">
        <v>205</v>
      </c>
      <c r="E1811" s="607" t="s">
        <v>5</v>
      </c>
      <c r="F1811" s="608" t="s">
        <v>1256</v>
      </c>
      <c r="H1811" s="609">
        <v>1</v>
      </c>
      <c r="L1811" s="605"/>
      <c r="M1811" s="610"/>
      <c r="N1811" s="611"/>
      <c r="O1811" s="611"/>
      <c r="P1811" s="611"/>
      <c r="Q1811" s="611"/>
      <c r="R1811" s="611"/>
      <c r="S1811" s="611"/>
      <c r="T1811" s="612"/>
      <c r="AT1811" s="607" t="s">
        <v>205</v>
      </c>
      <c r="AU1811" s="607" t="s">
        <v>89</v>
      </c>
      <c r="AV1811" s="606" t="s">
        <v>89</v>
      </c>
      <c r="AW1811" s="606" t="s">
        <v>43</v>
      </c>
      <c r="AX1811" s="606" t="s">
        <v>82</v>
      </c>
      <c r="AY1811" s="607" t="s">
        <v>197</v>
      </c>
    </row>
    <row r="1812" spans="2:51" s="606" customFormat="1">
      <c r="B1812" s="605"/>
      <c r="D1812" s="594" t="s">
        <v>205</v>
      </c>
      <c r="E1812" s="607" t="s">
        <v>5</v>
      </c>
      <c r="F1812" s="608" t="s">
        <v>1257</v>
      </c>
      <c r="H1812" s="609">
        <v>1</v>
      </c>
      <c r="L1812" s="605"/>
      <c r="M1812" s="610"/>
      <c r="N1812" s="611"/>
      <c r="O1812" s="611"/>
      <c r="P1812" s="611"/>
      <c r="Q1812" s="611"/>
      <c r="R1812" s="611"/>
      <c r="S1812" s="611"/>
      <c r="T1812" s="612"/>
      <c r="AT1812" s="607" t="s">
        <v>205</v>
      </c>
      <c r="AU1812" s="607" t="s">
        <v>89</v>
      </c>
      <c r="AV1812" s="606" t="s">
        <v>89</v>
      </c>
      <c r="AW1812" s="606" t="s">
        <v>43</v>
      </c>
      <c r="AX1812" s="606" t="s">
        <v>82</v>
      </c>
      <c r="AY1812" s="607" t="s">
        <v>197</v>
      </c>
    </row>
    <row r="1813" spans="2:51" s="606" customFormat="1">
      <c r="B1813" s="605"/>
      <c r="D1813" s="594" t="s">
        <v>205</v>
      </c>
      <c r="E1813" s="607" t="s">
        <v>5</v>
      </c>
      <c r="F1813" s="608" t="s">
        <v>1258</v>
      </c>
      <c r="H1813" s="609">
        <v>1</v>
      </c>
      <c r="L1813" s="605"/>
      <c r="M1813" s="610"/>
      <c r="N1813" s="611"/>
      <c r="O1813" s="611"/>
      <c r="P1813" s="611"/>
      <c r="Q1813" s="611"/>
      <c r="R1813" s="611"/>
      <c r="S1813" s="611"/>
      <c r="T1813" s="612"/>
      <c r="AT1813" s="607" t="s">
        <v>205</v>
      </c>
      <c r="AU1813" s="607" t="s">
        <v>89</v>
      </c>
      <c r="AV1813" s="606" t="s">
        <v>89</v>
      </c>
      <c r="AW1813" s="606" t="s">
        <v>43</v>
      </c>
      <c r="AX1813" s="606" t="s">
        <v>82</v>
      </c>
      <c r="AY1813" s="607" t="s">
        <v>197</v>
      </c>
    </row>
    <row r="1814" spans="2:51" s="606" customFormat="1">
      <c r="B1814" s="605"/>
      <c r="D1814" s="594" t="s">
        <v>205</v>
      </c>
      <c r="E1814" s="607" t="s">
        <v>5</v>
      </c>
      <c r="F1814" s="608" t="s">
        <v>1259</v>
      </c>
      <c r="H1814" s="609">
        <v>1</v>
      </c>
      <c r="L1814" s="605"/>
      <c r="M1814" s="610"/>
      <c r="N1814" s="611"/>
      <c r="O1814" s="611"/>
      <c r="P1814" s="611"/>
      <c r="Q1814" s="611"/>
      <c r="R1814" s="611"/>
      <c r="S1814" s="611"/>
      <c r="T1814" s="612"/>
      <c r="AT1814" s="607" t="s">
        <v>205</v>
      </c>
      <c r="AU1814" s="607" t="s">
        <v>89</v>
      </c>
      <c r="AV1814" s="606" t="s">
        <v>89</v>
      </c>
      <c r="AW1814" s="606" t="s">
        <v>43</v>
      </c>
      <c r="AX1814" s="606" t="s">
        <v>82</v>
      </c>
      <c r="AY1814" s="607" t="s">
        <v>197</v>
      </c>
    </row>
    <row r="1815" spans="2:51" s="622" customFormat="1">
      <c r="B1815" s="621"/>
      <c r="D1815" s="594" t="s">
        <v>205</v>
      </c>
      <c r="E1815" s="623" t="s">
        <v>5</v>
      </c>
      <c r="F1815" s="624" t="s">
        <v>243</v>
      </c>
      <c r="H1815" s="625">
        <v>12</v>
      </c>
      <c r="L1815" s="621"/>
      <c r="M1815" s="626"/>
      <c r="N1815" s="627"/>
      <c r="O1815" s="627"/>
      <c r="P1815" s="627"/>
      <c r="Q1815" s="627"/>
      <c r="R1815" s="627"/>
      <c r="S1815" s="627"/>
      <c r="T1815" s="628"/>
      <c r="AT1815" s="623" t="s">
        <v>205</v>
      </c>
      <c r="AU1815" s="623" t="s">
        <v>89</v>
      </c>
      <c r="AV1815" s="622" t="s">
        <v>114</v>
      </c>
      <c r="AW1815" s="622" t="s">
        <v>43</v>
      </c>
      <c r="AX1815" s="622" t="s">
        <v>82</v>
      </c>
      <c r="AY1815" s="623" t="s">
        <v>197</v>
      </c>
    </row>
    <row r="1816" spans="2:51" s="599" customFormat="1">
      <c r="B1816" s="598"/>
      <c r="D1816" s="594" t="s">
        <v>205</v>
      </c>
      <c r="E1816" s="600" t="s">
        <v>5</v>
      </c>
      <c r="F1816" s="601" t="s">
        <v>244</v>
      </c>
      <c r="H1816" s="600" t="s">
        <v>5</v>
      </c>
      <c r="L1816" s="598"/>
      <c r="M1816" s="602"/>
      <c r="N1816" s="603"/>
      <c r="O1816" s="603"/>
      <c r="P1816" s="603"/>
      <c r="Q1816" s="603"/>
      <c r="R1816" s="603"/>
      <c r="S1816" s="603"/>
      <c r="T1816" s="604"/>
      <c r="AT1816" s="600" t="s">
        <v>205</v>
      </c>
      <c r="AU1816" s="600" t="s">
        <v>89</v>
      </c>
      <c r="AV1816" s="599" t="s">
        <v>11</v>
      </c>
      <c r="AW1816" s="599" t="s">
        <v>43</v>
      </c>
      <c r="AX1816" s="599" t="s">
        <v>82</v>
      </c>
      <c r="AY1816" s="600" t="s">
        <v>197</v>
      </c>
    </row>
    <row r="1817" spans="2:51" s="606" customFormat="1">
      <c r="B1817" s="605"/>
      <c r="D1817" s="594" t="s">
        <v>205</v>
      </c>
      <c r="E1817" s="607" t="s">
        <v>5</v>
      </c>
      <c r="F1817" s="608" t="s">
        <v>1260</v>
      </c>
      <c r="H1817" s="609">
        <v>1</v>
      </c>
      <c r="L1817" s="605"/>
      <c r="M1817" s="610"/>
      <c r="N1817" s="611"/>
      <c r="O1817" s="611"/>
      <c r="P1817" s="611"/>
      <c r="Q1817" s="611"/>
      <c r="R1817" s="611"/>
      <c r="S1817" s="611"/>
      <c r="T1817" s="612"/>
      <c r="AT1817" s="607" t="s">
        <v>205</v>
      </c>
      <c r="AU1817" s="607" t="s">
        <v>89</v>
      </c>
      <c r="AV1817" s="606" t="s">
        <v>89</v>
      </c>
      <c r="AW1817" s="606" t="s">
        <v>43</v>
      </c>
      <c r="AX1817" s="606" t="s">
        <v>82</v>
      </c>
      <c r="AY1817" s="607" t="s">
        <v>197</v>
      </c>
    </row>
    <row r="1818" spans="2:51" s="606" customFormat="1">
      <c r="B1818" s="605"/>
      <c r="D1818" s="594" t="s">
        <v>205</v>
      </c>
      <c r="E1818" s="607" t="s">
        <v>5</v>
      </c>
      <c r="F1818" s="608" t="s">
        <v>1261</v>
      </c>
      <c r="H1818" s="609">
        <v>1</v>
      </c>
      <c r="L1818" s="605"/>
      <c r="M1818" s="610"/>
      <c r="N1818" s="611"/>
      <c r="O1818" s="611"/>
      <c r="P1818" s="611"/>
      <c r="Q1818" s="611"/>
      <c r="R1818" s="611"/>
      <c r="S1818" s="611"/>
      <c r="T1818" s="612"/>
      <c r="AT1818" s="607" t="s">
        <v>205</v>
      </c>
      <c r="AU1818" s="607" t="s">
        <v>89</v>
      </c>
      <c r="AV1818" s="606" t="s">
        <v>89</v>
      </c>
      <c r="AW1818" s="606" t="s">
        <v>43</v>
      </c>
      <c r="AX1818" s="606" t="s">
        <v>82</v>
      </c>
      <c r="AY1818" s="607" t="s">
        <v>197</v>
      </c>
    </row>
    <row r="1819" spans="2:51" s="606" customFormat="1">
      <c r="B1819" s="605"/>
      <c r="D1819" s="594" t="s">
        <v>205</v>
      </c>
      <c r="E1819" s="607" t="s">
        <v>5</v>
      </c>
      <c r="F1819" s="608" t="s">
        <v>1262</v>
      </c>
      <c r="H1819" s="609">
        <v>1</v>
      </c>
      <c r="L1819" s="605"/>
      <c r="M1819" s="610"/>
      <c r="N1819" s="611"/>
      <c r="O1819" s="611"/>
      <c r="P1819" s="611"/>
      <c r="Q1819" s="611"/>
      <c r="R1819" s="611"/>
      <c r="S1819" s="611"/>
      <c r="T1819" s="612"/>
      <c r="AT1819" s="607" t="s">
        <v>205</v>
      </c>
      <c r="AU1819" s="607" t="s">
        <v>89</v>
      </c>
      <c r="AV1819" s="606" t="s">
        <v>89</v>
      </c>
      <c r="AW1819" s="606" t="s">
        <v>43</v>
      </c>
      <c r="AX1819" s="606" t="s">
        <v>82</v>
      </c>
      <c r="AY1819" s="607" t="s">
        <v>197</v>
      </c>
    </row>
    <row r="1820" spans="2:51" s="606" customFormat="1">
      <c r="B1820" s="605"/>
      <c r="D1820" s="594" t="s">
        <v>205</v>
      </c>
      <c r="E1820" s="607" t="s">
        <v>5</v>
      </c>
      <c r="F1820" s="608" t="s">
        <v>1263</v>
      </c>
      <c r="H1820" s="609">
        <v>1</v>
      </c>
      <c r="L1820" s="605"/>
      <c r="M1820" s="610"/>
      <c r="N1820" s="611"/>
      <c r="O1820" s="611"/>
      <c r="P1820" s="611"/>
      <c r="Q1820" s="611"/>
      <c r="R1820" s="611"/>
      <c r="S1820" s="611"/>
      <c r="T1820" s="612"/>
      <c r="AT1820" s="607" t="s">
        <v>205</v>
      </c>
      <c r="AU1820" s="607" t="s">
        <v>89</v>
      </c>
      <c r="AV1820" s="606" t="s">
        <v>89</v>
      </c>
      <c r="AW1820" s="606" t="s">
        <v>43</v>
      </c>
      <c r="AX1820" s="606" t="s">
        <v>82</v>
      </c>
      <c r="AY1820" s="607" t="s">
        <v>197</v>
      </c>
    </row>
    <row r="1821" spans="2:51" s="606" customFormat="1">
      <c r="B1821" s="605"/>
      <c r="D1821" s="594" t="s">
        <v>205</v>
      </c>
      <c r="E1821" s="607" t="s">
        <v>5</v>
      </c>
      <c r="F1821" s="608" t="s">
        <v>1264</v>
      </c>
      <c r="H1821" s="609">
        <v>1</v>
      </c>
      <c r="L1821" s="605"/>
      <c r="M1821" s="610"/>
      <c r="N1821" s="611"/>
      <c r="O1821" s="611"/>
      <c r="P1821" s="611"/>
      <c r="Q1821" s="611"/>
      <c r="R1821" s="611"/>
      <c r="S1821" s="611"/>
      <c r="T1821" s="612"/>
      <c r="AT1821" s="607" t="s">
        <v>205</v>
      </c>
      <c r="AU1821" s="607" t="s">
        <v>89</v>
      </c>
      <c r="AV1821" s="606" t="s">
        <v>89</v>
      </c>
      <c r="AW1821" s="606" t="s">
        <v>43</v>
      </c>
      <c r="AX1821" s="606" t="s">
        <v>82</v>
      </c>
      <c r="AY1821" s="607" t="s">
        <v>197</v>
      </c>
    </row>
    <row r="1822" spans="2:51" s="606" customFormat="1">
      <c r="B1822" s="605"/>
      <c r="D1822" s="594" t="s">
        <v>205</v>
      </c>
      <c r="E1822" s="607" t="s">
        <v>5</v>
      </c>
      <c r="F1822" s="608" t="s">
        <v>1265</v>
      </c>
      <c r="H1822" s="609">
        <v>1</v>
      </c>
      <c r="L1822" s="605"/>
      <c r="M1822" s="610"/>
      <c r="N1822" s="611"/>
      <c r="O1822" s="611"/>
      <c r="P1822" s="611"/>
      <c r="Q1822" s="611"/>
      <c r="R1822" s="611"/>
      <c r="S1822" s="611"/>
      <c r="T1822" s="612"/>
      <c r="AT1822" s="607" t="s">
        <v>205</v>
      </c>
      <c r="AU1822" s="607" t="s">
        <v>89</v>
      </c>
      <c r="AV1822" s="606" t="s">
        <v>89</v>
      </c>
      <c r="AW1822" s="606" t="s">
        <v>43</v>
      </c>
      <c r="AX1822" s="606" t="s">
        <v>82</v>
      </c>
      <c r="AY1822" s="607" t="s">
        <v>197</v>
      </c>
    </row>
    <row r="1823" spans="2:51" s="606" customFormat="1">
      <c r="B1823" s="605"/>
      <c r="D1823" s="594" t="s">
        <v>205</v>
      </c>
      <c r="E1823" s="607" t="s">
        <v>5</v>
      </c>
      <c r="F1823" s="608" t="s">
        <v>1266</v>
      </c>
      <c r="H1823" s="609">
        <v>1</v>
      </c>
      <c r="L1823" s="605"/>
      <c r="M1823" s="610"/>
      <c r="N1823" s="611"/>
      <c r="O1823" s="611"/>
      <c r="P1823" s="611"/>
      <c r="Q1823" s="611"/>
      <c r="R1823" s="611"/>
      <c r="S1823" s="611"/>
      <c r="T1823" s="612"/>
      <c r="AT1823" s="607" t="s">
        <v>205</v>
      </c>
      <c r="AU1823" s="607" t="s">
        <v>89</v>
      </c>
      <c r="AV1823" s="606" t="s">
        <v>89</v>
      </c>
      <c r="AW1823" s="606" t="s">
        <v>43</v>
      </c>
      <c r="AX1823" s="606" t="s">
        <v>82</v>
      </c>
      <c r="AY1823" s="607" t="s">
        <v>197</v>
      </c>
    </row>
    <row r="1824" spans="2:51" s="606" customFormat="1">
      <c r="B1824" s="605"/>
      <c r="D1824" s="594" t="s">
        <v>205</v>
      </c>
      <c r="E1824" s="607" t="s">
        <v>5</v>
      </c>
      <c r="F1824" s="608" t="s">
        <v>1267</v>
      </c>
      <c r="H1824" s="609">
        <v>1</v>
      </c>
      <c r="L1824" s="605"/>
      <c r="M1824" s="610"/>
      <c r="N1824" s="611"/>
      <c r="O1824" s="611"/>
      <c r="P1824" s="611"/>
      <c r="Q1824" s="611"/>
      <c r="R1824" s="611"/>
      <c r="S1824" s="611"/>
      <c r="T1824" s="612"/>
      <c r="AT1824" s="607" t="s">
        <v>205</v>
      </c>
      <c r="AU1824" s="607" t="s">
        <v>89</v>
      </c>
      <c r="AV1824" s="606" t="s">
        <v>89</v>
      </c>
      <c r="AW1824" s="606" t="s">
        <v>43</v>
      </c>
      <c r="AX1824" s="606" t="s">
        <v>82</v>
      </c>
      <c r="AY1824" s="607" t="s">
        <v>197</v>
      </c>
    </row>
    <row r="1825" spans="2:51" s="606" customFormat="1">
      <c r="B1825" s="605"/>
      <c r="D1825" s="594" t="s">
        <v>205</v>
      </c>
      <c r="E1825" s="607" t="s">
        <v>5</v>
      </c>
      <c r="F1825" s="608" t="s">
        <v>1268</v>
      </c>
      <c r="H1825" s="609">
        <v>1</v>
      </c>
      <c r="L1825" s="605"/>
      <c r="M1825" s="610"/>
      <c r="N1825" s="611"/>
      <c r="O1825" s="611"/>
      <c r="P1825" s="611"/>
      <c r="Q1825" s="611"/>
      <c r="R1825" s="611"/>
      <c r="S1825" s="611"/>
      <c r="T1825" s="612"/>
      <c r="AT1825" s="607" t="s">
        <v>205</v>
      </c>
      <c r="AU1825" s="607" t="s">
        <v>89</v>
      </c>
      <c r="AV1825" s="606" t="s">
        <v>89</v>
      </c>
      <c r="AW1825" s="606" t="s">
        <v>43</v>
      </c>
      <c r="AX1825" s="606" t="s">
        <v>82</v>
      </c>
      <c r="AY1825" s="607" t="s">
        <v>197</v>
      </c>
    </row>
    <row r="1826" spans="2:51" s="606" customFormat="1">
      <c r="B1826" s="605"/>
      <c r="D1826" s="594" t="s">
        <v>205</v>
      </c>
      <c r="E1826" s="607" t="s">
        <v>5</v>
      </c>
      <c r="F1826" s="608" t="s">
        <v>1269</v>
      </c>
      <c r="H1826" s="609">
        <v>1</v>
      </c>
      <c r="L1826" s="605"/>
      <c r="M1826" s="610"/>
      <c r="N1826" s="611"/>
      <c r="O1826" s="611"/>
      <c r="P1826" s="611"/>
      <c r="Q1826" s="611"/>
      <c r="R1826" s="611"/>
      <c r="S1826" s="611"/>
      <c r="T1826" s="612"/>
      <c r="AT1826" s="607" t="s">
        <v>205</v>
      </c>
      <c r="AU1826" s="607" t="s">
        <v>89</v>
      </c>
      <c r="AV1826" s="606" t="s">
        <v>89</v>
      </c>
      <c r="AW1826" s="606" t="s">
        <v>43</v>
      </c>
      <c r="AX1826" s="606" t="s">
        <v>82</v>
      </c>
      <c r="AY1826" s="607" t="s">
        <v>197</v>
      </c>
    </row>
    <row r="1827" spans="2:51" s="606" customFormat="1">
      <c r="B1827" s="605"/>
      <c r="D1827" s="594" t="s">
        <v>205</v>
      </c>
      <c r="E1827" s="607" t="s">
        <v>5</v>
      </c>
      <c r="F1827" s="608" t="s">
        <v>1270</v>
      </c>
      <c r="H1827" s="609">
        <v>1</v>
      </c>
      <c r="L1827" s="605"/>
      <c r="M1827" s="610"/>
      <c r="N1827" s="611"/>
      <c r="O1827" s="611"/>
      <c r="P1827" s="611"/>
      <c r="Q1827" s="611"/>
      <c r="R1827" s="611"/>
      <c r="S1827" s="611"/>
      <c r="T1827" s="612"/>
      <c r="AT1827" s="607" t="s">
        <v>205</v>
      </c>
      <c r="AU1827" s="607" t="s">
        <v>89</v>
      </c>
      <c r="AV1827" s="606" t="s">
        <v>89</v>
      </c>
      <c r="AW1827" s="606" t="s">
        <v>43</v>
      </c>
      <c r="AX1827" s="606" t="s">
        <v>82</v>
      </c>
      <c r="AY1827" s="607" t="s">
        <v>197</v>
      </c>
    </row>
    <row r="1828" spans="2:51" s="606" customFormat="1">
      <c r="B1828" s="605"/>
      <c r="D1828" s="594" t="s">
        <v>205</v>
      </c>
      <c r="E1828" s="607" t="s">
        <v>5</v>
      </c>
      <c r="F1828" s="608" t="s">
        <v>1271</v>
      </c>
      <c r="H1828" s="609">
        <v>1</v>
      </c>
      <c r="L1828" s="605"/>
      <c r="M1828" s="610"/>
      <c r="N1828" s="611"/>
      <c r="O1828" s="611"/>
      <c r="P1828" s="611"/>
      <c r="Q1828" s="611"/>
      <c r="R1828" s="611"/>
      <c r="S1828" s="611"/>
      <c r="T1828" s="612"/>
      <c r="AT1828" s="607" t="s">
        <v>205</v>
      </c>
      <c r="AU1828" s="607" t="s">
        <v>89</v>
      </c>
      <c r="AV1828" s="606" t="s">
        <v>89</v>
      </c>
      <c r="AW1828" s="606" t="s">
        <v>43</v>
      </c>
      <c r="AX1828" s="606" t="s">
        <v>82</v>
      </c>
      <c r="AY1828" s="607" t="s">
        <v>197</v>
      </c>
    </row>
    <row r="1829" spans="2:51" s="622" customFormat="1">
      <c r="B1829" s="621"/>
      <c r="D1829" s="594" t="s">
        <v>205</v>
      </c>
      <c r="E1829" s="623" t="s">
        <v>5</v>
      </c>
      <c r="F1829" s="624" t="s">
        <v>248</v>
      </c>
      <c r="H1829" s="625">
        <v>12</v>
      </c>
      <c r="L1829" s="621"/>
      <c r="M1829" s="626"/>
      <c r="N1829" s="627"/>
      <c r="O1829" s="627"/>
      <c r="P1829" s="627"/>
      <c r="Q1829" s="627"/>
      <c r="R1829" s="627"/>
      <c r="S1829" s="627"/>
      <c r="T1829" s="628"/>
      <c r="AT1829" s="623" t="s">
        <v>205</v>
      </c>
      <c r="AU1829" s="623" t="s">
        <v>89</v>
      </c>
      <c r="AV1829" s="622" t="s">
        <v>114</v>
      </c>
      <c r="AW1829" s="622" t="s">
        <v>43</v>
      </c>
      <c r="AX1829" s="622" t="s">
        <v>82</v>
      </c>
      <c r="AY1829" s="623" t="s">
        <v>197</v>
      </c>
    </row>
    <row r="1830" spans="2:51" s="599" customFormat="1">
      <c r="B1830" s="598"/>
      <c r="D1830" s="594" t="s">
        <v>205</v>
      </c>
      <c r="E1830" s="600" t="s">
        <v>5</v>
      </c>
      <c r="F1830" s="601" t="s">
        <v>249</v>
      </c>
      <c r="H1830" s="600" t="s">
        <v>5</v>
      </c>
      <c r="L1830" s="598"/>
      <c r="M1830" s="602"/>
      <c r="N1830" s="603"/>
      <c r="O1830" s="603"/>
      <c r="P1830" s="603"/>
      <c r="Q1830" s="603"/>
      <c r="R1830" s="603"/>
      <c r="S1830" s="603"/>
      <c r="T1830" s="604"/>
      <c r="AT1830" s="600" t="s">
        <v>205</v>
      </c>
      <c r="AU1830" s="600" t="s">
        <v>89</v>
      </c>
      <c r="AV1830" s="599" t="s">
        <v>11</v>
      </c>
      <c r="AW1830" s="599" t="s">
        <v>43</v>
      </c>
      <c r="AX1830" s="599" t="s">
        <v>82</v>
      </c>
      <c r="AY1830" s="600" t="s">
        <v>197</v>
      </c>
    </row>
    <row r="1831" spans="2:51" s="606" customFormat="1">
      <c r="B1831" s="605"/>
      <c r="D1831" s="594" t="s">
        <v>205</v>
      </c>
      <c r="E1831" s="607" t="s">
        <v>5</v>
      </c>
      <c r="F1831" s="608" t="s">
        <v>1272</v>
      </c>
      <c r="H1831" s="609">
        <v>1</v>
      </c>
      <c r="L1831" s="605"/>
      <c r="M1831" s="610"/>
      <c r="N1831" s="611"/>
      <c r="O1831" s="611"/>
      <c r="P1831" s="611"/>
      <c r="Q1831" s="611"/>
      <c r="R1831" s="611"/>
      <c r="S1831" s="611"/>
      <c r="T1831" s="612"/>
      <c r="AT1831" s="607" t="s">
        <v>205</v>
      </c>
      <c r="AU1831" s="607" t="s">
        <v>89</v>
      </c>
      <c r="AV1831" s="606" t="s">
        <v>89</v>
      </c>
      <c r="AW1831" s="606" t="s">
        <v>43</v>
      </c>
      <c r="AX1831" s="606" t="s">
        <v>82</v>
      </c>
      <c r="AY1831" s="607" t="s">
        <v>197</v>
      </c>
    </row>
    <row r="1832" spans="2:51" s="606" customFormat="1">
      <c r="B1832" s="605"/>
      <c r="D1832" s="594" t="s">
        <v>205</v>
      </c>
      <c r="E1832" s="607" t="s">
        <v>5</v>
      </c>
      <c r="F1832" s="608" t="s">
        <v>1273</v>
      </c>
      <c r="H1832" s="609">
        <v>1</v>
      </c>
      <c r="L1832" s="605"/>
      <c r="M1832" s="610"/>
      <c r="N1832" s="611"/>
      <c r="O1832" s="611"/>
      <c r="P1832" s="611"/>
      <c r="Q1832" s="611"/>
      <c r="R1832" s="611"/>
      <c r="S1832" s="611"/>
      <c r="T1832" s="612"/>
      <c r="AT1832" s="607" t="s">
        <v>205</v>
      </c>
      <c r="AU1832" s="607" t="s">
        <v>89</v>
      </c>
      <c r="AV1832" s="606" t="s">
        <v>89</v>
      </c>
      <c r="AW1832" s="606" t="s">
        <v>43</v>
      </c>
      <c r="AX1832" s="606" t="s">
        <v>82</v>
      </c>
      <c r="AY1832" s="607" t="s">
        <v>197</v>
      </c>
    </row>
    <row r="1833" spans="2:51" s="606" customFormat="1">
      <c r="B1833" s="605"/>
      <c r="D1833" s="594" t="s">
        <v>205</v>
      </c>
      <c r="E1833" s="607" t="s">
        <v>5</v>
      </c>
      <c r="F1833" s="608" t="s">
        <v>1274</v>
      </c>
      <c r="H1833" s="609">
        <v>1</v>
      </c>
      <c r="L1833" s="605"/>
      <c r="M1833" s="610"/>
      <c r="N1833" s="611"/>
      <c r="O1833" s="611"/>
      <c r="P1833" s="611"/>
      <c r="Q1833" s="611"/>
      <c r="R1833" s="611"/>
      <c r="S1833" s="611"/>
      <c r="T1833" s="612"/>
      <c r="AT1833" s="607" t="s">
        <v>205</v>
      </c>
      <c r="AU1833" s="607" t="s">
        <v>89</v>
      </c>
      <c r="AV1833" s="606" t="s">
        <v>89</v>
      </c>
      <c r="AW1833" s="606" t="s">
        <v>43</v>
      </c>
      <c r="AX1833" s="606" t="s">
        <v>82</v>
      </c>
      <c r="AY1833" s="607" t="s">
        <v>197</v>
      </c>
    </row>
    <row r="1834" spans="2:51" s="606" customFormat="1">
      <c r="B1834" s="605"/>
      <c r="D1834" s="594" t="s">
        <v>205</v>
      </c>
      <c r="E1834" s="607" t="s">
        <v>5</v>
      </c>
      <c r="F1834" s="608" t="s">
        <v>1275</v>
      </c>
      <c r="H1834" s="609">
        <v>1</v>
      </c>
      <c r="L1834" s="605"/>
      <c r="M1834" s="610"/>
      <c r="N1834" s="611"/>
      <c r="O1834" s="611"/>
      <c r="P1834" s="611"/>
      <c r="Q1834" s="611"/>
      <c r="R1834" s="611"/>
      <c r="S1834" s="611"/>
      <c r="T1834" s="612"/>
      <c r="AT1834" s="607" t="s">
        <v>205</v>
      </c>
      <c r="AU1834" s="607" t="s">
        <v>89</v>
      </c>
      <c r="AV1834" s="606" t="s">
        <v>89</v>
      </c>
      <c r="AW1834" s="606" t="s">
        <v>43</v>
      </c>
      <c r="AX1834" s="606" t="s">
        <v>82</v>
      </c>
      <c r="AY1834" s="607" t="s">
        <v>197</v>
      </c>
    </row>
    <row r="1835" spans="2:51" s="606" customFormat="1">
      <c r="B1835" s="605"/>
      <c r="D1835" s="594" t="s">
        <v>205</v>
      </c>
      <c r="E1835" s="607" t="s">
        <v>5</v>
      </c>
      <c r="F1835" s="608" t="s">
        <v>1276</v>
      </c>
      <c r="H1835" s="609">
        <v>1</v>
      </c>
      <c r="L1835" s="605"/>
      <c r="M1835" s="610"/>
      <c r="N1835" s="611"/>
      <c r="O1835" s="611"/>
      <c r="P1835" s="611"/>
      <c r="Q1835" s="611"/>
      <c r="R1835" s="611"/>
      <c r="S1835" s="611"/>
      <c r="T1835" s="612"/>
      <c r="AT1835" s="607" t="s">
        <v>205</v>
      </c>
      <c r="AU1835" s="607" t="s">
        <v>89</v>
      </c>
      <c r="AV1835" s="606" t="s">
        <v>89</v>
      </c>
      <c r="AW1835" s="606" t="s">
        <v>43</v>
      </c>
      <c r="AX1835" s="606" t="s">
        <v>82</v>
      </c>
      <c r="AY1835" s="607" t="s">
        <v>197</v>
      </c>
    </row>
    <row r="1836" spans="2:51" s="606" customFormat="1">
      <c r="B1836" s="605"/>
      <c r="D1836" s="594" t="s">
        <v>205</v>
      </c>
      <c r="E1836" s="607" t="s">
        <v>5</v>
      </c>
      <c r="F1836" s="608" t="s">
        <v>1277</v>
      </c>
      <c r="H1836" s="609">
        <v>1</v>
      </c>
      <c r="L1836" s="605"/>
      <c r="M1836" s="610"/>
      <c r="N1836" s="611"/>
      <c r="O1836" s="611"/>
      <c r="P1836" s="611"/>
      <c r="Q1836" s="611"/>
      <c r="R1836" s="611"/>
      <c r="S1836" s="611"/>
      <c r="T1836" s="612"/>
      <c r="AT1836" s="607" t="s">
        <v>205</v>
      </c>
      <c r="AU1836" s="607" t="s">
        <v>89</v>
      </c>
      <c r="AV1836" s="606" t="s">
        <v>89</v>
      </c>
      <c r="AW1836" s="606" t="s">
        <v>43</v>
      </c>
      <c r="AX1836" s="606" t="s">
        <v>82</v>
      </c>
      <c r="AY1836" s="607" t="s">
        <v>197</v>
      </c>
    </row>
    <row r="1837" spans="2:51" s="606" customFormat="1">
      <c r="B1837" s="605"/>
      <c r="D1837" s="594" t="s">
        <v>205</v>
      </c>
      <c r="E1837" s="607" t="s">
        <v>5</v>
      </c>
      <c r="F1837" s="608" t="s">
        <v>1278</v>
      </c>
      <c r="H1837" s="609">
        <v>1</v>
      </c>
      <c r="L1837" s="605"/>
      <c r="M1837" s="610"/>
      <c r="N1837" s="611"/>
      <c r="O1837" s="611"/>
      <c r="P1837" s="611"/>
      <c r="Q1837" s="611"/>
      <c r="R1837" s="611"/>
      <c r="S1837" s="611"/>
      <c r="T1837" s="612"/>
      <c r="AT1837" s="607" t="s">
        <v>205</v>
      </c>
      <c r="AU1837" s="607" t="s">
        <v>89</v>
      </c>
      <c r="AV1837" s="606" t="s">
        <v>89</v>
      </c>
      <c r="AW1837" s="606" t="s">
        <v>43</v>
      </c>
      <c r="AX1837" s="606" t="s">
        <v>82</v>
      </c>
      <c r="AY1837" s="607" t="s">
        <v>197</v>
      </c>
    </row>
    <row r="1838" spans="2:51" s="606" customFormat="1">
      <c r="B1838" s="605"/>
      <c r="D1838" s="594" t="s">
        <v>205</v>
      </c>
      <c r="E1838" s="607" t="s">
        <v>5</v>
      </c>
      <c r="F1838" s="608" t="s">
        <v>1279</v>
      </c>
      <c r="H1838" s="609">
        <v>1</v>
      </c>
      <c r="L1838" s="605"/>
      <c r="M1838" s="610"/>
      <c r="N1838" s="611"/>
      <c r="O1838" s="611"/>
      <c r="P1838" s="611"/>
      <c r="Q1838" s="611"/>
      <c r="R1838" s="611"/>
      <c r="S1838" s="611"/>
      <c r="T1838" s="612"/>
      <c r="AT1838" s="607" t="s">
        <v>205</v>
      </c>
      <c r="AU1838" s="607" t="s">
        <v>89</v>
      </c>
      <c r="AV1838" s="606" t="s">
        <v>89</v>
      </c>
      <c r="AW1838" s="606" t="s">
        <v>43</v>
      </c>
      <c r="AX1838" s="606" t="s">
        <v>82</v>
      </c>
      <c r="AY1838" s="607" t="s">
        <v>197</v>
      </c>
    </row>
    <row r="1839" spans="2:51" s="606" customFormat="1">
      <c r="B1839" s="605"/>
      <c r="D1839" s="594" t="s">
        <v>205</v>
      </c>
      <c r="E1839" s="607" t="s">
        <v>5</v>
      </c>
      <c r="F1839" s="608" t="s">
        <v>1280</v>
      </c>
      <c r="H1839" s="609">
        <v>1</v>
      </c>
      <c r="L1839" s="605"/>
      <c r="M1839" s="610"/>
      <c r="N1839" s="611"/>
      <c r="O1839" s="611"/>
      <c r="P1839" s="611"/>
      <c r="Q1839" s="611"/>
      <c r="R1839" s="611"/>
      <c r="S1839" s="611"/>
      <c r="T1839" s="612"/>
      <c r="AT1839" s="607" t="s">
        <v>205</v>
      </c>
      <c r="AU1839" s="607" t="s">
        <v>89</v>
      </c>
      <c r="AV1839" s="606" t="s">
        <v>89</v>
      </c>
      <c r="AW1839" s="606" t="s">
        <v>43</v>
      </c>
      <c r="AX1839" s="606" t="s">
        <v>82</v>
      </c>
      <c r="AY1839" s="607" t="s">
        <v>197</v>
      </c>
    </row>
    <row r="1840" spans="2:51" s="606" customFormat="1">
      <c r="B1840" s="605"/>
      <c r="D1840" s="594" t="s">
        <v>205</v>
      </c>
      <c r="E1840" s="607" t="s">
        <v>5</v>
      </c>
      <c r="F1840" s="608" t="s">
        <v>1281</v>
      </c>
      <c r="H1840" s="609">
        <v>1</v>
      </c>
      <c r="L1840" s="605"/>
      <c r="M1840" s="610"/>
      <c r="N1840" s="611"/>
      <c r="O1840" s="611"/>
      <c r="P1840" s="611"/>
      <c r="Q1840" s="611"/>
      <c r="R1840" s="611"/>
      <c r="S1840" s="611"/>
      <c r="T1840" s="612"/>
      <c r="AT1840" s="607" t="s">
        <v>205</v>
      </c>
      <c r="AU1840" s="607" t="s">
        <v>89</v>
      </c>
      <c r="AV1840" s="606" t="s">
        <v>89</v>
      </c>
      <c r="AW1840" s="606" t="s">
        <v>43</v>
      </c>
      <c r="AX1840" s="606" t="s">
        <v>82</v>
      </c>
      <c r="AY1840" s="607" t="s">
        <v>197</v>
      </c>
    </row>
    <row r="1841" spans="2:65" s="606" customFormat="1">
      <c r="B1841" s="605"/>
      <c r="D1841" s="594" t="s">
        <v>205</v>
      </c>
      <c r="E1841" s="607" t="s">
        <v>5</v>
      </c>
      <c r="F1841" s="608" t="s">
        <v>1282</v>
      </c>
      <c r="H1841" s="609">
        <v>1</v>
      </c>
      <c r="L1841" s="605"/>
      <c r="M1841" s="610"/>
      <c r="N1841" s="611"/>
      <c r="O1841" s="611"/>
      <c r="P1841" s="611"/>
      <c r="Q1841" s="611"/>
      <c r="R1841" s="611"/>
      <c r="S1841" s="611"/>
      <c r="T1841" s="612"/>
      <c r="AT1841" s="607" t="s">
        <v>205</v>
      </c>
      <c r="AU1841" s="607" t="s">
        <v>89</v>
      </c>
      <c r="AV1841" s="606" t="s">
        <v>89</v>
      </c>
      <c r="AW1841" s="606" t="s">
        <v>43</v>
      </c>
      <c r="AX1841" s="606" t="s">
        <v>82</v>
      </c>
      <c r="AY1841" s="607" t="s">
        <v>197</v>
      </c>
    </row>
    <row r="1842" spans="2:65" s="606" customFormat="1">
      <c r="B1842" s="605"/>
      <c r="D1842" s="594" t="s">
        <v>205</v>
      </c>
      <c r="E1842" s="607" t="s">
        <v>5</v>
      </c>
      <c r="F1842" s="608" t="s">
        <v>1283</v>
      </c>
      <c r="H1842" s="609">
        <v>1</v>
      </c>
      <c r="L1842" s="605"/>
      <c r="M1842" s="610"/>
      <c r="N1842" s="611"/>
      <c r="O1842" s="611"/>
      <c r="P1842" s="611"/>
      <c r="Q1842" s="611"/>
      <c r="R1842" s="611"/>
      <c r="S1842" s="611"/>
      <c r="T1842" s="612"/>
      <c r="AT1842" s="607" t="s">
        <v>205</v>
      </c>
      <c r="AU1842" s="607" t="s">
        <v>89</v>
      </c>
      <c r="AV1842" s="606" t="s">
        <v>89</v>
      </c>
      <c r="AW1842" s="606" t="s">
        <v>43</v>
      </c>
      <c r="AX1842" s="606" t="s">
        <v>82</v>
      </c>
      <c r="AY1842" s="607" t="s">
        <v>197</v>
      </c>
    </row>
    <row r="1843" spans="2:65" s="622" customFormat="1">
      <c r="B1843" s="621"/>
      <c r="D1843" s="594" t="s">
        <v>205</v>
      </c>
      <c r="E1843" s="623" t="s">
        <v>5</v>
      </c>
      <c r="F1843" s="624" t="s">
        <v>253</v>
      </c>
      <c r="H1843" s="625">
        <v>12</v>
      </c>
      <c r="L1843" s="621"/>
      <c r="M1843" s="626"/>
      <c r="N1843" s="627"/>
      <c r="O1843" s="627"/>
      <c r="P1843" s="627"/>
      <c r="Q1843" s="627"/>
      <c r="R1843" s="627"/>
      <c r="S1843" s="627"/>
      <c r="T1843" s="628"/>
      <c r="AT1843" s="623" t="s">
        <v>205</v>
      </c>
      <c r="AU1843" s="623" t="s">
        <v>89</v>
      </c>
      <c r="AV1843" s="622" t="s">
        <v>114</v>
      </c>
      <c r="AW1843" s="622" t="s">
        <v>43</v>
      </c>
      <c r="AX1843" s="622" t="s">
        <v>82</v>
      </c>
      <c r="AY1843" s="623" t="s">
        <v>197</v>
      </c>
    </row>
    <row r="1844" spans="2:65" s="614" customFormat="1">
      <c r="B1844" s="613"/>
      <c r="D1844" s="594" t="s">
        <v>205</v>
      </c>
      <c r="E1844" s="615" t="s">
        <v>5</v>
      </c>
      <c r="F1844" s="616" t="s">
        <v>210</v>
      </c>
      <c r="H1844" s="617">
        <v>50</v>
      </c>
      <c r="L1844" s="613"/>
      <c r="M1844" s="618"/>
      <c r="N1844" s="619"/>
      <c r="O1844" s="619"/>
      <c r="P1844" s="619"/>
      <c r="Q1844" s="619"/>
      <c r="R1844" s="619"/>
      <c r="S1844" s="619"/>
      <c r="T1844" s="620"/>
      <c r="AT1844" s="615" t="s">
        <v>205</v>
      </c>
      <c r="AU1844" s="615" t="s">
        <v>89</v>
      </c>
      <c r="AV1844" s="614" t="s">
        <v>129</v>
      </c>
      <c r="AW1844" s="614" t="s">
        <v>43</v>
      </c>
      <c r="AX1844" s="614" t="s">
        <v>11</v>
      </c>
      <c r="AY1844" s="615" t="s">
        <v>197</v>
      </c>
    </row>
    <row r="1845" spans="2:65" s="492" customFormat="1" ht="16.5" customHeight="1">
      <c r="B1845" s="493"/>
      <c r="C1845" s="572" t="s">
        <v>1289</v>
      </c>
      <c r="D1845" s="572" t="s">
        <v>199</v>
      </c>
      <c r="E1845" s="573" t="s">
        <v>1290</v>
      </c>
      <c r="F1845" s="574" t="s">
        <v>1291</v>
      </c>
      <c r="G1845" s="575" t="s">
        <v>1233</v>
      </c>
      <c r="H1845" s="576">
        <v>23</v>
      </c>
      <c r="I1845" s="7"/>
      <c r="J1845" s="577">
        <f>ROUND(I1845*H1845,0)</f>
        <v>0</v>
      </c>
      <c r="K1845" s="574" t="s">
        <v>203</v>
      </c>
      <c r="L1845" s="493"/>
      <c r="M1845" s="578" t="s">
        <v>5</v>
      </c>
      <c r="N1845" s="579" t="s">
        <v>53</v>
      </c>
      <c r="O1845" s="494"/>
      <c r="P1845" s="580">
        <f>O1845*H1845</f>
        <v>0</v>
      </c>
      <c r="Q1845" s="580">
        <v>0</v>
      </c>
      <c r="R1845" s="580">
        <f>Q1845*H1845</f>
        <v>0</v>
      </c>
      <c r="S1845" s="580">
        <v>3.2899999999999999E-2</v>
      </c>
      <c r="T1845" s="581">
        <f>S1845*H1845</f>
        <v>0.75669999999999993</v>
      </c>
      <c r="AR1845" s="482" t="s">
        <v>374</v>
      </c>
      <c r="AT1845" s="482" t="s">
        <v>199</v>
      </c>
      <c r="AU1845" s="482" t="s">
        <v>89</v>
      </c>
      <c r="AY1845" s="482" t="s">
        <v>197</v>
      </c>
      <c r="BE1845" s="582">
        <f>IF(N1845="základní",J1845,0)</f>
        <v>0</v>
      </c>
      <c r="BF1845" s="582">
        <f>IF(N1845="snížená",J1845,0)</f>
        <v>0</v>
      </c>
      <c r="BG1845" s="582">
        <f>IF(N1845="zákl. přenesená",J1845,0)</f>
        <v>0</v>
      </c>
      <c r="BH1845" s="582">
        <f>IF(N1845="sníž. přenesená",J1845,0)</f>
        <v>0</v>
      </c>
      <c r="BI1845" s="582">
        <f>IF(N1845="nulová",J1845,0)</f>
        <v>0</v>
      </c>
      <c r="BJ1845" s="482" t="s">
        <v>11</v>
      </c>
      <c r="BK1845" s="582">
        <f>ROUND(I1845*H1845,0)</f>
        <v>0</v>
      </c>
      <c r="BL1845" s="482" t="s">
        <v>374</v>
      </c>
      <c r="BM1845" s="482" t="s">
        <v>1292</v>
      </c>
    </row>
    <row r="1846" spans="2:65" s="599" customFormat="1">
      <c r="B1846" s="598"/>
      <c r="D1846" s="594" t="s">
        <v>205</v>
      </c>
      <c r="E1846" s="600" t="s">
        <v>5</v>
      </c>
      <c r="F1846" s="601" t="s">
        <v>223</v>
      </c>
      <c r="H1846" s="600" t="s">
        <v>5</v>
      </c>
      <c r="L1846" s="598"/>
      <c r="M1846" s="602"/>
      <c r="N1846" s="603"/>
      <c r="O1846" s="603"/>
      <c r="P1846" s="603"/>
      <c r="Q1846" s="603"/>
      <c r="R1846" s="603"/>
      <c r="S1846" s="603"/>
      <c r="T1846" s="604"/>
      <c r="AT1846" s="600" t="s">
        <v>205</v>
      </c>
      <c r="AU1846" s="600" t="s">
        <v>89</v>
      </c>
      <c r="AV1846" s="599" t="s">
        <v>11</v>
      </c>
      <c r="AW1846" s="599" t="s">
        <v>43</v>
      </c>
      <c r="AX1846" s="599" t="s">
        <v>82</v>
      </c>
      <c r="AY1846" s="600" t="s">
        <v>197</v>
      </c>
    </row>
    <row r="1847" spans="2:65" s="606" customFormat="1">
      <c r="B1847" s="605"/>
      <c r="D1847" s="594" t="s">
        <v>205</v>
      </c>
      <c r="E1847" s="607" t="s">
        <v>5</v>
      </c>
      <c r="F1847" s="608" t="s">
        <v>1236</v>
      </c>
      <c r="H1847" s="609">
        <v>1</v>
      </c>
      <c r="L1847" s="605"/>
      <c r="M1847" s="610"/>
      <c r="N1847" s="611"/>
      <c r="O1847" s="611"/>
      <c r="P1847" s="611"/>
      <c r="Q1847" s="611"/>
      <c r="R1847" s="611"/>
      <c r="S1847" s="611"/>
      <c r="T1847" s="612"/>
      <c r="AT1847" s="607" t="s">
        <v>205</v>
      </c>
      <c r="AU1847" s="607" t="s">
        <v>89</v>
      </c>
      <c r="AV1847" s="606" t="s">
        <v>89</v>
      </c>
      <c r="AW1847" s="606" t="s">
        <v>43</v>
      </c>
      <c r="AX1847" s="606" t="s">
        <v>82</v>
      </c>
      <c r="AY1847" s="607" t="s">
        <v>197</v>
      </c>
    </row>
    <row r="1848" spans="2:65" s="606" customFormat="1">
      <c r="B1848" s="605"/>
      <c r="D1848" s="594" t="s">
        <v>205</v>
      </c>
      <c r="E1848" s="607" t="s">
        <v>5</v>
      </c>
      <c r="F1848" s="608" t="s">
        <v>1237</v>
      </c>
      <c r="H1848" s="609">
        <v>1</v>
      </c>
      <c r="L1848" s="605"/>
      <c r="M1848" s="610"/>
      <c r="N1848" s="611"/>
      <c r="O1848" s="611"/>
      <c r="P1848" s="611"/>
      <c r="Q1848" s="611"/>
      <c r="R1848" s="611"/>
      <c r="S1848" s="611"/>
      <c r="T1848" s="612"/>
      <c r="AT1848" s="607" t="s">
        <v>205</v>
      </c>
      <c r="AU1848" s="607" t="s">
        <v>89</v>
      </c>
      <c r="AV1848" s="606" t="s">
        <v>89</v>
      </c>
      <c r="AW1848" s="606" t="s">
        <v>43</v>
      </c>
      <c r="AX1848" s="606" t="s">
        <v>82</v>
      </c>
      <c r="AY1848" s="607" t="s">
        <v>197</v>
      </c>
    </row>
    <row r="1849" spans="2:65" s="606" customFormat="1">
      <c r="B1849" s="605"/>
      <c r="D1849" s="594" t="s">
        <v>205</v>
      </c>
      <c r="E1849" s="607" t="s">
        <v>5</v>
      </c>
      <c r="F1849" s="608" t="s">
        <v>1244</v>
      </c>
      <c r="H1849" s="609">
        <v>1</v>
      </c>
      <c r="L1849" s="605"/>
      <c r="M1849" s="610"/>
      <c r="N1849" s="611"/>
      <c r="O1849" s="611"/>
      <c r="P1849" s="611"/>
      <c r="Q1849" s="611"/>
      <c r="R1849" s="611"/>
      <c r="S1849" s="611"/>
      <c r="T1849" s="612"/>
      <c r="AT1849" s="607" t="s">
        <v>205</v>
      </c>
      <c r="AU1849" s="607" t="s">
        <v>89</v>
      </c>
      <c r="AV1849" s="606" t="s">
        <v>89</v>
      </c>
      <c r="AW1849" s="606" t="s">
        <v>43</v>
      </c>
      <c r="AX1849" s="606" t="s">
        <v>82</v>
      </c>
      <c r="AY1849" s="607" t="s">
        <v>197</v>
      </c>
    </row>
    <row r="1850" spans="2:65" s="606" customFormat="1">
      <c r="B1850" s="605"/>
      <c r="D1850" s="594" t="s">
        <v>205</v>
      </c>
      <c r="E1850" s="607" t="s">
        <v>5</v>
      </c>
      <c r="F1850" s="608" t="s">
        <v>1246</v>
      </c>
      <c r="H1850" s="609">
        <v>1</v>
      </c>
      <c r="L1850" s="605"/>
      <c r="M1850" s="610"/>
      <c r="N1850" s="611"/>
      <c r="O1850" s="611"/>
      <c r="P1850" s="611"/>
      <c r="Q1850" s="611"/>
      <c r="R1850" s="611"/>
      <c r="S1850" s="611"/>
      <c r="T1850" s="612"/>
      <c r="AT1850" s="607" t="s">
        <v>205</v>
      </c>
      <c r="AU1850" s="607" t="s">
        <v>89</v>
      </c>
      <c r="AV1850" s="606" t="s">
        <v>89</v>
      </c>
      <c r="AW1850" s="606" t="s">
        <v>43</v>
      </c>
      <c r="AX1850" s="606" t="s">
        <v>82</v>
      </c>
      <c r="AY1850" s="607" t="s">
        <v>197</v>
      </c>
    </row>
    <row r="1851" spans="2:65" s="606" customFormat="1">
      <c r="B1851" s="605"/>
      <c r="D1851" s="594" t="s">
        <v>205</v>
      </c>
      <c r="E1851" s="607" t="s">
        <v>5</v>
      </c>
      <c r="F1851" s="608" t="s">
        <v>1247</v>
      </c>
      <c r="H1851" s="609">
        <v>1</v>
      </c>
      <c r="L1851" s="605"/>
      <c r="M1851" s="610"/>
      <c r="N1851" s="611"/>
      <c r="O1851" s="611"/>
      <c r="P1851" s="611"/>
      <c r="Q1851" s="611"/>
      <c r="R1851" s="611"/>
      <c r="S1851" s="611"/>
      <c r="T1851" s="612"/>
      <c r="AT1851" s="607" t="s">
        <v>205</v>
      </c>
      <c r="AU1851" s="607" t="s">
        <v>89</v>
      </c>
      <c r="AV1851" s="606" t="s">
        <v>89</v>
      </c>
      <c r="AW1851" s="606" t="s">
        <v>43</v>
      </c>
      <c r="AX1851" s="606" t="s">
        <v>82</v>
      </c>
      <c r="AY1851" s="607" t="s">
        <v>197</v>
      </c>
    </row>
    <row r="1852" spans="2:65" s="622" customFormat="1">
      <c r="B1852" s="621"/>
      <c r="D1852" s="594" t="s">
        <v>205</v>
      </c>
      <c r="E1852" s="623" t="s">
        <v>5</v>
      </c>
      <c r="F1852" s="624" t="s">
        <v>237</v>
      </c>
      <c r="H1852" s="625">
        <v>5</v>
      </c>
      <c r="L1852" s="621"/>
      <c r="M1852" s="626"/>
      <c r="N1852" s="627"/>
      <c r="O1852" s="627"/>
      <c r="P1852" s="627"/>
      <c r="Q1852" s="627"/>
      <c r="R1852" s="627"/>
      <c r="S1852" s="627"/>
      <c r="T1852" s="628"/>
      <c r="AT1852" s="623" t="s">
        <v>205</v>
      </c>
      <c r="AU1852" s="623" t="s">
        <v>89</v>
      </c>
      <c r="AV1852" s="622" t="s">
        <v>114</v>
      </c>
      <c r="AW1852" s="622" t="s">
        <v>43</v>
      </c>
      <c r="AX1852" s="622" t="s">
        <v>82</v>
      </c>
      <c r="AY1852" s="623" t="s">
        <v>197</v>
      </c>
    </row>
    <row r="1853" spans="2:65" s="599" customFormat="1">
      <c r="B1853" s="598"/>
      <c r="D1853" s="594" t="s">
        <v>205</v>
      </c>
      <c r="E1853" s="600" t="s">
        <v>5</v>
      </c>
      <c r="F1853" s="601" t="s">
        <v>238</v>
      </c>
      <c r="H1853" s="600" t="s">
        <v>5</v>
      </c>
      <c r="L1853" s="598"/>
      <c r="M1853" s="602"/>
      <c r="N1853" s="603"/>
      <c r="O1853" s="603"/>
      <c r="P1853" s="603"/>
      <c r="Q1853" s="603"/>
      <c r="R1853" s="603"/>
      <c r="S1853" s="603"/>
      <c r="T1853" s="604"/>
      <c r="AT1853" s="600" t="s">
        <v>205</v>
      </c>
      <c r="AU1853" s="600" t="s">
        <v>89</v>
      </c>
      <c r="AV1853" s="599" t="s">
        <v>11</v>
      </c>
      <c r="AW1853" s="599" t="s">
        <v>43</v>
      </c>
      <c r="AX1853" s="599" t="s">
        <v>82</v>
      </c>
      <c r="AY1853" s="600" t="s">
        <v>197</v>
      </c>
    </row>
    <row r="1854" spans="2:65" s="606" customFormat="1">
      <c r="B1854" s="605"/>
      <c r="D1854" s="594" t="s">
        <v>205</v>
      </c>
      <c r="E1854" s="607" t="s">
        <v>5</v>
      </c>
      <c r="F1854" s="608" t="s">
        <v>1248</v>
      </c>
      <c r="H1854" s="609">
        <v>1</v>
      </c>
      <c r="L1854" s="605"/>
      <c r="M1854" s="610"/>
      <c r="N1854" s="611"/>
      <c r="O1854" s="611"/>
      <c r="P1854" s="611"/>
      <c r="Q1854" s="611"/>
      <c r="R1854" s="611"/>
      <c r="S1854" s="611"/>
      <c r="T1854" s="612"/>
      <c r="AT1854" s="607" t="s">
        <v>205</v>
      </c>
      <c r="AU1854" s="607" t="s">
        <v>89</v>
      </c>
      <c r="AV1854" s="606" t="s">
        <v>89</v>
      </c>
      <c r="AW1854" s="606" t="s">
        <v>43</v>
      </c>
      <c r="AX1854" s="606" t="s">
        <v>82</v>
      </c>
      <c r="AY1854" s="607" t="s">
        <v>197</v>
      </c>
    </row>
    <row r="1855" spans="2:65" s="606" customFormat="1">
      <c r="B1855" s="605"/>
      <c r="D1855" s="594" t="s">
        <v>205</v>
      </c>
      <c r="E1855" s="607" t="s">
        <v>5</v>
      </c>
      <c r="F1855" s="608" t="s">
        <v>1249</v>
      </c>
      <c r="H1855" s="609">
        <v>1</v>
      </c>
      <c r="L1855" s="605"/>
      <c r="M1855" s="610"/>
      <c r="N1855" s="611"/>
      <c r="O1855" s="611"/>
      <c r="P1855" s="611"/>
      <c r="Q1855" s="611"/>
      <c r="R1855" s="611"/>
      <c r="S1855" s="611"/>
      <c r="T1855" s="612"/>
      <c r="AT1855" s="607" t="s">
        <v>205</v>
      </c>
      <c r="AU1855" s="607" t="s">
        <v>89</v>
      </c>
      <c r="AV1855" s="606" t="s">
        <v>89</v>
      </c>
      <c r="AW1855" s="606" t="s">
        <v>43</v>
      </c>
      <c r="AX1855" s="606" t="s">
        <v>82</v>
      </c>
      <c r="AY1855" s="607" t="s">
        <v>197</v>
      </c>
    </row>
    <row r="1856" spans="2:65" s="606" customFormat="1">
      <c r="B1856" s="605"/>
      <c r="D1856" s="594" t="s">
        <v>205</v>
      </c>
      <c r="E1856" s="607" t="s">
        <v>5</v>
      </c>
      <c r="F1856" s="608" t="s">
        <v>1253</v>
      </c>
      <c r="H1856" s="609">
        <v>1</v>
      </c>
      <c r="L1856" s="605"/>
      <c r="M1856" s="610"/>
      <c r="N1856" s="611"/>
      <c r="O1856" s="611"/>
      <c r="P1856" s="611"/>
      <c r="Q1856" s="611"/>
      <c r="R1856" s="611"/>
      <c r="S1856" s="611"/>
      <c r="T1856" s="612"/>
      <c r="AT1856" s="607" t="s">
        <v>205</v>
      </c>
      <c r="AU1856" s="607" t="s">
        <v>89</v>
      </c>
      <c r="AV1856" s="606" t="s">
        <v>89</v>
      </c>
      <c r="AW1856" s="606" t="s">
        <v>43</v>
      </c>
      <c r="AX1856" s="606" t="s">
        <v>82</v>
      </c>
      <c r="AY1856" s="607" t="s">
        <v>197</v>
      </c>
    </row>
    <row r="1857" spans="2:51" s="606" customFormat="1">
      <c r="B1857" s="605"/>
      <c r="D1857" s="594" t="s">
        <v>205</v>
      </c>
      <c r="E1857" s="607" t="s">
        <v>5</v>
      </c>
      <c r="F1857" s="608" t="s">
        <v>1254</v>
      </c>
      <c r="H1857" s="609">
        <v>1</v>
      </c>
      <c r="L1857" s="605"/>
      <c r="M1857" s="610"/>
      <c r="N1857" s="611"/>
      <c r="O1857" s="611"/>
      <c r="P1857" s="611"/>
      <c r="Q1857" s="611"/>
      <c r="R1857" s="611"/>
      <c r="S1857" s="611"/>
      <c r="T1857" s="612"/>
      <c r="AT1857" s="607" t="s">
        <v>205</v>
      </c>
      <c r="AU1857" s="607" t="s">
        <v>89</v>
      </c>
      <c r="AV1857" s="606" t="s">
        <v>89</v>
      </c>
      <c r="AW1857" s="606" t="s">
        <v>43</v>
      </c>
      <c r="AX1857" s="606" t="s">
        <v>82</v>
      </c>
      <c r="AY1857" s="607" t="s">
        <v>197</v>
      </c>
    </row>
    <row r="1858" spans="2:51" s="606" customFormat="1">
      <c r="B1858" s="605"/>
      <c r="D1858" s="594" t="s">
        <v>205</v>
      </c>
      <c r="E1858" s="607" t="s">
        <v>5</v>
      </c>
      <c r="F1858" s="608" t="s">
        <v>1256</v>
      </c>
      <c r="H1858" s="609">
        <v>1</v>
      </c>
      <c r="L1858" s="605"/>
      <c r="M1858" s="610"/>
      <c r="N1858" s="611"/>
      <c r="O1858" s="611"/>
      <c r="P1858" s="611"/>
      <c r="Q1858" s="611"/>
      <c r="R1858" s="611"/>
      <c r="S1858" s="611"/>
      <c r="T1858" s="612"/>
      <c r="AT1858" s="607" t="s">
        <v>205</v>
      </c>
      <c r="AU1858" s="607" t="s">
        <v>89</v>
      </c>
      <c r="AV1858" s="606" t="s">
        <v>89</v>
      </c>
      <c r="AW1858" s="606" t="s">
        <v>43</v>
      </c>
      <c r="AX1858" s="606" t="s">
        <v>82</v>
      </c>
      <c r="AY1858" s="607" t="s">
        <v>197</v>
      </c>
    </row>
    <row r="1859" spans="2:51" s="606" customFormat="1">
      <c r="B1859" s="605"/>
      <c r="D1859" s="594" t="s">
        <v>205</v>
      </c>
      <c r="E1859" s="607" t="s">
        <v>5</v>
      </c>
      <c r="F1859" s="608" t="s">
        <v>1258</v>
      </c>
      <c r="H1859" s="609">
        <v>1</v>
      </c>
      <c r="L1859" s="605"/>
      <c r="M1859" s="610"/>
      <c r="N1859" s="611"/>
      <c r="O1859" s="611"/>
      <c r="P1859" s="611"/>
      <c r="Q1859" s="611"/>
      <c r="R1859" s="611"/>
      <c r="S1859" s="611"/>
      <c r="T1859" s="612"/>
      <c r="AT1859" s="607" t="s">
        <v>205</v>
      </c>
      <c r="AU1859" s="607" t="s">
        <v>89</v>
      </c>
      <c r="AV1859" s="606" t="s">
        <v>89</v>
      </c>
      <c r="AW1859" s="606" t="s">
        <v>43</v>
      </c>
      <c r="AX1859" s="606" t="s">
        <v>82</v>
      </c>
      <c r="AY1859" s="607" t="s">
        <v>197</v>
      </c>
    </row>
    <row r="1860" spans="2:51" s="622" customFormat="1">
      <c r="B1860" s="621"/>
      <c r="D1860" s="594" t="s">
        <v>205</v>
      </c>
      <c r="E1860" s="623" t="s">
        <v>5</v>
      </c>
      <c r="F1860" s="624" t="s">
        <v>243</v>
      </c>
      <c r="H1860" s="625">
        <v>6</v>
      </c>
      <c r="L1860" s="621"/>
      <c r="M1860" s="626"/>
      <c r="N1860" s="627"/>
      <c r="O1860" s="627"/>
      <c r="P1860" s="627"/>
      <c r="Q1860" s="627"/>
      <c r="R1860" s="627"/>
      <c r="S1860" s="627"/>
      <c r="T1860" s="628"/>
      <c r="AT1860" s="623" t="s">
        <v>205</v>
      </c>
      <c r="AU1860" s="623" t="s">
        <v>89</v>
      </c>
      <c r="AV1860" s="622" t="s">
        <v>114</v>
      </c>
      <c r="AW1860" s="622" t="s">
        <v>43</v>
      </c>
      <c r="AX1860" s="622" t="s">
        <v>82</v>
      </c>
      <c r="AY1860" s="623" t="s">
        <v>197</v>
      </c>
    </row>
    <row r="1861" spans="2:51" s="599" customFormat="1">
      <c r="B1861" s="598"/>
      <c r="D1861" s="594" t="s">
        <v>205</v>
      </c>
      <c r="E1861" s="600" t="s">
        <v>5</v>
      </c>
      <c r="F1861" s="601" t="s">
        <v>244</v>
      </c>
      <c r="H1861" s="600" t="s">
        <v>5</v>
      </c>
      <c r="L1861" s="598"/>
      <c r="M1861" s="602"/>
      <c r="N1861" s="603"/>
      <c r="O1861" s="603"/>
      <c r="P1861" s="603"/>
      <c r="Q1861" s="603"/>
      <c r="R1861" s="603"/>
      <c r="S1861" s="603"/>
      <c r="T1861" s="604"/>
      <c r="AT1861" s="600" t="s">
        <v>205</v>
      </c>
      <c r="AU1861" s="600" t="s">
        <v>89</v>
      </c>
      <c r="AV1861" s="599" t="s">
        <v>11</v>
      </c>
      <c r="AW1861" s="599" t="s">
        <v>43</v>
      </c>
      <c r="AX1861" s="599" t="s">
        <v>82</v>
      </c>
      <c r="AY1861" s="600" t="s">
        <v>197</v>
      </c>
    </row>
    <row r="1862" spans="2:51" s="606" customFormat="1">
      <c r="B1862" s="605"/>
      <c r="D1862" s="594" t="s">
        <v>205</v>
      </c>
      <c r="E1862" s="607" t="s">
        <v>5</v>
      </c>
      <c r="F1862" s="608" t="s">
        <v>1260</v>
      </c>
      <c r="H1862" s="609">
        <v>1</v>
      </c>
      <c r="L1862" s="605"/>
      <c r="M1862" s="610"/>
      <c r="N1862" s="611"/>
      <c r="O1862" s="611"/>
      <c r="P1862" s="611"/>
      <c r="Q1862" s="611"/>
      <c r="R1862" s="611"/>
      <c r="S1862" s="611"/>
      <c r="T1862" s="612"/>
      <c r="AT1862" s="607" t="s">
        <v>205</v>
      </c>
      <c r="AU1862" s="607" t="s">
        <v>89</v>
      </c>
      <c r="AV1862" s="606" t="s">
        <v>89</v>
      </c>
      <c r="AW1862" s="606" t="s">
        <v>43</v>
      </c>
      <c r="AX1862" s="606" t="s">
        <v>82</v>
      </c>
      <c r="AY1862" s="607" t="s">
        <v>197</v>
      </c>
    </row>
    <row r="1863" spans="2:51" s="606" customFormat="1">
      <c r="B1863" s="605"/>
      <c r="D1863" s="594" t="s">
        <v>205</v>
      </c>
      <c r="E1863" s="607" t="s">
        <v>5</v>
      </c>
      <c r="F1863" s="608" t="s">
        <v>1261</v>
      </c>
      <c r="H1863" s="609">
        <v>1</v>
      </c>
      <c r="L1863" s="605"/>
      <c r="M1863" s="610"/>
      <c r="N1863" s="611"/>
      <c r="O1863" s="611"/>
      <c r="P1863" s="611"/>
      <c r="Q1863" s="611"/>
      <c r="R1863" s="611"/>
      <c r="S1863" s="611"/>
      <c r="T1863" s="612"/>
      <c r="AT1863" s="607" t="s">
        <v>205</v>
      </c>
      <c r="AU1863" s="607" t="s">
        <v>89</v>
      </c>
      <c r="AV1863" s="606" t="s">
        <v>89</v>
      </c>
      <c r="AW1863" s="606" t="s">
        <v>43</v>
      </c>
      <c r="AX1863" s="606" t="s">
        <v>82</v>
      </c>
      <c r="AY1863" s="607" t="s">
        <v>197</v>
      </c>
    </row>
    <row r="1864" spans="2:51" s="606" customFormat="1">
      <c r="B1864" s="605"/>
      <c r="D1864" s="594" t="s">
        <v>205</v>
      </c>
      <c r="E1864" s="607" t="s">
        <v>5</v>
      </c>
      <c r="F1864" s="608" t="s">
        <v>1265</v>
      </c>
      <c r="H1864" s="609">
        <v>1</v>
      </c>
      <c r="L1864" s="605"/>
      <c r="M1864" s="610"/>
      <c r="N1864" s="611"/>
      <c r="O1864" s="611"/>
      <c r="P1864" s="611"/>
      <c r="Q1864" s="611"/>
      <c r="R1864" s="611"/>
      <c r="S1864" s="611"/>
      <c r="T1864" s="612"/>
      <c r="AT1864" s="607" t="s">
        <v>205</v>
      </c>
      <c r="AU1864" s="607" t="s">
        <v>89</v>
      </c>
      <c r="AV1864" s="606" t="s">
        <v>89</v>
      </c>
      <c r="AW1864" s="606" t="s">
        <v>43</v>
      </c>
      <c r="AX1864" s="606" t="s">
        <v>82</v>
      </c>
      <c r="AY1864" s="607" t="s">
        <v>197</v>
      </c>
    </row>
    <row r="1865" spans="2:51" s="606" customFormat="1">
      <c r="B1865" s="605"/>
      <c r="D1865" s="594" t="s">
        <v>205</v>
      </c>
      <c r="E1865" s="607" t="s">
        <v>5</v>
      </c>
      <c r="F1865" s="608" t="s">
        <v>1266</v>
      </c>
      <c r="H1865" s="609">
        <v>1</v>
      </c>
      <c r="L1865" s="605"/>
      <c r="M1865" s="610"/>
      <c r="N1865" s="611"/>
      <c r="O1865" s="611"/>
      <c r="P1865" s="611"/>
      <c r="Q1865" s="611"/>
      <c r="R1865" s="611"/>
      <c r="S1865" s="611"/>
      <c r="T1865" s="612"/>
      <c r="AT1865" s="607" t="s">
        <v>205</v>
      </c>
      <c r="AU1865" s="607" t="s">
        <v>89</v>
      </c>
      <c r="AV1865" s="606" t="s">
        <v>89</v>
      </c>
      <c r="AW1865" s="606" t="s">
        <v>43</v>
      </c>
      <c r="AX1865" s="606" t="s">
        <v>82</v>
      </c>
      <c r="AY1865" s="607" t="s">
        <v>197</v>
      </c>
    </row>
    <row r="1866" spans="2:51" s="606" customFormat="1">
      <c r="B1866" s="605"/>
      <c r="D1866" s="594" t="s">
        <v>205</v>
      </c>
      <c r="E1866" s="607" t="s">
        <v>5</v>
      </c>
      <c r="F1866" s="608" t="s">
        <v>1268</v>
      </c>
      <c r="H1866" s="609">
        <v>1</v>
      </c>
      <c r="L1866" s="605"/>
      <c r="M1866" s="610"/>
      <c r="N1866" s="611"/>
      <c r="O1866" s="611"/>
      <c r="P1866" s="611"/>
      <c r="Q1866" s="611"/>
      <c r="R1866" s="611"/>
      <c r="S1866" s="611"/>
      <c r="T1866" s="612"/>
      <c r="AT1866" s="607" t="s">
        <v>205</v>
      </c>
      <c r="AU1866" s="607" t="s">
        <v>89</v>
      </c>
      <c r="AV1866" s="606" t="s">
        <v>89</v>
      </c>
      <c r="AW1866" s="606" t="s">
        <v>43</v>
      </c>
      <c r="AX1866" s="606" t="s">
        <v>82</v>
      </c>
      <c r="AY1866" s="607" t="s">
        <v>197</v>
      </c>
    </row>
    <row r="1867" spans="2:51" s="606" customFormat="1">
      <c r="B1867" s="605"/>
      <c r="D1867" s="594" t="s">
        <v>205</v>
      </c>
      <c r="E1867" s="607" t="s">
        <v>5</v>
      </c>
      <c r="F1867" s="608" t="s">
        <v>1270</v>
      </c>
      <c r="H1867" s="609">
        <v>1</v>
      </c>
      <c r="L1867" s="605"/>
      <c r="M1867" s="610"/>
      <c r="N1867" s="611"/>
      <c r="O1867" s="611"/>
      <c r="P1867" s="611"/>
      <c r="Q1867" s="611"/>
      <c r="R1867" s="611"/>
      <c r="S1867" s="611"/>
      <c r="T1867" s="612"/>
      <c r="AT1867" s="607" t="s">
        <v>205</v>
      </c>
      <c r="AU1867" s="607" t="s">
        <v>89</v>
      </c>
      <c r="AV1867" s="606" t="s">
        <v>89</v>
      </c>
      <c r="AW1867" s="606" t="s">
        <v>43</v>
      </c>
      <c r="AX1867" s="606" t="s">
        <v>82</v>
      </c>
      <c r="AY1867" s="607" t="s">
        <v>197</v>
      </c>
    </row>
    <row r="1868" spans="2:51" s="622" customFormat="1">
      <c r="B1868" s="621"/>
      <c r="D1868" s="594" t="s">
        <v>205</v>
      </c>
      <c r="E1868" s="623" t="s">
        <v>5</v>
      </c>
      <c r="F1868" s="624" t="s">
        <v>248</v>
      </c>
      <c r="H1868" s="625">
        <v>6</v>
      </c>
      <c r="L1868" s="621"/>
      <c r="M1868" s="626"/>
      <c r="N1868" s="627"/>
      <c r="O1868" s="627"/>
      <c r="P1868" s="627"/>
      <c r="Q1868" s="627"/>
      <c r="R1868" s="627"/>
      <c r="S1868" s="627"/>
      <c r="T1868" s="628"/>
      <c r="AT1868" s="623" t="s">
        <v>205</v>
      </c>
      <c r="AU1868" s="623" t="s">
        <v>89</v>
      </c>
      <c r="AV1868" s="622" t="s">
        <v>114</v>
      </c>
      <c r="AW1868" s="622" t="s">
        <v>43</v>
      </c>
      <c r="AX1868" s="622" t="s">
        <v>82</v>
      </c>
      <c r="AY1868" s="623" t="s">
        <v>197</v>
      </c>
    </row>
    <row r="1869" spans="2:51" s="599" customFormat="1">
      <c r="B1869" s="598"/>
      <c r="D1869" s="594" t="s">
        <v>205</v>
      </c>
      <c r="E1869" s="600" t="s">
        <v>5</v>
      </c>
      <c r="F1869" s="601" t="s">
        <v>249</v>
      </c>
      <c r="H1869" s="600" t="s">
        <v>5</v>
      </c>
      <c r="L1869" s="598"/>
      <c r="M1869" s="602"/>
      <c r="N1869" s="603"/>
      <c r="O1869" s="603"/>
      <c r="P1869" s="603"/>
      <c r="Q1869" s="603"/>
      <c r="R1869" s="603"/>
      <c r="S1869" s="603"/>
      <c r="T1869" s="604"/>
      <c r="AT1869" s="600" t="s">
        <v>205</v>
      </c>
      <c r="AU1869" s="600" t="s">
        <v>89</v>
      </c>
      <c r="AV1869" s="599" t="s">
        <v>11</v>
      </c>
      <c r="AW1869" s="599" t="s">
        <v>43</v>
      </c>
      <c r="AX1869" s="599" t="s">
        <v>82</v>
      </c>
      <c r="AY1869" s="600" t="s">
        <v>197</v>
      </c>
    </row>
    <row r="1870" spans="2:51" s="606" customFormat="1">
      <c r="B1870" s="605"/>
      <c r="D1870" s="594" t="s">
        <v>205</v>
      </c>
      <c r="E1870" s="607" t="s">
        <v>5</v>
      </c>
      <c r="F1870" s="608" t="s">
        <v>1272</v>
      </c>
      <c r="H1870" s="609">
        <v>1</v>
      </c>
      <c r="L1870" s="605"/>
      <c r="M1870" s="610"/>
      <c r="N1870" s="611"/>
      <c r="O1870" s="611"/>
      <c r="P1870" s="611"/>
      <c r="Q1870" s="611"/>
      <c r="R1870" s="611"/>
      <c r="S1870" s="611"/>
      <c r="T1870" s="612"/>
      <c r="AT1870" s="607" t="s">
        <v>205</v>
      </c>
      <c r="AU1870" s="607" t="s">
        <v>89</v>
      </c>
      <c r="AV1870" s="606" t="s">
        <v>89</v>
      </c>
      <c r="AW1870" s="606" t="s">
        <v>43</v>
      </c>
      <c r="AX1870" s="606" t="s">
        <v>82</v>
      </c>
      <c r="AY1870" s="607" t="s">
        <v>197</v>
      </c>
    </row>
    <row r="1871" spans="2:51" s="606" customFormat="1">
      <c r="B1871" s="605"/>
      <c r="D1871" s="594" t="s">
        <v>205</v>
      </c>
      <c r="E1871" s="607" t="s">
        <v>5</v>
      </c>
      <c r="F1871" s="608" t="s">
        <v>1273</v>
      </c>
      <c r="H1871" s="609">
        <v>1</v>
      </c>
      <c r="L1871" s="605"/>
      <c r="M1871" s="610"/>
      <c r="N1871" s="611"/>
      <c r="O1871" s="611"/>
      <c r="P1871" s="611"/>
      <c r="Q1871" s="611"/>
      <c r="R1871" s="611"/>
      <c r="S1871" s="611"/>
      <c r="T1871" s="612"/>
      <c r="AT1871" s="607" t="s">
        <v>205</v>
      </c>
      <c r="AU1871" s="607" t="s">
        <v>89</v>
      </c>
      <c r="AV1871" s="606" t="s">
        <v>89</v>
      </c>
      <c r="AW1871" s="606" t="s">
        <v>43</v>
      </c>
      <c r="AX1871" s="606" t="s">
        <v>82</v>
      </c>
      <c r="AY1871" s="607" t="s">
        <v>197</v>
      </c>
    </row>
    <row r="1872" spans="2:51" s="606" customFormat="1">
      <c r="B1872" s="605"/>
      <c r="D1872" s="594" t="s">
        <v>205</v>
      </c>
      <c r="E1872" s="607" t="s">
        <v>5</v>
      </c>
      <c r="F1872" s="608" t="s">
        <v>1277</v>
      </c>
      <c r="H1872" s="609">
        <v>1</v>
      </c>
      <c r="L1872" s="605"/>
      <c r="M1872" s="610"/>
      <c r="N1872" s="611"/>
      <c r="O1872" s="611"/>
      <c r="P1872" s="611"/>
      <c r="Q1872" s="611"/>
      <c r="R1872" s="611"/>
      <c r="S1872" s="611"/>
      <c r="T1872" s="612"/>
      <c r="AT1872" s="607" t="s">
        <v>205</v>
      </c>
      <c r="AU1872" s="607" t="s">
        <v>89</v>
      </c>
      <c r="AV1872" s="606" t="s">
        <v>89</v>
      </c>
      <c r="AW1872" s="606" t="s">
        <v>43</v>
      </c>
      <c r="AX1872" s="606" t="s">
        <v>82</v>
      </c>
      <c r="AY1872" s="607" t="s">
        <v>197</v>
      </c>
    </row>
    <row r="1873" spans="2:65" s="606" customFormat="1">
      <c r="B1873" s="605"/>
      <c r="D1873" s="594" t="s">
        <v>205</v>
      </c>
      <c r="E1873" s="607" t="s">
        <v>5</v>
      </c>
      <c r="F1873" s="608" t="s">
        <v>1278</v>
      </c>
      <c r="H1873" s="609">
        <v>1</v>
      </c>
      <c r="L1873" s="605"/>
      <c r="M1873" s="610"/>
      <c r="N1873" s="611"/>
      <c r="O1873" s="611"/>
      <c r="P1873" s="611"/>
      <c r="Q1873" s="611"/>
      <c r="R1873" s="611"/>
      <c r="S1873" s="611"/>
      <c r="T1873" s="612"/>
      <c r="AT1873" s="607" t="s">
        <v>205</v>
      </c>
      <c r="AU1873" s="607" t="s">
        <v>89</v>
      </c>
      <c r="AV1873" s="606" t="s">
        <v>89</v>
      </c>
      <c r="AW1873" s="606" t="s">
        <v>43</v>
      </c>
      <c r="AX1873" s="606" t="s">
        <v>82</v>
      </c>
      <c r="AY1873" s="607" t="s">
        <v>197</v>
      </c>
    </row>
    <row r="1874" spans="2:65" s="606" customFormat="1">
      <c r="B1874" s="605"/>
      <c r="D1874" s="594" t="s">
        <v>205</v>
      </c>
      <c r="E1874" s="607" t="s">
        <v>5</v>
      </c>
      <c r="F1874" s="608" t="s">
        <v>1280</v>
      </c>
      <c r="H1874" s="609">
        <v>1</v>
      </c>
      <c r="L1874" s="605"/>
      <c r="M1874" s="610"/>
      <c r="N1874" s="611"/>
      <c r="O1874" s="611"/>
      <c r="P1874" s="611"/>
      <c r="Q1874" s="611"/>
      <c r="R1874" s="611"/>
      <c r="S1874" s="611"/>
      <c r="T1874" s="612"/>
      <c r="AT1874" s="607" t="s">
        <v>205</v>
      </c>
      <c r="AU1874" s="607" t="s">
        <v>89</v>
      </c>
      <c r="AV1874" s="606" t="s">
        <v>89</v>
      </c>
      <c r="AW1874" s="606" t="s">
        <v>43</v>
      </c>
      <c r="AX1874" s="606" t="s">
        <v>82</v>
      </c>
      <c r="AY1874" s="607" t="s">
        <v>197</v>
      </c>
    </row>
    <row r="1875" spans="2:65" s="606" customFormat="1">
      <c r="B1875" s="605"/>
      <c r="D1875" s="594" t="s">
        <v>205</v>
      </c>
      <c r="E1875" s="607" t="s">
        <v>5</v>
      </c>
      <c r="F1875" s="608" t="s">
        <v>1282</v>
      </c>
      <c r="H1875" s="609">
        <v>1</v>
      </c>
      <c r="L1875" s="605"/>
      <c r="M1875" s="610"/>
      <c r="N1875" s="611"/>
      <c r="O1875" s="611"/>
      <c r="P1875" s="611"/>
      <c r="Q1875" s="611"/>
      <c r="R1875" s="611"/>
      <c r="S1875" s="611"/>
      <c r="T1875" s="612"/>
      <c r="AT1875" s="607" t="s">
        <v>205</v>
      </c>
      <c r="AU1875" s="607" t="s">
        <v>89</v>
      </c>
      <c r="AV1875" s="606" t="s">
        <v>89</v>
      </c>
      <c r="AW1875" s="606" t="s">
        <v>43</v>
      </c>
      <c r="AX1875" s="606" t="s">
        <v>82</v>
      </c>
      <c r="AY1875" s="607" t="s">
        <v>197</v>
      </c>
    </row>
    <row r="1876" spans="2:65" s="622" customFormat="1">
      <c r="B1876" s="621"/>
      <c r="D1876" s="594" t="s">
        <v>205</v>
      </c>
      <c r="E1876" s="623" t="s">
        <v>5</v>
      </c>
      <c r="F1876" s="624" t="s">
        <v>253</v>
      </c>
      <c r="H1876" s="625">
        <v>6</v>
      </c>
      <c r="L1876" s="621"/>
      <c r="M1876" s="626"/>
      <c r="N1876" s="627"/>
      <c r="O1876" s="627"/>
      <c r="P1876" s="627"/>
      <c r="Q1876" s="627"/>
      <c r="R1876" s="627"/>
      <c r="S1876" s="627"/>
      <c r="T1876" s="628"/>
      <c r="AT1876" s="623" t="s">
        <v>205</v>
      </c>
      <c r="AU1876" s="623" t="s">
        <v>89</v>
      </c>
      <c r="AV1876" s="622" t="s">
        <v>114</v>
      </c>
      <c r="AW1876" s="622" t="s">
        <v>43</v>
      </c>
      <c r="AX1876" s="622" t="s">
        <v>82</v>
      </c>
      <c r="AY1876" s="623" t="s">
        <v>197</v>
      </c>
    </row>
    <row r="1877" spans="2:65" s="614" customFormat="1">
      <c r="B1877" s="613"/>
      <c r="D1877" s="594" t="s">
        <v>205</v>
      </c>
      <c r="E1877" s="615" t="s">
        <v>5</v>
      </c>
      <c r="F1877" s="616" t="s">
        <v>210</v>
      </c>
      <c r="H1877" s="617">
        <v>23</v>
      </c>
      <c r="L1877" s="613"/>
      <c r="M1877" s="618"/>
      <c r="N1877" s="619"/>
      <c r="O1877" s="619"/>
      <c r="P1877" s="619"/>
      <c r="Q1877" s="619"/>
      <c r="R1877" s="619"/>
      <c r="S1877" s="619"/>
      <c r="T1877" s="620"/>
      <c r="AT1877" s="615" t="s">
        <v>205</v>
      </c>
      <c r="AU1877" s="615" t="s">
        <v>89</v>
      </c>
      <c r="AV1877" s="614" t="s">
        <v>129</v>
      </c>
      <c r="AW1877" s="614" t="s">
        <v>43</v>
      </c>
      <c r="AX1877" s="614" t="s">
        <v>11</v>
      </c>
      <c r="AY1877" s="615" t="s">
        <v>197</v>
      </c>
    </row>
    <row r="1878" spans="2:65" s="492" customFormat="1" ht="16.5" customHeight="1">
      <c r="B1878" s="493"/>
      <c r="C1878" s="572" t="s">
        <v>1293</v>
      </c>
      <c r="D1878" s="572" t="s">
        <v>199</v>
      </c>
      <c r="E1878" s="573" t="s">
        <v>1294</v>
      </c>
      <c r="F1878" s="574" t="s">
        <v>1295</v>
      </c>
      <c r="G1878" s="575" t="s">
        <v>1233</v>
      </c>
      <c r="H1878" s="576">
        <v>3</v>
      </c>
      <c r="I1878" s="7"/>
      <c r="J1878" s="577">
        <f>ROUND(I1878*H1878,0)</f>
        <v>0</v>
      </c>
      <c r="K1878" s="574" t="s">
        <v>203</v>
      </c>
      <c r="L1878" s="493"/>
      <c r="M1878" s="578" t="s">
        <v>5</v>
      </c>
      <c r="N1878" s="579" t="s">
        <v>53</v>
      </c>
      <c r="O1878" s="494"/>
      <c r="P1878" s="580">
        <f>O1878*H1878</f>
        <v>0</v>
      </c>
      <c r="Q1878" s="580">
        <v>0</v>
      </c>
      <c r="R1878" s="580">
        <f>Q1878*H1878</f>
        <v>0</v>
      </c>
      <c r="S1878" s="580">
        <v>2.4500000000000001E-2</v>
      </c>
      <c r="T1878" s="581">
        <f>S1878*H1878</f>
        <v>7.350000000000001E-2</v>
      </c>
      <c r="AR1878" s="482" t="s">
        <v>374</v>
      </c>
      <c r="AT1878" s="482" t="s">
        <v>199</v>
      </c>
      <c r="AU1878" s="482" t="s">
        <v>89</v>
      </c>
      <c r="AY1878" s="482" t="s">
        <v>197</v>
      </c>
      <c r="BE1878" s="582">
        <f>IF(N1878="základní",J1878,0)</f>
        <v>0</v>
      </c>
      <c r="BF1878" s="582">
        <f>IF(N1878="snížená",J1878,0)</f>
        <v>0</v>
      </c>
      <c r="BG1878" s="582">
        <f>IF(N1878="zákl. přenesená",J1878,0)</f>
        <v>0</v>
      </c>
      <c r="BH1878" s="582">
        <f>IF(N1878="sníž. přenesená",J1878,0)</f>
        <v>0</v>
      </c>
      <c r="BI1878" s="582">
        <f>IF(N1878="nulová",J1878,0)</f>
        <v>0</v>
      </c>
      <c r="BJ1878" s="482" t="s">
        <v>11</v>
      </c>
      <c r="BK1878" s="582">
        <f>ROUND(I1878*H1878,0)</f>
        <v>0</v>
      </c>
      <c r="BL1878" s="482" t="s">
        <v>374</v>
      </c>
      <c r="BM1878" s="482" t="s">
        <v>1296</v>
      </c>
    </row>
    <row r="1879" spans="2:65" s="599" customFormat="1">
      <c r="B1879" s="598"/>
      <c r="D1879" s="594" t="s">
        <v>205</v>
      </c>
      <c r="E1879" s="600" t="s">
        <v>5</v>
      </c>
      <c r="F1879" s="601" t="s">
        <v>238</v>
      </c>
      <c r="H1879" s="600" t="s">
        <v>5</v>
      </c>
      <c r="L1879" s="598"/>
      <c r="M1879" s="602"/>
      <c r="N1879" s="603"/>
      <c r="O1879" s="603"/>
      <c r="P1879" s="603"/>
      <c r="Q1879" s="603"/>
      <c r="R1879" s="603"/>
      <c r="S1879" s="603"/>
      <c r="T1879" s="604"/>
      <c r="AT1879" s="600" t="s">
        <v>205</v>
      </c>
      <c r="AU1879" s="600" t="s">
        <v>89</v>
      </c>
      <c r="AV1879" s="599" t="s">
        <v>11</v>
      </c>
      <c r="AW1879" s="599" t="s">
        <v>43</v>
      </c>
      <c r="AX1879" s="599" t="s">
        <v>82</v>
      </c>
      <c r="AY1879" s="600" t="s">
        <v>197</v>
      </c>
    </row>
    <row r="1880" spans="2:65" s="606" customFormat="1">
      <c r="B1880" s="605"/>
      <c r="D1880" s="594" t="s">
        <v>205</v>
      </c>
      <c r="E1880" s="607" t="s">
        <v>5</v>
      </c>
      <c r="F1880" s="608" t="s">
        <v>1250</v>
      </c>
      <c r="H1880" s="609">
        <v>1</v>
      </c>
      <c r="L1880" s="605"/>
      <c r="M1880" s="610"/>
      <c r="N1880" s="611"/>
      <c r="O1880" s="611"/>
      <c r="P1880" s="611"/>
      <c r="Q1880" s="611"/>
      <c r="R1880" s="611"/>
      <c r="S1880" s="611"/>
      <c r="T1880" s="612"/>
      <c r="AT1880" s="607" t="s">
        <v>205</v>
      </c>
      <c r="AU1880" s="607" t="s">
        <v>89</v>
      </c>
      <c r="AV1880" s="606" t="s">
        <v>89</v>
      </c>
      <c r="AW1880" s="606" t="s">
        <v>43</v>
      </c>
      <c r="AX1880" s="606" t="s">
        <v>82</v>
      </c>
      <c r="AY1880" s="607" t="s">
        <v>197</v>
      </c>
    </row>
    <row r="1881" spans="2:65" s="622" customFormat="1">
      <c r="B1881" s="621"/>
      <c r="D1881" s="594" t="s">
        <v>205</v>
      </c>
      <c r="E1881" s="623" t="s">
        <v>5</v>
      </c>
      <c r="F1881" s="624" t="s">
        <v>243</v>
      </c>
      <c r="H1881" s="625">
        <v>1</v>
      </c>
      <c r="L1881" s="621"/>
      <c r="M1881" s="626"/>
      <c r="N1881" s="627"/>
      <c r="O1881" s="627"/>
      <c r="P1881" s="627"/>
      <c r="Q1881" s="627"/>
      <c r="R1881" s="627"/>
      <c r="S1881" s="627"/>
      <c r="T1881" s="628"/>
      <c r="AT1881" s="623" t="s">
        <v>205</v>
      </c>
      <c r="AU1881" s="623" t="s">
        <v>89</v>
      </c>
      <c r="AV1881" s="622" t="s">
        <v>114</v>
      </c>
      <c r="AW1881" s="622" t="s">
        <v>43</v>
      </c>
      <c r="AX1881" s="622" t="s">
        <v>82</v>
      </c>
      <c r="AY1881" s="623" t="s">
        <v>197</v>
      </c>
    </row>
    <row r="1882" spans="2:65" s="599" customFormat="1">
      <c r="B1882" s="598"/>
      <c r="D1882" s="594" t="s">
        <v>205</v>
      </c>
      <c r="E1882" s="600" t="s">
        <v>5</v>
      </c>
      <c r="F1882" s="601" t="s">
        <v>244</v>
      </c>
      <c r="H1882" s="600" t="s">
        <v>5</v>
      </c>
      <c r="L1882" s="598"/>
      <c r="M1882" s="602"/>
      <c r="N1882" s="603"/>
      <c r="O1882" s="603"/>
      <c r="P1882" s="603"/>
      <c r="Q1882" s="603"/>
      <c r="R1882" s="603"/>
      <c r="S1882" s="603"/>
      <c r="T1882" s="604"/>
      <c r="AT1882" s="600" t="s">
        <v>205</v>
      </c>
      <c r="AU1882" s="600" t="s">
        <v>89</v>
      </c>
      <c r="AV1882" s="599" t="s">
        <v>11</v>
      </c>
      <c r="AW1882" s="599" t="s">
        <v>43</v>
      </c>
      <c r="AX1882" s="599" t="s">
        <v>82</v>
      </c>
      <c r="AY1882" s="600" t="s">
        <v>197</v>
      </c>
    </row>
    <row r="1883" spans="2:65" s="606" customFormat="1">
      <c r="B1883" s="605"/>
      <c r="D1883" s="594" t="s">
        <v>205</v>
      </c>
      <c r="E1883" s="607" t="s">
        <v>5</v>
      </c>
      <c r="F1883" s="608" t="s">
        <v>1262</v>
      </c>
      <c r="H1883" s="609">
        <v>1</v>
      </c>
      <c r="L1883" s="605"/>
      <c r="M1883" s="610"/>
      <c r="N1883" s="611"/>
      <c r="O1883" s="611"/>
      <c r="P1883" s="611"/>
      <c r="Q1883" s="611"/>
      <c r="R1883" s="611"/>
      <c r="S1883" s="611"/>
      <c r="T1883" s="612"/>
      <c r="AT1883" s="607" t="s">
        <v>205</v>
      </c>
      <c r="AU1883" s="607" t="s">
        <v>89</v>
      </c>
      <c r="AV1883" s="606" t="s">
        <v>89</v>
      </c>
      <c r="AW1883" s="606" t="s">
        <v>43</v>
      </c>
      <c r="AX1883" s="606" t="s">
        <v>82</v>
      </c>
      <c r="AY1883" s="607" t="s">
        <v>197</v>
      </c>
    </row>
    <row r="1884" spans="2:65" s="622" customFormat="1">
      <c r="B1884" s="621"/>
      <c r="D1884" s="594" t="s">
        <v>205</v>
      </c>
      <c r="E1884" s="623" t="s">
        <v>5</v>
      </c>
      <c r="F1884" s="624" t="s">
        <v>248</v>
      </c>
      <c r="H1884" s="625">
        <v>1</v>
      </c>
      <c r="L1884" s="621"/>
      <c r="M1884" s="626"/>
      <c r="N1884" s="627"/>
      <c r="O1884" s="627"/>
      <c r="P1884" s="627"/>
      <c r="Q1884" s="627"/>
      <c r="R1884" s="627"/>
      <c r="S1884" s="627"/>
      <c r="T1884" s="628"/>
      <c r="AT1884" s="623" t="s">
        <v>205</v>
      </c>
      <c r="AU1884" s="623" t="s">
        <v>89</v>
      </c>
      <c r="AV1884" s="622" t="s">
        <v>114</v>
      </c>
      <c r="AW1884" s="622" t="s">
        <v>43</v>
      </c>
      <c r="AX1884" s="622" t="s">
        <v>82</v>
      </c>
      <c r="AY1884" s="623" t="s">
        <v>197</v>
      </c>
    </row>
    <row r="1885" spans="2:65" s="599" customFormat="1">
      <c r="B1885" s="598"/>
      <c r="D1885" s="594" t="s">
        <v>205</v>
      </c>
      <c r="E1885" s="600" t="s">
        <v>5</v>
      </c>
      <c r="F1885" s="601" t="s">
        <v>249</v>
      </c>
      <c r="H1885" s="600" t="s">
        <v>5</v>
      </c>
      <c r="L1885" s="598"/>
      <c r="M1885" s="602"/>
      <c r="N1885" s="603"/>
      <c r="O1885" s="603"/>
      <c r="P1885" s="603"/>
      <c r="Q1885" s="603"/>
      <c r="R1885" s="603"/>
      <c r="S1885" s="603"/>
      <c r="T1885" s="604"/>
      <c r="AT1885" s="600" t="s">
        <v>205</v>
      </c>
      <c r="AU1885" s="600" t="s">
        <v>89</v>
      </c>
      <c r="AV1885" s="599" t="s">
        <v>11</v>
      </c>
      <c r="AW1885" s="599" t="s">
        <v>43</v>
      </c>
      <c r="AX1885" s="599" t="s">
        <v>82</v>
      </c>
      <c r="AY1885" s="600" t="s">
        <v>197</v>
      </c>
    </row>
    <row r="1886" spans="2:65" s="606" customFormat="1">
      <c r="B1886" s="605"/>
      <c r="D1886" s="594" t="s">
        <v>205</v>
      </c>
      <c r="E1886" s="607" t="s">
        <v>5</v>
      </c>
      <c r="F1886" s="608" t="s">
        <v>1274</v>
      </c>
      <c r="H1886" s="609">
        <v>1</v>
      </c>
      <c r="L1886" s="605"/>
      <c r="M1886" s="610"/>
      <c r="N1886" s="611"/>
      <c r="O1886" s="611"/>
      <c r="P1886" s="611"/>
      <c r="Q1886" s="611"/>
      <c r="R1886" s="611"/>
      <c r="S1886" s="611"/>
      <c r="T1886" s="612"/>
      <c r="AT1886" s="607" t="s">
        <v>205</v>
      </c>
      <c r="AU1886" s="607" t="s">
        <v>89</v>
      </c>
      <c r="AV1886" s="606" t="s">
        <v>89</v>
      </c>
      <c r="AW1886" s="606" t="s">
        <v>43</v>
      </c>
      <c r="AX1886" s="606" t="s">
        <v>82</v>
      </c>
      <c r="AY1886" s="607" t="s">
        <v>197</v>
      </c>
    </row>
    <row r="1887" spans="2:65" s="622" customFormat="1">
      <c r="B1887" s="621"/>
      <c r="D1887" s="594" t="s">
        <v>205</v>
      </c>
      <c r="E1887" s="623" t="s">
        <v>5</v>
      </c>
      <c r="F1887" s="624" t="s">
        <v>253</v>
      </c>
      <c r="H1887" s="625">
        <v>1</v>
      </c>
      <c r="L1887" s="621"/>
      <c r="M1887" s="626"/>
      <c r="N1887" s="627"/>
      <c r="O1887" s="627"/>
      <c r="P1887" s="627"/>
      <c r="Q1887" s="627"/>
      <c r="R1887" s="627"/>
      <c r="S1887" s="627"/>
      <c r="T1887" s="628"/>
      <c r="AT1887" s="623" t="s">
        <v>205</v>
      </c>
      <c r="AU1887" s="623" t="s">
        <v>89</v>
      </c>
      <c r="AV1887" s="622" t="s">
        <v>114</v>
      </c>
      <c r="AW1887" s="622" t="s">
        <v>43</v>
      </c>
      <c r="AX1887" s="622" t="s">
        <v>82</v>
      </c>
      <c r="AY1887" s="623" t="s">
        <v>197</v>
      </c>
    </row>
    <row r="1888" spans="2:65" s="614" customFormat="1">
      <c r="B1888" s="613"/>
      <c r="D1888" s="594" t="s">
        <v>205</v>
      </c>
      <c r="E1888" s="615" t="s">
        <v>5</v>
      </c>
      <c r="F1888" s="616" t="s">
        <v>210</v>
      </c>
      <c r="H1888" s="617">
        <v>3</v>
      </c>
      <c r="L1888" s="613"/>
      <c r="M1888" s="618"/>
      <c r="N1888" s="619"/>
      <c r="O1888" s="619"/>
      <c r="P1888" s="619"/>
      <c r="Q1888" s="619"/>
      <c r="R1888" s="619"/>
      <c r="S1888" s="619"/>
      <c r="T1888" s="620"/>
      <c r="AT1888" s="615" t="s">
        <v>205</v>
      </c>
      <c r="AU1888" s="615" t="s">
        <v>89</v>
      </c>
      <c r="AV1888" s="614" t="s">
        <v>129</v>
      </c>
      <c r="AW1888" s="614" t="s">
        <v>43</v>
      </c>
      <c r="AX1888" s="614" t="s">
        <v>11</v>
      </c>
      <c r="AY1888" s="615" t="s">
        <v>197</v>
      </c>
    </row>
    <row r="1889" spans="2:65" s="492" customFormat="1" ht="25.5" customHeight="1">
      <c r="B1889" s="493"/>
      <c r="C1889" s="572" t="s">
        <v>1297</v>
      </c>
      <c r="D1889" s="572" t="s">
        <v>199</v>
      </c>
      <c r="E1889" s="573" t="s">
        <v>1298</v>
      </c>
      <c r="F1889" s="574" t="s">
        <v>1299</v>
      </c>
      <c r="G1889" s="575" t="s">
        <v>271</v>
      </c>
      <c r="H1889" s="576">
        <v>3.4790000000000001</v>
      </c>
      <c r="I1889" s="7"/>
      <c r="J1889" s="577">
        <f>ROUND(I1889*H1889,0)</f>
        <v>0</v>
      </c>
      <c r="K1889" s="574" t="s">
        <v>203</v>
      </c>
      <c r="L1889" s="493"/>
      <c r="M1889" s="578" t="s">
        <v>5</v>
      </c>
      <c r="N1889" s="579" t="s">
        <v>53</v>
      </c>
      <c r="O1889" s="494"/>
      <c r="P1889" s="580">
        <f>O1889*H1889</f>
        <v>0</v>
      </c>
      <c r="Q1889" s="580">
        <v>0</v>
      </c>
      <c r="R1889" s="580">
        <f>Q1889*H1889</f>
        <v>0</v>
      </c>
      <c r="S1889" s="580">
        <v>0</v>
      </c>
      <c r="T1889" s="581">
        <f>S1889*H1889</f>
        <v>0</v>
      </c>
      <c r="AR1889" s="482" t="s">
        <v>374</v>
      </c>
      <c r="AT1889" s="482" t="s">
        <v>199</v>
      </c>
      <c r="AU1889" s="482" t="s">
        <v>89</v>
      </c>
      <c r="AY1889" s="482" t="s">
        <v>197</v>
      </c>
      <c r="BE1889" s="582">
        <f>IF(N1889="základní",J1889,0)</f>
        <v>0</v>
      </c>
      <c r="BF1889" s="582">
        <f>IF(N1889="snížená",J1889,0)</f>
        <v>0</v>
      </c>
      <c r="BG1889" s="582">
        <f>IF(N1889="zákl. přenesená",J1889,0)</f>
        <v>0</v>
      </c>
      <c r="BH1889" s="582">
        <f>IF(N1889="sníž. přenesená",J1889,0)</f>
        <v>0</v>
      </c>
      <c r="BI1889" s="582">
        <f>IF(N1889="nulová",J1889,0)</f>
        <v>0</v>
      </c>
      <c r="BJ1889" s="482" t="s">
        <v>11</v>
      </c>
      <c r="BK1889" s="582">
        <f>ROUND(I1889*H1889,0)</f>
        <v>0</v>
      </c>
      <c r="BL1889" s="482" t="s">
        <v>374</v>
      </c>
      <c r="BM1889" s="482" t="s">
        <v>1300</v>
      </c>
    </row>
    <row r="1890" spans="2:65" s="560" customFormat="1" ht="29.85" customHeight="1">
      <c r="B1890" s="559"/>
      <c r="D1890" s="561" t="s">
        <v>81</v>
      </c>
      <c r="E1890" s="570" t="s">
        <v>1301</v>
      </c>
      <c r="F1890" s="570" t="s">
        <v>1302</v>
      </c>
      <c r="J1890" s="571">
        <f>BK1890</f>
        <v>0</v>
      </c>
      <c r="L1890" s="559"/>
      <c r="M1890" s="564"/>
      <c r="N1890" s="565"/>
      <c r="O1890" s="565"/>
      <c r="P1890" s="566">
        <f>SUM(P1891:P1951)</f>
        <v>0</v>
      </c>
      <c r="Q1890" s="565"/>
      <c r="R1890" s="566">
        <f>SUM(R1891:R1951)</f>
        <v>0</v>
      </c>
      <c r="S1890" s="565"/>
      <c r="T1890" s="567">
        <f>SUM(T1891:T1951)</f>
        <v>37.013402000000006</v>
      </c>
      <c r="AR1890" s="561" t="s">
        <v>89</v>
      </c>
      <c r="AT1890" s="568" t="s">
        <v>81</v>
      </c>
      <c r="AU1890" s="568" t="s">
        <v>11</v>
      </c>
      <c r="AY1890" s="561" t="s">
        <v>197</v>
      </c>
      <c r="BK1890" s="569">
        <f>SUM(BK1891:BK1951)</f>
        <v>0</v>
      </c>
    </row>
    <row r="1891" spans="2:65" s="492" customFormat="1" ht="16.5" customHeight="1">
      <c r="B1891" s="493"/>
      <c r="C1891" s="572" t="s">
        <v>1303</v>
      </c>
      <c r="D1891" s="572" t="s">
        <v>199</v>
      </c>
      <c r="E1891" s="573" t="s">
        <v>1304</v>
      </c>
      <c r="F1891" s="574" t="s">
        <v>1305</v>
      </c>
      <c r="G1891" s="575" t="s">
        <v>202</v>
      </c>
      <c r="H1891" s="576">
        <v>150</v>
      </c>
      <c r="I1891" s="7"/>
      <c r="J1891" s="577">
        <f>ROUND(I1891*H1891,0)</f>
        <v>0</v>
      </c>
      <c r="K1891" s="574" t="s">
        <v>203</v>
      </c>
      <c r="L1891" s="493"/>
      <c r="M1891" s="578" t="s">
        <v>5</v>
      </c>
      <c r="N1891" s="579" t="s">
        <v>53</v>
      </c>
      <c r="O1891" s="494"/>
      <c r="P1891" s="580">
        <f>O1891*H1891</f>
        <v>0</v>
      </c>
      <c r="Q1891" s="580">
        <v>0</v>
      </c>
      <c r="R1891" s="580">
        <f>Q1891*H1891</f>
        <v>0</v>
      </c>
      <c r="S1891" s="580">
        <v>5.0000000000000001E-3</v>
      </c>
      <c r="T1891" s="581">
        <f>S1891*H1891</f>
        <v>0.75</v>
      </c>
      <c r="AR1891" s="482" t="s">
        <v>374</v>
      </c>
      <c r="AT1891" s="482" t="s">
        <v>199</v>
      </c>
      <c r="AU1891" s="482" t="s">
        <v>89</v>
      </c>
      <c r="AY1891" s="482" t="s">
        <v>197</v>
      </c>
      <c r="BE1891" s="582">
        <f>IF(N1891="základní",J1891,0)</f>
        <v>0</v>
      </c>
      <c r="BF1891" s="582">
        <f>IF(N1891="snížená",J1891,0)</f>
        <v>0</v>
      </c>
      <c r="BG1891" s="582">
        <f>IF(N1891="zákl. přenesená",J1891,0)</f>
        <v>0</v>
      </c>
      <c r="BH1891" s="582">
        <f>IF(N1891="sníž. přenesená",J1891,0)</f>
        <v>0</v>
      </c>
      <c r="BI1891" s="582">
        <f>IF(N1891="nulová",J1891,0)</f>
        <v>0</v>
      </c>
      <c r="BJ1891" s="482" t="s">
        <v>11</v>
      </c>
      <c r="BK1891" s="582">
        <f>ROUND(I1891*H1891,0)</f>
        <v>0</v>
      </c>
      <c r="BL1891" s="482" t="s">
        <v>374</v>
      </c>
      <c r="BM1891" s="482" t="s">
        <v>1306</v>
      </c>
    </row>
    <row r="1892" spans="2:65" s="599" customFormat="1">
      <c r="B1892" s="598"/>
      <c r="D1892" s="594" t="s">
        <v>205</v>
      </c>
      <c r="E1892" s="600" t="s">
        <v>5</v>
      </c>
      <c r="F1892" s="601" t="s">
        <v>337</v>
      </c>
      <c r="H1892" s="600" t="s">
        <v>5</v>
      </c>
      <c r="L1892" s="598"/>
      <c r="M1892" s="602"/>
      <c r="N1892" s="603"/>
      <c r="O1892" s="603"/>
      <c r="P1892" s="603"/>
      <c r="Q1892" s="603"/>
      <c r="R1892" s="603"/>
      <c r="S1892" s="603"/>
      <c r="T1892" s="604"/>
      <c r="AT1892" s="600" t="s">
        <v>205</v>
      </c>
      <c r="AU1892" s="600" t="s">
        <v>89</v>
      </c>
      <c r="AV1892" s="599" t="s">
        <v>11</v>
      </c>
      <c r="AW1892" s="599" t="s">
        <v>43</v>
      </c>
      <c r="AX1892" s="599" t="s">
        <v>82</v>
      </c>
      <c r="AY1892" s="600" t="s">
        <v>197</v>
      </c>
    </row>
    <row r="1893" spans="2:65" s="606" customFormat="1">
      <c r="B1893" s="605"/>
      <c r="D1893" s="594" t="s">
        <v>205</v>
      </c>
      <c r="E1893" s="607" t="s">
        <v>5</v>
      </c>
      <c r="F1893" s="608" t="s">
        <v>1307</v>
      </c>
      <c r="H1893" s="609">
        <v>150</v>
      </c>
      <c r="L1893" s="605"/>
      <c r="M1893" s="610"/>
      <c r="N1893" s="611"/>
      <c r="O1893" s="611"/>
      <c r="P1893" s="611"/>
      <c r="Q1893" s="611"/>
      <c r="R1893" s="611"/>
      <c r="S1893" s="611"/>
      <c r="T1893" s="612"/>
      <c r="AT1893" s="607" t="s">
        <v>205</v>
      </c>
      <c r="AU1893" s="607" t="s">
        <v>89</v>
      </c>
      <c r="AV1893" s="606" t="s">
        <v>89</v>
      </c>
      <c r="AW1893" s="606" t="s">
        <v>43</v>
      </c>
      <c r="AX1893" s="606" t="s">
        <v>82</v>
      </c>
      <c r="AY1893" s="607" t="s">
        <v>197</v>
      </c>
    </row>
    <row r="1894" spans="2:65" s="614" customFormat="1">
      <c r="B1894" s="613"/>
      <c r="D1894" s="594" t="s">
        <v>205</v>
      </c>
      <c r="E1894" s="615" t="s">
        <v>5</v>
      </c>
      <c r="F1894" s="616" t="s">
        <v>210</v>
      </c>
      <c r="H1894" s="617">
        <v>150</v>
      </c>
      <c r="L1894" s="613"/>
      <c r="M1894" s="618"/>
      <c r="N1894" s="619"/>
      <c r="O1894" s="619"/>
      <c r="P1894" s="619"/>
      <c r="Q1894" s="619"/>
      <c r="R1894" s="619"/>
      <c r="S1894" s="619"/>
      <c r="T1894" s="620"/>
      <c r="AT1894" s="615" t="s">
        <v>205</v>
      </c>
      <c r="AU1894" s="615" t="s">
        <v>89</v>
      </c>
      <c r="AV1894" s="614" t="s">
        <v>129</v>
      </c>
      <c r="AW1894" s="614" t="s">
        <v>43</v>
      </c>
      <c r="AX1894" s="614" t="s">
        <v>11</v>
      </c>
      <c r="AY1894" s="615" t="s">
        <v>197</v>
      </c>
    </row>
    <row r="1895" spans="2:65" s="492" customFormat="1" ht="25.5" customHeight="1">
      <c r="B1895" s="493"/>
      <c r="C1895" s="572" t="s">
        <v>1308</v>
      </c>
      <c r="D1895" s="572" t="s">
        <v>199</v>
      </c>
      <c r="E1895" s="573" t="s">
        <v>1309</v>
      </c>
      <c r="F1895" s="574" t="s">
        <v>1310</v>
      </c>
      <c r="G1895" s="575" t="s">
        <v>876</v>
      </c>
      <c r="H1895" s="576">
        <v>61.6</v>
      </c>
      <c r="I1895" s="7"/>
      <c r="J1895" s="577">
        <f>ROUND(I1895*H1895,0)</f>
        <v>0</v>
      </c>
      <c r="K1895" s="574" t="s">
        <v>203</v>
      </c>
      <c r="L1895" s="493"/>
      <c r="M1895" s="578" t="s">
        <v>5</v>
      </c>
      <c r="N1895" s="579" t="s">
        <v>53</v>
      </c>
      <c r="O1895" s="494"/>
      <c r="P1895" s="580">
        <f>O1895*H1895</f>
        <v>0</v>
      </c>
      <c r="Q1895" s="580">
        <v>0</v>
      </c>
      <c r="R1895" s="580">
        <f>Q1895*H1895</f>
        <v>0</v>
      </c>
      <c r="S1895" s="580">
        <v>8.0000000000000002E-3</v>
      </c>
      <c r="T1895" s="581">
        <f>S1895*H1895</f>
        <v>0.49280000000000002</v>
      </c>
      <c r="AR1895" s="482" t="s">
        <v>374</v>
      </c>
      <c r="AT1895" s="482" t="s">
        <v>199</v>
      </c>
      <c r="AU1895" s="482" t="s">
        <v>89</v>
      </c>
      <c r="AY1895" s="482" t="s">
        <v>197</v>
      </c>
      <c r="BE1895" s="582">
        <f>IF(N1895="základní",J1895,0)</f>
        <v>0</v>
      </c>
      <c r="BF1895" s="582">
        <f>IF(N1895="snížená",J1895,0)</f>
        <v>0</v>
      </c>
      <c r="BG1895" s="582">
        <f>IF(N1895="zákl. přenesená",J1895,0)</f>
        <v>0</v>
      </c>
      <c r="BH1895" s="582">
        <f>IF(N1895="sníž. přenesená",J1895,0)</f>
        <v>0</v>
      </c>
      <c r="BI1895" s="582">
        <f>IF(N1895="nulová",J1895,0)</f>
        <v>0</v>
      </c>
      <c r="BJ1895" s="482" t="s">
        <v>11</v>
      </c>
      <c r="BK1895" s="582">
        <f>ROUND(I1895*H1895,0)</f>
        <v>0</v>
      </c>
      <c r="BL1895" s="482" t="s">
        <v>374</v>
      </c>
      <c r="BM1895" s="482" t="s">
        <v>1311</v>
      </c>
    </row>
    <row r="1896" spans="2:65" s="599" customFormat="1">
      <c r="B1896" s="598"/>
      <c r="D1896" s="594" t="s">
        <v>205</v>
      </c>
      <c r="E1896" s="600" t="s">
        <v>5</v>
      </c>
      <c r="F1896" s="601" t="s">
        <v>337</v>
      </c>
      <c r="H1896" s="600" t="s">
        <v>5</v>
      </c>
      <c r="L1896" s="598"/>
      <c r="M1896" s="602"/>
      <c r="N1896" s="603"/>
      <c r="O1896" s="603"/>
      <c r="P1896" s="603"/>
      <c r="Q1896" s="603"/>
      <c r="R1896" s="603"/>
      <c r="S1896" s="603"/>
      <c r="T1896" s="604"/>
      <c r="AT1896" s="600" t="s">
        <v>205</v>
      </c>
      <c r="AU1896" s="600" t="s">
        <v>89</v>
      </c>
      <c r="AV1896" s="599" t="s">
        <v>11</v>
      </c>
      <c r="AW1896" s="599" t="s">
        <v>43</v>
      </c>
      <c r="AX1896" s="599" t="s">
        <v>82</v>
      </c>
      <c r="AY1896" s="600" t="s">
        <v>197</v>
      </c>
    </row>
    <row r="1897" spans="2:65" s="599" customFormat="1">
      <c r="B1897" s="598"/>
      <c r="D1897" s="594" t="s">
        <v>205</v>
      </c>
      <c r="E1897" s="600" t="s">
        <v>5</v>
      </c>
      <c r="F1897" s="601" t="s">
        <v>1312</v>
      </c>
      <c r="H1897" s="600" t="s">
        <v>5</v>
      </c>
      <c r="L1897" s="598"/>
      <c r="M1897" s="602"/>
      <c r="N1897" s="603"/>
      <c r="O1897" s="603"/>
      <c r="P1897" s="603"/>
      <c r="Q1897" s="603"/>
      <c r="R1897" s="603"/>
      <c r="S1897" s="603"/>
      <c r="T1897" s="604"/>
      <c r="AT1897" s="600" t="s">
        <v>205</v>
      </c>
      <c r="AU1897" s="600" t="s">
        <v>89</v>
      </c>
      <c r="AV1897" s="599" t="s">
        <v>11</v>
      </c>
      <c r="AW1897" s="599" t="s">
        <v>43</v>
      </c>
      <c r="AX1897" s="599" t="s">
        <v>82</v>
      </c>
      <c r="AY1897" s="600" t="s">
        <v>197</v>
      </c>
    </row>
    <row r="1898" spans="2:65" s="606" customFormat="1">
      <c r="B1898" s="605"/>
      <c r="D1898" s="594" t="s">
        <v>205</v>
      </c>
      <c r="E1898" s="607" t="s">
        <v>5</v>
      </c>
      <c r="F1898" s="608" t="s">
        <v>1313</v>
      </c>
      <c r="H1898" s="609">
        <v>56</v>
      </c>
      <c r="L1898" s="605"/>
      <c r="M1898" s="610"/>
      <c r="N1898" s="611"/>
      <c r="O1898" s="611"/>
      <c r="P1898" s="611"/>
      <c r="Q1898" s="611"/>
      <c r="R1898" s="611"/>
      <c r="S1898" s="611"/>
      <c r="T1898" s="612"/>
      <c r="AT1898" s="607" t="s">
        <v>205</v>
      </c>
      <c r="AU1898" s="607" t="s">
        <v>89</v>
      </c>
      <c r="AV1898" s="606" t="s">
        <v>89</v>
      </c>
      <c r="AW1898" s="606" t="s">
        <v>43</v>
      </c>
      <c r="AX1898" s="606" t="s">
        <v>82</v>
      </c>
      <c r="AY1898" s="607" t="s">
        <v>197</v>
      </c>
    </row>
    <row r="1899" spans="2:65" s="599" customFormat="1">
      <c r="B1899" s="598"/>
      <c r="D1899" s="594" t="s">
        <v>205</v>
      </c>
      <c r="E1899" s="600" t="s">
        <v>5</v>
      </c>
      <c r="F1899" s="601" t="s">
        <v>1314</v>
      </c>
      <c r="H1899" s="600" t="s">
        <v>5</v>
      </c>
      <c r="L1899" s="598"/>
      <c r="M1899" s="602"/>
      <c r="N1899" s="603"/>
      <c r="O1899" s="603"/>
      <c r="P1899" s="603"/>
      <c r="Q1899" s="603"/>
      <c r="R1899" s="603"/>
      <c r="S1899" s="603"/>
      <c r="T1899" s="604"/>
      <c r="AT1899" s="600" t="s">
        <v>205</v>
      </c>
      <c r="AU1899" s="600" t="s">
        <v>89</v>
      </c>
      <c r="AV1899" s="599" t="s">
        <v>11</v>
      </c>
      <c r="AW1899" s="599" t="s">
        <v>43</v>
      </c>
      <c r="AX1899" s="599" t="s">
        <v>82</v>
      </c>
      <c r="AY1899" s="600" t="s">
        <v>197</v>
      </c>
    </row>
    <row r="1900" spans="2:65" s="606" customFormat="1">
      <c r="B1900" s="605"/>
      <c r="D1900" s="594" t="s">
        <v>205</v>
      </c>
      <c r="E1900" s="607" t="s">
        <v>5</v>
      </c>
      <c r="F1900" s="608" t="s">
        <v>1315</v>
      </c>
      <c r="H1900" s="609">
        <v>5.6</v>
      </c>
      <c r="L1900" s="605"/>
      <c r="M1900" s="610"/>
      <c r="N1900" s="611"/>
      <c r="O1900" s="611"/>
      <c r="P1900" s="611"/>
      <c r="Q1900" s="611"/>
      <c r="R1900" s="611"/>
      <c r="S1900" s="611"/>
      <c r="T1900" s="612"/>
      <c r="AT1900" s="607" t="s">
        <v>205</v>
      </c>
      <c r="AU1900" s="607" t="s">
        <v>89</v>
      </c>
      <c r="AV1900" s="606" t="s">
        <v>89</v>
      </c>
      <c r="AW1900" s="606" t="s">
        <v>43</v>
      </c>
      <c r="AX1900" s="606" t="s">
        <v>82</v>
      </c>
      <c r="AY1900" s="607" t="s">
        <v>197</v>
      </c>
    </row>
    <row r="1901" spans="2:65" s="614" customFormat="1">
      <c r="B1901" s="613"/>
      <c r="D1901" s="594" t="s">
        <v>205</v>
      </c>
      <c r="E1901" s="615" t="s">
        <v>5</v>
      </c>
      <c r="F1901" s="616" t="s">
        <v>210</v>
      </c>
      <c r="H1901" s="617">
        <v>61.6</v>
      </c>
      <c r="L1901" s="613"/>
      <c r="M1901" s="618"/>
      <c r="N1901" s="619"/>
      <c r="O1901" s="619"/>
      <c r="P1901" s="619"/>
      <c r="Q1901" s="619"/>
      <c r="R1901" s="619"/>
      <c r="S1901" s="619"/>
      <c r="T1901" s="620"/>
      <c r="AT1901" s="615" t="s">
        <v>205</v>
      </c>
      <c r="AU1901" s="615" t="s">
        <v>89</v>
      </c>
      <c r="AV1901" s="614" t="s">
        <v>129</v>
      </c>
      <c r="AW1901" s="614" t="s">
        <v>43</v>
      </c>
      <c r="AX1901" s="614" t="s">
        <v>11</v>
      </c>
      <c r="AY1901" s="615" t="s">
        <v>197</v>
      </c>
    </row>
    <row r="1902" spans="2:65" s="492" customFormat="1" ht="25.5" customHeight="1">
      <c r="B1902" s="493"/>
      <c r="C1902" s="572" t="s">
        <v>1316</v>
      </c>
      <c r="D1902" s="572" t="s">
        <v>199</v>
      </c>
      <c r="E1902" s="573" t="s">
        <v>1317</v>
      </c>
      <c r="F1902" s="574" t="s">
        <v>1318</v>
      </c>
      <c r="G1902" s="575" t="s">
        <v>876</v>
      </c>
      <c r="H1902" s="576">
        <v>1148.444</v>
      </c>
      <c r="I1902" s="7"/>
      <c r="J1902" s="577">
        <f>ROUND(I1902*H1902,0)</f>
        <v>0</v>
      </c>
      <c r="K1902" s="574" t="s">
        <v>203</v>
      </c>
      <c r="L1902" s="493"/>
      <c r="M1902" s="578" t="s">
        <v>5</v>
      </c>
      <c r="N1902" s="579" t="s">
        <v>53</v>
      </c>
      <c r="O1902" s="494"/>
      <c r="P1902" s="580">
        <f>O1902*H1902</f>
        <v>0</v>
      </c>
      <c r="Q1902" s="580">
        <v>0</v>
      </c>
      <c r="R1902" s="580">
        <f>Q1902*H1902</f>
        <v>0</v>
      </c>
      <c r="S1902" s="580">
        <v>1.4E-2</v>
      </c>
      <c r="T1902" s="581">
        <f>S1902*H1902</f>
        <v>16.078216000000001</v>
      </c>
      <c r="AR1902" s="482" t="s">
        <v>374</v>
      </c>
      <c r="AT1902" s="482" t="s">
        <v>199</v>
      </c>
      <c r="AU1902" s="482" t="s">
        <v>89</v>
      </c>
      <c r="AY1902" s="482" t="s">
        <v>197</v>
      </c>
      <c r="BE1902" s="582">
        <f>IF(N1902="základní",J1902,0)</f>
        <v>0</v>
      </c>
      <c r="BF1902" s="582">
        <f>IF(N1902="snížená",J1902,0)</f>
        <v>0</v>
      </c>
      <c r="BG1902" s="582">
        <f>IF(N1902="zákl. přenesená",J1902,0)</f>
        <v>0</v>
      </c>
      <c r="BH1902" s="582">
        <f>IF(N1902="sníž. přenesená",J1902,0)</f>
        <v>0</v>
      </c>
      <c r="BI1902" s="582">
        <f>IF(N1902="nulová",J1902,0)</f>
        <v>0</v>
      </c>
      <c r="BJ1902" s="482" t="s">
        <v>11</v>
      </c>
      <c r="BK1902" s="582">
        <f>ROUND(I1902*H1902,0)</f>
        <v>0</v>
      </c>
      <c r="BL1902" s="482" t="s">
        <v>374</v>
      </c>
      <c r="BM1902" s="482" t="s">
        <v>1319</v>
      </c>
    </row>
    <row r="1903" spans="2:65" s="599" customFormat="1">
      <c r="B1903" s="598"/>
      <c r="D1903" s="594" t="s">
        <v>205</v>
      </c>
      <c r="E1903" s="600" t="s">
        <v>5</v>
      </c>
      <c r="F1903" s="601" t="s">
        <v>337</v>
      </c>
      <c r="H1903" s="600" t="s">
        <v>5</v>
      </c>
      <c r="L1903" s="598"/>
      <c r="M1903" s="602"/>
      <c r="N1903" s="603"/>
      <c r="O1903" s="603"/>
      <c r="P1903" s="603"/>
      <c r="Q1903" s="603"/>
      <c r="R1903" s="603"/>
      <c r="S1903" s="603"/>
      <c r="T1903" s="604"/>
      <c r="AT1903" s="600" t="s">
        <v>205</v>
      </c>
      <c r="AU1903" s="600" t="s">
        <v>89</v>
      </c>
      <c r="AV1903" s="599" t="s">
        <v>11</v>
      </c>
      <c r="AW1903" s="599" t="s">
        <v>43</v>
      </c>
      <c r="AX1903" s="599" t="s">
        <v>82</v>
      </c>
      <c r="AY1903" s="600" t="s">
        <v>197</v>
      </c>
    </row>
    <row r="1904" spans="2:65" s="599" customFormat="1">
      <c r="B1904" s="598"/>
      <c r="D1904" s="594" t="s">
        <v>205</v>
      </c>
      <c r="E1904" s="600" t="s">
        <v>5</v>
      </c>
      <c r="F1904" s="601" t="s">
        <v>1320</v>
      </c>
      <c r="H1904" s="600" t="s">
        <v>5</v>
      </c>
      <c r="L1904" s="598"/>
      <c r="M1904" s="602"/>
      <c r="N1904" s="603"/>
      <c r="O1904" s="603"/>
      <c r="P1904" s="603"/>
      <c r="Q1904" s="603"/>
      <c r="R1904" s="603"/>
      <c r="S1904" s="603"/>
      <c r="T1904" s="604"/>
      <c r="AT1904" s="600" t="s">
        <v>205</v>
      </c>
      <c r="AU1904" s="600" t="s">
        <v>89</v>
      </c>
      <c r="AV1904" s="599" t="s">
        <v>11</v>
      </c>
      <c r="AW1904" s="599" t="s">
        <v>43</v>
      </c>
      <c r="AX1904" s="599" t="s">
        <v>82</v>
      </c>
      <c r="AY1904" s="600" t="s">
        <v>197</v>
      </c>
    </row>
    <row r="1905" spans="2:51" s="606" customFormat="1">
      <c r="B1905" s="605"/>
      <c r="D1905" s="594" t="s">
        <v>205</v>
      </c>
      <c r="E1905" s="607" t="s">
        <v>5</v>
      </c>
      <c r="F1905" s="608" t="s">
        <v>1321</v>
      </c>
      <c r="H1905" s="609">
        <v>44</v>
      </c>
      <c r="L1905" s="605"/>
      <c r="M1905" s="610"/>
      <c r="N1905" s="611"/>
      <c r="O1905" s="611"/>
      <c r="P1905" s="611"/>
      <c r="Q1905" s="611"/>
      <c r="R1905" s="611"/>
      <c r="S1905" s="611"/>
      <c r="T1905" s="612"/>
      <c r="AT1905" s="607" t="s">
        <v>205</v>
      </c>
      <c r="AU1905" s="607" t="s">
        <v>89</v>
      </c>
      <c r="AV1905" s="606" t="s">
        <v>89</v>
      </c>
      <c r="AW1905" s="606" t="s">
        <v>43</v>
      </c>
      <c r="AX1905" s="606" t="s">
        <v>82</v>
      </c>
      <c r="AY1905" s="607" t="s">
        <v>197</v>
      </c>
    </row>
    <row r="1906" spans="2:51" s="599" customFormat="1">
      <c r="B1906" s="598"/>
      <c r="D1906" s="594" t="s">
        <v>205</v>
      </c>
      <c r="E1906" s="600" t="s">
        <v>5</v>
      </c>
      <c r="F1906" s="601" t="s">
        <v>1322</v>
      </c>
      <c r="H1906" s="600" t="s">
        <v>5</v>
      </c>
      <c r="L1906" s="598"/>
      <c r="M1906" s="602"/>
      <c r="N1906" s="603"/>
      <c r="O1906" s="603"/>
      <c r="P1906" s="603"/>
      <c r="Q1906" s="603"/>
      <c r="R1906" s="603"/>
      <c r="S1906" s="603"/>
      <c r="T1906" s="604"/>
      <c r="AT1906" s="600" t="s">
        <v>205</v>
      </c>
      <c r="AU1906" s="600" t="s">
        <v>89</v>
      </c>
      <c r="AV1906" s="599" t="s">
        <v>11</v>
      </c>
      <c r="AW1906" s="599" t="s">
        <v>43</v>
      </c>
      <c r="AX1906" s="599" t="s">
        <v>82</v>
      </c>
      <c r="AY1906" s="600" t="s">
        <v>197</v>
      </c>
    </row>
    <row r="1907" spans="2:51" s="606" customFormat="1">
      <c r="B1907" s="605"/>
      <c r="D1907" s="594" t="s">
        <v>205</v>
      </c>
      <c r="E1907" s="607" t="s">
        <v>5</v>
      </c>
      <c r="F1907" s="608" t="s">
        <v>1323</v>
      </c>
      <c r="H1907" s="609">
        <v>4.4000000000000004</v>
      </c>
      <c r="L1907" s="605"/>
      <c r="M1907" s="610"/>
      <c r="N1907" s="611"/>
      <c r="O1907" s="611"/>
      <c r="P1907" s="611"/>
      <c r="Q1907" s="611"/>
      <c r="R1907" s="611"/>
      <c r="S1907" s="611"/>
      <c r="T1907" s="612"/>
      <c r="AT1907" s="607" t="s">
        <v>205</v>
      </c>
      <c r="AU1907" s="607" t="s">
        <v>89</v>
      </c>
      <c r="AV1907" s="606" t="s">
        <v>89</v>
      </c>
      <c r="AW1907" s="606" t="s">
        <v>43</v>
      </c>
      <c r="AX1907" s="606" t="s">
        <v>82</v>
      </c>
      <c r="AY1907" s="607" t="s">
        <v>197</v>
      </c>
    </row>
    <row r="1908" spans="2:51" s="599" customFormat="1">
      <c r="B1908" s="598"/>
      <c r="D1908" s="594" t="s">
        <v>205</v>
      </c>
      <c r="E1908" s="600" t="s">
        <v>5</v>
      </c>
      <c r="F1908" s="601" t="s">
        <v>1324</v>
      </c>
      <c r="H1908" s="600" t="s">
        <v>5</v>
      </c>
      <c r="L1908" s="598"/>
      <c r="M1908" s="602"/>
      <c r="N1908" s="603"/>
      <c r="O1908" s="603"/>
      <c r="P1908" s="603"/>
      <c r="Q1908" s="603"/>
      <c r="R1908" s="603"/>
      <c r="S1908" s="603"/>
      <c r="T1908" s="604"/>
      <c r="AT1908" s="600" t="s">
        <v>205</v>
      </c>
      <c r="AU1908" s="600" t="s">
        <v>89</v>
      </c>
      <c r="AV1908" s="599" t="s">
        <v>11</v>
      </c>
      <c r="AW1908" s="599" t="s">
        <v>43</v>
      </c>
      <c r="AX1908" s="599" t="s">
        <v>82</v>
      </c>
      <c r="AY1908" s="600" t="s">
        <v>197</v>
      </c>
    </row>
    <row r="1909" spans="2:51" s="606" customFormat="1">
      <c r="B1909" s="605"/>
      <c r="D1909" s="594" t="s">
        <v>205</v>
      </c>
      <c r="E1909" s="607" t="s">
        <v>5</v>
      </c>
      <c r="F1909" s="608" t="s">
        <v>1325</v>
      </c>
      <c r="H1909" s="609">
        <v>741.54</v>
      </c>
      <c r="L1909" s="605"/>
      <c r="M1909" s="610"/>
      <c r="N1909" s="611"/>
      <c r="O1909" s="611"/>
      <c r="P1909" s="611"/>
      <c r="Q1909" s="611"/>
      <c r="R1909" s="611"/>
      <c r="S1909" s="611"/>
      <c r="T1909" s="612"/>
      <c r="AT1909" s="607" t="s">
        <v>205</v>
      </c>
      <c r="AU1909" s="607" t="s">
        <v>89</v>
      </c>
      <c r="AV1909" s="606" t="s">
        <v>89</v>
      </c>
      <c r="AW1909" s="606" t="s">
        <v>43</v>
      </c>
      <c r="AX1909" s="606" t="s">
        <v>82</v>
      </c>
      <c r="AY1909" s="607" t="s">
        <v>197</v>
      </c>
    </row>
    <row r="1910" spans="2:51" s="599" customFormat="1">
      <c r="B1910" s="598"/>
      <c r="D1910" s="594" t="s">
        <v>205</v>
      </c>
      <c r="E1910" s="600" t="s">
        <v>5</v>
      </c>
      <c r="F1910" s="601" t="s">
        <v>1314</v>
      </c>
      <c r="H1910" s="600" t="s">
        <v>5</v>
      </c>
      <c r="L1910" s="598"/>
      <c r="M1910" s="602"/>
      <c r="N1910" s="603"/>
      <c r="O1910" s="603"/>
      <c r="P1910" s="603"/>
      <c r="Q1910" s="603"/>
      <c r="R1910" s="603"/>
      <c r="S1910" s="603"/>
      <c r="T1910" s="604"/>
      <c r="AT1910" s="600" t="s">
        <v>205</v>
      </c>
      <c r="AU1910" s="600" t="s">
        <v>89</v>
      </c>
      <c r="AV1910" s="599" t="s">
        <v>11</v>
      </c>
      <c r="AW1910" s="599" t="s">
        <v>43</v>
      </c>
      <c r="AX1910" s="599" t="s">
        <v>82</v>
      </c>
      <c r="AY1910" s="600" t="s">
        <v>197</v>
      </c>
    </row>
    <row r="1911" spans="2:51" s="606" customFormat="1">
      <c r="B1911" s="605"/>
      <c r="D1911" s="594" t="s">
        <v>205</v>
      </c>
      <c r="E1911" s="607" t="s">
        <v>5</v>
      </c>
      <c r="F1911" s="608" t="s">
        <v>1326</v>
      </c>
      <c r="H1911" s="609">
        <v>74.153999999999996</v>
      </c>
      <c r="L1911" s="605"/>
      <c r="M1911" s="610"/>
      <c r="N1911" s="611"/>
      <c r="O1911" s="611"/>
      <c r="P1911" s="611"/>
      <c r="Q1911" s="611"/>
      <c r="R1911" s="611"/>
      <c r="S1911" s="611"/>
      <c r="T1911" s="612"/>
      <c r="AT1911" s="607" t="s">
        <v>205</v>
      </c>
      <c r="AU1911" s="607" t="s">
        <v>89</v>
      </c>
      <c r="AV1911" s="606" t="s">
        <v>89</v>
      </c>
      <c r="AW1911" s="606" t="s">
        <v>43</v>
      </c>
      <c r="AX1911" s="606" t="s">
        <v>82</v>
      </c>
      <c r="AY1911" s="607" t="s">
        <v>197</v>
      </c>
    </row>
    <row r="1912" spans="2:51" s="599" customFormat="1">
      <c r="B1912" s="598"/>
      <c r="D1912" s="594" t="s">
        <v>205</v>
      </c>
      <c r="E1912" s="600" t="s">
        <v>5</v>
      </c>
      <c r="F1912" s="601" t="s">
        <v>1327</v>
      </c>
      <c r="H1912" s="600" t="s">
        <v>5</v>
      </c>
      <c r="L1912" s="598"/>
      <c r="M1912" s="602"/>
      <c r="N1912" s="603"/>
      <c r="O1912" s="603"/>
      <c r="P1912" s="603"/>
      <c r="Q1912" s="603"/>
      <c r="R1912" s="603"/>
      <c r="S1912" s="603"/>
      <c r="T1912" s="604"/>
      <c r="AT1912" s="600" t="s">
        <v>205</v>
      </c>
      <c r="AU1912" s="600" t="s">
        <v>89</v>
      </c>
      <c r="AV1912" s="599" t="s">
        <v>11</v>
      </c>
      <c r="AW1912" s="599" t="s">
        <v>43</v>
      </c>
      <c r="AX1912" s="599" t="s">
        <v>82</v>
      </c>
      <c r="AY1912" s="600" t="s">
        <v>197</v>
      </c>
    </row>
    <row r="1913" spans="2:51" s="606" customFormat="1">
      <c r="B1913" s="605"/>
      <c r="D1913" s="594" t="s">
        <v>205</v>
      </c>
      <c r="E1913" s="607" t="s">
        <v>5</v>
      </c>
      <c r="F1913" s="608" t="s">
        <v>1328</v>
      </c>
      <c r="H1913" s="609">
        <v>117.7</v>
      </c>
      <c r="L1913" s="605"/>
      <c r="M1913" s="610"/>
      <c r="N1913" s="611"/>
      <c r="O1913" s="611"/>
      <c r="P1913" s="611"/>
      <c r="Q1913" s="611"/>
      <c r="R1913" s="611"/>
      <c r="S1913" s="611"/>
      <c r="T1913" s="612"/>
      <c r="AT1913" s="607" t="s">
        <v>205</v>
      </c>
      <c r="AU1913" s="607" t="s">
        <v>89</v>
      </c>
      <c r="AV1913" s="606" t="s">
        <v>89</v>
      </c>
      <c r="AW1913" s="606" t="s">
        <v>43</v>
      </c>
      <c r="AX1913" s="606" t="s">
        <v>82</v>
      </c>
      <c r="AY1913" s="607" t="s">
        <v>197</v>
      </c>
    </row>
    <row r="1914" spans="2:51" s="599" customFormat="1">
      <c r="B1914" s="598"/>
      <c r="D1914" s="594" t="s">
        <v>205</v>
      </c>
      <c r="E1914" s="600" t="s">
        <v>5</v>
      </c>
      <c r="F1914" s="601" t="s">
        <v>1314</v>
      </c>
      <c r="H1914" s="600" t="s">
        <v>5</v>
      </c>
      <c r="L1914" s="598"/>
      <c r="M1914" s="602"/>
      <c r="N1914" s="603"/>
      <c r="O1914" s="603"/>
      <c r="P1914" s="603"/>
      <c r="Q1914" s="603"/>
      <c r="R1914" s="603"/>
      <c r="S1914" s="603"/>
      <c r="T1914" s="604"/>
      <c r="AT1914" s="600" t="s">
        <v>205</v>
      </c>
      <c r="AU1914" s="600" t="s">
        <v>89</v>
      </c>
      <c r="AV1914" s="599" t="s">
        <v>11</v>
      </c>
      <c r="AW1914" s="599" t="s">
        <v>43</v>
      </c>
      <c r="AX1914" s="599" t="s">
        <v>82</v>
      </c>
      <c r="AY1914" s="600" t="s">
        <v>197</v>
      </c>
    </row>
    <row r="1915" spans="2:51" s="606" customFormat="1">
      <c r="B1915" s="605"/>
      <c r="D1915" s="594" t="s">
        <v>205</v>
      </c>
      <c r="E1915" s="607" t="s">
        <v>5</v>
      </c>
      <c r="F1915" s="608" t="s">
        <v>1329</v>
      </c>
      <c r="H1915" s="609">
        <v>11.77</v>
      </c>
      <c r="L1915" s="605"/>
      <c r="M1915" s="610"/>
      <c r="N1915" s="611"/>
      <c r="O1915" s="611"/>
      <c r="P1915" s="611"/>
      <c r="Q1915" s="611"/>
      <c r="R1915" s="611"/>
      <c r="S1915" s="611"/>
      <c r="T1915" s="612"/>
      <c r="AT1915" s="607" t="s">
        <v>205</v>
      </c>
      <c r="AU1915" s="607" t="s">
        <v>89</v>
      </c>
      <c r="AV1915" s="606" t="s">
        <v>89</v>
      </c>
      <c r="AW1915" s="606" t="s">
        <v>43</v>
      </c>
      <c r="AX1915" s="606" t="s">
        <v>82</v>
      </c>
      <c r="AY1915" s="607" t="s">
        <v>197</v>
      </c>
    </row>
    <row r="1916" spans="2:51" s="599" customFormat="1">
      <c r="B1916" s="598"/>
      <c r="D1916" s="594" t="s">
        <v>205</v>
      </c>
      <c r="E1916" s="600" t="s">
        <v>5</v>
      </c>
      <c r="F1916" s="601" t="s">
        <v>1330</v>
      </c>
      <c r="H1916" s="600" t="s">
        <v>5</v>
      </c>
      <c r="L1916" s="598"/>
      <c r="M1916" s="602"/>
      <c r="N1916" s="603"/>
      <c r="O1916" s="603"/>
      <c r="P1916" s="603"/>
      <c r="Q1916" s="603"/>
      <c r="R1916" s="603"/>
      <c r="S1916" s="603"/>
      <c r="T1916" s="604"/>
      <c r="AT1916" s="600" t="s">
        <v>205</v>
      </c>
      <c r="AU1916" s="600" t="s">
        <v>89</v>
      </c>
      <c r="AV1916" s="599" t="s">
        <v>11</v>
      </c>
      <c r="AW1916" s="599" t="s">
        <v>43</v>
      </c>
      <c r="AX1916" s="599" t="s">
        <v>82</v>
      </c>
      <c r="AY1916" s="600" t="s">
        <v>197</v>
      </c>
    </row>
    <row r="1917" spans="2:51" s="606" customFormat="1">
      <c r="B1917" s="605"/>
      <c r="D1917" s="594" t="s">
        <v>205</v>
      </c>
      <c r="E1917" s="607" t="s">
        <v>5</v>
      </c>
      <c r="F1917" s="608" t="s">
        <v>1331</v>
      </c>
      <c r="H1917" s="609">
        <v>100</v>
      </c>
      <c r="L1917" s="605"/>
      <c r="M1917" s="610"/>
      <c r="N1917" s="611"/>
      <c r="O1917" s="611"/>
      <c r="P1917" s="611"/>
      <c r="Q1917" s="611"/>
      <c r="R1917" s="611"/>
      <c r="S1917" s="611"/>
      <c r="T1917" s="612"/>
      <c r="AT1917" s="607" t="s">
        <v>205</v>
      </c>
      <c r="AU1917" s="607" t="s">
        <v>89</v>
      </c>
      <c r="AV1917" s="606" t="s">
        <v>89</v>
      </c>
      <c r="AW1917" s="606" t="s">
        <v>43</v>
      </c>
      <c r="AX1917" s="606" t="s">
        <v>82</v>
      </c>
      <c r="AY1917" s="607" t="s">
        <v>197</v>
      </c>
    </row>
    <row r="1918" spans="2:51" s="599" customFormat="1">
      <c r="B1918" s="598"/>
      <c r="D1918" s="594" t="s">
        <v>205</v>
      </c>
      <c r="E1918" s="600" t="s">
        <v>5</v>
      </c>
      <c r="F1918" s="601" t="s">
        <v>1314</v>
      </c>
      <c r="H1918" s="600" t="s">
        <v>5</v>
      </c>
      <c r="L1918" s="598"/>
      <c r="M1918" s="602"/>
      <c r="N1918" s="603"/>
      <c r="O1918" s="603"/>
      <c r="P1918" s="603"/>
      <c r="Q1918" s="603"/>
      <c r="R1918" s="603"/>
      <c r="S1918" s="603"/>
      <c r="T1918" s="604"/>
      <c r="AT1918" s="600" t="s">
        <v>205</v>
      </c>
      <c r="AU1918" s="600" t="s">
        <v>89</v>
      </c>
      <c r="AV1918" s="599" t="s">
        <v>11</v>
      </c>
      <c r="AW1918" s="599" t="s">
        <v>43</v>
      </c>
      <c r="AX1918" s="599" t="s">
        <v>82</v>
      </c>
      <c r="AY1918" s="600" t="s">
        <v>197</v>
      </c>
    </row>
    <row r="1919" spans="2:51" s="606" customFormat="1">
      <c r="B1919" s="605"/>
      <c r="D1919" s="594" t="s">
        <v>205</v>
      </c>
      <c r="E1919" s="607" t="s">
        <v>5</v>
      </c>
      <c r="F1919" s="608" t="s">
        <v>1332</v>
      </c>
      <c r="H1919" s="609">
        <v>10</v>
      </c>
      <c r="L1919" s="605"/>
      <c r="M1919" s="610"/>
      <c r="N1919" s="611"/>
      <c r="O1919" s="611"/>
      <c r="P1919" s="611"/>
      <c r="Q1919" s="611"/>
      <c r="R1919" s="611"/>
      <c r="S1919" s="611"/>
      <c r="T1919" s="612"/>
      <c r="AT1919" s="607" t="s">
        <v>205</v>
      </c>
      <c r="AU1919" s="607" t="s">
        <v>89</v>
      </c>
      <c r="AV1919" s="606" t="s">
        <v>89</v>
      </c>
      <c r="AW1919" s="606" t="s">
        <v>43</v>
      </c>
      <c r="AX1919" s="606" t="s">
        <v>82</v>
      </c>
      <c r="AY1919" s="607" t="s">
        <v>197</v>
      </c>
    </row>
    <row r="1920" spans="2:51" s="599" customFormat="1">
      <c r="B1920" s="598"/>
      <c r="D1920" s="594" t="s">
        <v>205</v>
      </c>
      <c r="E1920" s="600" t="s">
        <v>5</v>
      </c>
      <c r="F1920" s="601" t="s">
        <v>1333</v>
      </c>
      <c r="H1920" s="600" t="s">
        <v>5</v>
      </c>
      <c r="L1920" s="598"/>
      <c r="M1920" s="602"/>
      <c r="N1920" s="603"/>
      <c r="O1920" s="603"/>
      <c r="P1920" s="603"/>
      <c r="Q1920" s="603"/>
      <c r="R1920" s="603"/>
      <c r="S1920" s="603"/>
      <c r="T1920" s="604"/>
      <c r="AT1920" s="600" t="s">
        <v>205</v>
      </c>
      <c r="AU1920" s="600" t="s">
        <v>89</v>
      </c>
      <c r="AV1920" s="599" t="s">
        <v>11</v>
      </c>
      <c r="AW1920" s="599" t="s">
        <v>43</v>
      </c>
      <c r="AX1920" s="599" t="s">
        <v>82</v>
      </c>
      <c r="AY1920" s="600" t="s">
        <v>197</v>
      </c>
    </row>
    <row r="1921" spans="2:65" s="606" customFormat="1">
      <c r="B1921" s="605"/>
      <c r="D1921" s="594" t="s">
        <v>205</v>
      </c>
      <c r="E1921" s="607" t="s">
        <v>5</v>
      </c>
      <c r="F1921" s="608" t="s">
        <v>1334</v>
      </c>
      <c r="H1921" s="609">
        <v>40.799999999999997</v>
      </c>
      <c r="L1921" s="605"/>
      <c r="M1921" s="610"/>
      <c r="N1921" s="611"/>
      <c r="O1921" s="611"/>
      <c r="P1921" s="611"/>
      <c r="Q1921" s="611"/>
      <c r="R1921" s="611"/>
      <c r="S1921" s="611"/>
      <c r="T1921" s="612"/>
      <c r="AT1921" s="607" t="s">
        <v>205</v>
      </c>
      <c r="AU1921" s="607" t="s">
        <v>89</v>
      </c>
      <c r="AV1921" s="606" t="s">
        <v>89</v>
      </c>
      <c r="AW1921" s="606" t="s">
        <v>43</v>
      </c>
      <c r="AX1921" s="606" t="s">
        <v>82</v>
      </c>
      <c r="AY1921" s="607" t="s">
        <v>197</v>
      </c>
    </row>
    <row r="1922" spans="2:65" s="599" customFormat="1">
      <c r="B1922" s="598"/>
      <c r="D1922" s="594" t="s">
        <v>205</v>
      </c>
      <c r="E1922" s="600" t="s">
        <v>5</v>
      </c>
      <c r="F1922" s="601" t="s">
        <v>1314</v>
      </c>
      <c r="H1922" s="600" t="s">
        <v>5</v>
      </c>
      <c r="L1922" s="598"/>
      <c r="M1922" s="602"/>
      <c r="N1922" s="603"/>
      <c r="O1922" s="603"/>
      <c r="P1922" s="603"/>
      <c r="Q1922" s="603"/>
      <c r="R1922" s="603"/>
      <c r="S1922" s="603"/>
      <c r="T1922" s="604"/>
      <c r="AT1922" s="600" t="s">
        <v>205</v>
      </c>
      <c r="AU1922" s="600" t="s">
        <v>89</v>
      </c>
      <c r="AV1922" s="599" t="s">
        <v>11</v>
      </c>
      <c r="AW1922" s="599" t="s">
        <v>43</v>
      </c>
      <c r="AX1922" s="599" t="s">
        <v>82</v>
      </c>
      <c r="AY1922" s="600" t="s">
        <v>197</v>
      </c>
    </row>
    <row r="1923" spans="2:65" s="606" customFormat="1">
      <c r="B1923" s="605"/>
      <c r="D1923" s="594" t="s">
        <v>205</v>
      </c>
      <c r="E1923" s="607" t="s">
        <v>5</v>
      </c>
      <c r="F1923" s="608" t="s">
        <v>1335</v>
      </c>
      <c r="H1923" s="609">
        <v>4.08</v>
      </c>
      <c r="L1923" s="605"/>
      <c r="M1923" s="610"/>
      <c r="N1923" s="611"/>
      <c r="O1923" s="611"/>
      <c r="P1923" s="611"/>
      <c r="Q1923" s="611"/>
      <c r="R1923" s="611"/>
      <c r="S1923" s="611"/>
      <c r="T1923" s="612"/>
      <c r="AT1923" s="607" t="s">
        <v>205</v>
      </c>
      <c r="AU1923" s="607" t="s">
        <v>89</v>
      </c>
      <c r="AV1923" s="606" t="s">
        <v>89</v>
      </c>
      <c r="AW1923" s="606" t="s">
        <v>43</v>
      </c>
      <c r="AX1923" s="606" t="s">
        <v>82</v>
      </c>
      <c r="AY1923" s="607" t="s">
        <v>197</v>
      </c>
    </row>
    <row r="1924" spans="2:65" s="614" customFormat="1">
      <c r="B1924" s="613"/>
      <c r="D1924" s="594" t="s">
        <v>205</v>
      </c>
      <c r="E1924" s="615" t="s">
        <v>5</v>
      </c>
      <c r="F1924" s="616" t="s">
        <v>210</v>
      </c>
      <c r="H1924" s="617">
        <v>1148.444</v>
      </c>
      <c r="L1924" s="613"/>
      <c r="M1924" s="618"/>
      <c r="N1924" s="619"/>
      <c r="O1924" s="619"/>
      <c r="P1924" s="619"/>
      <c r="Q1924" s="619"/>
      <c r="R1924" s="619"/>
      <c r="S1924" s="619"/>
      <c r="T1924" s="620"/>
      <c r="AT1924" s="615" t="s">
        <v>205</v>
      </c>
      <c r="AU1924" s="615" t="s">
        <v>89</v>
      </c>
      <c r="AV1924" s="614" t="s">
        <v>129</v>
      </c>
      <c r="AW1924" s="614" t="s">
        <v>43</v>
      </c>
      <c r="AX1924" s="614" t="s">
        <v>11</v>
      </c>
      <c r="AY1924" s="615" t="s">
        <v>197</v>
      </c>
    </row>
    <row r="1925" spans="2:65" s="492" customFormat="1" ht="25.5" customHeight="1">
      <c r="B1925" s="493"/>
      <c r="C1925" s="572" t="s">
        <v>1336</v>
      </c>
      <c r="D1925" s="572" t="s">
        <v>199</v>
      </c>
      <c r="E1925" s="573" t="s">
        <v>1337</v>
      </c>
      <c r="F1925" s="574" t="s">
        <v>1338</v>
      </c>
      <c r="G1925" s="575" t="s">
        <v>876</v>
      </c>
      <c r="H1925" s="576">
        <v>119.02</v>
      </c>
      <c r="I1925" s="7"/>
      <c r="J1925" s="577">
        <f>ROUND(I1925*H1925,0)</f>
        <v>0</v>
      </c>
      <c r="K1925" s="574" t="s">
        <v>203</v>
      </c>
      <c r="L1925" s="493"/>
      <c r="M1925" s="578" t="s">
        <v>5</v>
      </c>
      <c r="N1925" s="579" t="s">
        <v>53</v>
      </c>
      <c r="O1925" s="494"/>
      <c r="P1925" s="580">
        <f>O1925*H1925</f>
        <v>0</v>
      </c>
      <c r="Q1925" s="580">
        <v>0</v>
      </c>
      <c r="R1925" s="580">
        <f>Q1925*H1925</f>
        <v>0</v>
      </c>
      <c r="S1925" s="580">
        <v>2.4E-2</v>
      </c>
      <c r="T1925" s="581">
        <f>S1925*H1925</f>
        <v>2.8564799999999999</v>
      </c>
      <c r="AR1925" s="482" t="s">
        <v>374</v>
      </c>
      <c r="AT1925" s="482" t="s">
        <v>199</v>
      </c>
      <c r="AU1925" s="482" t="s">
        <v>89</v>
      </c>
      <c r="AY1925" s="482" t="s">
        <v>197</v>
      </c>
      <c r="BE1925" s="582">
        <f>IF(N1925="základní",J1925,0)</f>
        <v>0</v>
      </c>
      <c r="BF1925" s="582">
        <f>IF(N1925="snížená",J1925,0)</f>
        <v>0</v>
      </c>
      <c r="BG1925" s="582">
        <f>IF(N1925="zákl. přenesená",J1925,0)</f>
        <v>0</v>
      </c>
      <c r="BH1925" s="582">
        <f>IF(N1925="sníž. přenesená",J1925,0)</f>
        <v>0</v>
      </c>
      <c r="BI1925" s="582">
        <f>IF(N1925="nulová",J1925,0)</f>
        <v>0</v>
      </c>
      <c r="BJ1925" s="482" t="s">
        <v>11</v>
      </c>
      <c r="BK1925" s="582">
        <f>ROUND(I1925*H1925,0)</f>
        <v>0</v>
      </c>
      <c r="BL1925" s="482" t="s">
        <v>374</v>
      </c>
      <c r="BM1925" s="482" t="s">
        <v>1339</v>
      </c>
    </row>
    <row r="1926" spans="2:65" s="599" customFormat="1">
      <c r="B1926" s="598"/>
      <c r="D1926" s="594" t="s">
        <v>205</v>
      </c>
      <c r="E1926" s="600" t="s">
        <v>5</v>
      </c>
      <c r="F1926" s="601" t="s">
        <v>337</v>
      </c>
      <c r="H1926" s="600" t="s">
        <v>5</v>
      </c>
      <c r="L1926" s="598"/>
      <c r="M1926" s="602"/>
      <c r="N1926" s="603"/>
      <c r="O1926" s="603"/>
      <c r="P1926" s="603"/>
      <c r="Q1926" s="603"/>
      <c r="R1926" s="603"/>
      <c r="S1926" s="603"/>
      <c r="T1926" s="604"/>
      <c r="AT1926" s="600" t="s">
        <v>205</v>
      </c>
      <c r="AU1926" s="600" t="s">
        <v>89</v>
      </c>
      <c r="AV1926" s="599" t="s">
        <v>11</v>
      </c>
      <c r="AW1926" s="599" t="s">
        <v>43</v>
      </c>
      <c r="AX1926" s="599" t="s">
        <v>82</v>
      </c>
      <c r="AY1926" s="600" t="s">
        <v>197</v>
      </c>
    </row>
    <row r="1927" spans="2:65" s="599" customFormat="1">
      <c r="B1927" s="598"/>
      <c r="D1927" s="594" t="s">
        <v>205</v>
      </c>
      <c r="E1927" s="600" t="s">
        <v>5</v>
      </c>
      <c r="F1927" s="601" t="s">
        <v>1340</v>
      </c>
      <c r="H1927" s="600" t="s">
        <v>5</v>
      </c>
      <c r="L1927" s="598"/>
      <c r="M1927" s="602"/>
      <c r="N1927" s="603"/>
      <c r="O1927" s="603"/>
      <c r="P1927" s="603"/>
      <c r="Q1927" s="603"/>
      <c r="R1927" s="603"/>
      <c r="S1927" s="603"/>
      <c r="T1927" s="604"/>
      <c r="AT1927" s="600" t="s">
        <v>205</v>
      </c>
      <c r="AU1927" s="600" t="s">
        <v>89</v>
      </c>
      <c r="AV1927" s="599" t="s">
        <v>11</v>
      </c>
      <c r="AW1927" s="599" t="s">
        <v>43</v>
      </c>
      <c r="AX1927" s="599" t="s">
        <v>82</v>
      </c>
      <c r="AY1927" s="600" t="s">
        <v>197</v>
      </c>
    </row>
    <row r="1928" spans="2:65" s="606" customFormat="1">
      <c r="B1928" s="605"/>
      <c r="D1928" s="594" t="s">
        <v>205</v>
      </c>
      <c r="E1928" s="607" t="s">
        <v>5</v>
      </c>
      <c r="F1928" s="608" t="s">
        <v>1341</v>
      </c>
      <c r="H1928" s="609">
        <v>35.200000000000003</v>
      </c>
      <c r="L1928" s="605"/>
      <c r="M1928" s="610"/>
      <c r="N1928" s="611"/>
      <c r="O1928" s="611"/>
      <c r="P1928" s="611"/>
      <c r="Q1928" s="611"/>
      <c r="R1928" s="611"/>
      <c r="S1928" s="611"/>
      <c r="T1928" s="612"/>
      <c r="AT1928" s="607" t="s">
        <v>205</v>
      </c>
      <c r="AU1928" s="607" t="s">
        <v>89</v>
      </c>
      <c r="AV1928" s="606" t="s">
        <v>89</v>
      </c>
      <c r="AW1928" s="606" t="s">
        <v>43</v>
      </c>
      <c r="AX1928" s="606" t="s">
        <v>82</v>
      </c>
      <c r="AY1928" s="607" t="s">
        <v>197</v>
      </c>
    </row>
    <row r="1929" spans="2:65" s="599" customFormat="1">
      <c r="B1929" s="598"/>
      <c r="D1929" s="594" t="s">
        <v>205</v>
      </c>
      <c r="E1929" s="600" t="s">
        <v>5</v>
      </c>
      <c r="F1929" s="601" t="s">
        <v>1314</v>
      </c>
      <c r="H1929" s="600" t="s">
        <v>5</v>
      </c>
      <c r="L1929" s="598"/>
      <c r="M1929" s="602"/>
      <c r="N1929" s="603"/>
      <c r="O1929" s="603"/>
      <c r="P1929" s="603"/>
      <c r="Q1929" s="603"/>
      <c r="R1929" s="603"/>
      <c r="S1929" s="603"/>
      <c r="T1929" s="604"/>
      <c r="AT1929" s="600" t="s">
        <v>205</v>
      </c>
      <c r="AU1929" s="600" t="s">
        <v>89</v>
      </c>
      <c r="AV1929" s="599" t="s">
        <v>11</v>
      </c>
      <c r="AW1929" s="599" t="s">
        <v>43</v>
      </c>
      <c r="AX1929" s="599" t="s">
        <v>82</v>
      </c>
      <c r="AY1929" s="600" t="s">
        <v>197</v>
      </c>
    </row>
    <row r="1930" spans="2:65" s="606" customFormat="1">
      <c r="B1930" s="605"/>
      <c r="D1930" s="594" t="s">
        <v>205</v>
      </c>
      <c r="E1930" s="607" t="s">
        <v>5</v>
      </c>
      <c r="F1930" s="608" t="s">
        <v>1342</v>
      </c>
      <c r="H1930" s="609">
        <v>3.52</v>
      </c>
      <c r="L1930" s="605"/>
      <c r="M1930" s="610"/>
      <c r="N1930" s="611"/>
      <c r="O1930" s="611"/>
      <c r="P1930" s="611"/>
      <c r="Q1930" s="611"/>
      <c r="R1930" s="611"/>
      <c r="S1930" s="611"/>
      <c r="T1930" s="612"/>
      <c r="AT1930" s="607" t="s">
        <v>205</v>
      </c>
      <c r="AU1930" s="607" t="s">
        <v>89</v>
      </c>
      <c r="AV1930" s="606" t="s">
        <v>89</v>
      </c>
      <c r="AW1930" s="606" t="s">
        <v>43</v>
      </c>
      <c r="AX1930" s="606" t="s">
        <v>82</v>
      </c>
      <c r="AY1930" s="607" t="s">
        <v>197</v>
      </c>
    </row>
    <row r="1931" spans="2:65" s="599" customFormat="1">
      <c r="B1931" s="598"/>
      <c r="D1931" s="594" t="s">
        <v>205</v>
      </c>
      <c r="E1931" s="600" t="s">
        <v>5</v>
      </c>
      <c r="F1931" s="601" t="s">
        <v>1343</v>
      </c>
      <c r="H1931" s="600" t="s">
        <v>5</v>
      </c>
      <c r="L1931" s="598"/>
      <c r="M1931" s="602"/>
      <c r="N1931" s="603"/>
      <c r="O1931" s="603"/>
      <c r="P1931" s="603"/>
      <c r="Q1931" s="603"/>
      <c r="R1931" s="603"/>
      <c r="S1931" s="603"/>
      <c r="T1931" s="604"/>
      <c r="AT1931" s="600" t="s">
        <v>205</v>
      </c>
      <c r="AU1931" s="600" t="s">
        <v>89</v>
      </c>
      <c r="AV1931" s="599" t="s">
        <v>11</v>
      </c>
      <c r="AW1931" s="599" t="s">
        <v>43</v>
      </c>
      <c r="AX1931" s="599" t="s">
        <v>82</v>
      </c>
      <c r="AY1931" s="600" t="s">
        <v>197</v>
      </c>
    </row>
    <row r="1932" spans="2:65" s="606" customFormat="1">
      <c r="B1932" s="605"/>
      <c r="D1932" s="594" t="s">
        <v>205</v>
      </c>
      <c r="E1932" s="607" t="s">
        <v>5</v>
      </c>
      <c r="F1932" s="608" t="s">
        <v>1344</v>
      </c>
      <c r="H1932" s="609">
        <v>73</v>
      </c>
      <c r="L1932" s="605"/>
      <c r="M1932" s="610"/>
      <c r="N1932" s="611"/>
      <c r="O1932" s="611"/>
      <c r="P1932" s="611"/>
      <c r="Q1932" s="611"/>
      <c r="R1932" s="611"/>
      <c r="S1932" s="611"/>
      <c r="T1932" s="612"/>
      <c r="AT1932" s="607" t="s">
        <v>205</v>
      </c>
      <c r="AU1932" s="607" t="s">
        <v>89</v>
      </c>
      <c r="AV1932" s="606" t="s">
        <v>89</v>
      </c>
      <c r="AW1932" s="606" t="s">
        <v>43</v>
      </c>
      <c r="AX1932" s="606" t="s">
        <v>82</v>
      </c>
      <c r="AY1932" s="607" t="s">
        <v>197</v>
      </c>
    </row>
    <row r="1933" spans="2:65" s="599" customFormat="1">
      <c r="B1933" s="598"/>
      <c r="D1933" s="594" t="s">
        <v>205</v>
      </c>
      <c r="E1933" s="600" t="s">
        <v>5</v>
      </c>
      <c r="F1933" s="601" t="s">
        <v>1314</v>
      </c>
      <c r="H1933" s="600" t="s">
        <v>5</v>
      </c>
      <c r="L1933" s="598"/>
      <c r="M1933" s="602"/>
      <c r="N1933" s="603"/>
      <c r="O1933" s="603"/>
      <c r="P1933" s="603"/>
      <c r="Q1933" s="603"/>
      <c r="R1933" s="603"/>
      <c r="S1933" s="603"/>
      <c r="T1933" s="604"/>
      <c r="AT1933" s="600" t="s">
        <v>205</v>
      </c>
      <c r="AU1933" s="600" t="s">
        <v>89</v>
      </c>
      <c r="AV1933" s="599" t="s">
        <v>11</v>
      </c>
      <c r="AW1933" s="599" t="s">
        <v>43</v>
      </c>
      <c r="AX1933" s="599" t="s">
        <v>82</v>
      </c>
      <c r="AY1933" s="600" t="s">
        <v>197</v>
      </c>
    </row>
    <row r="1934" spans="2:65" s="606" customFormat="1">
      <c r="B1934" s="605"/>
      <c r="D1934" s="594" t="s">
        <v>205</v>
      </c>
      <c r="E1934" s="607" t="s">
        <v>5</v>
      </c>
      <c r="F1934" s="608" t="s">
        <v>1345</v>
      </c>
      <c r="H1934" s="609">
        <v>7.3</v>
      </c>
      <c r="L1934" s="605"/>
      <c r="M1934" s="610"/>
      <c r="N1934" s="611"/>
      <c r="O1934" s="611"/>
      <c r="P1934" s="611"/>
      <c r="Q1934" s="611"/>
      <c r="R1934" s="611"/>
      <c r="S1934" s="611"/>
      <c r="T1934" s="612"/>
      <c r="AT1934" s="607" t="s">
        <v>205</v>
      </c>
      <c r="AU1934" s="607" t="s">
        <v>89</v>
      </c>
      <c r="AV1934" s="606" t="s">
        <v>89</v>
      </c>
      <c r="AW1934" s="606" t="s">
        <v>43</v>
      </c>
      <c r="AX1934" s="606" t="s">
        <v>82</v>
      </c>
      <c r="AY1934" s="607" t="s">
        <v>197</v>
      </c>
    </row>
    <row r="1935" spans="2:65" s="614" customFormat="1">
      <c r="B1935" s="613"/>
      <c r="D1935" s="594" t="s">
        <v>205</v>
      </c>
      <c r="E1935" s="615" t="s">
        <v>5</v>
      </c>
      <c r="F1935" s="616" t="s">
        <v>210</v>
      </c>
      <c r="H1935" s="617">
        <v>119.02</v>
      </c>
      <c r="L1935" s="613"/>
      <c r="M1935" s="618"/>
      <c r="N1935" s="619"/>
      <c r="O1935" s="619"/>
      <c r="P1935" s="619"/>
      <c r="Q1935" s="619"/>
      <c r="R1935" s="619"/>
      <c r="S1935" s="619"/>
      <c r="T1935" s="620"/>
      <c r="AT1935" s="615" t="s">
        <v>205</v>
      </c>
      <c r="AU1935" s="615" t="s">
        <v>89</v>
      </c>
      <c r="AV1935" s="614" t="s">
        <v>129</v>
      </c>
      <c r="AW1935" s="614" t="s">
        <v>43</v>
      </c>
      <c r="AX1935" s="614" t="s">
        <v>11</v>
      </c>
      <c r="AY1935" s="615" t="s">
        <v>197</v>
      </c>
    </row>
    <row r="1936" spans="2:65" s="492" customFormat="1" ht="38.25" customHeight="1">
      <c r="B1936" s="493"/>
      <c r="C1936" s="572" t="s">
        <v>1346</v>
      </c>
      <c r="D1936" s="572" t="s">
        <v>199</v>
      </c>
      <c r="E1936" s="573" t="s">
        <v>1347</v>
      </c>
      <c r="F1936" s="574" t="s">
        <v>1348</v>
      </c>
      <c r="G1936" s="575" t="s">
        <v>290</v>
      </c>
      <c r="H1936" s="576">
        <v>634.77800000000002</v>
      </c>
      <c r="I1936" s="7"/>
      <c r="J1936" s="577">
        <f>ROUND(I1936*H1936,0)</f>
        <v>0</v>
      </c>
      <c r="K1936" s="574" t="s">
        <v>203</v>
      </c>
      <c r="L1936" s="493"/>
      <c r="M1936" s="578" t="s">
        <v>5</v>
      </c>
      <c r="N1936" s="579" t="s">
        <v>53</v>
      </c>
      <c r="O1936" s="494"/>
      <c r="P1936" s="580">
        <f>O1936*H1936</f>
        <v>0</v>
      </c>
      <c r="Q1936" s="580">
        <v>0</v>
      </c>
      <c r="R1936" s="580">
        <f>Q1936*H1936</f>
        <v>0</v>
      </c>
      <c r="S1936" s="580">
        <v>7.0000000000000001E-3</v>
      </c>
      <c r="T1936" s="581">
        <f>S1936*H1936</f>
        <v>4.4434460000000007</v>
      </c>
      <c r="AR1936" s="482" t="s">
        <v>374</v>
      </c>
      <c r="AT1936" s="482" t="s">
        <v>199</v>
      </c>
      <c r="AU1936" s="482" t="s">
        <v>89</v>
      </c>
      <c r="AY1936" s="482" t="s">
        <v>197</v>
      </c>
      <c r="BE1936" s="582">
        <f>IF(N1936="základní",J1936,0)</f>
        <v>0</v>
      </c>
      <c r="BF1936" s="582">
        <f>IF(N1936="snížená",J1936,0)</f>
        <v>0</v>
      </c>
      <c r="BG1936" s="582">
        <f>IF(N1936="zákl. přenesená",J1936,0)</f>
        <v>0</v>
      </c>
      <c r="BH1936" s="582">
        <f>IF(N1936="sníž. přenesená",J1936,0)</f>
        <v>0</v>
      </c>
      <c r="BI1936" s="582">
        <f>IF(N1936="nulová",J1936,0)</f>
        <v>0</v>
      </c>
      <c r="BJ1936" s="482" t="s">
        <v>11</v>
      </c>
      <c r="BK1936" s="582">
        <f>ROUND(I1936*H1936,0)</f>
        <v>0</v>
      </c>
      <c r="BL1936" s="482" t="s">
        <v>374</v>
      </c>
      <c r="BM1936" s="482" t="s">
        <v>1349</v>
      </c>
    </row>
    <row r="1937" spans="2:65" s="599" customFormat="1">
      <c r="B1937" s="598"/>
      <c r="D1937" s="594" t="s">
        <v>205</v>
      </c>
      <c r="E1937" s="600" t="s">
        <v>5</v>
      </c>
      <c r="F1937" s="601" t="s">
        <v>1350</v>
      </c>
      <c r="H1937" s="600" t="s">
        <v>5</v>
      </c>
      <c r="L1937" s="598"/>
      <c r="M1937" s="602"/>
      <c r="N1937" s="603"/>
      <c r="O1937" s="603"/>
      <c r="P1937" s="603"/>
      <c r="Q1937" s="603"/>
      <c r="R1937" s="603"/>
      <c r="S1937" s="603"/>
      <c r="T1937" s="604"/>
      <c r="AT1937" s="600" t="s">
        <v>205</v>
      </c>
      <c r="AU1937" s="600" t="s">
        <v>89</v>
      </c>
      <c r="AV1937" s="599" t="s">
        <v>11</v>
      </c>
      <c r="AW1937" s="599" t="s">
        <v>43</v>
      </c>
      <c r="AX1937" s="599" t="s">
        <v>82</v>
      </c>
      <c r="AY1937" s="600" t="s">
        <v>197</v>
      </c>
    </row>
    <row r="1938" spans="2:65" s="606" customFormat="1">
      <c r="B1938" s="605"/>
      <c r="D1938" s="594" t="s">
        <v>205</v>
      </c>
      <c r="E1938" s="607" t="s">
        <v>5</v>
      </c>
      <c r="F1938" s="608" t="s">
        <v>1351</v>
      </c>
      <c r="H1938" s="609">
        <v>96.703000000000003</v>
      </c>
      <c r="L1938" s="605"/>
      <c r="M1938" s="610"/>
      <c r="N1938" s="611"/>
      <c r="O1938" s="611"/>
      <c r="P1938" s="611"/>
      <c r="Q1938" s="611"/>
      <c r="R1938" s="611"/>
      <c r="S1938" s="611"/>
      <c r="T1938" s="612"/>
      <c r="AT1938" s="607" t="s">
        <v>205</v>
      </c>
      <c r="AU1938" s="607" t="s">
        <v>89</v>
      </c>
      <c r="AV1938" s="606" t="s">
        <v>89</v>
      </c>
      <c r="AW1938" s="606" t="s">
        <v>43</v>
      </c>
      <c r="AX1938" s="606" t="s">
        <v>82</v>
      </c>
      <c r="AY1938" s="607" t="s">
        <v>197</v>
      </c>
    </row>
    <row r="1939" spans="2:65" s="606" customFormat="1">
      <c r="B1939" s="605"/>
      <c r="D1939" s="594" t="s">
        <v>205</v>
      </c>
      <c r="E1939" s="607" t="s">
        <v>5</v>
      </c>
      <c r="F1939" s="608" t="s">
        <v>1352</v>
      </c>
      <c r="H1939" s="609">
        <v>97.489000000000004</v>
      </c>
      <c r="L1939" s="605"/>
      <c r="M1939" s="610"/>
      <c r="N1939" s="611"/>
      <c r="O1939" s="611"/>
      <c r="P1939" s="611"/>
      <c r="Q1939" s="611"/>
      <c r="R1939" s="611"/>
      <c r="S1939" s="611"/>
      <c r="T1939" s="612"/>
      <c r="AT1939" s="607" t="s">
        <v>205</v>
      </c>
      <c r="AU1939" s="607" t="s">
        <v>89</v>
      </c>
      <c r="AV1939" s="606" t="s">
        <v>89</v>
      </c>
      <c r="AW1939" s="606" t="s">
        <v>43</v>
      </c>
      <c r="AX1939" s="606" t="s">
        <v>82</v>
      </c>
      <c r="AY1939" s="607" t="s">
        <v>197</v>
      </c>
    </row>
    <row r="1940" spans="2:65" s="606" customFormat="1">
      <c r="B1940" s="605"/>
      <c r="D1940" s="594" t="s">
        <v>205</v>
      </c>
      <c r="E1940" s="607" t="s">
        <v>5</v>
      </c>
      <c r="F1940" s="608" t="s">
        <v>1353</v>
      </c>
      <c r="H1940" s="609">
        <v>440.58600000000001</v>
      </c>
      <c r="L1940" s="605"/>
      <c r="M1940" s="610"/>
      <c r="N1940" s="611"/>
      <c r="O1940" s="611"/>
      <c r="P1940" s="611"/>
      <c r="Q1940" s="611"/>
      <c r="R1940" s="611"/>
      <c r="S1940" s="611"/>
      <c r="T1940" s="612"/>
      <c r="AT1940" s="607" t="s">
        <v>205</v>
      </c>
      <c r="AU1940" s="607" t="s">
        <v>89</v>
      </c>
      <c r="AV1940" s="606" t="s">
        <v>89</v>
      </c>
      <c r="AW1940" s="606" t="s">
        <v>43</v>
      </c>
      <c r="AX1940" s="606" t="s">
        <v>82</v>
      </c>
      <c r="AY1940" s="607" t="s">
        <v>197</v>
      </c>
    </row>
    <row r="1941" spans="2:65" s="614" customFormat="1">
      <c r="B1941" s="613"/>
      <c r="D1941" s="594" t="s">
        <v>205</v>
      </c>
      <c r="E1941" s="615" t="s">
        <v>5</v>
      </c>
      <c r="F1941" s="616" t="s">
        <v>210</v>
      </c>
      <c r="H1941" s="617">
        <v>634.77800000000002</v>
      </c>
      <c r="L1941" s="613"/>
      <c r="M1941" s="618"/>
      <c r="N1941" s="619"/>
      <c r="O1941" s="619"/>
      <c r="P1941" s="619"/>
      <c r="Q1941" s="619"/>
      <c r="R1941" s="619"/>
      <c r="S1941" s="619"/>
      <c r="T1941" s="620"/>
      <c r="AT1941" s="615" t="s">
        <v>205</v>
      </c>
      <c r="AU1941" s="615" t="s">
        <v>89</v>
      </c>
      <c r="AV1941" s="614" t="s">
        <v>129</v>
      </c>
      <c r="AW1941" s="614" t="s">
        <v>43</v>
      </c>
      <c r="AX1941" s="614" t="s">
        <v>11</v>
      </c>
      <c r="AY1941" s="615" t="s">
        <v>197</v>
      </c>
    </row>
    <row r="1942" spans="2:65" s="492" customFormat="1" ht="25.5" customHeight="1">
      <c r="B1942" s="493"/>
      <c r="C1942" s="572" t="s">
        <v>1354</v>
      </c>
      <c r="D1942" s="572" t="s">
        <v>199</v>
      </c>
      <c r="E1942" s="573" t="s">
        <v>1355</v>
      </c>
      <c r="F1942" s="574" t="s">
        <v>1356</v>
      </c>
      <c r="G1942" s="575" t="s">
        <v>876</v>
      </c>
      <c r="H1942" s="576">
        <v>1043.17</v>
      </c>
      <c r="I1942" s="7"/>
      <c r="J1942" s="577">
        <f>ROUND(I1942*H1942,0)</f>
        <v>0</v>
      </c>
      <c r="K1942" s="574" t="s">
        <v>203</v>
      </c>
      <c r="L1942" s="493"/>
      <c r="M1942" s="578" t="s">
        <v>5</v>
      </c>
      <c r="N1942" s="579" t="s">
        <v>53</v>
      </c>
      <c r="O1942" s="494"/>
      <c r="P1942" s="580">
        <f>O1942*H1942</f>
        <v>0</v>
      </c>
      <c r="Q1942" s="580">
        <v>0</v>
      </c>
      <c r="R1942" s="580">
        <f>Q1942*H1942</f>
        <v>0</v>
      </c>
      <c r="S1942" s="580">
        <v>0.01</v>
      </c>
      <c r="T1942" s="581">
        <f>S1942*H1942</f>
        <v>10.431700000000001</v>
      </c>
      <c r="AR1942" s="482" t="s">
        <v>374</v>
      </c>
      <c r="AT1942" s="482" t="s">
        <v>199</v>
      </c>
      <c r="AU1942" s="482" t="s">
        <v>89</v>
      </c>
      <c r="AY1942" s="482" t="s">
        <v>197</v>
      </c>
      <c r="BE1942" s="582">
        <f>IF(N1942="základní",J1942,0)</f>
        <v>0</v>
      </c>
      <c r="BF1942" s="582">
        <f>IF(N1942="snížená",J1942,0)</f>
        <v>0</v>
      </c>
      <c r="BG1942" s="582">
        <f>IF(N1942="zákl. přenesená",J1942,0)</f>
        <v>0</v>
      </c>
      <c r="BH1942" s="582">
        <f>IF(N1942="sníž. přenesená",J1942,0)</f>
        <v>0</v>
      </c>
      <c r="BI1942" s="582">
        <f>IF(N1942="nulová",J1942,0)</f>
        <v>0</v>
      </c>
      <c r="BJ1942" s="482" t="s">
        <v>11</v>
      </c>
      <c r="BK1942" s="582">
        <f>ROUND(I1942*H1942,0)</f>
        <v>0</v>
      </c>
      <c r="BL1942" s="482" t="s">
        <v>374</v>
      </c>
      <c r="BM1942" s="482" t="s">
        <v>1357</v>
      </c>
    </row>
    <row r="1943" spans="2:65" s="599" customFormat="1">
      <c r="B1943" s="598"/>
      <c r="D1943" s="594" t="s">
        <v>205</v>
      </c>
      <c r="E1943" s="600" t="s">
        <v>5</v>
      </c>
      <c r="F1943" s="601" t="s">
        <v>418</v>
      </c>
      <c r="H1943" s="600" t="s">
        <v>5</v>
      </c>
      <c r="I1943" s="8"/>
      <c r="L1943" s="598"/>
      <c r="M1943" s="602"/>
      <c r="N1943" s="603"/>
      <c r="O1943" s="603"/>
      <c r="P1943" s="603"/>
      <c r="Q1943" s="603"/>
      <c r="R1943" s="603"/>
      <c r="S1943" s="603"/>
      <c r="T1943" s="604"/>
      <c r="AT1943" s="600" t="s">
        <v>205</v>
      </c>
      <c r="AU1943" s="600" t="s">
        <v>89</v>
      </c>
      <c r="AV1943" s="599" t="s">
        <v>11</v>
      </c>
      <c r="AW1943" s="599" t="s">
        <v>43</v>
      </c>
      <c r="AX1943" s="599" t="s">
        <v>82</v>
      </c>
      <c r="AY1943" s="600" t="s">
        <v>197</v>
      </c>
    </row>
    <row r="1944" spans="2:65" s="599" customFormat="1">
      <c r="B1944" s="598"/>
      <c r="D1944" s="594" t="s">
        <v>205</v>
      </c>
      <c r="E1944" s="600" t="s">
        <v>5</v>
      </c>
      <c r="F1944" s="601" t="s">
        <v>1358</v>
      </c>
      <c r="H1944" s="600" t="s">
        <v>5</v>
      </c>
      <c r="L1944" s="598"/>
      <c r="M1944" s="602"/>
      <c r="N1944" s="603"/>
      <c r="O1944" s="603"/>
      <c r="P1944" s="603"/>
      <c r="Q1944" s="603"/>
      <c r="R1944" s="603"/>
      <c r="S1944" s="603"/>
      <c r="T1944" s="604"/>
      <c r="AT1944" s="600" t="s">
        <v>205</v>
      </c>
      <c r="AU1944" s="600" t="s">
        <v>89</v>
      </c>
      <c r="AV1944" s="599" t="s">
        <v>11</v>
      </c>
      <c r="AW1944" s="599" t="s">
        <v>43</v>
      </c>
      <c r="AX1944" s="599" t="s">
        <v>82</v>
      </c>
      <c r="AY1944" s="600" t="s">
        <v>197</v>
      </c>
    </row>
    <row r="1945" spans="2:65" s="606" customFormat="1">
      <c r="B1945" s="605"/>
      <c r="D1945" s="594" t="s">
        <v>205</v>
      </c>
      <c r="E1945" s="607" t="s">
        <v>5</v>
      </c>
      <c r="F1945" s="608" t="s">
        <v>1359</v>
      </c>
      <c r="H1945" s="609">
        <v>1043.17</v>
      </c>
      <c r="L1945" s="605"/>
      <c r="M1945" s="610"/>
      <c r="N1945" s="611"/>
      <c r="O1945" s="611"/>
      <c r="P1945" s="611"/>
      <c r="Q1945" s="611"/>
      <c r="R1945" s="611"/>
      <c r="S1945" s="611"/>
      <c r="T1945" s="612"/>
      <c r="AT1945" s="607" t="s">
        <v>205</v>
      </c>
      <c r="AU1945" s="607" t="s">
        <v>89</v>
      </c>
      <c r="AV1945" s="606" t="s">
        <v>89</v>
      </c>
      <c r="AW1945" s="606" t="s">
        <v>43</v>
      </c>
      <c r="AX1945" s="606" t="s">
        <v>82</v>
      </c>
      <c r="AY1945" s="607" t="s">
        <v>197</v>
      </c>
    </row>
    <row r="1946" spans="2:65" s="614" customFormat="1">
      <c r="B1946" s="613"/>
      <c r="D1946" s="594" t="s">
        <v>205</v>
      </c>
      <c r="E1946" s="615" t="s">
        <v>5</v>
      </c>
      <c r="F1946" s="616" t="s">
        <v>210</v>
      </c>
      <c r="H1946" s="617">
        <v>1043.17</v>
      </c>
      <c r="L1946" s="613"/>
      <c r="M1946" s="618"/>
      <c r="N1946" s="619"/>
      <c r="O1946" s="619"/>
      <c r="P1946" s="619"/>
      <c r="Q1946" s="619"/>
      <c r="R1946" s="619"/>
      <c r="S1946" s="619"/>
      <c r="T1946" s="620"/>
      <c r="AT1946" s="615" t="s">
        <v>205</v>
      </c>
      <c r="AU1946" s="615" t="s">
        <v>89</v>
      </c>
      <c r="AV1946" s="614" t="s">
        <v>129</v>
      </c>
      <c r="AW1946" s="614" t="s">
        <v>43</v>
      </c>
      <c r="AX1946" s="614" t="s">
        <v>11</v>
      </c>
      <c r="AY1946" s="615" t="s">
        <v>197</v>
      </c>
    </row>
    <row r="1947" spans="2:65" s="492" customFormat="1" ht="25.5" customHeight="1">
      <c r="B1947" s="493"/>
      <c r="C1947" s="572" t="s">
        <v>1360</v>
      </c>
      <c r="D1947" s="572" t="s">
        <v>199</v>
      </c>
      <c r="E1947" s="573" t="s">
        <v>1361</v>
      </c>
      <c r="F1947" s="574" t="s">
        <v>1362</v>
      </c>
      <c r="G1947" s="575" t="s">
        <v>290</v>
      </c>
      <c r="H1947" s="576">
        <v>49.018999999999998</v>
      </c>
      <c r="I1947" s="7"/>
      <c r="J1947" s="577">
        <f>ROUND(I1947*H1947,0)</f>
        <v>0</v>
      </c>
      <c r="K1947" s="574" t="s">
        <v>203</v>
      </c>
      <c r="L1947" s="493"/>
      <c r="M1947" s="578" t="s">
        <v>5</v>
      </c>
      <c r="N1947" s="579" t="s">
        <v>53</v>
      </c>
      <c r="O1947" s="494"/>
      <c r="P1947" s="580">
        <f>O1947*H1947</f>
        <v>0</v>
      </c>
      <c r="Q1947" s="580">
        <v>0</v>
      </c>
      <c r="R1947" s="580">
        <f>Q1947*H1947</f>
        <v>0</v>
      </c>
      <c r="S1947" s="580">
        <v>0.04</v>
      </c>
      <c r="T1947" s="581">
        <f>S1947*H1947</f>
        <v>1.9607600000000001</v>
      </c>
      <c r="AR1947" s="482" t="s">
        <v>374</v>
      </c>
      <c r="AT1947" s="482" t="s">
        <v>199</v>
      </c>
      <c r="AU1947" s="482" t="s">
        <v>89</v>
      </c>
      <c r="AY1947" s="482" t="s">
        <v>197</v>
      </c>
      <c r="BE1947" s="582">
        <f>IF(N1947="základní",J1947,0)</f>
        <v>0</v>
      </c>
      <c r="BF1947" s="582">
        <f>IF(N1947="snížená",J1947,0)</f>
        <v>0</v>
      </c>
      <c r="BG1947" s="582">
        <f>IF(N1947="zákl. přenesená",J1947,0)</f>
        <v>0</v>
      </c>
      <c r="BH1947" s="582">
        <f>IF(N1947="sníž. přenesená",J1947,0)</f>
        <v>0</v>
      </c>
      <c r="BI1947" s="582">
        <f>IF(N1947="nulová",J1947,0)</f>
        <v>0</v>
      </c>
      <c r="BJ1947" s="482" t="s">
        <v>11</v>
      </c>
      <c r="BK1947" s="582">
        <f>ROUND(I1947*H1947,0)</f>
        <v>0</v>
      </c>
      <c r="BL1947" s="482" t="s">
        <v>374</v>
      </c>
      <c r="BM1947" s="482" t="s">
        <v>1363</v>
      </c>
    </row>
    <row r="1948" spans="2:65" s="599" customFormat="1">
      <c r="B1948" s="598"/>
      <c r="D1948" s="594" t="s">
        <v>205</v>
      </c>
      <c r="E1948" s="600" t="s">
        <v>5</v>
      </c>
      <c r="F1948" s="601" t="s">
        <v>1350</v>
      </c>
      <c r="H1948" s="600" t="s">
        <v>5</v>
      </c>
      <c r="L1948" s="598"/>
      <c r="M1948" s="602"/>
      <c r="N1948" s="603"/>
      <c r="O1948" s="603"/>
      <c r="P1948" s="603"/>
      <c r="Q1948" s="603"/>
      <c r="R1948" s="603"/>
      <c r="S1948" s="603"/>
      <c r="T1948" s="604"/>
      <c r="AT1948" s="600" t="s">
        <v>205</v>
      </c>
      <c r="AU1948" s="600" t="s">
        <v>89</v>
      </c>
      <c r="AV1948" s="599" t="s">
        <v>11</v>
      </c>
      <c r="AW1948" s="599" t="s">
        <v>43</v>
      </c>
      <c r="AX1948" s="599" t="s">
        <v>82</v>
      </c>
      <c r="AY1948" s="600" t="s">
        <v>197</v>
      </c>
    </row>
    <row r="1949" spans="2:65" s="599" customFormat="1">
      <c r="B1949" s="598"/>
      <c r="D1949" s="594" t="s">
        <v>205</v>
      </c>
      <c r="E1949" s="600" t="s">
        <v>5</v>
      </c>
      <c r="F1949" s="601" t="s">
        <v>1364</v>
      </c>
      <c r="H1949" s="600" t="s">
        <v>5</v>
      </c>
      <c r="L1949" s="598"/>
      <c r="M1949" s="602"/>
      <c r="N1949" s="603"/>
      <c r="O1949" s="603"/>
      <c r="P1949" s="603"/>
      <c r="Q1949" s="603"/>
      <c r="R1949" s="603"/>
      <c r="S1949" s="603"/>
      <c r="T1949" s="604"/>
      <c r="AT1949" s="600" t="s">
        <v>205</v>
      </c>
      <c r="AU1949" s="600" t="s">
        <v>89</v>
      </c>
      <c r="AV1949" s="599" t="s">
        <v>11</v>
      </c>
      <c r="AW1949" s="599" t="s">
        <v>43</v>
      </c>
      <c r="AX1949" s="599" t="s">
        <v>82</v>
      </c>
      <c r="AY1949" s="600" t="s">
        <v>197</v>
      </c>
    </row>
    <row r="1950" spans="2:65" s="606" customFormat="1">
      <c r="B1950" s="605"/>
      <c r="D1950" s="594" t="s">
        <v>205</v>
      </c>
      <c r="E1950" s="607" t="s">
        <v>5</v>
      </c>
      <c r="F1950" s="608" t="s">
        <v>1365</v>
      </c>
      <c r="H1950" s="609">
        <v>49.018999999999998</v>
      </c>
      <c r="L1950" s="605"/>
      <c r="M1950" s="610"/>
      <c r="N1950" s="611"/>
      <c r="O1950" s="611"/>
      <c r="P1950" s="611"/>
      <c r="Q1950" s="611"/>
      <c r="R1950" s="611"/>
      <c r="S1950" s="611"/>
      <c r="T1950" s="612"/>
      <c r="AT1950" s="607" t="s">
        <v>205</v>
      </c>
      <c r="AU1950" s="607" t="s">
        <v>89</v>
      </c>
      <c r="AV1950" s="606" t="s">
        <v>89</v>
      </c>
      <c r="AW1950" s="606" t="s">
        <v>43</v>
      </c>
      <c r="AX1950" s="606" t="s">
        <v>82</v>
      </c>
      <c r="AY1950" s="607" t="s">
        <v>197</v>
      </c>
    </row>
    <row r="1951" spans="2:65" s="614" customFormat="1">
      <c r="B1951" s="613"/>
      <c r="D1951" s="594" t="s">
        <v>205</v>
      </c>
      <c r="E1951" s="615" t="s">
        <v>5</v>
      </c>
      <c r="F1951" s="616" t="s">
        <v>210</v>
      </c>
      <c r="H1951" s="617">
        <v>49.018999999999998</v>
      </c>
      <c r="L1951" s="613"/>
      <c r="M1951" s="618"/>
      <c r="N1951" s="619"/>
      <c r="O1951" s="619"/>
      <c r="P1951" s="619"/>
      <c r="Q1951" s="619"/>
      <c r="R1951" s="619"/>
      <c r="S1951" s="619"/>
      <c r="T1951" s="620"/>
      <c r="AT1951" s="615" t="s">
        <v>205</v>
      </c>
      <c r="AU1951" s="615" t="s">
        <v>89</v>
      </c>
      <c r="AV1951" s="614" t="s">
        <v>129</v>
      </c>
      <c r="AW1951" s="614" t="s">
        <v>43</v>
      </c>
      <c r="AX1951" s="614" t="s">
        <v>11</v>
      </c>
      <c r="AY1951" s="615" t="s">
        <v>197</v>
      </c>
    </row>
    <row r="1952" spans="2:65" s="560" customFormat="1" ht="29.85" customHeight="1">
      <c r="B1952" s="559"/>
      <c r="D1952" s="561" t="s">
        <v>81</v>
      </c>
      <c r="E1952" s="570" t="s">
        <v>1366</v>
      </c>
      <c r="F1952" s="570" t="s">
        <v>1367</v>
      </c>
      <c r="J1952" s="571">
        <f>BK1952</f>
        <v>0</v>
      </c>
      <c r="L1952" s="559"/>
      <c r="M1952" s="564"/>
      <c r="N1952" s="565"/>
      <c r="O1952" s="565"/>
      <c r="P1952" s="566">
        <f>SUM(P1953:P2007)</f>
        <v>0</v>
      </c>
      <c r="Q1952" s="565"/>
      <c r="R1952" s="566">
        <f>SUM(R1953:R2007)</f>
        <v>0</v>
      </c>
      <c r="S1952" s="565"/>
      <c r="T1952" s="567">
        <f>SUM(T1953:T2007)</f>
        <v>1.8451149</v>
      </c>
      <c r="AR1952" s="561" t="s">
        <v>89</v>
      </c>
      <c r="AT1952" s="568" t="s">
        <v>81</v>
      </c>
      <c r="AU1952" s="568" t="s">
        <v>11</v>
      </c>
      <c r="AY1952" s="561" t="s">
        <v>197</v>
      </c>
      <c r="BK1952" s="569">
        <f>SUM(BK1953:BK2007)</f>
        <v>0</v>
      </c>
    </row>
    <row r="1953" spans="2:65" s="492" customFormat="1" ht="16.5" customHeight="1">
      <c r="B1953" s="493"/>
      <c r="C1953" s="572" t="s">
        <v>1368</v>
      </c>
      <c r="D1953" s="572" t="s">
        <v>199</v>
      </c>
      <c r="E1953" s="573" t="s">
        <v>1369</v>
      </c>
      <c r="F1953" s="574" t="s">
        <v>1370</v>
      </c>
      <c r="G1953" s="575" t="s">
        <v>876</v>
      </c>
      <c r="H1953" s="576">
        <v>104.78</v>
      </c>
      <c r="I1953" s="7"/>
      <c r="J1953" s="577">
        <f>ROUND(I1953*H1953,0)</f>
        <v>0</v>
      </c>
      <c r="K1953" s="574" t="s">
        <v>203</v>
      </c>
      <c r="L1953" s="493"/>
      <c r="M1953" s="578" t="s">
        <v>5</v>
      </c>
      <c r="N1953" s="579" t="s">
        <v>53</v>
      </c>
      <c r="O1953" s="494"/>
      <c r="P1953" s="580">
        <f>O1953*H1953</f>
        <v>0</v>
      </c>
      <c r="Q1953" s="580">
        <v>0</v>
      </c>
      <c r="R1953" s="580">
        <f>Q1953*H1953</f>
        <v>0</v>
      </c>
      <c r="S1953" s="580">
        <v>1.7600000000000001E-3</v>
      </c>
      <c r="T1953" s="581">
        <f>S1953*H1953</f>
        <v>0.18441280000000002</v>
      </c>
      <c r="AR1953" s="482" t="s">
        <v>374</v>
      </c>
      <c r="AT1953" s="482" t="s">
        <v>199</v>
      </c>
      <c r="AU1953" s="482" t="s">
        <v>89</v>
      </c>
      <c r="AY1953" s="482" t="s">
        <v>197</v>
      </c>
      <c r="BE1953" s="582">
        <f>IF(N1953="základní",J1953,0)</f>
        <v>0</v>
      </c>
      <c r="BF1953" s="582">
        <f>IF(N1953="snížená",J1953,0)</f>
        <v>0</v>
      </c>
      <c r="BG1953" s="582">
        <f>IF(N1953="zákl. přenesená",J1953,0)</f>
        <v>0</v>
      </c>
      <c r="BH1953" s="582">
        <f>IF(N1953="sníž. přenesená",J1953,0)</f>
        <v>0</v>
      </c>
      <c r="BI1953" s="582">
        <f>IF(N1953="nulová",J1953,0)</f>
        <v>0</v>
      </c>
      <c r="BJ1953" s="482" t="s">
        <v>11</v>
      </c>
      <c r="BK1953" s="582">
        <f>ROUND(I1953*H1953,0)</f>
        <v>0</v>
      </c>
      <c r="BL1953" s="482" t="s">
        <v>374</v>
      </c>
      <c r="BM1953" s="482" t="s">
        <v>1371</v>
      </c>
    </row>
    <row r="1954" spans="2:65" s="599" customFormat="1">
      <c r="B1954" s="598"/>
      <c r="D1954" s="594" t="s">
        <v>205</v>
      </c>
      <c r="E1954" s="600" t="s">
        <v>5</v>
      </c>
      <c r="F1954" s="601" t="s">
        <v>1350</v>
      </c>
      <c r="H1954" s="600" t="s">
        <v>5</v>
      </c>
      <c r="L1954" s="598"/>
      <c r="M1954" s="602"/>
      <c r="N1954" s="603"/>
      <c r="O1954" s="603"/>
      <c r="P1954" s="603"/>
      <c r="Q1954" s="603"/>
      <c r="R1954" s="603"/>
      <c r="S1954" s="603"/>
      <c r="T1954" s="604"/>
      <c r="AT1954" s="600" t="s">
        <v>205</v>
      </c>
      <c r="AU1954" s="600" t="s">
        <v>89</v>
      </c>
      <c r="AV1954" s="599" t="s">
        <v>11</v>
      </c>
      <c r="AW1954" s="599" t="s">
        <v>43</v>
      </c>
      <c r="AX1954" s="599" t="s">
        <v>82</v>
      </c>
      <c r="AY1954" s="600" t="s">
        <v>197</v>
      </c>
    </row>
    <row r="1955" spans="2:65" s="599" customFormat="1">
      <c r="B1955" s="598"/>
      <c r="D1955" s="594" t="s">
        <v>205</v>
      </c>
      <c r="E1955" s="600" t="s">
        <v>5</v>
      </c>
      <c r="F1955" s="601" t="s">
        <v>1372</v>
      </c>
      <c r="H1955" s="600" t="s">
        <v>5</v>
      </c>
      <c r="L1955" s="598"/>
      <c r="M1955" s="602"/>
      <c r="N1955" s="603"/>
      <c r="O1955" s="603"/>
      <c r="P1955" s="603"/>
      <c r="Q1955" s="603"/>
      <c r="R1955" s="603"/>
      <c r="S1955" s="603"/>
      <c r="T1955" s="604"/>
      <c r="AT1955" s="600" t="s">
        <v>205</v>
      </c>
      <c r="AU1955" s="600" t="s">
        <v>89</v>
      </c>
      <c r="AV1955" s="599" t="s">
        <v>11</v>
      </c>
      <c r="AW1955" s="599" t="s">
        <v>43</v>
      </c>
      <c r="AX1955" s="599" t="s">
        <v>82</v>
      </c>
      <c r="AY1955" s="600" t="s">
        <v>197</v>
      </c>
    </row>
    <row r="1956" spans="2:65" s="606" customFormat="1">
      <c r="B1956" s="605"/>
      <c r="D1956" s="594" t="s">
        <v>205</v>
      </c>
      <c r="E1956" s="607" t="s">
        <v>5</v>
      </c>
      <c r="F1956" s="608" t="s">
        <v>1373</v>
      </c>
      <c r="H1956" s="609">
        <v>104.78</v>
      </c>
      <c r="L1956" s="605"/>
      <c r="M1956" s="610"/>
      <c r="N1956" s="611"/>
      <c r="O1956" s="611"/>
      <c r="P1956" s="611"/>
      <c r="Q1956" s="611"/>
      <c r="R1956" s="611"/>
      <c r="S1956" s="611"/>
      <c r="T1956" s="612"/>
      <c r="AT1956" s="607" t="s">
        <v>205</v>
      </c>
      <c r="AU1956" s="607" t="s">
        <v>89</v>
      </c>
      <c r="AV1956" s="606" t="s">
        <v>89</v>
      </c>
      <c r="AW1956" s="606" t="s">
        <v>43</v>
      </c>
      <c r="AX1956" s="606" t="s">
        <v>82</v>
      </c>
      <c r="AY1956" s="607" t="s">
        <v>197</v>
      </c>
    </row>
    <row r="1957" spans="2:65" s="614" customFormat="1">
      <c r="B1957" s="613"/>
      <c r="D1957" s="594" t="s">
        <v>205</v>
      </c>
      <c r="E1957" s="615" t="s">
        <v>5</v>
      </c>
      <c r="F1957" s="616" t="s">
        <v>210</v>
      </c>
      <c r="H1957" s="617">
        <v>104.78</v>
      </c>
      <c r="L1957" s="613"/>
      <c r="M1957" s="618"/>
      <c r="N1957" s="619"/>
      <c r="O1957" s="619"/>
      <c r="P1957" s="619"/>
      <c r="Q1957" s="619"/>
      <c r="R1957" s="619"/>
      <c r="S1957" s="619"/>
      <c r="T1957" s="620"/>
      <c r="AT1957" s="615" t="s">
        <v>205</v>
      </c>
      <c r="AU1957" s="615" t="s">
        <v>89</v>
      </c>
      <c r="AV1957" s="614" t="s">
        <v>129</v>
      </c>
      <c r="AW1957" s="614" t="s">
        <v>43</v>
      </c>
      <c r="AX1957" s="614" t="s">
        <v>11</v>
      </c>
      <c r="AY1957" s="615" t="s">
        <v>197</v>
      </c>
    </row>
    <row r="1958" spans="2:65" s="492" customFormat="1" ht="25.5" customHeight="1">
      <c r="B1958" s="493"/>
      <c r="C1958" s="572" t="s">
        <v>1374</v>
      </c>
      <c r="D1958" s="572" t="s">
        <v>199</v>
      </c>
      <c r="E1958" s="573" t="s">
        <v>1375</v>
      </c>
      <c r="F1958" s="574" t="s">
        <v>1376</v>
      </c>
      <c r="G1958" s="575" t="s">
        <v>876</v>
      </c>
      <c r="H1958" s="576">
        <v>104.78</v>
      </c>
      <c r="I1958" s="7"/>
      <c r="J1958" s="577">
        <f>ROUND(I1958*H1958,0)</f>
        <v>0</v>
      </c>
      <c r="K1958" s="574" t="s">
        <v>203</v>
      </c>
      <c r="L1958" s="493"/>
      <c r="M1958" s="578" t="s">
        <v>5</v>
      </c>
      <c r="N1958" s="579" t="s">
        <v>53</v>
      </c>
      <c r="O1958" s="494"/>
      <c r="P1958" s="580">
        <f>O1958*H1958</f>
        <v>0</v>
      </c>
      <c r="Q1958" s="580">
        <v>0</v>
      </c>
      <c r="R1958" s="580">
        <f>Q1958*H1958</f>
        <v>0</v>
      </c>
      <c r="S1958" s="580">
        <v>1.7700000000000001E-3</v>
      </c>
      <c r="T1958" s="581">
        <f>S1958*H1958</f>
        <v>0.1854606</v>
      </c>
      <c r="AR1958" s="482" t="s">
        <v>374</v>
      </c>
      <c r="AT1958" s="482" t="s">
        <v>199</v>
      </c>
      <c r="AU1958" s="482" t="s">
        <v>89</v>
      </c>
      <c r="AY1958" s="482" t="s">
        <v>197</v>
      </c>
      <c r="BE1958" s="582">
        <f>IF(N1958="základní",J1958,0)</f>
        <v>0</v>
      </c>
      <c r="BF1958" s="582">
        <f>IF(N1958="snížená",J1958,0)</f>
        <v>0</v>
      </c>
      <c r="BG1958" s="582">
        <f>IF(N1958="zákl. přenesená",J1958,0)</f>
        <v>0</v>
      </c>
      <c r="BH1958" s="582">
        <f>IF(N1958="sníž. přenesená",J1958,0)</f>
        <v>0</v>
      </c>
      <c r="BI1958" s="582">
        <f>IF(N1958="nulová",J1958,0)</f>
        <v>0</v>
      </c>
      <c r="BJ1958" s="482" t="s">
        <v>11</v>
      </c>
      <c r="BK1958" s="582">
        <f>ROUND(I1958*H1958,0)</f>
        <v>0</v>
      </c>
      <c r="BL1958" s="482" t="s">
        <v>374</v>
      </c>
      <c r="BM1958" s="482" t="s">
        <v>1377</v>
      </c>
    </row>
    <row r="1959" spans="2:65" s="599" customFormat="1">
      <c r="B1959" s="598"/>
      <c r="D1959" s="594" t="s">
        <v>205</v>
      </c>
      <c r="E1959" s="600" t="s">
        <v>5</v>
      </c>
      <c r="F1959" s="601" t="s">
        <v>1350</v>
      </c>
      <c r="H1959" s="600" t="s">
        <v>5</v>
      </c>
      <c r="L1959" s="598"/>
      <c r="M1959" s="602"/>
      <c r="N1959" s="603"/>
      <c r="O1959" s="603"/>
      <c r="P1959" s="603"/>
      <c r="Q1959" s="603"/>
      <c r="R1959" s="603"/>
      <c r="S1959" s="603"/>
      <c r="T1959" s="604"/>
      <c r="AT1959" s="600" t="s">
        <v>205</v>
      </c>
      <c r="AU1959" s="600" t="s">
        <v>89</v>
      </c>
      <c r="AV1959" s="599" t="s">
        <v>11</v>
      </c>
      <c r="AW1959" s="599" t="s">
        <v>43</v>
      </c>
      <c r="AX1959" s="599" t="s">
        <v>82</v>
      </c>
      <c r="AY1959" s="600" t="s">
        <v>197</v>
      </c>
    </row>
    <row r="1960" spans="2:65" s="606" customFormat="1">
      <c r="B1960" s="605"/>
      <c r="D1960" s="594" t="s">
        <v>205</v>
      </c>
      <c r="E1960" s="607" t="s">
        <v>5</v>
      </c>
      <c r="F1960" s="608" t="s">
        <v>1373</v>
      </c>
      <c r="H1960" s="609">
        <v>104.78</v>
      </c>
      <c r="L1960" s="605"/>
      <c r="M1960" s="610"/>
      <c r="N1960" s="611"/>
      <c r="O1960" s="611"/>
      <c r="P1960" s="611"/>
      <c r="Q1960" s="611"/>
      <c r="R1960" s="611"/>
      <c r="S1960" s="611"/>
      <c r="T1960" s="612"/>
      <c r="AT1960" s="607" t="s">
        <v>205</v>
      </c>
      <c r="AU1960" s="607" t="s">
        <v>89</v>
      </c>
      <c r="AV1960" s="606" t="s">
        <v>89</v>
      </c>
      <c r="AW1960" s="606" t="s">
        <v>43</v>
      </c>
      <c r="AX1960" s="606" t="s">
        <v>82</v>
      </c>
      <c r="AY1960" s="607" t="s">
        <v>197</v>
      </c>
    </row>
    <row r="1961" spans="2:65" s="614" customFormat="1">
      <c r="B1961" s="613"/>
      <c r="D1961" s="594" t="s">
        <v>205</v>
      </c>
      <c r="E1961" s="615" t="s">
        <v>5</v>
      </c>
      <c r="F1961" s="616" t="s">
        <v>210</v>
      </c>
      <c r="H1961" s="617">
        <v>104.78</v>
      </c>
      <c r="L1961" s="613"/>
      <c r="M1961" s="618"/>
      <c r="N1961" s="619"/>
      <c r="O1961" s="619"/>
      <c r="P1961" s="619"/>
      <c r="Q1961" s="619"/>
      <c r="R1961" s="619"/>
      <c r="S1961" s="619"/>
      <c r="T1961" s="620"/>
      <c r="AT1961" s="615" t="s">
        <v>205</v>
      </c>
      <c r="AU1961" s="615" t="s">
        <v>89</v>
      </c>
      <c r="AV1961" s="614" t="s">
        <v>129</v>
      </c>
      <c r="AW1961" s="614" t="s">
        <v>43</v>
      </c>
      <c r="AX1961" s="614" t="s">
        <v>11</v>
      </c>
      <c r="AY1961" s="615" t="s">
        <v>197</v>
      </c>
    </row>
    <row r="1962" spans="2:65" s="492" customFormat="1" ht="16.5" customHeight="1">
      <c r="B1962" s="493"/>
      <c r="C1962" s="572" t="s">
        <v>1378</v>
      </c>
      <c r="D1962" s="572" t="s">
        <v>199</v>
      </c>
      <c r="E1962" s="573" t="s">
        <v>1379</v>
      </c>
      <c r="F1962" s="574" t="s">
        <v>1380</v>
      </c>
      <c r="G1962" s="575" t="s">
        <v>202</v>
      </c>
      <c r="H1962" s="576">
        <v>22</v>
      </c>
      <c r="I1962" s="7"/>
      <c r="J1962" s="577">
        <f>ROUND(I1962*H1962,0)</f>
        <v>0</v>
      </c>
      <c r="K1962" s="574" t="s">
        <v>203</v>
      </c>
      <c r="L1962" s="493"/>
      <c r="M1962" s="578" t="s">
        <v>5</v>
      </c>
      <c r="N1962" s="579" t="s">
        <v>53</v>
      </c>
      <c r="O1962" s="494"/>
      <c r="P1962" s="580">
        <f>O1962*H1962</f>
        <v>0</v>
      </c>
      <c r="Q1962" s="580">
        <v>0</v>
      </c>
      <c r="R1962" s="580">
        <f>Q1962*H1962</f>
        <v>0</v>
      </c>
      <c r="S1962" s="580">
        <v>9.0600000000000003E-3</v>
      </c>
      <c r="T1962" s="581">
        <f>S1962*H1962</f>
        <v>0.19932</v>
      </c>
      <c r="AR1962" s="482" t="s">
        <v>374</v>
      </c>
      <c r="AT1962" s="482" t="s">
        <v>199</v>
      </c>
      <c r="AU1962" s="482" t="s">
        <v>89</v>
      </c>
      <c r="AY1962" s="482" t="s">
        <v>197</v>
      </c>
      <c r="BE1962" s="582">
        <f>IF(N1962="základní",J1962,0)</f>
        <v>0</v>
      </c>
      <c r="BF1962" s="582">
        <f>IF(N1962="snížená",J1962,0)</f>
        <v>0</v>
      </c>
      <c r="BG1962" s="582">
        <f>IF(N1962="zákl. přenesená",J1962,0)</f>
        <v>0</v>
      </c>
      <c r="BH1962" s="582">
        <f>IF(N1962="sníž. přenesená",J1962,0)</f>
        <v>0</v>
      </c>
      <c r="BI1962" s="582">
        <f>IF(N1962="nulová",J1962,0)</f>
        <v>0</v>
      </c>
      <c r="BJ1962" s="482" t="s">
        <v>11</v>
      </c>
      <c r="BK1962" s="582">
        <f>ROUND(I1962*H1962,0)</f>
        <v>0</v>
      </c>
      <c r="BL1962" s="482" t="s">
        <v>374</v>
      </c>
      <c r="BM1962" s="482" t="s">
        <v>1381</v>
      </c>
    </row>
    <row r="1963" spans="2:65" s="599" customFormat="1">
      <c r="B1963" s="598"/>
      <c r="D1963" s="594" t="s">
        <v>205</v>
      </c>
      <c r="E1963" s="600" t="s">
        <v>5</v>
      </c>
      <c r="F1963" s="601" t="s">
        <v>1350</v>
      </c>
      <c r="H1963" s="600" t="s">
        <v>5</v>
      </c>
      <c r="L1963" s="598"/>
      <c r="M1963" s="602"/>
      <c r="N1963" s="603"/>
      <c r="O1963" s="603"/>
      <c r="P1963" s="603"/>
      <c r="Q1963" s="603"/>
      <c r="R1963" s="603"/>
      <c r="S1963" s="603"/>
      <c r="T1963" s="604"/>
      <c r="AT1963" s="600" t="s">
        <v>205</v>
      </c>
      <c r="AU1963" s="600" t="s">
        <v>89</v>
      </c>
      <c r="AV1963" s="599" t="s">
        <v>11</v>
      </c>
      <c r="AW1963" s="599" t="s">
        <v>43</v>
      </c>
      <c r="AX1963" s="599" t="s">
        <v>82</v>
      </c>
      <c r="AY1963" s="600" t="s">
        <v>197</v>
      </c>
    </row>
    <row r="1964" spans="2:65" s="606" customFormat="1">
      <c r="B1964" s="605"/>
      <c r="D1964" s="594" t="s">
        <v>205</v>
      </c>
      <c r="E1964" s="607" t="s">
        <v>5</v>
      </c>
      <c r="F1964" s="608" t="s">
        <v>1382</v>
      </c>
      <c r="H1964" s="609">
        <v>22</v>
      </c>
      <c r="L1964" s="605"/>
      <c r="M1964" s="610"/>
      <c r="N1964" s="611"/>
      <c r="O1964" s="611"/>
      <c r="P1964" s="611"/>
      <c r="Q1964" s="611"/>
      <c r="R1964" s="611"/>
      <c r="S1964" s="611"/>
      <c r="T1964" s="612"/>
      <c r="AT1964" s="607" t="s">
        <v>205</v>
      </c>
      <c r="AU1964" s="607" t="s">
        <v>89</v>
      </c>
      <c r="AV1964" s="606" t="s">
        <v>89</v>
      </c>
      <c r="AW1964" s="606" t="s">
        <v>43</v>
      </c>
      <c r="AX1964" s="606" t="s">
        <v>82</v>
      </c>
      <c r="AY1964" s="607" t="s">
        <v>197</v>
      </c>
    </row>
    <row r="1965" spans="2:65" s="614" customFormat="1">
      <c r="B1965" s="613"/>
      <c r="D1965" s="594" t="s">
        <v>205</v>
      </c>
      <c r="E1965" s="615" t="s">
        <v>5</v>
      </c>
      <c r="F1965" s="616" t="s">
        <v>210</v>
      </c>
      <c r="H1965" s="617">
        <v>22</v>
      </c>
      <c r="L1965" s="613"/>
      <c r="M1965" s="618"/>
      <c r="N1965" s="619"/>
      <c r="O1965" s="619"/>
      <c r="P1965" s="619"/>
      <c r="Q1965" s="619"/>
      <c r="R1965" s="619"/>
      <c r="S1965" s="619"/>
      <c r="T1965" s="620"/>
      <c r="AT1965" s="615" t="s">
        <v>205</v>
      </c>
      <c r="AU1965" s="615" t="s">
        <v>89</v>
      </c>
      <c r="AV1965" s="614" t="s">
        <v>129</v>
      </c>
      <c r="AW1965" s="614" t="s">
        <v>43</v>
      </c>
      <c r="AX1965" s="614" t="s">
        <v>11</v>
      </c>
      <c r="AY1965" s="615" t="s">
        <v>197</v>
      </c>
    </row>
    <row r="1966" spans="2:65" s="492" customFormat="1" ht="16.5" customHeight="1">
      <c r="B1966" s="493"/>
      <c r="C1966" s="572" t="s">
        <v>1383</v>
      </c>
      <c r="D1966" s="572" t="s">
        <v>199</v>
      </c>
      <c r="E1966" s="573" t="s">
        <v>1384</v>
      </c>
      <c r="F1966" s="574" t="s">
        <v>1385</v>
      </c>
      <c r="G1966" s="575" t="s">
        <v>876</v>
      </c>
      <c r="H1966" s="576">
        <v>167.85</v>
      </c>
      <c r="I1966" s="7"/>
      <c r="J1966" s="577">
        <f>ROUND(I1966*H1966,0)</f>
        <v>0</v>
      </c>
      <c r="K1966" s="574" t="s">
        <v>203</v>
      </c>
      <c r="L1966" s="493"/>
      <c r="M1966" s="578" t="s">
        <v>5</v>
      </c>
      <c r="N1966" s="579" t="s">
        <v>53</v>
      </c>
      <c r="O1966" s="494"/>
      <c r="P1966" s="580">
        <f>O1966*H1966</f>
        <v>0</v>
      </c>
      <c r="Q1966" s="580">
        <v>0</v>
      </c>
      <c r="R1966" s="580">
        <f>Q1966*H1966</f>
        <v>0</v>
      </c>
      <c r="S1966" s="580">
        <v>1.67E-3</v>
      </c>
      <c r="T1966" s="581">
        <f>S1966*H1966</f>
        <v>0.28030949999999999</v>
      </c>
      <c r="AR1966" s="482" t="s">
        <v>374</v>
      </c>
      <c r="AT1966" s="482" t="s">
        <v>199</v>
      </c>
      <c r="AU1966" s="482" t="s">
        <v>89</v>
      </c>
      <c r="AY1966" s="482" t="s">
        <v>197</v>
      </c>
      <c r="BE1966" s="582">
        <f>IF(N1966="základní",J1966,0)</f>
        <v>0</v>
      </c>
      <c r="BF1966" s="582">
        <f>IF(N1966="snížená",J1966,0)</f>
        <v>0</v>
      </c>
      <c r="BG1966" s="582">
        <f>IF(N1966="zákl. přenesená",J1966,0)</f>
        <v>0</v>
      </c>
      <c r="BH1966" s="582">
        <f>IF(N1966="sníž. přenesená",J1966,0)</f>
        <v>0</v>
      </c>
      <c r="BI1966" s="582">
        <f>IF(N1966="nulová",J1966,0)</f>
        <v>0</v>
      </c>
      <c r="BJ1966" s="482" t="s">
        <v>11</v>
      </c>
      <c r="BK1966" s="582">
        <f>ROUND(I1966*H1966,0)</f>
        <v>0</v>
      </c>
      <c r="BL1966" s="482" t="s">
        <v>374</v>
      </c>
      <c r="BM1966" s="482" t="s">
        <v>1386</v>
      </c>
    </row>
    <row r="1967" spans="2:65" s="599" customFormat="1">
      <c r="B1967" s="598"/>
      <c r="D1967" s="594" t="s">
        <v>205</v>
      </c>
      <c r="E1967" s="600" t="s">
        <v>5</v>
      </c>
      <c r="F1967" s="601" t="s">
        <v>215</v>
      </c>
      <c r="H1967" s="600" t="s">
        <v>5</v>
      </c>
      <c r="L1967" s="598"/>
      <c r="M1967" s="602"/>
      <c r="N1967" s="603"/>
      <c r="O1967" s="603"/>
      <c r="P1967" s="603"/>
      <c r="Q1967" s="603"/>
      <c r="R1967" s="603"/>
      <c r="S1967" s="603"/>
      <c r="T1967" s="604"/>
      <c r="AT1967" s="600" t="s">
        <v>205</v>
      </c>
      <c r="AU1967" s="600" t="s">
        <v>89</v>
      </c>
      <c r="AV1967" s="599" t="s">
        <v>11</v>
      </c>
      <c r="AW1967" s="599" t="s">
        <v>43</v>
      </c>
      <c r="AX1967" s="599" t="s">
        <v>82</v>
      </c>
      <c r="AY1967" s="600" t="s">
        <v>197</v>
      </c>
    </row>
    <row r="1968" spans="2:65" s="606" customFormat="1">
      <c r="B1968" s="605"/>
      <c r="D1968" s="594" t="s">
        <v>205</v>
      </c>
      <c r="E1968" s="607" t="s">
        <v>5</v>
      </c>
      <c r="F1968" s="608" t="s">
        <v>1387</v>
      </c>
      <c r="H1968" s="609">
        <v>16.8</v>
      </c>
      <c r="L1968" s="605"/>
      <c r="M1968" s="610"/>
      <c r="N1968" s="611"/>
      <c r="O1968" s="611"/>
      <c r="P1968" s="611"/>
      <c r="Q1968" s="611"/>
      <c r="R1968" s="611"/>
      <c r="S1968" s="611"/>
      <c r="T1968" s="612"/>
      <c r="AT1968" s="607" t="s">
        <v>205</v>
      </c>
      <c r="AU1968" s="607" t="s">
        <v>89</v>
      </c>
      <c r="AV1968" s="606" t="s">
        <v>89</v>
      </c>
      <c r="AW1968" s="606" t="s">
        <v>43</v>
      </c>
      <c r="AX1968" s="606" t="s">
        <v>82</v>
      </c>
      <c r="AY1968" s="607" t="s">
        <v>197</v>
      </c>
    </row>
    <row r="1969" spans="2:65" s="622" customFormat="1">
      <c r="B1969" s="621"/>
      <c r="D1969" s="594" t="s">
        <v>205</v>
      </c>
      <c r="E1969" s="623" t="s">
        <v>5</v>
      </c>
      <c r="F1969" s="624" t="s">
        <v>222</v>
      </c>
      <c r="H1969" s="625">
        <v>16.8</v>
      </c>
      <c r="L1969" s="621"/>
      <c r="M1969" s="626"/>
      <c r="N1969" s="627"/>
      <c r="O1969" s="627"/>
      <c r="P1969" s="627"/>
      <c r="Q1969" s="627"/>
      <c r="R1969" s="627"/>
      <c r="S1969" s="627"/>
      <c r="T1969" s="628"/>
      <c r="AT1969" s="623" t="s">
        <v>205</v>
      </c>
      <c r="AU1969" s="623" t="s">
        <v>89</v>
      </c>
      <c r="AV1969" s="622" t="s">
        <v>114</v>
      </c>
      <c r="AW1969" s="622" t="s">
        <v>43</v>
      </c>
      <c r="AX1969" s="622" t="s">
        <v>82</v>
      </c>
      <c r="AY1969" s="623" t="s">
        <v>197</v>
      </c>
    </row>
    <row r="1970" spans="2:65" s="599" customFormat="1">
      <c r="B1970" s="598"/>
      <c r="D1970" s="594" t="s">
        <v>205</v>
      </c>
      <c r="E1970" s="600" t="s">
        <v>5</v>
      </c>
      <c r="F1970" s="601" t="s">
        <v>223</v>
      </c>
      <c r="H1970" s="600" t="s">
        <v>5</v>
      </c>
      <c r="L1970" s="598"/>
      <c r="M1970" s="602"/>
      <c r="N1970" s="603"/>
      <c r="O1970" s="603"/>
      <c r="P1970" s="603"/>
      <c r="Q1970" s="603"/>
      <c r="R1970" s="603"/>
      <c r="S1970" s="603"/>
      <c r="T1970" s="604"/>
      <c r="AT1970" s="600" t="s">
        <v>205</v>
      </c>
      <c r="AU1970" s="600" t="s">
        <v>89</v>
      </c>
      <c r="AV1970" s="599" t="s">
        <v>11</v>
      </c>
      <c r="AW1970" s="599" t="s">
        <v>43</v>
      </c>
      <c r="AX1970" s="599" t="s">
        <v>82</v>
      </c>
      <c r="AY1970" s="600" t="s">
        <v>197</v>
      </c>
    </row>
    <row r="1971" spans="2:65" s="606" customFormat="1">
      <c r="B1971" s="605"/>
      <c r="D1971" s="594" t="s">
        <v>205</v>
      </c>
      <c r="E1971" s="607" t="s">
        <v>5</v>
      </c>
      <c r="F1971" s="608" t="s">
        <v>1388</v>
      </c>
      <c r="H1971" s="609">
        <v>36</v>
      </c>
      <c r="L1971" s="605"/>
      <c r="M1971" s="610"/>
      <c r="N1971" s="611"/>
      <c r="O1971" s="611"/>
      <c r="P1971" s="611"/>
      <c r="Q1971" s="611"/>
      <c r="R1971" s="611"/>
      <c r="S1971" s="611"/>
      <c r="T1971" s="612"/>
      <c r="AT1971" s="607" t="s">
        <v>205</v>
      </c>
      <c r="AU1971" s="607" t="s">
        <v>89</v>
      </c>
      <c r="AV1971" s="606" t="s">
        <v>89</v>
      </c>
      <c r="AW1971" s="606" t="s">
        <v>43</v>
      </c>
      <c r="AX1971" s="606" t="s">
        <v>82</v>
      </c>
      <c r="AY1971" s="607" t="s">
        <v>197</v>
      </c>
    </row>
    <row r="1972" spans="2:65" s="622" customFormat="1">
      <c r="B1972" s="621"/>
      <c r="D1972" s="594" t="s">
        <v>205</v>
      </c>
      <c r="E1972" s="623" t="s">
        <v>5</v>
      </c>
      <c r="F1972" s="624" t="s">
        <v>237</v>
      </c>
      <c r="H1972" s="625">
        <v>36</v>
      </c>
      <c r="L1972" s="621"/>
      <c r="M1972" s="626"/>
      <c r="N1972" s="627"/>
      <c r="O1972" s="627"/>
      <c r="P1972" s="627"/>
      <c r="Q1972" s="627"/>
      <c r="R1972" s="627"/>
      <c r="S1972" s="627"/>
      <c r="T1972" s="628"/>
      <c r="AT1972" s="623" t="s">
        <v>205</v>
      </c>
      <c r="AU1972" s="623" t="s">
        <v>89</v>
      </c>
      <c r="AV1972" s="622" t="s">
        <v>114</v>
      </c>
      <c r="AW1972" s="622" t="s">
        <v>43</v>
      </c>
      <c r="AX1972" s="622" t="s">
        <v>82</v>
      </c>
      <c r="AY1972" s="623" t="s">
        <v>197</v>
      </c>
    </row>
    <row r="1973" spans="2:65" s="599" customFormat="1">
      <c r="B1973" s="598"/>
      <c r="D1973" s="594" t="s">
        <v>205</v>
      </c>
      <c r="E1973" s="600" t="s">
        <v>5</v>
      </c>
      <c r="F1973" s="601" t="s">
        <v>238</v>
      </c>
      <c r="H1973" s="600" t="s">
        <v>5</v>
      </c>
      <c r="L1973" s="598"/>
      <c r="M1973" s="602"/>
      <c r="N1973" s="603"/>
      <c r="O1973" s="603"/>
      <c r="P1973" s="603"/>
      <c r="Q1973" s="603"/>
      <c r="R1973" s="603"/>
      <c r="S1973" s="603"/>
      <c r="T1973" s="604"/>
      <c r="AT1973" s="600" t="s">
        <v>205</v>
      </c>
      <c r="AU1973" s="600" t="s">
        <v>89</v>
      </c>
      <c r="AV1973" s="599" t="s">
        <v>11</v>
      </c>
      <c r="AW1973" s="599" t="s">
        <v>43</v>
      </c>
      <c r="AX1973" s="599" t="s">
        <v>82</v>
      </c>
      <c r="AY1973" s="600" t="s">
        <v>197</v>
      </c>
    </row>
    <row r="1974" spans="2:65" s="606" customFormat="1">
      <c r="B1974" s="605"/>
      <c r="D1974" s="594" t="s">
        <v>205</v>
      </c>
      <c r="E1974" s="607" t="s">
        <v>5</v>
      </c>
      <c r="F1974" s="608" t="s">
        <v>1389</v>
      </c>
      <c r="H1974" s="609">
        <v>38.35</v>
      </c>
      <c r="L1974" s="605"/>
      <c r="M1974" s="610"/>
      <c r="N1974" s="611"/>
      <c r="O1974" s="611"/>
      <c r="P1974" s="611"/>
      <c r="Q1974" s="611"/>
      <c r="R1974" s="611"/>
      <c r="S1974" s="611"/>
      <c r="T1974" s="612"/>
      <c r="AT1974" s="607" t="s">
        <v>205</v>
      </c>
      <c r="AU1974" s="607" t="s">
        <v>89</v>
      </c>
      <c r="AV1974" s="606" t="s">
        <v>89</v>
      </c>
      <c r="AW1974" s="606" t="s">
        <v>43</v>
      </c>
      <c r="AX1974" s="606" t="s">
        <v>82</v>
      </c>
      <c r="AY1974" s="607" t="s">
        <v>197</v>
      </c>
    </row>
    <row r="1975" spans="2:65" s="622" customFormat="1">
      <c r="B1975" s="621"/>
      <c r="D1975" s="594" t="s">
        <v>205</v>
      </c>
      <c r="E1975" s="623" t="s">
        <v>5</v>
      </c>
      <c r="F1975" s="624" t="s">
        <v>243</v>
      </c>
      <c r="H1975" s="625">
        <v>38.35</v>
      </c>
      <c r="L1975" s="621"/>
      <c r="M1975" s="626"/>
      <c r="N1975" s="627"/>
      <c r="O1975" s="627"/>
      <c r="P1975" s="627"/>
      <c r="Q1975" s="627"/>
      <c r="R1975" s="627"/>
      <c r="S1975" s="627"/>
      <c r="T1975" s="628"/>
      <c r="AT1975" s="623" t="s">
        <v>205</v>
      </c>
      <c r="AU1975" s="623" t="s">
        <v>89</v>
      </c>
      <c r="AV1975" s="622" t="s">
        <v>114</v>
      </c>
      <c r="AW1975" s="622" t="s">
        <v>43</v>
      </c>
      <c r="AX1975" s="622" t="s">
        <v>82</v>
      </c>
      <c r="AY1975" s="623" t="s">
        <v>197</v>
      </c>
    </row>
    <row r="1976" spans="2:65" s="599" customFormat="1">
      <c r="B1976" s="598"/>
      <c r="D1976" s="594" t="s">
        <v>205</v>
      </c>
      <c r="E1976" s="600" t="s">
        <v>5</v>
      </c>
      <c r="F1976" s="601" t="s">
        <v>244</v>
      </c>
      <c r="H1976" s="600" t="s">
        <v>5</v>
      </c>
      <c r="L1976" s="598"/>
      <c r="M1976" s="602"/>
      <c r="N1976" s="603"/>
      <c r="O1976" s="603"/>
      <c r="P1976" s="603"/>
      <c r="Q1976" s="603"/>
      <c r="R1976" s="603"/>
      <c r="S1976" s="603"/>
      <c r="T1976" s="604"/>
      <c r="AT1976" s="600" t="s">
        <v>205</v>
      </c>
      <c r="AU1976" s="600" t="s">
        <v>89</v>
      </c>
      <c r="AV1976" s="599" t="s">
        <v>11</v>
      </c>
      <c r="AW1976" s="599" t="s">
        <v>43</v>
      </c>
      <c r="AX1976" s="599" t="s">
        <v>82</v>
      </c>
      <c r="AY1976" s="600" t="s">
        <v>197</v>
      </c>
    </row>
    <row r="1977" spans="2:65" s="606" customFormat="1">
      <c r="B1977" s="605"/>
      <c r="D1977" s="594" t="s">
        <v>205</v>
      </c>
      <c r="E1977" s="607" t="s">
        <v>5</v>
      </c>
      <c r="F1977" s="608" t="s">
        <v>1389</v>
      </c>
      <c r="H1977" s="609">
        <v>38.35</v>
      </c>
      <c r="L1977" s="605"/>
      <c r="M1977" s="610"/>
      <c r="N1977" s="611"/>
      <c r="O1977" s="611"/>
      <c r="P1977" s="611"/>
      <c r="Q1977" s="611"/>
      <c r="R1977" s="611"/>
      <c r="S1977" s="611"/>
      <c r="T1977" s="612"/>
      <c r="AT1977" s="607" t="s">
        <v>205</v>
      </c>
      <c r="AU1977" s="607" t="s">
        <v>89</v>
      </c>
      <c r="AV1977" s="606" t="s">
        <v>89</v>
      </c>
      <c r="AW1977" s="606" t="s">
        <v>43</v>
      </c>
      <c r="AX1977" s="606" t="s">
        <v>82</v>
      </c>
      <c r="AY1977" s="607" t="s">
        <v>197</v>
      </c>
    </row>
    <row r="1978" spans="2:65" s="622" customFormat="1">
      <c r="B1978" s="621"/>
      <c r="D1978" s="594" t="s">
        <v>205</v>
      </c>
      <c r="E1978" s="623" t="s">
        <v>5</v>
      </c>
      <c r="F1978" s="624" t="s">
        <v>248</v>
      </c>
      <c r="H1978" s="625">
        <v>38.35</v>
      </c>
      <c r="L1978" s="621"/>
      <c r="M1978" s="626"/>
      <c r="N1978" s="627"/>
      <c r="O1978" s="627"/>
      <c r="P1978" s="627"/>
      <c r="Q1978" s="627"/>
      <c r="R1978" s="627"/>
      <c r="S1978" s="627"/>
      <c r="T1978" s="628"/>
      <c r="AT1978" s="623" t="s">
        <v>205</v>
      </c>
      <c r="AU1978" s="623" t="s">
        <v>89</v>
      </c>
      <c r="AV1978" s="622" t="s">
        <v>114</v>
      </c>
      <c r="AW1978" s="622" t="s">
        <v>43</v>
      </c>
      <c r="AX1978" s="622" t="s">
        <v>82</v>
      </c>
      <c r="AY1978" s="623" t="s">
        <v>197</v>
      </c>
    </row>
    <row r="1979" spans="2:65" s="599" customFormat="1">
      <c r="B1979" s="598"/>
      <c r="D1979" s="594" t="s">
        <v>205</v>
      </c>
      <c r="E1979" s="600" t="s">
        <v>5</v>
      </c>
      <c r="F1979" s="601" t="s">
        <v>249</v>
      </c>
      <c r="H1979" s="600" t="s">
        <v>5</v>
      </c>
      <c r="L1979" s="598"/>
      <c r="M1979" s="602"/>
      <c r="N1979" s="603"/>
      <c r="O1979" s="603"/>
      <c r="P1979" s="603"/>
      <c r="Q1979" s="603"/>
      <c r="R1979" s="603"/>
      <c r="S1979" s="603"/>
      <c r="T1979" s="604"/>
      <c r="AT1979" s="600" t="s">
        <v>205</v>
      </c>
      <c r="AU1979" s="600" t="s">
        <v>89</v>
      </c>
      <c r="AV1979" s="599" t="s">
        <v>11</v>
      </c>
      <c r="AW1979" s="599" t="s">
        <v>43</v>
      </c>
      <c r="AX1979" s="599" t="s">
        <v>82</v>
      </c>
      <c r="AY1979" s="600" t="s">
        <v>197</v>
      </c>
    </row>
    <row r="1980" spans="2:65" s="606" customFormat="1">
      <c r="B1980" s="605"/>
      <c r="D1980" s="594" t="s">
        <v>205</v>
      </c>
      <c r="E1980" s="607" t="s">
        <v>5</v>
      </c>
      <c r="F1980" s="608" t="s">
        <v>1389</v>
      </c>
      <c r="H1980" s="609">
        <v>38.35</v>
      </c>
      <c r="L1980" s="605"/>
      <c r="M1980" s="610"/>
      <c r="N1980" s="611"/>
      <c r="O1980" s="611"/>
      <c r="P1980" s="611"/>
      <c r="Q1980" s="611"/>
      <c r="R1980" s="611"/>
      <c r="S1980" s="611"/>
      <c r="T1980" s="612"/>
      <c r="AT1980" s="607" t="s">
        <v>205</v>
      </c>
      <c r="AU1980" s="607" t="s">
        <v>89</v>
      </c>
      <c r="AV1980" s="606" t="s">
        <v>89</v>
      </c>
      <c r="AW1980" s="606" t="s">
        <v>43</v>
      </c>
      <c r="AX1980" s="606" t="s">
        <v>82</v>
      </c>
      <c r="AY1980" s="607" t="s">
        <v>197</v>
      </c>
    </row>
    <row r="1981" spans="2:65" s="622" customFormat="1">
      <c r="B1981" s="621"/>
      <c r="D1981" s="594" t="s">
        <v>205</v>
      </c>
      <c r="E1981" s="623" t="s">
        <v>5</v>
      </c>
      <c r="F1981" s="624" t="s">
        <v>253</v>
      </c>
      <c r="H1981" s="625">
        <v>38.35</v>
      </c>
      <c r="L1981" s="621"/>
      <c r="M1981" s="626"/>
      <c r="N1981" s="627"/>
      <c r="O1981" s="627"/>
      <c r="P1981" s="627"/>
      <c r="Q1981" s="627"/>
      <c r="R1981" s="627"/>
      <c r="S1981" s="627"/>
      <c r="T1981" s="628"/>
      <c r="AT1981" s="623" t="s">
        <v>205</v>
      </c>
      <c r="AU1981" s="623" t="s">
        <v>89</v>
      </c>
      <c r="AV1981" s="622" t="s">
        <v>114</v>
      </c>
      <c r="AW1981" s="622" t="s">
        <v>43</v>
      </c>
      <c r="AX1981" s="622" t="s">
        <v>82</v>
      </c>
      <c r="AY1981" s="623" t="s">
        <v>197</v>
      </c>
    </row>
    <row r="1982" spans="2:65" s="614" customFormat="1">
      <c r="B1982" s="613"/>
      <c r="D1982" s="594" t="s">
        <v>205</v>
      </c>
      <c r="E1982" s="615" t="s">
        <v>5</v>
      </c>
      <c r="F1982" s="616" t="s">
        <v>210</v>
      </c>
      <c r="H1982" s="617">
        <v>167.85</v>
      </c>
      <c r="L1982" s="613"/>
      <c r="M1982" s="618"/>
      <c r="N1982" s="619"/>
      <c r="O1982" s="619"/>
      <c r="P1982" s="619"/>
      <c r="Q1982" s="619"/>
      <c r="R1982" s="619"/>
      <c r="S1982" s="619"/>
      <c r="T1982" s="620"/>
      <c r="AT1982" s="615" t="s">
        <v>205</v>
      </c>
      <c r="AU1982" s="615" t="s">
        <v>89</v>
      </c>
      <c r="AV1982" s="614" t="s">
        <v>129</v>
      </c>
      <c r="AW1982" s="614" t="s">
        <v>43</v>
      </c>
      <c r="AX1982" s="614" t="s">
        <v>11</v>
      </c>
      <c r="AY1982" s="615" t="s">
        <v>197</v>
      </c>
    </row>
    <row r="1983" spans="2:65" s="492" customFormat="1" ht="16.5" customHeight="1">
      <c r="B1983" s="493"/>
      <c r="C1983" s="572" t="s">
        <v>1390</v>
      </c>
      <c r="D1983" s="572" t="s">
        <v>199</v>
      </c>
      <c r="E1983" s="573" t="s">
        <v>1391</v>
      </c>
      <c r="F1983" s="574" t="s">
        <v>1392</v>
      </c>
      <c r="G1983" s="575" t="s">
        <v>290</v>
      </c>
      <c r="H1983" s="576">
        <v>40.700000000000003</v>
      </c>
      <c r="I1983" s="7"/>
      <c r="J1983" s="577">
        <f>ROUND(I1983*H1983,0)</f>
        <v>0</v>
      </c>
      <c r="K1983" s="574" t="s">
        <v>203</v>
      </c>
      <c r="L1983" s="493"/>
      <c r="M1983" s="578" t="s">
        <v>5</v>
      </c>
      <c r="N1983" s="579" t="s">
        <v>53</v>
      </c>
      <c r="O1983" s="494"/>
      <c r="P1983" s="580">
        <f>O1983*H1983</f>
        <v>0</v>
      </c>
      <c r="Q1983" s="580">
        <v>0</v>
      </c>
      <c r="R1983" s="580">
        <f>Q1983*H1983</f>
        <v>0</v>
      </c>
      <c r="S1983" s="580">
        <v>5.8399999999999997E-3</v>
      </c>
      <c r="T1983" s="581">
        <f>S1983*H1983</f>
        <v>0.23768800000000001</v>
      </c>
      <c r="AR1983" s="482" t="s">
        <v>374</v>
      </c>
      <c r="AT1983" s="482" t="s">
        <v>199</v>
      </c>
      <c r="AU1983" s="482" t="s">
        <v>89</v>
      </c>
      <c r="AY1983" s="482" t="s">
        <v>197</v>
      </c>
      <c r="BE1983" s="582">
        <f>IF(N1983="základní",J1983,0)</f>
        <v>0</v>
      </c>
      <c r="BF1983" s="582">
        <f>IF(N1983="snížená",J1983,0)</f>
        <v>0</v>
      </c>
      <c r="BG1983" s="582">
        <f>IF(N1983="zákl. přenesená",J1983,0)</f>
        <v>0</v>
      </c>
      <c r="BH1983" s="582">
        <f>IF(N1983="sníž. přenesená",J1983,0)</f>
        <v>0</v>
      </c>
      <c r="BI1983" s="582">
        <f>IF(N1983="nulová",J1983,0)</f>
        <v>0</v>
      </c>
      <c r="BJ1983" s="482" t="s">
        <v>11</v>
      </c>
      <c r="BK1983" s="582">
        <f>ROUND(I1983*H1983,0)</f>
        <v>0</v>
      </c>
      <c r="BL1983" s="482" t="s">
        <v>374</v>
      </c>
      <c r="BM1983" s="482" t="s">
        <v>1393</v>
      </c>
    </row>
    <row r="1984" spans="2:65" s="599" customFormat="1">
      <c r="B1984" s="598"/>
      <c r="D1984" s="594" t="s">
        <v>205</v>
      </c>
      <c r="E1984" s="600" t="s">
        <v>5</v>
      </c>
      <c r="F1984" s="601" t="s">
        <v>1350</v>
      </c>
      <c r="H1984" s="600" t="s">
        <v>5</v>
      </c>
      <c r="L1984" s="598"/>
      <c r="M1984" s="602"/>
      <c r="N1984" s="603"/>
      <c r="O1984" s="603"/>
      <c r="P1984" s="603"/>
      <c r="Q1984" s="603"/>
      <c r="R1984" s="603"/>
      <c r="S1984" s="603"/>
      <c r="T1984" s="604"/>
      <c r="AT1984" s="600" t="s">
        <v>205</v>
      </c>
      <c r="AU1984" s="600" t="s">
        <v>89</v>
      </c>
      <c r="AV1984" s="599" t="s">
        <v>11</v>
      </c>
      <c r="AW1984" s="599" t="s">
        <v>43</v>
      </c>
      <c r="AX1984" s="599" t="s">
        <v>82</v>
      </c>
      <c r="AY1984" s="600" t="s">
        <v>197</v>
      </c>
    </row>
    <row r="1985" spans="2:65" s="599" customFormat="1">
      <c r="B1985" s="598"/>
      <c r="D1985" s="594" t="s">
        <v>205</v>
      </c>
      <c r="E1985" s="600" t="s">
        <v>5</v>
      </c>
      <c r="F1985" s="601" t="s">
        <v>422</v>
      </c>
      <c r="H1985" s="600" t="s">
        <v>5</v>
      </c>
      <c r="L1985" s="598"/>
      <c r="M1985" s="602"/>
      <c r="N1985" s="603"/>
      <c r="O1985" s="603"/>
      <c r="P1985" s="603"/>
      <c r="Q1985" s="603"/>
      <c r="R1985" s="603"/>
      <c r="S1985" s="603"/>
      <c r="T1985" s="604"/>
      <c r="AT1985" s="600" t="s">
        <v>205</v>
      </c>
      <c r="AU1985" s="600" t="s">
        <v>89</v>
      </c>
      <c r="AV1985" s="599" t="s">
        <v>11</v>
      </c>
      <c r="AW1985" s="599" t="s">
        <v>43</v>
      </c>
      <c r="AX1985" s="599" t="s">
        <v>82</v>
      </c>
      <c r="AY1985" s="600" t="s">
        <v>197</v>
      </c>
    </row>
    <row r="1986" spans="2:65" s="606" customFormat="1">
      <c r="B1986" s="605"/>
      <c r="D1986" s="594" t="s">
        <v>205</v>
      </c>
      <c r="E1986" s="607" t="s">
        <v>5</v>
      </c>
      <c r="F1986" s="608" t="s">
        <v>1394</v>
      </c>
      <c r="H1986" s="609">
        <v>40.700000000000003</v>
      </c>
      <c r="L1986" s="605"/>
      <c r="M1986" s="610"/>
      <c r="N1986" s="611"/>
      <c r="O1986" s="611"/>
      <c r="P1986" s="611"/>
      <c r="Q1986" s="611"/>
      <c r="R1986" s="611"/>
      <c r="S1986" s="611"/>
      <c r="T1986" s="612"/>
      <c r="AT1986" s="607" t="s">
        <v>205</v>
      </c>
      <c r="AU1986" s="607" t="s">
        <v>89</v>
      </c>
      <c r="AV1986" s="606" t="s">
        <v>89</v>
      </c>
      <c r="AW1986" s="606" t="s">
        <v>43</v>
      </c>
      <c r="AX1986" s="606" t="s">
        <v>82</v>
      </c>
      <c r="AY1986" s="607" t="s">
        <v>197</v>
      </c>
    </row>
    <row r="1987" spans="2:65" s="614" customFormat="1">
      <c r="B1987" s="613"/>
      <c r="D1987" s="594" t="s">
        <v>205</v>
      </c>
      <c r="E1987" s="615" t="s">
        <v>5</v>
      </c>
      <c r="F1987" s="616" t="s">
        <v>210</v>
      </c>
      <c r="H1987" s="617">
        <v>40.700000000000003</v>
      </c>
      <c r="L1987" s="613"/>
      <c r="M1987" s="618"/>
      <c r="N1987" s="619"/>
      <c r="O1987" s="619"/>
      <c r="P1987" s="619"/>
      <c r="Q1987" s="619"/>
      <c r="R1987" s="619"/>
      <c r="S1987" s="619"/>
      <c r="T1987" s="620"/>
      <c r="AT1987" s="615" t="s">
        <v>205</v>
      </c>
      <c r="AU1987" s="615" t="s">
        <v>89</v>
      </c>
      <c r="AV1987" s="614" t="s">
        <v>129</v>
      </c>
      <c r="AW1987" s="614" t="s">
        <v>43</v>
      </c>
      <c r="AX1987" s="614" t="s">
        <v>11</v>
      </c>
      <c r="AY1987" s="615" t="s">
        <v>197</v>
      </c>
    </row>
    <row r="1988" spans="2:65" s="492" customFormat="1" ht="16.5" customHeight="1">
      <c r="B1988" s="493"/>
      <c r="C1988" s="572" t="s">
        <v>1395</v>
      </c>
      <c r="D1988" s="572" t="s">
        <v>199</v>
      </c>
      <c r="E1988" s="573" t="s">
        <v>1396</v>
      </c>
      <c r="F1988" s="574" t="s">
        <v>1397</v>
      </c>
      <c r="G1988" s="575" t="s">
        <v>202</v>
      </c>
      <c r="H1988" s="576">
        <v>132</v>
      </c>
      <c r="I1988" s="7"/>
      <c r="J1988" s="577">
        <f>ROUND(I1988*H1988,0)</f>
        <v>0</v>
      </c>
      <c r="K1988" s="574" t="s">
        <v>203</v>
      </c>
      <c r="L1988" s="493"/>
      <c r="M1988" s="578" t="s">
        <v>5</v>
      </c>
      <c r="N1988" s="579" t="s">
        <v>53</v>
      </c>
      <c r="O1988" s="494"/>
      <c r="P1988" s="580">
        <f>O1988*H1988</f>
        <v>0</v>
      </c>
      <c r="Q1988" s="580">
        <v>0</v>
      </c>
      <c r="R1988" s="580">
        <f>Q1988*H1988</f>
        <v>0</v>
      </c>
      <c r="S1988" s="580">
        <v>2.2000000000000001E-4</v>
      </c>
      <c r="T1988" s="581">
        <f>S1988*H1988</f>
        <v>2.904E-2</v>
      </c>
      <c r="AR1988" s="482" t="s">
        <v>374</v>
      </c>
      <c r="AT1988" s="482" t="s">
        <v>199</v>
      </c>
      <c r="AU1988" s="482" t="s">
        <v>89</v>
      </c>
      <c r="AY1988" s="482" t="s">
        <v>197</v>
      </c>
      <c r="BE1988" s="582">
        <f>IF(N1988="základní",J1988,0)</f>
        <v>0</v>
      </c>
      <c r="BF1988" s="582">
        <f>IF(N1988="snížená",J1988,0)</f>
        <v>0</v>
      </c>
      <c r="BG1988" s="582">
        <f>IF(N1988="zákl. přenesená",J1988,0)</f>
        <v>0</v>
      </c>
      <c r="BH1988" s="582">
        <f>IF(N1988="sníž. přenesená",J1988,0)</f>
        <v>0</v>
      </c>
      <c r="BI1988" s="582">
        <f>IF(N1988="nulová",J1988,0)</f>
        <v>0</v>
      </c>
      <c r="BJ1988" s="482" t="s">
        <v>11</v>
      </c>
      <c r="BK1988" s="582">
        <f>ROUND(I1988*H1988,0)</f>
        <v>0</v>
      </c>
      <c r="BL1988" s="482" t="s">
        <v>374</v>
      </c>
      <c r="BM1988" s="482" t="s">
        <v>1398</v>
      </c>
    </row>
    <row r="1989" spans="2:65" s="599" customFormat="1">
      <c r="B1989" s="598"/>
      <c r="D1989" s="594" t="s">
        <v>205</v>
      </c>
      <c r="E1989" s="600" t="s">
        <v>5</v>
      </c>
      <c r="F1989" s="601" t="s">
        <v>1350</v>
      </c>
      <c r="H1989" s="600" t="s">
        <v>5</v>
      </c>
      <c r="L1989" s="598"/>
      <c r="M1989" s="602"/>
      <c r="N1989" s="603"/>
      <c r="O1989" s="603"/>
      <c r="P1989" s="603"/>
      <c r="Q1989" s="603"/>
      <c r="R1989" s="603"/>
      <c r="S1989" s="603"/>
      <c r="T1989" s="604"/>
      <c r="AT1989" s="600" t="s">
        <v>205</v>
      </c>
      <c r="AU1989" s="600" t="s">
        <v>89</v>
      </c>
      <c r="AV1989" s="599" t="s">
        <v>11</v>
      </c>
      <c r="AW1989" s="599" t="s">
        <v>43</v>
      </c>
      <c r="AX1989" s="599" t="s">
        <v>82</v>
      </c>
      <c r="AY1989" s="600" t="s">
        <v>197</v>
      </c>
    </row>
    <row r="1990" spans="2:65" s="599" customFormat="1">
      <c r="B1990" s="598"/>
      <c r="D1990" s="594" t="s">
        <v>205</v>
      </c>
      <c r="E1990" s="600" t="s">
        <v>5</v>
      </c>
      <c r="F1990" s="601" t="s">
        <v>422</v>
      </c>
      <c r="H1990" s="600" t="s">
        <v>5</v>
      </c>
      <c r="L1990" s="598"/>
      <c r="M1990" s="602"/>
      <c r="N1990" s="603"/>
      <c r="O1990" s="603"/>
      <c r="P1990" s="603"/>
      <c r="Q1990" s="603"/>
      <c r="R1990" s="603"/>
      <c r="S1990" s="603"/>
      <c r="T1990" s="604"/>
      <c r="AT1990" s="600" t="s">
        <v>205</v>
      </c>
      <c r="AU1990" s="600" t="s">
        <v>89</v>
      </c>
      <c r="AV1990" s="599" t="s">
        <v>11</v>
      </c>
      <c r="AW1990" s="599" t="s">
        <v>43</v>
      </c>
      <c r="AX1990" s="599" t="s">
        <v>82</v>
      </c>
      <c r="AY1990" s="600" t="s">
        <v>197</v>
      </c>
    </row>
    <row r="1991" spans="2:65" s="606" customFormat="1">
      <c r="B1991" s="605"/>
      <c r="D1991" s="594" t="s">
        <v>205</v>
      </c>
      <c r="E1991" s="607" t="s">
        <v>5</v>
      </c>
      <c r="F1991" s="608" t="s">
        <v>1399</v>
      </c>
      <c r="H1991" s="609">
        <v>132</v>
      </c>
      <c r="L1991" s="605"/>
      <c r="M1991" s="610"/>
      <c r="N1991" s="611"/>
      <c r="O1991" s="611"/>
      <c r="P1991" s="611"/>
      <c r="Q1991" s="611"/>
      <c r="R1991" s="611"/>
      <c r="S1991" s="611"/>
      <c r="T1991" s="612"/>
      <c r="AT1991" s="607" t="s">
        <v>205</v>
      </c>
      <c r="AU1991" s="607" t="s">
        <v>89</v>
      </c>
      <c r="AV1991" s="606" t="s">
        <v>89</v>
      </c>
      <c r="AW1991" s="606" t="s">
        <v>43</v>
      </c>
      <c r="AX1991" s="606" t="s">
        <v>82</v>
      </c>
      <c r="AY1991" s="607" t="s">
        <v>197</v>
      </c>
    </row>
    <row r="1992" spans="2:65" s="614" customFormat="1">
      <c r="B1992" s="613"/>
      <c r="D1992" s="594" t="s">
        <v>205</v>
      </c>
      <c r="E1992" s="615" t="s">
        <v>5</v>
      </c>
      <c r="F1992" s="616" t="s">
        <v>210</v>
      </c>
      <c r="H1992" s="617">
        <v>132</v>
      </c>
      <c r="L1992" s="613"/>
      <c r="M1992" s="618"/>
      <c r="N1992" s="619"/>
      <c r="O1992" s="619"/>
      <c r="P1992" s="619"/>
      <c r="Q1992" s="619"/>
      <c r="R1992" s="619"/>
      <c r="S1992" s="619"/>
      <c r="T1992" s="620"/>
      <c r="AT1992" s="615" t="s">
        <v>205</v>
      </c>
      <c r="AU1992" s="615" t="s">
        <v>89</v>
      </c>
      <c r="AV1992" s="614" t="s">
        <v>129</v>
      </c>
      <c r="AW1992" s="614" t="s">
        <v>43</v>
      </c>
      <c r="AX1992" s="614" t="s">
        <v>11</v>
      </c>
      <c r="AY1992" s="615" t="s">
        <v>197</v>
      </c>
    </row>
    <row r="1993" spans="2:65" s="492" customFormat="1" ht="25.5" customHeight="1">
      <c r="B1993" s="493"/>
      <c r="C1993" s="572" t="s">
        <v>1400</v>
      </c>
      <c r="D1993" s="572" t="s">
        <v>199</v>
      </c>
      <c r="E1993" s="573" t="s">
        <v>1401</v>
      </c>
      <c r="F1993" s="574" t="s">
        <v>1402</v>
      </c>
      <c r="G1993" s="575" t="s">
        <v>202</v>
      </c>
      <c r="H1993" s="576">
        <v>24</v>
      </c>
      <c r="I1993" s="7"/>
      <c r="J1993" s="577">
        <f>ROUND(I1993*H1993,0)</f>
        <v>0</v>
      </c>
      <c r="K1993" s="574" t="s">
        <v>203</v>
      </c>
      <c r="L1993" s="493"/>
      <c r="M1993" s="578" t="s">
        <v>5</v>
      </c>
      <c r="N1993" s="579" t="s">
        <v>53</v>
      </c>
      <c r="O1993" s="494"/>
      <c r="P1993" s="580">
        <f>O1993*H1993</f>
        <v>0</v>
      </c>
      <c r="Q1993" s="580">
        <v>0</v>
      </c>
      <c r="R1993" s="580">
        <f>Q1993*H1993</f>
        <v>0</v>
      </c>
      <c r="S1993" s="580">
        <v>1.8799999999999999E-3</v>
      </c>
      <c r="T1993" s="581">
        <f>S1993*H1993</f>
        <v>4.512E-2</v>
      </c>
      <c r="AR1993" s="482" t="s">
        <v>374</v>
      </c>
      <c r="AT1993" s="482" t="s">
        <v>199</v>
      </c>
      <c r="AU1993" s="482" t="s">
        <v>89</v>
      </c>
      <c r="AY1993" s="482" t="s">
        <v>197</v>
      </c>
      <c r="BE1993" s="582">
        <f>IF(N1993="základní",J1993,0)</f>
        <v>0</v>
      </c>
      <c r="BF1993" s="582">
        <f>IF(N1993="snížená",J1993,0)</f>
        <v>0</v>
      </c>
      <c r="BG1993" s="582">
        <f>IF(N1993="zákl. přenesená",J1993,0)</f>
        <v>0</v>
      </c>
      <c r="BH1993" s="582">
        <f>IF(N1993="sníž. přenesená",J1993,0)</f>
        <v>0</v>
      </c>
      <c r="BI1993" s="582">
        <f>IF(N1993="nulová",J1993,0)</f>
        <v>0</v>
      </c>
      <c r="BJ1993" s="482" t="s">
        <v>11</v>
      </c>
      <c r="BK1993" s="582">
        <f>ROUND(I1993*H1993,0)</f>
        <v>0</v>
      </c>
      <c r="BL1993" s="482" t="s">
        <v>374</v>
      </c>
      <c r="BM1993" s="482" t="s">
        <v>1403</v>
      </c>
    </row>
    <row r="1994" spans="2:65" s="599" customFormat="1">
      <c r="B1994" s="598"/>
      <c r="D1994" s="594" t="s">
        <v>205</v>
      </c>
      <c r="E1994" s="600" t="s">
        <v>5</v>
      </c>
      <c r="F1994" s="601" t="s">
        <v>1350</v>
      </c>
      <c r="H1994" s="600" t="s">
        <v>5</v>
      </c>
      <c r="L1994" s="598"/>
      <c r="M1994" s="602"/>
      <c r="N1994" s="603"/>
      <c r="O1994" s="603"/>
      <c r="P1994" s="603"/>
      <c r="Q1994" s="603"/>
      <c r="R1994" s="603"/>
      <c r="S1994" s="603"/>
      <c r="T1994" s="604"/>
      <c r="AT1994" s="600" t="s">
        <v>205</v>
      </c>
      <c r="AU1994" s="600" t="s">
        <v>89</v>
      </c>
      <c r="AV1994" s="599" t="s">
        <v>11</v>
      </c>
      <c r="AW1994" s="599" t="s">
        <v>43</v>
      </c>
      <c r="AX1994" s="599" t="s">
        <v>82</v>
      </c>
      <c r="AY1994" s="600" t="s">
        <v>197</v>
      </c>
    </row>
    <row r="1995" spans="2:65" s="599" customFormat="1">
      <c r="B1995" s="598"/>
      <c r="D1995" s="594" t="s">
        <v>205</v>
      </c>
      <c r="E1995" s="600" t="s">
        <v>5</v>
      </c>
      <c r="F1995" s="601" t="s">
        <v>1404</v>
      </c>
      <c r="H1995" s="600" t="s">
        <v>5</v>
      </c>
      <c r="L1995" s="598"/>
      <c r="M1995" s="602"/>
      <c r="N1995" s="603"/>
      <c r="O1995" s="603"/>
      <c r="P1995" s="603"/>
      <c r="Q1995" s="603"/>
      <c r="R1995" s="603"/>
      <c r="S1995" s="603"/>
      <c r="T1995" s="604"/>
      <c r="AT1995" s="600" t="s">
        <v>205</v>
      </c>
      <c r="AU1995" s="600" t="s">
        <v>89</v>
      </c>
      <c r="AV1995" s="599" t="s">
        <v>11</v>
      </c>
      <c r="AW1995" s="599" t="s">
        <v>43</v>
      </c>
      <c r="AX1995" s="599" t="s">
        <v>82</v>
      </c>
      <c r="AY1995" s="600" t="s">
        <v>197</v>
      </c>
    </row>
    <row r="1996" spans="2:65" s="606" customFormat="1">
      <c r="B1996" s="605"/>
      <c r="D1996" s="594" t="s">
        <v>205</v>
      </c>
      <c r="E1996" s="607" t="s">
        <v>5</v>
      </c>
      <c r="F1996" s="608" t="s">
        <v>1405</v>
      </c>
      <c r="H1996" s="609">
        <v>12</v>
      </c>
      <c r="L1996" s="605"/>
      <c r="M1996" s="610"/>
      <c r="N1996" s="611"/>
      <c r="O1996" s="611"/>
      <c r="P1996" s="611"/>
      <c r="Q1996" s="611"/>
      <c r="R1996" s="611"/>
      <c r="S1996" s="611"/>
      <c r="T1996" s="612"/>
      <c r="AT1996" s="607" t="s">
        <v>205</v>
      </c>
      <c r="AU1996" s="607" t="s">
        <v>89</v>
      </c>
      <c r="AV1996" s="606" t="s">
        <v>89</v>
      </c>
      <c r="AW1996" s="606" t="s">
        <v>43</v>
      </c>
      <c r="AX1996" s="606" t="s">
        <v>82</v>
      </c>
      <c r="AY1996" s="607" t="s">
        <v>197</v>
      </c>
    </row>
    <row r="1997" spans="2:65" s="599" customFormat="1">
      <c r="B1997" s="598"/>
      <c r="D1997" s="594" t="s">
        <v>205</v>
      </c>
      <c r="E1997" s="600" t="s">
        <v>5</v>
      </c>
      <c r="F1997" s="601" t="s">
        <v>1406</v>
      </c>
      <c r="H1997" s="600" t="s">
        <v>5</v>
      </c>
      <c r="L1997" s="598"/>
      <c r="M1997" s="602"/>
      <c r="N1997" s="603"/>
      <c r="O1997" s="603"/>
      <c r="P1997" s="603"/>
      <c r="Q1997" s="603"/>
      <c r="R1997" s="603"/>
      <c r="S1997" s="603"/>
      <c r="T1997" s="604"/>
      <c r="AT1997" s="600" t="s">
        <v>205</v>
      </c>
      <c r="AU1997" s="600" t="s">
        <v>89</v>
      </c>
      <c r="AV1997" s="599" t="s">
        <v>11</v>
      </c>
      <c r="AW1997" s="599" t="s">
        <v>43</v>
      </c>
      <c r="AX1997" s="599" t="s">
        <v>82</v>
      </c>
      <c r="AY1997" s="600" t="s">
        <v>197</v>
      </c>
    </row>
    <row r="1998" spans="2:65" s="606" customFormat="1">
      <c r="B1998" s="605"/>
      <c r="D1998" s="594" t="s">
        <v>205</v>
      </c>
      <c r="E1998" s="607" t="s">
        <v>5</v>
      </c>
      <c r="F1998" s="608" t="s">
        <v>1405</v>
      </c>
      <c r="H1998" s="609">
        <v>12</v>
      </c>
      <c r="L1998" s="605"/>
      <c r="M1998" s="610"/>
      <c r="N1998" s="611"/>
      <c r="O1998" s="611"/>
      <c r="P1998" s="611"/>
      <c r="Q1998" s="611"/>
      <c r="R1998" s="611"/>
      <c r="S1998" s="611"/>
      <c r="T1998" s="612"/>
      <c r="AT1998" s="607" t="s">
        <v>205</v>
      </c>
      <c r="AU1998" s="607" t="s">
        <v>89</v>
      </c>
      <c r="AV1998" s="606" t="s">
        <v>89</v>
      </c>
      <c r="AW1998" s="606" t="s">
        <v>43</v>
      </c>
      <c r="AX1998" s="606" t="s">
        <v>82</v>
      </c>
      <c r="AY1998" s="607" t="s">
        <v>197</v>
      </c>
    </row>
    <row r="1999" spans="2:65" s="614" customFormat="1">
      <c r="B1999" s="613"/>
      <c r="D1999" s="594" t="s">
        <v>205</v>
      </c>
      <c r="E1999" s="615" t="s">
        <v>5</v>
      </c>
      <c r="F1999" s="616" t="s">
        <v>210</v>
      </c>
      <c r="H1999" s="617">
        <v>24</v>
      </c>
      <c r="L1999" s="613"/>
      <c r="M1999" s="618"/>
      <c r="N1999" s="619"/>
      <c r="O1999" s="619"/>
      <c r="P1999" s="619"/>
      <c r="Q1999" s="619"/>
      <c r="R1999" s="619"/>
      <c r="S1999" s="619"/>
      <c r="T1999" s="620"/>
      <c r="AT1999" s="615" t="s">
        <v>205</v>
      </c>
      <c r="AU1999" s="615" t="s">
        <v>89</v>
      </c>
      <c r="AV1999" s="614" t="s">
        <v>129</v>
      </c>
      <c r="AW1999" s="614" t="s">
        <v>43</v>
      </c>
      <c r="AX1999" s="614" t="s">
        <v>11</v>
      </c>
      <c r="AY1999" s="615" t="s">
        <v>197</v>
      </c>
    </row>
    <row r="2000" spans="2:65" s="492" customFormat="1" ht="16.5" customHeight="1">
      <c r="B2000" s="493"/>
      <c r="C2000" s="572" t="s">
        <v>1407</v>
      </c>
      <c r="D2000" s="572" t="s">
        <v>199</v>
      </c>
      <c r="E2000" s="573" t="s">
        <v>1408</v>
      </c>
      <c r="F2000" s="574" t="s">
        <v>1409</v>
      </c>
      <c r="G2000" s="575" t="s">
        <v>876</v>
      </c>
      <c r="H2000" s="576">
        <v>104.78</v>
      </c>
      <c r="I2000" s="7"/>
      <c r="J2000" s="577">
        <f>ROUND(I2000*H2000,0)</f>
        <v>0</v>
      </c>
      <c r="K2000" s="574" t="s">
        <v>203</v>
      </c>
      <c r="L2000" s="493"/>
      <c r="M2000" s="578" t="s">
        <v>5</v>
      </c>
      <c r="N2000" s="579" t="s">
        <v>53</v>
      </c>
      <c r="O2000" s="494"/>
      <c r="P2000" s="580">
        <f>O2000*H2000</f>
        <v>0</v>
      </c>
      <c r="Q2000" s="580">
        <v>0</v>
      </c>
      <c r="R2000" s="580">
        <f>Q2000*H2000</f>
        <v>0</v>
      </c>
      <c r="S2000" s="580">
        <v>2.5999999999999999E-3</v>
      </c>
      <c r="T2000" s="581">
        <f>S2000*H2000</f>
        <v>0.272428</v>
      </c>
      <c r="AR2000" s="482" t="s">
        <v>374</v>
      </c>
      <c r="AT2000" s="482" t="s">
        <v>199</v>
      </c>
      <c r="AU2000" s="482" t="s">
        <v>89</v>
      </c>
      <c r="AY2000" s="482" t="s">
        <v>197</v>
      </c>
      <c r="BE2000" s="582">
        <f>IF(N2000="základní",J2000,0)</f>
        <v>0</v>
      </c>
      <c r="BF2000" s="582">
        <f>IF(N2000="snížená",J2000,0)</f>
        <v>0</v>
      </c>
      <c r="BG2000" s="582">
        <f>IF(N2000="zákl. přenesená",J2000,0)</f>
        <v>0</v>
      </c>
      <c r="BH2000" s="582">
        <f>IF(N2000="sníž. přenesená",J2000,0)</f>
        <v>0</v>
      </c>
      <c r="BI2000" s="582">
        <f>IF(N2000="nulová",J2000,0)</f>
        <v>0</v>
      </c>
      <c r="BJ2000" s="482" t="s">
        <v>11</v>
      </c>
      <c r="BK2000" s="582">
        <f>ROUND(I2000*H2000,0)</f>
        <v>0</v>
      </c>
      <c r="BL2000" s="482" t="s">
        <v>374</v>
      </c>
      <c r="BM2000" s="482" t="s">
        <v>1410</v>
      </c>
    </row>
    <row r="2001" spans="2:65" s="599" customFormat="1">
      <c r="B2001" s="598"/>
      <c r="D2001" s="594" t="s">
        <v>205</v>
      </c>
      <c r="E2001" s="600" t="s">
        <v>5</v>
      </c>
      <c r="F2001" s="601" t="s">
        <v>1350</v>
      </c>
      <c r="H2001" s="600" t="s">
        <v>5</v>
      </c>
      <c r="L2001" s="598"/>
      <c r="M2001" s="602"/>
      <c r="N2001" s="603"/>
      <c r="O2001" s="603"/>
      <c r="P2001" s="603"/>
      <c r="Q2001" s="603"/>
      <c r="R2001" s="603"/>
      <c r="S2001" s="603"/>
      <c r="T2001" s="604"/>
      <c r="AT2001" s="600" t="s">
        <v>205</v>
      </c>
      <c r="AU2001" s="600" t="s">
        <v>89</v>
      </c>
      <c r="AV2001" s="599" t="s">
        <v>11</v>
      </c>
      <c r="AW2001" s="599" t="s">
        <v>43</v>
      </c>
      <c r="AX2001" s="599" t="s">
        <v>82</v>
      </c>
      <c r="AY2001" s="600" t="s">
        <v>197</v>
      </c>
    </row>
    <row r="2002" spans="2:65" s="606" customFormat="1">
      <c r="B2002" s="605"/>
      <c r="D2002" s="594" t="s">
        <v>205</v>
      </c>
      <c r="E2002" s="607" t="s">
        <v>5</v>
      </c>
      <c r="F2002" s="608" t="s">
        <v>1373</v>
      </c>
      <c r="H2002" s="609">
        <v>104.78</v>
      </c>
      <c r="L2002" s="605"/>
      <c r="M2002" s="610"/>
      <c r="N2002" s="611"/>
      <c r="O2002" s="611"/>
      <c r="P2002" s="611"/>
      <c r="Q2002" s="611"/>
      <c r="R2002" s="611"/>
      <c r="S2002" s="611"/>
      <c r="T2002" s="612"/>
      <c r="AT2002" s="607" t="s">
        <v>205</v>
      </c>
      <c r="AU2002" s="607" t="s">
        <v>89</v>
      </c>
      <c r="AV2002" s="606" t="s">
        <v>89</v>
      </c>
      <c r="AW2002" s="606" t="s">
        <v>43</v>
      </c>
      <c r="AX2002" s="606" t="s">
        <v>82</v>
      </c>
      <c r="AY2002" s="607" t="s">
        <v>197</v>
      </c>
    </row>
    <row r="2003" spans="2:65" s="614" customFormat="1">
      <c r="B2003" s="613"/>
      <c r="D2003" s="594" t="s">
        <v>205</v>
      </c>
      <c r="E2003" s="615" t="s">
        <v>5</v>
      </c>
      <c r="F2003" s="616" t="s">
        <v>210</v>
      </c>
      <c r="H2003" s="617">
        <v>104.78</v>
      </c>
      <c r="L2003" s="613"/>
      <c r="M2003" s="618"/>
      <c r="N2003" s="619"/>
      <c r="O2003" s="619"/>
      <c r="P2003" s="619"/>
      <c r="Q2003" s="619"/>
      <c r="R2003" s="619"/>
      <c r="S2003" s="619"/>
      <c r="T2003" s="620"/>
      <c r="AT2003" s="615" t="s">
        <v>205</v>
      </c>
      <c r="AU2003" s="615" t="s">
        <v>89</v>
      </c>
      <c r="AV2003" s="614" t="s">
        <v>129</v>
      </c>
      <c r="AW2003" s="614" t="s">
        <v>43</v>
      </c>
      <c r="AX2003" s="614" t="s">
        <v>11</v>
      </c>
      <c r="AY2003" s="615" t="s">
        <v>197</v>
      </c>
    </row>
    <row r="2004" spans="2:65" s="492" customFormat="1" ht="16.5" customHeight="1">
      <c r="B2004" s="493"/>
      <c r="C2004" s="572" t="s">
        <v>1411</v>
      </c>
      <c r="D2004" s="572" t="s">
        <v>199</v>
      </c>
      <c r="E2004" s="573" t="s">
        <v>1412</v>
      </c>
      <c r="F2004" s="574" t="s">
        <v>1413</v>
      </c>
      <c r="G2004" s="575" t="s">
        <v>876</v>
      </c>
      <c r="H2004" s="576">
        <v>104.4</v>
      </c>
      <c r="I2004" s="7"/>
      <c r="J2004" s="577">
        <f>ROUND(I2004*H2004,0)</f>
        <v>0</v>
      </c>
      <c r="K2004" s="574" t="s">
        <v>203</v>
      </c>
      <c r="L2004" s="493"/>
      <c r="M2004" s="578" t="s">
        <v>5</v>
      </c>
      <c r="N2004" s="579" t="s">
        <v>53</v>
      </c>
      <c r="O2004" s="494"/>
      <c r="P2004" s="580">
        <f>O2004*H2004</f>
        <v>0</v>
      </c>
      <c r="Q2004" s="580">
        <v>0</v>
      </c>
      <c r="R2004" s="580">
        <f>Q2004*H2004</f>
        <v>0</v>
      </c>
      <c r="S2004" s="580">
        <v>3.9399999999999999E-3</v>
      </c>
      <c r="T2004" s="581">
        <f>S2004*H2004</f>
        <v>0.41133600000000003</v>
      </c>
      <c r="AR2004" s="482" t="s">
        <v>374</v>
      </c>
      <c r="AT2004" s="482" t="s">
        <v>199</v>
      </c>
      <c r="AU2004" s="482" t="s">
        <v>89</v>
      </c>
      <c r="AY2004" s="482" t="s">
        <v>197</v>
      </c>
      <c r="BE2004" s="582">
        <f>IF(N2004="základní",J2004,0)</f>
        <v>0</v>
      </c>
      <c r="BF2004" s="582">
        <f>IF(N2004="snížená",J2004,0)</f>
        <v>0</v>
      </c>
      <c r="BG2004" s="582">
        <f>IF(N2004="zákl. přenesená",J2004,0)</f>
        <v>0</v>
      </c>
      <c r="BH2004" s="582">
        <f>IF(N2004="sníž. přenesená",J2004,0)</f>
        <v>0</v>
      </c>
      <c r="BI2004" s="582">
        <f>IF(N2004="nulová",J2004,0)</f>
        <v>0</v>
      </c>
      <c r="BJ2004" s="482" t="s">
        <v>11</v>
      </c>
      <c r="BK2004" s="582">
        <f>ROUND(I2004*H2004,0)</f>
        <v>0</v>
      </c>
      <c r="BL2004" s="482" t="s">
        <v>374</v>
      </c>
      <c r="BM2004" s="482" t="s">
        <v>1414</v>
      </c>
    </row>
    <row r="2005" spans="2:65" s="599" customFormat="1">
      <c r="B2005" s="598"/>
      <c r="D2005" s="594" t="s">
        <v>205</v>
      </c>
      <c r="E2005" s="600" t="s">
        <v>5</v>
      </c>
      <c r="F2005" s="601" t="s">
        <v>1350</v>
      </c>
      <c r="H2005" s="600" t="s">
        <v>5</v>
      </c>
      <c r="L2005" s="598"/>
      <c r="M2005" s="602"/>
      <c r="N2005" s="603"/>
      <c r="O2005" s="603"/>
      <c r="P2005" s="603"/>
      <c r="Q2005" s="603"/>
      <c r="R2005" s="603"/>
      <c r="S2005" s="603"/>
      <c r="T2005" s="604"/>
      <c r="AT2005" s="600" t="s">
        <v>205</v>
      </c>
      <c r="AU2005" s="600" t="s">
        <v>89</v>
      </c>
      <c r="AV2005" s="599" t="s">
        <v>11</v>
      </c>
      <c r="AW2005" s="599" t="s">
        <v>43</v>
      </c>
      <c r="AX2005" s="599" t="s">
        <v>82</v>
      </c>
      <c r="AY2005" s="600" t="s">
        <v>197</v>
      </c>
    </row>
    <row r="2006" spans="2:65" s="606" customFormat="1">
      <c r="B2006" s="605"/>
      <c r="D2006" s="594" t="s">
        <v>205</v>
      </c>
      <c r="E2006" s="607" t="s">
        <v>5</v>
      </c>
      <c r="F2006" s="608" t="s">
        <v>1415</v>
      </c>
      <c r="H2006" s="609">
        <v>104.4</v>
      </c>
      <c r="L2006" s="605"/>
      <c r="M2006" s="610"/>
      <c r="N2006" s="611"/>
      <c r="O2006" s="611"/>
      <c r="P2006" s="611"/>
      <c r="Q2006" s="611"/>
      <c r="R2006" s="611"/>
      <c r="S2006" s="611"/>
      <c r="T2006" s="612"/>
      <c r="AT2006" s="607" t="s">
        <v>205</v>
      </c>
      <c r="AU2006" s="607" t="s">
        <v>89</v>
      </c>
      <c r="AV2006" s="606" t="s">
        <v>89</v>
      </c>
      <c r="AW2006" s="606" t="s">
        <v>43</v>
      </c>
      <c r="AX2006" s="606" t="s">
        <v>82</v>
      </c>
      <c r="AY2006" s="607" t="s">
        <v>197</v>
      </c>
    </row>
    <row r="2007" spans="2:65" s="614" customFormat="1">
      <c r="B2007" s="613"/>
      <c r="D2007" s="594" t="s">
        <v>205</v>
      </c>
      <c r="E2007" s="615" t="s">
        <v>5</v>
      </c>
      <c r="F2007" s="616" t="s">
        <v>210</v>
      </c>
      <c r="H2007" s="617">
        <v>104.4</v>
      </c>
      <c r="L2007" s="613"/>
      <c r="M2007" s="618"/>
      <c r="N2007" s="619"/>
      <c r="O2007" s="619"/>
      <c r="P2007" s="619"/>
      <c r="Q2007" s="619"/>
      <c r="R2007" s="619"/>
      <c r="S2007" s="619"/>
      <c r="T2007" s="620"/>
      <c r="AT2007" s="615" t="s">
        <v>205</v>
      </c>
      <c r="AU2007" s="615" t="s">
        <v>89</v>
      </c>
      <c r="AV2007" s="614" t="s">
        <v>129</v>
      </c>
      <c r="AW2007" s="614" t="s">
        <v>43</v>
      </c>
      <c r="AX2007" s="614" t="s">
        <v>11</v>
      </c>
      <c r="AY2007" s="615" t="s">
        <v>197</v>
      </c>
    </row>
    <row r="2008" spans="2:65" s="560" customFormat="1" ht="29.85" customHeight="1">
      <c r="B2008" s="559"/>
      <c r="D2008" s="561" t="s">
        <v>81</v>
      </c>
      <c r="E2008" s="570" t="s">
        <v>1416</v>
      </c>
      <c r="F2008" s="570" t="s">
        <v>1417</v>
      </c>
      <c r="J2008" s="571">
        <f>BK2008</f>
        <v>0</v>
      </c>
      <c r="L2008" s="559"/>
      <c r="M2008" s="564"/>
      <c r="N2008" s="565"/>
      <c r="O2008" s="565"/>
      <c r="P2008" s="566">
        <f>SUM(P2009:P2025)</f>
        <v>0</v>
      </c>
      <c r="Q2008" s="565"/>
      <c r="R2008" s="566">
        <f>SUM(R2009:R2025)</f>
        <v>0</v>
      </c>
      <c r="S2008" s="565"/>
      <c r="T2008" s="567">
        <f>SUM(T2009:T2025)</f>
        <v>49.026191020000006</v>
      </c>
      <c r="AR2008" s="561" t="s">
        <v>89</v>
      </c>
      <c r="AT2008" s="568" t="s">
        <v>81</v>
      </c>
      <c r="AU2008" s="568" t="s">
        <v>11</v>
      </c>
      <c r="AY2008" s="561" t="s">
        <v>197</v>
      </c>
      <c r="BK2008" s="569">
        <f>SUM(BK2009:BK2025)</f>
        <v>0</v>
      </c>
    </row>
    <row r="2009" spans="2:65" s="492" customFormat="1" ht="25.5" customHeight="1">
      <c r="B2009" s="493"/>
      <c r="C2009" s="572" t="s">
        <v>1418</v>
      </c>
      <c r="D2009" s="572" t="s">
        <v>199</v>
      </c>
      <c r="E2009" s="573" t="s">
        <v>1419</v>
      </c>
      <c r="F2009" s="574" t="s">
        <v>1420</v>
      </c>
      <c r="G2009" s="575" t="s">
        <v>290</v>
      </c>
      <c r="H2009" s="576">
        <v>634.77800000000002</v>
      </c>
      <c r="I2009" s="7"/>
      <c r="J2009" s="577">
        <f>ROUND(I2009*H2009,0)</f>
        <v>0</v>
      </c>
      <c r="K2009" s="574" t="s">
        <v>203</v>
      </c>
      <c r="L2009" s="493"/>
      <c r="M2009" s="578" t="s">
        <v>5</v>
      </c>
      <c r="N2009" s="579" t="s">
        <v>53</v>
      </c>
      <c r="O2009" s="494"/>
      <c r="P2009" s="580">
        <f>O2009*H2009</f>
        <v>0</v>
      </c>
      <c r="Q2009" s="580">
        <v>0</v>
      </c>
      <c r="R2009" s="580">
        <f>Q2009*H2009</f>
        <v>0</v>
      </c>
      <c r="S2009" s="580">
        <v>7.5190000000000007E-2</v>
      </c>
      <c r="T2009" s="581">
        <f>S2009*H2009</f>
        <v>47.728957820000005</v>
      </c>
      <c r="AR2009" s="482" t="s">
        <v>374</v>
      </c>
      <c r="AT2009" s="482" t="s">
        <v>199</v>
      </c>
      <c r="AU2009" s="482" t="s">
        <v>89</v>
      </c>
      <c r="AY2009" s="482" t="s">
        <v>197</v>
      </c>
      <c r="BE2009" s="582">
        <f>IF(N2009="základní",J2009,0)</f>
        <v>0</v>
      </c>
      <c r="BF2009" s="582">
        <f>IF(N2009="snížená",J2009,0)</f>
        <v>0</v>
      </c>
      <c r="BG2009" s="582">
        <f>IF(N2009="zákl. přenesená",J2009,0)</f>
        <v>0</v>
      </c>
      <c r="BH2009" s="582">
        <f>IF(N2009="sníž. přenesená",J2009,0)</f>
        <v>0</v>
      </c>
      <c r="BI2009" s="582">
        <f>IF(N2009="nulová",J2009,0)</f>
        <v>0</v>
      </c>
      <c r="BJ2009" s="482" t="s">
        <v>11</v>
      </c>
      <c r="BK2009" s="582">
        <f>ROUND(I2009*H2009,0)</f>
        <v>0</v>
      </c>
      <c r="BL2009" s="482" t="s">
        <v>374</v>
      </c>
      <c r="BM2009" s="482" t="s">
        <v>1421</v>
      </c>
    </row>
    <row r="2010" spans="2:65" s="599" customFormat="1">
      <c r="B2010" s="598"/>
      <c r="D2010" s="594" t="s">
        <v>205</v>
      </c>
      <c r="E2010" s="600" t="s">
        <v>5</v>
      </c>
      <c r="F2010" s="601" t="s">
        <v>1350</v>
      </c>
      <c r="H2010" s="600" t="s">
        <v>5</v>
      </c>
      <c r="L2010" s="598"/>
      <c r="M2010" s="602"/>
      <c r="N2010" s="603"/>
      <c r="O2010" s="603"/>
      <c r="P2010" s="603"/>
      <c r="Q2010" s="603"/>
      <c r="R2010" s="603"/>
      <c r="S2010" s="603"/>
      <c r="T2010" s="604"/>
      <c r="AT2010" s="600" t="s">
        <v>205</v>
      </c>
      <c r="AU2010" s="600" t="s">
        <v>89</v>
      </c>
      <c r="AV2010" s="599" t="s">
        <v>11</v>
      </c>
      <c r="AW2010" s="599" t="s">
        <v>43</v>
      </c>
      <c r="AX2010" s="599" t="s">
        <v>82</v>
      </c>
      <c r="AY2010" s="600" t="s">
        <v>197</v>
      </c>
    </row>
    <row r="2011" spans="2:65" s="606" customFormat="1">
      <c r="B2011" s="605"/>
      <c r="D2011" s="594" t="s">
        <v>205</v>
      </c>
      <c r="E2011" s="607" t="s">
        <v>5</v>
      </c>
      <c r="F2011" s="608" t="s">
        <v>1351</v>
      </c>
      <c r="H2011" s="609">
        <v>96.703000000000003</v>
      </c>
      <c r="L2011" s="605"/>
      <c r="M2011" s="610"/>
      <c r="N2011" s="611"/>
      <c r="O2011" s="611"/>
      <c r="P2011" s="611"/>
      <c r="Q2011" s="611"/>
      <c r="R2011" s="611"/>
      <c r="S2011" s="611"/>
      <c r="T2011" s="612"/>
      <c r="AT2011" s="607" t="s">
        <v>205</v>
      </c>
      <c r="AU2011" s="607" t="s">
        <v>89</v>
      </c>
      <c r="AV2011" s="606" t="s">
        <v>89</v>
      </c>
      <c r="AW2011" s="606" t="s">
        <v>43</v>
      </c>
      <c r="AX2011" s="606" t="s">
        <v>82</v>
      </c>
      <c r="AY2011" s="607" t="s">
        <v>197</v>
      </c>
    </row>
    <row r="2012" spans="2:65" s="606" customFormat="1">
      <c r="B2012" s="605"/>
      <c r="D2012" s="594" t="s">
        <v>205</v>
      </c>
      <c r="E2012" s="607" t="s">
        <v>5</v>
      </c>
      <c r="F2012" s="608" t="s">
        <v>1352</v>
      </c>
      <c r="H2012" s="609">
        <v>97.489000000000004</v>
      </c>
      <c r="L2012" s="605"/>
      <c r="M2012" s="610"/>
      <c r="N2012" s="611"/>
      <c r="O2012" s="611"/>
      <c r="P2012" s="611"/>
      <c r="Q2012" s="611"/>
      <c r="R2012" s="611"/>
      <c r="S2012" s="611"/>
      <c r="T2012" s="612"/>
      <c r="AT2012" s="607" t="s">
        <v>205</v>
      </c>
      <c r="AU2012" s="607" t="s">
        <v>89</v>
      </c>
      <c r="AV2012" s="606" t="s">
        <v>89</v>
      </c>
      <c r="AW2012" s="606" t="s">
        <v>43</v>
      </c>
      <c r="AX2012" s="606" t="s">
        <v>82</v>
      </c>
      <c r="AY2012" s="607" t="s">
        <v>197</v>
      </c>
    </row>
    <row r="2013" spans="2:65" s="606" customFormat="1">
      <c r="B2013" s="605"/>
      <c r="D2013" s="594" t="s">
        <v>205</v>
      </c>
      <c r="E2013" s="607" t="s">
        <v>5</v>
      </c>
      <c r="F2013" s="608" t="s">
        <v>1353</v>
      </c>
      <c r="H2013" s="609">
        <v>440.58600000000001</v>
      </c>
      <c r="L2013" s="605"/>
      <c r="M2013" s="610"/>
      <c r="N2013" s="611"/>
      <c r="O2013" s="611"/>
      <c r="P2013" s="611"/>
      <c r="Q2013" s="611"/>
      <c r="R2013" s="611"/>
      <c r="S2013" s="611"/>
      <c r="T2013" s="612"/>
      <c r="AT2013" s="607" t="s">
        <v>205</v>
      </c>
      <c r="AU2013" s="607" t="s">
        <v>89</v>
      </c>
      <c r="AV2013" s="606" t="s">
        <v>89</v>
      </c>
      <c r="AW2013" s="606" t="s">
        <v>43</v>
      </c>
      <c r="AX2013" s="606" t="s">
        <v>82</v>
      </c>
      <c r="AY2013" s="607" t="s">
        <v>197</v>
      </c>
    </row>
    <row r="2014" spans="2:65" s="614" customFormat="1">
      <c r="B2014" s="613"/>
      <c r="D2014" s="594" t="s">
        <v>205</v>
      </c>
      <c r="E2014" s="615" t="s">
        <v>5</v>
      </c>
      <c r="F2014" s="616" t="s">
        <v>210</v>
      </c>
      <c r="H2014" s="617">
        <v>634.77800000000002</v>
      </c>
      <c r="L2014" s="613"/>
      <c r="M2014" s="618"/>
      <c r="N2014" s="619"/>
      <c r="O2014" s="619"/>
      <c r="P2014" s="619"/>
      <c r="Q2014" s="619"/>
      <c r="R2014" s="619"/>
      <c r="S2014" s="619"/>
      <c r="T2014" s="620"/>
      <c r="AT2014" s="615" t="s">
        <v>205</v>
      </c>
      <c r="AU2014" s="615" t="s">
        <v>89</v>
      </c>
      <c r="AV2014" s="614" t="s">
        <v>129</v>
      </c>
      <c r="AW2014" s="614" t="s">
        <v>43</v>
      </c>
      <c r="AX2014" s="614" t="s">
        <v>11</v>
      </c>
      <c r="AY2014" s="615" t="s">
        <v>197</v>
      </c>
    </row>
    <row r="2015" spans="2:65" s="492" customFormat="1" ht="25.5" customHeight="1">
      <c r="B2015" s="493"/>
      <c r="C2015" s="572" t="s">
        <v>1422</v>
      </c>
      <c r="D2015" s="572" t="s">
        <v>199</v>
      </c>
      <c r="E2015" s="573" t="s">
        <v>1423</v>
      </c>
      <c r="F2015" s="574" t="s">
        <v>1424</v>
      </c>
      <c r="G2015" s="575" t="s">
        <v>876</v>
      </c>
      <c r="H2015" s="576">
        <v>68.665000000000006</v>
      </c>
      <c r="I2015" s="7"/>
      <c r="J2015" s="577">
        <f>ROUND(I2015*H2015,0)</f>
        <v>0</v>
      </c>
      <c r="K2015" s="574" t="s">
        <v>203</v>
      </c>
      <c r="L2015" s="493"/>
      <c r="M2015" s="578" t="s">
        <v>5</v>
      </c>
      <c r="N2015" s="579" t="s">
        <v>53</v>
      </c>
      <c r="O2015" s="494"/>
      <c r="P2015" s="580">
        <f>O2015*H2015</f>
        <v>0</v>
      </c>
      <c r="Q2015" s="580">
        <v>0</v>
      </c>
      <c r="R2015" s="580">
        <f>Q2015*H2015</f>
        <v>0</v>
      </c>
      <c r="S2015" s="580">
        <v>1.8079999999999999E-2</v>
      </c>
      <c r="T2015" s="581">
        <f>S2015*H2015</f>
        <v>1.2414632000000001</v>
      </c>
      <c r="AR2015" s="482" t="s">
        <v>374</v>
      </c>
      <c r="AT2015" s="482" t="s">
        <v>199</v>
      </c>
      <c r="AU2015" s="482" t="s">
        <v>89</v>
      </c>
      <c r="AY2015" s="482" t="s">
        <v>197</v>
      </c>
      <c r="BE2015" s="582">
        <f>IF(N2015="základní",J2015,0)</f>
        <v>0</v>
      </c>
      <c r="BF2015" s="582">
        <f>IF(N2015="snížená",J2015,0)</f>
        <v>0</v>
      </c>
      <c r="BG2015" s="582">
        <f>IF(N2015="zákl. přenesená",J2015,0)</f>
        <v>0</v>
      </c>
      <c r="BH2015" s="582">
        <f>IF(N2015="sníž. přenesená",J2015,0)</f>
        <v>0</v>
      </c>
      <c r="BI2015" s="582">
        <f>IF(N2015="nulová",J2015,0)</f>
        <v>0</v>
      </c>
      <c r="BJ2015" s="482" t="s">
        <v>11</v>
      </c>
      <c r="BK2015" s="582">
        <f>ROUND(I2015*H2015,0)</f>
        <v>0</v>
      </c>
      <c r="BL2015" s="482" t="s">
        <v>374</v>
      </c>
      <c r="BM2015" s="482" t="s">
        <v>1425</v>
      </c>
    </row>
    <row r="2016" spans="2:65" s="599" customFormat="1">
      <c r="B2016" s="598"/>
      <c r="D2016" s="594" t="s">
        <v>205</v>
      </c>
      <c r="E2016" s="600" t="s">
        <v>5</v>
      </c>
      <c r="F2016" s="601" t="s">
        <v>1426</v>
      </c>
      <c r="H2016" s="600" t="s">
        <v>5</v>
      </c>
      <c r="L2016" s="598"/>
      <c r="M2016" s="602"/>
      <c r="N2016" s="603"/>
      <c r="O2016" s="603"/>
      <c r="P2016" s="603"/>
      <c r="Q2016" s="603"/>
      <c r="R2016" s="603"/>
      <c r="S2016" s="603"/>
      <c r="T2016" s="604"/>
      <c r="AT2016" s="600" t="s">
        <v>205</v>
      </c>
      <c r="AU2016" s="600" t="s">
        <v>89</v>
      </c>
      <c r="AV2016" s="599" t="s">
        <v>11</v>
      </c>
      <c r="AW2016" s="599" t="s">
        <v>43</v>
      </c>
      <c r="AX2016" s="599" t="s">
        <v>82</v>
      </c>
      <c r="AY2016" s="600" t="s">
        <v>197</v>
      </c>
    </row>
    <row r="2017" spans="2:65" s="606" customFormat="1">
      <c r="B2017" s="605"/>
      <c r="D2017" s="594" t="s">
        <v>205</v>
      </c>
      <c r="E2017" s="607" t="s">
        <v>5</v>
      </c>
      <c r="F2017" s="608" t="s">
        <v>1427</v>
      </c>
      <c r="H2017" s="609">
        <v>28.02</v>
      </c>
      <c r="L2017" s="605"/>
      <c r="M2017" s="610"/>
      <c r="N2017" s="611"/>
      <c r="O2017" s="611"/>
      <c r="P2017" s="611"/>
      <c r="Q2017" s="611"/>
      <c r="R2017" s="611"/>
      <c r="S2017" s="611"/>
      <c r="T2017" s="612"/>
      <c r="AT2017" s="607" t="s">
        <v>205</v>
      </c>
      <c r="AU2017" s="607" t="s">
        <v>89</v>
      </c>
      <c r="AV2017" s="606" t="s">
        <v>89</v>
      </c>
      <c r="AW2017" s="606" t="s">
        <v>43</v>
      </c>
      <c r="AX2017" s="606" t="s">
        <v>82</v>
      </c>
      <c r="AY2017" s="607" t="s">
        <v>197</v>
      </c>
    </row>
    <row r="2018" spans="2:65" s="599" customFormat="1">
      <c r="B2018" s="598"/>
      <c r="D2018" s="594" t="s">
        <v>205</v>
      </c>
      <c r="E2018" s="600" t="s">
        <v>5</v>
      </c>
      <c r="F2018" s="601" t="s">
        <v>1428</v>
      </c>
      <c r="H2018" s="600" t="s">
        <v>5</v>
      </c>
      <c r="L2018" s="598"/>
      <c r="M2018" s="602"/>
      <c r="N2018" s="603"/>
      <c r="O2018" s="603"/>
      <c r="P2018" s="603"/>
      <c r="Q2018" s="603"/>
      <c r="R2018" s="603"/>
      <c r="S2018" s="603"/>
      <c r="T2018" s="604"/>
      <c r="AT2018" s="600" t="s">
        <v>205</v>
      </c>
      <c r="AU2018" s="600" t="s">
        <v>89</v>
      </c>
      <c r="AV2018" s="599" t="s">
        <v>11</v>
      </c>
      <c r="AW2018" s="599" t="s">
        <v>43</v>
      </c>
      <c r="AX2018" s="599" t="s">
        <v>82</v>
      </c>
      <c r="AY2018" s="600" t="s">
        <v>197</v>
      </c>
    </row>
    <row r="2019" spans="2:65" s="606" customFormat="1">
      <c r="B2019" s="605"/>
      <c r="D2019" s="594" t="s">
        <v>205</v>
      </c>
      <c r="E2019" s="607" t="s">
        <v>5</v>
      </c>
      <c r="F2019" s="608" t="s">
        <v>1429</v>
      </c>
      <c r="H2019" s="609">
        <v>40.645000000000003</v>
      </c>
      <c r="L2019" s="605"/>
      <c r="M2019" s="610"/>
      <c r="N2019" s="611"/>
      <c r="O2019" s="611"/>
      <c r="P2019" s="611"/>
      <c r="Q2019" s="611"/>
      <c r="R2019" s="611"/>
      <c r="S2019" s="611"/>
      <c r="T2019" s="612"/>
      <c r="AT2019" s="607" t="s">
        <v>205</v>
      </c>
      <c r="AU2019" s="607" t="s">
        <v>89</v>
      </c>
      <c r="AV2019" s="606" t="s">
        <v>89</v>
      </c>
      <c r="AW2019" s="606" t="s">
        <v>43</v>
      </c>
      <c r="AX2019" s="606" t="s">
        <v>82</v>
      </c>
      <c r="AY2019" s="607" t="s">
        <v>197</v>
      </c>
    </row>
    <row r="2020" spans="2:65" s="614" customFormat="1">
      <c r="B2020" s="613"/>
      <c r="D2020" s="594" t="s">
        <v>205</v>
      </c>
      <c r="E2020" s="615" t="s">
        <v>5</v>
      </c>
      <c r="F2020" s="616" t="s">
        <v>210</v>
      </c>
      <c r="H2020" s="617">
        <v>68.665000000000006</v>
      </c>
      <c r="L2020" s="613"/>
      <c r="M2020" s="618"/>
      <c r="N2020" s="619"/>
      <c r="O2020" s="619"/>
      <c r="P2020" s="619"/>
      <c r="Q2020" s="619"/>
      <c r="R2020" s="619"/>
      <c r="S2020" s="619"/>
      <c r="T2020" s="620"/>
      <c r="AT2020" s="615" t="s">
        <v>205</v>
      </c>
      <c r="AU2020" s="615" t="s">
        <v>89</v>
      </c>
      <c r="AV2020" s="614" t="s">
        <v>129</v>
      </c>
      <c r="AW2020" s="614" t="s">
        <v>43</v>
      </c>
      <c r="AX2020" s="614" t="s">
        <v>11</v>
      </c>
      <c r="AY2020" s="615" t="s">
        <v>197</v>
      </c>
    </row>
    <row r="2021" spans="2:65" s="492" customFormat="1" ht="16.5" customHeight="1">
      <c r="B2021" s="493"/>
      <c r="C2021" s="572" t="s">
        <v>1430</v>
      </c>
      <c r="D2021" s="572" t="s">
        <v>199</v>
      </c>
      <c r="E2021" s="573" t="s">
        <v>1431</v>
      </c>
      <c r="F2021" s="574" t="s">
        <v>1432</v>
      </c>
      <c r="G2021" s="575" t="s">
        <v>290</v>
      </c>
      <c r="H2021" s="576">
        <v>429</v>
      </c>
      <c r="I2021" s="7"/>
      <c r="J2021" s="577">
        <f>ROUND(I2021*H2021,0)</f>
        <v>0</v>
      </c>
      <c r="K2021" s="574" t="s">
        <v>203</v>
      </c>
      <c r="L2021" s="493"/>
      <c r="M2021" s="578" t="s">
        <v>5</v>
      </c>
      <c r="N2021" s="579" t="s">
        <v>53</v>
      </c>
      <c r="O2021" s="494"/>
      <c r="P2021" s="580">
        <f>O2021*H2021</f>
        <v>0</v>
      </c>
      <c r="Q2021" s="580">
        <v>0</v>
      </c>
      <c r="R2021" s="580">
        <f>Q2021*H2021</f>
        <v>0</v>
      </c>
      <c r="S2021" s="580">
        <v>1.2999999999999999E-4</v>
      </c>
      <c r="T2021" s="581">
        <f>S2021*H2021</f>
        <v>5.5769999999999993E-2</v>
      </c>
      <c r="AR2021" s="482" t="s">
        <v>374</v>
      </c>
      <c r="AT2021" s="482" t="s">
        <v>199</v>
      </c>
      <c r="AU2021" s="482" t="s">
        <v>89</v>
      </c>
      <c r="AY2021" s="482" t="s">
        <v>197</v>
      </c>
      <c r="BE2021" s="582">
        <f>IF(N2021="základní",J2021,0)</f>
        <v>0</v>
      </c>
      <c r="BF2021" s="582">
        <f>IF(N2021="snížená",J2021,0)</f>
        <v>0</v>
      </c>
      <c r="BG2021" s="582">
        <f>IF(N2021="zákl. přenesená",J2021,0)</f>
        <v>0</v>
      </c>
      <c r="BH2021" s="582">
        <f>IF(N2021="sníž. přenesená",J2021,0)</f>
        <v>0</v>
      </c>
      <c r="BI2021" s="582">
        <f>IF(N2021="nulová",J2021,0)</f>
        <v>0</v>
      </c>
      <c r="BJ2021" s="482" t="s">
        <v>11</v>
      </c>
      <c r="BK2021" s="582">
        <f>ROUND(I2021*H2021,0)</f>
        <v>0</v>
      </c>
      <c r="BL2021" s="482" t="s">
        <v>374</v>
      </c>
      <c r="BM2021" s="482" t="s">
        <v>1433</v>
      </c>
    </row>
    <row r="2022" spans="2:65" s="599" customFormat="1">
      <c r="B2022" s="598"/>
      <c r="D2022" s="594" t="s">
        <v>205</v>
      </c>
      <c r="E2022" s="600" t="s">
        <v>5</v>
      </c>
      <c r="F2022" s="601" t="s">
        <v>1226</v>
      </c>
      <c r="H2022" s="600" t="s">
        <v>5</v>
      </c>
      <c r="L2022" s="598"/>
      <c r="M2022" s="602"/>
      <c r="N2022" s="603"/>
      <c r="O2022" s="603"/>
      <c r="P2022" s="603"/>
      <c r="Q2022" s="603"/>
      <c r="R2022" s="603"/>
      <c r="S2022" s="603"/>
      <c r="T2022" s="604"/>
      <c r="AT2022" s="600" t="s">
        <v>205</v>
      </c>
      <c r="AU2022" s="600" t="s">
        <v>89</v>
      </c>
      <c r="AV2022" s="599" t="s">
        <v>11</v>
      </c>
      <c r="AW2022" s="599" t="s">
        <v>43</v>
      </c>
      <c r="AX2022" s="599" t="s">
        <v>82</v>
      </c>
      <c r="AY2022" s="600" t="s">
        <v>197</v>
      </c>
    </row>
    <row r="2023" spans="2:65" s="599" customFormat="1">
      <c r="B2023" s="598"/>
      <c r="D2023" s="594" t="s">
        <v>205</v>
      </c>
      <c r="E2023" s="600" t="s">
        <v>5</v>
      </c>
      <c r="F2023" s="601" t="s">
        <v>1434</v>
      </c>
      <c r="H2023" s="600" t="s">
        <v>5</v>
      </c>
      <c r="L2023" s="598"/>
      <c r="M2023" s="602"/>
      <c r="N2023" s="603"/>
      <c r="O2023" s="603"/>
      <c r="P2023" s="603"/>
      <c r="Q2023" s="603"/>
      <c r="R2023" s="603"/>
      <c r="S2023" s="603"/>
      <c r="T2023" s="604"/>
      <c r="AT2023" s="600" t="s">
        <v>205</v>
      </c>
      <c r="AU2023" s="600" t="s">
        <v>89</v>
      </c>
      <c r="AV2023" s="599" t="s">
        <v>11</v>
      </c>
      <c r="AW2023" s="599" t="s">
        <v>43</v>
      </c>
      <c r="AX2023" s="599" t="s">
        <v>82</v>
      </c>
      <c r="AY2023" s="600" t="s">
        <v>197</v>
      </c>
    </row>
    <row r="2024" spans="2:65" s="606" customFormat="1">
      <c r="B2024" s="605"/>
      <c r="D2024" s="594" t="s">
        <v>205</v>
      </c>
      <c r="E2024" s="607" t="s">
        <v>5</v>
      </c>
      <c r="F2024" s="608" t="s">
        <v>1227</v>
      </c>
      <c r="H2024" s="609">
        <v>429</v>
      </c>
      <c r="L2024" s="605"/>
      <c r="M2024" s="610"/>
      <c r="N2024" s="611"/>
      <c r="O2024" s="611"/>
      <c r="P2024" s="611"/>
      <c r="Q2024" s="611"/>
      <c r="R2024" s="611"/>
      <c r="S2024" s="611"/>
      <c r="T2024" s="612"/>
      <c r="AT2024" s="607" t="s">
        <v>205</v>
      </c>
      <c r="AU2024" s="607" t="s">
        <v>89</v>
      </c>
      <c r="AV2024" s="606" t="s">
        <v>89</v>
      </c>
      <c r="AW2024" s="606" t="s">
        <v>43</v>
      </c>
      <c r="AX2024" s="606" t="s">
        <v>82</v>
      </c>
      <c r="AY2024" s="607" t="s">
        <v>197</v>
      </c>
    </row>
    <row r="2025" spans="2:65" s="614" customFormat="1">
      <c r="B2025" s="613"/>
      <c r="D2025" s="594" t="s">
        <v>205</v>
      </c>
      <c r="E2025" s="615" t="s">
        <v>5</v>
      </c>
      <c r="F2025" s="616" t="s">
        <v>210</v>
      </c>
      <c r="H2025" s="617">
        <v>429</v>
      </c>
      <c r="L2025" s="613"/>
      <c r="M2025" s="618"/>
      <c r="N2025" s="619"/>
      <c r="O2025" s="619"/>
      <c r="P2025" s="619"/>
      <c r="Q2025" s="619"/>
      <c r="R2025" s="619"/>
      <c r="S2025" s="619"/>
      <c r="T2025" s="620"/>
      <c r="AT2025" s="615" t="s">
        <v>205</v>
      </c>
      <c r="AU2025" s="615" t="s">
        <v>89</v>
      </c>
      <c r="AV2025" s="614" t="s">
        <v>129</v>
      </c>
      <c r="AW2025" s="614" t="s">
        <v>43</v>
      </c>
      <c r="AX2025" s="614" t="s">
        <v>11</v>
      </c>
      <c r="AY2025" s="615" t="s">
        <v>197</v>
      </c>
    </row>
    <row r="2026" spans="2:65" s="560" customFormat="1" ht="29.85" customHeight="1">
      <c r="B2026" s="559"/>
      <c r="D2026" s="561" t="s">
        <v>81</v>
      </c>
      <c r="E2026" s="570" t="s">
        <v>1435</v>
      </c>
      <c r="F2026" s="570" t="s">
        <v>1436</v>
      </c>
      <c r="J2026" s="571">
        <f>BK2026</f>
        <v>0</v>
      </c>
      <c r="L2026" s="559"/>
      <c r="M2026" s="564"/>
      <c r="N2026" s="565"/>
      <c r="O2026" s="565"/>
      <c r="P2026" s="566">
        <f>SUM(P2027:P2082)</f>
        <v>0</v>
      </c>
      <c r="Q2026" s="565"/>
      <c r="R2026" s="566">
        <f>SUM(R2027:R2082)</f>
        <v>0</v>
      </c>
      <c r="S2026" s="565"/>
      <c r="T2026" s="567">
        <f>SUM(T2027:T2082)</f>
        <v>2.6454999999999997</v>
      </c>
      <c r="AR2026" s="561" t="s">
        <v>89</v>
      </c>
      <c r="AT2026" s="568" t="s">
        <v>81</v>
      </c>
      <c r="AU2026" s="568" t="s">
        <v>11</v>
      </c>
      <c r="AY2026" s="561" t="s">
        <v>197</v>
      </c>
      <c r="BK2026" s="569">
        <f>SUM(BK2027:BK2082)</f>
        <v>0</v>
      </c>
    </row>
    <row r="2027" spans="2:65" s="492" customFormat="1" ht="25.5" customHeight="1">
      <c r="B2027" s="493"/>
      <c r="C2027" s="572" t="s">
        <v>1437</v>
      </c>
      <c r="D2027" s="572" t="s">
        <v>199</v>
      </c>
      <c r="E2027" s="573" t="s">
        <v>1438</v>
      </c>
      <c r="F2027" s="574" t="s">
        <v>1439</v>
      </c>
      <c r="G2027" s="575" t="s">
        <v>876</v>
      </c>
      <c r="H2027" s="576">
        <v>9.4</v>
      </c>
      <c r="I2027" s="7"/>
      <c r="J2027" s="577">
        <f>ROUND(I2027*H2027,0)</f>
        <v>0</v>
      </c>
      <c r="K2027" s="574" t="s">
        <v>203</v>
      </c>
      <c r="L2027" s="493"/>
      <c r="M2027" s="578" t="s">
        <v>5</v>
      </c>
      <c r="N2027" s="579" t="s">
        <v>53</v>
      </c>
      <c r="O2027" s="494"/>
      <c r="P2027" s="580">
        <f>O2027*H2027</f>
        <v>0</v>
      </c>
      <c r="Q2027" s="580">
        <v>0</v>
      </c>
      <c r="R2027" s="580">
        <f>Q2027*H2027</f>
        <v>0</v>
      </c>
      <c r="S2027" s="580">
        <v>1.6E-2</v>
      </c>
      <c r="T2027" s="581">
        <f>S2027*H2027</f>
        <v>0.15040000000000001</v>
      </c>
      <c r="AR2027" s="482" t="s">
        <v>129</v>
      </c>
      <c r="AT2027" s="482" t="s">
        <v>199</v>
      </c>
      <c r="AU2027" s="482" t="s">
        <v>89</v>
      </c>
      <c r="AY2027" s="482" t="s">
        <v>197</v>
      </c>
      <c r="BE2027" s="582">
        <f>IF(N2027="základní",J2027,0)</f>
        <v>0</v>
      </c>
      <c r="BF2027" s="582">
        <f>IF(N2027="snížená",J2027,0)</f>
        <v>0</v>
      </c>
      <c r="BG2027" s="582">
        <f>IF(N2027="zákl. přenesená",J2027,0)</f>
        <v>0</v>
      </c>
      <c r="BH2027" s="582">
        <f>IF(N2027="sníž. přenesená",J2027,0)</f>
        <v>0</v>
      </c>
      <c r="BI2027" s="582">
        <f>IF(N2027="nulová",J2027,0)</f>
        <v>0</v>
      </c>
      <c r="BJ2027" s="482" t="s">
        <v>11</v>
      </c>
      <c r="BK2027" s="582">
        <f>ROUND(I2027*H2027,0)</f>
        <v>0</v>
      </c>
      <c r="BL2027" s="482" t="s">
        <v>129</v>
      </c>
      <c r="BM2027" s="482" t="s">
        <v>1440</v>
      </c>
    </row>
    <row r="2028" spans="2:65" s="599" customFormat="1">
      <c r="B2028" s="598"/>
      <c r="D2028" s="594" t="s">
        <v>205</v>
      </c>
      <c r="E2028" s="600" t="s">
        <v>5</v>
      </c>
      <c r="F2028" s="601" t="s">
        <v>223</v>
      </c>
      <c r="H2028" s="600" t="s">
        <v>5</v>
      </c>
      <c r="L2028" s="598"/>
      <c r="M2028" s="602"/>
      <c r="N2028" s="603"/>
      <c r="O2028" s="603"/>
      <c r="P2028" s="603"/>
      <c r="Q2028" s="603"/>
      <c r="R2028" s="603"/>
      <c r="S2028" s="603"/>
      <c r="T2028" s="604"/>
      <c r="AT2028" s="600" t="s">
        <v>205</v>
      </c>
      <c r="AU2028" s="600" t="s">
        <v>89</v>
      </c>
      <c r="AV2028" s="599" t="s">
        <v>11</v>
      </c>
      <c r="AW2028" s="599" t="s">
        <v>43</v>
      </c>
      <c r="AX2028" s="599" t="s">
        <v>82</v>
      </c>
      <c r="AY2028" s="600" t="s">
        <v>197</v>
      </c>
    </row>
    <row r="2029" spans="2:65" s="599" customFormat="1">
      <c r="B2029" s="598"/>
      <c r="D2029" s="594" t="s">
        <v>205</v>
      </c>
      <c r="E2029" s="600" t="s">
        <v>5</v>
      </c>
      <c r="F2029" s="601" t="s">
        <v>1441</v>
      </c>
      <c r="H2029" s="600" t="s">
        <v>5</v>
      </c>
      <c r="L2029" s="598"/>
      <c r="M2029" s="602"/>
      <c r="N2029" s="603"/>
      <c r="O2029" s="603"/>
      <c r="P2029" s="603"/>
      <c r="Q2029" s="603"/>
      <c r="R2029" s="603"/>
      <c r="S2029" s="603"/>
      <c r="T2029" s="604"/>
      <c r="AT2029" s="600" t="s">
        <v>205</v>
      </c>
      <c r="AU2029" s="600" t="s">
        <v>89</v>
      </c>
      <c r="AV2029" s="599" t="s">
        <v>11</v>
      </c>
      <c r="AW2029" s="599" t="s">
        <v>43</v>
      </c>
      <c r="AX2029" s="599" t="s">
        <v>82</v>
      </c>
      <c r="AY2029" s="600" t="s">
        <v>197</v>
      </c>
    </row>
    <row r="2030" spans="2:65" s="606" customFormat="1">
      <c r="B2030" s="605"/>
      <c r="D2030" s="594" t="s">
        <v>205</v>
      </c>
      <c r="E2030" s="607" t="s">
        <v>5</v>
      </c>
      <c r="F2030" s="608" t="s">
        <v>1442</v>
      </c>
      <c r="H2030" s="609">
        <v>2.35</v>
      </c>
      <c r="L2030" s="605"/>
      <c r="M2030" s="610"/>
      <c r="N2030" s="611"/>
      <c r="O2030" s="611"/>
      <c r="P2030" s="611"/>
      <c r="Q2030" s="611"/>
      <c r="R2030" s="611"/>
      <c r="S2030" s="611"/>
      <c r="T2030" s="612"/>
      <c r="AT2030" s="607" t="s">
        <v>205</v>
      </c>
      <c r="AU2030" s="607" t="s">
        <v>89</v>
      </c>
      <c r="AV2030" s="606" t="s">
        <v>89</v>
      </c>
      <c r="AW2030" s="606" t="s">
        <v>43</v>
      </c>
      <c r="AX2030" s="606" t="s">
        <v>82</v>
      </c>
      <c r="AY2030" s="607" t="s">
        <v>197</v>
      </c>
    </row>
    <row r="2031" spans="2:65" s="599" customFormat="1">
      <c r="B2031" s="598"/>
      <c r="D2031" s="594" t="s">
        <v>205</v>
      </c>
      <c r="E2031" s="600" t="s">
        <v>5</v>
      </c>
      <c r="F2031" s="601" t="s">
        <v>238</v>
      </c>
      <c r="H2031" s="600" t="s">
        <v>5</v>
      </c>
      <c r="L2031" s="598"/>
      <c r="M2031" s="602"/>
      <c r="N2031" s="603"/>
      <c r="O2031" s="603"/>
      <c r="P2031" s="603"/>
      <c r="Q2031" s="603"/>
      <c r="R2031" s="603"/>
      <c r="S2031" s="603"/>
      <c r="T2031" s="604"/>
      <c r="AT2031" s="600" t="s">
        <v>205</v>
      </c>
      <c r="AU2031" s="600" t="s">
        <v>89</v>
      </c>
      <c r="AV2031" s="599" t="s">
        <v>11</v>
      </c>
      <c r="AW2031" s="599" t="s">
        <v>43</v>
      </c>
      <c r="AX2031" s="599" t="s">
        <v>82</v>
      </c>
      <c r="AY2031" s="600" t="s">
        <v>197</v>
      </c>
    </row>
    <row r="2032" spans="2:65" s="599" customFormat="1">
      <c r="B2032" s="598"/>
      <c r="D2032" s="594" t="s">
        <v>205</v>
      </c>
      <c r="E2032" s="600" t="s">
        <v>5</v>
      </c>
      <c r="F2032" s="601" t="s">
        <v>1443</v>
      </c>
      <c r="H2032" s="600" t="s">
        <v>5</v>
      </c>
      <c r="L2032" s="598"/>
      <c r="M2032" s="602"/>
      <c r="N2032" s="603"/>
      <c r="O2032" s="603"/>
      <c r="P2032" s="603"/>
      <c r="Q2032" s="603"/>
      <c r="R2032" s="603"/>
      <c r="S2032" s="603"/>
      <c r="T2032" s="604"/>
      <c r="AT2032" s="600" t="s">
        <v>205</v>
      </c>
      <c r="AU2032" s="600" t="s">
        <v>89</v>
      </c>
      <c r="AV2032" s="599" t="s">
        <v>11</v>
      </c>
      <c r="AW2032" s="599" t="s">
        <v>43</v>
      </c>
      <c r="AX2032" s="599" t="s">
        <v>82</v>
      </c>
      <c r="AY2032" s="600" t="s">
        <v>197</v>
      </c>
    </row>
    <row r="2033" spans="2:65" s="606" customFormat="1">
      <c r="B2033" s="605"/>
      <c r="D2033" s="594" t="s">
        <v>205</v>
      </c>
      <c r="E2033" s="607" t="s">
        <v>5</v>
      </c>
      <c r="F2033" s="608" t="s">
        <v>1442</v>
      </c>
      <c r="H2033" s="609">
        <v>2.35</v>
      </c>
      <c r="L2033" s="605"/>
      <c r="M2033" s="610"/>
      <c r="N2033" s="611"/>
      <c r="O2033" s="611"/>
      <c r="P2033" s="611"/>
      <c r="Q2033" s="611"/>
      <c r="R2033" s="611"/>
      <c r="S2033" s="611"/>
      <c r="T2033" s="612"/>
      <c r="AT2033" s="607" t="s">
        <v>205</v>
      </c>
      <c r="AU2033" s="607" t="s">
        <v>89</v>
      </c>
      <c r="AV2033" s="606" t="s">
        <v>89</v>
      </c>
      <c r="AW2033" s="606" t="s">
        <v>43</v>
      </c>
      <c r="AX2033" s="606" t="s">
        <v>82</v>
      </c>
      <c r="AY2033" s="607" t="s">
        <v>197</v>
      </c>
    </row>
    <row r="2034" spans="2:65" s="599" customFormat="1">
      <c r="B2034" s="598"/>
      <c r="D2034" s="594" t="s">
        <v>205</v>
      </c>
      <c r="E2034" s="600" t="s">
        <v>5</v>
      </c>
      <c r="F2034" s="601" t="s">
        <v>244</v>
      </c>
      <c r="H2034" s="600" t="s">
        <v>5</v>
      </c>
      <c r="L2034" s="598"/>
      <c r="M2034" s="602"/>
      <c r="N2034" s="603"/>
      <c r="O2034" s="603"/>
      <c r="P2034" s="603"/>
      <c r="Q2034" s="603"/>
      <c r="R2034" s="603"/>
      <c r="S2034" s="603"/>
      <c r="T2034" s="604"/>
      <c r="AT2034" s="600" t="s">
        <v>205</v>
      </c>
      <c r="AU2034" s="600" t="s">
        <v>89</v>
      </c>
      <c r="AV2034" s="599" t="s">
        <v>11</v>
      </c>
      <c r="AW2034" s="599" t="s">
        <v>43</v>
      </c>
      <c r="AX2034" s="599" t="s">
        <v>82</v>
      </c>
      <c r="AY2034" s="600" t="s">
        <v>197</v>
      </c>
    </row>
    <row r="2035" spans="2:65" s="599" customFormat="1">
      <c r="B2035" s="598"/>
      <c r="D2035" s="594" t="s">
        <v>205</v>
      </c>
      <c r="E2035" s="600" t="s">
        <v>5</v>
      </c>
      <c r="F2035" s="601" t="s">
        <v>1444</v>
      </c>
      <c r="H2035" s="600" t="s">
        <v>5</v>
      </c>
      <c r="L2035" s="598"/>
      <c r="M2035" s="602"/>
      <c r="N2035" s="603"/>
      <c r="O2035" s="603"/>
      <c r="P2035" s="603"/>
      <c r="Q2035" s="603"/>
      <c r="R2035" s="603"/>
      <c r="S2035" s="603"/>
      <c r="T2035" s="604"/>
      <c r="AT2035" s="600" t="s">
        <v>205</v>
      </c>
      <c r="AU2035" s="600" t="s">
        <v>89</v>
      </c>
      <c r="AV2035" s="599" t="s">
        <v>11</v>
      </c>
      <c r="AW2035" s="599" t="s">
        <v>43</v>
      </c>
      <c r="AX2035" s="599" t="s">
        <v>82</v>
      </c>
      <c r="AY2035" s="600" t="s">
        <v>197</v>
      </c>
    </row>
    <row r="2036" spans="2:65" s="606" customFormat="1">
      <c r="B2036" s="605"/>
      <c r="D2036" s="594" t="s">
        <v>205</v>
      </c>
      <c r="E2036" s="607" t="s">
        <v>5</v>
      </c>
      <c r="F2036" s="608" t="s">
        <v>1442</v>
      </c>
      <c r="H2036" s="609">
        <v>2.35</v>
      </c>
      <c r="L2036" s="605"/>
      <c r="M2036" s="610"/>
      <c r="N2036" s="611"/>
      <c r="O2036" s="611"/>
      <c r="P2036" s="611"/>
      <c r="Q2036" s="611"/>
      <c r="R2036" s="611"/>
      <c r="S2036" s="611"/>
      <c r="T2036" s="612"/>
      <c r="AT2036" s="607" t="s">
        <v>205</v>
      </c>
      <c r="AU2036" s="607" t="s">
        <v>89</v>
      </c>
      <c r="AV2036" s="606" t="s">
        <v>89</v>
      </c>
      <c r="AW2036" s="606" t="s">
        <v>43</v>
      </c>
      <c r="AX2036" s="606" t="s">
        <v>82</v>
      </c>
      <c r="AY2036" s="607" t="s">
        <v>197</v>
      </c>
    </row>
    <row r="2037" spans="2:65" s="599" customFormat="1">
      <c r="B2037" s="598"/>
      <c r="D2037" s="594" t="s">
        <v>205</v>
      </c>
      <c r="E2037" s="600" t="s">
        <v>5</v>
      </c>
      <c r="F2037" s="601" t="s">
        <v>249</v>
      </c>
      <c r="H2037" s="600" t="s">
        <v>5</v>
      </c>
      <c r="L2037" s="598"/>
      <c r="M2037" s="602"/>
      <c r="N2037" s="603"/>
      <c r="O2037" s="603"/>
      <c r="P2037" s="603"/>
      <c r="Q2037" s="603"/>
      <c r="R2037" s="603"/>
      <c r="S2037" s="603"/>
      <c r="T2037" s="604"/>
      <c r="AT2037" s="600" t="s">
        <v>205</v>
      </c>
      <c r="AU2037" s="600" t="s">
        <v>89</v>
      </c>
      <c r="AV2037" s="599" t="s">
        <v>11</v>
      </c>
      <c r="AW2037" s="599" t="s">
        <v>43</v>
      </c>
      <c r="AX2037" s="599" t="s">
        <v>82</v>
      </c>
      <c r="AY2037" s="600" t="s">
        <v>197</v>
      </c>
    </row>
    <row r="2038" spans="2:65" s="599" customFormat="1">
      <c r="B2038" s="598"/>
      <c r="D2038" s="594" t="s">
        <v>205</v>
      </c>
      <c r="E2038" s="600" t="s">
        <v>5</v>
      </c>
      <c r="F2038" s="601" t="s">
        <v>1445</v>
      </c>
      <c r="H2038" s="600" t="s">
        <v>5</v>
      </c>
      <c r="L2038" s="598"/>
      <c r="M2038" s="602"/>
      <c r="N2038" s="603"/>
      <c r="O2038" s="603"/>
      <c r="P2038" s="603"/>
      <c r="Q2038" s="603"/>
      <c r="R2038" s="603"/>
      <c r="S2038" s="603"/>
      <c r="T2038" s="604"/>
      <c r="AT2038" s="600" t="s">
        <v>205</v>
      </c>
      <c r="AU2038" s="600" t="s">
        <v>89</v>
      </c>
      <c r="AV2038" s="599" t="s">
        <v>11</v>
      </c>
      <c r="AW2038" s="599" t="s">
        <v>43</v>
      </c>
      <c r="AX2038" s="599" t="s">
        <v>82</v>
      </c>
      <c r="AY2038" s="600" t="s">
        <v>197</v>
      </c>
    </row>
    <row r="2039" spans="2:65" s="606" customFormat="1">
      <c r="B2039" s="605"/>
      <c r="D2039" s="594" t="s">
        <v>205</v>
      </c>
      <c r="E2039" s="607" t="s">
        <v>5</v>
      </c>
      <c r="F2039" s="608" t="s">
        <v>1442</v>
      </c>
      <c r="H2039" s="609">
        <v>2.35</v>
      </c>
      <c r="L2039" s="605"/>
      <c r="M2039" s="610"/>
      <c r="N2039" s="611"/>
      <c r="O2039" s="611"/>
      <c r="P2039" s="611"/>
      <c r="Q2039" s="611"/>
      <c r="R2039" s="611"/>
      <c r="S2039" s="611"/>
      <c r="T2039" s="612"/>
      <c r="AT2039" s="607" t="s">
        <v>205</v>
      </c>
      <c r="AU2039" s="607" t="s">
        <v>89</v>
      </c>
      <c r="AV2039" s="606" t="s">
        <v>89</v>
      </c>
      <c r="AW2039" s="606" t="s">
        <v>43</v>
      </c>
      <c r="AX2039" s="606" t="s">
        <v>82</v>
      </c>
      <c r="AY2039" s="607" t="s">
        <v>197</v>
      </c>
    </row>
    <row r="2040" spans="2:65" s="614" customFormat="1">
      <c r="B2040" s="613"/>
      <c r="D2040" s="594" t="s">
        <v>205</v>
      </c>
      <c r="E2040" s="615" t="s">
        <v>5</v>
      </c>
      <c r="F2040" s="616" t="s">
        <v>210</v>
      </c>
      <c r="H2040" s="617">
        <v>9.4</v>
      </c>
      <c r="L2040" s="613"/>
      <c r="M2040" s="618"/>
      <c r="N2040" s="619"/>
      <c r="O2040" s="619"/>
      <c r="P2040" s="619"/>
      <c r="Q2040" s="619"/>
      <c r="R2040" s="619"/>
      <c r="S2040" s="619"/>
      <c r="T2040" s="620"/>
      <c r="AT2040" s="615" t="s">
        <v>205</v>
      </c>
      <c r="AU2040" s="615" t="s">
        <v>89</v>
      </c>
      <c r="AV2040" s="614" t="s">
        <v>129</v>
      </c>
      <c r="AW2040" s="614" t="s">
        <v>43</v>
      </c>
      <c r="AX2040" s="614" t="s">
        <v>11</v>
      </c>
      <c r="AY2040" s="615" t="s">
        <v>197</v>
      </c>
    </row>
    <row r="2041" spans="2:65" s="492" customFormat="1" ht="25.5" customHeight="1">
      <c r="B2041" s="493"/>
      <c r="C2041" s="572" t="s">
        <v>1446</v>
      </c>
      <c r="D2041" s="572" t="s">
        <v>199</v>
      </c>
      <c r="E2041" s="573" t="s">
        <v>1447</v>
      </c>
      <c r="F2041" s="574" t="s">
        <v>1448</v>
      </c>
      <c r="G2041" s="575" t="s">
        <v>876</v>
      </c>
      <c r="H2041" s="576">
        <v>23.22</v>
      </c>
      <c r="I2041" s="7"/>
      <c r="J2041" s="577">
        <f>ROUND(I2041*H2041,0)</f>
        <v>0</v>
      </c>
      <c r="K2041" s="574" t="s">
        <v>203</v>
      </c>
      <c r="L2041" s="493"/>
      <c r="M2041" s="578" t="s">
        <v>5</v>
      </c>
      <c r="N2041" s="579" t="s">
        <v>53</v>
      </c>
      <c r="O2041" s="494"/>
      <c r="P2041" s="580">
        <f>O2041*H2041</f>
        <v>0</v>
      </c>
      <c r="Q2041" s="580">
        <v>0</v>
      </c>
      <c r="R2041" s="580">
        <f>Q2041*H2041</f>
        <v>0</v>
      </c>
      <c r="S2041" s="580">
        <v>2.5000000000000001E-2</v>
      </c>
      <c r="T2041" s="581">
        <f>S2041*H2041</f>
        <v>0.58050000000000002</v>
      </c>
      <c r="AR2041" s="482" t="s">
        <v>374</v>
      </c>
      <c r="AT2041" s="482" t="s">
        <v>199</v>
      </c>
      <c r="AU2041" s="482" t="s">
        <v>89</v>
      </c>
      <c r="AY2041" s="482" t="s">
        <v>197</v>
      </c>
      <c r="BE2041" s="582">
        <f>IF(N2041="základní",J2041,0)</f>
        <v>0</v>
      </c>
      <c r="BF2041" s="582">
        <f>IF(N2041="snížená",J2041,0)</f>
        <v>0</v>
      </c>
      <c r="BG2041" s="582">
        <f>IF(N2041="zákl. přenesená",J2041,0)</f>
        <v>0</v>
      </c>
      <c r="BH2041" s="582">
        <f>IF(N2041="sníž. přenesená",J2041,0)</f>
        <v>0</v>
      </c>
      <c r="BI2041" s="582">
        <f>IF(N2041="nulová",J2041,0)</f>
        <v>0</v>
      </c>
      <c r="BJ2041" s="482" t="s">
        <v>11</v>
      </c>
      <c r="BK2041" s="582">
        <f>ROUND(I2041*H2041,0)</f>
        <v>0</v>
      </c>
      <c r="BL2041" s="482" t="s">
        <v>374</v>
      </c>
      <c r="BM2041" s="482" t="s">
        <v>1449</v>
      </c>
    </row>
    <row r="2042" spans="2:65" s="599" customFormat="1">
      <c r="B2042" s="598"/>
      <c r="D2042" s="594" t="s">
        <v>205</v>
      </c>
      <c r="E2042" s="600" t="s">
        <v>5</v>
      </c>
      <c r="F2042" s="601" t="s">
        <v>1450</v>
      </c>
      <c r="H2042" s="600" t="s">
        <v>5</v>
      </c>
      <c r="L2042" s="598"/>
      <c r="M2042" s="602"/>
      <c r="N2042" s="603"/>
      <c r="O2042" s="603"/>
      <c r="P2042" s="603"/>
      <c r="Q2042" s="603"/>
      <c r="R2042" s="603"/>
      <c r="S2042" s="603"/>
      <c r="T2042" s="604"/>
      <c r="AT2042" s="600" t="s">
        <v>205</v>
      </c>
      <c r="AU2042" s="600" t="s">
        <v>89</v>
      </c>
      <c r="AV2042" s="599" t="s">
        <v>11</v>
      </c>
      <c r="AW2042" s="599" t="s">
        <v>43</v>
      </c>
      <c r="AX2042" s="599" t="s">
        <v>82</v>
      </c>
      <c r="AY2042" s="600" t="s">
        <v>197</v>
      </c>
    </row>
    <row r="2043" spans="2:65" s="606" customFormat="1">
      <c r="B2043" s="605"/>
      <c r="D2043" s="594" t="s">
        <v>205</v>
      </c>
      <c r="E2043" s="607" t="s">
        <v>5</v>
      </c>
      <c r="F2043" s="608" t="s">
        <v>1451</v>
      </c>
      <c r="H2043" s="609">
        <v>5.67</v>
      </c>
      <c r="L2043" s="605"/>
      <c r="M2043" s="610"/>
      <c r="N2043" s="611"/>
      <c r="O2043" s="611"/>
      <c r="P2043" s="611"/>
      <c r="Q2043" s="611"/>
      <c r="R2043" s="611"/>
      <c r="S2043" s="611"/>
      <c r="T2043" s="612"/>
      <c r="AT2043" s="607" t="s">
        <v>205</v>
      </c>
      <c r="AU2043" s="607" t="s">
        <v>89</v>
      </c>
      <c r="AV2043" s="606" t="s">
        <v>89</v>
      </c>
      <c r="AW2043" s="606" t="s">
        <v>43</v>
      </c>
      <c r="AX2043" s="606" t="s">
        <v>82</v>
      </c>
      <c r="AY2043" s="607" t="s">
        <v>197</v>
      </c>
    </row>
    <row r="2044" spans="2:65" s="599" customFormat="1">
      <c r="B2044" s="598"/>
      <c r="D2044" s="594" t="s">
        <v>205</v>
      </c>
      <c r="E2044" s="600" t="s">
        <v>5</v>
      </c>
      <c r="F2044" s="601" t="s">
        <v>1452</v>
      </c>
      <c r="H2044" s="600" t="s">
        <v>5</v>
      </c>
      <c r="L2044" s="598"/>
      <c r="M2044" s="602"/>
      <c r="N2044" s="603"/>
      <c r="O2044" s="603"/>
      <c r="P2044" s="603"/>
      <c r="Q2044" s="603"/>
      <c r="R2044" s="603"/>
      <c r="S2044" s="603"/>
      <c r="T2044" s="604"/>
      <c r="AT2044" s="600" t="s">
        <v>205</v>
      </c>
      <c r="AU2044" s="600" t="s">
        <v>89</v>
      </c>
      <c r="AV2044" s="599" t="s">
        <v>11</v>
      </c>
      <c r="AW2044" s="599" t="s">
        <v>43</v>
      </c>
      <c r="AX2044" s="599" t="s">
        <v>82</v>
      </c>
      <c r="AY2044" s="600" t="s">
        <v>197</v>
      </c>
    </row>
    <row r="2045" spans="2:65" s="606" customFormat="1">
      <c r="B2045" s="605"/>
      <c r="D2045" s="594" t="s">
        <v>205</v>
      </c>
      <c r="E2045" s="607" t="s">
        <v>5</v>
      </c>
      <c r="F2045" s="608" t="s">
        <v>1453</v>
      </c>
      <c r="H2045" s="609">
        <v>5.85</v>
      </c>
      <c r="L2045" s="605"/>
      <c r="M2045" s="610"/>
      <c r="N2045" s="611"/>
      <c r="O2045" s="611"/>
      <c r="P2045" s="611"/>
      <c r="Q2045" s="611"/>
      <c r="R2045" s="611"/>
      <c r="S2045" s="611"/>
      <c r="T2045" s="612"/>
      <c r="AT2045" s="607" t="s">
        <v>205</v>
      </c>
      <c r="AU2045" s="607" t="s">
        <v>89</v>
      </c>
      <c r="AV2045" s="606" t="s">
        <v>89</v>
      </c>
      <c r="AW2045" s="606" t="s">
        <v>43</v>
      </c>
      <c r="AX2045" s="606" t="s">
        <v>82</v>
      </c>
      <c r="AY2045" s="607" t="s">
        <v>197</v>
      </c>
    </row>
    <row r="2046" spans="2:65" s="599" customFormat="1">
      <c r="B2046" s="598"/>
      <c r="D2046" s="594" t="s">
        <v>205</v>
      </c>
      <c r="E2046" s="600" t="s">
        <v>5</v>
      </c>
      <c r="F2046" s="601" t="s">
        <v>1454</v>
      </c>
      <c r="H2046" s="600" t="s">
        <v>5</v>
      </c>
      <c r="L2046" s="598"/>
      <c r="M2046" s="602"/>
      <c r="N2046" s="603"/>
      <c r="O2046" s="603"/>
      <c r="P2046" s="603"/>
      <c r="Q2046" s="603"/>
      <c r="R2046" s="603"/>
      <c r="S2046" s="603"/>
      <c r="T2046" s="604"/>
      <c r="AT2046" s="600" t="s">
        <v>205</v>
      </c>
      <c r="AU2046" s="600" t="s">
        <v>89</v>
      </c>
      <c r="AV2046" s="599" t="s">
        <v>11</v>
      </c>
      <c r="AW2046" s="599" t="s">
        <v>43</v>
      </c>
      <c r="AX2046" s="599" t="s">
        <v>82</v>
      </c>
      <c r="AY2046" s="600" t="s">
        <v>197</v>
      </c>
    </row>
    <row r="2047" spans="2:65" s="606" customFormat="1">
      <c r="B2047" s="605"/>
      <c r="D2047" s="594" t="s">
        <v>205</v>
      </c>
      <c r="E2047" s="607" t="s">
        <v>5</v>
      </c>
      <c r="F2047" s="608" t="s">
        <v>1453</v>
      </c>
      <c r="H2047" s="609">
        <v>5.85</v>
      </c>
      <c r="L2047" s="605"/>
      <c r="M2047" s="610"/>
      <c r="N2047" s="611"/>
      <c r="O2047" s="611"/>
      <c r="P2047" s="611"/>
      <c r="Q2047" s="611"/>
      <c r="R2047" s="611"/>
      <c r="S2047" s="611"/>
      <c r="T2047" s="612"/>
      <c r="AT2047" s="607" t="s">
        <v>205</v>
      </c>
      <c r="AU2047" s="607" t="s">
        <v>89</v>
      </c>
      <c r="AV2047" s="606" t="s">
        <v>89</v>
      </c>
      <c r="AW2047" s="606" t="s">
        <v>43</v>
      </c>
      <c r="AX2047" s="606" t="s">
        <v>82</v>
      </c>
      <c r="AY2047" s="607" t="s">
        <v>197</v>
      </c>
    </row>
    <row r="2048" spans="2:65" s="599" customFormat="1">
      <c r="B2048" s="598"/>
      <c r="D2048" s="594" t="s">
        <v>205</v>
      </c>
      <c r="E2048" s="600" t="s">
        <v>5</v>
      </c>
      <c r="F2048" s="601" t="s">
        <v>1455</v>
      </c>
      <c r="H2048" s="600" t="s">
        <v>5</v>
      </c>
      <c r="L2048" s="598"/>
      <c r="M2048" s="602"/>
      <c r="N2048" s="603"/>
      <c r="O2048" s="603"/>
      <c r="P2048" s="603"/>
      <c r="Q2048" s="603"/>
      <c r="R2048" s="603"/>
      <c r="S2048" s="603"/>
      <c r="T2048" s="604"/>
      <c r="AT2048" s="600" t="s">
        <v>205</v>
      </c>
      <c r="AU2048" s="600" t="s">
        <v>89</v>
      </c>
      <c r="AV2048" s="599" t="s">
        <v>11</v>
      </c>
      <c r="AW2048" s="599" t="s">
        <v>43</v>
      </c>
      <c r="AX2048" s="599" t="s">
        <v>82</v>
      </c>
      <c r="AY2048" s="600" t="s">
        <v>197</v>
      </c>
    </row>
    <row r="2049" spans="2:65" s="606" customFormat="1">
      <c r="B2049" s="605"/>
      <c r="D2049" s="594" t="s">
        <v>205</v>
      </c>
      <c r="E2049" s="607" t="s">
        <v>5</v>
      </c>
      <c r="F2049" s="608" t="s">
        <v>1453</v>
      </c>
      <c r="H2049" s="609">
        <v>5.85</v>
      </c>
      <c r="L2049" s="605"/>
      <c r="M2049" s="610"/>
      <c r="N2049" s="611"/>
      <c r="O2049" s="611"/>
      <c r="P2049" s="611"/>
      <c r="Q2049" s="611"/>
      <c r="R2049" s="611"/>
      <c r="S2049" s="611"/>
      <c r="T2049" s="612"/>
      <c r="AT2049" s="607" t="s">
        <v>205</v>
      </c>
      <c r="AU2049" s="607" t="s">
        <v>89</v>
      </c>
      <c r="AV2049" s="606" t="s">
        <v>89</v>
      </c>
      <c r="AW2049" s="606" t="s">
        <v>43</v>
      </c>
      <c r="AX2049" s="606" t="s">
        <v>82</v>
      </c>
      <c r="AY2049" s="607" t="s">
        <v>197</v>
      </c>
    </row>
    <row r="2050" spans="2:65" s="614" customFormat="1">
      <c r="B2050" s="613"/>
      <c r="D2050" s="594" t="s">
        <v>205</v>
      </c>
      <c r="E2050" s="615" t="s">
        <v>5</v>
      </c>
      <c r="F2050" s="616" t="s">
        <v>210</v>
      </c>
      <c r="H2050" s="617">
        <v>23.22</v>
      </c>
      <c r="L2050" s="613"/>
      <c r="M2050" s="618"/>
      <c r="N2050" s="619"/>
      <c r="O2050" s="619"/>
      <c r="P2050" s="619"/>
      <c r="Q2050" s="619"/>
      <c r="R2050" s="619"/>
      <c r="S2050" s="619"/>
      <c r="T2050" s="620"/>
      <c r="AT2050" s="615" t="s">
        <v>205</v>
      </c>
      <c r="AU2050" s="615" t="s">
        <v>89</v>
      </c>
      <c r="AV2050" s="614" t="s">
        <v>129</v>
      </c>
      <c r="AW2050" s="614" t="s">
        <v>43</v>
      </c>
      <c r="AX2050" s="614" t="s">
        <v>11</v>
      </c>
      <c r="AY2050" s="615" t="s">
        <v>197</v>
      </c>
    </row>
    <row r="2051" spans="2:65" s="492" customFormat="1" ht="16.5" customHeight="1">
      <c r="B2051" s="493"/>
      <c r="C2051" s="572" t="s">
        <v>1456</v>
      </c>
      <c r="D2051" s="572" t="s">
        <v>199</v>
      </c>
      <c r="E2051" s="573" t="s">
        <v>1457</v>
      </c>
      <c r="F2051" s="574" t="s">
        <v>1458</v>
      </c>
      <c r="G2051" s="575" t="s">
        <v>876</v>
      </c>
      <c r="H2051" s="576">
        <v>21.6</v>
      </c>
      <c r="I2051" s="7"/>
      <c r="J2051" s="577">
        <f>ROUND(I2051*H2051,0)</f>
        <v>0</v>
      </c>
      <c r="K2051" s="574" t="s">
        <v>203</v>
      </c>
      <c r="L2051" s="493"/>
      <c r="M2051" s="578" t="s">
        <v>5</v>
      </c>
      <c r="N2051" s="579" t="s">
        <v>53</v>
      </c>
      <c r="O2051" s="494"/>
      <c r="P2051" s="580">
        <f>O2051*H2051</f>
        <v>0</v>
      </c>
      <c r="Q2051" s="580">
        <v>0</v>
      </c>
      <c r="R2051" s="580">
        <f>Q2051*H2051</f>
        <v>0</v>
      </c>
      <c r="S2051" s="580">
        <v>3.0000000000000001E-3</v>
      </c>
      <c r="T2051" s="581">
        <f>S2051*H2051</f>
        <v>6.480000000000001E-2</v>
      </c>
      <c r="AR2051" s="482" t="s">
        <v>374</v>
      </c>
      <c r="AT2051" s="482" t="s">
        <v>199</v>
      </c>
      <c r="AU2051" s="482" t="s">
        <v>89</v>
      </c>
      <c r="AY2051" s="482" t="s">
        <v>197</v>
      </c>
      <c r="BE2051" s="582">
        <f>IF(N2051="základní",J2051,0)</f>
        <v>0</v>
      </c>
      <c r="BF2051" s="582">
        <f>IF(N2051="snížená",J2051,0)</f>
        <v>0</v>
      </c>
      <c r="BG2051" s="582">
        <f>IF(N2051="zákl. přenesená",J2051,0)</f>
        <v>0</v>
      </c>
      <c r="BH2051" s="582">
        <f>IF(N2051="sníž. přenesená",J2051,0)</f>
        <v>0</v>
      </c>
      <c r="BI2051" s="582">
        <f>IF(N2051="nulová",J2051,0)</f>
        <v>0</v>
      </c>
      <c r="BJ2051" s="482" t="s">
        <v>11</v>
      </c>
      <c r="BK2051" s="582">
        <f>ROUND(I2051*H2051,0)</f>
        <v>0</v>
      </c>
      <c r="BL2051" s="482" t="s">
        <v>374</v>
      </c>
      <c r="BM2051" s="482" t="s">
        <v>1459</v>
      </c>
    </row>
    <row r="2052" spans="2:65" s="599" customFormat="1">
      <c r="B2052" s="598"/>
      <c r="D2052" s="594" t="s">
        <v>205</v>
      </c>
      <c r="E2052" s="600" t="s">
        <v>5</v>
      </c>
      <c r="F2052" s="601" t="s">
        <v>1450</v>
      </c>
      <c r="H2052" s="600" t="s">
        <v>5</v>
      </c>
      <c r="L2052" s="598"/>
      <c r="M2052" s="602"/>
      <c r="N2052" s="603"/>
      <c r="O2052" s="603"/>
      <c r="P2052" s="603"/>
      <c r="Q2052" s="603"/>
      <c r="R2052" s="603"/>
      <c r="S2052" s="603"/>
      <c r="T2052" s="604"/>
      <c r="AT2052" s="600" t="s">
        <v>205</v>
      </c>
      <c r="AU2052" s="600" t="s">
        <v>89</v>
      </c>
      <c r="AV2052" s="599" t="s">
        <v>11</v>
      </c>
      <c r="AW2052" s="599" t="s">
        <v>43</v>
      </c>
      <c r="AX2052" s="599" t="s">
        <v>82</v>
      </c>
      <c r="AY2052" s="600" t="s">
        <v>197</v>
      </c>
    </row>
    <row r="2053" spans="2:65" s="606" customFormat="1">
      <c r="B2053" s="605"/>
      <c r="D2053" s="594" t="s">
        <v>205</v>
      </c>
      <c r="E2053" s="607" t="s">
        <v>5</v>
      </c>
      <c r="F2053" s="608" t="s">
        <v>1460</v>
      </c>
      <c r="H2053" s="609">
        <v>5.4</v>
      </c>
      <c r="L2053" s="605"/>
      <c r="M2053" s="610"/>
      <c r="N2053" s="611"/>
      <c r="O2053" s="611"/>
      <c r="P2053" s="611"/>
      <c r="Q2053" s="611"/>
      <c r="R2053" s="611"/>
      <c r="S2053" s="611"/>
      <c r="T2053" s="612"/>
      <c r="AT2053" s="607" t="s">
        <v>205</v>
      </c>
      <c r="AU2053" s="607" t="s">
        <v>89</v>
      </c>
      <c r="AV2053" s="606" t="s">
        <v>89</v>
      </c>
      <c r="AW2053" s="606" t="s">
        <v>43</v>
      </c>
      <c r="AX2053" s="606" t="s">
        <v>82</v>
      </c>
      <c r="AY2053" s="607" t="s">
        <v>197</v>
      </c>
    </row>
    <row r="2054" spans="2:65" s="599" customFormat="1">
      <c r="B2054" s="598"/>
      <c r="D2054" s="594" t="s">
        <v>205</v>
      </c>
      <c r="E2054" s="600" t="s">
        <v>5</v>
      </c>
      <c r="F2054" s="601" t="s">
        <v>1452</v>
      </c>
      <c r="H2054" s="600" t="s">
        <v>5</v>
      </c>
      <c r="L2054" s="598"/>
      <c r="M2054" s="602"/>
      <c r="N2054" s="603"/>
      <c r="O2054" s="603"/>
      <c r="P2054" s="603"/>
      <c r="Q2054" s="603"/>
      <c r="R2054" s="603"/>
      <c r="S2054" s="603"/>
      <c r="T2054" s="604"/>
      <c r="AT2054" s="600" t="s">
        <v>205</v>
      </c>
      <c r="AU2054" s="600" t="s">
        <v>89</v>
      </c>
      <c r="AV2054" s="599" t="s">
        <v>11</v>
      </c>
      <c r="AW2054" s="599" t="s">
        <v>43</v>
      </c>
      <c r="AX2054" s="599" t="s">
        <v>82</v>
      </c>
      <c r="AY2054" s="600" t="s">
        <v>197</v>
      </c>
    </row>
    <row r="2055" spans="2:65" s="606" customFormat="1">
      <c r="B2055" s="605"/>
      <c r="D2055" s="594" t="s">
        <v>205</v>
      </c>
      <c r="E2055" s="607" t="s">
        <v>5</v>
      </c>
      <c r="F2055" s="608" t="s">
        <v>1460</v>
      </c>
      <c r="H2055" s="609">
        <v>5.4</v>
      </c>
      <c r="L2055" s="605"/>
      <c r="M2055" s="610"/>
      <c r="N2055" s="611"/>
      <c r="O2055" s="611"/>
      <c r="P2055" s="611"/>
      <c r="Q2055" s="611"/>
      <c r="R2055" s="611"/>
      <c r="S2055" s="611"/>
      <c r="T2055" s="612"/>
      <c r="AT2055" s="607" t="s">
        <v>205</v>
      </c>
      <c r="AU2055" s="607" t="s">
        <v>89</v>
      </c>
      <c r="AV2055" s="606" t="s">
        <v>89</v>
      </c>
      <c r="AW2055" s="606" t="s">
        <v>43</v>
      </c>
      <c r="AX2055" s="606" t="s">
        <v>82</v>
      </c>
      <c r="AY2055" s="607" t="s">
        <v>197</v>
      </c>
    </row>
    <row r="2056" spans="2:65" s="599" customFormat="1">
      <c r="B2056" s="598"/>
      <c r="D2056" s="594" t="s">
        <v>205</v>
      </c>
      <c r="E2056" s="600" t="s">
        <v>5</v>
      </c>
      <c r="F2056" s="601" t="s">
        <v>1454</v>
      </c>
      <c r="H2056" s="600" t="s">
        <v>5</v>
      </c>
      <c r="L2056" s="598"/>
      <c r="M2056" s="602"/>
      <c r="N2056" s="603"/>
      <c r="O2056" s="603"/>
      <c r="P2056" s="603"/>
      <c r="Q2056" s="603"/>
      <c r="R2056" s="603"/>
      <c r="S2056" s="603"/>
      <c r="T2056" s="604"/>
      <c r="AT2056" s="600" t="s">
        <v>205</v>
      </c>
      <c r="AU2056" s="600" t="s">
        <v>89</v>
      </c>
      <c r="AV2056" s="599" t="s">
        <v>11</v>
      </c>
      <c r="AW2056" s="599" t="s">
        <v>43</v>
      </c>
      <c r="AX2056" s="599" t="s">
        <v>82</v>
      </c>
      <c r="AY2056" s="600" t="s">
        <v>197</v>
      </c>
    </row>
    <row r="2057" spans="2:65" s="606" customFormat="1">
      <c r="B2057" s="605"/>
      <c r="D2057" s="594" t="s">
        <v>205</v>
      </c>
      <c r="E2057" s="607" t="s">
        <v>5</v>
      </c>
      <c r="F2057" s="608" t="s">
        <v>1460</v>
      </c>
      <c r="H2057" s="609">
        <v>5.4</v>
      </c>
      <c r="L2057" s="605"/>
      <c r="M2057" s="610"/>
      <c r="N2057" s="611"/>
      <c r="O2057" s="611"/>
      <c r="P2057" s="611"/>
      <c r="Q2057" s="611"/>
      <c r="R2057" s="611"/>
      <c r="S2057" s="611"/>
      <c r="T2057" s="612"/>
      <c r="AT2057" s="607" t="s">
        <v>205</v>
      </c>
      <c r="AU2057" s="607" t="s">
        <v>89</v>
      </c>
      <c r="AV2057" s="606" t="s">
        <v>89</v>
      </c>
      <c r="AW2057" s="606" t="s">
        <v>43</v>
      </c>
      <c r="AX2057" s="606" t="s">
        <v>82</v>
      </c>
      <c r="AY2057" s="607" t="s">
        <v>197</v>
      </c>
    </row>
    <row r="2058" spans="2:65" s="599" customFormat="1">
      <c r="B2058" s="598"/>
      <c r="D2058" s="594" t="s">
        <v>205</v>
      </c>
      <c r="E2058" s="600" t="s">
        <v>5</v>
      </c>
      <c r="F2058" s="601" t="s">
        <v>1455</v>
      </c>
      <c r="H2058" s="600" t="s">
        <v>5</v>
      </c>
      <c r="L2058" s="598"/>
      <c r="M2058" s="602"/>
      <c r="N2058" s="603"/>
      <c r="O2058" s="603"/>
      <c r="P2058" s="603"/>
      <c r="Q2058" s="603"/>
      <c r="R2058" s="603"/>
      <c r="S2058" s="603"/>
      <c r="T2058" s="604"/>
      <c r="AT2058" s="600" t="s">
        <v>205</v>
      </c>
      <c r="AU2058" s="600" t="s">
        <v>89</v>
      </c>
      <c r="AV2058" s="599" t="s">
        <v>11</v>
      </c>
      <c r="AW2058" s="599" t="s">
        <v>43</v>
      </c>
      <c r="AX2058" s="599" t="s">
        <v>82</v>
      </c>
      <c r="AY2058" s="600" t="s">
        <v>197</v>
      </c>
    </row>
    <row r="2059" spans="2:65" s="606" customFormat="1">
      <c r="B2059" s="605"/>
      <c r="D2059" s="594" t="s">
        <v>205</v>
      </c>
      <c r="E2059" s="607" t="s">
        <v>5</v>
      </c>
      <c r="F2059" s="608" t="s">
        <v>1460</v>
      </c>
      <c r="H2059" s="609">
        <v>5.4</v>
      </c>
      <c r="L2059" s="605"/>
      <c r="M2059" s="610"/>
      <c r="N2059" s="611"/>
      <c r="O2059" s="611"/>
      <c r="P2059" s="611"/>
      <c r="Q2059" s="611"/>
      <c r="R2059" s="611"/>
      <c r="S2059" s="611"/>
      <c r="T2059" s="612"/>
      <c r="AT2059" s="607" t="s">
        <v>205</v>
      </c>
      <c r="AU2059" s="607" t="s">
        <v>89</v>
      </c>
      <c r="AV2059" s="606" t="s">
        <v>89</v>
      </c>
      <c r="AW2059" s="606" t="s">
        <v>43</v>
      </c>
      <c r="AX2059" s="606" t="s">
        <v>82</v>
      </c>
      <c r="AY2059" s="607" t="s">
        <v>197</v>
      </c>
    </row>
    <row r="2060" spans="2:65" s="614" customFormat="1">
      <c r="B2060" s="613"/>
      <c r="D2060" s="594" t="s">
        <v>205</v>
      </c>
      <c r="E2060" s="615" t="s">
        <v>5</v>
      </c>
      <c r="F2060" s="616" t="s">
        <v>210</v>
      </c>
      <c r="H2060" s="617">
        <v>21.6</v>
      </c>
      <c r="L2060" s="613"/>
      <c r="M2060" s="618"/>
      <c r="N2060" s="619"/>
      <c r="O2060" s="619"/>
      <c r="P2060" s="619"/>
      <c r="Q2060" s="619"/>
      <c r="R2060" s="619"/>
      <c r="S2060" s="619"/>
      <c r="T2060" s="620"/>
      <c r="AT2060" s="615" t="s">
        <v>205</v>
      </c>
      <c r="AU2060" s="615" t="s">
        <v>89</v>
      </c>
      <c r="AV2060" s="614" t="s">
        <v>129</v>
      </c>
      <c r="AW2060" s="614" t="s">
        <v>43</v>
      </c>
      <c r="AX2060" s="614" t="s">
        <v>11</v>
      </c>
      <c r="AY2060" s="615" t="s">
        <v>197</v>
      </c>
    </row>
    <row r="2061" spans="2:65" s="492" customFormat="1" ht="25.5" customHeight="1">
      <c r="B2061" s="493"/>
      <c r="C2061" s="572" t="s">
        <v>1461</v>
      </c>
      <c r="D2061" s="572" t="s">
        <v>199</v>
      </c>
      <c r="E2061" s="573" t="s">
        <v>1462</v>
      </c>
      <c r="F2061" s="574" t="s">
        <v>1463</v>
      </c>
      <c r="G2061" s="575" t="s">
        <v>1464</v>
      </c>
      <c r="H2061" s="576">
        <v>1099.8</v>
      </c>
      <c r="I2061" s="7"/>
      <c r="J2061" s="577">
        <f>ROUND(I2061*H2061,0)</f>
        <v>0</v>
      </c>
      <c r="K2061" s="574" t="s">
        <v>203</v>
      </c>
      <c r="L2061" s="493"/>
      <c r="M2061" s="578" t="s">
        <v>5</v>
      </c>
      <c r="N2061" s="579" t="s">
        <v>53</v>
      </c>
      <c r="O2061" s="494"/>
      <c r="P2061" s="580">
        <f>O2061*H2061</f>
        <v>0</v>
      </c>
      <c r="Q2061" s="580">
        <v>0</v>
      </c>
      <c r="R2061" s="580">
        <f>Q2061*H2061</f>
        <v>0</v>
      </c>
      <c r="S2061" s="580">
        <v>1E-3</v>
      </c>
      <c r="T2061" s="581">
        <f>S2061*H2061</f>
        <v>1.0997999999999999</v>
      </c>
      <c r="AR2061" s="482" t="s">
        <v>374</v>
      </c>
      <c r="AT2061" s="482" t="s">
        <v>199</v>
      </c>
      <c r="AU2061" s="482" t="s">
        <v>89</v>
      </c>
      <c r="AY2061" s="482" t="s">
        <v>197</v>
      </c>
      <c r="BE2061" s="582">
        <f>IF(N2061="základní",J2061,0)</f>
        <v>0</v>
      </c>
      <c r="BF2061" s="582">
        <f>IF(N2061="snížená",J2061,0)</f>
        <v>0</v>
      </c>
      <c r="BG2061" s="582">
        <f>IF(N2061="zákl. přenesená",J2061,0)</f>
        <v>0</v>
      </c>
      <c r="BH2061" s="582">
        <f>IF(N2061="sníž. přenesená",J2061,0)</f>
        <v>0</v>
      </c>
      <c r="BI2061" s="582">
        <f>IF(N2061="nulová",J2061,0)</f>
        <v>0</v>
      </c>
      <c r="BJ2061" s="482" t="s">
        <v>11</v>
      </c>
      <c r="BK2061" s="582">
        <f>ROUND(I2061*H2061,0)</f>
        <v>0</v>
      </c>
      <c r="BL2061" s="482" t="s">
        <v>374</v>
      </c>
      <c r="BM2061" s="482" t="s">
        <v>1465</v>
      </c>
    </row>
    <row r="2062" spans="2:65" s="492" customFormat="1" ht="54">
      <c r="B2062" s="493"/>
      <c r="D2062" s="594" t="s">
        <v>257</v>
      </c>
      <c r="F2062" s="595" t="s">
        <v>1466</v>
      </c>
      <c r="L2062" s="493"/>
      <c r="M2062" s="596"/>
      <c r="N2062" s="494"/>
      <c r="O2062" s="494"/>
      <c r="P2062" s="494"/>
      <c r="Q2062" s="494"/>
      <c r="R2062" s="494"/>
      <c r="S2062" s="494"/>
      <c r="T2062" s="597"/>
      <c r="AT2062" s="482" t="s">
        <v>257</v>
      </c>
      <c r="AU2062" s="482" t="s">
        <v>89</v>
      </c>
    </row>
    <row r="2063" spans="2:65" s="599" customFormat="1">
      <c r="B2063" s="598"/>
      <c r="D2063" s="594" t="s">
        <v>205</v>
      </c>
      <c r="E2063" s="600" t="s">
        <v>5</v>
      </c>
      <c r="F2063" s="601" t="s">
        <v>1467</v>
      </c>
      <c r="H2063" s="600" t="s">
        <v>5</v>
      </c>
      <c r="L2063" s="598"/>
      <c r="M2063" s="602"/>
      <c r="N2063" s="603"/>
      <c r="O2063" s="603"/>
      <c r="P2063" s="603"/>
      <c r="Q2063" s="603"/>
      <c r="R2063" s="603"/>
      <c r="S2063" s="603"/>
      <c r="T2063" s="604"/>
      <c r="AT2063" s="600" t="s">
        <v>205</v>
      </c>
      <c r="AU2063" s="600" t="s">
        <v>89</v>
      </c>
      <c r="AV2063" s="599" t="s">
        <v>11</v>
      </c>
      <c r="AW2063" s="599" t="s">
        <v>43</v>
      </c>
      <c r="AX2063" s="599" t="s">
        <v>82</v>
      </c>
      <c r="AY2063" s="600" t="s">
        <v>197</v>
      </c>
    </row>
    <row r="2064" spans="2:65" s="599" customFormat="1">
      <c r="B2064" s="598"/>
      <c r="D2064" s="594" t="s">
        <v>205</v>
      </c>
      <c r="E2064" s="600" t="s">
        <v>5</v>
      </c>
      <c r="F2064" s="601" t="s">
        <v>223</v>
      </c>
      <c r="H2064" s="600" t="s">
        <v>5</v>
      </c>
      <c r="L2064" s="598"/>
      <c r="M2064" s="602"/>
      <c r="N2064" s="603"/>
      <c r="O2064" s="603"/>
      <c r="P2064" s="603"/>
      <c r="Q2064" s="603"/>
      <c r="R2064" s="603"/>
      <c r="S2064" s="603"/>
      <c r="T2064" s="604"/>
      <c r="AT2064" s="600" t="s">
        <v>205</v>
      </c>
      <c r="AU2064" s="600" t="s">
        <v>89</v>
      </c>
      <c r="AV2064" s="599" t="s">
        <v>11</v>
      </c>
      <c r="AW2064" s="599" t="s">
        <v>43</v>
      </c>
      <c r="AX2064" s="599" t="s">
        <v>82</v>
      </c>
      <c r="AY2064" s="600" t="s">
        <v>197</v>
      </c>
    </row>
    <row r="2065" spans="2:65" s="606" customFormat="1">
      <c r="B2065" s="605"/>
      <c r="D2065" s="594" t="s">
        <v>205</v>
      </c>
      <c r="E2065" s="607" t="s">
        <v>5</v>
      </c>
      <c r="F2065" s="608" t="s">
        <v>1468</v>
      </c>
      <c r="H2065" s="609">
        <v>1099.8</v>
      </c>
      <c r="L2065" s="605"/>
      <c r="M2065" s="610"/>
      <c r="N2065" s="611"/>
      <c r="O2065" s="611"/>
      <c r="P2065" s="611"/>
      <c r="Q2065" s="611"/>
      <c r="R2065" s="611"/>
      <c r="S2065" s="611"/>
      <c r="T2065" s="612"/>
      <c r="AT2065" s="607" t="s">
        <v>205</v>
      </c>
      <c r="AU2065" s="607" t="s">
        <v>89</v>
      </c>
      <c r="AV2065" s="606" t="s">
        <v>89</v>
      </c>
      <c r="AW2065" s="606" t="s">
        <v>43</v>
      </c>
      <c r="AX2065" s="606" t="s">
        <v>82</v>
      </c>
      <c r="AY2065" s="607" t="s">
        <v>197</v>
      </c>
    </row>
    <row r="2066" spans="2:65" s="622" customFormat="1">
      <c r="B2066" s="621"/>
      <c r="D2066" s="594" t="s">
        <v>205</v>
      </c>
      <c r="E2066" s="623" t="s">
        <v>5</v>
      </c>
      <c r="F2066" s="624" t="s">
        <v>237</v>
      </c>
      <c r="H2066" s="625">
        <v>1099.8</v>
      </c>
      <c r="L2066" s="621"/>
      <c r="M2066" s="626"/>
      <c r="N2066" s="627"/>
      <c r="O2066" s="627"/>
      <c r="P2066" s="627"/>
      <c r="Q2066" s="627"/>
      <c r="R2066" s="627"/>
      <c r="S2066" s="627"/>
      <c r="T2066" s="628"/>
      <c r="AT2066" s="623" t="s">
        <v>205</v>
      </c>
      <c r="AU2066" s="623" t="s">
        <v>89</v>
      </c>
      <c r="AV2066" s="622" t="s">
        <v>114</v>
      </c>
      <c r="AW2066" s="622" t="s">
        <v>43</v>
      </c>
      <c r="AX2066" s="622" t="s">
        <v>82</v>
      </c>
      <c r="AY2066" s="623" t="s">
        <v>197</v>
      </c>
    </row>
    <row r="2067" spans="2:65" s="614" customFormat="1">
      <c r="B2067" s="613"/>
      <c r="D2067" s="594" t="s">
        <v>205</v>
      </c>
      <c r="E2067" s="615" t="s">
        <v>5</v>
      </c>
      <c r="F2067" s="616" t="s">
        <v>210</v>
      </c>
      <c r="H2067" s="617">
        <v>1099.8</v>
      </c>
      <c r="L2067" s="613"/>
      <c r="M2067" s="618"/>
      <c r="N2067" s="619"/>
      <c r="O2067" s="619"/>
      <c r="P2067" s="619"/>
      <c r="Q2067" s="619"/>
      <c r="R2067" s="619"/>
      <c r="S2067" s="619"/>
      <c r="T2067" s="620"/>
      <c r="AT2067" s="615" t="s">
        <v>205</v>
      </c>
      <c r="AU2067" s="615" t="s">
        <v>89</v>
      </c>
      <c r="AV2067" s="614" t="s">
        <v>129</v>
      </c>
      <c r="AW2067" s="614" t="s">
        <v>43</v>
      </c>
      <c r="AX2067" s="614" t="s">
        <v>11</v>
      </c>
      <c r="AY2067" s="615" t="s">
        <v>197</v>
      </c>
    </row>
    <row r="2068" spans="2:65" s="492" customFormat="1" ht="25.5" customHeight="1">
      <c r="B2068" s="493"/>
      <c r="C2068" s="572" t="s">
        <v>1469</v>
      </c>
      <c r="D2068" s="572" t="s">
        <v>199</v>
      </c>
      <c r="E2068" s="573" t="s">
        <v>1470</v>
      </c>
      <c r="F2068" s="574" t="s">
        <v>1471</v>
      </c>
      <c r="G2068" s="575" t="s">
        <v>1464</v>
      </c>
      <c r="H2068" s="576">
        <v>250</v>
      </c>
      <c r="I2068" s="7"/>
      <c r="J2068" s="577">
        <f>ROUND(I2068*H2068,0)</f>
        <v>0</v>
      </c>
      <c r="K2068" s="574" t="s">
        <v>203</v>
      </c>
      <c r="L2068" s="493"/>
      <c r="M2068" s="578" t="s">
        <v>5</v>
      </c>
      <c r="N2068" s="579" t="s">
        <v>53</v>
      </c>
      <c r="O2068" s="494"/>
      <c r="P2068" s="580">
        <f>O2068*H2068</f>
        <v>0</v>
      </c>
      <c r="Q2068" s="580">
        <v>0</v>
      </c>
      <c r="R2068" s="580">
        <f>Q2068*H2068</f>
        <v>0</v>
      </c>
      <c r="S2068" s="580">
        <v>1E-3</v>
      </c>
      <c r="T2068" s="581">
        <f>S2068*H2068</f>
        <v>0.25</v>
      </c>
      <c r="AR2068" s="482" t="s">
        <v>374</v>
      </c>
      <c r="AT2068" s="482" t="s">
        <v>199</v>
      </c>
      <c r="AU2068" s="482" t="s">
        <v>89</v>
      </c>
      <c r="AY2068" s="482" t="s">
        <v>197</v>
      </c>
      <c r="BE2068" s="582">
        <f>IF(N2068="základní",J2068,0)</f>
        <v>0</v>
      </c>
      <c r="BF2068" s="582">
        <f>IF(N2068="snížená",J2068,0)</f>
        <v>0</v>
      </c>
      <c r="BG2068" s="582">
        <f>IF(N2068="zákl. přenesená",J2068,0)</f>
        <v>0</v>
      </c>
      <c r="BH2068" s="582">
        <f>IF(N2068="sníž. přenesená",J2068,0)</f>
        <v>0</v>
      </c>
      <c r="BI2068" s="582">
        <f>IF(N2068="nulová",J2068,0)</f>
        <v>0</v>
      </c>
      <c r="BJ2068" s="482" t="s">
        <v>11</v>
      </c>
      <c r="BK2068" s="582">
        <f>ROUND(I2068*H2068,0)</f>
        <v>0</v>
      </c>
      <c r="BL2068" s="482" t="s">
        <v>374</v>
      </c>
      <c r="BM2068" s="482" t="s">
        <v>1472</v>
      </c>
    </row>
    <row r="2069" spans="2:65" s="492" customFormat="1" ht="54">
      <c r="B2069" s="493"/>
      <c r="D2069" s="594" t="s">
        <v>257</v>
      </c>
      <c r="F2069" s="595" t="s">
        <v>1466</v>
      </c>
      <c r="L2069" s="493"/>
      <c r="M2069" s="596"/>
      <c r="N2069" s="494"/>
      <c r="O2069" s="494"/>
      <c r="P2069" s="494"/>
      <c r="Q2069" s="494"/>
      <c r="R2069" s="494"/>
      <c r="S2069" s="494"/>
      <c r="T2069" s="597"/>
      <c r="AT2069" s="482" t="s">
        <v>257</v>
      </c>
      <c r="AU2069" s="482" t="s">
        <v>89</v>
      </c>
    </row>
    <row r="2070" spans="2:65" s="599" customFormat="1">
      <c r="B2070" s="598"/>
      <c r="D2070" s="594" t="s">
        <v>205</v>
      </c>
      <c r="E2070" s="600" t="s">
        <v>5</v>
      </c>
      <c r="F2070" s="601" t="s">
        <v>223</v>
      </c>
      <c r="H2070" s="600" t="s">
        <v>5</v>
      </c>
      <c r="L2070" s="598"/>
      <c r="M2070" s="602"/>
      <c r="N2070" s="603"/>
      <c r="O2070" s="603"/>
      <c r="P2070" s="603"/>
      <c r="Q2070" s="603"/>
      <c r="R2070" s="603"/>
      <c r="S2070" s="603"/>
      <c r="T2070" s="604"/>
      <c r="AT2070" s="600" t="s">
        <v>205</v>
      </c>
      <c r="AU2070" s="600" t="s">
        <v>89</v>
      </c>
      <c r="AV2070" s="599" t="s">
        <v>11</v>
      </c>
      <c r="AW2070" s="599" t="s">
        <v>43</v>
      </c>
      <c r="AX2070" s="599" t="s">
        <v>82</v>
      </c>
      <c r="AY2070" s="600" t="s">
        <v>197</v>
      </c>
    </row>
    <row r="2071" spans="2:65" s="599" customFormat="1">
      <c r="B2071" s="598"/>
      <c r="D2071" s="594" t="s">
        <v>205</v>
      </c>
      <c r="E2071" s="600" t="s">
        <v>5</v>
      </c>
      <c r="F2071" s="601" t="s">
        <v>1473</v>
      </c>
      <c r="H2071" s="600" t="s">
        <v>5</v>
      </c>
      <c r="L2071" s="598"/>
      <c r="M2071" s="602"/>
      <c r="N2071" s="603"/>
      <c r="O2071" s="603"/>
      <c r="P2071" s="603"/>
      <c r="Q2071" s="603"/>
      <c r="R2071" s="603"/>
      <c r="S2071" s="603"/>
      <c r="T2071" s="604"/>
      <c r="AT2071" s="600" t="s">
        <v>205</v>
      </c>
      <c r="AU2071" s="600" t="s">
        <v>89</v>
      </c>
      <c r="AV2071" s="599" t="s">
        <v>11</v>
      </c>
      <c r="AW2071" s="599" t="s">
        <v>43</v>
      </c>
      <c r="AX2071" s="599" t="s">
        <v>82</v>
      </c>
      <c r="AY2071" s="600" t="s">
        <v>197</v>
      </c>
    </row>
    <row r="2072" spans="2:65" s="606" customFormat="1">
      <c r="B2072" s="605"/>
      <c r="D2072" s="594" t="s">
        <v>205</v>
      </c>
      <c r="E2072" s="607" t="s">
        <v>5</v>
      </c>
      <c r="F2072" s="608" t="s">
        <v>1474</v>
      </c>
      <c r="H2072" s="609">
        <v>250</v>
      </c>
      <c r="L2072" s="605"/>
      <c r="M2072" s="610"/>
      <c r="N2072" s="611"/>
      <c r="O2072" s="611"/>
      <c r="P2072" s="611"/>
      <c r="Q2072" s="611"/>
      <c r="R2072" s="611"/>
      <c r="S2072" s="611"/>
      <c r="T2072" s="612"/>
      <c r="AT2072" s="607" t="s">
        <v>205</v>
      </c>
      <c r="AU2072" s="607" t="s">
        <v>89</v>
      </c>
      <c r="AV2072" s="606" t="s">
        <v>89</v>
      </c>
      <c r="AW2072" s="606" t="s">
        <v>43</v>
      </c>
      <c r="AX2072" s="606" t="s">
        <v>82</v>
      </c>
      <c r="AY2072" s="607" t="s">
        <v>197</v>
      </c>
    </row>
    <row r="2073" spans="2:65" s="622" customFormat="1">
      <c r="B2073" s="621"/>
      <c r="D2073" s="594" t="s">
        <v>205</v>
      </c>
      <c r="E2073" s="623" t="s">
        <v>5</v>
      </c>
      <c r="F2073" s="624" t="s">
        <v>237</v>
      </c>
      <c r="H2073" s="625">
        <v>250</v>
      </c>
      <c r="L2073" s="621"/>
      <c r="M2073" s="626"/>
      <c r="N2073" s="627"/>
      <c r="O2073" s="627"/>
      <c r="P2073" s="627"/>
      <c r="Q2073" s="627"/>
      <c r="R2073" s="627"/>
      <c r="S2073" s="627"/>
      <c r="T2073" s="628"/>
      <c r="AT2073" s="623" t="s">
        <v>205</v>
      </c>
      <c r="AU2073" s="623" t="s">
        <v>89</v>
      </c>
      <c r="AV2073" s="622" t="s">
        <v>114</v>
      </c>
      <c r="AW2073" s="622" t="s">
        <v>43</v>
      </c>
      <c r="AX2073" s="622" t="s">
        <v>82</v>
      </c>
      <c r="AY2073" s="623" t="s">
        <v>197</v>
      </c>
    </row>
    <row r="2074" spans="2:65" s="614" customFormat="1">
      <c r="B2074" s="613"/>
      <c r="D2074" s="594" t="s">
        <v>205</v>
      </c>
      <c r="E2074" s="615" t="s">
        <v>5</v>
      </c>
      <c r="F2074" s="616" t="s">
        <v>210</v>
      </c>
      <c r="H2074" s="617">
        <v>250</v>
      </c>
      <c r="L2074" s="613"/>
      <c r="M2074" s="618"/>
      <c r="N2074" s="619"/>
      <c r="O2074" s="619"/>
      <c r="P2074" s="619"/>
      <c r="Q2074" s="619"/>
      <c r="R2074" s="619"/>
      <c r="S2074" s="619"/>
      <c r="T2074" s="620"/>
      <c r="AT2074" s="615" t="s">
        <v>205</v>
      </c>
      <c r="AU2074" s="615" t="s">
        <v>89</v>
      </c>
      <c r="AV2074" s="614" t="s">
        <v>129</v>
      </c>
      <c r="AW2074" s="614" t="s">
        <v>43</v>
      </c>
      <c r="AX2074" s="614" t="s">
        <v>11</v>
      </c>
      <c r="AY2074" s="615" t="s">
        <v>197</v>
      </c>
    </row>
    <row r="2075" spans="2:65" s="492" customFormat="1" ht="25.5" customHeight="1">
      <c r="B2075" s="493"/>
      <c r="C2075" s="572" t="s">
        <v>1475</v>
      </c>
      <c r="D2075" s="572" t="s">
        <v>199</v>
      </c>
      <c r="E2075" s="573" t="s">
        <v>1476</v>
      </c>
      <c r="F2075" s="574" t="s">
        <v>1477</v>
      </c>
      <c r="G2075" s="575" t="s">
        <v>1464</v>
      </c>
      <c r="H2075" s="576">
        <v>500</v>
      </c>
      <c r="I2075" s="7"/>
      <c r="J2075" s="577">
        <f>ROUND(I2075*H2075,0)</f>
        <v>0</v>
      </c>
      <c r="K2075" s="574" t="s">
        <v>203</v>
      </c>
      <c r="L2075" s="493"/>
      <c r="M2075" s="578" t="s">
        <v>5</v>
      </c>
      <c r="N2075" s="579" t="s">
        <v>53</v>
      </c>
      <c r="O2075" s="494"/>
      <c r="P2075" s="580">
        <f>O2075*H2075</f>
        <v>0</v>
      </c>
      <c r="Q2075" s="580">
        <v>0</v>
      </c>
      <c r="R2075" s="580">
        <f>Q2075*H2075</f>
        <v>0</v>
      </c>
      <c r="S2075" s="580">
        <v>1E-3</v>
      </c>
      <c r="T2075" s="581">
        <f>S2075*H2075</f>
        <v>0.5</v>
      </c>
      <c r="AR2075" s="482" t="s">
        <v>374</v>
      </c>
      <c r="AT2075" s="482" t="s">
        <v>199</v>
      </c>
      <c r="AU2075" s="482" t="s">
        <v>89</v>
      </c>
      <c r="AY2075" s="482" t="s">
        <v>197</v>
      </c>
      <c r="BE2075" s="582">
        <f>IF(N2075="základní",J2075,0)</f>
        <v>0</v>
      </c>
      <c r="BF2075" s="582">
        <f>IF(N2075="snížená",J2075,0)</f>
        <v>0</v>
      </c>
      <c r="BG2075" s="582">
        <f>IF(N2075="zákl. přenesená",J2075,0)</f>
        <v>0</v>
      </c>
      <c r="BH2075" s="582">
        <f>IF(N2075="sníž. přenesená",J2075,0)</f>
        <v>0</v>
      </c>
      <c r="BI2075" s="582">
        <f>IF(N2075="nulová",J2075,0)</f>
        <v>0</v>
      </c>
      <c r="BJ2075" s="482" t="s">
        <v>11</v>
      </c>
      <c r="BK2075" s="582">
        <f>ROUND(I2075*H2075,0)</f>
        <v>0</v>
      </c>
      <c r="BL2075" s="482" t="s">
        <v>374</v>
      </c>
      <c r="BM2075" s="482" t="s">
        <v>1478</v>
      </c>
    </row>
    <row r="2076" spans="2:65" s="492" customFormat="1" ht="54">
      <c r="B2076" s="493"/>
      <c r="D2076" s="594" t="s">
        <v>257</v>
      </c>
      <c r="F2076" s="595" t="s">
        <v>1466</v>
      </c>
      <c r="L2076" s="493"/>
      <c r="M2076" s="596"/>
      <c r="N2076" s="494"/>
      <c r="O2076" s="494"/>
      <c r="P2076" s="494"/>
      <c r="Q2076" s="494"/>
      <c r="R2076" s="494"/>
      <c r="S2076" s="494"/>
      <c r="T2076" s="597"/>
      <c r="AT2076" s="482" t="s">
        <v>257</v>
      </c>
      <c r="AU2076" s="482" t="s">
        <v>89</v>
      </c>
    </row>
    <row r="2077" spans="2:65" s="599" customFormat="1">
      <c r="B2077" s="598"/>
      <c r="D2077" s="594" t="s">
        <v>205</v>
      </c>
      <c r="E2077" s="600" t="s">
        <v>5</v>
      </c>
      <c r="F2077" s="601" t="s">
        <v>215</v>
      </c>
      <c r="H2077" s="600" t="s">
        <v>5</v>
      </c>
      <c r="L2077" s="598"/>
      <c r="M2077" s="602"/>
      <c r="N2077" s="603"/>
      <c r="O2077" s="603"/>
      <c r="P2077" s="603"/>
      <c r="Q2077" s="603"/>
      <c r="R2077" s="603"/>
      <c r="S2077" s="603"/>
      <c r="T2077" s="604"/>
      <c r="AT2077" s="600" t="s">
        <v>205</v>
      </c>
      <c r="AU2077" s="600" t="s">
        <v>89</v>
      </c>
      <c r="AV2077" s="599" t="s">
        <v>11</v>
      </c>
      <c r="AW2077" s="599" t="s">
        <v>43</v>
      </c>
      <c r="AX2077" s="599" t="s">
        <v>82</v>
      </c>
      <c r="AY2077" s="600" t="s">
        <v>197</v>
      </c>
    </row>
    <row r="2078" spans="2:65" s="599" customFormat="1">
      <c r="B2078" s="598"/>
      <c r="D2078" s="594" t="s">
        <v>205</v>
      </c>
      <c r="E2078" s="600" t="s">
        <v>5</v>
      </c>
      <c r="F2078" s="601" t="s">
        <v>1479</v>
      </c>
      <c r="H2078" s="600" t="s">
        <v>5</v>
      </c>
      <c r="L2078" s="598"/>
      <c r="M2078" s="602"/>
      <c r="N2078" s="603"/>
      <c r="O2078" s="603"/>
      <c r="P2078" s="603"/>
      <c r="Q2078" s="603"/>
      <c r="R2078" s="603"/>
      <c r="S2078" s="603"/>
      <c r="T2078" s="604"/>
      <c r="AT2078" s="600" t="s">
        <v>205</v>
      </c>
      <c r="AU2078" s="600" t="s">
        <v>89</v>
      </c>
      <c r="AV2078" s="599" t="s">
        <v>11</v>
      </c>
      <c r="AW2078" s="599" t="s">
        <v>43</v>
      </c>
      <c r="AX2078" s="599" t="s">
        <v>82</v>
      </c>
      <c r="AY2078" s="600" t="s">
        <v>197</v>
      </c>
    </row>
    <row r="2079" spans="2:65" s="599" customFormat="1">
      <c r="B2079" s="598"/>
      <c r="D2079" s="594" t="s">
        <v>205</v>
      </c>
      <c r="E2079" s="600" t="s">
        <v>5</v>
      </c>
      <c r="F2079" s="601" t="s">
        <v>1480</v>
      </c>
      <c r="H2079" s="600" t="s">
        <v>5</v>
      </c>
      <c r="L2079" s="598"/>
      <c r="M2079" s="602"/>
      <c r="N2079" s="603"/>
      <c r="O2079" s="603"/>
      <c r="P2079" s="603"/>
      <c r="Q2079" s="603"/>
      <c r="R2079" s="603"/>
      <c r="S2079" s="603"/>
      <c r="T2079" s="604"/>
      <c r="AT2079" s="600" t="s">
        <v>205</v>
      </c>
      <c r="AU2079" s="600" t="s">
        <v>89</v>
      </c>
      <c r="AV2079" s="599" t="s">
        <v>11</v>
      </c>
      <c r="AW2079" s="599" t="s">
        <v>43</v>
      </c>
      <c r="AX2079" s="599" t="s">
        <v>82</v>
      </c>
      <c r="AY2079" s="600" t="s">
        <v>197</v>
      </c>
    </row>
    <row r="2080" spans="2:65" s="606" customFormat="1">
      <c r="B2080" s="605"/>
      <c r="D2080" s="594" t="s">
        <v>205</v>
      </c>
      <c r="E2080" s="607" t="s">
        <v>5</v>
      </c>
      <c r="F2080" s="608" t="s">
        <v>1481</v>
      </c>
      <c r="H2080" s="609">
        <v>500</v>
      </c>
      <c r="L2080" s="605"/>
      <c r="M2080" s="610"/>
      <c r="N2080" s="611"/>
      <c r="O2080" s="611"/>
      <c r="P2080" s="611"/>
      <c r="Q2080" s="611"/>
      <c r="R2080" s="611"/>
      <c r="S2080" s="611"/>
      <c r="T2080" s="612"/>
      <c r="AT2080" s="607" t="s">
        <v>205</v>
      </c>
      <c r="AU2080" s="607" t="s">
        <v>89</v>
      </c>
      <c r="AV2080" s="606" t="s">
        <v>89</v>
      </c>
      <c r="AW2080" s="606" t="s">
        <v>43</v>
      </c>
      <c r="AX2080" s="606" t="s">
        <v>82</v>
      </c>
      <c r="AY2080" s="607" t="s">
        <v>197</v>
      </c>
    </row>
    <row r="2081" spans="2:65" s="622" customFormat="1">
      <c r="B2081" s="621"/>
      <c r="D2081" s="594" t="s">
        <v>205</v>
      </c>
      <c r="E2081" s="623" t="s">
        <v>5</v>
      </c>
      <c r="F2081" s="624" t="s">
        <v>222</v>
      </c>
      <c r="H2081" s="625">
        <v>500</v>
      </c>
      <c r="L2081" s="621"/>
      <c r="M2081" s="626"/>
      <c r="N2081" s="627"/>
      <c r="O2081" s="627"/>
      <c r="P2081" s="627"/>
      <c r="Q2081" s="627"/>
      <c r="R2081" s="627"/>
      <c r="S2081" s="627"/>
      <c r="T2081" s="628"/>
      <c r="AT2081" s="623" t="s">
        <v>205</v>
      </c>
      <c r="AU2081" s="623" t="s">
        <v>89</v>
      </c>
      <c r="AV2081" s="622" t="s">
        <v>114</v>
      </c>
      <c r="AW2081" s="622" t="s">
        <v>43</v>
      </c>
      <c r="AX2081" s="622" t="s">
        <v>82</v>
      </c>
      <c r="AY2081" s="623" t="s">
        <v>197</v>
      </c>
    </row>
    <row r="2082" spans="2:65" s="614" customFormat="1">
      <c r="B2082" s="613"/>
      <c r="D2082" s="594" t="s">
        <v>205</v>
      </c>
      <c r="E2082" s="615" t="s">
        <v>5</v>
      </c>
      <c r="F2082" s="616" t="s">
        <v>210</v>
      </c>
      <c r="H2082" s="617">
        <v>500</v>
      </c>
      <c r="L2082" s="613"/>
      <c r="M2082" s="618"/>
      <c r="N2082" s="619"/>
      <c r="O2082" s="619"/>
      <c r="P2082" s="619"/>
      <c r="Q2082" s="619"/>
      <c r="R2082" s="619"/>
      <c r="S2082" s="619"/>
      <c r="T2082" s="620"/>
      <c r="AT2082" s="615" t="s">
        <v>205</v>
      </c>
      <c r="AU2082" s="615" t="s">
        <v>89</v>
      </c>
      <c r="AV2082" s="614" t="s">
        <v>129</v>
      </c>
      <c r="AW2082" s="614" t="s">
        <v>43</v>
      </c>
      <c r="AX2082" s="614" t="s">
        <v>11</v>
      </c>
      <c r="AY2082" s="615" t="s">
        <v>197</v>
      </c>
    </row>
    <row r="2083" spans="2:65" s="560" customFormat="1" ht="29.85" customHeight="1">
      <c r="B2083" s="559"/>
      <c r="D2083" s="561" t="s">
        <v>81</v>
      </c>
      <c r="E2083" s="570" t="s">
        <v>1482</v>
      </c>
      <c r="F2083" s="570" t="s">
        <v>1483</v>
      </c>
      <c r="J2083" s="571">
        <f>BK2083</f>
        <v>0</v>
      </c>
      <c r="L2083" s="559"/>
      <c r="M2083" s="564"/>
      <c r="N2083" s="565"/>
      <c r="O2083" s="565"/>
      <c r="P2083" s="566">
        <f>SUM(P2084:P2310)</f>
        <v>0</v>
      </c>
      <c r="Q2083" s="565"/>
      <c r="R2083" s="566">
        <f>SUM(R2084:R2310)</f>
        <v>0</v>
      </c>
      <c r="S2083" s="565"/>
      <c r="T2083" s="567">
        <f>SUM(T2084:T2310)</f>
        <v>68.521743259999994</v>
      </c>
      <c r="AR2083" s="561" t="s">
        <v>89</v>
      </c>
      <c r="AT2083" s="568" t="s">
        <v>81</v>
      </c>
      <c r="AU2083" s="568" t="s">
        <v>11</v>
      </c>
      <c r="AY2083" s="561" t="s">
        <v>197</v>
      </c>
      <c r="BK2083" s="569">
        <f>SUM(BK2084:BK2310)</f>
        <v>0</v>
      </c>
    </row>
    <row r="2084" spans="2:65" s="492" customFormat="1" ht="25.5" customHeight="1">
      <c r="B2084" s="493"/>
      <c r="C2084" s="572" t="s">
        <v>1484</v>
      </c>
      <c r="D2084" s="572" t="s">
        <v>199</v>
      </c>
      <c r="E2084" s="573" t="s">
        <v>1485</v>
      </c>
      <c r="F2084" s="574" t="s">
        <v>1486</v>
      </c>
      <c r="G2084" s="575" t="s">
        <v>876</v>
      </c>
      <c r="H2084" s="576">
        <v>78.7</v>
      </c>
      <c r="I2084" s="7"/>
      <c r="J2084" s="577">
        <f>ROUND(I2084*H2084,0)</f>
        <v>0</v>
      </c>
      <c r="K2084" s="574" t="s">
        <v>203</v>
      </c>
      <c r="L2084" s="493"/>
      <c r="M2084" s="578" t="s">
        <v>5</v>
      </c>
      <c r="N2084" s="579" t="s">
        <v>53</v>
      </c>
      <c r="O2084" s="494"/>
      <c r="P2084" s="580">
        <f>O2084*H2084</f>
        <v>0</v>
      </c>
      <c r="Q2084" s="580">
        <v>0</v>
      </c>
      <c r="R2084" s="580">
        <f>Q2084*H2084</f>
        <v>0</v>
      </c>
      <c r="S2084" s="580">
        <v>2.777E-2</v>
      </c>
      <c r="T2084" s="581">
        <f>S2084*H2084</f>
        <v>2.1854990000000001</v>
      </c>
      <c r="AR2084" s="482" t="s">
        <v>374</v>
      </c>
      <c r="AT2084" s="482" t="s">
        <v>199</v>
      </c>
      <c r="AU2084" s="482" t="s">
        <v>89</v>
      </c>
      <c r="AY2084" s="482" t="s">
        <v>197</v>
      </c>
      <c r="BE2084" s="582">
        <f>IF(N2084="základní",J2084,0)</f>
        <v>0</v>
      </c>
      <c r="BF2084" s="582">
        <f>IF(N2084="snížená",J2084,0)</f>
        <v>0</v>
      </c>
      <c r="BG2084" s="582">
        <f>IF(N2084="zákl. přenesená",J2084,0)</f>
        <v>0</v>
      </c>
      <c r="BH2084" s="582">
        <f>IF(N2084="sníž. přenesená",J2084,0)</f>
        <v>0</v>
      </c>
      <c r="BI2084" s="582">
        <f>IF(N2084="nulová",J2084,0)</f>
        <v>0</v>
      </c>
      <c r="BJ2084" s="482" t="s">
        <v>11</v>
      </c>
      <c r="BK2084" s="582">
        <f>ROUND(I2084*H2084,0)</f>
        <v>0</v>
      </c>
      <c r="BL2084" s="482" t="s">
        <v>374</v>
      </c>
      <c r="BM2084" s="482" t="s">
        <v>1487</v>
      </c>
    </row>
    <row r="2085" spans="2:65" s="599" customFormat="1">
      <c r="B2085" s="598"/>
      <c r="D2085" s="594" t="s">
        <v>205</v>
      </c>
      <c r="E2085" s="600" t="s">
        <v>5</v>
      </c>
      <c r="F2085" s="601" t="s">
        <v>470</v>
      </c>
      <c r="H2085" s="600" t="s">
        <v>5</v>
      </c>
      <c r="L2085" s="598"/>
      <c r="M2085" s="602"/>
      <c r="N2085" s="603"/>
      <c r="O2085" s="603"/>
      <c r="P2085" s="603"/>
      <c r="Q2085" s="603"/>
      <c r="R2085" s="603"/>
      <c r="S2085" s="603"/>
      <c r="T2085" s="604"/>
      <c r="AT2085" s="600" t="s">
        <v>205</v>
      </c>
      <c r="AU2085" s="600" t="s">
        <v>89</v>
      </c>
      <c r="AV2085" s="599" t="s">
        <v>11</v>
      </c>
      <c r="AW2085" s="599" t="s">
        <v>43</v>
      </c>
      <c r="AX2085" s="599" t="s">
        <v>82</v>
      </c>
      <c r="AY2085" s="600" t="s">
        <v>197</v>
      </c>
    </row>
    <row r="2086" spans="2:65" s="599" customFormat="1">
      <c r="B2086" s="598"/>
      <c r="D2086" s="594" t="s">
        <v>205</v>
      </c>
      <c r="E2086" s="600" t="s">
        <v>5</v>
      </c>
      <c r="F2086" s="601" t="s">
        <v>1450</v>
      </c>
      <c r="H2086" s="600" t="s">
        <v>5</v>
      </c>
      <c r="L2086" s="598"/>
      <c r="M2086" s="602"/>
      <c r="N2086" s="603"/>
      <c r="O2086" s="603"/>
      <c r="P2086" s="603"/>
      <c r="Q2086" s="603"/>
      <c r="R2086" s="603"/>
      <c r="S2086" s="603"/>
      <c r="T2086" s="604"/>
      <c r="AT2086" s="600" t="s">
        <v>205</v>
      </c>
      <c r="AU2086" s="600" t="s">
        <v>89</v>
      </c>
      <c r="AV2086" s="599" t="s">
        <v>11</v>
      </c>
      <c r="AW2086" s="599" t="s">
        <v>43</v>
      </c>
      <c r="AX2086" s="599" t="s">
        <v>82</v>
      </c>
      <c r="AY2086" s="600" t="s">
        <v>197</v>
      </c>
    </row>
    <row r="2087" spans="2:65" s="606" customFormat="1">
      <c r="B2087" s="605"/>
      <c r="D2087" s="594" t="s">
        <v>205</v>
      </c>
      <c r="E2087" s="607" t="s">
        <v>5</v>
      </c>
      <c r="F2087" s="608" t="s">
        <v>1488</v>
      </c>
      <c r="H2087" s="609">
        <v>15.07</v>
      </c>
      <c r="L2087" s="605"/>
      <c r="M2087" s="610"/>
      <c r="N2087" s="611"/>
      <c r="O2087" s="611"/>
      <c r="P2087" s="611"/>
      <c r="Q2087" s="611"/>
      <c r="R2087" s="611"/>
      <c r="S2087" s="611"/>
      <c r="T2087" s="612"/>
      <c r="AT2087" s="607" t="s">
        <v>205</v>
      </c>
      <c r="AU2087" s="607" t="s">
        <v>89</v>
      </c>
      <c r="AV2087" s="606" t="s">
        <v>89</v>
      </c>
      <c r="AW2087" s="606" t="s">
        <v>43</v>
      </c>
      <c r="AX2087" s="606" t="s">
        <v>82</v>
      </c>
      <c r="AY2087" s="607" t="s">
        <v>197</v>
      </c>
    </row>
    <row r="2088" spans="2:65" s="622" customFormat="1">
      <c r="B2088" s="621"/>
      <c r="D2088" s="594" t="s">
        <v>205</v>
      </c>
      <c r="E2088" s="623" t="s">
        <v>5</v>
      </c>
      <c r="F2088" s="624" t="s">
        <v>1489</v>
      </c>
      <c r="H2088" s="625">
        <v>15.07</v>
      </c>
      <c r="L2088" s="621"/>
      <c r="M2088" s="626"/>
      <c r="N2088" s="627"/>
      <c r="O2088" s="627"/>
      <c r="P2088" s="627"/>
      <c r="Q2088" s="627"/>
      <c r="R2088" s="627"/>
      <c r="S2088" s="627"/>
      <c r="T2088" s="628"/>
      <c r="AT2088" s="623" t="s">
        <v>205</v>
      </c>
      <c r="AU2088" s="623" t="s">
        <v>89</v>
      </c>
      <c r="AV2088" s="622" t="s">
        <v>114</v>
      </c>
      <c r="AW2088" s="622" t="s">
        <v>43</v>
      </c>
      <c r="AX2088" s="622" t="s">
        <v>82</v>
      </c>
      <c r="AY2088" s="623" t="s">
        <v>197</v>
      </c>
    </row>
    <row r="2089" spans="2:65" s="599" customFormat="1">
      <c r="B2089" s="598"/>
      <c r="D2089" s="594" t="s">
        <v>205</v>
      </c>
      <c r="E2089" s="600" t="s">
        <v>5</v>
      </c>
      <c r="F2089" s="601" t="s">
        <v>1452</v>
      </c>
      <c r="H2089" s="600" t="s">
        <v>5</v>
      </c>
      <c r="L2089" s="598"/>
      <c r="M2089" s="602"/>
      <c r="N2089" s="603"/>
      <c r="O2089" s="603"/>
      <c r="P2089" s="603"/>
      <c r="Q2089" s="603"/>
      <c r="R2089" s="603"/>
      <c r="S2089" s="603"/>
      <c r="T2089" s="604"/>
      <c r="AT2089" s="600" t="s">
        <v>205</v>
      </c>
      <c r="AU2089" s="600" t="s">
        <v>89</v>
      </c>
      <c r="AV2089" s="599" t="s">
        <v>11</v>
      </c>
      <c r="AW2089" s="599" t="s">
        <v>43</v>
      </c>
      <c r="AX2089" s="599" t="s">
        <v>82</v>
      </c>
      <c r="AY2089" s="600" t="s">
        <v>197</v>
      </c>
    </row>
    <row r="2090" spans="2:65" s="606" customFormat="1">
      <c r="B2090" s="605"/>
      <c r="D2090" s="594" t="s">
        <v>205</v>
      </c>
      <c r="E2090" s="607" t="s">
        <v>5</v>
      </c>
      <c r="F2090" s="608" t="s">
        <v>1490</v>
      </c>
      <c r="H2090" s="609">
        <v>15.15</v>
      </c>
      <c r="L2090" s="605"/>
      <c r="M2090" s="610"/>
      <c r="N2090" s="611"/>
      <c r="O2090" s="611"/>
      <c r="P2090" s="611"/>
      <c r="Q2090" s="611"/>
      <c r="R2090" s="611"/>
      <c r="S2090" s="611"/>
      <c r="T2090" s="612"/>
      <c r="AT2090" s="607" t="s">
        <v>205</v>
      </c>
      <c r="AU2090" s="607" t="s">
        <v>89</v>
      </c>
      <c r="AV2090" s="606" t="s">
        <v>89</v>
      </c>
      <c r="AW2090" s="606" t="s">
        <v>43</v>
      </c>
      <c r="AX2090" s="606" t="s">
        <v>82</v>
      </c>
      <c r="AY2090" s="607" t="s">
        <v>197</v>
      </c>
    </row>
    <row r="2091" spans="2:65" s="622" customFormat="1">
      <c r="B2091" s="621"/>
      <c r="D2091" s="594" t="s">
        <v>205</v>
      </c>
      <c r="E2091" s="623" t="s">
        <v>5</v>
      </c>
      <c r="F2091" s="624" t="s">
        <v>1491</v>
      </c>
      <c r="H2091" s="625">
        <v>15.15</v>
      </c>
      <c r="L2091" s="621"/>
      <c r="M2091" s="626"/>
      <c r="N2091" s="627"/>
      <c r="O2091" s="627"/>
      <c r="P2091" s="627"/>
      <c r="Q2091" s="627"/>
      <c r="R2091" s="627"/>
      <c r="S2091" s="627"/>
      <c r="T2091" s="628"/>
      <c r="AT2091" s="623" t="s">
        <v>205</v>
      </c>
      <c r="AU2091" s="623" t="s">
        <v>89</v>
      </c>
      <c r="AV2091" s="622" t="s">
        <v>114</v>
      </c>
      <c r="AW2091" s="622" t="s">
        <v>43</v>
      </c>
      <c r="AX2091" s="622" t="s">
        <v>82</v>
      </c>
      <c r="AY2091" s="623" t="s">
        <v>197</v>
      </c>
    </row>
    <row r="2092" spans="2:65" s="599" customFormat="1">
      <c r="B2092" s="598"/>
      <c r="D2092" s="594" t="s">
        <v>205</v>
      </c>
      <c r="E2092" s="600" t="s">
        <v>5</v>
      </c>
      <c r="F2092" s="601" t="s">
        <v>1454</v>
      </c>
      <c r="H2092" s="600" t="s">
        <v>5</v>
      </c>
      <c r="L2092" s="598"/>
      <c r="M2092" s="602"/>
      <c r="N2092" s="603"/>
      <c r="O2092" s="603"/>
      <c r="P2092" s="603"/>
      <c r="Q2092" s="603"/>
      <c r="R2092" s="603"/>
      <c r="S2092" s="603"/>
      <c r="T2092" s="604"/>
      <c r="AT2092" s="600" t="s">
        <v>205</v>
      </c>
      <c r="AU2092" s="600" t="s">
        <v>89</v>
      </c>
      <c r="AV2092" s="599" t="s">
        <v>11</v>
      </c>
      <c r="AW2092" s="599" t="s">
        <v>43</v>
      </c>
      <c r="AX2092" s="599" t="s">
        <v>82</v>
      </c>
      <c r="AY2092" s="600" t="s">
        <v>197</v>
      </c>
    </row>
    <row r="2093" spans="2:65" s="606" customFormat="1">
      <c r="B2093" s="605"/>
      <c r="D2093" s="594" t="s">
        <v>205</v>
      </c>
      <c r="E2093" s="607" t="s">
        <v>5</v>
      </c>
      <c r="F2093" s="608" t="s">
        <v>1492</v>
      </c>
      <c r="H2093" s="609">
        <v>16.16</v>
      </c>
      <c r="L2093" s="605"/>
      <c r="M2093" s="610"/>
      <c r="N2093" s="611"/>
      <c r="O2093" s="611"/>
      <c r="P2093" s="611"/>
      <c r="Q2093" s="611"/>
      <c r="R2093" s="611"/>
      <c r="S2093" s="611"/>
      <c r="T2093" s="612"/>
      <c r="AT2093" s="607" t="s">
        <v>205</v>
      </c>
      <c r="AU2093" s="607" t="s">
        <v>89</v>
      </c>
      <c r="AV2093" s="606" t="s">
        <v>89</v>
      </c>
      <c r="AW2093" s="606" t="s">
        <v>43</v>
      </c>
      <c r="AX2093" s="606" t="s">
        <v>82</v>
      </c>
      <c r="AY2093" s="607" t="s">
        <v>197</v>
      </c>
    </row>
    <row r="2094" spans="2:65" s="622" customFormat="1">
      <c r="B2094" s="621"/>
      <c r="D2094" s="594" t="s">
        <v>205</v>
      </c>
      <c r="E2094" s="623" t="s">
        <v>5</v>
      </c>
      <c r="F2094" s="624" t="s">
        <v>1493</v>
      </c>
      <c r="H2094" s="625">
        <v>16.16</v>
      </c>
      <c r="L2094" s="621"/>
      <c r="M2094" s="626"/>
      <c r="N2094" s="627"/>
      <c r="O2094" s="627"/>
      <c r="P2094" s="627"/>
      <c r="Q2094" s="627"/>
      <c r="R2094" s="627"/>
      <c r="S2094" s="627"/>
      <c r="T2094" s="628"/>
      <c r="AT2094" s="623" t="s">
        <v>205</v>
      </c>
      <c r="AU2094" s="623" t="s">
        <v>89</v>
      </c>
      <c r="AV2094" s="622" t="s">
        <v>114</v>
      </c>
      <c r="AW2094" s="622" t="s">
        <v>43</v>
      </c>
      <c r="AX2094" s="622" t="s">
        <v>82</v>
      </c>
      <c r="AY2094" s="623" t="s">
        <v>197</v>
      </c>
    </row>
    <row r="2095" spans="2:65" s="599" customFormat="1">
      <c r="B2095" s="598"/>
      <c r="D2095" s="594" t="s">
        <v>205</v>
      </c>
      <c r="E2095" s="600" t="s">
        <v>5</v>
      </c>
      <c r="F2095" s="601" t="s">
        <v>1455</v>
      </c>
      <c r="H2095" s="600" t="s">
        <v>5</v>
      </c>
      <c r="L2095" s="598"/>
      <c r="M2095" s="602"/>
      <c r="N2095" s="603"/>
      <c r="O2095" s="603"/>
      <c r="P2095" s="603"/>
      <c r="Q2095" s="603"/>
      <c r="R2095" s="603"/>
      <c r="S2095" s="603"/>
      <c r="T2095" s="604"/>
      <c r="AT2095" s="600" t="s">
        <v>205</v>
      </c>
      <c r="AU2095" s="600" t="s">
        <v>89</v>
      </c>
      <c r="AV2095" s="599" t="s">
        <v>11</v>
      </c>
      <c r="AW2095" s="599" t="s">
        <v>43</v>
      </c>
      <c r="AX2095" s="599" t="s">
        <v>82</v>
      </c>
      <c r="AY2095" s="600" t="s">
        <v>197</v>
      </c>
    </row>
    <row r="2096" spans="2:65" s="606" customFormat="1">
      <c r="B2096" s="605"/>
      <c r="D2096" s="594" t="s">
        <v>205</v>
      </c>
      <c r="E2096" s="607" t="s">
        <v>5</v>
      </c>
      <c r="F2096" s="608" t="s">
        <v>1492</v>
      </c>
      <c r="H2096" s="609">
        <v>16.16</v>
      </c>
      <c r="L2096" s="605"/>
      <c r="M2096" s="610"/>
      <c r="N2096" s="611"/>
      <c r="O2096" s="611"/>
      <c r="P2096" s="611"/>
      <c r="Q2096" s="611"/>
      <c r="R2096" s="611"/>
      <c r="S2096" s="611"/>
      <c r="T2096" s="612"/>
      <c r="AT2096" s="607" t="s">
        <v>205</v>
      </c>
      <c r="AU2096" s="607" t="s">
        <v>89</v>
      </c>
      <c r="AV2096" s="606" t="s">
        <v>89</v>
      </c>
      <c r="AW2096" s="606" t="s">
        <v>43</v>
      </c>
      <c r="AX2096" s="606" t="s">
        <v>82</v>
      </c>
      <c r="AY2096" s="607" t="s">
        <v>197</v>
      </c>
    </row>
    <row r="2097" spans="2:65" s="622" customFormat="1">
      <c r="B2097" s="621"/>
      <c r="D2097" s="594" t="s">
        <v>205</v>
      </c>
      <c r="E2097" s="623" t="s">
        <v>5</v>
      </c>
      <c r="F2097" s="624" t="s">
        <v>1494</v>
      </c>
      <c r="H2097" s="625">
        <v>16.16</v>
      </c>
      <c r="L2097" s="621"/>
      <c r="M2097" s="626"/>
      <c r="N2097" s="627"/>
      <c r="O2097" s="627"/>
      <c r="P2097" s="627"/>
      <c r="Q2097" s="627"/>
      <c r="R2097" s="627"/>
      <c r="S2097" s="627"/>
      <c r="T2097" s="628"/>
      <c r="AT2097" s="623" t="s">
        <v>205</v>
      </c>
      <c r="AU2097" s="623" t="s">
        <v>89</v>
      </c>
      <c r="AV2097" s="622" t="s">
        <v>114</v>
      </c>
      <c r="AW2097" s="622" t="s">
        <v>43</v>
      </c>
      <c r="AX2097" s="622" t="s">
        <v>82</v>
      </c>
      <c r="AY2097" s="623" t="s">
        <v>197</v>
      </c>
    </row>
    <row r="2098" spans="2:65" s="599" customFormat="1">
      <c r="B2098" s="598"/>
      <c r="D2098" s="594" t="s">
        <v>205</v>
      </c>
      <c r="E2098" s="600" t="s">
        <v>5</v>
      </c>
      <c r="F2098" s="601" t="s">
        <v>1495</v>
      </c>
      <c r="H2098" s="600" t="s">
        <v>5</v>
      </c>
      <c r="L2098" s="598"/>
      <c r="M2098" s="602"/>
      <c r="N2098" s="603"/>
      <c r="O2098" s="603"/>
      <c r="P2098" s="603"/>
      <c r="Q2098" s="603"/>
      <c r="R2098" s="603"/>
      <c r="S2098" s="603"/>
      <c r="T2098" s="604"/>
      <c r="AT2098" s="600" t="s">
        <v>205</v>
      </c>
      <c r="AU2098" s="600" t="s">
        <v>89</v>
      </c>
      <c r="AV2098" s="599" t="s">
        <v>11</v>
      </c>
      <c r="AW2098" s="599" t="s">
        <v>43</v>
      </c>
      <c r="AX2098" s="599" t="s">
        <v>82</v>
      </c>
      <c r="AY2098" s="600" t="s">
        <v>197</v>
      </c>
    </row>
    <row r="2099" spans="2:65" s="606" customFormat="1">
      <c r="B2099" s="605"/>
      <c r="D2099" s="594" t="s">
        <v>205</v>
      </c>
      <c r="E2099" s="607" t="s">
        <v>5</v>
      </c>
      <c r="F2099" s="608" t="s">
        <v>1492</v>
      </c>
      <c r="H2099" s="609">
        <v>16.16</v>
      </c>
      <c r="L2099" s="605"/>
      <c r="M2099" s="610"/>
      <c r="N2099" s="611"/>
      <c r="O2099" s="611"/>
      <c r="P2099" s="611"/>
      <c r="Q2099" s="611"/>
      <c r="R2099" s="611"/>
      <c r="S2099" s="611"/>
      <c r="T2099" s="612"/>
      <c r="AT2099" s="607" t="s">
        <v>205</v>
      </c>
      <c r="AU2099" s="607" t="s">
        <v>89</v>
      </c>
      <c r="AV2099" s="606" t="s">
        <v>89</v>
      </c>
      <c r="AW2099" s="606" t="s">
        <v>43</v>
      </c>
      <c r="AX2099" s="606" t="s">
        <v>82</v>
      </c>
      <c r="AY2099" s="607" t="s">
        <v>197</v>
      </c>
    </row>
    <row r="2100" spans="2:65" s="622" customFormat="1">
      <c r="B2100" s="621"/>
      <c r="D2100" s="594" t="s">
        <v>205</v>
      </c>
      <c r="E2100" s="623" t="s">
        <v>5</v>
      </c>
      <c r="F2100" s="624" t="s">
        <v>1496</v>
      </c>
      <c r="H2100" s="625">
        <v>16.16</v>
      </c>
      <c r="L2100" s="621"/>
      <c r="M2100" s="626"/>
      <c r="N2100" s="627"/>
      <c r="O2100" s="627"/>
      <c r="P2100" s="627"/>
      <c r="Q2100" s="627"/>
      <c r="R2100" s="627"/>
      <c r="S2100" s="627"/>
      <c r="T2100" s="628"/>
      <c r="AT2100" s="623" t="s">
        <v>205</v>
      </c>
      <c r="AU2100" s="623" t="s">
        <v>89</v>
      </c>
      <c r="AV2100" s="622" t="s">
        <v>114</v>
      </c>
      <c r="AW2100" s="622" t="s">
        <v>43</v>
      </c>
      <c r="AX2100" s="622" t="s">
        <v>82</v>
      </c>
      <c r="AY2100" s="623" t="s">
        <v>197</v>
      </c>
    </row>
    <row r="2101" spans="2:65" s="614" customFormat="1">
      <c r="B2101" s="613"/>
      <c r="D2101" s="594" t="s">
        <v>205</v>
      </c>
      <c r="E2101" s="615" t="s">
        <v>5</v>
      </c>
      <c r="F2101" s="616" t="s">
        <v>210</v>
      </c>
      <c r="H2101" s="617">
        <v>78.7</v>
      </c>
      <c r="L2101" s="613"/>
      <c r="M2101" s="618"/>
      <c r="N2101" s="619"/>
      <c r="O2101" s="619"/>
      <c r="P2101" s="619"/>
      <c r="Q2101" s="619"/>
      <c r="R2101" s="619"/>
      <c r="S2101" s="619"/>
      <c r="T2101" s="620"/>
      <c r="AT2101" s="615" t="s">
        <v>205</v>
      </c>
      <c r="AU2101" s="615" t="s">
        <v>89</v>
      </c>
      <c r="AV2101" s="614" t="s">
        <v>129</v>
      </c>
      <c r="AW2101" s="614" t="s">
        <v>43</v>
      </c>
      <c r="AX2101" s="614" t="s">
        <v>11</v>
      </c>
      <c r="AY2101" s="615" t="s">
        <v>197</v>
      </c>
    </row>
    <row r="2102" spans="2:65" s="492" customFormat="1" ht="25.5" customHeight="1">
      <c r="B2102" s="493"/>
      <c r="C2102" s="572" t="s">
        <v>1497</v>
      </c>
      <c r="D2102" s="572" t="s">
        <v>199</v>
      </c>
      <c r="E2102" s="573" t="s">
        <v>1498</v>
      </c>
      <c r="F2102" s="574" t="s">
        <v>1499</v>
      </c>
      <c r="G2102" s="575" t="s">
        <v>876</v>
      </c>
      <c r="H2102" s="576">
        <v>78.7</v>
      </c>
      <c r="I2102" s="7"/>
      <c r="J2102" s="577">
        <f>ROUND(I2102*H2102,0)</f>
        <v>0</v>
      </c>
      <c r="K2102" s="574" t="s">
        <v>203</v>
      </c>
      <c r="L2102" s="493"/>
      <c r="M2102" s="578" t="s">
        <v>5</v>
      </c>
      <c r="N2102" s="579" t="s">
        <v>53</v>
      </c>
      <c r="O2102" s="494"/>
      <c r="P2102" s="580">
        <f>O2102*H2102</f>
        <v>0</v>
      </c>
      <c r="Q2102" s="580">
        <v>0</v>
      </c>
      <c r="R2102" s="580">
        <f>Q2102*H2102</f>
        <v>0</v>
      </c>
      <c r="S2102" s="580">
        <v>1.4749999999999999E-2</v>
      </c>
      <c r="T2102" s="581">
        <f>S2102*H2102</f>
        <v>1.160825</v>
      </c>
      <c r="AR2102" s="482" t="s">
        <v>374</v>
      </c>
      <c r="AT2102" s="482" t="s">
        <v>199</v>
      </c>
      <c r="AU2102" s="482" t="s">
        <v>89</v>
      </c>
      <c r="AY2102" s="482" t="s">
        <v>197</v>
      </c>
      <c r="BE2102" s="582">
        <f>IF(N2102="základní",J2102,0)</f>
        <v>0</v>
      </c>
      <c r="BF2102" s="582">
        <f>IF(N2102="snížená",J2102,0)</f>
        <v>0</v>
      </c>
      <c r="BG2102" s="582">
        <f>IF(N2102="zákl. přenesená",J2102,0)</f>
        <v>0</v>
      </c>
      <c r="BH2102" s="582">
        <f>IF(N2102="sníž. přenesená",J2102,0)</f>
        <v>0</v>
      </c>
      <c r="BI2102" s="582">
        <f>IF(N2102="nulová",J2102,0)</f>
        <v>0</v>
      </c>
      <c r="BJ2102" s="482" t="s">
        <v>11</v>
      </c>
      <c r="BK2102" s="582">
        <f>ROUND(I2102*H2102,0)</f>
        <v>0</v>
      </c>
      <c r="BL2102" s="482" t="s">
        <v>374</v>
      </c>
      <c r="BM2102" s="482" t="s">
        <v>1500</v>
      </c>
    </row>
    <row r="2103" spans="2:65" s="492" customFormat="1" ht="16.5" customHeight="1">
      <c r="B2103" s="493"/>
      <c r="C2103" s="572" t="s">
        <v>1501</v>
      </c>
      <c r="D2103" s="572" t="s">
        <v>199</v>
      </c>
      <c r="E2103" s="573" t="s">
        <v>1502</v>
      </c>
      <c r="F2103" s="574" t="s">
        <v>1503</v>
      </c>
      <c r="G2103" s="575" t="s">
        <v>876</v>
      </c>
      <c r="H2103" s="576">
        <v>569.66999999999996</v>
      </c>
      <c r="I2103" s="7"/>
      <c r="J2103" s="577">
        <f>ROUND(I2103*H2103,0)</f>
        <v>0</v>
      </c>
      <c r="K2103" s="574" t="s">
        <v>203</v>
      </c>
      <c r="L2103" s="493"/>
      <c r="M2103" s="578" t="s">
        <v>5</v>
      </c>
      <c r="N2103" s="579" t="s">
        <v>53</v>
      </c>
      <c r="O2103" s="494"/>
      <c r="P2103" s="580">
        <f>O2103*H2103</f>
        <v>0</v>
      </c>
      <c r="Q2103" s="580">
        <v>0</v>
      </c>
      <c r="R2103" s="580">
        <f>Q2103*H2103</f>
        <v>0</v>
      </c>
      <c r="S2103" s="580">
        <v>1.174E-2</v>
      </c>
      <c r="T2103" s="581">
        <f>S2103*H2103</f>
        <v>6.6879257999999995</v>
      </c>
      <c r="AR2103" s="482" t="s">
        <v>374</v>
      </c>
      <c r="AT2103" s="482" t="s">
        <v>199</v>
      </c>
      <c r="AU2103" s="482" t="s">
        <v>89</v>
      </c>
      <c r="AY2103" s="482" t="s">
        <v>197</v>
      </c>
      <c r="BE2103" s="582">
        <f>IF(N2103="základní",J2103,0)</f>
        <v>0</v>
      </c>
      <c r="BF2103" s="582">
        <f>IF(N2103="snížená",J2103,0)</f>
        <v>0</v>
      </c>
      <c r="BG2103" s="582">
        <f>IF(N2103="zákl. přenesená",J2103,0)</f>
        <v>0</v>
      </c>
      <c r="BH2103" s="582">
        <f>IF(N2103="sníž. přenesená",J2103,0)</f>
        <v>0</v>
      </c>
      <c r="BI2103" s="582">
        <f>IF(N2103="nulová",J2103,0)</f>
        <v>0</v>
      </c>
      <c r="BJ2103" s="482" t="s">
        <v>11</v>
      </c>
      <c r="BK2103" s="582">
        <f>ROUND(I2103*H2103,0)</f>
        <v>0</v>
      </c>
      <c r="BL2103" s="482" t="s">
        <v>374</v>
      </c>
      <c r="BM2103" s="482" t="s">
        <v>1504</v>
      </c>
    </row>
    <row r="2104" spans="2:65" s="599" customFormat="1">
      <c r="B2104" s="598"/>
      <c r="D2104" s="594" t="s">
        <v>205</v>
      </c>
      <c r="E2104" s="600" t="s">
        <v>5</v>
      </c>
      <c r="F2104" s="601" t="s">
        <v>470</v>
      </c>
      <c r="H2104" s="600" t="s">
        <v>5</v>
      </c>
      <c r="L2104" s="598"/>
      <c r="M2104" s="602"/>
      <c r="N2104" s="603"/>
      <c r="O2104" s="603"/>
      <c r="P2104" s="603"/>
      <c r="Q2104" s="603"/>
      <c r="R2104" s="603"/>
      <c r="S2104" s="603"/>
      <c r="T2104" s="604"/>
      <c r="AT2104" s="600" t="s">
        <v>205</v>
      </c>
      <c r="AU2104" s="600" t="s">
        <v>89</v>
      </c>
      <c r="AV2104" s="599" t="s">
        <v>11</v>
      </c>
      <c r="AW2104" s="599" t="s">
        <v>43</v>
      </c>
      <c r="AX2104" s="599" t="s">
        <v>82</v>
      </c>
      <c r="AY2104" s="600" t="s">
        <v>197</v>
      </c>
    </row>
    <row r="2105" spans="2:65" s="606" customFormat="1">
      <c r="B2105" s="605"/>
      <c r="D2105" s="594" t="s">
        <v>205</v>
      </c>
      <c r="E2105" s="607" t="s">
        <v>5</v>
      </c>
      <c r="F2105" s="608" t="s">
        <v>1505</v>
      </c>
      <c r="H2105" s="609">
        <v>10.667999999999999</v>
      </c>
      <c r="L2105" s="605"/>
      <c r="M2105" s="610"/>
      <c r="N2105" s="611"/>
      <c r="O2105" s="611"/>
      <c r="P2105" s="611"/>
      <c r="Q2105" s="611"/>
      <c r="R2105" s="611"/>
      <c r="S2105" s="611"/>
      <c r="T2105" s="612"/>
      <c r="AT2105" s="607" t="s">
        <v>205</v>
      </c>
      <c r="AU2105" s="607" t="s">
        <v>89</v>
      </c>
      <c r="AV2105" s="606" t="s">
        <v>89</v>
      </c>
      <c r="AW2105" s="606" t="s">
        <v>43</v>
      </c>
      <c r="AX2105" s="606" t="s">
        <v>82</v>
      </c>
      <c r="AY2105" s="607" t="s">
        <v>197</v>
      </c>
    </row>
    <row r="2106" spans="2:65" s="606" customFormat="1">
      <c r="B2106" s="605"/>
      <c r="D2106" s="594" t="s">
        <v>205</v>
      </c>
      <c r="E2106" s="607" t="s">
        <v>5</v>
      </c>
      <c r="F2106" s="608" t="s">
        <v>1506</v>
      </c>
      <c r="H2106" s="609">
        <v>12.823</v>
      </c>
      <c r="L2106" s="605"/>
      <c r="M2106" s="610"/>
      <c r="N2106" s="611"/>
      <c r="O2106" s="611"/>
      <c r="P2106" s="611"/>
      <c r="Q2106" s="611"/>
      <c r="R2106" s="611"/>
      <c r="S2106" s="611"/>
      <c r="T2106" s="612"/>
      <c r="AT2106" s="607" t="s">
        <v>205</v>
      </c>
      <c r="AU2106" s="607" t="s">
        <v>89</v>
      </c>
      <c r="AV2106" s="606" t="s">
        <v>89</v>
      </c>
      <c r="AW2106" s="606" t="s">
        <v>43</v>
      </c>
      <c r="AX2106" s="606" t="s">
        <v>82</v>
      </c>
      <c r="AY2106" s="607" t="s">
        <v>197</v>
      </c>
    </row>
    <row r="2107" spans="2:65" s="606" customFormat="1">
      <c r="B2107" s="605"/>
      <c r="D2107" s="594" t="s">
        <v>205</v>
      </c>
      <c r="E2107" s="607" t="s">
        <v>5</v>
      </c>
      <c r="F2107" s="608" t="s">
        <v>1507</v>
      </c>
      <c r="H2107" s="609">
        <v>18.992999999999999</v>
      </c>
      <c r="L2107" s="605"/>
      <c r="M2107" s="610"/>
      <c r="N2107" s="611"/>
      <c r="O2107" s="611"/>
      <c r="P2107" s="611"/>
      <c r="Q2107" s="611"/>
      <c r="R2107" s="611"/>
      <c r="S2107" s="611"/>
      <c r="T2107" s="612"/>
      <c r="AT2107" s="607" t="s">
        <v>205</v>
      </c>
      <c r="AU2107" s="607" t="s">
        <v>89</v>
      </c>
      <c r="AV2107" s="606" t="s">
        <v>89</v>
      </c>
      <c r="AW2107" s="606" t="s">
        <v>43</v>
      </c>
      <c r="AX2107" s="606" t="s">
        <v>82</v>
      </c>
      <c r="AY2107" s="607" t="s">
        <v>197</v>
      </c>
    </row>
    <row r="2108" spans="2:65" s="622" customFormat="1">
      <c r="B2108" s="621"/>
      <c r="D2108" s="594" t="s">
        <v>205</v>
      </c>
      <c r="E2108" s="623" t="s">
        <v>5</v>
      </c>
      <c r="F2108" s="624" t="s">
        <v>222</v>
      </c>
      <c r="H2108" s="625">
        <v>42.484000000000002</v>
      </c>
      <c r="L2108" s="621"/>
      <c r="M2108" s="626"/>
      <c r="N2108" s="627"/>
      <c r="O2108" s="627"/>
      <c r="P2108" s="627"/>
      <c r="Q2108" s="627"/>
      <c r="R2108" s="627"/>
      <c r="S2108" s="627"/>
      <c r="T2108" s="628"/>
      <c r="AT2108" s="623" t="s">
        <v>205</v>
      </c>
      <c r="AU2108" s="623" t="s">
        <v>89</v>
      </c>
      <c r="AV2108" s="622" t="s">
        <v>114</v>
      </c>
      <c r="AW2108" s="622" t="s">
        <v>43</v>
      </c>
      <c r="AX2108" s="622" t="s">
        <v>82</v>
      </c>
      <c r="AY2108" s="623" t="s">
        <v>197</v>
      </c>
    </row>
    <row r="2109" spans="2:65" s="606" customFormat="1">
      <c r="B2109" s="605"/>
      <c r="D2109" s="594" t="s">
        <v>205</v>
      </c>
      <c r="E2109" s="607" t="s">
        <v>5</v>
      </c>
      <c r="F2109" s="608" t="s">
        <v>1508</v>
      </c>
      <c r="H2109" s="609">
        <v>5.05</v>
      </c>
      <c r="L2109" s="605"/>
      <c r="M2109" s="610"/>
      <c r="N2109" s="611"/>
      <c r="O2109" s="611"/>
      <c r="P2109" s="611"/>
      <c r="Q2109" s="611"/>
      <c r="R2109" s="611"/>
      <c r="S2109" s="611"/>
      <c r="T2109" s="612"/>
      <c r="AT2109" s="607" t="s">
        <v>205</v>
      </c>
      <c r="AU2109" s="607" t="s">
        <v>89</v>
      </c>
      <c r="AV2109" s="606" t="s">
        <v>89</v>
      </c>
      <c r="AW2109" s="606" t="s">
        <v>43</v>
      </c>
      <c r="AX2109" s="606" t="s">
        <v>82</v>
      </c>
      <c r="AY2109" s="607" t="s">
        <v>197</v>
      </c>
    </row>
    <row r="2110" spans="2:65" s="606" customFormat="1">
      <c r="B2110" s="605"/>
      <c r="D2110" s="594" t="s">
        <v>205</v>
      </c>
      <c r="E2110" s="607" t="s">
        <v>5</v>
      </c>
      <c r="F2110" s="608" t="s">
        <v>1509</v>
      </c>
      <c r="H2110" s="609">
        <v>66.206000000000003</v>
      </c>
      <c r="L2110" s="605"/>
      <c r="M2110" s="610"/>
      <c r="N2110" s="611"/>
      <c r="O2110" s="611"/>
      <c r="P2110" s="611"/>
      <c r="Q2110" s="611"/>
      <c r="R2110" s="611"/>
      <c r="S2110" s="611"/>
      <c r="T2110" s="612"/>
      <c r="AT2110" s="607" t="s">
        <v>205</v>
      </c>
      <c r="AU2110" s="607" t="s">
        <v>89</v>
      </c>
      <c r="AV2110" s="606" t="s">
        <v>89</v>
      </c>
      <c r="AW2110" s="606" t="s">
        <v>43</v>
      </c>
      <c r="AX2110" s="606" t="s">
        <v>82</v>
      </c>
      <c r="AY2110" s="607" t="s">
        <v>197</v>
      </c>
    </row>
    <row r="2111" spans="2:65" s="606" customFormat="1">
      <c r="B2111" s="605"/>
      <c r="D2111" s="594" t="s">
        <v>205</v>
      </c>
      <c r="E2111" s="607" t="s">
        <v>5</v>
      </c>
      <c r="F2111" s="608" t="s">
        <v>1510</v>
      </c>
      <c r="H2111" s="609">
        <v>4.96</v>
      </c>
      <c r="L2111" s="605"/>
      <c r="M2111" s="610"/>
      <c r="N2111" s="611"/>
      <c r="O2111" s="611"/>
      <c r="P2111" s="611"/>
      <c r="Q2111" s="611"/>
      <c r="R2111" s="611"/>
      <c r="S2111" s="611"/>
      <c r="T2111" s="612"/>
      <c r="AT2111" s="607" t="s">
        <v>205</v>
      </c>
      <c r="AU2111" s="607" t="s">
        <v>89</v>
      </c>
      <c r="AV2111" s="606" t="s">
        <v>89</v>
      </c>
      <c r="AW2111" s="606" t="s">
        <v>43</v>
      </c>
      <c r="AX2111" s="606" t="s">
        <v>82</v>
      </c>
      <c r="AY2111" s="607" t="s">
        <v>197</v>
      </c>
    </row>
    <row r="2112" spans="2:65" s="606" customFormat="1">
      <c r="B2112" s="605"/>
      <c r="D2112" s="594" t="s">
        <v>205</v>
      </c>
      <c r="E2112" s="607" t="s">
        <v>5</v>
      </c>
      <c r="F2112" s="608" t="s">
        <v>1511</v>
      </c>
      <c r="H2112" s="609">
        <v>4.96</v>
      </c>
      <c r="L2112" s="605"/>
      <c r="M2112" s="610"/>
      <c r="N2112" s="611"/>
      <c r="O2112" s="611"/>
      <c r="P2112" s="611"/>
      <c r="Q2112" s="611"/>
      <c r="R2112" s="611"/>
      <c r="S2112" s="611"/>
      <c r="T2112" s="612"/>
      <c r="AT2112" s="607" t="s">
        <v>205</v>
      </c>
      <c r="AU2112" s="607" t="s">
        <v>89</v>
      </c>
      <c r="AV2112" s="606" t="s">
        <v>89</v>
      </c>
      <c r="AW2112" s="606" t="s">
        <v>43</v>
      </c>
      <c r="AX2112" s="606" t="s">
        <v>82</v>
      </c>
      <c r="AY2112" s="607" t="s">
        <v>197</v>
      </c>
    </row>
    <row r="2113" spans="2:51" s="606" customFormat="1">
      <c r="B2113" s="605"/>
      <c r="D2113" s="594" t="s">
        <v>205</v>
      </c>
      <c r="E2113" s="607" t="s">
        <v>5</v>
      </c>
      <c r="F2113" s="608" t="s">
        <v>1512</v>
      </c>
      <c r="H2113" s="609">
        <v>4.96</v>
      </c>
      <c r="L2113" s="605"/>
      <c r="M2113" s="610"/>
      <c r="N2113" s="611"/>
      <c r="O2113" s="611"/>
      <c r="P2113" s="611"/>
      <c r="Q2113" s="611"/>
      <c r="R2113" s="611"/>
      <c r="S2113" s="611"/>
      <c r="T2113" s="612"/>
      <c r="AT2113" s="607" t="s">
        <v>205</v>
      </c>
      <c r="AU2113" s="607" t="s">
        <v>89</v>
      </c>
      <c r="AV2113" s="606" t="s">
        <v>89</v>
      </c>
      <c r="AW2113" s="606" t="s">
        <v>43</v>
      </c>
      <c r="AX2113" s="606" t="s">
        <v>82</v>
      </c>
      <c r="AY2113" s="607" t="s">
        <v>197</v>
      </c>
    </row>
    <row r="2114" spans="2:51" s="606" customFormat="1">
      <c r="B2114" s="605"/>
      <c r="D2114" s="594" t="s">
        <v>205</v>
      </c>
      <c r="E2114" s="607" t="s">
        <v>5</v>
      </c>
      <c r="F2114" s="608" t="s">
        <v>1513</v>
      </c>
      <c r="H2114" s="609">
        <v>4.96</v>
      </c>
      <c r="L2114" s="605"/>
      <c r="M2114" s="610"/>
      <c r="N2114" s="611"/>
      <c r="O2114" s="611"/>
      <c r="P2114" s="611"/>
      <c r="Q2114" s="611"/>
      <c r="R2114" s="611"/>
      <c r="S2114" s="611"/>
      <c r="T2114" s="612"/>
      <c r="AT2114" s="607" t="s">
        <v>205</v>
      </c>
      <c r="AU2114" s="607" t="s">
        <v>89</v>
      </c>
      <c r="AV2114" s="606" t="s">
        <v>89</v>
      </c>
      <c r="AW2114" s="606" t="s">
        <v>43</v>
      </c>
      <c r="AX2114" s="606" t="s">
        <v>82</v>
      </c>
      <c r="AY2114" s="607" t="s">
        <v>197</v>
      </c>
    </row>
    <row r="2115" spans="2:51" s="606" customFormat="1">
      <c r="B2115" s="605"/>
      <c r="D2115" s="594" t="s">
        <v>205</v>
      </c>
      <c r="E2115" s="607" t="s">
        <v>5</v>
      </c>
      <c r="F2115" s="608" t="s">
        <v>1514</v>
      </c>
      <c r="H2115" s="609">
        <v>4.8600000000000003</v>
      </c>
      <c r="L2115" s="605"/>
      <c r="M2115" s="610"/>
      <c r="N2115" s="611"/>
      <c r="O2115" s="611"/>
      <c r="P2115" s="611"/>
      <c r="Q2115" s="611"/>
      <c r="R2115" s="611"/>
      <c r="S2115" s="611"/>
      <c r="T2115" s="612"/>
      <c r="AT2115" s="607" t="s">
        <v>205</v>
      </c>
      <c r="AU2115" s="607" t="s">
        <v>89</v>
      </c>
      <c r="AV2115" s="606" t="s">
        <v>89</v>
      </c>
      <c r="AW2115" s="606" t="s">
        <v>43</v>
      </c>
      <c r="AX2115" s="606" t="s">
        <v>82</v>
      </c>
      <c r="AY2115" s="607" t="s">
        <v>197</v>
      </c>
    </row>
    <row r="2116" spans="2:51" s="606" customFormat="1">
      <c r="B2116" s="605"/>
      <c r="D2116" s="594" t="s">
        <v>205</v>
      </c>
      <c r="E2116" s="607" t="s">
        <v>5</v>
      </c>
      <c r="F2116" s="608" t="s">
        <v>1515</v>
      </c>
      <c r="H2116" s="609">
        <v>4.8600000000000003</v>
      </c>
      <c r="L2116" s="605"/>
      <c r="M2116" s="610"/>
      <c r="N2116" s="611"/>
      <c r="O2116" s="611"/>
      <c r="P2116" s="611"/>
      <c r="Q2116" s="611"/>
      <c r="R2116" s="611"/>
      <c r="S2116" s="611"/>
      <c r="T2116" s="612"/>
      <c r="AT2116" s="607" t="s">
        <v>205</v>
      </c>
      <c r="AU2116" s="607" t="s">
        <v>89</v>
      </c>
      <c r="AV2116" s="606" t="s">
        <v>89</v>
      </c>
      <c r="AW2116" s="606" t="s">
        <v>43</v>
      </c>
      <c r="AX2116" s="606" t="s">
        <v>82</v>
      </c>
      <c r="AY2116" s="607" t="s">
        <v>197</v>
      </c>
    </row>
    <row r="2117" spans="2:51" s="606" customFormat="1">
      <c r="B2117" s="605"/>
      <c r="D2117" s="594" t="s">
        <v>205</v>
      </c>
      <c r="E2117" s="607" t="s">
        <v>5</v>
      </c>
      <c r="F2117" s="608" t="s">
        <v>1516</v>
      </c>
      <c r="H2117" s="609">
        <v>4.8600000000000003</v>
      </c>
      <c r="L2117" s="605"/>
      <c r="M2117" s="610"/>
      <c r="N2117" s="611"/>
      <c r="O2117" s="611"/>
      <c r="P2117" s="611"/>
      <c r="Q2117" s="611"/>
      <c r="R2117" s="611"/>
      <c r="S2117" s="611"/>
      <c r="T2117" s="612"/>
      <c r="AT2117" s="607" t="s">
        <v>205</v>
      </c>
      <c r="AU2117" s="607" t="s">
        <v>89</v>
      </c>
      <c r="AV2117" s="606" t="s">
        <v>89</v>
      </c>
      <c r="AW2117" s="606" t="s">
        <v>43</v>
      </c>
      <c r="AX2117" s="606" t="s">
        <v>82</v>
      </c>
      <c r="AY2117" s="607" t="s">
        <v>197</v>
      </c>
    </row>
    <row r="2118" spans="2:51" s="606" customFormat="1">
      <c r="B2118" s="605"/>
      <c r="D2118" s="594" t="s">
        <v>205</v>
      </c>
      <c r="E2118" s="607" t="s">
        <v>5</v>
      </c>
      <c r="F2118" s="608" t="s">
        <v>1517</v>
      </c>
      <c r="H2118" s="609">
        <v>4.8600000000000003</v>
      </c>
      <c r="L2118" s="605"/>
      <c r="M2118" s="610"/>
      <c r="N2118" s="611"/>
      <c r="O2118" s="611"/>
      <c r="P2118" s="611"/>
      <c r="Q2118" s="611"/>
      <c r="R2118" s="611"/>
      <c r="S2118" s="611"/>
      <c r="T2118" s="612"/>
      <c r="AT2118" s="607" t="s">
        <v>205</v>
      </c>
      <c r="AU2118" s="607" t="s">
        <v>89</v>
      </c>
      <c r="AV2118" s="606" t="s">
        <v>89</v>
      </c>
      <c r="AW2118" s="606" t="s">
        <v>43</v>
      </c>
      <c r="AX2118" s="606" t="s">
        <v>82</v>
      </c>
      <c r="AY2118" s="607" t="s">
        <v>197</v>
      </c>
    </row>
    <row r="2119" spans="2:51" s="606" customFormat="1">
      <c r="B2119" s="605"/>
      <c r="D2119" s="594" t="s">
        <v>205</v>
      </c>
      <c r="E2119" s="607" t="s">
        <v>5</v>
      </c>
      <c r="F2119" s="608" t="s">
        <v>1518</v>
      </c>
      <c r="H2119" s="609">
        <v>4.96</v>
      </c>
      <c r="L2119" s="605"/>
      <c r="M2119" s="610"/>
      <c r="N2119" s="611"/>
      <c r="O2119" s="611"/>
      <c r="P2119" s="611"/>
      <c r="Q2119" s="611"/>
      <c r="R2119" s="611"/>
      <c r="S2119" s="611"/>
      <c r="T2119" s="612"/>
      <c r="AT2119" s="607" t="s">
        <v>205</v>
      </c>
      <c r="AU2119" s="607" t="s">
        <v>89</v>
      </c>
      <c r="AV2119" s="606" t="s">
        <v>89</v>
      </c>
      <c r="AW2119" s="606" t="s">
        <v>43</v>
      </c>
      <c r="AX2119" s="606" t="s">
        <v>82</v>
      </c>
      <c r="AY2119" s="607" t="s">
        <v>197</v>
      </c>
    </row>
    <row r="2120" spans="2:51" s="606" customFormat="1">
      <c r="B2120" s="605"/>
      <c r="D2120" s="594" t="s">
        <v>205</v>
      </c>
      <c r="E2120" s="607" t="s">
        <v>5</v>
      </c>
      <c r="F2120" s="608" t="s">
        <v>1519</v>
      </c>
      <c r="H2120" s="609">
        <v>4.96</v>
      </c>
      <c r="L2120" s="605"/>
      <c r="M2120" s="610"/>
      <c r="N2120" s="611"/>
      <c r="O2120" s="611"/>
      <c r="P2120" s="611"/>
      <c r="Q2120" s="611"/>
      <c r="R2120" s="611"/>
      <c r="S2120" s="611"/>
      <c r="T2120" s="612"/>
      <c r="AT2120" s="607" t="s">
        <v>205</v>
      </c>
      <c r="AU2120" s="607" t="s">
        <v>89</v>
      </c>
      <c r="AV2120" s="606" t="s">
        <v>89</v>
      </c>
      <c r="AW2120" s="606" t="s">
        <v>43</v>
      </c>
      <c r="AX2120" s="606" t="s">
        <v>82</v>
      </c>
      <c r="AY2120" s="607" t="s">
        <v>197</v>
      </c>
    </row>
    <row r="2121" spans="2:51" s="606" customFormat="1">
      <c r="B2121" s="605"/>
      <c r="D2121" s="594" t="s">
        <v>205</v>
      </c>
      <c r="E2121" s="607" t="s">
        <v>5</v>
      </c>
      <c r="F2121" s="608" t="s">
        <v>1520</v>
      </c>
      <c r="H2121" s="609">
        <v>5.16</v>
      </c>
      <c r="L2121" s="605"/>
      <c r="M2121" s="610"/>
      <c r="N2121" s="611"/>
      <c r="O2121" s="611"/>
      <c r="P2121" s="611"/>
      <c r="Q2121" s="611"/>
      <c r="R2121" s="611"/>
      <c r="S2121" s="611"/>
      <c r="T2121" s="612"/>
      <c r="AT2121" s="607" t="s">
        <v>205</v>
      </c>
      <c r="AU2121" s="607" t="s">
        <v>89</v>
      </c>
      <c r="AV2121" s="606" t="s">
        <v>89</v>
      </c>
      <c r="AW2121" s="606" t="s">
        <v>43</v>
      </c>
      <c r="AX2121" s="606" t="s">
        <v>82</v>
      </c>
      <c r="AY2121" s="607" t="s">
        <v>197</v>
      </c>
    </row>
    <row r="2122" spans="2:51" s="606" customFormat="1">
      <c r="B2122" s="605"/>
      <c r="D2122" s="594" t="s">
        <v>205</v>
      </c>
      <c r="E2122" s="607" t="s">
        <v>5</v>
      </c>
      <c r="F2122" s="608" t="s">
        <v>1521</v>
      </c>
      <c r="H2122" s="609">
        <v>4.91</v>
      </c>
      <c r="L2122" s="605"/>
      <c r="M2122" s="610"/>
      <c r="N2122" s="611"/>
      <c r="O2122" s="611"/>
      <c r="P2122" s="611"/>
      <c r="Q2122" s="611"/>
      <c r="R2122" s="611"/>
      <c r="S2122" s="611"/>
      <c r="T2122" s="612"/>
      <c r="AT2122" s="607" t="s">
        <v>205</v>
      </c>
      <c r="AU2122" s="607" t="s">
        <v>89</v>
      </c>
      <c r="AV2122" s="606" t="s">
        <v>89</v>
      </c>
      <c r="AW2122" s="606" t="s">
        <v>43</v>
      </c>
      <c r="AX2122" s="606" t="s">
        <v>82</v>
      </c>
      <c r="AY2122" s="607" t="s">
        <v>197</v>
      </c>
    </row>
    <row r="2123" spans="2:51" s="622" customFormat="1">
      <c r="B2123" s="621"/>
      <c r="D2123" s="594" t="s">
        <v>205</v>
      </c>
      <c r="E2123" s="623" t="s">
        <v>5</v>
      </c>
      <c r="F2123" s="624" t="s">
        <v>237</v>
      </c>
      <c r="H2123" s="625">
        <v>130.52600000000001</v>
      </c>
      <c r="L2123" s="621"/>
      <c r="M2123" s="626"/>
      <c r="N2123" s="627"/>
      <c r="O2123" s="627"/>
      <c r="P2123" s="627"/>
      <c r="Q2123" s="627"/>
      <c r="R2123" s="627"/>
      <c r="S2123" s="627"/>
      <c r="T2123" s="628"/>
      <c r="AT2123" s="623" t="s">
        <v>205</v>
      </c>
      <c r="AU2123" s="623" t="s">
        <v>89</v>
      </c>
      <c r="AV2123" s="622" t="s">
        <v>114</v>
      </c>
      <c r="AW2123" s="622" t="s">
        <v>43</v>
      </c>
      <c r="AX2123" s="622" t="s">
        <v>82</v>
      </c>
      <c r="AY2123" s="623" t="s">
        <v>197</v>
      </c>
    </row>
    <row r="2124" spans="2:51" s="599" customFormat="1">
      <c r="B2124" s="598"/>
      <c r="D2124" s="594" t="s">
        <v>205</v>
      </c>
      <c r="E2124" s="600" t="s">
        <v>5</v>
      </c>
      <c r="F2124" s="601" t="s">
        <v>238</v>
      </c>
      <c r="H2124" s="600" t="s">
        <v>5</v>
      </c>
      <c r="L2124" s="598"/>
      <c r="M2124" s="602"/>
      <c r="N2124" s="603"/>
      <c r="O2124" s="603"/>
      <c r="P2124" s="603"/>
      <c r="Q2124" s="603"/>
      <c r="R2124" s="603"/>
      <c r="S2124" s="603"/>
      <c r="T2124" s="604"/>
      <c r="AT2124" s="600" t="s">
        <v>205</v>
      </c>
      <c r="AU2124" s="600" t="s">
        <v>89</v>
      </c>
      <c r="AV2124" s="599" t="s">
        <v>11</v>
      </c>
      <c r="AW2124" s="599" t="s">
        <v>43</v>
      </c>
      <c r="AX2124" s="599" t="s">
        <v>82</v>
      </c>
      <c r="AY2124" s="600" t="s">
        <v>197</v>
      </c>
    </row>
    <row r="2125" spans="2:51" s="606" customFormat="1">
      <c r="B2125" s="605"/>
      <c r="D2125" s="594" t="s">
        <v>205</v>
      </c>
      <c r="E2125" s="607" t="s">
        <v>5</v>
      </c>
      <c r="F2125" s="608" t="s">
        <v>1522</v>
      </c>
      <c r="H2125" s="609">
        <v>6.81</v>
      </c>
      <c r="L2125" s="605"/>
      <c r="M2125" s="610"/>
      <c r="N2125" s="611"/>
      <c r="O2125" s="611"/>
      <c r="P2125" s="611"/>
      <c r="Q2125" s="611"/>
      <c r="R2125" s="611"/>
      <c r="S2125" s="611"/>
      <c r="T2125" s="612"/>
      <c r="AT2125" s="607" t="s">
        <v>205</v>
      </c>
      <c r="AU2125" s="607" t="s">
        <v>89</v>
      </c>
      <c r="AV2125" s="606" t="s">
        <v>89</v>
      </c>
      <c r="AW2125" s="606" t="s">
        <v>43</v>
      </c>
      <c r="AX2125" s="606" t="s">
        <v>82</v>
      </c>
      <c r="AY2125" s="607" t="s">
        <v>197</v>
      </c>
    </row>
    <row r="2126" spans="2:51" s="606" customFormat="1">
      <c r="B2126" s="605"/>
      <c r="D2126" s="594" t="s">
        <v>205</v>
      </c>
      <c r="E2126" s="607" t="s">
        <v>5</v>
      </c>
      <c r="F2126" s="608" t="s">
        <v>1523</v>
      </c>
      <c r="H2126" s="609">
        <v>66.2</v>
      </c>
      <c r="L2126" s="605"/>
      <c r="M2126" s="610"/>
      <c r="N2126" s="611"/>
      <c r="O2126" s="611"/>
      <c r="P2126" s="611"/>
      <c r="Q2126" s="611"/>
      <c r="R2126" s="611"/>
      <c r="S2126" s="611"/>
      <c r="T2126" s="612"/>
      <c r="AT2126" s="607" t="s">
        <v>205</v>
      </c>
      <c r="AU2126" s="607" t="s">
        <v>89</v>
      </c>
      <c r="AV2126" s="606" t="s">
        <v>89</v>
      </c>
      <c r="AW2126" s="606" t="s">
        <v>43</v>
      </c>
      <c r="AX2126" s="606" t="s">
        <v>82</v>
      </c>
      <c r="AY2126" s="607" t="s">
        <v>197</v>
      </c>
    </row>
    <row r="2127" spans="2:51" s="606" customFormat="1">
      <c r="B2127" s="605"/>
      <c r="D2127" s="594" t="s">
        <v>205</v>
      </c>
      <c r="E2127" s="607" t="s">
        <v>5</v>
      </c>
      <c r="F2127" s="608" t="s">
        <v>1524</v>
      </c>
      <c r="H2127" s="609">
        <v>4.83</v>
      </c>
      <c r="L2127" s="605"/>
      <c r="M2127" s="610"/>
      <c r="N2127" s="611"/>
      <c r="O2127" s="611"/>
      <c r="P2127" s="611"/>
      <c r="Q2127" s="611"/>
      <c r="R2127" s="611"/>
      <c r="S2127" s="611"/>
      <c r="T2127" s="612"/>
      <c r="AT2127" s="607" t="s">
        <v>205</v>
      </c>
      <c r="AU2127" s="607" t="s">
        <v>89</v>
      </c>
      <c r="AV2127" s="606" t="s">
        <v>89</v>
      </c>
      <c r="AW2127" s="606" t="s">
        <v>43</v>
      </c>
      <c r="AX2127" s="606" t="s">
        <v>82</v>
      </c>
      <c r="AY2127" s="607" t="s">
        <v>197</v>
      </c>
    </row>
    <row r="2128" spans="2:51" s="606" customFormat="1">
      <c r="B2128" s="605"/>
      <c r="D2128" s="594" t="s">
        <v>205</v>
      </c>
      <c r="E2128" s="607" t="s">
        <v>5</v>
      </c>
      <c r="F2128" s="608" t="s">
        <v>1525</v>
      </c>
      <c r="H2128" s="609">
        <v>4.83</v>
      </c>
      <c r="L2128" s="605"/>
      <c r="M2128" s="610"/>
      <c r="N2128" s="611"/>
      <c r="O2128" s="611"/>
      <c r="P2128" s="611"/>
      <c r="Q2128" s="611"/>
      <c r="R2128" s="611"/>
      <c r="S2128" s="611"/>
      <c r="T2128" s="612"/>
      <c r="AT2128" s="607" t="s">
        <v>205</v>
      </c>
      <c r="AU2128" s="607" t="s">
        <v>89</v>
      </c>
      <c r="AV2128" s="606" t="s">
        <v>89</v>
      </c>
      <c r="AW2128" s="606" t="s">
        <v>43</v>
      </c>
      <c r="AX2128" s="606" t="s">
        <v>82</v>
      </c>
      <c r="AY2128" s="607" t="s">
        <v>197</v>
      </c>
    </row>
    <row r="2129" spans="2:51" s="606" customFormat="1">
      <c r="B2129" s="605"/>
      <c r="D2129" s="594" t="s">
        <v>205</v>
      </c>
      <c r="E2129" s="607" t="s">
        <v>5</v>
      </c>
      <c r="F2129" s="608" t="s">
        <v>1526</v>
      </c>
      <c r="H2129" s="609">
        <v>4.92</v>
      </c>
      <c r="L2129" s="605"/>
      <c r="M2129" s="610"/>
      <c r="N2129" s="611"/>
      <c r="O2129" s="611"/>
      <c r="P2129" s="611"/>
      <c r="Q2129" s="611"/>
      <c r="R2129" s="611"/>
      <c r="S2129" s="611"/>
      <c r="T2129" s="612"/>
      <c r="AT2129" s="607" t="s">
        <v>205</v>
      </c>
      <c r="AU2129" s="607" t="s">
        <v>89</v>
      </c>
      <c r="AV2129" s="606" t="s">
        <v>89</v>
      </c>
      <c r="AW2129" s="606" t="s">
        <v>43</v>
      </c>
      <c r="AX2129" s="606" t="s">
        <v>82</v>
      </c>
      <c r="AY2129" s="607" t="s">
        <v>197</v>
      </c>
    </row>
    <row r="2130" spans="2:51" s="606" customFormat="1">
      <c r="B2130" s="605"/>
      <c r="D2130" s="594" t="s">
        <v>205</v>
      </c>
      <c r="E2130" s="607" t="s">
        <v>5</v>
      </c>
      <c r="F2130" s="608" t="s">
        <v>1527</v>
      </c>
      <c r="H2130" s="609">
        <v>4.93</v>
      </c>
      <c r="L2130" s="605"/>
      <c r="M2130" s="610"/>
      <c r="N2130" s="611"/>
      <c r="O2130" s="611"/>
      <c r="P2130" s="611"/>
      <c r="Q2130" s="611"/>
      <c r="R2130" s="611"/>
      <c r="S2130" s="611"/>
      <c r="T2130" s="612"/>
      <c r="AT2130" s="607" t="s">
        <v>205</v>
      </c>
      <c r="AU2130" s="607" t="s">
        <v>89</v>
      </c>
      <c r="AV2130" s="606" t="s">
        <v>89</v>
      </c>
      <c r="AW2130" s="606" t="s">
        <v>43</v>
      </c>
      <c r="AX2130" s="606" t="s">
        <v>82</v>
      </c>
      <c r="AY2130" s="607" t="s">
        <v>197</v>
      </c>
    </row>
    <row r="2131" spans="2:51" s="606" customFormat="1">
      <c r="B2131" s="605"/>
      <c r="D2131" s="594" t="s">
        <v>205</v>
      </c>
      <c r="E2131" s="607" t="s">
        <v>5</v>
      </c>
      <c r="F2131" s="608" t="s">
        <v>1528</v>
      </c>
      <c r="H2131" s="609">
        <v>4.82</v>
      </c>
      <c r="L2131" s="605"/>
      <c r="M2131" s="610"/>
      <c r="N2131" s="611"/>
      <c r="O2131" s="611"/>
      <c r="P2131" s="611"/>
      <c r="Q2131" s="611"/>
      <c r="R2131" s="611"/>
      <c r="S2131" s="611"/>
      <c r="T2131" s="612"/>
      <c r="AT2131" s="607" t="s">
        <v>205</v>
      </c>
      <c r="AU2131" s="607" t="s">
        <v>89</v>
      </c>
      <c r="AV2131" s="606" t="s">
        <v>89</v>
      </c>
      <c r="AW2131" s="606" t="s">
        <v>43</v>
      </c>
      <c r="AX2131" s="606" t="s">
        <v>82</v>
      </c>
      <c r="AY2131" s="607" t="s">
        <v>197</v>
      </c>
    </row>
    <row r="2132" spans="2:51" s="606" customFormat="1">
      <c r="B2132" s="605"/>
      <c r="D2132" s="594" t="s">
        <v>205</v>
      </c>
      <c r="E2132" s="607" t="s">
        <v>5</v>
      </c>
      <c r="F2132" s="608" t="s">
        <v>1529</v>
      </c>
      <c r="H2132" s="609">
        <v>4.92</v>
      </c>
      <c r="L2132" s="605"/>
      <c r="M2132" s="610"/>
      <c r="N2132" s="611"/>
      <c r="O2132" s="611"/>
      <c r="P2132" s="611"/>
      <c r="Q2132" s="611"/>
      <c r="R2132" s="611"/>
      <c r="S2132" s="611"/>
      <c r="T2132" s="612"/>
      <c r="AT2132" s="607" t="s">
        <v>205</v>
      </c>
      <c r="AU2132" s="607" t="s">
        <v>89</v>
      </c>
      <c r="AV2132" s="606" t="s">
        <v>89</v>
      </c>
      <c r="AW2132" s="606" t="s">
        <v>43</v>
      </c>
      <c r="AX2132" s="606" t="s">
        <v>82</v>
      </c>
      <c r="AY2132" s="607" t="s">
        <v>197</v>
      </c>
    </row>
    <row r="2133" spans="2:51" s="606" customFormat="1">
      <c r="B2133" s="605"/>
      <c r="D2133" s="594" t="s">
        <v>205</v>
      </c>
      <c r="E2133" s="607" t="s">
        <v>5</v>
      </c>
      <c r="F2133" s="608" t="s">
        <v>1530</v>
      </c>
      <c r="H2133" s="609">
        <v>4.96</v>
      </c>
      <c r="L2133" s="605"/>
      <c r="M2133" s="610"/>
      <c r="N2133" s="611"/>
      <c r="O2133" s="611"/>
      <c r="P2133" s="611"/>
      <c r="Q2133" s="611"/>
      <c r="R2133" s="611"/>
      <c r="S2133" s="611"/>
      <c r="T2133" s="612"/>
      <c r="AT2133" s="607" t="s">
        <v>205</v>
      </c>
      <c r="AU2133" s="607" t="s">
        <v>89</v>
      </c>
      <c r="AV2133" s="606" t="s">
        <v>89</v>
      </c>
      <c r="AW2133" s="606" t="s">
        <v>43</v>
      </c>
      <c r="AX2133" s="606" t="s">
        <v>82</v>
      </c>
      <c r="AY2133" s="607" t="s">
        <v>197</v>
      </c>
    </row>
    <row r="2134" spans="2:51" s="606" customFormat="1">
      <c r="B2134" s="605"/>
      <c r="D2134" s="594" t="s">
        <v>205</v>
      </c>
      <c r="E2134" s="607" t="s">
        <v>5</v>
      </c>
      <c r="F2134" s="608" t="s">
        <v>1531</v>
      </c>
      <c r="H2134" s="609">
        <v>4.96</v>
      </c>
      <c r="L2134" s="605"/>
      <c r="M2134" s="610"/>
      <c r="N2134" s="611"/>
      <c r="O2134" s="611"/>
      <c r="P2134" s="611"/>
      <c r="Q2134" s="611"/>
      <c r="R2134" s="611"/>
      <c r="S2134" s="611"/>
      <c r="T2134" s="612"/>
      <c r="AT2134" s="607" t="s">
        <v>205</v>
      </c>
      <c r="AU2134" s="607" t="s">
        <v>89</v>
      </c>
      <c r="AV2134" s="606" t="s">
        <v>89</v>
      </c>
      <c r="AW2134" s="606" t="s">
        <v>43</v>
      </c>
      <c r="AX2134" s="606" t="s">
        <v>82</v>
      </c>
      <c r="AY2134" s="607" t="s">
        <v>197</v>
      </c>
    </row>
    <row r="2135" spans="2:51" s="606" customFormat="1">
      <c r="B2135" s="605"/>
      <c r="D2135" s="594" t="s">
        <v>205</v>
      </c>
      <c r="E2135" s="607" t="s">
        <v>5</v>
      </c>
      <c r="F2135" s="608" t="s">
        <v>1532</v>
      </c>
      <c r="H2135" s="609">
        <v>4.96</v>
      </c>
      <c r="L2135" s="605"/>
      <c r="M2135" s="610"/>
      <c r="N2135" s="611"/>
      <c r="O2135" s="611"/>
      <c r="P2135" s="611"/>
      <c r="Q2135" s="611"/>
      <c r="R2135" s="611"/>
      <c r="S2135" s="611"/>
      <c r="T2135" s="612"/>
      <c r="AT2135" s="607" t="s">
        <v>205</v>
      </c>
      <c r="AU2135" s="607" t="s">
        <v>89</v>
      </c>
      <c r="AV2135" s="606" t="s">
        <v>89</v>
      </c>
      <c r="AW2135" s="606" t="s">
        <v>43</v>
      </c>
      <c r="AX2135" s="606" t="s">
        <v>82</v>
      </c>
      <c r="AY2135" s="607" t="s">
        <v>197</v>
      </c>
    </row>
    <row r="2136" spans="2:51" s="606" customFormat="1">
      <c r="B2136" s="605"/>
      <c r="D2136" s="594" t="s">
        <v>205</v>
      </c>
      <c r="E2136" s="607" t="s">
        <v>5</v>
      </c>
      <c r="F2136" s="608" t="s">
        <v>1533</v>
      </c>
      <c r="H2136" s="609">
        <v>4.96</v>
      </c>
      <c r="L2136" s="605"/>
      <c r="M2136" s="610"/>
      <c r="N2136" s="611"/>
      <c r="O2136" s="611"/>
      <c r="P2136" s="611"/>
      <c r="Q2136" s="611"/>
      <c r="R2136" s="611"/>
      <c r="S2136" s="611"/>
      <c r="T2136" s="612"/>
      <c r="AT2136" s="607" t="s">
        <v>205</v>
      </c>
      <c r="AU2136" s="607" t="s">
        <v>89</v>
      </c>
      <c r="AV2136" s="606" t="s">
        <v>89</v>
      </c>
      <c r="AW2136" s="606" t="s">
        <v>43</v>
      </c>
      <c r="AX2136" s="606" t="s">
        <v>82</v>
      </c>
      <c r="AY2136" s="607" t="s">
        <v>197</v>
      </c>
    </row>
    <row r="2137" spans="2:51" s="606" customFormat="1">
      <c r="B2137" s="605"/>
      <c r="D2137" s="594" t="s">
        <v>205</v>
      </c>
      <c r="E2137" s="607" t="s">
        <v>5</v>
      </c>
      <c r="F2137" s="608" t="s">
        <v>1534</v>
      </c>
      <c r="H2137" s="609">
        <v>5.16</v>
      </c>
      <c r="L2137" s="605"/>
      <c r="M2137" s="610"/>
      <c r="N2137" s="611"/>
      <c r="O2137" s="611"/>
      <c r="P2137" s="611"/>
      <c r="Q2137" s="611"/>
      <c r="R2137" s="611"/>
      <c r="S2137" s="611"/>
      <c r="T2137" s="612"/>
      <c r="AT2137" s="607" t="s">
        <v>205</v>
      </c>
      <c r="AU2137" s="607" t="s">
        <v>89</v>
      </c>
      <c r="AV2137" s="606" t="s">
        <v>89</v>
      </c>
      <c r="AW2137" s="606" t="s">
        <v>43</v>
      </c>
      <c r="AX2137" s="606" t="s">
        <v>82</v>
      </c>
      <c r="AY2137" s="607" t="s">
        <v>197</v>
      </c>
    </row>
    <row r="2138" spans="2:51" s="606" customFormat="1">
      <c r="B2138" s="605"/>
      <c r="D2138" s="594" t="s">
        <v>205</v>
      </c>
      <c r="E2138" s="607" t="s">
        <v>5</v>
      </c>
      <c r="F2138" s="608" t="s">
        <v>1535</v>
      </c>
      <c r="H2138" s="609">
        <v>4.96</v>
      </c>
      <c r="L2138" s="605"/>
      <c r="M2138" s="610"/>
      <c r="N2138" s="611"/>
      <c r="O2138" s="611"/>
      <c r="P2138" s="611"/>
      <c r="Q2138" s="611"/>
      <c r="R2138" s="611"/>
      <c r="S2138" s="611"/>
      <c r="T2138" s="612"/>
      <c r="AT2138" s="607" t="s">
        <v>205</v>
      </c>
      <c r="AU2138" s="607" t="s">
        <v>89</v>
      </c>
      <c r="AV2138" s="606" t="s">
        <v>89</v>
      </c>
      <c r="AW2138" s="606" t="s">
        <v>43</v>
      </c>
      <c r="AX2138" s="606" t="s">
        <v>82</v>
      </c>
      <c r="AY2138" s="607" t="s">
        <v>197</v>
      </c>
    </row>
    <row r="2139" spans="2:51" s="622" customFormat="1">
      <c r="B2139" s="621"/>
      <c r="D2139" s="594" t="s">
        <v>205</v>
      </c>
      <c r="E2139" s="623" t="s">
        <v>5</v>
      </c>
      <c r="F2139" s="624" t="s">
        <v>243</v>
      </c>
      <c r="H2139" s="625">
        <v>132.22</v>
      </c>
      <c r="L2139" s="621"/>
      <c r="M2139" s="626"/>
      <c r="N2139" s="627"/>
      <c r="O2139" s="627"/>
      <c r="P2139" s="627"/>
      <c r="Q2139" s="627"/>
      <c r="R2139" s="627"/>
      <c r="S2139" s="627"/>
      <c r="T2139" s="628"/>
      <c r="AT2139" s="623" t="s">
        <v>205</v>
      </c>
      <c r="AU2139" s="623" t="s">
        <v>89</v>
      </c>
      <c r="AV2139" s="622" t="s">
        <v>114</v>
      </c>
      <c r="AW2139" s="622" t="s">
        <v>43</v>
      </c>
      <c r="AX2139" s="622" t="s">
        <v>82</v>
      </c>
      <c r="AY2139" s="623" t="s">
        <v>197</v>
      </c>
    </row>
    <row r="2140" spans="2:51" s="599" customFormat="1">
      <c r="B2140" s="598"/>
      <c r="D2140" s="594" t="s">
        <v>205</v>
      </c>
      <c r="E2140" s="600" t="s">
        <v>5</v>
      </c>
      <c r="F2140" s="601" t="s">
        <v>244</v>
      </c>
      <c r="H2140" s="600" t="s">
        <v>5</v>
      </c>
      <c r="L2140" s="598"/>
      <c r="M2140" s="602"/>
      <c r="N2140" s="603"/>
      <c r="O2140" s="603"/>
      <c r="P2140" s="603"/>
      <c r="Q2140" s="603"/>
      <c r="R2140" s="603"/>
      <c r="S2140" s="603"/>
      <c r="T2140" s="604"/>
      <c r="AT2140" s="600" t="s">
        <v>205</v>
      </c>
      <c r="AU2140" s="600" t="s">
        <v>89</v>
      </c>
      <c r="AV2140" s="599" t="s">
        <v>11</v>
      </c>
      <c r="AW2140" s="599" t="s">
        <v>43</v>
      </c>
      <c r="AX2140" s="599" t="s">
        <v>82</v>
      </c>
      <c r="AY2140" s="600" t="s">
        <v>197</v>
      </c>
    </row>
    <row r="2141" spans="2:51" s="606" customFormat="1">
      <c r="B2141" s="605"/>
      <c r="D2141" s="594" t="s">
        <v>205</v>
      </c>
      <c r="E2141" s="607" t="s">
        <v>5</v>
      </c>
      <c r="F2141" s="608" t="s">
        <v>1536</v>
      </c>
      <c r="H2141" s="609">
        <v>6.81</v>
      </c>
      <c r="L2141" s="605"/>
      <c r="M2141" s="610"/>
      <c r="N2141" s="611"/>
      <c r="O2141" s="611"/>
      <c r="P2141" s="611"/>
      <c r="Q2141" s="611"/>
      <c r="R2141" s="611"/>
      <c r="S2141" s="611"/>
      <c r="T2141" s="612"/>
      <c r="AT2141" s="607" t="s">
        <v>205</v>
      </c>
      <c r="AU2141" s="607" t="s">
        <v>89</v>
      </c>
      <c r="AV2141" s="606" t="s">
        <v>89</v>
      </c>
      <c r="AW2141" s="606" t="s">
        <v>43</v>
      </c>
      <c r="AX2141" s="606" t="s">
        <v>82</v>
      </c>
      <c r="AY2141" s="607" t="s">
        <v>197</v>
      </c>
    </row>
    <row r="2142" spans="2:51" s="606" customFormat="1">
      <c r="B2142" s="605"/>
      <c r="D2142" s="594" t="s">
        <v>205</v>
      </c>
      <c r="E2142" s="607" t="s">
        <v>5</v>
      </c>
      <c r="F2142" s="608" t="s">
        <v>1537</v>
      </c>
      <c r="H2142" s="609">
        <v>66.2</v>
      </c>
      <c r="L2142" s="605"/>
      <c r="M2142" s="610"/>
      <c r="N2142" s="611"/>
      <c r="O2142" s="611"/>
      <c r="P2142" s="611"/>
      <c r="Q2142" s="611"/>
      <c r="R2142" s="611"/>
      <c r="S2142" s="611"/>
      <c r="T2142" s="612"/>
      <c r="AT2142" s="607" t="s">
        <v>205</v>
      </c>
      <c r="AU2142" s="607" t="s">
        <v>89</v>
      </c>
      <c r="AV2142" s="606" t="s">
        <v>89</v>
      </c>
      <c r="AW2142" s="606" t="s">
        <v>43</v>
      </c>
      <c r="AX2142" s="606" t="s">
        <v>82</v>
      </c>
      <c r="AY2142" s="607" t="s">
        <v>197</v>
      </c>
    </row>
    <row r="2143" spans="2:51" s="606" customFormat="1">
      <c r="B2143" s="605"/>
      <c r="D2143" s="594" t="s">
        <v>205</v>
      </c>
      <c r="E2143" s="607" t="s">
        <v>5</v>
      </c>
      <c r="F2143" s="608" t="s">
        <v>1538</v>
      </c>
      <c r="H2143" s="609">
        <v>4.83</v>
      </c>
      <c r="L2143" s="605"/>
      <c r="M2143" s="610"/>
      <c r="N2143" s="611"/>
      <c r="O2143" s="611"/>
      <c r="P2143" s="611"/>
      <c r="Q2143" s="611"/>
      <c r="R2143" s="611"/>
      <c r="S2143" s="611"/>
      <c r="T2143" s="612"/>
      <c r="AT2143" s="607" t="s">
        <v>205</v>
      </c>
      <c r="AU2143" s="607" t="s">
        <v>89</v>
      </c>
      <c r="AV2143" s="606" t="s">
        <v>89</v>
      </c>
      <c r="AW2143" s="606" t="s">
        <v>43</v>
      </c>
      <c r="AX2143" s="606" t="s">
        <v>82</v>
      </c>
      <c r="AY2143" s="607" t="s">
        <v>197</v>
      </c>
    </row>
    <row r="2144" spans="2:51" s="606" customFormat="1">
      <c r="B2144" s="605"/>
      <c r="D2144" s="594" t="s">
        <v>205</v>
      </c>
      <c r="E2144" s="607" t="s">
        <v>5</v>
      </c>
      <c r="F2144" s="608" t="s">
        <v>1539</v>
      </c>
      <c r="H2144" s="609">
        <v>4.83</v>
      </c>
      <c r="L2144" s="605"/>
      <c r="M2144" s="610"/>
      <c r="N2144" s="611"/>
      <c r="O2144" s="611"/>
      <c r="P2144" s="611"/>
      <c r="Q2144" s="611"/>
      <c r="R2144" s="611"/>
      <c r="S2144" s="611"/>
      <c r="T2144" s="612"/>
      <c r="AT2144" s="607" t="s">
        <v>205</v>
      </c>
      <c r="AU2144" s="607" t="s">
        <v>89</v>
      </c>
      <c r="AV2144" s="606" t="s">
        <v>89</v>
      </c>
      <c r="AW2144" s="606" t="s">
        <v>43</v>
      </c>
      <c r="AX2144" s="606" t="s">
        <v>82</v>
      </c>
      <c r="AY2144" s="607" t="s">
        <v>197</v>
      </c>
    </row>
    <row r="2145" spans="2:51" s="606" customFormat="1">
      <c r="B2145" s="605"/>
      <c r="D2145" s="594" t="s">
        <v>205</v>
      </c>
      <c r="E2145" s="607" t="s">
        <v>5</v>
      </c>
      <c r="F2145" s="608" t="s">
        <v>1540</v>
      </c>
      <c r="H2145" s="609">
        <v>4.92</v>
      </c>
      <c r="L2145" s="605"/>
      <c r="M2145" s="610"/>
      <c r="N2145" s="611"/>
      <c r="O2145" s="611"/>
      <c r="P2145" s="611"/>
      <c r="Q2145" s="611"/>
      <c r="R2145" s="611"/>
      <c r="S2145" s="611"/>
      <c r="T2145" s="612"/>
      <c r="AT2145" s="607" t="s">
        <v>205</v>
      </c>
      <c r="AU2145" s="607" t="s">
        <v>89</v>
      </c>
      <c r="AV2145" s="606" t="s">
        <v>89</v>
      </c>
      <c r="AW2145" s="606" t="s">
        <v>43</v>
      </c>
      <c r="AX2145" s="606" t="s">
        <v>82</v>
      </c>
      <c r="AY2145" s="607" t="s">
        <v>197</v>
      </c>
    </row>
    <row r="2146" spans="2:51" s="606" customFormat="1">
      <c r="B2146" s="605"/>
      <c r="D2146" s="594" t="s">
        <v>205</v>
      </c>
      <c r="E2146" s="607" t="s">
        <v>5</v>
      </c>
      <c r="F2146" s="608" t="s">
        <v>1541</v>
      </c>
      <c r="H2146" s="609">
        <v>4.93</v>
      </c>
      <c r="L2146" s="605"/>
      <c r="M2146" s="610"/>
      <c r="N2146" s="611"/>
      <c r="O2146" s="611"/>
      <c r="P2146" s="611"/>
      <c r="Q2146" s="611"/>
      <c r="R2146" s="611"/>
      <c r="S2146" s="611"/>
      <c r="T2146" s="612"/>
      <c r="AT2146" s="607" t="s">
        <v>205</v>
      </c>
      <c r="AU2146" s="607" t="s">
        <v>89</v>
      </c>
      <c r="AV2146" s="606" t="s">
        <v>89</v>
      </c>
      <c r="AW2146" s="606" t="s">
        <v>43</v>
      </c>
      <c r="AX2146" s="606" t="s">
        <v>82</v>
      </c>
      <c r="AY2146" s="607" t="s">
        <v>197</v>
      </c>
    </row>
    <row r="2147" spans="2:51" s="606" customFormat="1">
      <c r="B2147" s="605"/>
      <c r="D2147" s="594" t="s">
        <v>205</v>
      </c>
      <c r="E2147" s="607" t="s">
        <v>5</v>
      </c>
      <c r="F2147" s="608" t="s">
        <v>1542</v>
      </c>
      <c r="H2147" s="609">
        <v>4.82</v>
      </c>
      <c r="L2147" s="605"/>
      <c r="M2147" s="610"/>
      <c r="N2147" s="611"/>
      <c r="O2147" s="611"/>
      <c r="P2147" s="611"/>
      <c r="Q2147" s="611"/>
      <c r="R2147" s="611"/>
      <c r="S2147" s="611"/>
      <c r="T2147" s="612"/>
      <c r="AT2147" s="607" t="s">
        <v>205</v>
      </c>
      <c r="AU2147" s="607" t="s">
        <v>89</v>
      </c>
      <c r="AV2147" s="606" t="s">
        <v>89</v>
      </c>
      <c r="AW2147" s="606" t="s">
        <v>43</v>
      </c>
      <c r="AX2147" s="606" t="s">
        <v>82</v>
      </c>
      <c r="AY2147" s="607" t="s">
        <v>197</v>
      </c>
    </row>
    <row r="2148" spans="2:51" s="606" customFormat="1">
      <c r="B2148" s="605"/>
      <c r="D2148" s="594" t="s">
        <v>205</v>
      </c>
      <c r="E2148" s="607" t="s">
        <v>5</v>
      </c>
      <c r="F2148" s="608" t="s">
        <v>1543</v>
      </c>
      <c r="H2148" s="609">
        <v>4.92</v>
      </c>
      <c r="L2148" s="605"/>
      <c r="M2148" s="610"/>
      <c r="N2148" s="611"/>
      <c r="O2148" s="611"/>
      <c r="P2148" s="611"/>
      <c r="Q2148" s="611"/>
      <c r="R2148" s="611"/>
      <c r="S2148" s="611"/>
      <c r="T2148" s="612"/>
      <c r="AT2148" s="607" t="s">
        <v>205</v>
      </c>
      <c r="AU2148" s="607" t="s">
        <v>89</v>
      </c>
      <c r="AV2148" s="606" t="s">
        <v>89</v>
      </c>
      <c r="AW2148" s="606" t="s">
        <v>43</v>
      </c>
      <c r="AX2148" s="606" t="s">
        <v>82</v>
      </c>
      <c r="AY2148" s="607" t="s">
        <v>197</v>
      </c>
    </row>
    <row r="2149" spans="2:51" s="606" customFormat="1">
      <c r="B2149" s="605"/>
      <c r="D2149" s="594" t="s">
        <v>205</v>
      </c>
      <c r="E2149" s="607" t="s">
        <v>5</v>
      </c>
      <c r="F2149" s="608" t="s">
        <v>1544</v>
      </c>
      <c r="H2149" s="609">
        <v>4.96</v>
      </c>
      <c r="L2149" s="605"/>
      <c r="M2149" s="610"/>
      <c r="N2149" s="611"/>
      <c r="O2149" s="611"/>
      <c r="P2149" s="611"/>
      <c r="Q2149" s="611"/>
      <c r="R2149" s="611"/>
      <c r="S2149" s="611"/>
      <c r="T2149" s="612"/>
      <c r="AT2149" s="607" t="s">
        <v>205</v>
      </c>
      <c r="AU2149" s="607" t="s">
        <v>89</v>
      </c>
      <c r="AV2149" s="606" t="s">
        <v>89</v>
      </c>
      <c r="AW2149" s="606" t="s">
        <v>43</v>
      </c>
      <c r="AX2149" s="606" t="s">
        <v>82</v>
      </c>
      <c r="AY2149" s="607" t="s">
        <v>197</v>
      </c>
    </row>
    <row r="2150" spans="2:51" s="606" customFormat="1">
      <c r="B2150" s="605"/>
      <c r="D2150" s="594" t="s">
        <v>205</v>
      </c>
      <c r="E2150" s="607" t="s">
        <v>5</v>
      </c>
      <c r="F2150" s="608" t="s">
        <v>1545</v>
      </c>
      <c r="H2150" s="609">
        <v>4.96</v>
      </c>
      <c r="L2150" s="605"/>
      <c r="M2150" s="610"/>
      <c r="N2150" s="611"/>
      <c r="O2150" s="611"/>
      <c r="P2150" s="611"/>
      <c r="Q2150" s="611"/>
      <c r="R2150" s="611"/>
      <c r="S2150" s="611"/>
      <c r="T2150" s="612"/>
      <c r="AT2150" s="607" t="s">
        <v>205</v>
      </c>
      <c r="AU2150" s="607" t="s">
        <v>89</v>
      </c>
      <c r="AV2150" s="606" t="s">
        <v>89</v>
      </c>
      <c r="AW2150" s="606" t="s">
        <v>43</v>
      </c>
      <c r="AX2150" s="606" t="s">
        <v>82</v>
      </c>
      <c r="AY2150" s="607" t="s">
        <v>197</v>
      </c>
    </row>
    <row r="2151" spans="2:51" s="606" customFormat="1">
      <c r="B2151" s="605"/>
      <c r="D2151" s="594" t="s">
        <v>205</v>
      </c>
      <c r="E2151" s="607" t="s">
        <v>5</v>
      </c>
      <c r="F2151" s="608" t="s">
        <v>1546</v>
      </c>
      <c r="H2151" s="609">
        <v>4.96</v>
      </c>
      <c r="L2151" s="605"/>
      <c r="M2151" s="610"/>
      <c r="N2151" s="611"/>
      <c r="O2151" s="611"/>
      <c r="P2151" s="611"/>
      <c r="Q2151" s="611"/>
      <c r="R2151" s="611"/>
      <c r="S2151" s="611"/>
      <c r="T2151" s="612"/>
      <c r="AT2151" s="607" t="s">
        <v>205</v>
      </c>
      <c r="AU2151" s="607" t="s">
        <v>89</v>
      </c>
      <c r="AV2151" s="606" t="s">
        <v>89</v>
      </c>
      <c r="AW2151" s="606" t="s">
        <v>43</v>
      </c>
      <c r="AX2151" s="606" t="s">
        <v>82</v>
      </c>
      <c r="AY2151" s="607" t="s">
        <v>197</v>
      </c>
    </row>
    <row r="2152" spans="2:51" s="606" customFormat="1">
      <c r="B2152" s="605"/>
      <c r="D2152" s="594" t="s">
        <v>205</v>
      </c>
      <c r="E2152" s="607" t="s">
        <v>5</v>
      </c>
      <c r="F2152" s="608" t="s">
        <v>1547</v>
      </c>
      <c r="H2152" s="609">
        <v>4.96</v>
      </c>
      <c r="L2152" s="605"/>
      <c r="M2152" s="610"/>
      <c r="N2152" s="611"/>
      <c r="O2152" s="611"/>
      <c r="P2152" s="611"/>
      <c r="Q2152" s="611"/>
      <c r="R2152" s="611"/>
      <c r="S2152" s="611"/>
      <c r="T2152" s="612"/>
      <c r="AT2152" s="607" t="s">
        <v>205</v>
      </c>
      <c r="AU2152" s="607" t="s">
        <v>89</v>
      </c>
      <c r="AV2152" s="606" t="s">
        <v>89</v>
      </c>
      <c r="AW2152" s="606" t="s">
        <v>43</v>
      </c>
      <c r="AX2152" s="606" t="s">
        <v>82</v>
      </c>
      <c r="AY2152" s="607" t="s">
        <v>197</v>
      </c>
    </row>
    <row r="2153" spans="2:51" s="606" customFormat="1">
      <c r="B2153" s="605"/>
      <c r="D2153" s="594" t="s">
        <v>205</v>
      </c>
      <c r="E2153" s="607" t="s">
        <v>5</v>
      </c>
      <c r="F2153" s="608" t="s">
        <v>1548</v>
      </c>
      <c r="H2153" s="609">
        <v>5.16</v>
      </c>
      <c r="L2153" s="605"/>
      <c r="M2153" s="610"/>
      <c r="N2153" s="611"/>
      <c r="O2153" s="611"/>
      <c r="P2153" s="611"/>
      <c r="Q2153" s="611"/>
      <c r="R2153" s="611"/>
      <c r="S2153" s="611"/>
      <c r="T2153" s="612"/>
      <c r="AT2153" s="607" t="s">
        <v>205</v>
      </c>
      <c r="AU2153" s="607" t="s">
        <v>89</v>
      </c>
      <c r="AV2153" s="606" t="s">
        <v>89</v>
      </c>
      <c r="AW2153" s="606" t="s">
        <v>43</v>
      </c>
      <c r="AX2153" s="606" t="s">
        <v>82</v>
      </c>
      <c r="AY2153" s="607" t="s">
        <v>197</v>
      </c>
    </row>
    <row r="2154" spans="2:51" s="606" customFormat="1">
      <c r="B2154" s="605"/>
      <c r="D2154" s="594" t="s">
        <v>205</v>
      </c>
      <c r="E2154" s="607" t="s">
        <v>5</v>
      </c>
      <c r="F2154" s="608" t="s">
        <v>1549</v>
      </c>
      <c r="H2154" s="609">
        <v>4.96</v>
      </c>
      <c r="L2154" s="605"/>
      <c r="M2154" s="610"/>
      <c r="N2154" s="611"/>
      <c r="O2154" s="611"/>
      <c r="P2154" s="611"/>
      <c r="Q2154" s="611"/>
      <c r="R2154" s="611"/>
      <c r="S2154" s="611"/>
      <c r="T2154" s="612"/>
      <c r="AT2154" s="607" t="s">
        <v>205</v>
      </c>
      <c r="AU2154" s="607" t="s">
        <v>89</v>
      </c>
      <c r="AV2154" s="606" t="s">
        <v>89</v>
      </c>
      <c r="AW2154" s="606" t="s">
        <v>43</v>
      </c>
      <c r="AX2154" s="606" t="s">
        <v>82</v>
      </c>
      <c r="AY2154" s="607" t="s">
        <v>197</v>
      </c>
    </row>
    <row r="2155" spans="2:51" s="622" customFormat="1">
      <c r="B2155" s="621"/>
      <c r="D2155" s="594" t="s">
        <v>205</v>
      </c>
      <c r="E2155" s="623" t="s">
        <v>5</v>
      </c>
      <c r="F2155" s="624" t="s">
        <v>248</v>
      </c>
      <c r="H2155" s="625">
        <v>132.22</v>
      </c>
      <c r="L2155" s="621"/>
      <c r="M2155" s="626"/>
      <c r="N2155" s="627"/>
      <c r="O2155" s="627"/>
      <c r="P2155" s="627"/>
      <c r="Q2155" s="627"/>
      <c r="R2155" s="627"/>
      <c r="S2155" s="627"/>
      <c r="T2155" s="628"/>
      <c r="AT2155" s="623" t="s">
        <v>205</v>
      </c>
      <c r="AU2155" s="623" t="s">
        <v>89</v>
      </c>
      <c r="AV2155" s="622" t="s">
        <v>114</v>
      </c>
      <c r="AW2155" s="622" t="s">
        <v>43</v>
      </c>
      <c r="AX2155" s="622" t="s">
        <v>82</v>
      </c>
      <c r="AY2155" s="623" t="s">
        <v>197</v>
      </c>
    </row>
    <row r="2156" spans="2:51" s="599" customFormat="1">
      <c r="B2156" s="598"/>
      <c r="D2156" s="594" t="s">
        <v>205</v>
      </c>
      <c r="E2156" s="600" t="s">
        <v>5</v>
      </c>
      <c r="F2156" s="601" t="s">
        <v>249</v>
      </c>
      <c r="H2156" s="600" t="s">
        <v>5</v>
      </c>
      <c r="L2156" s="598"/>
      <c r="M2156" s="602"/>
      <c r="N2156" s="603"/>
      <c r="O2156" s="603"/>
      <c r="P2156" s="603"/>
      <c r="Q2156" s="603"/>
      <c r="R2156" s="603"/>
      <c r="S2156" s="603"/>
      <c r="T2156" s="604"/>
      <c r="AT2156" s="600" t="s">
        <v>205</v>
      </c>
      <c r="AU2156" s="600" t="s">
        <v>89</v>
      </c>
      <c r="AV2156" s="599" t="s">
        <v>11</v>
      </c>
      <c r="AW2156" s="599" t="s">
        <v>43</v>
      </c>
      <c r="AX2156" s="599" t="s">
        <v>82</v>
      </c>
      <c r="AY2156" s="600" t="s">
        <v>197</v>
      </c>
    </row>
    <row r="2157" spans="2:51" s="606" customFormat="1">
      <c r="B2157" s="605"/>
      <c r="D2157" s="594" t="s">
        <v>205</v>
      </c>
      <c r="E2157" s="607" t="s">
        <v>5</v>
      </c>
      <c r="F2157" s="608" t="s">
        <v>1550</v>
      </c>
      <c r="H2157" s="609">
        <v>6.81</v>
      </c>
      <c r="L2157" s="605"/>
      <c r="M2157" s="610"/>
      <c r="N2157" s="611"/>
      <c r="O2157" s="611"/>
      <c r="P2157" s="611"/>
      <c r="Q2157" s="611"/>
      <c r="R2157" s="611"/>
      <c r="S2157" s="611"/>
      <c r="T2157" s="612"/>
      <c r="AT2157" s="607" t="s">
        <v>205</v>
      </c>
      <c r="AU2157" s="607" t="s">
        <v>89</v>
      </c>
      <c r="AV2157" s="606" t="s">
        <v>89</v>
      </c>
      <c r="AW2157" s="606" t="s">
        <v>43</v>
      </c>
      <c r="AX2157" s="606" t="s">
        <v>82</v>
      </c>
      <c r="AY2157" s="607" t="s">
        <v>197</v>
      </c>
    </row>
    <row r="2158" spans="2:51" s="606" customFormat="1">
      <c r="B2158" s="605"/>
      <c r="D2158" s="594" t="s">
        <v>205</v>
      </c>
      <c r="E2158" s="607" t="s">
        <v>5</v>
      </c>
      <c r="F2158" s="608" t="s">
        <v>1551</v>
      </c>
      <c r="H2158" s="609">
        <v>66.2</v>
      </c>
      <c r="L2158" s="605"/>
      <c r="M2158" s="610"/>
      <c r="N2158" s="611"/>
      <c r="O2158" s="611"/>
      <c r="P2158" s="611"/>
      <c r="Q2158" s="611"/>
      <c r="R2158" s="611"/>
      <c r="S2158" s="611"/>
      <c r="T2158" s="612"/>
      <c r="AT2158" s="607" t="s">
        <v>205</v>
      </c>
      <c r="AU2158" s="607" t="s">
        <v>89</v>
      </c>
      <c r="AV2158" s="606" t="s">
        <v>89</v>
      </c>
      <c r="AW2158" s="606" t="s">
        <v>43</v>
      </c>
      <c r="AX2158" s="606" t="s">
        <v>82</v>
      </c>
      <c r="AY2158" s="607" t="s">
        <v>197</v>
      </c>
    </row>
    <row r="2159" spans="2:51" s="606" customFormat="1">
      <c r="B2159" s="605"/>
      <c r="D2159" s="594" t="s">
        <v>205</v>
      </c>
      <c r="E2159" s="607" t="s">
        <v>5</v>
      </c>
      <c r="F2159" s="608" t="s">
        <v>1552</v>
      </c>
      <c r="H2159" s="609">
        <v>4.83</v>
      </c>
      <c r="L2159" s="605"/>
      <c r="M2159" s="610"/>
      <c r="N2159" s="611"/>
      <c r="O2159" s="611"/>
      <c r="P2159" s="611"/>
      <c r="Q2159" s="611"/>
      <c r="R2159" s="611"/>
      <c r="S2159" s="611"/>
      <c r="T2159" s="612"/>
      <c r="AT2159" s="607" t="s">
        <v>205</v>
      </c>
      <c r="AU2159" s="607" t="s">
        <v>89</v>
      </c>
      <c r="AV2159" s="606" t="s">
        <v>89</v>
      </c>
      <c r="AW2159" s="606" t="s">
        <v>43</v>
      </c>
      <c r="AX2159" s="606" t="s">
        <v>82</v>
      </c>
      <c r="AY2159" s="607" t="s">
        <v>197</v>
      </c>
    </row>
    <row r="2160" spans="2:51" s="606" customFormat="1">
      <c r="B2160" s="605"/>
      <c r="D2160" s="594" t="s">
        <v>205</v>
      </c>
      <c r="E2160" s="607" t="s">
        <v>5</v>
      </c>
      <c r="F2160" s="608" t="s">
        <v>1553</v>
      </c>
      <c r="H2160" s="609">
        <v>4.83</v>
      </c>
      <c r="L2160" s="605"/>
      <c r="M2160" s="610"/>
      <c r="N2160" s="611"/>
      <c r="O2160" s="611"/>
      <c r="P2160" s="611"/>
      <c r="Q2160" s="611"/>
      <c r="R2160" s="611"/>
      <c r="S2160" s="611"/>
      <c r="T2160" s="612"/>
      <c r="AT2160" s="607" t="s">
        <v>205</v>
      </c>
      <c r="AU2160" s="607" t="s">
        <v>89</v>
      </c>
      <c r="AV2160" s="606" t="s">
        <v>89</v>
      </c>
      <c r="AW2160" s="606" t="s">
        <v>43</v>
      </c>
      <c r="AX2160" s="606" t="s">
        <v>82</v>
      </c>
      <c r="AY2160" s="607" t="s">
        <v>197</v>
      </c>
    </row>
    <row r="2161" spans="2:65" s="606" customFormat="1">
      <c r="B2161" s="605"/>
      <c r="D2161" s="594" t="s">
        <v>205</v>
      </c>
      <c r="E2161" s="607" t="s">
        <v>5</v>
      </c>
      <c r="F2161" s="608" t="s">
        <v>1554</v>
      </c>
      <c r="H2161" s="609">
        <v>4.92</v>
      </c>
      <c r="L2161" s="605"/>
      <c r="M2161" s="610"/>
      <c r="N2161" s="611"/>
      <c r="O2161" s="611"/>
      <c r="P2161" s="611"/>
      <c r="Q2161" s="611"/>
      <c r="R2161" s="611"/>
      <c r="S2161" s="611"/>
      <c r="T2161" s="612"/>
      <c r="AT2161" s="607" t="s">
        <v>205</v>
      </c>
      <c r="AU2161" s="607" t="s">
        <v>89</v>
      </c>
      <c r="AV2161" s="606" t="s">
        <v>89</v>
      </c>
      <c r="AW2161" s="606" t="s">
        <v>43</v>
      </c>
      <c r="AX2161" s="606" t="s">
        <v>82</v>
      </c>
      <c r="AY2161" s="607" t="s">
        <v>197</v>
      </c>
    </row>
    <row r="2162" spans="2:65" s="606" customFormat="1">
      <c r="B2162" s="605"/>
      <c r="D2162" s="594" t="s">
        <v>205</v>
      </c>
      <c r="E2162" s="607" t="s">
        <v>5</v>
      </c>
      <c r="F2162" s="608" t="s">
        <v>1555</v>
      </c>
      <c r="H2162" s="609">
        <v>4.93</v>
      </c>
      <c r="L2162" s="605"/>
      <c r="M2162" s="610"/>
      <c r="N2162" s="611"/>
      <c r="O2162" s="611"/>
      <c r="P2162" s="611"/>
      <c r="Q2162" s="611"/>
      <c r="R2162" s="611"/>
      <c r="S2162" s="611"/>
      <c r="T2162" s="612"/>
      <c r="AT2162" s="607" t="s">
        <v>205</v>
      </c>
      <c r="AU2162" s="607" t="s">
        <v>89</v>
      </c>
      <c r="AV2162" s="606" t="s">
        <v>89</v>
      </c>
      <c r="AW2162" s="606" t="s">
        <v>43</v>
      </c>
      <c r="AX2162" s="606" t="s">
        <v>82</v>
      </c>
      <c r="AY2162" s="607" t="s">
        <v>197</v>
      </c>
    </row>
    <row r="2163" spans="2:65" s="606" customFormat="1">
      <c r="B2163" s="605"/>
      <c r="D2163" s="594" t="s">
        <v>205</v>
      </c>
      <c r="E2163" s="607" t="s">
        <v>5</v>
      </c>
      <c r="F2163" s="608" t="s">
        <v>1556</v>
      </c>
      <c r="H2163" s="609">
        <v>4.82</v>
      </c>
      <c r="L2163" s="605"/>
      <c r="M2163" s="610"/>
      <c r="N2163" s="611"/>
      <c r="O2163" s="611"/>
      <c r="P2163" s="611"/>
      <c r="Q2163" s="611"/>
      <c r="R2163" s="611"/>
      <c r="S2163" s="611"/>
      <c r="T2163" s="612"/>
      <c r="AT2163" s="607" t="s">
        <v>205</v>
      </c>
      <c r="AU2163" s="607" t="s">
        <v>89</v>
      </c>
      <c r="AV2163" s="606" t="s">
        <v>89</v>
      </c>
      <c r="AW2163" s="606" t="s">
        <v>43</v>
      </c>
      <c r="AX2163" s="606" t="s">
        <v>82</v>
      </c>
      <c r="AY2163" s="607" t="s">
        <v>197</v>
      </c>
    </row>
    <row r="2164" spans="2:65" s="606" customFormat="1">
      <c r="B2164" s="605"/>
      <c r="D2164" s="594" t="s">
        <v>205</v>
      </c>
      <c r="E2164" s="607" t="s">
        <v>5</v>
      </c>
      <c r="F2164" s="608" t="s">
        <v>1557</v>
      </c>
      <c r="H2164" s="609">
        <v>4.92</v>
      </c>
      <c r="L2164" s="605"/>
      <c r="M2164" s="610"/>
      <c r="N2164" s="611"/>
      <c r="O2164" s="611"/>
      <c r="P2164" s="611"/>
      <c r="Q2164" s="611"/>
      <c r="R2164" s="611"/>
      <c r="S2164" s="611"/>
      <c r="T2164" s="612"/>
      <c r="AT2164" s="607" t="s">
        <v>205</v>
      </c>
      <c r="AU2164" s="607" t="s">
        <v>89</v>
      </c>
      <c r="AV2164" s="606" t="s">
        <v>89</v>
      </c>
      <c r="AW2164" s="606" t="s">
        <v>43</v>
      </c>
      <c r="AX2164" s="606" t="s">
        <v>82</v>
      </c>
      <c r="AY2164" s="607" t="s">
        <v>197</v>
      </c>
    </row>
    <row r="2165" spans="2:65" s="606" customFormat="1">
      <c r="B2165" s="605"/>
      <c r="D2165" s="594" t="s">
        <v>205</v>
      </c>
      <c r="E2165" s="607" t="s">
        <v>5</v>
      </c>
      <c r="F2165" s="608" t="s">
        <v>1558</v>
      </c>
      <c r="H2165" s="609">
        <v>4.96</v>
      </c>
      <c r="L2165" s="605"/>
      <c r="M2165" s="610"/>
      <c r="N2165" s="611"/>
      <c r="O2165" s="611"/>
      <c r="P2165" s="611"/>
      <c r="Q2165" s="611"/>
      <c r="R2165" s="611"/>
      <c r="S2165" s="611"/>
      <c r="T2165" s="612"/>
      <c r="AT2165" s="607" t="s">
        <v>205</v>
      </c>
      <c r="AU2165" s="607" t="s">
        <v>89</v>
      </c>
      <c r="AV2165" s="606" t="s">
        <v>89</v>
      </c>
      <c r="AW2165" s="606" t="s">
        <v>43</v>
      </c>
      <c r="AX2165" s="606" t="s">
        <v>82</v>
      </c>
      <c r="AY2165" s="607" t="s">
        <v>197</v>
      </c>
    </row>
    <row r="2166" spans="2:65" s="606" customFormat="1">
      <c r="B2166" s="605"/>
      <c r="D2166" s="594" t="s">
        <v>205</v>
      </c>
      <c r="E2166" s="607" t="s">
        <v>5</v>
      </c>
      <c r="F2166" s="608" t="s">
        <v>1559</v>
      </c>
      <c r="H2166" s="609">
        <v>4.96</v>
      </c>
      <c r="L2166" s="605"/>
      <c r="M2166" s="610"/>
      <c r="N2166" s="611"/>
      <c r="O2166" s="611"/>
      <c r="P2166" s="611"/>
      <c r="Q2166" s="611"/>
      <c r="R2166" s="611"/>
      <c r="S2166" s="611"/>
      <c r="T2166" s="612"/>
      <c r="AT2166" s="607" t="s">
        <v>205</v>
      </c>
      <c r="AU2166" s="607" t="s">
        <v>89</v>
      </c>
      <c r="AV2166" s="606" t="s">
        <v>89</v>
      </c>
      <c r="AW2166" s="606" t="s">
        <v>43</v>
      </c>
      <c r="AX2166" s="606" t="s">
        <v>82</v>
      </c>
      <c r="AY2166" s="607" t="s">
        <v>197</v>
      </c>
    </row>
    <row r="2167" spans="2:65" s="606" customFormat="1">
      <c r="B2167" s="605"/>
      <c r="D2167" s="594" t="s">
        <v>205</v>
      </c>
      <c r="E2167" s="607" t="s">
        <v>5</v>
      </c>
      <c r="F2167" s="608" t="s">
        <v>1560</v>
      </c>
      <c r="H2167" s="609">
        <v>4.96</v>
      </c>
      <c r="L2167" s="605"/>
      <c r="M2167" s="610"/>
      <c r="N2167" s="611"/>
      <c r="O2167" s="611"/>
      <c r="P2167" s="611"/>
      <c r="Q2167" s="611"/>
      <c r="R2167" s="611"/>
      <c r="S2167" s="611"/>
      <c r="T2167" s="612"/>
      <c r="AT2167" s="607" t="s">
        <v>205</v>
      </c>
      <c r="AU2167" s="607" t="s">
        <v>89</v>
      </c>
      <c r="AV2167" s="606" t="s">
        <v>89</v>
      </c>
      <c r="AW2167" s="606" t="s">
        <v>43</v>
      </c>
      <c r="AX2167" s="606" t="s">
        <v>82</v>
      </c>
      <c r="AY2167" s="607" t="s">
        <v>197</v>
      </c>
    </row>
    <row r="2168" spans="2:65" s="606" customFormat="1">
      <c r="B2168" s="605"/>
      <c r="D2168" s="594" t="s">
        <v>205</v>
      </c>
      <c r="E2168" s="607" t="s">
        <v>5</v>
      </c>
      <c r="F2168" s="608" t="s">
        <v>1561</v>
      </c>
      <c r="H2168" s="609">
        <v>4.96</v>
      </c>
      <c r="L2168" s="605"/>
      <c r="M2168" s="610"/>
      <c r="N2168" s="611"/>
      <c r="O2168" s="611"/>
      <c r="P2168" s="611"/>
      <c r="Q2168" s="611"/>
      <c r="R2168" s="611"/>
      <c r="S2168" s="611"/>
      <c r="T2168" s="612"/>
      <c r="AT2168" s="607" t="s">
        <v>205</v>
      </c>
      <c r="AU2168" s="607" t="s">
        <v>89</v>
      </c>
      <c r="AV2168" s="606" t="s">
        <v>89</v>
      </c>
      <c r="AW2168" s="606" t="s">
        <v>43</v>
      </c>
      <c r="AX2168" s="606" t="s">
        <v>82</v>
      </c>
      <c r="AY2168" s="607" t="s">
        <v>197</v>
      </c>
    </row>
    <row r="2169" spans="2:65" s="606" customFormat="1">
      <c r="B2169" s="605"/>
      <c r="D2169" s="594" t="s">
        <v>205</v>
      </c>
      <c r="E2169" s="607" t="s">
        <v>5</v>
      </c>
      <c r="F2169" s="608" t="s">
        <v>1562</v>
      </c>
      <c r="H2169" s="609">
        <v>5.16</v>
      </c>
      <c r="L2169" s="605"/>
      <c r="M2169" s="610"/>
      <c r="N2169" s="611"/>
      <c r="O2169" s="611"/>
      <c r="P2169" s="611"/>
      <c r="Q2169" s="611"/>
      <c r="R2169" s="611"/>
      <c r="S2169" s="611"/>
      <c r="T2169" s="612"/>
      <c r="AT2169" s="607" t="s">
        <v>205</v>
      </c>
      <c r="AU2169" s="607" t="s">
        <v>89</v>
      </c>
      <c r="AV2169" s="606" t="s">
        <v>89</v>
      </c>
      <c r="AW2169" s="606" t="s">
        <v>43</v>
      </c>
      <c r="AX2169" s="606" t="s">
        <v>82</v>
      </c>
      <c r="AY2169" s="607" t="s">
        <v>197</v>
      </c>
    </row>
    <row r="2170" spans="2:65" s="606" customFormat="1">
      <c r="B2170" s="605"/>
      <c r="D2170" s="594" t="s">
        <v>205</v>
      </c>
      <c r="E2170" s="607" t="s">
        <v>5</v>
      </c>
      <c r="F2170" s="608" t="s">
        <v>1563</v>
      </c>
      <c r="H2170" s="609">
        <v>4.96</v>
      </c>
      <c r="L2170" s="605"/>
      <c r="M2170" s="610"/>
      <c r="N2170" s="611"/>
      <c r="O2170" s="611"/>
      <c r="P2170" s="611"/>
      <c r="Q2170" s="611"/>
      <c r="R2170" s="611"/>
      <c r="S2170" s="611"/>
      <c r="T2170" s="612"/>
      <c r="AT2170" s="607" t="s">
        <v>205</v>
      </c>
      <c r="AU2170" s="607" t="s">
        <v>89</v>
      </c>
      <c r="AV2170" s="606" t="s">
        <v>89</v>
      </c>
      <c r="AW2170" s="606" t="s">
        <v>43</v>
      </c>
      <c r="AX2170" s="606" t="s">
        <v>82</v>
      </c>
      <c r="AY2170" s="607" t="s">
        <v>197</v>
      </c>
    </row>
    <row r="2171" spans="2:65" s="622" customFormat="1">
      <c r="B2171" s="621"/>
      <c r="D2171" s="594" t="s">
        <v>205</v>
      </c>
      <c r="E2171" s="623" t="s">
        <v>5</v>
      </c>
      <c r="F2171" s="624" t="s">
        <v>253</v>
      </c>
      <c r="H2171" s="625">
        <v>132.22</v>
      </c>
      <c r="L2171" s="621"/>
      <c r="M2171" s="626"/>
      <c r="N2171" s="627"/>
      <c r="O2171" s="627"/>
      <c r="P2171" s="627"/>
      <c r="Q2171" s="627"/>
      <c r="R2171" s="627"/>
      <c r="S2171" s="627"/>
      <c r="T2171" s="628"/>
      <c r="AT2171" s="623" t="s">
        <v>205</v>
      </c>
      <c r="AU2171" s="623" t="s">
        <v>89</v>
      </c>
      <c r="AV2171" s="622" t="s">
        <v>114</v>
      </c>
      <c r="AW2171" s="622" t="s">
        <v>43</v>
      </c>
      <c r="AX2171" s="622" t="s">
        <v>82</v>
      </c>
      <c r="AY2171" s="623" t="s">
        <v>197</v>
      </c>
    </row>
    <row r="2172" spans="2:65" s="614" customFormat="1">
      <c r="B2172" s="613"/>
      <c r="D2172" s="594" t="s">
        <v>205</v>
      </c>
      <c r="E2172" s="615" t="s">
        <v>5</v>
      </c>
      <c r="F2172" s="616" t="s">
        <v>210</v>
      </c>
      <c r="H2172" s="617">
        <v>569.66999999999996</v>
      </c>
      <c r="L2172" s="613"/>
      <c r="M2172" s="618"/>
      <c r="N2172" s="619"/>
      <c r="O2172" s="619"/>
      <c r="P2172" s="619"/>
      <c r="Q2172" s="619"/>
      <c r="R2172" s="619"/>
      <c r="S2172" s="619"/>
      <c r="T2172" s="620"/>
      <c r="AT2172" s="615" t="s">
        <v>205</v>
      </c>
      <c r="AU2172" s="615" t="s">
        <v>89</v>
      </c>
      <c r="AV2172" s="614" t="s">
        <v>129</v>
      </c>
      <c r="AW2172" s="614" t="s">
        <v>43</v>
      </c>
      <c r="AX2172" s="614" t="s">
        <v>11</v>
      </c>
      <c r="AY2172" s="615" t="s">
        <v>197</v>
      </c>
    </row>
    <row r="2173" spans="2:65" s="492" customFormat="1" ht="16.5" customHeight="1">
      <c r="B2173" s="493"/>
      <c r="C2173" s="572" t="s">
        <v>1564</v>
      </c>
      <c r="D2173" s="572" t="s">
        <v>199</v>
      </c>
      <c r="E2173" s="573" t="s">
        <v>1565</v>
      </c>
      <c r="F2173" s="574" t="s">
        <v>1566</v>
      </c>
      <c r="G2173" s="575" t="s">
        <v>876</v>
      </c>
      <c r="H2173" s="576">
        <v>69.414000000000001</v>
      </c>
      <c r="I2173" s="7"/>
      <c r="J2173" s="577">
        <f>ROUND(I2173*H2173,0)</f>
        <v>0</v>
      </c>
      <c r="K2173" s="574" t="s">
        <v>203</v>
      </c>
      <c r="L2173" s="493"/>
      <c r="M2173" s="578" t="s">
        <v>5</v>
      </c>
      <c r="N2173" s="579" t="s">
        <v>53</v>
      </c>
      <c r="O2173" s="494"/>
      <c r="P2173" s="580">
        <f>O2173*H2173</f>
        <v>0</v>
      </c>
      <c r="Q2173" s="580">
        <v>0</v>
      </c>
      <c r="R2173" s="580">
        <f>Q2173*H2173</f>
        <v>0</v>
      </c>
      <c r="S2173" s="580">
        <v>1.174E-2</v>
      </c>
      <c r="T2173" s="581">
        <f>S2173*H2173</f>
        <v>0.81492036000000001</v>
      </c>
      <c r="AR2173" s="482" t="s">
        <v>374</v>
      </c>
      <c r="AT2173" s="482" t="s">
        <v>199</v>
      </c>
      <c r="AU2173" s="482" t="s">
        <v>89</v>
      </c>
      <c r="AY2173" s="482" t="s">
        <v>197</v>
      </c>
      <c r="BE2173" s="582">
        <f>IF(N2173="základní",J2173,0)</f>
        <v>0</v>
      </c>
      <c r="BF2173" s="582">
        <f>IF(N2173="snížená",J2173,0)</f>
        <v>0</v>
      </c>
      <c r="BG2173" s="582">
        <f>IF(N2173="zákl. přenesená",J2173,0)</f>
        <v>0</v>
      </c>
      <c r="BH2173" s="582">
        <f>IF(N2173="sníž. přenesená",J2173,0)</f>
        <v>0</v>
      </c>
      <c r="BI2173" s="582">
        <f>IF(N2173="nulová",J2173,0)</f>
        <v>0</v>
      </c>
      <c r="BJ2173" s="482" t="s">
        <v>11</v>
      </c>
      <c r="BK2173" s="582">
        <f>ROUND(I2173*H2173,0)</f>
        <v>0</v>
      </c>
      <c r="BL2173" s="482" t="s">
        <v>374</v>
      </c>
      <c r="BM2173" s="482" t="s">
        <v>1567</v>
      </c>
    </row>
    <row r="2174" spans="2:65" s="599" customFormat="1">
      <c r="B2174" s="598"/>
      <c r="D2174" s="594" t="s">
        <v>205</v>
      </c>
      <c r="E2174" s="600" t="s">
        <v>5</v>
      </c>
      <c r="F2174" s="601" t="s">
        <v>470</v>
      </c>
      <c r="H2174" s="600" t="s">
        <v>5</v>
      </c>
      <c r="L2174" s="598"/>
      <c r="M2174" s="602"/>
      <c r="N2174" s="603"/>
      <c r="O2174" s="603"/>
      <c r="P2174" s="603"/>
      <c r="Q2174" s="603"/>
      <c r="R2174" s="603"/>
      <c r="S2174" s="603"/>
      <c r="T2174" s="604"/>
      <c r="AT2174" s="600" t="s">
        <v>205</v>
      </c>
      <c r="AU2174" s="600" t="s">
        <v>89</v>
      </c>
      <c r="AV2174" s="599" t="s">
        <v>11</v>
      </c>
      <c r="AW2174" s="599" t="s">
        <v>43</v>
      </c>
      <c r="AX2174" s="599" t="s">
        <v>82</v>
      </c>
      <c r="AY2174" s="600" t="s">
        <v>197</v>
      </c>
    </row>
    <row r="2175" spans="2:65" s="599" customFormat="1">
      <c r="B2175" s="598"/>
      <c r="D2175" s="594" t="s">
        <v>205</v>
      </c>
      <c r="E2175" s="600" t="s">
        <v>5</v>
      </c>
      <c r="F2175" s="601" t="s">
        <v>1450</v>
      </c>
      <c r="H2175" s="600" t="s">
        <v>5</v>
      </c>
      <c r="L2175" s="598"/>
      <c r="M2175" s="602"/>
      <c r="N2175" s="603"/>
      <c r="O2175" s="603"/>
      <c r="P2175" s="603"/>
      <c r="Q2175" s="603"/>
      <c r="R2175" s="603"/>
      <c r="S2175" s="603"/>
      <c r="T2175" s="604"/>
      <c r="AT2175" s="600" t="s">
        <v>205</v>
      </c>
      <c r="AU2175" s="600" t="s">
        <v>89</v>
      </c>
      <c r="AV2175" s="599" t="s">
        <v>11</v>
      </c>
      <c r="AW2175" s="599" t="s">
        <v>43</v>
      </c>
      <c r="AX2175" s="599" t="s">
        <v>82</v>
      </c>
      <c r="AY2175" s="600" t="s">
        <v>197</v>
      </c>
    </row>
    <row r="2176" spans="2:65" s="606" customFormat="1">
      <c r="B2176" s="605"/>
      <c r="D2176" s="594" t="s">
        <v>205</v>
      </c>
      <c r="E2176" s="607" t="s">
        <v>5</v>
      </c>
      <c r="F2176" s="608" t="s">
        <v>1568</v>
      </c>
      <c r="H2176" s="609">
        <v>13.35</v>
      </c>
      <c r="L2176" s="605"/>
      <c r="M2176" s="610"/>
      <c r="N2176" s="611"/>
      <c r="O2176" s="611"/>
      <c r="P2176" s="611"/>
      <c r="Q2176" s="611"/>
      <c r="R2176" s="611"/>
      <c r="S2176" s="611"/>
      <c r="T2176" s="612"/>
      <c r="AT2176" s="607" t="s">
        <v>205</v>
      </c>
      <c r="AU2176" s="607" t="s">
        <v>89</v>
      </c>
      <c r="AV2176" s="606" t="s">
        <v>89</v>
      </c>
      <c r="AW2176" s="606" t="s">
        <v>43</v>
      </c>
      <c r="AX2176" s="606" t="s">
        <v>82</v>
      </c>
      <c r="AY2176" s="607" t="s">
        <v>197</v>
      </c>
    </row>
    <row r="2177" spans="2:65" s="622" customFormat="1">
      <c r="B2177" s="621"/>
      <c r="D2177" s="594" t="s">
        <v>205</v>
      </c>
      <c r="E2177" s="623" t="s">
        <v>5</v>
      </c>
      <c r="F2177" s="624" t="s">
        <v>1489</v>
      </c>
      <c r="H2177" s="625">
        <v>13.35</v>
      </c>
      <c r="L2177" s="621"/>
      <c r="M2177" s="626"/>
      <c r="N2177" s="627"/>
      <c r="O2177" s="627"/>
      <c r="P2177" s="627"/>
      <c r="Q2177" s="627"/>
      <c r="R2177" s="627"/>
      <c r="S2177" s="627"/>
      <c r="T2177" s="628"/>
      <c r="AT2177" s="623" t="s">
        <v>205</v>
      </c>
      <c r="AU2177" s="623" t="s">
        <v>89</v>
      </c>
      <c r="AV2177" s="622" t="s">
        <v>114</v>
      </c>
      <c r="AW2177" s="622" t="s">
        <v>43</v>
      </c>
      <c r="AX2177" s="622" t="s">
        <v>82</v>
      </c>
      <c r="AY2177" s="623" t="s">
        <v>197</v>
      </c>
    </row>
    <row r="2178" spans="2:65" s="599" customFormat="1">
      <c r="B2178" s="598"/>
      <c r="D2178" s="594" t="s">
        <v>205</v>
      </c>
      <c r="E2178" s="600" t="s">
        <v>5</v>
      </c>
      <c r="F2178" s="601" t="s">
        <v>1452</v>
      </c>
      <c r="H2178" s="600" t="s">
        <v>5</v>
      </c>
      <c r="L2178" s="598"/>
      <c r="M2178" s="602"/>
      <c r="N2178" s="603"/>
      <c r="O2178" s="603"/>
      <c r="P2178" s="603"/>
      <c r="Q2178" s="603"/>
      <c r="R2178" s="603"/>
      <c r="S2178" s="603"/>
      <c r="T2178" s="604"/>
      <c r="AT2178" s="600" t="s">
        <v>205</v>
      </c>
      <c r="AU2178" s="600" t="s">
        <v>89</v>
      </c>
      <c r="AV2178" s="599" t="s">
        <v>11</v>
      </c>
      <c r="AW2178" s="599" t="s">
        <v>43</v>
      </c>
      <c r="AX2178" s="599" t="s">
        <v>82</v>
      </c>
      <c r="AY2178" s="600" t="s">
        <v>197</v>
      </c>
    </row>
    <row r="2179" spans="2:65" s="606" customFormat="1">
      <c r="B2179" s="605"/>
      <c r="D2179" s="594" t="s">
        <v>205</v>
      </c>
      <c r="E2179" s="607" t="s">
        <v>5</v>
      </c>
      <c r="F2179" s="608" t="s">
        <v>1569</v>
      </c>
      <c r="H2179" s="609">
        <v>14.016</v>
      </c>
      <c r="L2179" s="605"/>
      <c r="M2179" s="610"/>
      <c r="N2179" s="611"/>
      <c r="O2179" s="611"/>
      <c r="P2179" s="611"/>
      <c r="Q2179" s="611"/>
      <c r="R2179" s="611"/>
      <c r="S2179" s="611"/>
      <c r="T2179" s="612"/>
      <c r="AT2179" s="607" t="s">
        <v>205</v>
      </c>
      <c r="AU2179" s="607" t="s">
        <v>89</v>
      </c>
      <c r="AV2179" s="606" t="s">
        <v>89</v>
      </c>
      <c r="AW2179" s="606" t="s">
        <v>43</v>
      </c>
      <c r="AX2179" s="606" t="s">
        <v>82</v>
      </c>
      <c r="AY2179" s="607" t="s">
        <v>197</v>
      </c>
    </row>
    <row r="2180" spans="2:65" s="622" customFormat="1">
      <c r="B2180" s="621"/>
      <c r="D2180" s="594" t="s">
        <v>205</v>
      </c>
      <c r="E2180" s="623" t="s">
        <v>5</v>
      </c>
      <c r="F2180" s="624" t="s">
        <v>1491</v>
      </c>
      <c r="H2180" s="625">
        <v>14.016</v>
      </c>
      <c r="L2180" s="621"/>
      <c r="M2180" s="626"/>
      <c r="N2180" s="627"/>
      <c r="O2180" s="627"/>
      <c r="P2180" s="627"/>
      <c r="Q2180" s="627"/>
      <c r="R2180" s="627"/>
      <c r="S2180" s="627"/>
      <c r="T2180" s="628"/>
      <c r="AT2180" s="623" t="s">
        <v>205</v>
      </c>
      <c r="AU2180" s="623" t="s">
        <v>89</v>
      </c>
      <c r="AV2180" s="622" t="s">
        <v>114</v>
      </c>
      <c r="AW2180" s="622" t="s">
        <v>43</v>
      </c>
      <c r="AX2180" s="622" t="s">
        <v>82</v>
      </c>
      <c r="AY2180" s="623" t="s">
        <v>197</v>
      </c>
    </row>
    <row r="2181" spans="2:65" s="599" customFormat="1">
      <c r="B2181" s="598"/>
      <c r="D2181" s="594" t="s">
        <v>205</v>
      </c>
      <c r="E2181" s="600" t="s">
        <v>5</v>
      </c>
      <c r="F2181" s="601" t="s">
        <v>1454</v>
      </c>
      <c r="H2181" s="600" t="s">
        <v>5</v>
      </c>
      <c r="L2181" s="598"/>
      <c r="M2181" s="602"/>
      <c r="N2181" s="603"/>
      <c r="O2181" s="603"/>
      <c r="P2181" s="603"/>
      <c r="Q2181" s="603"/>
      <c r="R2181" s="603"/>
      <c r="S2181" s="603"/>
      <c r="T2181" s="604"/>
      <c r="AT2181" s="600" t="s">
        <v>205</v>
      </c>
      <c r="AU2181" s="600" t="s">
        <v>89</v>
      </c>
      <c r="AV2181" s="599" t="s">
        <v>11</v>
      </c>
      <c r="AW2181" s="599" t="s">
        <v>43</v>
      </c>
      <c r="AX2181" s="599" t="s">
        <v>82</v>
      </c>
      <c r="AY2181" s="600" t="s">
        <v>197</v>
      </c>
    </row>
    <row r="2182" spans="2:65" s="606" customFormat="1">
      <c r="B2182" s="605"/>
      <c r="D2182" s="594" t="s">
        <v>205</v>
      </c>
      <c r="E2182" s="607" t="s">
        <v>5</v>
      </c>
      <c r="F2182" s="608" t="s">
        <v>1569</v>
      </c>
      <c r="H2182" s="609">
        <v>14.016</v>
      </c>
      <c r="L2182" s="605"/>
      <c r="M2182" s="610"/>
      <c r="N2182" s="611"/>
      <c r="O2182" s="611"/>
      <c r="P2182" s="611"/>
      <c r="Q2182" s="611"/>
      <c r="R2182" s="611"/>
      <c r="S2182" s="611"/>
      <c r="T2182" s="612"/>
      <c r="AT2182" s="607" t="s">
        <v>205</v>
      </c>
      <c r="AU2182" s="607" t="s">
        <v>89</v>
      </c>
      <c r="AV2182" s="606" t="s">
        <v>89</v>
      </c>
      <c r="AW2182" s="606" t="s">
        <v>43</v>
      </c>
      <c r="AX2182" s="606" t="s">
        <v>82</v>
      </c>
      <c r="AY2182" s="607" t="s">
        <v>197</v>
      </c>
    </row>
    <row r="2183" spans="2:65" s="622" customFormat="1">
      <c r="B2183" s="621"/>
      <c r="D2183" s="594" t="s">
        <v>205</v>
      </c>
      <c r="E2183" s="623" t="s">
        <v>5</v>
      </c>
      <c r="F2183" s="624" t="s">
        <v>1493</v>
      </c>
      <c r="H2183" s="625">
        <v>14.016</v>
      </c>
      <c r="L2183" s="621"/>
      <c r="M2183" s="626"/>
      <c r="N2183" s="627"/>
      <c r="O2183" s="627"/>
      <c r="P2183" s="627"/>
      <c r="Q2183" s="627"/>
      <c r="R2183" s="627"/>
      <c r="S2183" s="627"/>
      <c r="T2183" s="628"/>
      <c r="AT2183" s="623" t="s">
        <v>205</v>
      </c>
      <c r="AU2183" s="623" t="s">
        <v>89</v>
      </c>
      <c r="AV2183" s="622" t="s">
        <v>114</v>
      </c>
      <c r="AW2183" s="622" t="s">
        <v>43</v>
      </c>
      <c r="AX2183" s="622" t="s">
        <v>82</v>
      </c>
      <c r="AY2183" s="623" t="s">
        <v>197</v>
      </c>
    </row>
    <row r="2184" spans="2:65" s="599" customFormat="1">
      <c r="B2184" s="598"/>
      <c r="D2184" s="594" t="s">
        <v>205</v>
      </c>
      <c r="E2184" s="600" t="s">
        <v>5</v>
      </c>
      <c r="F2184" s="601" t="s">
        <v>1455</v>
      </c>
      <c r="H2184" s="600" t="s">
        <v>5</v>
      </c>
      <c r="L2184" s="598"/>
      <c r="M2184" s="602"/>
      <c r="N2184" s="603"/>
      <c r="O2184" s="603"/>
      <c r="P2184" s="603"/>
      <c r="Q2184" s="603"/>
      <c r="R2184" s="603"/>
      <c r="S2184" s="603"/>
      <c r="T2184" s="604"/>
      <c r="AT2184" s="600" t="s">
        <v>205</v>
      </c>
      <c r="AU2184" s="600" t="s">
        <v>89</v>
      </c>
      <c r="AV2184" s="599" t="s">
        <v>11</v>
      </c>
      <c r="AW2184" s="599" t="s">
        <v>43</v>
      </c>
      <c r="AX2184" s="599" t="s">
        <v>82</v>
      </c>
      <c r="AY2184" s="600" t="s">
        <v>197</v>
      </c>
    </row>
    <row r="2185" spans="2:65" s="606" customFormat="1">
      <c r="B2185" s="605"/>
      <c r="D2185" s="594" t="s">
        <v>205</v>
      </c>
      <c r="E2185" s="607" t="s">
        <v>5</v>
      </c>
      <c r="F2185" s="608" t="s">
        <v>1569</v>
      </c>
      <c r="H2185" s="609">
        <v>14.016</v>
      </c>
      <c r="L2185" s="605"/>
      <c r="M2185" s="610"/>
      <c r="N2185" s="611"/>
      <c r="O2185" s="611"/>
      <c r="P2185" s="611"/>
      <c r="Q2185" s="611"/>
      <c r="R2185" s="611"/>
      <c r="S2185" s="611"/>
      <c r="T2185" s="612"/>
      <c r="AT2185" s="607" t="s">
        <v>205</v>
      </c>
      <c r="AU2185" s="607" t="s">
        <v>89</v>
      </c>
      <c r="AV2185" s="606" t="s">
        <v>89</v>
      </c>
      <c r="AW2185" s="606" t="s">
        <v>43</v>
      </c>
      <c r="AX2185" s="606" t="s">
        <v>82</v>
      </c>
      <c r="AY2185" s="607" t="s">
        <v>197</v>
      </c>
    </row>
    <row r="2186" spans="2:65" s="622" customFormat="1">
      <c r="B2186" s="621"/>
      <c r="D2186" s="594" t="s">
        <v>205</v>
      </c>
      <c r="E2186" s="623" t="s">
        <v>5</v>
      </c>
      <c r="F2186" s="624" t="s">
        <v>1494</v>
      </c>
      <c r="H2186" s="625">
        <v>14.016</v>
      </c>
      <c r="L2186" s="621"/>
      <c r="M2186" s="626"/>
      <c r="N2186" s="627"/>
      <c r="O2186" s="627"/>
      <c r="P2186" s="627"/>
      <c r="Q2186" s="627"/>
      <c r="R2186" s="627"/>
      <c r="S2186" s="627"/>
      <c r="T2186" s="628"/>
      <c r="AT2186" s="623" t="s">
        <v>205</v>
      </c>
      <c r="AU2186" s="623" t="s">
        <v>89</v>
      </c>
      <c r="AV2186" s="622" t="s">
        <v>114</v>
      </c>
      <c r="AW2186" s="622" t="s">
        <v>43</v>
      </c>
      <c r="AX2186" s="622" t="s">
        <v>82</v>
      </c>
      <c r="AY2186" s="623" t="s">
        <v>197</v>
      </c>
    </row>
    <row r="2187" spans="2:65" s="599" customFormat="1">
      <c r="B2187" s="598"/>
      <c r="D2187" s="594" t="s">
        <v>205</v>
      </c>
      <c r="E2187" s="600" t="s">
        <v>5</v>
      </c>
      <c r="F2187" s="601" t="s">
        <v>1495</v>
      </c>
      <c r="H2187" s="600" t="s">
        <v>5</v>
      </c>
      <c r="L2187" s="598"/>
      <c r="M2187" s="602"/>
      <c r="N2187" s="603"/>
      <c r="O2187" s="603"/>
      <c r="P2187" s="603"/>
      <c r="Q2187" s="603"/>
      <c r="R2187" s="603"/>
      <c r="S2187" s="603"/>
      <c r="T2187" s="604"/>
      <c r="AT2187" s="600" t="s">
        <v>205</v>
      </c>
      <c r="AU2187" s="600" t="s">
        <v>89</v>
      </c>
      <c r="AV2187" s="599" t="s">
        <v>11</v>
      </c>
      <c r="AW2187" s="599" t="s">
        <v>43</v>
      </c>
      <c r="AX2187" s="599" t="s">
        <v>82</v>
      </c>
      <c r="AY2187" s="600" t="s">
        <v>197</v>
      </c>
    </row>
    <row r="2188" spans="2:65" s="606" customFormat="1">
      <c r="B2188" s="605"/>
      <c r="D2188" s="594" t="s">
        <v>205</v>
      </c>
      <c r="E2188" s="607" t="s">
        <v>5</v>
      </c>
      <c r="F2188" s="608" t="s">
        <v>1569</v>
      </c>
      <c r="H2188" s="609">
        <v>14.016</v>
      </c>
      <c r="L2188" s="605"/>
      <c r="M2188" s="610"/>
      <c r="N2188" s="611"/>
      <c r="O2188" s="611"/>
      <c r="P2188" s="611"/>
      <c r="Q2188" s="611"/>
      <c r="R2188" s="611"/>
      <c r="S2188" s="611"/>
      <c r="T2188" s="612"/>
      <c r="AT2188" s="607" t="s">
        <v>205</v>
      </c>
      <c r="AU2188" s="607" t="s">
        <v>89</v>
      </c>
      <c r="AV2188" s="606" t="s">
        <v>89</v>
      </c>
      <c r="AW2188" s="606" t="s">
        <v>43</v>
      </c>
      <c r="AX2188" s="606" t="s">
        <v>82</v>
      </c>
      <c r="AY2188" s="607" t="s">
        <v>197</v>
      </c>
    </row>
    <row r="2189" spans="2:65" s="622" customFormat="1">
      <c r="B2189" s="621"/>
      <c r="D2189" s="594" t="s">
        <v>205</v>
      </c>
      <c r="E2189" s="623" t="s">
        <v>5</v>
      </c>
      <c r="F2189" s="624" t="s">
        <v>1496</v>
      </c>
      <c r="H2189" s="625">
        <v>14.016</v>
      </c>
      <c r="L2189" s="621"/>
      <c r="M2189" s="626"/>
      <c r="N2189" s="627"/>
      <c r="O2189" s="627"/>
      <c r="P2189" s="627"/>
      <c r="Q2189" s="627"/>
      <c r="R2189" s="627"/>
      <c r="S2189" s="627"/>
      <c r="T2189" s="628"/>
      <c r="AT2189" s="623" t="s">
        <v>205</v>
      </c>
      <c r="AU2189" s="623" t="s">
        <v>89</v>
      </c>
      <c r="AV2189" s="622" t="s">
        <v>114</v>
      </c>
      <c r="AW2189" s="622" t="s">
        <v>43</v>
      </c>
      <c r="AX2189" s="622" t="s">
        <v>82</v>
      </c>
      <c r="AY2189" s="623" t="s">
        <v>197</v>
      </c>
    </row>
    <row r="2190" spans="2:65" s="614" customFormat="1">
      <c r="B2190" s="613"/>
      <c r="D2190" s="594" t="s">
        <v>205</v>
      </c>
      <c r="E2190" s="615" t="s">
        <v>5</v>
      </c>
      <c r="F2190" s="616" t="s">
        <v>210</v>
      </c>
      <c r="H2190" s="617">
        <v>69.414000000000001</v>
      </c>
      <c r="L2190" s="613"/>
      <c r="M2190" s="618"/>
      <c r="N2190" s="619"/>
      <c r="O2190" s="619"/>
      <c r="P2190" s="619"/>
      <c r="Q2190" s="619"/>
      <c r="R2190" s="619"/>
      <c r="S2190" s="619"/>
      <c r="T2190" s="620"/>
      <c r="AT2190" s="615" t="s">
        <v>205</v>
      </c>
      <c r="AU2190" s="615" t="s">
        <v>89</v>
      </c>
      <c r="AV2190" s="614" t="s">
        <v>129</v>
      </c>
      <c r="AW2190" s="614" t="s">
        <v>43</v>
      </c>
      <c r="AX2190" s="614" t="s">
        <v>11</v>
      </c>
      <c r="AY2190" s="615" t="s">
        <v>197</v>
      </c>
    </row>
    <row r="2191" spans="2:65" s="492" customFormat="1" ht="16.5" customHeight="1">
      <c r="B2191" s="493"/>
      <c r="C2191" s="572" t="s">
        <v>1570</v>
      </c>
      <c r="D2191" s="572" t="s">
        <v>199</v>
      </c>
      <c r="E2191" s="573" t="s">
        <v>1571</v>
      </c>
      <c r="F2191" s="574" t="s">
        <v>1572</v>
      </c>
      <c r="G2191" s="575" t="s">
        <v>290</v>
      </c>
      <c r="H2191" s="576">
        <v>693.43</v>
      </c>
      <c r="I2191" s="7"/>
      <c r="J2191" s="577">
        <f>ROUND(I2191*H2191,0)</f>
        <v>0</v>
      </c>
      <c r="K2191" s="574" t="s">
        <v>203</v>
      </c>
      <c r="L2191" s="493"/>
      <c r="M2191" s="578" t="s">
        <v>5</v>
      </c>
      <c r="N2191" s="579" t="s">
        <v>53</v>
      </c>
      <c r="O2191" s="494"/>
      <c r="P2191" s="580">
        <f>O2191*H2191</f>
        <v>0</v>
      </c>
      <c r="Q2191" s="580">
        <v>0</v>
      </c>
      <c r="R2191" s="580">
        <f>Q2191*H2191</f>
        <v>0</v>
      </c>
      <c r="S2191" s="580">
        <v>8.3169999999999994E-2</v>
      </c>
      <c r="T2191" s="581">
        <f>S2191*H2191</f>
        <v>57.672573099999994</v>
      </c>
      <c r="AR2191" s="482" t="s">
        <v>374</v>
      </c>
      <c r="AT2191" s="482" t="s">
        <v>199</v>
      </c>
      <c r="AU2191" s="482" t="s">
        <v>89</v>
      </c>
      <c r="AY2191" s="482" t="s">
        <v>197</v>
      </c>
      <c r="BE2191" s="582">
        <f>IF(N2191="základní",J2191,0)</f>
        <v>0</v>
      </c>
      <c r="BF2191" s="582">
        <f>IF(N2191="snížená",J2191,0)</f>
        <v>0</v>
      </c>
      <c r="BG2191" s="582">
        <f>IF(N2191="zákl. přenesená",J2191,0)</f>
        <v>0</v>
      </c>
      <c r="BH2191" s="582">
        <f>IF(N2191="sníž. přenesená",J2191,0)</f>
        <v>0</v>
      </c>
      <c r="BI2191" s="582">
        <f>IF(N2191="nulová",J2191,0)</f>
        <v>0</v>
      </c>
      <c r="BJ2191" s="482" t="s">
        <v>11</v>
      </c>
      <c r="BK2191" s="582">
        <f>ROUND(I2191*H2191,0)</f>
        <v>0</v>
      </c>
      <c r="BL2191" s="482" t="s">
        <v>374</v>
      </c>
      <c r="BM2191" s="482" t="s">
        <v>1573</v>
      </c>
    </row>
    <row r="2192" spans="2:65" s="599" customFormat="1">
      <c r="B2192" s="598"/>
      <c r="D2192" s="594" t="s">
        <v>205</v>
      </c>
      <c r="E2192" s="600" t="s">
        <v>5</v>
      </c>
      <c r="F2192" s="601" t="s">
        <v>470</v>
      </c>
      <c r="H2192" s="600" t="s">
        <v>5</v>
      </c>
      <c r="L2192" s="598"/>
      <c r="M2192" s="602"/>
      <c r="N2192" s="603"/>
      <c r="O2192" s="603"/>
      <c r="P2192" s="603"/>
      <c r="Q2192" s="603"/>
      <c r="R2192" s="603"/>
      <c r="S2192" s="603"/>
      <c r="T2192" s="604"/>
      <c r="AT2192" s="600" t="s">
        <v>205</v>
      </c>
      <c r="AU2192" s="600" t="s">
        <v>89</v>
      </c>
      <c r="AV2192" s="599" t="s">
        <v>11</v>
      </c>
      <c r="AW2192" s="599" t="s">
        <v>43</v>
      </c>
      <c r="AX2192" s="599" t="s">
        <v>82</v>
      </c>
      <c r="AY2192" s="600" t="s">
        <v>197</v>
      </c>
    </row>
    <row r="2193" spans="2:51" s="606" customFormat="1">
      <c r="B2193" s="605"/>
      <c r="D2193" s="594" t="s">
        <v>205</v>
      </c>
      <c r="E2193" s="607" t="s">
        <v>5</v>
      </c>
      <c r="F2193" s="608" t="s">
        <v>1574</v>
      </c>
      <c r="H2193" s="609">
        <v>11.24</v>
      </c>
      <c r="L2193" s="605"/>
      <c r="M2193" s="610"/>
      <c r="N2193" s="611"/>
      <c r="O2193" s="611"/>
      <c r="P2193" s="611"/>
      <c r="Q2193" s="611"/>
      <c r="R2193" s="611"/>
      <c r="S2193" s="611"/>
      <c r="T2193" s="612"/>
      <c r="AT2193" s="607" t="s">
        <v>205</v>
      </c>
      <c r="AU2193" s="607" t="s">
        <v>89</v>
      </c>
      <c r="AV2193" s="606" t="s">
        <v>89</v>
      </c>
      <c r="AW2193" s="606" t="s">
        <v>43</v>
      </c>
      <c r="AX2193" s="606" t="s">
        <v>82</v>
      </c>
      <c r="AY2193" s="607" t="s">
        <v>197</v>
      </c>
    </row>
    <row r="2194" spans="2:51" s="606" customFormat="1">
      <c r="B2194" s="605"/>
      <c r="D2194" s="594" t="s">
        <v>205</v>
      </c>
      <c r="E2194" s="607" t="s">
        <v>5</v>
      </c>
      <c r="F2194" s="608" t="s">
        <v>1575</v>
      </c>
      <c r="H2194" s="609">
        <v>1.9</v>
      </c>
      <c r="L2194" s="605"/>
      <c r="M2194" s="610"/>
      <c r="N2194" s="611"/>
      <c r="O2194" s="611"/>
      <c r="P2194" s="611"/>
      <c r="Q2194" s="611"/>
      <c r="R2194" s="611"/>
      <c r="S2194" s="611"/>
      <c r="T2194" s="612"/>
      <c r="AT2194" s="607" t="s">
        <v>205</v>
      </c>
      <c r="AU2194" s="607" t="s">
        <v>89</v>
      </c>
      <c r="AV2194" s="606" t="s">
        <v>89</v>
      </c>
      <c r="AW2194" s="606" t="s">
        <v>43</v>
      </c>
      <c r="AX2194" s="606" t="s">
        <v>82</v>
      </c>
      <c r="AY2194" s="607" t="s">
        <v>197</v>
      </c>
    </row>
    <row r="2195" spans="2:51" s="606" customFormat="1">
      <c r="B2195" s="605"/>
      <c r="D2195" s="594" t="s">
        <v>205</v>
      </c>
      <c r="E2195" s="607" t="s">
        <v>5</v>
      </c>
      <c r="F2195" s="608" t="s">
        <v>1576</v>
      </c>
      <c r="H2195" s="609">
        <v>2.59</v>
      </c>
      <c r="L2195" s="605"/>
      <c r="M2195" s="610"/>
      <c r="N2195" s="611"/>
      <c r="O2195" s="611"/>
      <c r="P2195" s="611"/>
      <c r="Q2195" s="611"/>
      <c r="R2195" s="611"/>
      <c r="S2195" s="611"/>
      <c r="T2195" s="612"/>
      <c r="AT2195" s="607" t="s">
        <v>205</v>
      </c>
      <c r="AU2195" s="607" t="s">
        <v>89</v>
      </c>
      <c r="AV2195" s="606" t="s">
        <v>89</v>
      </c>
      <c r="AW2195" s="606" t="s">
        <v>43</v>
      </c>
      <c r="AX2195" s="606" t="s">
        <v>82</v>
      </c>
      <c r="AY2195" s="607" t="s">
        <v>197</v>
      </c>
    </row>
    <row r="2196" spans="2:51" s="606" customFormat="1">
      <c r="B2196" s="605"/>
      <c r="D2196" s="594" t="s">
        <v>205</v>
      </c>
      <c r="E2196" s="607" t="s">
        <v>5</v>
      </c>
      <c r="F2196" s="608" t="s">
        <v>1577</v>
      </c>
      <c r="H2196" s="609">
        <v>6.6</v>
      </c>
      <c r="L2196" s="605"/>
      <c r="M2196" s="610"/>
      <c r="N2196" s="611"/>
      <c r="O2196" s="611"/>
      <c r="P2196" s="611"/>
      <c r="Q2196" s="611"/>
      <c r="R2196" s="611"/>
      <c r="S2196" s="611"/>
      <c r="T2196" s="612"/>
      <c r="AT2196" s="607" t="s">
        <v>205</v>
      </c>
      <c r="AU2196" s="607" t="s">
        <v>89</v>
      </c>
      <c r="AV2196" s="606" t="s">
        <v>89</v>
      </c>
      <c r="AW2196" s="606" t="s">
        <v>43</v>
      </c>
      <c r="AX2196" s="606" t="s">
        <v>82</v>
      </c>
      <c r="AY2196" s="607" t="s">
        <v>197</v>
      </c>
    </row>
    <row r="2197" spans="2:51" s="606" customFormat="1">
      <c r="B2197" s="605"/>
      <c r="D2197" s="594" t="s">
        <v>205</v>
      </c>
      <c r="E2197" s="607" t="s">
        <v>5</v>
      </c>
      <c r="F2197" s="608" t="s">
        <v>1578</v>
      </c>
      <c r="H2197" s="609">
        <v>2.52</v>
      </c>
      <c r="L2197" s="605"/>
      <c r="M2197" s="610"/>
      <c r="N2197" s="611"/>
      <c r="O2197" s="611"/>
      <c r="P2197" s="611"/>
      <c r="Q2197" s="611"/>
      <c r="R2197" s="611"/>
      <c r="S2197" s="611"/>
      <c r="T2197" s="612"/>
      <c r="AT2197" s="607" t="s">
        <v>205</v>
      </c>
      <c r="AU2197" s="607" t="s">
        <v>89</v>
      </c>
      <c r="AV2197" s="606" t="s">
        <v>89</v>
      </c>
      <c r="AW2197" s="606" t="s">
        <v>43</v>
      </c>
      <c r="AX2197" s="606" t="s">
        <v>82</v>
      </c>
      <c r="AY2197" s="607" t="s">
        <v>197</v>
      </c>
    </row>
    <row r="2198" spans="2:51" s="606" customFormat="1">
      <c r="B2198" s="605"/>
      <c r="D2198" s="594" t="s">
        <v>205</v>
      </c>
      <c r="E2198" s="607" t="s">
        <v>5</v>
      </c>
      <c r="F2198" s="608" t="s">
        <v>1579</v>
      </c>
      <c r="H2198" s="609">
        <v>22.82</v>
      </c>
      <c r="L2198" s="605"/>
      <c r="M2198" s="610"/>
      <c r="N2198" s="611"/>
      <c r="O2198" s="611"/>
      <c r="P2198" s="611"/>
      <c r="Q2198" s="611"/>
      <c r="R2198" s="611"/>
      <c r="S2198" s="611"/>
      <c r="T2198" s="612"/>
      <c r="AT2198" s="607" t="s">
        <v>205</v>
      </c>
      <c r="AU2198" s="607" t="s">
        <v>89</v>
      </c>
      <c r="AV2198" s="606" t="s">
        <v>89</v>
      </c>
      <c r="AW2198" s="606" t="s">
        <v>43</v>
      </c>
      <c r="AX2198" s="606" t="s">
        <v>82</v>
      </c>
      <c r="AY2198" s="607" t="s">
        <v>197</v>
      </c>
    </row>
    <row r="2199" spans="2:51" s="622" customFormat="1">
      <c r="B2199" s="621"/>
      <c r="D2199" s="594" t="s">
        <v>205</v>
      </c>
      <c r="E2199" s="623" t="s">
        <v>5</v>
      </c>
      <c r="F2199" s="624" t="s">
        <v>222</v>
      </c>
      <c r="H2199" s="625">
        <v>47.67</v>
      </c>
      <c r="L2199" s="621"/>
      <c r="M2199" s="626"/>
      <c r="N2199" s="627"/>
      <c r="O2199" s="627"/>
      <c r="P2199" s="627"/>
      <c r="Q2199" s="627"/>
      <c r="R2199" s="627"/>
      <c r="S2199" s="627"/>
      <c r="T2199" s="628"/>
      <c r="AT2199" s="623" t="s">
        <v>205</v>
      </c>
      <c r="AU2199" s="623" t="s">
        <v>89</v>
      </c>
      <c r="AV2199" s="622" t="s">
        <v>114</v>
      </c>
      <c r="AW2199" s="622" t="s">
        <v>43</v>
      </c>
      <c r="AX2199" s="622" t="s">
        <v>82</v>
      </c>
      <c r="AY2199" s="623" t="s">
        <v>197</v>
      </c>
    </row>
    <row r="2200" spans="2:51" s="606" customFormat="1">
      <c r="B2200" s="605"/>
      <c r="D2200" s="594" t="s">
        <v>205</v>
      </c>
      <c r="E2200" s="607" t="s">
        <v>5</v>
      </c>
      <c r="F2200" s="608" t="s">
        <v>1580</v>
      </c>
      <c r="H2200" s="609">
        <v>10.06</v>
      </c>
      <c r="L2200" s="605"/>
      <c r="M2200" s="610"/>
      <c r="N2200" s="611"/>
      <c r="O2200" s="611"/>
      <c r="P2200" s="611"/>
      <c r="Q2200" s="611"/>
      <c r="R2200" s="611"/>
      <c r="S2200" s="611"/>
      <c r="T2200" s="612"/>
      <c r="AT2200" s="607" t="s">
        <v>205</v>
      </c>
      <c r="AU2200" s="607" t="s">
        <v>89</v>
      </c>
      <c r="AV2200" s="606" t="s">
        <v>89</v>
      </c>
      <c r="AW2200" s="606" t="s">
        <v>43</v>
      </c>
      <c r="AX2200" s="606" t="s">
        <v>82</v>
      </c>
      <c r="AY2200" s="607" t="s">
        <v>197</v>
      </c>
    </row>
    <row r="2201" spans="2:51" s="606" customFormat="1">
      <c r="B2201" s="605"/>
      <c r="D2201" s="594" t="s">
        <v>205</v>
      </c>
      <c r="E2201" s="607" t="s">
        <v>5</v>
      </c>
      <c r="F2201" s="608" t="s">
        <v>1581</v>
      </c>
      <c r="H2201" s="609">
        <v>84.56</v>
      </c>
      <c r="L2201" s="605"/>
      <c r="M2201" s="610"/>
      <c r="N2201" s="611"/>
      <c r="O2201" s="611"/>
      <c r="P2201" s="611"/>
      <c r="Q2201" s="611"/>
      <c r="R2201" s="611"/>
      <c r="S2201" s="611"/>
      <c r="T2201" s="612"/>
      <c r="AT2201" s="607" t="s">
        <v>205</v>
      </c>
      <c r="AU2201" s="607" t="s">
        <v>89</v>
      </c>
      <c r="AV2201" s="606" t="s">
        <v>89</v>
      </c>
      <c r="AW2201" s="606" t="s">
        <v>43</v>
      </c>
      <c r="AX2201" s="606" t="s">
        <v>82</v>
      </c>
      <c r="AY2201" s="607" t="s">
        <v>197</v>
      </c>
    </row>
    <row r="2202" spans="2:51" s="606" customFormat="1">
      <c r="B2202" s="605"/>
      <c r="D2202" s="594" t="s">
        <v>205</v>
      </c>
      <c r="E2202" s="607" t="s">
        <v>5</v>
      </c>
      <c r="F2202" s="608" t="s">
        <v>1582</v>
      </c>
      <c r="H2202" s="609">
        <v>3.14</v>
      </c>
      <c r="L2202" s="605"/>
      <c r="M2202" s="610"/>
      <c r="N2202" s="611"/>
      <c r="O2202" s="611"/>
      <c r="P2202" s="611"/>
      <c r="Q2202" s="611"/>
      <c r="R2202" s="611"/>
      <c r="S2202" s="611"/>
      <c r="T2202" s="612"/>
      <c r="AT2202" s="607" t="s">
        <v>205</v>
      </c>
      <c r="AU2202" s="607" t="s">
        <v>89</v>
      </c>
      <c r="AV2202" s="606" t="s">
        <v>89</v>
      </c>
      <c r="AW2202" s="606" t="s">
        <v>43</v>
      </c>
      <c r="AX2202" s="606" t="s">
        <v>82</v>
      </c>
      <c r="AY2202" s="607" t="s">
        <v>197</v>
      </c>
    </row>
    <row r="2203" spans="2:51" s="606" customFormat="1">
      <c r="B2203" s="605"/>
      <c r="D2203" s="594" t="s">
        <v>205</v>
      </c>
      <c r="E2203" s="607" t="s">
        <v>5</v>
      </c>
      <c r="F2203" s="608" t="s">
        <v>1583</v>
      </c>
      <c r="H2203" s="609">
        <v>2.48</v>
      </c>
      <c r="L2203" s="605"/>
      <c r="M2203" s="610"/>
      <c r="N2203" s="611"/>
      <c r="O2203" s="611"/>
      <c r="P2203" s="611"/>
      <c r="Q2203" s="611"/>
      <c r="R2203" s="611"/>
      <c r="S2203" s="611"/>
      <c r="T2203" s="612"/>
      <c r="AT2203" s="607" t="s">
        <v>205</v>
      </c>
      <c r="AU2203" s="607" t="s">
        <v>89</v>
      </c>
      <c r="AV2203" s="606" t="s">
        <v>89</v>
      </c>
      <c r="AW2203" s="606" t="s">
        <v>43</v>
      </c>
      <c r="AX2203" s="606" t="s">
        <v>82</v>
      </c>
      <c r="AY2203" s="607" t="s">
        <v>197</v>
      </c>
    </row>
    <row r="2204" spans="2:51" s="606" customFormat="1">
      <c r="B2204" s="605"/>
      <c r="D2204" s="594" t="s">
        <v>205</v>
      </c>
      <c r="E2204" s="607" t="s">
        <v>5</v>
      </c>
      <c r="F2204" s="608" t="s">
        <v>1584</v>
      </c>
      <c r="H2204" s="609">
        <v>3.14</v>
      </c>
      <c r="L2204" s="605"/>
      <c r="M2204" s="610"/>
      <c r="N2204" s="611"/>
      <c r="O2204" s="611"/>
      <c r="P2204" s="611"/>
      <c r="Q2204" s="611"/>
      <c r="R2204" s="611"/>
      <c r="S2204" s="611"/>
      <c r="T2204" s="612"/>
      <c r="AT2204" s="607" t="s">
        <v>205</v>
      </c>
      <c r="AU2204" s="607" t="s">
        <v>89</v>
      </c>
      <c r="AV2204" s="606" t="s">
        <v>89</v>
      </c>
      <c r="AW2204" s="606" t="s">
        <v>43</v>
      </c>
      <c r="AX2204" s="606" t="s">
        <v>82</v>
      </c>
      <c r="AY2204" s="607" t="s">
        <v>197</v>
      </c>
    </row>
    <row r="2205" spans="2:51" s="606" customFormat="1">
      <c r="B2205" s="605"/>
      <c r="D2205" s="594" t="s">
        <v>205</v>
      </c>
      <c r="E2205" s="607" t="s">
        <v>5</v>
      </c>
      <c r="F2205" s="608" t="s">
        <v>1585</v>
      </c>
      <c r="H2205" s="609">
        <v>2.48</v>
      </c>
      <c r="L2205" s="605"/>
      <c r="M2205" s="610"/>
      <c r="N2205" s="611"/>
      <c r="O2205" s="611"/>
      <c r="P2205" s="611"/>
      <c r="Q2205" s="611"/>
      <c r="R2205" s="611"/>
      <c r="S2205" s="611"/>
      <c r="T2205" s="612"/>
      <c r="AT2205" s="607" t="s">
        <v>205</v>
      </c>
      <c r="AU2205" s="607" t="s">
        <v>89</v>
      </c>
      <c r="AV2205" s="606" t="s">
        <v>89</v>
      </c>
      <c r="AW2205" s="606" t="s">
        <v>43</v>
      </c>
      <c r="AX2205" s="606" t="s">
        <v>82</v>
      </c>
      <c r="AY2205" s="607" t="s">
        <v>197</v>
      </c>
    </row>
    <row r="2206" spans="2:51" s="606" customFormat="1">
      <c r="B2206" s="605"/>
      <c r="D2206" s="594" t="s">
        <v>205</v>
      </c>
      <c r="E2206" s="607" t="s">
        <v>5</v>
      </c>
      <c r="F2206" s="608" t="s">
        <v>1586</v>
      </c>
      <c r="H2206" s="609">
        <v>3.14</v>
      </c>
      <c r="L2206" s="605"/>
      <c r="M2206" s="610"/>
      <c r="N2206" s="611"/>
      <c r="O2206" s="611"/>
      <c r="P2206" s="611"/>
      <c r="Q2206" s="611"/>
      <c r="R2206" s="611"/>
      <c r="S2206" s="611"/>
      <c r="T2206" s="612"/>
      <c r="AT2206" s="607" t="s">
        <v>205</v>
      </c>
      <c r="AU2206" s="607" t="s">
        <v>89</v>
      </c>
      <c r="AV2206" s="606" t="s">
        <v>89</v>
      </c>
      <c r="AW2206" s="606" t="s">
        <v>43</v>
      </c>
      <c r="AX2206" s="606" t="s">
        <v>82</v>
      </c>
      <c r="AY2206" s="607" t="s">
        <v>197</v>
      </c>
    </row>
    <row r="2207" spans="2:51" s="606" customFormat="1">
      <c r="B2207" s="605"/>
      <c r="D2207" s="594" t="s">
        <v>205</v>
      </c>
      <c r="E2207" s="607" t="s">
        <v>5</v>
      </c>
      <c r="F2207" s="608" t="s">
        <v>1587</v>
      </c>
      <c r="H2207" s="609">
        <v>2.48</v>
      </c>
      <c r="L2207" s="605"/>
      <c r="M2207" s="610"/>
      <c r="N2207" s="611"/>
      <c r="O2207" s="611"/>
      <c r="P2207" s="611"/>
      <c r="Q2207" s="611"/>
      <c r="R2207" s="611"/>
      <c r="S2207" s="611"/>
      <c r="T2207" s="612"/>
      <c r="AT2207" s="607" t="s">
        <v>205</v>
      </c>
      <c r="AU2207" s="607" t="s">
        <v>89</v>
      </c>
      <c r="AV2207" s="606" t="s">
        <v>89</v>
      </c>
      <c r="AW2207" s="606" t="s">
        <v>43</v>
      </c>
      <c r="AX2207" s="606" t="s">
        <v>82</v>
      </c>
      <c r="AY2207" s="607" t="s">
        <v>197</v>
      </c>
    </row>
    <row r="2208" spans="2:51" s="606" customFormat="1">
      <c r="B2208" s="605"/>
      <c r="D2208" s="594" t="s">
        <v>205</v>
      </c>
      <c r="E2208" s="607" t="s">
        <v>5</v>
      </c>
      <c r="F2208" s="608" t="s">
        <v>1588</v>
      </c>
      <c r="H2208" s="609">
        <v>3.14</v>
      </c>
      <c r="L2208" s="605"/>
      <c r="M2208" s="610"/>
      <c r="N2208" s="611"/>
      <c r="O2208" s="611"/>
      <c r="P2208" s="611"/>
      <c r="Q2208" s="611"/>
      <c r="R2208" s="611"/>
      <c r="S2208" s="611"/>
      <c r="T2208" s="612"/>
      <c r="AT2208" s="607" t="s">
        <v>205</v>
      </c>
      <c r="AU2208" s="607" t="s">
        <v>89</v>
      </c>
      <c r="AV2208" s="606" t="s">
        <v>89</v>
      </c>
      <c r="AW2208" s="606" t="s">
        <v>43</v>
      </c>
      <c r="AX2208" s="606" t="s">
        <v>82</v>
      </c>
      <c r="AY2208" s="607" t="s">
        <v>197</v>
      </c>
    </row>
    <row r="2209" spans="2:51" s="606" customFormat="1">
      <c r="B2209" s="605"/>
      <c r="D2209" s="594" t="s">
        <v>205</v>
      </c>
      <c r="E2209" s="607" t="s">
        <v>5</v>
      </c>
      <c r="F2209" s="608" t="s">
        <v>1589</v>
      </c>
      <c r="H2209" s="609">
        <v>2.48</v>
      </c>
      <c r="L2209" s="605"/>
      <c r="M2209" s="610"/>
      <c r="N2209" s="611"/>
      <c r="O2209" s="611"/>
      <c r="P2209" s="611"/>
      <c r="Q2209" s="611"/>
      <c r="R2209" s="611"/>
      <c r="S2209" s="611"/>
      <c r="T2209" s="612"/>
      <c r="AT2209" s="607" t="s">
        <v>205</v>
      </c>
      <c r="AU2209" s="607" t="s">
        <v>89</v>
      </c>
      <c r="AV2209" s="606" t="s">
        <v>89</v>
      </c>
      <c r="AW2209" s="606" t="s">
        <v>43</v>
      </c>
      <c r="AX2209" s="606" t="s">
        <v>82</v>
      </c>
      <c r="AY2209" s="607" t="s">
        <v>197</v>
      </c>
    </row>
    <row r="2210" spans="2:51" s="606" customFormat="1">
      <c r="B2210" s="605"/>
      <c r="D2210" s="594" t="s">
        <v>205</v>
      </c>
      <c r="E2210" s="607" t="s">
        <v>5</v>
      </c>
      <c r="F2210" s="608" t="s">
        <v>1590</v>
      </c>
      <c r="H2210" s="609">
        <v>3.14</v>
      </c>
      <c r="L2210" s="605"/>
      <c r="M2210" s="610"/>
      <c r="N2210" s="611"/>
      <c r="O2210" s="611"/>
      <c r="P2210" s="611"/>
      <c r="Q2210" s="611"/>
      <c r="R2210" s="611"/>
      <c r="S2210" s="611"/>
      <c r="T2210" s="612"/>
      <c r="AT2210" s="607" t="s">
        <v>205</v>
      </c>
      <c r="AU2210" s="607" t="s">
        <v>89</v>
      </c>
      <c r="AV2210" s="606" t="s">
        <v>89</v>
      </c>
      <c r="AW2210" s="606" t="s">
        <v>43</v>
      </c>
      <c r="AX2210" s="606" t="s">
        <v>82</v>
      </c>
      <c r="AY2210" s="607" t="s">
        <v>197</v>
      </c>
    </row>
    <row r="2211" spans="2:51" s="606" customFormat="1">
      <c r="B2211" s="605"/>
      <c r="D2211" s="594" t="s">
        <v>205</v>
      </c>
      <c r="E2211" s="607" t="s">
        <v>5</v>
      </c>
      <c r="F2211" s="608" t="s">
        <v>1591</v>
      </c>
      <c r="H2211" s="609">
        <v>2.48</v>
      </c>
      <c r="L2211" s="605"/>
      <c r="M2211" s="610"/>
      <c r="N2211" s="611"/>
      <c r="O2211" s="611"/>
      <c r="P2211" s="611"/>
      <c r="Q2211" s="611"/>
      <c r="R2211" s="611"/>
      <c r="S2211" s="611"/>
      <c r="T2211" s="612"/>
      <c r="AT2211" s="607" t="s">
        <v>205</v>
      </c>
      <c r="AU2211" s="607" t="s">
        <v>89</v>
      </c>
      <c r="AV2211" s="606" t="s">
        <v>89</v>
      </c>
      <c r="AW2211" s="606" t="s">
        <v>43</v>
      </c>
      <c r="AX2211" s="606" t="s">
        <v>82</v>
      </c>
      <c r="AY2211" s="607" t="s">
        <v>197</v>
      </c>
    </row>
    <row r="2212" spans="2:51" s="606" customFormat="1">
      <c r="B2212" s="605"/>
      <c r="D2212" s="594" t="s">
        <v>205</v>
      </c>
      <c r="E2212" s="607" t="s">
        <v>5</v>
      </c>
      <c r="F2212" s="608" t="s">
        <v>1592</v>
      </c>
      <c r="H2212" s="609">
        <v>3.14</v>
      </c>
      <c r="L2212" s="605"/>
      <c r="M2212" s="610"/>
      <c r="N2212" s="611"/>
      <c r="O2212" s="611"/>
      <c r="P2212" s="611"/>
      <c r="Q2212" s="611"/>
      <c r="R2212" s="611"/>
      <c r="S2212" s="611"/>
      <c r="T2212" s="612"/>
      <c r="AT2212" s="607" t="s">
        <v>205</v>
      </c>
      <c r="AU2212" s="607" t="s">
        <v>89</v>
      </c>
      <c r="AV2212" s="606" t="s">
        <v>89</v>
      </c>
      <c r="AW2212" s="606" t="s">
        <v>43</v>
      </c>
      <c r="AX2212" s="606" t="s">
        <v>82</v>
      </c>
      <c r="AY2212" s="607" t="s">
        <v>197</v>
      </c>
    </row>
    <row r="2213" spans="2:51" s="606" customFormat="1">
      <c r="B2213" s="605"/>
      <c r="D2213" s="594" t="s">
        <v>205</v>
      </c>
      <c r="E2213" s="607" t="s">
        <v>5</v>
      </c>
      <c r="F2213" s="608" t="s">
        <v>1593</v>
      </c>
      <c r="H2213" s="609">
        <v>2.48</v>
      </c>
      <c r="L2213" s="605"/>
      <c r="M2213" s="610"/>
      <c r="N2213" s="611"/>
      <c r="O2213" s="611"/>
      <c r="P2213" s="611"/>
      <c r="Q2213" s="611"/>
      <c r="R2213" s="611"/>
      <c r="S2213" s="611"/>
      <c r="T2213" s="612"/>
      <c r="AT2213" s="607" t="s">
        <v>205</v>
      </c>
      <c r="AU2213" s="607" t="s">
        <v>89</v>
      </c>
      <c r="AV2213" s="606" t="s">
        <v>89</v>
      </c>
      <c r="AW2213" s="606" t="s">
        <v>43</v>
      </c>
      <c r="AX2213" s="606" t="s">
        <v>82</v>
      </c>
      <c r="AY2213" s="607" t="s">
        <v>197</v>
      </c>
    </row>
    <row r="2214" spans="2:51" s="606" customFormat="1">
      <c r="B2214" s="605"/>
      <c r="D2214" s="594" t="s">
        <v>205</v>
      </c>
      <c r="E2214" s="607" t="s">
        <v>5</v>
      </c>
      <c r="F2214" s="608" t="s">
        <v>1594</v>
      </c>
      <c r="H2214" s="609">
        <v>3.14</v>
      </c>
      <c r="L2214" s="605"/>
      <c r="M2214" s="610"/>
      <c r="N2214" s="611"/>
      <c r="O2214" s="611"/>
      <c r="P2214" s="611"/>
      <c r="Q2214" s="611"/>
      <c r="R2214" s="611"/>
      <c r="S2214" s="611"/>
      <c r="T2214" s="612"/>
      <c r="AT2214" s="607" t="s">
        <v>205</v>
      </c>
      <c r="AU2214" s="607" t="s">
        <v>89</v>
      </c>
      <c r="AV2214" s="606" t="s">
        <v>89</v>
      </c>
      <c r="AW2214" s="606" t="s">
        <v>43</v>
      </c>
      <c r="AX2214" s="606" t="s">
        <v>82</v>
      </c>
      <c r="AY2214" s="607" t="s">
        <v>197</v>
      </c>
    </row>
    <row r="2215" spans="2:51" s="606" customFormat="1">
      <c r="B2215" s="605"/>
      <c r="D2215" s="594" t="s">
        <v>205</v>
      </c>
      <c r="E2215" s="607" t="s">
        <v>5</v>
      </c>
      <c r="F2215" s="608" t="s">
        <v>1595</v>
      </c>
      <c r="H2215" s="609">
        <v>2.48</v>
      </c>
      <c r="L2215" s="605"/>
      <c r="M2215" s="610"/>
      <c r="N2215" s="611"/>
      <c r="O2215" s="611"/>
      <c r="P2215" s="611"/>
      <c r="Q2215" s="611"/>
      <c r="R2215" s="611"/>
      <c r="S2215" s="611"/>
      <c r="T2215" s="612"/>
      <c r="AT2215" s="607" t="s">
        <v>205</v>
      </c>
      <c r="AU2215" s="607" t="s">
        <v>89</v>
      </c>
      <c r="AV2215" s="606" t="s">
        <v>89</v>
      </c>
      <c r="AW2215" s="606" t="s">
        <v>43</v>
      </c>
      <c r="AX2215" s="606" t="s">
        <v>82</v>
      </c>
      <c r="AY2215" s="607" t="s">
        <v>197</v>
      </c>
    </row>
    <row r="2216" spans="2:51" s="606" customFormat="1">
      <c r="B2216" s="605"/>
      <c r="D2216" s="594" t="s">
        <v>205</v>
      </c>
      <c r="E2216" s="607" t="s">
        <v>5</v>
      </c>
      <c r="F2216" s="608" t="s">
        <v>1596</v>
      </c>
      <c r="H2216" s="609">
        <v>3.14</v>
      </c>
      <c r="L2216" s="605"/>
      <c r="M2216" s="610"/>
      <c r="N2216" s="611"/>
      <c r="O2216" s="611"/>
      <c r="P2216" s="611"/>
      <c r="Q2216" s="611"/>
      <c r="R2216" s="611"/>
      <c r="S2216" s="611"/>
      <c r="T2216" s="612"/>
      <c r="AT2216" s="607" t="s">
        <v>205</v>
      </c>
      <c r="AU2216" s="607" t="s">
        <v>89</v>
      </c>
      <c r="AV2216" s="606" t="s">
        <v>89</v>
      </c>
      <c r="AW2216" s="606" t="s">
        <v>43</v>
      </c>
      <c r="AX2216" s="606" t="s">
        <v>82</v>
      </c>
      <c r="AY2216" s="607" t="s">
        <v>197</v>
      </c>
    </row>
    <row r="2217" spans="2:51" s="606" customFormat="1">
      <c r="B2217" s="605"/>
      <c r="D2217" s="594" t="s">
        <v>205</v>
      </c>
      <c r="E2217" s="607" t="s">
        <v>5</v>
      </c>
      <c r="F2217" s="608" t="s">
        <v>1597</v>
      </c>
      <c r="H2217" s="609">
        <v>2.48</v>
      </c>
      <c r="L2217" s="605"/>
      <c r="M2217" s="610"/>
      <c r="N2217" s="611"/>
      <c r="O2217" s="611"/>
      <c r="P2217" s="611"/>
      <c r="Q2217" s="611"/>
      <c r="R2217" s="611"/>
      <c r="S2217" s="611"/>
      <c r="T2217" s="612"/>
      <c r="AT2217" s="607" t="s">
        <v>205</v>
      </c>
      <c r="AU2217" s="607" t="s">
        <v>89</v>
      </c>
      <c r="AV2217" s="606" t="s">
        <v>89</v>
      </c>
      <c r="AW2217" s="606" t="s">
        <v>43</v>
      </c>
      <c r="AX2217" s="606" t="s">
        <v>82</v>
      </c>
      <c r="AY2217" s="607" t="s">
        <v>197</v>
      </c>
    </row>
    <row r="2218" spans="2:51" s="606" customFormat="1">
      <c r="B2218" s="605"/>
      <c r="D2218" s="594" t="s">
        <v>205</v>
      </c>
      <c r="E2218" s="607" t="s">
        <v>5</v>
      </c>
      <c r="F2218" s="608" t="s">
        <v>1598</v>
      </c>
      <c r="H2218" s="609">
        <v>3.14</v>
      </c>
      <c r="L2218" s="605"/>
      <c r="M2218" s="610"/>
      <c r="N2218" s="611"/>
      <c r="O2218" s="611"/>
      <c r="P2218" s="611"/>
      <c r="Q2218" s="611"/>
      <c r="R2218" s="611"/>
      <c r="S2218" s="611"/>
      <c r="T2218" s="612"/>
      <c r="AT2218" s="607" t="s">
        <v>205</v>
      </c>
      <c r="AU2218" s="607" t="s">
        <v>89</v>
      </c>
      <c r="AV2218" s="606" t="s">
        <v>89</v>
      </c>
      <c r="AW2218" s="606" t="s">
        <v>43</v>
      </c>
      <c r="AX2218" s="606" t="s">
        <v>82</v>
      </c>
      <c r="AY2218" s="607" t="s">
        <v>197</v>
      </c>
    </row>
    <row r="2219" spans="2:51" s="606" customFormat="1">
      <c r="B2219" s="605"/>
      <c r="D2219" s="594" t="s">
        <v>205</v>
      </c>
      <c r="E2219" s="607" t="s">
        <v>5</v>
      </c>
      <c r="F2219" s="608" t="s">
        <v>1599</v>
      </c>
      <c r="H2219" s="609">
        <v>2.48</v>
      </c>
      <c r="L2219" s="605"/>
      <c r="M2219" s="610"/>
      <c r="N2219" s="611"/>
      <c r="O2219" s="611"/>
      <c r="P2219" s="611"/>
      <c r="Q2219" s="611"/>
      <c r="R2219" s="611"/>
      <c r="S2219" s="611"/>
      <c r="T2219" s="612"/>
      <c r="AT2219" s="607" t="s">
        <v>205</v>
      </c>
      <c r="AU2219" s="607" t="s">
        <v>89</v>
      </c>
      <c r="AV2219" s="606" t="s">
        <v>89</v>
      </c>
      <c r="AW2219" s="606" t="s">
        <v>43</v>
      </c>
      <c r="AX2219" s="606" t="s">
        <v>82</v>
      </c>
      <c r="AY2219" s="607" t="s">
        <v>197</v>
      </c>
    </row>
    <row r="2220" spans="2:51" s="606" customFormat="1">
      <c r="B2220" s="605"/>
      <c r="D2220" s="594" t="s">
        <v>205</v>
      </c>
      <c r="E2220" s="607" t="s">
        <v>5</v>
      </c>
      <c r="F2220" s="608" t="s">
        <v>1600</v>
      </c>
      <c r="H2220" s="609">
        <v>3.14</v>
      </c>
      <c r="L2220" s="605"/>
      <c r="M2220" s="610"/>
      <c r="N2220" s="611"/>
      <c r="O2220" s="611"/>
      <c r="P2220" s="611"/>
      <c r="Q2220" s="611"/>
      <c r="R2220" s="611"/>
      <c r="S2220" s="611"/>
      <c r="T2220" s="612"/>
      <c r="AT2220" s="607" t="s">
        <v>205</v>
      </c>
      <c r="AU2220" s="607" t="s">
        <v>89</v>
      </c>
      <c r="AV2220" s="606" t="s">
        <v>89</v>
      </c>
      <c r="AW2220" s="606" t="s">
        <v>43</v>
      </c>
      <c r="AX2220" s="606" t="s">
        <v>82</v>
      </c>
      <c r="AY2220" s="607" t="s">
        <v>197</v>
      </c>
    </row>
    <row r="2221" spans="2:51" s="606" customFormat="1">
      <c r="B2221" s="605"/>
      <c r="D2221" s="594" t="s">
        <v>205</v>
      </c>
      <c r="E2221" s="607" t="s">
        <v>5</v>
      </c>
      <c r="F2221" s="608" t="s">
        <v>1601</v>
      </c>
      <c r="H2221" s="609">
        <v>2.48</v>
      </c>
      <c r="L2221" s="605"/>
      <c r="M2221" s="610"/>
      <c r="N2221" s="611"/>
      <c r="O2221" s="611"/>
      <c r="P2221" s="611"/>
      <c r="Q2221" s="611"/>
      <c r="R2221" s="611"/>
      <c r="S2221" s="611"/>
      <c r="T2221" s="612"/>
      <c r="AT2221" s="607" t="s">
        <v>205</v>
      </c>
      <c r="AU2221" s="607" t="s">
        <v>89</v>
      </c>
      <c r="AV2221" s="606" t="s">
        <v>89</v>
      </c>
      <c r="AW2221" s="606" t="s">
        <v>43</v>
      </c>
      <c r="AX2221" s="606" t="s">
        <v>82</v>
      </c>
      <c r="AY2221" s="607" t="s">
        <v>197</v>
      </c>
    </row>
    <row r="2222" spans="2:51" s="606" customFormat="1">
      <c r="B2222" s="605"/>
      <c r="D2222" s="594" t="s">
        <v>205</v>
      </c>
      <c r="E2222" s="607" t="s">
        <v>5</v>
      </c>
      <c r="F2222" s="608" t="s">
        <v>1602</v>
      </c>
      <c r="H2222" s="609">
        <v>3.14</v>
      </c>
      <c r="L2222" s="605"/>
      <c r="M2222" s="610"/>
      <c r="N2222" s="611"/>
      <c r="O2222" s="611"/>
      <c r="P2222" s="611"/>
      <c r="Q2222" s="611"/>
      <c r="R2222" s="611"/>
      <c r="S2222" s="611"/>
      <c r="T2222" s="612"/>
      <c r="AT2222" s="607" t="s">
        <v>205</v>
      </c>
      <c r="AU2222" s="607" t="s">
        <v>89</v>
      </c>
      <c r="AV2222" s="606" t="s">
        <v>89</v>
      </c>
      <c r="AW2222" s="606" t="s">
        <v>43</v>
      </c>
      <c r="AX2222" s="606" t="s">
        <v>82</v>
      </c>
      <c r="AY2222" s="607" t="s">
        <v>197</v>
      </c>
    </row>
    <row r="2223" spans="2:51" s="606" customFormat="1">
      <c r="B2223" s="605"/>
      <c r="D2223" s="594" t="s">
        <v>205</v>
      </c>
      <c r="E2223" s="607" t="s">
        <v>5</v>
      </c>
      <c r="F2223" s="608" t="s">
        <v>1603</v>
      </c>
      <c r="H2223" s="609">
        <v>3.14</v>
      </c>
      <c r="L2223" s="605"/>
      <c r="M2223" s="610"/>
      <c r="N2223" s="611"/>
      <c r="O2223" s="611"/>
      <c r="P2223" s="611"/>
      <c r="Q2223" s="611"/>
      <c r="R2223" s="611"/>
      <c r="S2223" s="611"/>
      <c r="T2223" s="612"/>
      <c r="AT2223" s="607" t="s">
        <v>205</v>
      </c>
      <c r="AU2223" s="607" t="s">
        <v>89</v>
      </c>
      <c r="AV2223" s="606" t="s">
        <v>89</v>
      </c>
      <c r="AW2223" s="606" t="s">
        <v>43</v>
      </c>
      <c r="AX2223" s="606" t="s">
        <v>82</v>
      </c>
      <c r="AY2223" s="607" t="s">
        <v>197</v>
      </c>
    </row>
    <row r="2224" spans="2:51" s="606" customFormat="1">
      <c r="B2224" s="605"/>
      <c r="D2224" s="594" t="s">
        <v>205</v>
      </c>
      <c r="E2224" s="607" t="s">
        <v>5</v>
      </c>
      <c r="F2224" s="608" t="s">
        <v>1604</v>
      </c>
      <c r="H2224" s="609">
        <v>2.48</v>
      </c>
      <c r="L2224" s="605"/>
      <c r="M2224" s="610"/>
      <c r="N2224" s="611"/>
      <c r="O2224" s="611"/>
      <c r="P2224" s="611"/>
      <c r="Q2224" s="611"/>
      <c r="R2224" s="611"/>
      <c r="S2224" s="611"/>
      <c r="T2224" s="612"/>
      <c r="AT2224" s="607" t="s">
        <v>205</v>
      </c>
      <c r="AU2224" s="607" t="s">
        <v>89</v>
      </c>
      <c r="AV2224" s="606" t="s">
        <v>89</v>
      </c>
      <c r="AW2224" s="606" t="s">
        <v>43</v>
      </c>
      <c r="AX2224" s="606" t="s">
        <v>82</v>
      </c>
      <c r="AY2224" s="607" t="s">
        <v>197</v>
      </c>
    </row>
    <row r="2225" spans="2:51" s="622" customFormat="1">
      <c r="B2225" s="621"/>
      <c r="D2225" s="594" t="s">
        <v>205</v>
      </c>
      <c r="E2225" s="623" t="s">
        <v>5</v>
      </c>
      <c r="F2225" s="624" t="s">
        <v>237</v>
      </c>
      <c r="H2225" s="625">
        <v>159.58000000000001</v>
      </c>
      <c r="L2225" s="621"/>
      <c r="M2225" s="626"/>
      <c r="N2225" s="627"/>
      <c r="O2225" s="627"/>
      <c r="P2225" s="627"/>
      <c r="Q2225" s="627"/>
      <c r="R2225" s="627"/>
      <c r="S2225" s="627"/>
      <c r="T2225" s="628"/>
      <c r="AT2225" s="623" t="s">
        <v>205</v>
      </c>
      <c r="AU2225" s="623" t="s">
        <v>89</v>
      </c>
      <c r="AV2225" s="622" t="s">
        <v>114</v>
      </c>
      <c r="AW2225" s="622" t="s">
        <v>43</v>
      </c>
      <c r="AX2225" s="622" t="s">
        <v>82</v>
      </c>
      <c r="AY2225" s="623" t="s">
        <v>197</v>
      </c>
    </row>
    <row r="2226" spans="2:51" s="599" customFormat="1">
      <c r="B2226" s="598"/>
      <c r="D2226" s="594" t="s">
        <v>205</v>
      </c>
      <c r="E2226" s="600" t="s">
        <v>5</v>
      </c>
      <c r="F2226" s="601" t="s">
        <v>238</v>
      </c>
      <c r="H2226" s="600" t="s">
        <v>5</v>
      </c>
      <c r="L2226" s="598"/>
      <c r="M2226" s="602"/>
      <c r="N2226" s="603"/>
      <c r="O2226" s="603"/>
      <c r="P2226" s="603"/>
      <c r="Q2226" s="603"/>
      <c r="R2226" s="603"/>
      <c r="S2226" s="603"/>
      <c r="T2226" s="604"/>
      <c r="AT2226" s="600" t="s">
        <v>205</v>
      </c>
      <c r="AU2226" s="600" t="s">
        <v>89</v>
      </c>
      <c r="AV2226" s="599" t="s">
        <v>11</v>
      </c>
      <c r="AW2226" s="599" t="s">
        <v>43</v>
      </c>
      <c r="AX2226" s="599" t="s">
        <v>82</v>
      </c>
      <c r="AY2226" s="600" t="s">
        <v>197</v>
      </c>
    </row>
    <row r="2227" spans="2:51" s="606" customFormat="1">
      <c r="B2227" s="605"/>
      <c r="D2227" s="594" t="s">
        <v>205</v>
      </c>
      <c r="E2227" s="607" t="s">
        <v>5</v>
      </c>
      <c r="F2227" s="608" t="s">
        <v>1605</v>
      </c>
      <c r="H2227" s="609">
        <v>10.06</v>
      </c>
      <c r="L2227" s="605"/>
      <c r="M2227" s="610"/>
      <c r="N2227" s="611"/>
      <c r="O2227" s="611"/>
      <c r="P2227" s="611"/>
      <c r="Q2227" s="611"/>
      <c r="R2227" s="611"/>
      <c r="S2227" s="611"/>
      <c r="T2227" s="612"/>
      <c r="AT2227" s="607" t="s">
        <v>205</v>
      </c>
      <c r="AU2227" s="607" t="s">
        <v>89</v>
      </c>
      <c r="AV2227" s="606" t="s">
        <v>89</v>
      </c>
      <c r="AW2227" s="606" t="s">
        <v>43</v>
      </c>
      <c r="AX2227" s="606" t="s">
        <v>82</v>
      </c>
      <c r="AY2227" s="607" t="s">
        <v>197</v>
      </c>
    </row>
    <row r="2228" spans="2:51" s="606" customFormat="1">
      <c r="B2228" s="605"/>
      <c r="D2228" s="594" t="s">
        <v>205</v>
      </c>
      <c r="E2228" s="607" t="s">
        <v>5</v>
      </c>
      <c r="F2228" s="608" t="s">
        <v>1606</v>
      </c>
      <c r="H2228" s="609">
        <v>84.56</v>
      </c>
      <c r="L2228" s="605"/>
      <c r="M2228" s="610"/>
      <c r="N2228" s="611"/>
      <c r="O2228" s="611"/>
      <c r="P2228" s="611"/>
      <c r="Q2228" s="611"/>
      <c r="R2228" s="611"/>
      <c r="S2228" s="611"/>
      <c r="T2228" s="612"/>
      <c r="AT2228" s="607" t="s">
        <v>205</v>
      </c>
      <c r="AU2228" s="607" t="s">
        <v>89</v>
      </c>
      <c r="AV2228" s="606" t="s">
        <v>89</v>
      </c>
      <c r="AW2228" s="606" t="s">
        <v>43</v>
      </c>
      <c r="AX2228" s="606" t="s">
        <v>82</v>
      </c>
      <c r="AY2228" s="607" t="s">
        <v>197</v>
      </c>
    </row>
    <row r="2229" spans="2:51" s="606" customFormat="1">
      <c r="B2229" s="605"/>
      <c r="D2229" s="594" t="s">
        <v>205</v>
      </c>
      <c r="E2229" s="607" t="s">
        <v>5</v>
      </c>
      <c r="F2229" s="608" t="s">
        <v>1607</v>
      </c>
      <c r="H2229" s="609">
        <v>3.14</v>
      </c>
      <c r="L2229" s="605"/>
      <c r="M2229" s="610"/>
      <c r="N2229" s="611"/>
      <c r="O2229" s="611"/>
      <c r="P2229" s="611"/>
      <c r="Q2229" s="611"/>
      <c r="R2229" s="611"/>
      <c r="S2229" s="611"/>
      <c r="T2229" s="612"/>
      <c r="AT2229" s="607" t="s">
        <v>205</v>
      </c>
      <c r="AU2229" s="607" t="s">
        <v>89</v>
      </c>
      <c r="AV2229" s="606" t="s">
        <v>89</v>
      </c>
      <c r="AW2229" s="606" t="s">
        <v>43</v>
      </c>
      <c r="AX2229" s="606" t="s">
        <v>82</v>
      </c>
      <c r="AY2229" s="607" t="s">
        <v>197</v>
      </c>
    </row>
    <row r="2230" spans="2:51" s="606" customFormat="1">
      <c r="B2230" s="605"/>
      <c r="D2230" s="594" t="s">
        <v>205</v>
      </c>
      <c r="E2230" s="607" t="s">
        <v>5</v>
      </c>
      <c r="F2230" s="608" t="s">
        <v>1608</v>
      </c>
      <c r="H2230" s="609">
        <v>2.48</v>
      </c>
      <c r="L2230" s="605"/>
      <c r="M2230" s="610"/>
      <c r="N2230" s="611"/>
      <c r="O2230" s="611"/>
      <c r="P2230" s="611"/>
      <c r="Q2230" s="611"/>
      <c r="R2230" s="611"/>
      <c r="S2230" s="611"/>
      <c r="T2230" s="612"/>
      <c r="AT2230" s="607" t="s">
        <v>205</v>
      </c>
      <c r="AU2230" s="607" t="s">
        <v>89</v>
      </c>
      <c r="AV2230" s="606" t="s">
        <v>89</v>
      </c>
      <c r="AW2230" s="606" t="s">
        <v>43</v>
      </c>
      <c r="AX2230" s="606" t="s">
        <v>82</v>
      </c>
      <c r="AY2230" s="607" t="s">
        <v>197</v>
      </c>
    </row>
    <row r="2231" spans="2:51" s="606" customFormat="1">
      <c r="B2231" s="605"/>
      <c r="D2231" s="594" t="s">
        <v>205</v>
      </c>
      <c r="E2231" s="607" t="s">
        <v>5</v>
      </c>
      <c r="F2231" s="608" t="s">
        <v>1609</v>
      </c>
      <c r="H2231" s="609">
        <v>3.14</v>
      </c>
      <c r="L2231" s="605"/>
      <c r="M2231" s="610"/>
      <c r="N2231" s="611"/>
      <c r="O2231" s="611"/>
      <c r="P2231" s="611"/>
      <c r="Q2231" s="611"/>
      <c r="R2231" s="611"/>
      <c r="S2231" s="611"/>
      <c r="T2231" s="612"/>
      <c r="AT2231" s="607" t="s">
        <v>205</v>
      </c>
      <c r="AU2231" s="607" t="s">
        <v>89</v>
      </c>
      <c r="AV2231" s="606" t="s">
        <v>89</v>
      </c>
      <c r="AW2231" s="606" t="s">
        <v>43</v>
      </c>
      <c r="AX2231" s="606" t="s">
        <v>82</v>
      </c>
      <c r="AY2231" s="607" t="s">
        <v>197</v>
      </c>
    </row>
    <row r="2232" spans="2:51" s="606" customFormat="1">
      <c r="B2232" s="605"/>
      <c r="D2232" s="594" t="s">
        <v>205</v>
      </c>
      <c r="E2232" s="607" t="s">
        <v>5</v>
      </c>
      <c r="F2232" s="608" t="s">
        <v>1610</v>
      </c>
      <c r="H2232" s="609">
        <v>2.48</v>
      </c>
      <c r="L2232" s="605"/>
      <c r="M2232" s="610"/>
      <c r="N2232" s="611"/>
      <c r="O2232" s="611"/>
      <c r="P2232" s="611"/>
      <c r="Q2232" s="611"/>
      <c r="R2232" s="611"/>
      <c r="S2232" s="611"/>
      <c r="T2232" s="612"/>
      <c r="AT2232" s="607" t="s">
        <v>205</v>
      </c>
      <c r="AU2232" s="607" t="s">
        <v>89</v>
      </c>
      <c r="AV2232" s="606" t="s">
        <v>89</v>
      </c>
      <c r="AW2232" s="606" t="s">
        <v>43</v>
      </c>
      <c r="AX2232" s="606" t="s">
        <v>82</v>
      </c>
      <c r="AY2232" s="607" t="s">
        <v>197</v>
      </c>
    </row>
    <row r="2233" spans="2:51" s="606" customFormat="1">
      <c r="B2233" s="605"/>
      <c r="D2233" s="594" t="s">
        <v>205</v>
      </c>
      <c r="E2233" s="607" t="s">
        <v>5</v>
      </c>
      <c r="F2233" s="608" t="s">
        <v>1611</v>
      </c>
      <c r="H2233" s="609">
        <v>3.14</v>
      </c>
      <c r="L2233" s="605"/>
      <c r="M2233" s="610"/>
      <c r="N2233" s="611"/>
      <c r="O2233" s="611"/>
      <c r="P2233" s="611"/>
      <c r="Q2233" s="611"/>
      <c r="R2233" s="611"/>
      <c r="S2233" s="611"/>
      <c r="T2233" s="612"/>
      <c r="AT2233" s="607" t="s">
        <v>205</v>
      </c>
      <c r="AU2233" s="607" t="s">
        <v>89</v>
      </c>
      <c r="AV2233" s="606" t="s">
        <v>89</v>
      </c>
      <c r="AW2233" s="606" t="s">
        <v>43</v>
      </c>
      <c r="AX2233" s="606" t="s">
        <v>82</v>
      </c>
      <c r="AY2233" s="607" t="s">
        <v>197</v>
      </c>
    </row>
    <row r="2234" spans="2:51" s="606" customFormat="1">
      <c r="B2234" s="605"/>
      <c r="D2234" s="594" t="s">
        <v>205</v>
      </c>
      <c r="E2234" s="607" t="s">
        <v>5</v>
      </c>
      <c r="F2234" s="608" t="s">
        <v>1612</v>
      </c>
      <c r="H2234" s="609">
        <v>2.48</v>
      </c>
      <c r="L2234" s="605"/>
      <c r="M2234" s="610"/>
      <c r="N2234" s="611"/>
      <c r="O2234" s="611"/>
      <c r="P2234" s="611"/>
      <c r="Q2234" s="611"/>
      <c r="R2234" s="611"/>
      <c r="S2234" s="611"/>
      <c r="T2234" s="612"/>
      <c r="AT2234" s="607" t="s">
        <v>205</v>
      </c>
      <c r="AU2234" s="607" t="s">
        <v>89</v>
      </c>
      <c r="AV2234" s="606" t="s">
        <v>89</v>
      </c>
      <c r="AW2234" s="606" t="s">
        <v>43</v>
      </c>
      <c r="AX2234" s="606" t="s">
        <v>82</v>
      </c>
      <c r="AY2234" s="607" t="s">
        <v>197</v>
      </c>
    </row>
    <row r="2235" spans="2:51" s="606" customFormat="1">
      <c r="B2235" s="605"/>
      <c r="D2235" s="594" t="s">
        <v>205</v>
      </c>
      <c r="E2235" s="607" t="s">
        <v>5</v>
      </c>
      <c r="F2235" s="608" t="s">
        <v>1613</v>
      </c>
      <c r="H2235" s="609">
        <v>3.14</v>
      </c>
      <c r="L2235" s="605"/>
      <c r="M2235" s="610"/>
      <c r="N2235" s="611"/>
      <c r="O2235" s="611"/>
      <c r="P2235" s="611"/>
      <c r="Q2235" s="611"/>
      <c r="R2235" s="611"/>
      <c r="S2235" s="611"/>
      <c r="T2235" s="612"/>
      <c r="AT2235" s="607" t="s">
        <v>205</v>
      </c>
      <c r="AU2235" s="607" t="s">
        <v>89</v>
      </c>
      <c r="AV2235" s="606" t="s">
        <v>89</v>
      </c>
      <c r="AW2235" s="606" t="s">
        <v>43</v>
      </c>
      <c r="AX2235" s="606" t="s">
        <v>82</v>
      </c>
      <c r="AY2235" s="607" t="s">
        <v>197</v>
      </c>
    </row>
    <row r="2236" spans="2:51" s="606" customFormat="1">
      <c r="B2236" s="605"/>
      <c r="D2236" s="594" t="s">
        <v>205</v>
      </c>
      <c r="E2236" s="607" t="s">
        <v>5</v>
      </c>
      <c r="F2236" s="608" t="s">
        <v>1614</v>
      </c>
      <c r="H2236" s="609">
        <v>2.48</v>
      </c>
      <c r="L2236" s="605"/>
      <c r="M2236" s="610"/>
      <c r="N2236" s="611"/>
      <c r="O2236" s="611"/>
      <c r="P2236" s="611"/>
      <c r="Q2236" s="611"/>
      <c r="R2236" s="611"/>
      <c r="S2236" s="611"/>
      <c r="T2236" s="612"/>
      <c r="AT2236" s="607" t="s">
        <v>205</v>
      </c>
      <c r="AU2236" s="607" t="s">
        <v>89</v>
      </c>
      <c r="AV2236" s="606" t="s">
        <v>89</v>
      </c>
      <c r="AW2236" s="606" t="s">
        <v>43</v>
      </c>
      <c r="AX2236" s="606" t="s">
        <v>82</v>
      </c>
      <c r="AY2236" s="607" t="s">
        <v>197</v>
      </c>
    </row>
    <row r="2237" spans="2:51" s="606" customFormat="1">
      <c r="B2237" s="605"/>
      <c r="D2237" s="594" t="s">
        <v>205</v>
      </c>
      <c r="E2237" s="607" t="s">
        <v>5</v>
      </c>
      <c r="F2237" s="608" t="s">
        <v>1615</v>
      </c>
      <c r="H2237" s="609">
        <v>3.14</v>
      </c>
      <c r="L2237" s="605"/>
      <c r="M2237" s="610"/>
      <c r="N2237" s="611"/>
      <c r="O2237" s="611"/>
      <c r="P2237" s="611"/>
      <c r="Q2237" s="611"/>
      <c r="R2237" s="611"/>
      <c r="S2237" s="611"/>
      <c r="T2237" s="612"/>
      <c r="AT2237" s="607" t="s">
        <v>205</v>
      </c>
      <c r="AU2237" s="607" t="s">
        <v>89</v>
      </c>
      <c r="AV2237" s="606" t="s">
        <v>89</v>
      </c>
      <c r="AW2237" s="606" t="s">
        <v>43</v>
      </c>
      <c r="AX2237" s="606" t="s">
        <v>82</v>
      </c>
      <c r="AY2237" s="607" t="s">
        <v>197</v>
      </c>
    </row>
    <row r="2238" spans="2:51" s="606" customFormat="1">
      <c r="B2238" s="605"/>
      <c r="D2238" s="594" t="s">
        <v>205</v>
      </c>
      <c r="E2238" s="607" t="s">
        <v>5</v>
      </c>
      <c r="F2238" s="608" t="s">
        <v>1616</v>
      </c>
      <c r="H2238" s="609">
        <v>2.48</v>
      </c>
      <c r="L2238" s="605"/>
      <c r="M2238" s="610"/>
      <c r="N2238" s="611"/>
      <c r="O2238" s="611"/>
      <c r="P2238" s="611"/>
      <c r="Q2238" s="611"/>
      <c r="R2238" s="611"/>
      <c r="S2238" s="611"/>
      <c r="T2238" s="612"/>
      <c r="AT2238" s="607" t="s">
        <v>205</v>
      </c>
      <c r="AU2238" s="607" t="s">
        <v>89</v>
      </c>
      <c r="AV2238" s="606" t="s">
        <v>89</v>
      </c>
      <c r="AW2238" s="606" t="s">
        <v>43</v>
      </c>
      <c r="AX2238" s="606" t="s">
        <v>82</v>
      </c>
      <c r="AY2238" s="607" t="s">
        <v>197</v>
      </c>
    </row>
    <row r="2239" spans="2:51" s="606" customFormat="1">
      <c r="B2239" s="605"/>
      <c r="D2239" s="594" t="s">
        <v>205</v>
      </c>
      <c r="E2239" s="607" t="s">
        <v>5</v>
      </c>
      <c r="F2239" s="608" t="s">
        <v>1617</v>
      </c>
      <c r="H2239" s="609">
        <v>3.14</v>
      </c>
      <c r="L2239" s="605"/>
      <c r="M2239" s="610"/>
      <c r="N2239" s="611"/>
      <c r="O2239" s="611"/>
      <c r="P2239" s="611"/>
      <c r="Q2239" s="611"/>
      <c r="R2239" s="611"/>
      <c r="S2239" s="611"/>
      <c r="T2239" s="612"/>
      <c r="AT2239" s="607" t="s">
        <v>205</v>
      </c>
      <c r="AU2239" s="607" t="s">
        <v>89</v>
      </c>
      <c r="AV2239" s="606" t="s">
        <v>89</v>
      </c>
      <c r="AW2239" s="606" t="s">
        <v>43</v>
      </c>
      <c r="AX2239" s="606" t="s">
        <v>82</v>
      </c>
      <c r="AY2239" s="607" t="s">
        <v>197</v>
      </c>
    </row>
    <row r="2240" spans="2:51" s="606" customFormat="1">
      <c r="B2240" s="605"/>
      <c r="D2240" s="594" t="s">
        <v>205</v>
      </c>
      <c r="E2240" s="607" t="s">
        <v>5</v>
      </c>
      <c r="F2240" s="608" t="s">
        <v>1618</v>
      </c>
      <c r="H2240" s="609">
        <v>2.48</v>
      </c>
      <c r="L2240" s="605"/>
      <c r="M2240" s="610"/>
      <c r="N2240" s="611"/>
      <c r="O2240" s="611"/>
      <c r="P2240" s="611"/>
      <c r="Q2240" s="611"/>
      <c r="R2240" s="611"/>
      <c r="S2240" s="611"/>
      <c r="T2240" s="612"/>
      <c r="AT2240" s="607" t="s">
        <v>205</v>
      </c>
      <c r="AU2240" s="607" t="s">
        <v>89</v>
      </c>
      <c r="AV2240" s="606" t="s">
        <v>89</v>
      </c>
      <c r="AW2240" s="606" t="s">
        <v>43</v>
      </c>
      <c r="AX2240" s="606" t="s">
        <v>82</v>
      </c>
      <c r="AY2240" s="607" t="s">
        <v>197</v>
      </c>
    </row>
    <row r="2241" spans="2:51" s="606" customFormat="1">
      <c r="B2241" s="605"/>
      <c r="D2241" s="594" t="s">
        <v>205</v>
      </c>
      <c r="E2241" s="607" t="s">
        <v>5</v>
      </c>
      <c r="F2241" s="608" t="s">
        <v>1619</v>
      </c>
      <c r="H2241" s="609">
        <v>3.14</v>
      </c>
      <c r="L2241" s="605"/>
      <c r="M2241" s="610"/>
      <c r="N2241" s="611"/>
      <c r="O2241" s="611"/>
      <c r="P2241" s="611"/>
      <c r="Q2241" s="611"/>
      <c r="R2241" s="611"/>
      <c r="S2241" s="611"/>
      <c r="T2241" s="612"/>
      <c r="AT2241" s="607" t="s">
        <v>205</v>
      </c>
      <c r="AU2241" s="607" t="s">
        <v>89</v>
      </c>
      <c r="AV2241" s="606" t="s">
        <v>89</v>
      </c>
      <c r="AW2241" s="606" t="s">
        <v>43</v>
      </c>
      <c r="AX2241" s="606" t="s">
        <v>82</v>
      </c>
      <c r="AY2241" s="607" t="s">
        <v>197</v>
      </c>
    </row>
    <row r="2242" spans="2:51" s="606" customFormat="1">
      <c r="B2242" s="605"/>
      <c r="D2242" s="594" t="s">
        <v>205</v>
      </c>
      <c r="E2242" s="607" t="s">
        <v>5</v>
      </c>
      <c r="F2242" s="608" t="s">
        <v>1620</v>
      </c>
      <c r="H2242" s="609">
        <v>2.48</v>
      </c>
      <c r="L2242" s="605"/>
      <c r="M2242" s="610"/>
      <c r="N2242" s="611"/>
      <c r="O2242" s="611"/>
      <c r="P2242" s="611"/>
      <c r="Q2242" s="611"/>
      <c r="R2242" s="611"/>
      <c r="S2242" s="611"/>
      <c r="T2242" s="612"/>
      <c r="AT2242" s="607" t="s">
        <v>205</v>
      </c>
      <c r="AU2242" s="607" t="s">
        <v>89</v>
      </c>
      <c r="AV2242" s="606" t="s">
        <v>89</v>
      </c>
      <c r="AW2242" s="606" t="s">
        <v>43</v>
      </c>
      <c r="AX2242" s="606" t="s">
        <v>82</v>
      </c>
      <c r="AY2242" s="607" t="s">
        <v>197</v>
      </c>
    </row>
    <row r="2243" spans="2:51" s="606" customFormat="1">
      <c r="B2243" s="605"/>
      <c r="D2243" s="594" t="s">
        <v>205</v>
      </c>
      <c r="E2243" s="607" t="s">
        <v>5</v>
      </c>
      <c r="F2243" s="608" t="s">
        <v>1621</v>
      </c>
      <c r="H2243" s="609">
        <v>3.14</v>
      </c>
      <c r="L2243" s="605"/>
      <c r="M2243" s="610"/>
      <c r="N2243" s="611"/>
      <c r="O2243" s="611"/>
      <c r="P2243" s="611"/>
      <c r="Q2243" s="611"/>
      <c r="R2243" s="611"/>
      <c r="S2243" s="611"/>
      <c r="T2243" s="612"/>
      <c r="AT2243" s="607" t="s">
        <v>205</v>
      </c>
      <c r="AU2243" s="607" t="s">
        <v>89</v>
      </c>
      <c r="AV2243" s="606" t="s">
        <v>89</v>
      </c>
      <c r="AW2243" s="606" t="s">
        <v>43</v>
      </c>
      <c r="AX2243" s="606" t="s">
        <v>82</v>
      </c>
      <c r="AY2243" s="607" t="s">
        <v>197</v>
      </c>
    </row>
    <row r="2244" spans="2:51" s="606" customFormat="1">
      <c r="B2244" s="605"/>
      <c r="D2244" s="594" t="s">
        <v>205</v>
      </c>
      <c r="E2244" s="607" t="s">
        <v>5</v>
      </c>
      <c r="F2244" s="608" t="s">
        <v>1622</v>
      </c>
      <c r="H2244" s="609">
        <v>2.48</v>
      </c>
      <c r="L2244" s="605"/>
      <c r="M2244" s="610"/>
      <c r="N2244" s="611"/>
      <c r="O2244" s="611"/>
      <c r="P2244" s="611"/>
      <c r="Q2244" s="611"/>
      <c r="R2244" s="611"/>
      <c r="S2244" s="611"/>
      <c r="T2244" s="612"/>
      <c r="AT2244" s="607" t="s">
        <v>205</v>
      </c>
      <c r="AU2244" s="607" t="s">
        <v>89</v>
      </c>
      <c r="AV2244" s="606" t="s">
        <v>89</v>
      </c>
      <c r="AW2244" s="606" t="s">
        <v>43</v>
      </c>
      <c r="AX2244" s="606" t="s">
        <v>82</v>
      </c>
      <c r="AY2244" s="607" t="s">
        <v>197</v>
      </c>
    </row>
    <row r="2245" spans="2:51" s="606" customFormat="1">
      <c r="B2245" s="605"/>
      <c r="D2245" s="594" t="s">
        <v>205</v>
      </c>
      <c r="E2245" s="607" t="s">
        <v>5</v>
      </c>
      <c r="F2245" s="608" t="s">
        <v>1623</v>
      </c>
      <c r="H2245" s="609">
        <v>3.14</v>
      </c>
      <c r="L2245" s="605"/>
      <c r="M2245" s="610"/>
      <c r="N2245" s="611"/>
      <c r="O2245" s="611"/>
      <c r="P2245" s="611"/>
      <c r="Q2245" s="611"/>
      <c r="R2245" s="611"/>
      <c r="S2245" s="611"/>
      <c r="T2245" s="612"/>
      <c r="AT2245" s="607" t="s">
        <v>205</v>
      </c>
      <c r="AU2245" s="607" t="s">
        <v>89</v>
      </c>
      <c r="AV2245" s="606" t="s">
        <v>89</v>
      </c>
      <c r="AW2245" s="606" t="s">
        <v>43</v>
      </c>
      <c r="AX2245" s="606" t="s">
        <v>82</v>
      </c>
      <c r="AY2245" s="607" t="s">
        <v>197</v>
      </c>
    </row>
    <row r="2246" spans="2:51" s="606" customFormat="1">
      <c r="B2246" s="605"/>
      <c r="D2246" s="594" t="s">
        <v>205</v>
      </c>
      <c r="E2246" s="607" t="s">
        <v>5</v>
      </c>
      <c r="F2246" s="608" t="s">
        <v>1624</v>
      </c>
      <c r="H2246" s="609">
        <v>2.48</v>
      </c>
      <c r="L2246" s="605"/>
      <c r="M2246" s="610"/>
      <c r="N2246" s="611"/>
      <c r="O2246" s="611"/>
      <c r="P2246" s="611"/>
      <c r="Q2246" s="611"/>
      <c r="R2246" s="611"/>
      <c r="S2246" s="611"/>
      <c r="T2246" s="612"/>
      <c r="AT2246" s="607" t="s">
        <v>205</v>
      </c>
      <c r="AU2246" s="607" t="s">
        <v>89</v>
      </c>
      <c r="AV2246" s="606" t="s">
        <v>89</v>
      </c>
      <c r="AW2246" s="606" t="s">
        <v>43</v>
      </c>
      <c r="AX2246" s="606" t="s">
        <v>82</v>
      </c>
      <c r="AY2246" s="607" t="s">
        <v>197</v>
      </c>
    </row>
    <row r="2247" spans="2:51" s="606" customFormat="1">
      <c r="B2247" s="605"/>
      <c r="D2247" s="594" t="s">
        <v>205</v>
      </c>
      <c r="E2247" s="607" t="s">
        <v>5</v>
      </c>
      <c r="F2247" s="608" t="s">
        <v>1625</v>
      </c>
      <c r="H2247" s="609">
        <v>3.14</v>
      </c>
      <c r="L2247" s="605"/>
      <c r="M2247" s="610"/>
      <c r="N2247" s="611"/>
      <c r="O2247" s="611"/>
      <c r="P2247" s="611"/>
      <c r="Q2247" s="611"/>
      <c r="R2247" s="611"/>
      <c r="S2247" s="611"/>
      <c r="T2247" s="612"/>
      <c r="AT2247" s="607" t="s">
        <v>205</v>
      </c>
      <c r="AU2247" s="607" t="s">
        <v>89</v>
      </c>
      <c r="AV2247" s="606" t="s">
        <v>89</v>
      </c>
      <c r="AW2247" s="606" t="s">
        <v>43</v>
      </c>
      <c r="AX2247" s="606" t="s">
        <v>82</v>
      </c>
      <c r="AY2247" s="607" t="s">
        <v>197</v>
      </c>
    </row>
    <row r="2248" spans="2:51" s="606" customFormat="1">
      <c r="B2248" s="605"/>
      <c r="D2248" s="594" t="s">
        <v>205</v>
      </c>
      <c r="E2248" s="607" t="s">
        <v>5</v>
      </c>
      <c r="F2248" s="608" t="s">
        <v>1626</v>
      </c>
      <c r="H2248" s="609">
        <v>2.48</v>
      </c>
      <c r="L2248" s="605"/>
      <c r="M2248" s="610"/>
      <c r="N2248" s="611"/>
      <c r="O2248" s="611"/>
      <c r="P2248" s="611"/>
      <c r="Q2248" s="611"/>
      <c r="R2248" s="611"/>
      <c r="S2248" s="611"/>
      <c r="T2248" s="612"/>
      <c r="AT2248" s="607" t="s">
        <v>205</v>
      </c>
      <c r="AU2248" s="607" t="s">
        <v>89</v>
      </c>
      <c r="AV2248" s="606" t="s">
        <v>89</v>
      </c>
      <c r="AW2248" s="606" t="s">
        <v>43</v>
      </c>
      <c r="AX2248" s="606" t="s">
        <v>82</v>
      </c>
      <c r="AY2248" s="607" t="s">
        <v>197</v>
      </c>
    </row>
    <row r="2249" spans="2:51" s="606" customFormat="1">
      <c r="B2249" s="605"/>
      <c r="D2249" s="594" t="s">
        <v>205</v>
      </c>
      <c r="E2249" s="607" t="s">
        <v>5</v>
      </c>
      <c r="F2249" s="608" t="s">
        <v>1627</v>
      </c>
      <c r="H2249" s="609">
        <v>3.14</v>
      </c>
      <c r="L2249" s="605"/>
      <c r="M2249" s="610"/>
      <c r="N2249" s="611"/>
      <c r="O2249" s="611"/>
      <c r="P2249" s="611"/>
      <c r="Q2249" s="611"/>
      <c r="R2249" s="611"/>
      <c r="S2249" s="611"/>
      <c r="T2249" s="612"/>
      <c r="AT2249" s="607" t="s">
        <v>205</v>
      </c>
      <c r="AU2249" s="607" t="s">
        <v>89</v>
      </c>
      <c r="AV2249" s="606" t="s">
        <v>89</v>
      </c>
      <c r="AW2249" s="606" t="s">
        <v>43</v>
      </c>
      <c r="AX2249" s="606" t="s">
        <v>82</v>
      </c>
      <c r="AY2249" s="607" t="s">
        <v>197</v>
      </c>
    </row>
    <row r="2250" spans="2:51" s="606" customFormat="1">
      <c r="B2250" s="605"/>
      <c r="D2250" s="594" t="s">
        <v>205</v>
      </c>
      <c r="E2250" s="607" t="s">
        <v>5</v>
      </c>
      <c r="F2250" s="608" t="s">
        <v>1628</v>
      </c>
      <c r="H2250" s="609">
        <v>2.48</v>
      </c>
      <c r="L2250" s="605"/>
      <c r="M2250" s="610"/>
      <c r="N2250" s="611"/>
      <c r="O2250" s="611"/>
      <c r="P2250" s="611"/>
      <c r="Q2250" s="611"/>
      <c r="R2250" s="611"/>
      <c r="S2250" s="611"/>
      <c r="T2250" s="612"/>
      <c r="AT2250" s="607" t="s">
        <v>205</v>
      </c>
      <c r="AU2250" s="607" t="s">
        <v>89</v>
      </c>
      <c r="AV2250" s="606" t="s">
        <v>89</v>
      </c>
      <c r="AW2250" s="606" t="s">
        <v>43</v>
      </c>
      <c r="AX2250" s="606" t="s">
        <v>82</v>
      </c>
      <c r="AY2250" s="607" t="s">
        <v>197</v>
      </c>
    </row>
    <row r="2251" spans="2:51" s="606" customFormat="1">
      <c r="B2251" s="605"/>
      <c r="D2251" s="594" t="s">
        <v>205</v>
      </c>
      <c r="E2251" s="607" t="s">
        <v>5</v>
      </c>
      <c r="F2251" s="608" t="s">
        <v>1629</v>
      </c>
      <c r="H2251" s="609">
        <v>3.14</v>
      </c>
      <c r="L2251" s="605"/>
      <c r="M2251" s="610"/>
      <c r="N2251" s="611"/>
      <c r="O2251" s="611"/>
      <c r="P2251" s="611"/>
      <c r="Q2251" s="611"/>
      <c r="R2251" s="611"/>
      <c r="S2251" s="611"/>
      <c r="T2251" s="612"/>
      <c r="AT2251" s="607" t="s">
        <v>205</v>
      </c>
      <c r="AU2251" s="607" t="s">
        <v>89</v>
      </c>
      <c r="AV2251" s="606" t="s">
        <v>89</v>
      </c>
      <c r="AW2251" s="606" t="s">
        <v>43</v>
      </c>
      <c r="AX2251" s="606" t="s">
        <v>82</v>
      </c>
      <c r="AY2251" s="607" t="s">
        <v>197</v>
      </c>
    </row>
    <row r="2252" spans="2:51" s="606" customFormat="1">
      <c r="B2252" s="605"/>
      <c r="D2252" s="594" t="s">
        <v>205</v>
      </c>
      <c r="E2252" s="607" t="s">
        <v>5</v>
      </c>
      <c r="F2252" s="608" t="s">
        <v>1630</v>
      </c>
      <c r="H2252" s="609">
        <v>2.48</v>
      </c>
      <c r="L2252" s="605"/>
      <c r="M2252" s="610"/>
      <c r="N2252" s="611"/>
      <c r="O2252" s="611"/>
      <c r="P2252" s="611"/>
      <c r="Q2252" s="611"/>
      <c r="R2252" s="611"/>
      <c r="S2252" s="611"/>
      <c r="T2252" s="612"/>
      <c r="AT2252" s="607" t="s">
        <v>205</v>
      </c>
      <c r="AU2252" s="607" t="s">
        <v>89</v>
      </c>
      <c r="AV2252" s="606" t="s">
        <v>89</v>
      </c>
      <c r="AW2252" s="606" t="s">
        <v>43</v>
      </c>
      <c r="AX2252" s="606" t="s">
        <v>82</v>
      </c>
      <c r="AY2252" s="607" t="s">
        <v>197</v>
      </c>
    </row>
    <row r="2253" spans="2:51" s="622" customFormat="1">
      <c r="B2253" s="621"/>
      <c r="D2253" s="594" t="s">
        <v>205</v>
      </c>
      <c r="E2253" s="623" t="s">
        <v>5</v>
      </c>
      <c r="F2253" s="624" t="s">
        <v>243</v>
      </c>
      <c r="H2253" s="625">
        <v>162.06</v>
      </c>
      <c r="L2253" s="621"/>
      <c r="M2253" s="626"/>
      <c r="N2253" s="627"/>
      <c r="O2253" s="627"/>
      <c r="P2253" s="627"/>
      <c r="Q2253" s="627"/>
      <c r="R2253" s="627"/>
      <c r="S2253" s="627"/>
      <c r="T2253" s="628"/>
      <c r="AT2253" s="623" t="s">
        <v>205</v>
      </c>
      <c r="AU2253" s="623" t="s">
        <v>89</v>
      </c>
      <c r="AV2253" s="622" t="s">
        <v>114</v>
      </c>
      <c r="AW2253" s="622" t="s">
        <v>43</v>
      </c>
      <c r="AX2253" s="622" t="s">
        <v>82</v>
      </c>
      <c r="AY2253" s="623" t="s">
        <v>197</v>
      </c>
    </row>
    <row r="2254" spans="2:51" s="599" customFormat="1">
      <c r="B2254" s="598"/>
      <c r="D2254" s="594" t="s">
        <v>205</v>
      </c>
      <c r="E2254" s="600" t="s">
        <v>5</v>
      </c>
      <c r="F2254" s="601" t="s">
        <v>244</v>
      </c>
      <c r="H2254" s="600" t="s">
        <v>5</v>
      </c>
      <c r="L2254" s="598"/>
      <c r="M2254" s="602"/>
      <c r="N2254" s="603"/>
      <c r="O2254" s="603"/>
      <c r="P2254" s="603"/>
      <c r="Q2254" s="603"/>
      <c r="R2254" s="603"/>
      <c r="S2254" s="603"/>
      <c r="T2254" s="604"/>
      <c r="AT2254" s="600" t="s">
        <v>205</v>
      </c>
      <c r="AU2254" s="600" t="s">
        <v>89</v>
      </c>
      <c r="AV2254" s="599" t="s">
        <v>11</v>
      </c>
      <c r="AW2254" s="599" t="s">
        <v>43</v>
      </c>
      <c r="AX2254" s="599" t="s">
        <v>82</v>
      </c>
      <c r="AY2254" s="600" t="s">
        <v>197</v>
      </c>
    </row>
    <row r="2255" spans="2:51" s="606" customFormat="1">
      <c r="B2255" s="605"/>
      <c r="D2255" s="594" t="s">
        <v>205</v>
      </c>
      <c r="E2255" s="607" t="s">
        <v>5</v>
      </c>
      <c r="F2255" s="608" t="s">
        <v>1631</v>
      </c>
      <c r="H2255" s="609">
        <v>10.06</v>
      </c>
      <c r="L2255" s="605"/>
      <c r="M2255" s="610"/>
      <c r="N2255" s="611"/>
      <c r="O2255" s="611"/>
      <c r="P2255" s="611"/>
      <c r="Q2255" s="611"/>
      <c r="R2255" s="611"/>
      <c r="S2255" s="611"/>
      <c r="T2255" s="612"/>
      <c r="AT2255" s="607" t="s">
        <v>205</v>
      </c>
      <c r="AU2255" s="607" t="s">
        <v>89</v>
      </c>
      <c r="AV2255" s="606" t="s">
        <v>89</v>
      </c>
      <c r="AW2255" s="606" t="s">
        <v>43</v>
      </c>
      <c r="AX2255" s="606" t="s">
        <v>82</v>
      </c>
      <c r="AY2255" s="607" t="s">
        <v>197</v>
      </c>
    </row>
    <row r="2256" spans="2:51" s="606" customFormat="1">
      <c r="B2256" s="605"/>
      <c r="D2256" s="594" t="s">
        <v>205</v>
      </c>
      <c r="E2256" s="607" t="s">
        <v>5</v>
      </c>
      <c r="F2256" s="608" t="s">
        <v>1632</v>
      </c>
      <c r="H2256" s="609">
        <v>84.56</v>
      </c>
      <c r="L2256" s="605"/>
      <c r="M2256" s="610"/>
      <c r="N2256" s="611"/>
      <c r="O2256" s="611"/>
      <c r="P2256" s="611"/>
      <c r="Q2256" s="611"/>
      <c r="R2256" s="611"/>
      <c r="S2256" s="611"/>
      <c r="T2256" s="612"/>
      <c r="AT2256" s="607" t="s">
        <v>205</v>
      </c>
      <c r="AU2256" s="607" t="s">
        <v>89</v>
      </c>
      <c r="AV2256" s="606" t="s">
        <v>89</v>
      </c>
      <c r="AW2256" s="606" t="s">
        <v>43</v>
      </c>
      <c r="AX2256" s="606" t="s">
        <v>82</v>
      </c>
      <c r="AY2256" s="607" t="s">
        <v>197</v>
      </c>
    </row>
    <row r="2257" spans="2:51" s="606" customFormat="1">
      <c r="B2257" s="605"/>
      <c r="D2257" s="594" t="s">
        <v>205</v>
      </c>
      <c r="E2257" s="607" t="s">
        <v>5</v>
      </c>
      <c r="F2257" s="608" t="s">
        <v>1633</v>
      </c>
      <c r="H2257" s="609">
        <v>3.14</v>
      </c>
      <c r="L2257" s="605"/>
      <c r="M2257" s="610"/>
      <c r="N2257" s="611"/>
      <c r="O2257" s="611"/>
      <c r="P2257" s="611"/>
      <c r="Q2257" s="611"/>
      <c r="R2257" s="611"/>
      <c r="S2257" s="611"/>
      <c r="T2257" s="612"/>
      <c r="AT2257" s="607" t="s">
        <v>205</v>
      </c>
      <c r="AU2257" s="607" t="s">
        <v>89</v>
      </c>
      <c r="AV2257" s="606" t="s">
        <v>89</v>
      </c>
      <c r="AW2257" s="606" t="s">
        <v>43</v>
      </c>
      <c r="AX2257" s="606" t="s">
        <v>82</v>
      </c>
      <c r="AY2257" s="607" t="s">
        <v>197</v>
      </c>
    </row>
    <row r="2258" spans="2:51" s="606" customFormat="1">
      <c r="B2258" s="605"/>
      <c r="D2258" s="594" t="s">
        <v>205</v>
      </c>
      <c r="E2258" s="607" t="s">
        <v>5</v>
      </c>
      <c r="F2258" s="608" t="s">
        <v>1634</v>
      </c>
      <c r="H2258" s="609">
        <v>2.48</v>
      </c>
      <c r="L2258" s="605"/>
      <c r="M2258" s="610"/>
      <c r="N2258" s="611"/>
      <c r="O2258" s="611"/>
      <c r="P2258" s="611"/>
      <c r="Q2258" s="611"/>
      <c r="R2258" s="611"/>
      <c r="S2258" s="611"/>
      <c r="T2258" s="612"/>
      <c r="AT2258" s="607" t="s">
        <v>205</v>
      </c>
      <c r="AU2258" s="607" t="s">
        <v>89</v>
      </c>
      <c r="AV2258" s="606" t="s">
        <v>89</v>
      </c>
      <c r="AW2258" s="606" t="s">
        <v>43</v>
      </c>
      <c r="AX2258" s="606" t="s">
        <v>82</v>
      </c>
      <c r="AY2258" s="607" t="s">
        <v>197</v>
      </c>
    </row>
    <row r="2259" spans="2:51" s="606" customFormat="1">
      <c r="B2259" s="605"/>
      <c r="D2259" s="594" t="s">
        <v>205</v>
      </c>
      <c r="E2259" s="607" t="s">
        <v>5</v>
      </c>
      <c r="F2259" s="608" t="s">
        <v>1635</v>
      </c>
      <c r="H2259" s="609">
        <v>3.14</v>
      </c>
      <c r="L2259" s="605"/>
      <c r="M2259" s="610"/>
      <c r="N2259" s="611"/>
      <c r="O2259" s="611"/>
      <c r="P2259" s="611"/>
      <c r="Q2259" s="611"/>
      <c r="R2259" s="611"/>
      <c r="S2259" s="611"/>
      <c r="T2259" s="612"/>
      <c r="AT2259" s="607" t="s">
        <v>205</v>
      </c>
      <c r="AU2259" s="607" t="s">
        <v>89</v>
      </c>
      <c r="AV2259" s="606" t="s">
        <v>89</v>
      </c>
      <c r="AW2259" s="606" t="s">
        <v>43</v>
      </c>
      <c r="AX2259" s="606" t="s">
        <v>82</v>
      </c>
      <c r="AY2259" s="607" t="s">
        <v>197</v>
      </c>
    </row>
    <row r="2260" spans="2:51" s="606" customFormat="1">
      <c r="B2260" s="605"/>
      <c r="D2260" s="594" t="s">
        <v>205</v>
      </c>
      <c r="E2260" s="607" t="s">
        <v>5</v>
      </c>
      <c r="F2260" s="608" t="s">
        <v>1636</v>
      </c>
      <c r="H2260" s="609">
        <v>2.48</v>
      </c>
      <c r="L2260" s="605"/>
      <c r="M2260" s="610"/>
      <c r="N2260" s="611"/>
      <c r="O2260" s="611"/>
      <c r="P2260" s="611"/>
      <c r="Q2260" s="611"/>
      <c r="R2260" s="611"/>
      <c r="S2260" s="611"/>
      <c r="T2260" s="612"/>
      <c r="AT2260" s="607" t="s">
        <v>205</v>
      </c>
      <c r="AU2260" s="607" t="s">
        <v>89</v>
      </c>
      <c r="AV2260" s="606" t="s">
        <v>89</v>
      </c>
      <c r="AW2260" s="606" t="s">
        <v>43</v>
      </c>
      <c r="AX2260" s="606" t="s">
        <v>82</v>
      </c>
      <c r="AY2260" s="607" t="s">
        <v>197</v>
      </c>
    </row>
    <row r="2261" spans="2:51" s="606" customFormat="1">
      <c r="B2261" s="605"/>
      <c r="D2261" s="594" t="s">
        <v>205</v>
      </c>
      <c r="E2261" s="607" t="s">
        <v>5</v>
      </c>
      <c r="F2261" s="608" t="s">
        <v>1637</v>
      </c>
      <c r="H2261" s="609">
        <v>3.14</v>
      </c>
      <c r="L2261" s="605"/>
      <c r="M2261" s="610"/>
      <c r="N2261" s="611"/>
      <c r="O2261" s="611"/>
      <c r="P2261" s="611"/>
      <c r="Q2261" s="611"/>
      <c r="R2261" s="611"/>
      <c r="S2261" s="611"/>
      <c r="T2261" s="612"/>
      <c r="AT2261" s="607" t="s">
        <v>205</v>
      </c>
      <c r="AU2261" s="607" t="s">
        <v>89</v>
      </c>
      <c r="AV2261" s="606" t="s">
        <v>89</v>
      </c>
      <c r="AW2261" s="606" t="s">
        <v>43</v>
      </c>
      <c r="AX2261" s="606" t="s">
        <v>82</v>
      </c>
      <c r="AY2261" s="607" t="s">
        <v>197</v>
      </c>
    </row>
    <row r="2262" spans="2:51" s="606" customFormat="1">
      <c r="B2262" s="605"/>
      <c r="D2262" s="594" t="s">
        <v>205</v>
      </c>
      <c r="E2262" s="607" t="s">
        <v>5</v>
      </c>
      <c r="F2262" s="608" t="s">
        <v>1638</v>
      </c>
      <c r="H2262" s="609">
        <v>2.48</v>
      </c>
      <c r="L2262" s="605"/>
      <c r="M2262" s="610"/>
      <c r="N2262" s="611"/>
      <c r="O2262" s="611"/>
      <c r="P2262" s="611"/>
      <c r="Q2262" s="611"/>
      <c r="R2262" s="611"/>
      <c r="S2262" s="611"/>
      <c r="T2262" s="612"/>
      <c r="AT2262" s="607" t="s">
        <v>205</v>
      </c>
      <c r="AU2262" s="607" t="s">
        <v>89</v>
      </c>
      <c r="AV2262" s="606" t="s">
        <v>89</v>
      </c>
      <c r="AW2262" s="606" t="s">
        <v>43</v>
      </c>
      <c r="AX2262" s="606" t="s">
        <v>82</v>
      </c>
      <c r="AY2262" s="607" t="s">
        <v>197</v>
      </c>
    </row>
    <row r="2263" spans="2:51" s="606" customFormat="1">
      <c r="B2263" s="605"/>
      <c r="D2263" s="594" t="s">
        <v>205</v>
      </c>
      <c r="E2263" s="607" t="s">
        <v>5</v>
      </c>
      <c r="F2263" s="608" t="s">
        <v>1639</v>
      </c>
      <c r="H2263" s="609">
        <v>3.14</v>
      </c>
      <c r="L2263" s="605"/>
      <c r="M2263" s="610"/>
      <c r="N2263" s="611"/>
      <c r="O2263" s="611"/>
      <c r="P2263" s="611"/>
      <c r="Q2263" s="611"/>
      <c r="R2263" s="611"/>
      <c r="S2263" s="611"/>
      <c r="T2263" s="612"/>
      <c r="AT2263" s="607" t="s">
        <v>205</v>
      </c>
      <c r="AU2263" s="607" t="s">
        <v>89</v>
      </c>
      <c r="AV2263" s="606" t="s">
        <v>89</v>
      </c>
      <c r="AW2263" s="606" t="s">
        <v>43</v>
      </c>
      <c r="AX2263" s="606" t="s">
        <v>82</v>
      </c>
      <c r="AY2263" s="607" t="s">
        <v>197</v>
      </c>
    </row>
    <row r="2264" spans="2:51" s="606" customFormat="1">
      <c r="B2264" s="605"/>
      <c r="D2264" s="594" t="s">
        <v>205</v>
      </c>
      <c r="E2264" s="607" t="s">
        <v>5</v>
      </c>
      <c r="F2264" s="608" t="s">
        <v>1640</v>
      </c>
      <c r="H2264" s="609">
        <v>2.48</v>
      </c>
      <c r="L2264" s="605"/>
      <c r="M2264" s="610"/>
      <c r="N2264" s="611"/>
      <c r="O2264" s="611"/>
      <c r="P2264" s="611"/>
      <c r="Q2264" s="611"/>
      <c r="R2264" s="611"/>
      <c r="S2264" s="611"/>
      <c r="T2264" s="612"/>
      <c r="AT2264" s="607" t="s">
        <v>205</v>
      </c>
      <c r="AU2264" s="607" t="s">
        <v>89</v>
      </c>
      <c r="AV2264" s="606" t="s">
        <v>89</v>
      </c>
      <c r="AW2264" s="606" t="s">
        <v>43</v>
      </c>
      <c r="AX2264" s="606" t="s">
        <v>82</v>
      </c>
      <c r="AY2264" s="607" t="s">
        <v>197</v>
      </c>
    </row>
    <row r="2265" spans="2:51" s="606" customFormat="1">
      <c r="B2265" s="605"/>
      <c r="D2265" s="594" t="s">
        <v>205</v>
      </c>
      <c r="E2265" s="607" t="s">
        <v>5</v>
      </c>
      <c r="F2265" s="608" t="s">
        <v>1641</v>
      </c>
      <c r="H2265" s="609">
        <v>3.14</v>
      </c>
      <c r="L2265" s="605"/>
      <c r="M2265" s="610"/>
      <c r="N2265" s="611"/>
      <c r="O2265" s="611"/>
      <c r="P2265" s="611"/>
      <c r="Q2265" s="611"/>
      <c r="R2265" s="611"/>
      <c r="S2265" s="611"/>
      <c r="T2265" s="612"/>
      <c r="AT2265" s="607" t="s">
        <v>205</v>
      </c>
      <c r="AU2265" s="607" t="s">
        <v>89</v>
      </c>
      <c r="AV2265" s="606" t="s">
        <v>89</v>
      </c>
      <c r="AW2265" s="606" t="s">
        <v>43</v>
      </c>
      <c r="AX2265" s="606" t="s">
        <v>82</v>
      </c>
      <c r="AY2265" s="607" t="s">
        <v>197</v>
      </c>
    </row>
    <row r="2266" spans="2:51" s="606" customFormat="1">
      <c r="B2266" s="605"/>
      <c r="D2266" s="594" t="s">
        <v>205</v>
      </c>
      <c r="E2266" s="607" t="s">
        <v>5</v>
      </c>
      <c r="F2266" s="608" t="s">
        <v>1642</v>
      </c>
      <c r="H2266" s="609">
        <v>2.48</v>
      </c>
      <c r="L2266" s="605"/>
      <c r="M2266" s="610"/>
      <c r="N2266" s="611"/>
      <c r="O2266" s="611"/>
      <c r="P2266" s="611"/>
      <c r="Q2266" s="611"/>
      <c r="R2266" s="611"/>
      <c r="S2266" s="611"/>
      <c r="T2266" s="612"/>
      <c r="AT2266" s="607" t="s">
        <v>205</v>
      </c>
      <c r="AU2266" s="607" t="s">
        <v>89</v>
      </c>
      <c r="AV2266" s="606" t="s">
        <v>89</v>
      </c>
      <c r="AW2266" s="606" t="s">
        <v>43</v>
      </c>
      <c r="AX2266" s="606" t="s">
        <v>82</v>
      </c>
      <c r="AY2266" s="607" t="s">
        <v>197</v>
      </c>
    </row>
    <row r="2267" spans="2:51" s="606" customFormat="1">
      <c r="B2267" s="605"/>
      <c r="D2267" s="594" t="s">
        <v>205</v>
      </c>
      <c r="E2267" s="607" t="s">
        <v>5</v>
      </c>
      <c r="F2267" s="608" t="s">
        <v>1643</v>
      </c>
      <c r="H2267" s="609">
        <v>3.14</v>
      </c>
      <c r="L2267" s="605"/>
      <c r="M2267" s="610"/>
      <c r="N2267" s="611"/>
      <c r="O2267" s="611"/>
      <c r="P2267" s="611"/>
      <c r="Q2267" s="611"/>
      <c r="R2267" s="611"/>
      <c r="S2267" s="611"/>
      <c r="T2267" s="612"/>
      <c r="AT2267" s="607" t="s">
        <v>205</v>
      </c>
      <c r="AU2267" s="607" t="s">
        <v>89</v>
      </c>
      <c r="AV2267" s="606" t="s">
        <v>89</v>
      </c>
      <c r="AW2267" s="606" t="s">
        <v>43</v>
      </c>
      <c r="AX2267" s="606" t="s">
        <v>82</v>
      </c>
      <c r="AY2267" s="607" t="s">
        <v>197</v>
      </c>
    </row>
    <row r="2268" spans="2:51" s="606" customFormat="1">
      <c r="B2268" s="605"/>
      <c r="D2268" s="594" t="s">
        <v>205</v>
      </c>
      <c r="E2268" s="607" t="s">
        <v>5</v>
      </c>
      <c r="F2268" s="608" t="s">
        <v>1644</v>
      </c>
      <c r="H2268" s="609">
        <v>2.48</v>
      </c>
      <c r="L2268" s="605"/>
      <c r="M2268" s="610"/>
      <c r="N2268" s="611"/>
      <c r="O2268" s="611"/>
      <c r="P2268" s="611"/>
      <c r="Q2268" s="611"/>
      <c r="R2268" s="611"/>
      <c r="S2268" s="611"/>
      <c r="T2268" s="612"/>
      <c r="AT2268" s="607" t="s">
        <v>205</v>
      </c>
      <c r="AU2268" s="607" t="s">
        <v>89</v>
      </c>
      <c r="AV2268" s="606" t="s">
        <v>89</v>
      </c>
      <c r="AW2268" s="606" t="s">
        <v>43</v>
      </c>
      <c r="AX2268" s="606" t="s">
        <v>82</v>
      </c>
      <c r="AY2268" s="607" t="s">
        <v>197</v>
      </c>
    </row>
    <row r="2269" spans="2:51" s="606" customFormat="1">
      <c r="B2269" s="605"/>
      <c r="D2269" s="594" t="s">
        <v>205</v>
      </c>
      <c r="E2269" s="607" t="s">
        <v>5</v>
      </c>
      <c r="F2269" s="608" t="s">
        <v>1645</v>
      </c>
      <c r="H2269" s="609">
        <v>3.14</v>
      </c>
      <c r="L2269" s="605"/>
      <c r="M2269" s="610"/>
      <c r="N2269" s="611"/>
      <c r="O2269" s="611"/>
      <c r="P2269" s="611"/>
      <c r="Q2269" s="611"/>
      <c r="R2269" s="611"/>
      <c r="S2269" s="611"/>
      <c r="T2269" s="612"/>
      <c r="AT2269" s="607" t="s">
        <v>205</v>
      </c>
      <c r="AU2269" s="607" t="s">
        <v>89</v>
      </c>
      <c r="AV2269" s="606" t="s">
        <v>89</v>
      </c>
      <c r="AW2269" s="606" t="s">
        <v>43</v>
      </c>
      <c r="AX2269" s="606" t="s">
        <v>82</v>
      </c>
      <c r="AY2269" s="607" t="s">
        <v>197</v>
      </c>
    </row>
    <row r="2270" spans="2:51" s="606" customFormat="1">
      <c r="B2270" s="605"/>
      <c r="D2270" s="594" t="s">
        <v>205</v>
      </c>
      <c r="E2270" s="607" t="s">
        <v>5</v>
      </c>
      <c r="F2270" s="608" t="s">
        <v>1646</v>
      </c>
      <c r="H2270" s="609">
        <v>2.48</v>
      </c>
      <c r="L2270" s="605"/>
      <c r="M2270" s="610"/>
      <c r="N2270" s="611"/>
      <c r="O2270" s="611"/>
      <c r="P2270" s="611"/>
      <c r="Q2270" s="611"/>
      <c r="R2270" s="611"/>
      <c r="S2270" s="611"/>
      <c r="T2270" s="612"/>
      <c r="AT2270" s="607" t="s">
        <v>205</v>
      </c>
      <c r="AU2270" s="607" t="s">
        <v>89</v>
      </c>
      <c r="AV2270" s="606" t="s">
        <v>89</v>
      </c>
      <c r="AW2270" s="606" t="s">
        <v>43</v>
      </c>
      <c r="AX2270" s="606" t="s">
        <v>82</v>
      </c>
      <c r="AY2270" s="607" t="s">
        <v>197</v>
      </c>
    </row>
    <row r="2271" spans="2:51" s="606" customFormat="1">
      <c r="B2271" s="605"/>
      <c r="D2271" s="594" t="s">
        <v>205</v>
      </c>
      <c r="E2271" s="607" t="s">
        <v>5</v>
      </c>
      <c r="F2271" s="608" t="s">
        <v>1647</v>
      </c>
      <c r="H2271" s="609">
        <v>3.14</v>
      </c>
      <c r="L2271" s="605"/>
      <c r="M2271" s="610"/>
      <c r="N2271" s="611"/>
      <c r="O2271" s="611"/>
      <c r="P2271" s="611"/>
      <c r="Q2271" s="611"/>
      <c r="R2271" s="611"/>
      <c r="S2271" s="611"/>
      <c r="T2271" s="612"/>
      <c r="AT2271" s="607" t="s">
        <v>205</v>
      </c>
      <c r="AU2271" s="607" t="s">
        <v>89</v>
      </c>
      <c r="AV2271" s="606" t="s">
        <v>89</v>
      </c>
      <c r="AW2271" s="606" t="s">
        <v>43</v>
      </c>
      <c r="AX2271" s="606" t="s">
        <v>82</v>
      </c>
      <c r="AY2271" s="607" t="s">
        <v>197</v>
      </c>
    </row>
    <row r="2272" spans="2:51" s="606" customFormat="1">
      <c r="B2272" s="605"/>
      <c r="D2272" s="594" t="s">
        <v>205</v>
      </c>
      <c r="E2272" s="607" t="s">
        <v>5</v>
      </c>
      <c r="F2272" s="608" t="s">
        <v>1648</v>
      </c>
      <c r="H2272" s="609">
        <v>2.48</v>
      </c>
      <c r="L2272" s="605"/>
      <c r="M2272" s="610"/>
      <c r="N2272" s="611"/>
      <c r="O2272" s="611"/>
      <c r="P2272" s="611"/>
      <c r="Q2272" s="611"/>
      <c r="R2272" s="611"/>
      <c r="S2272" s="611"/>
      <c r="T2272" s="612"/>
      <c r="AT2272" s="607" t="s">
        <v>205</v>
      </c>
      <c r="AU2272" s="607" t="s">
        <v>89</v>
      </c>
      <c r="AV2272" s="606" t="s">
        <v>89</v>
      </c>
      <c r="AW2272" s="606" t="s">
        <v>43</v>
      </c>
      <c r="AX2272" s="606" t="s">
        <v>82</v>
      </c>
      <c r="AY2272" s="607" t="s">
        <v>197</v>
      </c>
    </row>
    <row r="2273" spans="2:51" s="606" customFormat="1">
      <c r="B2273" s="605"/>
      <c r="D2273" s="594" t="s">
        <v>205</v>
      </c>
      <c r="E2273" s="607" t="s">
        <v>5</v>
      </c>
      <c r="F2273" s="608" t="s">
        <v>1649</v>
      </c>
      <c r="H2273" s="609">
        <v>3.14</v>
      </c>
      <c r="L2273" s="605"/>
      <c r="M2273" s="610"/>
      <c r="N2273" s="611"/>
      <c r="O2273" s="611"/>
      <c r="P2273" s="611"/>
      <c r="Q2273" s="611"/>
      <c r="R2273" s="611"/>
      <c r="S2273" s="611"/>
      <c r="T2273" s="612"/>
      <c r="AT2273" s="607" t="s">
        <v>205</v>
      </c>
      <c r="AU2273" s="607" t="s">
        <v>89</v>
      </c>
      <c r="AV2273" s="606" t="s">
        <v>89</v>
      </c>
      <c r="AW2273" s="606" t="s">
        <v>43</v>
      </c>
      <c r="AX2273" s="606" t="s">
        <v>82</v>
      </c>
      <c r="AY2273" s="607" t="s">
        <v>197</v>
      </c>
    </row>
    <row r="2274" spans="2:51" s="606" customFormat="1">
      <c r="B2274" s="605"/>
      <c r="D2274" s="594" t="s">
        <v>205</v>
      </c>
      <c r="E2274" s="607" t="s">
        <v>5</v>
      </c>
      <c r="F2274" s="608" t="s">
        <v>1650</v>
      </c>
      <c r="H2274" s="609">
        <v>2.48</v>
      </c>
      <c r="L2274" s="605"/>
      <c r="M2274" s="610"/>
      <c r="N2274" s="611"/>
      <c r="O2274" s="611"/>
      <c r="P2274" s="611"/>
      <c r="Q2274" s="611"/>
      <c r="R2274" s="611"/>
      <c r="S2274" s="611"/>
      <c r="T2274" s="612"/>
      <c r="AT2274" s="607" t="s">
        <v>205</v>
      </c>
      <c r="AU2274" s="607" t="s">
        <v>89</v>
      </c>
      <c r="AV2274" s="606" t="s">
        <v>89</v>
      </c>
      <c r="AW2274" s="606" t="s">
        <v>43</v>
      </c>
      <c r="AX2274" s="606" t="s">
        <v>82</v>
      </c>
      <c r="AY2274" s="607" t="s">
        <v>197</v>
      </c>
    </row>
    <row r="2275" spans="2:51" s="606" customFormat="1">
      <c r="B2275" s="605"/>
      <c r="D2275" s="594" t="s">
        <v>205</v>
      </c>
      <c r="E2275" s="607" t="s">
        <v>5</v>
      </c>
      <c r="F2275" s="608" t="s">
        <v>1651</v>
      </c>
      <c r="H2275" s="609">
        <v>3.14</v>
      </c>
      <c r="L2275" s="605"/>
      <c r="M2275" s="610"/>
      <c r="N2275" s="611"/>
      <c r="O2275" s="611"/>
      <c r="P2275" s="611"/>
      <c r="Q2275" s="611"/>
      <c r="R2275" s="611"/>
      <c r="S2275" s="611"/>
      <c r="T2275" s="612"/>
      <c r="AT2275" s="607" t="s">
        <v>205</v>
      </c>
      <c r="AU2275" s="607" t="s">
        <v>89</v>
      </c>
      <c r="AV2275" s="606" t="s">
        <v>89</v>
      </c>
      <c r="AW2275" s="606" t="s">
        <v>43</v>
      </c>
      <c r="AX2275" s="606" t="s">
        <v>82</v>
      </c>
      <c r="AY2275" s="607" t="s">
        <v>197</v>
      </c>
    </row>
    <row r="2276" spans="2:51" s="606" customFormat="1">
      <c r="B2276" s="605"/>
      <c r="D2276" s="594" t="s">
        <v>205</v>
      </c>
      <c r="E2276" s="607" t="s">
        <v>5</v>
      </c>
      <c r="F2276" s="608" t="s">
        <v>1652</v>
      </c>
      <c r="H2276" s="609">
        <v>2.48</v>
      </c>
      <c r="L2276" s="605"/>
      <c r="M2276" s="610"/>
      <c r="N2276" s="611"/>
      <c r="O2276" s="611"/>
      <c r="P2276" s="611"/>
      <c r="Q2276" s="611"/>
      <c r="R2276" s="611"/>
      <c r="S2276" s="611"/>
      <c r="T2276" s="612"/>
      <c r="AT2276" s="607" t="s">
        <v>205</v>
      </c>
      <c r="AU2276" s="607" t="s">
        <v>89</v>
      </c>
      <c r="AV2276" s="606" t="s">
        <v>89</v>
      </c>
      <c r="AW2276" s="606" t="s">
        <v>43</v>
      </c>
      <c r="AX2276" s="606" t="s">
        <v>82</v>
      </c>
      <c r="AY2276" s="607" t="s">
        <v>197</v>
      </c>
    </row>
    <row r="2277" spans="2:51" s="606" customFormat="1">
      <c r="B2277" s="605"/>
      <c r="D2277" s="594" t="s">
        <v>205</v>
      </c>
      <c r="E2277" s="607" t="s">
        <v>5</v>
      </c>
      <c r="F2277" s="608" t="s">
        <v>1653</v>
      </c>
      <c r="H2277" s="609">
        <v>3.14</v>
      </c>
      <c r="L2277" s="605"/>
      <c r="M2277" s="610"/>
      <c r="N2277" s="611"/>
      <c r="O2277" s="611"/>
      <c r="P2277" s="611"/>
      <c r="Q2277" s="611"/>
      <c r="R2277" s="611"/>
      <c r="S2277" s="611"/>
      <c r="T2277" s="612"/>
      <c r="AT2277" s="607" t="s">
        <v>205</v>
      </c>
      <c r="AU2277" s="607" t="s">
        <v>89</v>
      </c>
      <c r="AV2277" s="606" t="s">
        <v>89</v>
      </c>
      <c r="AW2277" s="606" t="s">
        <v>43</v>
      </c>
      <c r="AX2277" s="606" t="s">
        <v>82</v>
      </c>
      <c r="AY2277" s="607" t="s">
        <v>197</v>
      </c>
    </row>
    <row r="2278" spans="2:51" s="606" customFormat="1">
      <c r="B2278" s="605"/>
      <c r="D2278" s="594" t="s">
        <v>205</v>
      </c>
      <c r="E2278" s="607" t="s">
        <v>5</v>
      </c>
      <c r="F2278" s="608" t="s">
        <v>1654</v>
      </c>
      <c r="H2278" s="609">
        <v>2.48</v>
      </c>
      <c r="L2278" s="605"/>
      <c r="M2278" s="610"/>
      <c r="N2278" s="611"/>
      <c r="O2278" s="611"/>
      <c r="P2278" s="611"/>
      <c r="Q2278" s="611"/>
      <c r="R2278" s="611"/>
      <c r="S2278" s="611"/>
      <c r="T2278" s="612"/>
      <c r="AT2278" s="607" t="s">
        <v>205</v>
      </c>
      <c r="AU2278" s="607" t="s">
        <v>89</v>
      </c>
      <c r="AV2278" s="606" t="s">
        <v>89</v>
      </c>
      <c r="AW2278" s="606" t="s">
        <v>43</v>
      </c>
      <c r="AX2278" s="606" t="s">
        <v>82</v>
      </c>
      <c r="AY2278" s="607" t="s">
        <v>197</v>
      </c>
    </row>
    <row r="2279" spans="2:51" s="606" customFormat="1">
      <c r="B2279" s="605"/>
      <c r="D2279" s="594" t="s">
        <v>205</v>
      </c>
      <c r="E2279" s="607" t="s">
        <v>5</v>
      </c>
      <c r="F2279" s="608" t="s">
        <v>1655</v>
      </c>
      <c r="H2279" s="609">
        <v>3.14</v>
      </c>
      <c r="L2279" s="605"/>
      <c r="M2279" s="610"/>
      <c r="N2279" s="611"/>
      <c r="O2279" s="611"/>
      <c r="P2279" s="611"/>
      <c r="Q2279" s="611"/>
      <c r="R2279" s="611"/>
      <c r="S2279" s="611"/>
      <c r="T2279" s="612"/>
      <c r="AT2279" s="607" t="s">
        <v>205</v>
      </c>
      <c r="AU2279" s="607" t="s">
        <v>89</v>
      </c>
      <c r="AV2279" s="606" t="s">
        <v>89</v>
      </c>
      <c r="AW2279" s="606" t="s">
        <v>43</v>
      </c>
      <c r="AX2279" s="606" t="s">
        <v>82</v>
      </c>
      <c r="AY2279" s="607" t="s">
        <v>197</v>
      </c>
    </row>
    <row r="2280" spans="2:51" s="606" customFormat="1">
      <c r="B2280" s="605"/>
      <c r="D2280" s="594" t="s">
        <v>205</v>
      </c>
      <c r="E2280" s="607" t="s">
        <v>5</v>
      </c>
      <c r="F2280" s="608" t="s">
        <v>1656</v>
      </c>
      <c r="H2280" s="609">
        <v>2.48</v>
      </c>
      <c r="L2280" s="605"/>
      <c r="M2280" s="610"/>
      <c r="N2280" s="611"/>
      <c r="O2280" s="611"/>
      <c r="P2280" s="611"/>
      <c r="Q2280" s="611"/>
      <c r="R2280" s="611"/>
      <c r="S2280" s="611"/>
      <c r="T2280" s="612"/>
      <c r="AT2280" s="607" t="s">
        <v>205</v>
      </c>
      <c r="AU2280" s="607" t="s">
        <v>89</v>
      </c>
      <c r="AV2280" s="606" t="s">
        <v>89</v>
      </c>
      <c r="AW2280" s="606" t="s">
        <v>43</v>
      </c>
      <c r="AX2280" s="606" t="s">
        <v>82</v>
      </c>
      <c r="AY2280" s="607" t="s">
        <v>197</v>
      </c>
    </row>
    <row r="2281" spans="2:51" s="622" customFormat="1">
      <c r="B2281" s="621"/>
      <c r="D2281" s="594" t="s">
        <v>205</v>
      </c>
      <c r="E2281" s="623" t="s">
        <v>5</v>
      </c>
      <c r="F2281" s="624" t="s">
        <v>248</v>
      </c>
      <c r="H2281" s="625">
        <v>162.06</v>
      </c>
      <c r="L2281" s="621"/>
      <c r="M2281" s="626"/>
      <c r="N2281" s="627"/>
      <c r="O2281" s="627"/>
      <c r="P2281" s="627"/>
      <c r="Q2281" s="627"/>
      <c r="R2281" s="627"/>
      <c r="S2281" s="627"/>
      <c r="T2281" s="628"/>
      <c r="AT2281" s="623" t="s">
        <v>205</v>
      </c>
      <c r="AU2281" s="623" t="s">
        <v>89</v>
      </c>
      <c r="AV2281" s="622" t="s">
        <v>114</v>
      </c>
      <c r="AW2281" s="622" t="s">
        <v>43</v>
      </c>
      <c r="AX2281" s="622" t="s">
        <v>82</v>
      </c>
      <c r="AY2281" s="623" t="s">
        <v>197</v>
      </c>
    </row>
    <row r="2282" spans="2:51" s="599" customFormat="1">
      <c r="B2282" s="598"/>
      <c r="D2282" s="594" t="s">
        <v>205</v>
      </c>
      <c r="E2282" s="600" t="s">
        <v>5</v>
      </c>
      <c r="F2282" s="601" t="s">
        <v>249</v>
      </c>
      <c r="H2282" s="600" t="s">
        <v>5</v>
      </c>
      <c r="L2282" s="598"/>
      <c r="M2282" s="602"/>
      <c r="N2282" s="603"/>
      <c r="O2282" s="603"/>
      <c r="P2282" s="603"/>
      <c r="Q2282" s="603"/>
      <c r="R2282" s="603"/>
      <c r="S2282" s="603"/>
      <c r="T2282" s="604"/>
      <c r="AT2282" s="600" t="s">
        <v>205</v>
      </c>
      <c r="AU2282" s="600" t="s">
        <v>89</v>
      </c>
      <c r="AV2282" s="599" t="s">
        <v>11</v>
      </c>
      <c r="AW2282" s="599" t="s">
        <v>43</v>
      </c>
      <c r="AX2282" s="599" t="s">
        <v>82</v>
      </c>
      <c r="AY2282" s="600" t="s">
        <v>197</v>
      </c>
    </row>
    <row r="2283" spans="2:51" s="606" customFormat="1">
      <c r="B2283" s="605"/>
      <c r="D2283" s="594" t="s">
        <v>205</v>
      </c>
      <c r="E2283" s="607" t="s">
        <v>5</v>
      </c>
      <c r="F2283" s="608" t="s">
        <v>1657</v>
      </c>
      <c r="H2283" s="609">
        <v>10.06</v>
      </c>
      <c r="L2283" s="605"/>
      <c r="M2283" s="610"/>
      <c r="N2283" s="611"/>
      <c r="O2283" s="611"/>
      <c r="P2283" s="611"/>
      <c r="Q2283" s="611"/>
      <c r="R2283" s="611"/>
      <c r="S2283" s="611"/>
      <c r="T2283" s="612"/>
      <c r="AT2283" s="607" t="s">
        <v>205</v>
      </c>
      <c r="AU2283" s="607" t="s">
        <v>89</v>
      </c>
      <c r="AV2283" s="606" t="s">
        <v>89</v>
      </c>
      <c r="AW2283" s="606" t="s">
        <v>43</v>
      </c>
      <c r="AX2283" s="606" t="s">
        <v>82</v>
      </c>
      <c r="AY2283" s="607" t="s">
        <v>197</v>
      </c>
    </row>
    <row r="2284" spans="2:51" s="606" customFormat="1">
      <c r="B2284" s="605"/>
      <c r="D2284" s="594" t="s">
        <v>205</v>
      </c>
      <c r="E2284" s="607" t="s">
        <v>5</v>
      </c>
      <c r="F2284" s="608" t="s">
        <v>1658</v>
      </c>
      <c r="H2284" s="609">
        <v>84.56</v>
      </c>
      <c r="L2284" s="605"/>
      <c r="M2284" s="610"/>
      <c r="N2284" s="611"/>
      <c r="O2284" s="611"/>
      <c r="P2284" s="611"/>
      <c r="Q2284" s="611"/>
      <c r="R2284" s="611"/>
      <c r="S2284" s="611"/>
      <c r="T2284" s="612"/>
      <c r="AT2284" s="607" t="s">
        <v>205</v>
      </c>
      <c r="AU2284" s="607" t="s">
        <v>89</v>
      </c>
      <c r="AV2284" s="606" t="s">
        <v>89</v>
      </c>
      <c r="AW2284" s="606" t="s">
        <v>43</v>
      </c>
      <c r="AX2284" s="606" t="s">
        <v>82</v>
      </c>
      <c r="AY2284" s="607" t="s">
        <v>197</v>
      </c>
    </row>
    <row r="2285" spans="2:51" s="606" customFormat="1">
      <c r="B2285" s="605"/>
      <c r="D2285" s="594" t="s">
        <v>205</v>
      </c>
      <c r="E2285" s="607" t="s">
        <v>5</v>
      </c>
      <c r="F2285" s="608" t="s">
        <v>1659</v>
      </c>
      <c r="H2285" s="609">
        <v>3.14</v>
      </c>
      <c r="L2285" s="605"/>
      <c r="M2285" s="610"/>
      <c r="N2285" s="611"/>
      <c r="O2285" s="611"/>
      <c r="P2285" s="611"/>
      <c r="Q2285" s="611"/>
      <c r="R2285" s="611"/>
      <c r="S2285" s="611"/>
      <c r="T2285" s="612"/>
      <c r="AT2285" s="607" t="s">
        <v>205</v>
      </c>
      <c r="AU2285" s="607" t="s">
        <v>89</v>
      </c>
      <c r="AV2285" s="606" t="s">
        <v>89</v>
      </c>
      <c r="AW2285" s="606" t="s">
        <v>43</v>
      </c>
      <c r="AX2285" s="606" t="s">
        <v>82</v>
      </c>
      <c r="AY2285" s="607" t="s">
        <v>197</v>
      </c>
    </row>
    <row r="2286" spans="2:51" s="606" customFormat="1">
      <c r="B2286" s="605"/>
      <c r="D2286" s="594" t="s">
        <v>205</v>
      </c>
      <c r="E2286" s="607" t="s">
        <v>5</v>
      </c>
      <c r="F2286" s="608" t="s">
        <v>1660</v>
      </c>
      <c r="H2286" s="609">
        <v>2.48</v>
      </c>
      <c r="L2286" s="605"/>
      <c r="M2286" s="610"/>
      <c r="N2286" s="611"/>
      <c r="O2286" s="611"/>
      <c r="P2286" s="611"/>
      <c r="Q2286" s="611"/>
      <c r="R2286" s="611"/>
      <c r="S2286" s="611"/>
      <c r="T2286" s="612"/>
      <c r="AT2286" s="607" t="s">
        <v>205</v>
      </c>
      <c r="AU2286" s="607" t="s">
        <v>89</v>
      </c>
      <c r="AV2286" s="606" t="s">
        <v>89</v>
      </c>
      <c r="AW2286" s="606" t="s">
        <v>43</v>
      </c>
      <c r="AX2286" s="606" t="s">
        <v>82</v>
      </c>
      <c r="AY2286" s="607" t="s">
        <v>197</v>
      </c>
    </row>
    <row r="2287" spans="2:51" s="606" customFormat="1">
      <c r="B2287" s="605"/>
      <c r="D2287" s="594" t="s">
        <v>205</v>
      </c>
      <c r="E2287" s="607" t="s">
        <v>5</v>
      </c>
      <c r="F2287" s="608" t="s">
        <v>1661</v>
      </c>
      <c r="H2287" s="609">
        <v>3.14</v>
      </c>
      <c r="L2287" s="605"/>
      <c r="M2287" s="610"/>
      <c r="N2287" s="611"/>
      <c r="O2287" s="611"/>
      <c r="P2287" s="611"/>
      <c r="Q2287" s="611"/>
      <c r="R2287" s="611"/>
      <c r="S2287" s="611"/>
      <c r="T2287" s="612"/>
      <c r="AT2287" s="607" t="s">
        <v>205</v>
      </c>
      <c r="AU2287" s="607" t="s">
        <v>89</v>
      </c>
      <c r="AV2287" s="606" t="s">
        <v>89</v>
      </c>
      <c r="AW2287" s="606" t="s">
        <v>43</v>
      </c>
      <c r="AX2287" s="606" t="s">
        <v>82</v>
      </c>
      <c r="AY2287" s="607" t="s">
        <v>197</v>
      </c>
    </row>
    <row r="2288" spans="2:51" s="606" customFormat="1">
      <c r="B2288" s="605"/>
      <c r="D2288" s="594" t="s">
        <v>205</v>
      </c>
      <c r="E2288" s="607" t="s">
        <v>5</v>
      </c>
      <c r="F2288" s="608" t="s">
        <v>1662</v>
      </c>
      <c r="H2288" s="609">
        <v>2.48</v>
      </c>
      <c r="L2288" s="605"/>
      <c r="M2288" s="610"/>
      <c r="N2288" s="611"/>
      <c r="O2288" s="611"/>
      <c r="P2288" s="611"/>
      <c r="Q2288" s="611"/>
      <c r="R2288" s="611"/>
      <c r="S2288" s="611"/>
      <c r="T2288" s="612"/>
      <c r="AT2288" s="607" t="s">
        <v>205</v>
      </c>
      <c r="AU2288" s="607" t="s">
        <v>89</v>
      </c>
      <c r="AV2288" s="606" t="s">
        <v>89</v>
      </c>
      <c r="AW2288" s="606" t="s">
        <v>43</v>
      </c>
      <c r="AX2288" s="606" t="s">
        <v>82</v>
      </c>
      <c r="AY2288" s="607" t="s">
        <v>197</v>
      </c>
    </row>
    <row r="2289" spans="2:51" s="606" customFormat="1">
      <c r="B2289" s="605"/>
      <c r="D2289" s="594" t="s">
        <v>205</v>
      </c>
      <c r="E2289" s="607" t="s">
        <v>5</v>
      </c>
      <c r="F2289" s="608" t="s">
        <v>1663</v>
      </c>
      <c r="H2289" s="609">
        <v>3.14</v>
      </c>
      <c r="L2289" s="605"/>
      <c r="M2289" s="610"/>
      <c r="N2289" s="611"/>
      <c r="O2289" s="611"/>
      <c r="P2289" s="611"/>
      <c r="Q2289" s="611"/>
      <c r="R2289" s="611"/>
      <c r="S2289" s="611"/>
      <c r="T2289" s="612"/>
      <c r="AT2289" s="607" t="s">
        <v>205</v>
      </c>
      <c r="AU2289" s="607" t="s">
        <v>89</v>
      </c>
      <c r="AV2289" s="606" t="s">
        <v>89</v>
      </c>
      <c r="AW2289" s="606" t="s">
        <v>43</v>
      </c>
      <c r="AX2289" s="606" t="s">
        <v>82</v>
      </c>
      <c r="AY2289" s="607" t="s">
        <v>197</v>
      </c>
    </row>
    <row r="2290" spans="2:51" s="606" customFormat="1">
      <c r="B2290" s="605"/>
      <c r="D2290" s="594" t="s">
        <v>205</v>
      </c>
      <c r="E2290" s="607" t="s">
        <v>5</v>
      </c>
      <c r="F2290" s="608" t="s">
        <v>1664</v>
      </c>
      <c r="H2290" s="609">
        <v>2.48</v>
      </c>
      <c r="L2290" s="605"/>
      <c r="M2290" s="610"/>
      <c r="N2290" s="611"/>
      <c r="O2290" s="611"/>
      <c r="P2290" s="611"/>
      <c r="Q2290" s="611"/>
      <c r="R2290" s="611"/>
      <c r="S2290" s="611"/>
      <c r="T2290" s="612"/>
      <c r="AT2290" s="607" t="s">
        <v>205</v>
      </c>
      <c r="AU2290" s="607" t="s">
        <v>89</v>
      </c>
      <c r="AV2290" s="606" t="s">
        <v>89</v>
      </c>
      <c r="AW2290" s="606" t="s">
        <v>43</v>
      </c>
      <c r="AX2290" s="606" t="s">
        <v>82</v>
      </c>
      <c r="AY2290" s="607" t="s">
        <v>197</v>
      </c>
    </row>
    <row r="2291" spans="2:51" s="606" customFormat="1">
      <c r="B2291" s="605"/>
      <c r="D2291" s="594" t="s">
        <v>205</v>
      </c>
      <c r="E2291" s="607" t="s">
        <v>5</v>
      </c>
      <c r="F2291" s="608" t="s">
        <v>1665</v>
      </c>
      <c r="H2291" s="609">
        <v>3.14</v>
      </c>
      <c r="L2291" s="605"/>
      <c r="M2291" s="610"/>
      <c r="N2291" s="611"/>
      <c r="O2291" s="611"/>
      <c r="P2291" s="611"/>
      <c r="Q2291" s="611"/>
      <c r="R2291" s="611"/>
      <c r="S2291" s="611"/>
      <c r="T2291" s="612"/>
      <c r="AT2291" s="607" t="s">
        <v>205</v>
      </c>
      <c r="AU2291" s="607" t="s">
        <v>89</v>
      </c>
      <c r="AV2291" s="606" t="s">
        <v>89</v>
      </c>
      <c r="AW2291" s="606" t="s">
        <v>43</v>
      </c>
      <c r="AX2291" s="606" t="s">
        <v>82</v>
      </c>
      <c r="AY2291" s="607" t="s">
        <v>197</v>
      </c>
    </row>
    <row r="2292" spans="2:51" s="606" customFormat="1">
      <c r="B2292" s="605"/>
      <c r="D2292" s="594" t="s">
        <v>205</v>
      </c>
      <c r="E2292" s="607" t="s">
        <v>5</v>
      </c>
      <c r="F2292" s="608" t="s">
        <v>1666</v>
      </c>
      <c r="H2292" s="609">
        <v>2.48</v>
      </c>
      <c r="L2292" s="605"/>
      <c r="M2292" s="610"/>
      <c r="N2292" s="611"/>
      <c r="O2292" s="611"/>
      <c r="P2292" s="611"/>
      <c r="Q2292" s="611"/>
      <c r="R2292" s="611"/>
      <c r="S2292" s="611"/>
      <c r="T2292" s="612"/>
      <c r="AT2292" s="607" t="s">
        <v>205</v>
      </c>
      <c r="AU2292" s="607" t="s">
        <v>89</v>
      </c>
      <c r="AV2292" s="606" t="s">
        <v>89</v>
      </c>
      <c r="AW2292" s="606" t="s">
        <v>43</v>
      </c>
      <c r="AX2292" s="606" t="s">
        <v>82</v>
      </c>
      <c r="AY2292" s="607" t="s">
        <v>197</v>
      </c>
    </row>
    <row r="2293" spans="2:51" s="606" customFormat="1">
      <c r="B2293" s="605"/>
      <c r="D2293" s="594" t="s">
        <v>205</v>
      </c>
      <c r="E2293" s="607" t="s">
        <v>5</v>
      </c>
      <c r="F2293" s="608" t="s">
        <v>1667</v>
      </c>
      <c r="H2293" s="609">
        <v>3.14</v>
      </c>
      <c r="L2293" s="605"/>
      <c r="M2293" s="610"/>
      <c r="N2293" s="611"/>
      <c r="O2293" s="611"/>
      <c r="P2293" s="611"/>
      <c r="Q2293" s="611"/>
      <c r="R2293" s="611"/>
      <c r="S2293" s="611"/>
      <c r="T2293" s="612"/>
      <c r="AT2293" s="607" t="s">
        <v>205</v>
      </c>
      <c r="AU2293" s="607" t="s">
        <v>89</v>
      </c>
      <c r="AV2293" s="606" t="s">
        <v>89</v>
      </c>
      <c r="AW2293" s="606" t="s">
        <v>43</v>
      </c>
      <c r="AX2293" s="606" t="s">
        <v>82</v>
      </c>
      <c r="AY2293" s="607" t="s">
        <v>197</v>
      </c>
    </row>
    <row r="2294" spans="2:51" s="606" customFormat="1">
      <c r="B2294" s="605"/>
      <c r="D2294" s="594" t="s">
        <v>205</v>
      </c>
      <c r="E2294" s="607" t="s">
        <v>5</v>
      </c>
      <c r="F2294" s="608" t="s">
        <v>1668</v>
      </c>
      <c r="H2294" s="609">
        <v>2.48</v>
      </c>
      <c r="L2294" s="605"/>
      <c r="M2294" s="610"/>
      <c r="N2294" s="611"/>
      <c r="O2294" s="611"/>
      <c r="P2294" s="611"/>
      <c r="Q2294" s="611"/>
      <c r="R2294" s="611"/>
      <c r="S2294" s="611"/>
      <c r="T2294" s="612"/>
      <c r="AT2294" s="607" t="s">
        <v>205</v>
      </c>
      <c r="AU2294" s="607" t="s">
        <v>89</v>
      </c>
      <c r="AV2294" s="606" t="s">
        <v>89</v>
      </c>
      <c r="AW2294" s="606" t="s">
        <v>43</v>
      </c>
      <c r="AX2294" s="606" t="s">
        <v>82</v>
      </c>
      <c r="AY2294" s="607" t="s">
        <v>197</v>
      </c>
    </row>
    <row r="2295" spans="2:51" s="606" customFormat="1">
      <c r="B2295" s="605"/>
      <c r="D2295" s="594" t="s">
        <v>205</v>
      </c>
      <c r="E2295" s="607" t="s">
        <v>5</v>
      </c>
      <c r="F2295" s="608" t="s">
        <v>1669</v>
      </c>
      <c r="H2295" s="609">
        <v>3.14</v>
      </c>
      <c r="L2295" s="605"/>
      <c r="M2295" s="610"/>
      <c r="N2295" s="611"/>
      <c r="O2295" s="611"/>
      <c r="P2295" s="611"/>
      <c r="Q2295" s="611"/>
      <c r="R2295" s="611"/>
      <c r="S2295" s="611"/>
      <c r="T2295" s="612"/>
      <c r="AT2295" s="607" t="s">
        <v>205</v>
      </c>
      <c r="AU2295" s="607" t="s">
        <v>89</v>
      </c>
      <c r="AV2295" s="606" t="s">
        <v>89</v>
      </c>
      <c r="AW2295" s="606" t="s">
        <v>43</v>
      </c>
      <c r="AX2295" s="606" t="s">
        <v>82</v>
      </c>
      <c r="AY2295" s="607" t="s">
        <v>197</v>
      </c>
    </row>
    <row r="2296" spans="2:51" s="606" customFormat="1">
      <c r="B2296" s="605"/>
      <c r="D2296" s="594" t="s">
        <v>205</v>
      </c>
      <c r="E2296" s="607" t="s">
        <v>5</v>
      </c>
      <c r="F2296" s="608" t="s">
        <v>1670</v>
      </c>
      <c r="H2296" s="609">
        <v>2.48</v>
      </c>
      <c r="L2296" s="605"/>
      <c r="M2296" s="610"/>
      <c r="N2296" s="611"/>
      <c r="O2296" s="611"/>
      <c r="P2296" s="611"/>
      <c r="Q2296" s="611"/>
      <c r="R2296" s="611"/>
      <c r="S2296" s="611"/>
      <c r="T2296" s="612"/>
      <c r="AT2296" s="607" t="s">
        <v>205</v>
      </c>
      <c r="AU2296" s="607" t="s">
        <v>89</v>
      </c>
      <c r="AV2296" s="606" t="s">
        <v>89</v>
      </c>
      <c r="AW2296" s="606" t="s">
        <v>43</v>
      </c>
      <c r="AX2296" s="606" t="s">
        <v>82</v>
      </c>
      <c r="AY2296" s="607" t="s">
        <v>197</v>
      </c>
    </row>
    <row r="2297" spans="2:51" s="606" customFormat="1">
      <c r="B2297" s="605"/>
      <c r="D2297" s="594" t="s">
        <v>205</v>
      </c>
      <c r="E2297" s="607" t="s">
        <v>5</v>
      </c>
      <c r="F2297" s="608" t="s">
        <v>1671</v>
      </c>
      <c r="H2297" s="609">
        <v>3.14</v>
      </c>
      <c r="L2297" s="605"/>
      <c r="M2297" s="610"/>
      <c r="N2297" s="611"/>
      <c r="O2297" s="611"/>
      <c r="P2297" s="611"/>
      <c r="Q2297" s="611"/>
      <c r="R2297" s="611"/>
      <c r="S2297" s="611"/>
      <c r="T2297" s="612"/>
      <c r="AT2297" s="607" t="s">
        <v>205</v>
      </c>
      <c r="AU2297" s="607" t="s">
        <v>89</v>
      </c>
      <c r="AV2297" s="606" t="s">
        <v>89</v>
      </c>
      <c r="AW2297" s="606" t="s">
        <v>43</v>
      </c>
      <c r="AX2297" s="606" t="s">
        <v>82</v>
      </c>
      <c r="AY2297" s="607" t="s">
        <v>197</v>
      </c>
    </row>
    <row r="2298" spans="2:51" s="606" customFormat="1">
      <c r="B2298" s="605"/>
      <c r="D2298" s="594" t="s">
        <v>205</v>
      </c>
      <c r="E2298" s="607" t="s">
        <v>5</v>
      </c>
      <c r="F2298" s="608" t="s">
        <v>1672</v>
      </c>
      <c r="H2298" s="609">
        <v>2.48</v>
      </c>
      <c r="L2298" s="605"/>
      <c r="M2298" s="610"/>
      <c r="N2298" s="611"/>
      <c r="O2298" s="611"/>
      <c r="P2298" s="611"/>
      <c r="Q2298" s="611"/>
      <c r="R2298" s="611"/>
      <c r="S2298" s="611"/>
      <c r="T2298" s="612"/>
      <c r="AT2298" s="607" t="s">
        <v>205</v>
      </c>
      <c r="AU2298" s="607" t="s">
        <v>89</v>
      </c>
      <c r="AV2298" s="606" t="s">
        <v>89</v>
      </c>
      <c r="AW2298" s="606" t="s">
        <v>43</v>
      </c>
      <c r="AX2298" s="606" t="s">
        <v>82</v>
      </c>
      <c r="AY2298" s="607" t="s">
        <v>197</v>
      </c>
    </row>
    <row r="2299" spans="2:51" s="606" customFormat="1">
      <c r="B2299" s="605"/>
      <c r="D2299" s="594" t="s">
        <v>205</v>
      </c>
      <c r="E2299" s="607" t="s">
        <v>5</v>
      </c>
      <c r="F2299" s="608" t="s">
        <v>1673</v>
      </c>
      <c r="H2299" s="609">
        <v>3.14</v>
      </c>
      <c r="L2299" s="605"/>
      <c r="M2299" s="610"/>
      <c r="N2299" s="611"/>
      <c r="O2299" s="611"/>
      <c r="P2299" s="611"/>
      <c r="Q2299" s="611"/>
      <c r="R2299" s="611"/>
      <c r="S2299" s="611"/>
      <c r="T2299" s="612"/>
      <c r="AT2299" s="607" t="s">
        <v>205</v>
      </c>
      <c r="AU2299" s="607" t="s">
        <v>89</v>
      </c>
      <c r="AV2299" s="606" t="s">
        <v>89</v>
      </c>
      <c r="AW2299" s="606" t="s">
        <v>43</v>
      </c>
      <c r="AX2299" s="606" t="s">
        <v>82</v>
      </c>
      <c r="AY2299" s="607" t="s">
        <v>197</v>
      </c>
    </row>
    <row r="2300" spans="2:51" s="606" customFormat="1">
      <c r="B2300" s="605"/>
      <c r="D2300" s="594" t="s">
        <v>205</v>
      </c>
      <c r="E2300" s="607" t="s">
        <v>5</v>
      </c>
      <c r="F2300" s="608" t="s">
        <v>1674</v>
      </c>
      <c r="H2300" s="609">
        <v>2.48</v>
      </c>
      <c r="L2300" s="605"/>
      <c r="M2300" s="610"/>
      <c r="N2300" s="611"/>
      <c r="O2300" s="611"/>
      <c r="P2300" s="611"/>
      <c r="Q2300" s="611"/>
      <c r="R2300" s="611"/>
      <c r="S2300" s="611"/>
      <c r="T2300" s="612"/>
      <c r="AT2300" s="607" t="s">
        <v>205</v>
      </c>
      <c r="AU2300" s="607" t="s">
        <v>89</v>
      </c>
      <c r="AV2300" s="606" t="s">
        <v>89</v>
      </c>
      <c r="AW2300" s="606" t="s">
        <v>43</v>
      </c>
      <c r="AX2300" s="606" t="s">
        <v>82</v>
      </c>
      <c r="AY2300" s="607" t="s">
        <v>197</v>
      </c>
    </row>
    <row r="2301" spans="2:51" s="606" customFormat="1">
      <c r="B2301" s="605"/>
      <c r="D2301" s="594" t="s">
        <v>205</v>
      </c>
      <c r="E2301" s="607" t="s">
        <v>5</v>
      </c>
      <c r="F2301" s="608" t="s">
        <v>1675</v>
      </c>
      <c r="H2301" s="609">
        <v>3.14</v>
      </c>
      <c r="L2301" s="605"/>
      <c r="M2301" s="610"/>
      <c r="N2301" s="611"/>
      <c r="O2301" s="611"/>
      <c r="P2301" s="611"/>
      <c r="Q2301" s="611"/>
      <c r="R2301" s="611"/>
      <c r="S2301" s="611"/>
      <c r="T2301" s="612"/>
      <c r="AT2301" s="607" t="s">
        <v>205</v>
      </c>
      <c r="AU2301" s="607" t="s">
        <v>89</v>
      </c>
      <c r="AV2301" s="606" t="s">
        <v>89</v>
      </c>
      <c r="AW2301" s="606" t="s">
        <v>43</v>
      </c>
      <c r="AX2301" s="606" t="s">
        <v>82</v>
      </c>
      <c r="AY2301" s="607" t="s">
        <v>197</v>
      </c>
    </row>
    <row r="2302" spans="2:51" s="606" customFormat="1">
      <c r="B2302" s="605"/>
      <c r="D2302" s="594" t="s">
        <v>205</v>
      </c>
      <c r="E2302" s="607" t="s">
        <v>5</v>
      </c>
      <c r="F2302" s="608" t="s">
        <v>1676</v>
      </c>
      <c r="H2302" s="609">
        <v>2.48</v>
      </c>
      <c r="L2302" s="605"/>
      <c r="M2302" s="610"/>
      <c r="N2302" s="611"/>
      <c r="O2302" s="611"/>
      <c r="P2302" s="611"/>
      <c r="Q2302" s="611"/>
      <c r="R2302" s="611"/>
      <c r="S2302" s="611"/>
      <c r="T2302" s="612"/>
      <c r="AT2302" s="607" t="s">
        <v>205</v>
      </c>
      <c r="AU2302" s="607" t="s">
        <v>89</v>
      </c>
      <c r="AV2302" s="606" t="s">
        <v>89</v>
      </c>
      <c r="AW2302" s="606" t="s">
        <v>43</v>
      </c>
      <c r="AX2302" s="606" t="s">
        <v>82</v>
      </c>
      <c r="AY2302" s="607" t="s">
        <v>197</v>
      </c>
    </row>
    <row r="2303" spans="2:51" s="606" customFormat="1">
      <c r="B2303" s="605"/>
      <c r="D2303" s="594" t="s">
        <v>205</v>
      </c>
      <c r="E2303" s="607" t="s">
        <v>5</v>
      </c>
      <c r="F2303" s="608" t="s">
        <v>1677</v>
      </c>
      <c r="H2303" s="609">
        <v>3.14</v>
      </c>
      <c r="L2303" s="605"/>
      <c r="M2303" s="610"/>
      <c r="N2303" s="611"/>
      <c r="O2303" s="611"/>
      <c r="P2303" s="611"/>
      <c r="Q2303" s="611"/>
      <c r="R2303" s="611"/>
      <c r="S2303" s="611"/>
      <c r="T2303" s="612"/>
      <c r="AT2303" s="607" t="s">
        <v>205</v>
      </c>
      <c r="AU2303" s="607" t="s">
        <v>89</v>
      </c>
      <c r="AV2303" s="606" t="s">
        <v>89</v>
      </c>
      <c r="AW2303" s="606" t="s">
        <v>43</v>
      </c>
      <c r="AX2303" s="606" t="s">
        <v>82</v>
      </c>
      <c r="AY2303" s="607" t="s">
        <v>197</v>
      </c>
    </row>
    <row r="2304" spans="2:51" s="606" customFormat="1">
      <c r="B2304" s="605"/>
      <c r="D2304" s="594" t="s">
        <v>205</v>
      </c>
      <c r="E2304" s="607" t="s">
        <v>5</v>
      </c>
      <c r="F2304" s="608" t="s">
        <v>1678</v>
      </c>
      <c r="H2304" s="609">
        <v>2.48</v>
      </c>
      <c r="L2304" s="605"/>
      <c r="M2304" s="610"/>
      <c r="N2304" s="611"/>
      <c r="O2304" s="611"/>
      <c r="P2304" s="611"/>
      <c r="Q2304" s="611"/>
      <c r="R2304" s="611"/>
      <c r="S2304" s="611"/>
      <c r="T2304" s="612"/>
      <c r="AT2304" s="607" t="s">
        <v>205</v>
      </c>
      <c r="AU2304" s="607" t="s">
        <v>89</v>
      </c>
      <c r="AV2304" s="606" t="s">
        <v>89</v>
      </c>
      <c r="AW2304" s="606" t="s">
        <v>43</v>
      </c>
      <c r="AX2304" s="606" t="s">
        <v>82</v>
      </c>
      <c r="AY2304" s="607" t="s">
        <v>197</v>
      </c>
    </row>
    <row r="2305" spans="2:65" s="606" customFormat="1">
      <c r="B2305" s="605"/>
      <c r="D2305" s="594" t="s">
        <v>205</v>
      </c>
      <c r="E2305" s="607" t="s">
        <v>5</v>
      </c>
      <c r="F2305" s="608" t="s">
        <v>1679</v>
      </c>
      <c r="H2305" s="609">
        <v>3.14</v>
      </c>
      <c r="L2305" s="605"/>
      <c r="M2305" s="610"/>
      <c r="N2305" s="611"/>
      <c r="O2305" s="611"/>
      <c r="P2305" s="611"/>
      <c r="Q2305" s="611"/>
      <c r="R2305" s="611"/>
      <c r="S2305" s="611"/>
      <c r="T2305" s="612"/>
      <c r="AT2305" s="607" t="s">
        <v>205</v>
      </c>
      <c r="AU2305" s="607" t="s">
        <v>89</v>
      </c>
      <c r="AV2305" s="606" t="s">
        <v>89</v>
      </c>
      <c r="AW2305" s="606" t="s">
        <v>43</v>
      </c>
      <c r="AX2305" s="606" t="s">
        <v>82</v>
      </c>
      <c r="AY2305" s="607" t="s">
        <v>197</v>
      </c>
    </row>
    <row r="2306" spans="2:65" s="606" customFormat="1">
      <c r="B2306" s="605"/>
      <c r="D2306" s="594" t="s">
        <v>205</v>
      </c>
      <c r="E2306" s="607" t="s">
        <v>5</v>
      </c>
      <c r="F2306" s="608" t="s">
        <v>1680</v>
      </c>
      <c r="H2306" s="609">
        <v>2.48</v>
      </c>
      <c r="L2306" s="605"/>
      <c r="M2306" s="610"/>
      <c r="N2306" s="611"/>
      <c r="O2306" s="611"/>
      <c r="P2306" s="611"/>
      <c r="Q2306" s="611"/>
      <c r="R2306" s="611"/>
      <c r="S2306" s="611"/>
      <c r="T2306" s="612"/>
      <c r="AT2306" s="607" t="s">
        <v>205</v>
      </c>
      <c r="AU2306" s="607" t="s">
        <v>89</v>
      </c>
      <c r="AV2306" s="606" t="s">
        <v>89</v>
      </c>
      <c r="AW2306" s="606" t="s">
        <v>43</v>
      </c>
      <c r="AX2306" s="606" t="s">
        <v>82</v>
      </c>
      <c r="AY2306" s="607" t="s">
        <v>197</v>
      </c>
    </row>
    <row r="2307" spans="2:65" s="606" customFormat="1">
      <c r="B2307" s="605"/>
      <c r="D2307" s="594" t="s">
        <v>205</v>
      </c>
      <c r="E2307" s="607" t="s">
        <v>5</v>
      </c>
      <c r="F2307" s="608" t="s">
        <v>1681</v>
      </c>
      <c r="H2307" s="609">
        <v>3.14</v>
      </c>
      <c r="L2307" s="605"/>
      <c r="M2307" s="610"/>
      <c r="N2307" s="611"/>
      <c r="O2307" s="611"/>
      <c r="P2307" s="611"/>
      <c r="Q2307" s="611"/>
      <c r="R2307" s="611"/>
      <c r="S2307" s="611"/>
      <c r="T2307" s="612"/>
      <c r="AT2307" s="607" t="s">
        <v>205</v>
      </c>
      <c r="AU2307" s="607" t="s">
        <v>89</v>
      </c>
      <c r="AV2307" s="606" t="s">
        <v>89</v>
      </c>
      <c r="AW2307" s="606" t="s">
        <v>43</v>
      </c>
      <c r="AX2307" s="606" t="s">
        <v>82</v>
      </c>
      <c r="AY2307" s="607" t="s">
        <v>197</v>
      </c>
    </row>
    <row r="2308" spans="2:65" s="606" customFormat="1">
      <c r="B2308" s="605"/>
      <c r="D2308" s="594" t="s">
        <v>205</v>
      </c>
      <c r="E2308" s="607" t="s">
        <v>5</v>
      </c>
      <c r="F2308" s="608" t="s">
        <v>1682</v>
      </c>
      <c r="H2308" s="609">
        <v>2.48</v>
      </c>
      <c r="L2308" s="605"/>
      <c r="M2308" s="610"/>
      <c r="N2308" s="611"/>
      <c r="O2308" s="611"/>
      <c r="P2308" s="611"/>
      <c r="Q2308" s="611"/>
      <c r="R2308" s="611"/>
      <c r="S2308" s="611"/>
      <c r="T2308" s="612"/>
      <c r="AT2308" s="607" t="s">
        <v>205</v>
      </c>
      <c r="AU2308" s="607" t="s">
        <v>89</v>
      </c>
      <c r="AV2308" s="606" t="s">
        <v>89</v>
      </c>
      <c r="AW2308" s="606" t="s">
        <v>43</v>
      </c>
      <c r="AX2308" s="606" t="s">
        <v>82</v>
      </c>
      <c r="AY2308" s="607" t="s">
        <v>197</v>
      </c>
    </row>
    <row r="2309" spans="2:65" s="622" customFormat="1">
      <c r="B2309" s="621"/>
      <c r="D2309" s="594" t="s">
        <v>205</v>
      </c>
      <c r="E2309" s="623" t="s">
        <v>5</v>
      </c>
      <c r="F2309" s="624" t="s">
        <v>253</v>
      </c>
      <c r="H2309" s="625">
        <v>162.06</v>
      </c>
      <c r="L2309" s="621"/>
      <c r="M2309" s="626"/>
      <c r="N2309" s="627"/>
      <c r="O2309" s="627"/>
      <c r="P2309" s="627"/>
      <c r="Q2309" s="627"/>
      <c r="R2309" s="627"/>
      <c r="S2309" s="627"/>
      <c r="T2309" s="628"/>
      <c r="AT2309" s="623" t="s">
        <v>205</v>
      </c>
      <c r="AU2309" s="623" t="s">
        <v>89</v>
      </c>
      <c r="AV2309" s="622" t="s">
        <v>114</v>
      </c>
      <c r="AW2309" s="622" t="s">
        <v>43</v>
      </c>
      <c r="AX2309" s="622" t="s">
        <v>82</v>
      </c>
      <c r="AY2309" s="623" t="s">
        <v>197</v>
      </c>
    </row>
    <row r="2310" spans="2:65" s="614" customFormat="1">
      <c r="B2310" s="613"/>
      <c r="D2310" s="594" t="s">
        <v>205</v>
      </c>
      <c r="E2310" s="615" t="s">
        <v>5</v>
      </c>
      <c r="F2310" s="616" t="s">
        <v>210</v>
      </c>
      <c r="H2310" s="617">
        <v>693.43</v>
      </c>
      <c r="L2310" s="613"/>
      <c r="M2310" s="618"/>
      <c r="N2310" s="619"/>
      <c r="O2310" s="619"/>
      <c r="P2310" s="619"/>
      <c r="Q2310" s="619"/>
      <c r="R2310" s="619"/>
      <c r="S2310" s="619"/>
      <c r="T2310" s="620"/>
      <c r="AT2310" s="615" t="s">
        <v>205</v>
      </c>
      <c r="AU2310" s="615" t="s">
        <v>89</v>
      </c>
      <c r="AV2310" s="614" t="s">
        <v>129</v>
      </c>
      <c r="AW2310" s="614" t="s">
        <v>43</v>
      </c>
      <c r="AX2310" s="614" t="s">
        <v>11</v>
      </c>
      <c r="AY2310" s="615" t="s">
        <v>197</v>
      </c>
    </row>
    <row r="2311" spans="2:65" s="560" customFormat="1" ht="29.85" customHeight="1">
      <c r="B2311" s="559"/>
      <c r="D2311" s="561" t="s">
        <v>81</v>
      </c>
      <c r="E2311" s="570" t="s">
        <v>1683</v>
      </c>
      <c r="F2311" s="570" t="s">
        <v>1684</v>
      </c>
      <c r="J2311" s="571">
        <f>BK2311</f>
        <v>0</v>
      </c>
      <c r="L2311" s="559"/>
      <c r="M2311" s="564"/>
      <c r="N2311" s="565"/>
      <c r="O2311" s="565"/>
      <c r="P2311" s="566">
        <f>SUM(P2312:P2414)</f>
        <v>0</v>
      </c>
      <c r="Q2311" s="565"/>
      <c r="R2311" s="566">
        <f>SUM(R2312:R2414)</f>
        <v>0</v>
      </c>
      <c r="S2311" s="565"/>
      <c r="T2311" s="567">
        <f>SUM(T2312:T2414)</f>
        <v>15.67395</v>
      </c>
      <c r="AR2311" s="561" t="s">
        <v>89</v>
      </c>
      <c r="AT2311" s="568" t="s">
        <v>81</v>
      </c>
      <c r="AU2311" s="568" t="s">
        <v>11</v>
      </c>
      <c r="AY2311" s="561" t="s">
        <v>197</v>
      </c>
      <c r="BK2311" s="569">
        <f>SUM(BK2312:BK2414)</f>
        <v>0</v>
      </c>
    </row>
    <row r="2312" spans="2:65" s="492" customFormat="1" ht="16.5" customHeight="1">
      <c r="B2312" s="493"/>
      <c r="C2312" s="572" t="s">
        <v>1685</v>
      </c>
      <c r="D2312" s="572" t="s">
        <v>199</v>
      </c>
      <c r="E2312" s="573" t="s">
        <v>1686</v>
      </c>
      <c r="F2312" s="574" t="s">
        <v>1687</v>
      </c>
      <c r="G2312" s="575" t="s">
        <v>290</v>
      </c>
      <c r="H2312" s="576">
        <v>1044.93</v>
      </c>
      <c r="I2312" s="7"/>
      <c r="J2312" s="577">
        <f>ROUND(I2312*H2312,0)</f>
        <v>0</v>
      </c>
      <c r="K2312" s="574" t="s">
        <v>203</v>
      </c>
      <c r="L2312" s="493"/>
      <c r="M2312" s="578" t="s">
        <v>5</v>
      </c>
      <c r="N2312" s="579" t="s">
        <v>53</v>
      </c>
      <c r="O2312" s="494"/>
      <c r="P2312" s="580">
        <f>O2312*H2312</f>
        <v>0</v>
      </c>
      <c r="Q2312" s="580">
        <v>0</v>
      </c>
      <c r="R2312" s="580">
        <f>Q2312*H2312</f>
        <v>0</v>
      </c>
      <c r="S2312" s="580">
        <v>1.4999999999999999E-2</v>
      </c>
      <c r="T2312" s="581">
        <f>S2312*H2312</f>
        <v>15.67395</v>
      </c>
      <c r="AR2312" s="482" t="s">
        <v>374</v>
      </c>
      <c r="AT2312" s="482" t="s">
        <v>199</v>
      </c>
      <c r="AU2312" s="482" t="s">
        <v>89</v>
      </c>
      <c r="AY2312" s="482" t="s">
        <v>197</v>
      </c>
      <c r="BE2312" s="582">
        <f>IF(N2312="základní",J2312,0)</f>
        <v>0</v>
      </c>
      <c r="BF2312" s="582">
        <f>IF(N2312="snížená",J2312,0)</f>
        <v>0</v>
      </c>
      <c r="BG2312" s="582">
        <f>IF(N2312="zákl. přenesená",J2312,0)</f>
        <v>0</v>
      </c>
      <c r="BH2312" s="582">
        <f>IF(N2312="sníž. přenesená",J2312,0)</f>
        <v>0</v>
      </c>
      <c r="BI2312" s="582">
        <f>IF(N2312="nulová",J2312,0)</f>
        <v>0</v>
      </c>
      <c r="BJ2312" s="482" t="s">
        <v>11</v>
      </c>
      <c r="BK2312" s="582">
        <f>ROUND(I2312*H2312,0)</f>
        <v>0</v>
      </c>
      <c r="BL2312" s="482" t="s">
        <v>374</v>
      </c>
      <c r="BM2312" s="482" t="s">
        <v>1688</v>
      </c>
    </row>
    <row r="2313" spans="2:65" s="599" customFormat="1">
      <c r="B2313" s="598"/>
      <c r="D2313" s="594" t="s">
        <v>205</v>
      </c>
      <c r="E2313" s="600" t="s">
        <v>5</v>
      </c>
      <c r="F2313" s="601" t="s">
        <v>470</v>
      </c>
      <c r="H2313" s="600" t="s">
        <v>5</v>
      </c>
      <c r="L2313" s="598"/>
      <c r="M2313" s="602"/>
      <c r="N2313" s="603"/>
      <c r="O2313" s="603"/>
      <c r="P2313" s="603"/>
      <c r="Q2313" s="603"/>
      <c r="R2313" s="603"/>
      <c r="S2313" s="603"/>
      <c r="T2313" s="604"/>
      <c r="AT2313" s="600" t="s">
        <v>205</v>
      </c>
      <c r="AU2313" s="600" t="s">
        <v>89</v>
      </c>
      <c r="AV2313" s="599" t="s">
        <v>11</v>
      </c>
      <c r="AW2313" s="599" t="s">
        <v>43</v>
      </c>
      <c r="AX2313" s="599" t="s">
        <v>82</v>
      </c>
      <c r="AY2313" s="600" t="s">
        <v>197</v>
      </c>
    </row>
    <row r="2314" spans="2:65" s="599" customFormat="1">
      <c r="B2314" s="598"/>
      <c r="D2314" s="594" t="s">
        <v>205</v>
      </c>
      <c r="E2314" s="600" t="s">
        <v>5</v>
      </c>
      <c r="F2314" s="601" t="s">
        <v>223</v>
      </c>
      <c r="H2314" s="600" t="s">
        <v>5</v>
      </c>
      <c r="L2314" s="598"/>
      <c r="M2314" s="602"/>
      <c r="N2314" s="603"/>
      <c r="O2314" s="603"/>
      <c r="P2314" s="603"/>
      <c r="Q2314" s="603"/>
      <c r="R2314" s="603"/>
      <c r="S2314" s="603"/>
      <c r="T2314" s="604"/>
      <c r="AT2314" s="600" t="s">
        <v>205</v>
      </c>
      <c r="AU2314" s="600" t="s">
        <v>89</v>
      </c>
      <c r="AV2314" s="599" t="s">
        <v>11</v>
      </c>
      <c r="AW2314" s="599" t="s">
        <v>43</v>
      </c>
      <c r="AX2314" s="599" t="s">
        <v>82</v>
      </c>
      <c r="AY2314" s="600" t="s">
        <v>197</v>
      </c>
    </row>
    <row r="2315" spans="2:65" s="606" customFormat="1">
      <c r="B2315" s="605"/>
      <c r="D2315" s="594" t="s">
        <v>205</v>
      </c>
      <c r="E2315" s="607" t="s">
        <v>5</v>
      </c>
      <c r="F2315" s="608" t="s">
        <v>1689</v>
      </c>
      <c r="H2315" s="609">
        <v>13.7</v>
      </c>
      <c r="L2315" s="605"/>
      <c r="M2315" s="610"/>
      <c r="N2315" s="611"/>
      <c r="O2315" s="611"/>
      <c r="P2315" s="611"/>
      <c r="Q2315" s="611"/>
      <c r="R2315" s="611"/>
      <c r="S2315" s="611"/>
      <c r="T2315" s="612"/>
      <c r="AT2315" s="607" t="s">
        <v>205</v>
      </c>
      <c r="AU2315" s="607" t="s">
        <v>89</v>
      </c>
      <c r="AV2315" s="606" t="s">
        <v>89</v>
      </c>
      <c r="AW2315" s="606" t="s">
        <v>43</v>
      </c>
      <c r="AX2315" s="606" t="s">
        <v>82</v>
      </c>
      <c r="AY2315" s="607" t="s">
        <v>197</v>
      </c>
    </row>
    <row r="2316" spans="2:65" s="606" customFormat="1">
      <c r="B2316" s="605"/>
      <c r="D2316" s="594" t="s">
        <v>205</v>
      </c>
      <c r="E2316" s="607" t="s">
        <v>5</v>
      </c>
      <c r="F2316" s="608" t="s">
        <v>1690</v>
      </c>
      <c r="H2316" s="609">
        <v>8.81</v>
      </c>
      <c r="L2316" s="605"/>
      <c r="M2316" s="610"/>
      <c r="N2316" s="611"/>
      <c r="O2316" s="611"/>
      <c r="P2316" s="611"/>
      <c r="Q2316" s="611"/>
      <c r="R2316" s="611"/>
      <c r="S2316" s="611"/>
      <c r="T2316" s="612"/>
      <c r="AT2316" s="607" t="s">
        <v>205</v>
      </c>
      <c r="AU2316" s="607" t="s">
        <v>89</v>
      </c>
      <c r="AV2316" s="606" t="s">
        <v>89</v>
      </c>
      <c r="AW2316" s="606" t="s">
        <v>43</v>
      </c>
      <c r="AX2316" s="606" t="s">
        <v>82</v>
      </c>
      <c r="AY2316" s="607" t="s">
        <v>197</v>
      </c>
    </row>
    <row r="2317" spans="2:65" s="606" customFormat="1">
      <c r="B2317" s="605"/>
      <c r="D2317" s="594" t="s">
        <v>205</v>
      </c>
      <c r="E2317" s="607" t="s">
        <v>5</v>
      </c>
      <c r="F2317" s="608" t="s">
        <v>1691</v>
      </c>
      <c r="H2317" s="609">
        <v>13.7</v>
      </c>
      <c r="L2317" s="605"/>
      <c r="M2317" s="610"/>
      <c r="N2317" s="611"/>
      <c r="O2317" s="611"/>
      <c r="P2317" s="611"/>
      <c r="Q2317" s="611"/>
      <c r="R2317" s="611"/>
      <c r="S2317" s="611"/>
      <c r="T2317" s="612"/>
      <c r="AT2317" s="607" t="s">
        <v>205</v>
      </c>
      <c r="AU2317" s="607" t="s">
        <v>89</v>
      </c>
      <c r="AV2317" s="606" t="s">
        <v>89</v>
      </c>
      <c r="AW2317" s="606" t="s">
        <v>43</v>
      </c>
      <c r="AX2317" s="606" t="s">
        <v>82</v>
      </c>
      <c r="AY2317" s="607" t="s">
        <v>197</v>
      </c>
    </row>
    <row r="2318" spans="2:65" s="606" customFormat="1">
      <c r="B2318" s="605"/>
      <c r="D2318" s="594" t="s">
        <v>205</v>
      </c>
      <c r="E2318" s="607" t="s">
        <v>5</v>
      </c>
      <c r="F2318" s="608" t="s">
        <v>1692</v>
      </c>
      <c r="H2318" s="609">
        <v>8.81</v>
      </c>
      <c r="L2318" s="605"/>
      <c r="M2318" s="610"/>
      <c r="N2318" s="611"/>
      <c r="O2318" s="611"/>
      <c r="P2318" s="611"/>
      <c r="Q2318" s="611"/>
      <c r="R2318" s="611"/>
      <c r="S2318" s="611"/>
      <c r="T2318" s="612"/>
      <c r="AT2318" s="607" t="s">
        <v>205</v>
      </c>
      <c r="AU2318" s="607" t="s">
        <v>89</v>
      </c>
      <c r="AV2318" s="606" t="s">
        <v>89</v>
      </c>
      <c r="AW2318" s="606" t="s">
        <v>43</v>
      </c>
      <c r="AX2318" s="606" t="s">
        <v>82</v>
      </c>
      <c r="AY2318" s="607" t="s">
        <v>197</v>
      </c>
    </row>
    <row r="2319" spans="2:65" s="606" customFormat="1">
      <c r="B2319" s="605"/>
      <c r="D2319" s="594" t="s">
        <v>205</v>
      </c>
      <c r="E2319" s="607" t="s">
        <v>5</v>
      </c>
      <c r="F2319" s="608" t="s">
        <v>1693</v>
      </c>
      <c r="H2319" s="609">
        <v>13.7</v>
      </c>
      <c r="L2319" s="605"/>
      <c r="M2319" s="610"/>
      <c r="N2319" s="611"/>
      <c r="O2319" s="611"/>
      <c r="P2319" s="611"/>
      <c r="Q2319" s="611"/>
      <c r="R2319" s="611"/>
      <c r="S2319" s="611"/>
      <c r="T2319" s="612"/>
      <c r="AT2319" s="607" t="s">
        <v>205</v>
      </c>
      <c r="AU2319" s="607" t="s">
        <v>89</v>
      </c>
      <c r="AV2319" s="606" t="s">
        <v>89</v>
      </c>
      <c r="AW2319" s="606" t="s">
        <v>43</v>
      </c>
      <c r="AX2319" s="606" t="s">
        <v>82</v>
      </c>
      <c r="AY2319" s="607" t="s">
        <v>197</v>
      </c>
    </row>
    <row r="2320" spans="2:65" s="606" customFormat="1">
      <c r="B2320" s="605"/>
      <c r="D2320" s="594" t="s">
        <v>205</v>
      </c>
      <c r="E2320" s="607" t="s">
        <v>5</v>
      </c>
      <c r="F2320" s="608" t="s">
        <v>1694</v>
      </c>
      <c r="H2320" s="609">
        <v>8.81</v>
      </c>
      <c r="L2320" s="605"/>
      <c r="M2320" s="610"/>
      <c r="N2320" s="611"/>
      <c r="O2320" s="611"/>
      <c r="P2320" s="611"/>
      <c r="Q2320" s="611"/>
      <c r="R2320" s="611"/>
      <c r="S2320" s="611"/>
      <c r="T2320" s="612"/>
      <c r="AT2320" s="607" t="s">
        <v>205</v>
      </c>
      <c r="AU2320" s="607" t="s">
        <v>89</v>
      </c>
      <c r="AV2320" s="606" t="s">
        <v>89</v>
      </c>
      <c r="AW2320" s="606" t="s">
        <v>43</v>
      </c>
      <c r="AX2320" s="606" t="s">
        <v>82</v>
      </c>
      <c r="AY2320" s="607" t="s">
        <v>197</v>
      </c>
    </row>
    <row r="2321" spans="2:51" s="606" customFormat="1">
      <c r="B2321" s="605"/>
      <c r="D2321" s="594" t="s">
        <v>205</v>
      </c>
      <c r="E2321" s="607" t="s">
        <v>5</v>
      </c>
      <c r="F2321" s="608" t="s">
        <v>1695</v>
      </c>
      <c r="H2321" s="609">
        <v>13.7</v>
      </c>
      <c r="L2321" s="605"/>
      <c r="M2321" s="610"/>
      <c r="N2321" s="611"/>
      <c r="O2321" s="611"/>
      <c r="P2321" s="611"/>
      <c r="Q2321" s="611"/>
      <c r="R2321" s="611"/>
      <c r="S2321" s="611"/>
      <c r="T2321" s="612"/>
      <c r="AT2321" s="607" t="s">
        <v>205</v>
      </c>
      <c r="AU2321" s="607" t="s">
        <v>89</v>
      </c>
      <c r="AV2321" s="606" t="s">
        <v>89</v>
      </c>
      <c r="AW2321" s="606" t="s">
        <v>43</v>
      </c>
      <c r="AX2321" s="606" t="s">
        <v>82</v>
      </c>
      <c r="AY2321" s="607" t="s">
        <v>197</v>
      </c>
    </row>
    <row r="2322" spans="2:51" s="606" customFormat="1">
      <c r="B2322" s="605"/>
      <c r="D2322" s="594" t="s">
        <v>205</v>
      </c>
      <c r="E2322" s="607" t="s">
        <v>5</v>
      </c>
      <c r="F2322" s="608" t="s">
        <v>1696</v>
      </c>
      <c r="H2322" s="609">
        <v>8.81</v>
      </c>
      <c r="L2322" s="605"/>
      <c r="M2322" s="610"/>
      <c r="N2322" s="611"/>
      <c r="O2322" s="611"/>
      <c r="P2322" s="611"/>
      <c r="Q2322" s="611"/>
      <c r="R2322" s="611"/>
      <c r="S2322" s="611"/>
      <c r="T2322" s="612"/>
      <c r="AT2322" s="607" t="s">
        <v>205</v>
      </c>
      <c r="AU2322" s="607" t="s">
        <v>89</v>
      </c>
      <c r="AV2322" s="606" t="s">
        <v>89</v>
      </c>
      <c r="AW2322" s="606" t="s">
        <v>43</v>
      </c>
      <c r="AX2322" s="606" t="s">
        <v>82</v>
      </c>
      <c r="AY2322" s="607" t="s">
        <v>197</v>
      </c>
    </row>
    <row r="2323" spans="2:51" s="606" customFormat="1">
      <c r="B2323" s="605"/>
      <c r="D2323" s="594" t="s">
        <v>205</v>
      </c>
      <c r="E2323" s="607" t="s">
        <v>5</v>
      </c>
      <c r="F2323" s="608" t="s">
        <v>1697</v>
      </c>
      <c r="H2323" s="609">
        <v>13.7</v>
      </c>
      <c r="L2323" s="605"/>
      <c r="M2323" s="610"/>
      <c r="N2323" s="611"/>
      <c r="O2323" s="611"/>
      <c r="P2323" s="611"/>
      <c r="Q2323" s="611"/>
      <c r="R2323" s="611"/>
      <c r="S2323" s="611"/>
      <c r="T2323" s="612"/>
      <c r="AT2323" s="607" t="s">
        <v>205</v>
      </c>
      <c r="AU2323" s="607" t="s">
        <v>89</v>
      </c>
      <c r="AV2323" s="606" t="s">
        <v>89</v>
      </c>
      <c r="AW2323" s="606" t="s">
        <v>43</v>
      </c>
      <c r="AX2323" s="606" t="s">
        <v>82</v>
      </c>
      <c r="AY2323" s="607" t="s">
        <v>197</v>
      </c>
    </row>
    <row r="2324" spans="2:51" s="606" customFormat="1">
      <c r="B2324" s="605"/>
      <c r="D2324" s="594" t="s">
        <v>205</v>
      </c>
      <c r="E2324" s="607" t="s">
        <v>5</v>
      </c>
      <c r="F2324" s="608" t="s">
        <v>1698</v>
      </c>
      <c r="H2324" s="609">
        <v>8.81</v>
      </c>
      <c r="L2324" s="605"/>
      <c r="M2324" s="610"/>
      <c r="N2324" s="611"/>
      <c r="O2324" s="611"/>
      <c r="P2324" s="611"/>
      <c r="Q2324" s="611"/>
      <c r="R2324" s="611"/>
      <c r="S2324" s="611"/>
      <c r="T2324" s="612"/>
      <c r="AT2324" s="607" t="s">
        <v>205</v>
      </c>
      <c r="AU2324" s="607" t="s">
        <v>89</v>
      </c>
      <c r="AV2324" s="606" t="s">
        <v>89</v>
      </c>
      <c r="AW2324" s="606" t="s">
        <v>43</v>
      </c>
      <c r="AX2324" s="606" t="s">
        <v>82</v>
      </c>
      <c r="AY2324" s="607" t="s">
        <v>197</v>
      </c>
    </row>
    <row r="2325" spans="2:51" s="606" customFormat="1">
      <c r="B2325" s="605"/>
      <c r="D2325" s="594" t="s">
        <v>205</v>
      </c>
      <c r="E2325" s="607" t="s">
        <v>5</v>
      </c>
      <c r="F2325" s="608" t="s">
        <v>1699</v>
      </c>
      <c r="H2325" s="609">
        <v>13.7</v>
      </c>
      <c r="L2325" s="605"/>
      <c r="M2325" s="610"/>
      <c r="N2325" s="611"/>
      <c r="O2325" s="611"/>
      <c r="P2325" s="611"/>
      <c r="Q2325" s="611"/>
      <c r="R2325" s="611"/>
      <c r="S2325" s="611"/>
      <c r="T2325" s="612"/>
      <c r="AT2325" s="607" t="s">
        <v>205</v>
      </c>
      <c r="AU2325" s="607" t="s">
        <v>89</v>
      </c>
      <c r="AV2325" s="606" t="s">
        <v>89</v>
      </c>
      <c r="AW2325" s="606" t="s">
        <v>43</v>
      </c>
      <c r="AX2325" s="606" t="s">
        <v>82</v>
      </c>
      <c r="AY2325" s="607" t="s">
        <v>197</v>
      </c>
    </row>
    <row r="2326" spans="2:51" s="606" customFormat="1">
      <c r="B2326" s="605"/>
      <c r="D2326" s="594" t="s">
        <v>205</v>
      </c>
      <c r="E2326" s="607" t="s">
        <v>5</v>
      </c>
      <c r="F2326" s="608" t="s">
        <v>1700</v>
      </c>
      <c r="H2326" s="609">
        <v>8.81</v>
      </c>
      <c r="L2326" s="605"/>
      <c r="M2326" s="610"/>
      <c r="N2326" s="611"/>
      <c r="O2326" s="611"/>
      <c r="P2326" s="611"/>
      <c r="Q2326" s="611"/>
      <c r="R2326" s="611"/>
      <c r="S2326" s="611"/>
      <c r="T2326" s="612"/>
      <c r="AT2326" s="607" t="s">
        <v>205</v>
      </c>
      <c r="AU2326" s="607" t="s">
        <v>89</v>
      </c>
      <c r="AV2326" s="606" t="s">
        <v>89</v>
      </c>
      <c r="AW2326" s="606" t="s">
        <v>43</v>
      </c>
      <c r="AX2326" s="606" t="s">
        <v>82</v>
      </c>
      <c r="AY2326" s="607" t="s">
        <v>197</v>
      </c>
    </row>
    <row r="2327" spans="2:51" s="606" customFormat="1">
      <c r="B2327" s="605"/>
      <c r="D2327" s="594" t="s">
        <v>205</v>
      </c>
      <c r="E2327" s="607" t="s">
        <v>5</v>
      </c>
      <c r="F2327" s="608" t="s">
        <v>1701</v>
      </c>
      <c r="H2327" s="609">
        <v>13.7</v>
      </c>
      <c r="L2327" s="605"/>
      <c r="M2327" s="610"/>
      <c r="N2327" s="611"/>
      <c r="O2327" s="611"/>
      <c r="P2327" s="611"/>
      <c r="Q2327" s="611"/>
      <c r="R2327" s="611"/>
      <c r="S2327" s="611"/>
      <c r="T2327" s="612"/>
      <c r="AT2327" s="607" t="s">
        <v>205</v>
      </c>
      <c r="AU2327" s="607" t="s">
        <v>89</v>
      </c>
      <c r="AV2327" s="606" t="s">
        <v>89</v>
      </c>
      <c r="AW2327" s="606" t="s">
        <v>43</v>
      </c>
      <c r="AX2327" s="606" t="s">
        <v>82</v>
      </c>
      <c r="AY2327" s="607" t="s">
        <v>197</v>
      </c>
    </row>
    <row r="2328" spans="2:51" s="606" customFormat="1">
      <c r="B2328" s="605"/>
      <c r="D2328" s="594" t="s">
        <v>205</v>
      </c>
      <c r="E2328" s="607" t="s">
        <v>5</v>
      </c>
      <c r="F2328" s="608" t="s">
        <v>1702</v>
      </c>
      <c r="H2328" s="609">
        <v>8.81</v>
      </c>
      <c r="L2328" s="605"/>
      <c r="M2328" s="610"/>
      <c r="N2328" s="611"/>
      <c r="O2328" s="611"/>
      <c r="P2328" s="611"/>
      <c r="Q2328" s="611"/>
      <c r="R2328" s="611"/>
      <c r="S2328" s="611"/>
      <c r="T2328" s="612"/>
      <c r="AT2328" s="607" t="s">
        <v>205</v>
      </c>
      <c r="AU2328" s="607" t="s">
        <v>89</v>
      </c>
      <c r="AV2328" s="606" t="s">
        <v>89</v>
      </c>
      <c r="AW2328" s="606" t="s">
        <v>43</v>
      </c>
      <c r="AX2328" s="606" t="s">
        <v>82</v>
      </c>
      <c r="AY2328" s="607" t="s">
        <v>197</v>
      </c>
    </row>
    <row r="2329" spans="2:51" s="606" customFormat="1">
      <c r="B2329" s="605"/>
      <c r="D2329" s="594" t="s">
        <v>205</v>
      </c>
      <c r="E2329" s="607" t="s">
        <v>5</v>
      </c>
      <c r="F2329" s="608" t="s">
        <v>1703</v>
      </c>
      <c r="H2329" s="609">
        <v>13.7</v>
      </c>
      <c r="L2329" s="605"/>
      <c r="M2329" s="610"/>
      <c r="N2329" s="611"/>
      <c r="O2329" s="611"/>
      <c r="P2329" s="611"/>
      <c r="Q2329" s="611"/>
      <c r="R2329" s="611"/>
      <c r="S2329" s="611"/>
      <c r="T2329" s="612"/>
      <c r="AT2329" s="607" t="s">
        <v>205</v>
      </c>
      <c r="AU2329" s="607" t="s">
        <v>89</v>
      </c>
      <c r="AV2329" s="606" t="s">
        <v>89</v>
      </c>
      <c r="AW2329" s="606" t="s">
        <v>43</v>
      </c>
      <c r="AX2329" s="606" t="s">
        <v>82</v>
      </c>
      <c r="AY2329" s="607" t="s">
        <v>197</v>
      </c>
    </row>
    <row r="2330" spans="2:51" s="606" customFormat="1">
      <c r="B2330" s="605"/>
      <c r="D2330" s="594" t="s">
        <v>205</v>
      </c>
      <c r="E2330" s="607" t="s">
        <v>5</v>
      </c>
      <c r="F2330" s="608" t="s">
        <v>1704</v>
      </c>
      <c r="H2330" s="609">
        <v>8.81</v>
      </c>
      <c r="L2330" s="605"/>
      <c r="M2330" s="610"/>
      <c r="N2330" s="611"/>
      <c r="O2330" s="611"/>
      <c r="P2330" s="611"/>
      <c r="Q2330" s="611"/>
      <c r="R2330" s="611"/>
      <c r="S2330" s="611"/>
      <c r="T2330" s="612"/>
      <c r="AT2330" s="607" t="s">
        <v>205</v>
      </c>
      <c r="AU2330" s="607" t="s">
        <v>89</v>
      </c>
      <c r="AV2330" s="606" t="s">
        <v>89</v>
      </c>
      <c r="AW2330" s="606" t="s">
        <v>43</v>
      </c>
      <c r="AX2330" s="606" t="s">
        <v>82</v>
      </c>
      <c r="AY2330" s="607" t="s">
        <v>197</v>
      </c>
    </row>
    <row r="2331" spans="2:51" s="606" customFormat="1">
      <c r="B2331" s="605"/>
      <c r="D2331" s="594" t="s">
        <v>205</v>
      </c>
      <c r="E2331" s="607" t="s">
        <v>5</v>
      </c>
      <c r="F2331" s="608" t="s">
        <v>1705</v>
      </c>
      <c r="H2331" s="609">
        <v>13.7</v>
      </c>
      <c r="L2331" s="605"/>
      <c r="M2331" s="610"/>
      <c r="N2331" s="611"/>
      <c r="O2331" s="611"/>
      <c r="P2331" s="611"/>
      <c r="Q2331" s="611"/>
      <c r="R2331" s="611"/>
      <c r="S2331" s="611"/>
      <c r="T2331" s="612"/>
      <c r="AT2331" s="607" t="s">
        <v>205</v>
      </c>
      <c r="AU2331" s="607" t="s">
        <v>89</v>
      </c>
      <c r="AV2331" s="606" t="s">
        <v>89</v>
      </c>
      <c r="AW2331" s="606" t="s">
        <v>43</v>
      </c>
      <c r="AX2331" s="606" t="s">
        <v>82</v>
      </c>
      <c r="AY2331" s="607" t="s">
        <v>197</v>
      </c>
    </row>
    <row r="2332" spans="2:51" s="606" customFormat="1">
      <c r="B2332" s="605"/>
      <c r="D2332" s="594" t="s">
        <v>205</v>
      </c>
      <c r="E2332" s="607" t="s">
        <v>5</v>
      </c>
      <c r="F2332" s="608" t="s">
        <v>1706</v>
      </c>
      <c r="H2332" s="609">
        <v>8.81</v>
      </c>
      <c r="L2332" s="605"/>
      <c r="M2332" s="610"/>
      <c r="N2332" s="611"/>
      <c r="O2332" s="611"/>
      <c r="P2332" s="611"/>
      <c r="Q2332" s="611"/>
      <c r="R2332" s="611"/>
      <c r="S2332" s="611"/>
      <c r="T2332" s="612"/>
      <c r="AT2332" s="607" t="s">
        <v>205</v>
      </c>
      <c r="AU2332" s="607" t="s">
        <v>89</v>
      </c>
      <c r="AV2332" s="606" t="s">
        <v>89</v>
      </c>
      <c r="AW2332" s="606" t="s">
        <v>43</v>
      </c>
      <c r="AX2332" s="606" t="s">
        <v>82</v>
      </c>
      <c r="AY2332" s="607" t="s">
        <v>197</v>
      </c>
    </row>
    <row r="2333" spans="2:51" s="606" customFormat="1">
      <c r="B2333" s="605"/>
      <c r="D2333" s="594" t="s">
        <v>205</v>
      </c>
      <c r="E2333" s="607" t="s">
        <v>5</v>
      </c>
      <c r="F2333" s="608" t="s">
        <v>1707</v>
      </c>
      <c r="H2333" s="609">
        <v>13.7</v>
      </c>
      <c r="L2333" s="605"/>
      <c r="M2333" s="610"/>
      <c r="N2333" s="611"/>
      <c r="O2333" s="611"/>
      <c r="P2333" s="611"/>
      <c r="Q2333" s="611"/>
      <c r="R2333" s="611"/>
      <c r="S2333" s="611"/>
      <c r="T2333" s="612"/>
      <c r="AT2333" s="607" t="s">
        <v>205</v>
      </c>
      <c r="AU2333" s="607" t="s">
        <v>89</v>
      </c>
      <c r="AV2333" s="606" t="s">
        <v>89</v>
      </c>
      <c r="AW2333" s="606" t="s">
        <v>43</v>
      </c>
      <c r="AX2333" s="606" t="s">
        <v>82</v>
      </c>
      <c r="AY2333" s="607" t="s">
        <v>197</v>
      </c>
    </row>
    <row r="2334" spans="2:51" s="606" customFormat="1">
      <c r="B2334" s="605"/>
      <c r="D2334" s="594" t="s">
        <v>205</v>
      </c>
      <c r="E2334" s="607" t="s">
        <v>5</v>
      </c>
      <c r="F2334" s="608" t="s">
        <v>1708</v>
      </c>
      <c r="H2334" s="609">
        <v>8.81</v>
      </c>
      <c r="L2334" s="605"/>
      <c r="M2334" s="610"/>
      <c r="N2334" s="611"/>
      <c r="O2334" s="611"/>
      <c r="P2334" s="611"/>
      <c r="Q2334" s="611"/>
      <c r="R2334" s="611"/>
      <c r="S2334" s="611"/>
      <c r="T2334" s="612"/>
      <c r="AT2334" s="607" t="s">
        <v>205</v>
      </c>
      <c r="AU2334" s="607" t="s">
        <v>89</v>
      </c>
      <c r="AV2334" s="606" t="s">
        <v>89</v>
      </c>
      <c r="AW2334" s="606" t="s">
        <v>43</v>
      </c>
      <c r="AX2334" s="606" t="s">
        <v>82</v>
      </c>
      <c r="AY2334" s="607" t="s">
        <v>197</v>
      </c>
    </row>
    <row r="2335" spans="2:51" s="606" customFormat="1">
      <c r="B2335" s="605"/>
      <c r="D2335" s="594" t="s">
        <v>205</v>
      </c>
      <c r="E2335" s="607" t="s">
        <v>5</v>
      </c>
      <c r="F2335" s="608" t="s">
        <v>1709</v>
      </c>
      <c r="H2335" s="609">
        <v>22.8</v>
      </c>
      <c r="L2335" s="605"/>
      <c r="M2335" s="610"/>
      <c r="N2335" s="611"/>
      <c r="O2335" s="611"/>
      <c r="P2335" s="611"/>
      <c r="Q2335" s="611"/>
      <c r="R2335" s="611"/>
      <c r="S2335" s="611"/>
      <c r="T2335" s="612"/>
      <c r="AT2335" s="607" t="s">
        <v>205</v>
      </c>
      <c r="AU2335" s="607" t="s">
        <v>89</v>
      </c>
      <c r="AV2335" s="606" t="s">
        <v>89</v>
      </c>
      <c r="AW2335" s="606" t="s">
        <v>43</v>
      </c>
      <c r="AX2335" s="606" t="s">
        <v>82</v>
      </c>
      <c r="AY2335" s="607" t="s">
        <v>197</v>
      </c>
    </row>
    <row r="2336" spans="2:51" s="606" customFormat="1">
      <c r="B2336" s="605"/>
      <c r="D2336" s="594" t="s">
        <v>205</v>
      </c>
      <c r="E2336" s="607" t="s">
        <v>5</v>
      </c>
      <c r="F2336" s="608" t="s">
        <v>1710</v>
      </c>
      <c r="H2336" s="609">
        <v>14.07</v>
      </c>
      <c r="L2336" s="605"/>
      <c r="M2336" s="610"/>
      <c r="N2336" s="611"/>
      <c r="O2336" s="611"/>
      <c r="P2336" s="611"/>
      <c r="Q2336" s="611"/>
      <c r="R2336" s="611"/>
      <c r="S2336" s="611"/>
      <c r="T2336" s="612"/>
      <c r="AT2336" s="607" t="s">
        <v>205</v>
      </c>
      <c r="AU2336" s="607" t="s">
        <v>89</v>
      </c>
      <c r="AV2336" s="606" t="s">
        <v>89</v>
      </c>
      <c r="AW2336" s="606" t="s">
        <v>43</v>
      </c>
      <c r="AX2336" s="606" t="s">
        <v>82</v>
      </c>
      <c r="AY2336" s="607" t="s">
        <v>197</v>
      </c>
    </row>
    <row r="2337" spans="2:51" s="606" customFormat="1">
      <c r="B2337" s="605"/>
      <c r="D2337" s="594" t="s">
        <v>205</v>
      </c>
      <c r="E2337" s="607" t="s">
        <v>5</v>
      </c>
      <c r="F2337" s="608" t="s">
        <v>1711</v>
      </c>
      <c r="H2337" s="609">
        <v>13.7</v>
      </c>
      <c r="L2337" s="605"/>
      <c r="M2337" s="610"/>
      <c r="N2337" s="611"/>
      <c r="O2337" s="611"/>
      <c r="P2337" s="611"/>
      <c r="Q2337" s="611"/>
      <c r="R2337" s="611"/>
      <c r="S2337" s="611"/>
      <c r="T2337" s="612"/>
      <c r="AT2337" s="607" t="s">
        <v>205</v>
      </c>
      <c r="AU2337" s="607" t="s">
        <v>89</v>
      </c>
      <c r="AV2337" s="606" t="s">
        <v>89</v>
      </c>
      <c r="AW2337" s="606" t="s">
        <v>43</v>
      </c>
      <c r="AX2337" s="606" t="s">
        <v>82</v>
      </c>
      <c r="AY2337" s="607" t="s">
        <v>197</v>
      </c>
    </row>
    <row r="2338" spans="2:51" s="622" customFormat="1">
      <c r="B2338" s="621"/>
      <c r="D2338" s="594" t="s">
        <v>205</v>
      </c>
      <c r="E2338" s="623" t="s">
        <v>5</v>
      </c>
      <c r="F2338" s="624" t="s">
        <v>237</v>
      </c>
      <c r="H2338" s="625">
        <v>275.67</v>
      </c>
      <c r="L2338" s="621"/>
      <c r="M2338" s="626"/>
      <c r="N2338" s="627"/>
      <c r="O2338" s="627"/>
      <c r="P2338" s="627"/>
      <c r="Q2338" s="627"/>
      <c r="R2338" s="627"/>
      <c r="S2338" s="627"/>
      <c r="T2338" s="628"/>
      <c r="AT2338" s="623" t="s">
        <v>205</v>
      </c>
      <c r="AU2338" s="623" t="s">
        <v>89</v>
      </c>
      <c r="AV2338" s="622" t="s">
        <v>114</v>
      </c>
      <c r="AW2338" s="622" t="s">
        <v>43</v>
      </c>
      <c r="AX2338" s="622" t="s">
        <v>82</v>
      </c>
      <c r="AY2338" s="623" t="s">
        <v>197</v>
      </c>
    </row>
    <row r="2339" spans="2:51" s="599" customFormat="1">
      <c r="B2339" s="598"/>
      <c r="D2339" s="594" t="s">
        <v>205</v>
      </c>
      <c r="E2339" s="600" t="s">
        <v>5</v>
      </c>
      <c r="F2339" s="601" t="s">
        <v>238</v>
      </c>
      <c r="H2339" s="600" t="s">
        <v>5</v>
      </c>
      <c r="L2339" s="598"/>
      <c r="M2339" s="602"/>
      <c r="N2339" s="603"/>
      <c r="O2339" s="603"/>
      <c r="P2339" s="603"/>
      <c r="Q2339" s="603"/>
      <c r="R2339" s="603"/>
      <c r="S2339" s="603"/>
      <c r="T2339" s="604"/>
      <c r="AT2339" s="600" t="s">
        <v>205</v>
      </c>
      <c r="AU2339" s="600" t="s">
        <v>89</v>
      </c>
      <c r="AV2339" s="599" t="s">
        <v>11</v>
      </c>
      <c r="AW2339" s="599" t="s">
        <v>43</v>
      </c>
      <c r="AX2339" s="599" t="s">
        <v>82</v>
      </c>
      <c r="AY2339" s="600" t="s">
        <v>197</v>
      </c>
    </row>
    <row r="2340" spans="2:51" s="606" customFormat="1">
      <c r="B2340" s="605"/>
      <c r="D2340" s="594" t="s">
        <v>205</v>
      </c>
      <c r="E2340" s="607" t="s">
        <v>5</v>
      </c>
      <c r="F2340" s="608" t="s">
        <v>1712</v>
      </c>
      <c r="H2340" s="609">
        <v>8.81</v>
      </c>
      <c r="L2340" s="605"/>
      <c r="M2340" s="610"/>
      <c r="N2340" s="611"/>
      <c r="O2340" s="611"/>
      <c r="P2340" s="611"/>
      <c r="Q2340" s="611"/>
      <c r="R2340" s="611"/>
      <c r="S2340" s="611"/>
      <c r="T2340" s="612"/>
      <c r="AT2340" s="607" t="s">
        <v>205</v>
      </c>
      <c r="AU2340" s="607" t="s">
        <v>89</v>
      </c>
      <c r="AV2340" s="606" t="s">
        <v>89</v>
      </c>
      <c r="AW2340" s="606" t="s">
        <v>43</v>
      </c>
      <c r="AX2340" s="606" t="s">
        <v>82</v>
      </c>
      <c r="AY2340" s="607" t="s">
        <v>197</v>
      </c>
    </row>
    <row r="2341" spans="2:51" s="606" customFormat="1">
      <c r="B2341" s="605"/>
      <c r="D2341" s="594" t="s">
        <v>205</v>
      </c>
      <c r="E2341" s="607" t="s">
        <v>5</v>
      </c>
      <c r="F2341" s="608" t="s">
        <v>1713</v>
      </c>
      <c r="H2341" s="609">
        <v>13.7</v>
      </c>
      <c r="L2341" s="605"/>
      <c r="M2341" s="610"/>
      <c r="N2341" s="611"/>
      <c r="O2341" s="611"/>
      <c r="P2341" s="611"/>
      <c r="Q2341" s="611"/>
      <c r="R2341" s="611"/>
      <c r="S2341" s="611"/>
      <c r="T2341" s="612"/>
      <c r="AT2341" s="607" t="s">
        <v>205</v>
      </c>
      <c r="AU2341" s="607" t="s">
        <v>89</v>
      </c>
      <c r="AV2341" s="606" t="s">
        <v>89</v>
      </c>
      <c r="AW2341" s="606" t="s">
        <v>43</v>
      </c>
      <c r="AX2341" s="606" t="s">
        <v>82</v>
      </c>
      <c r="AY2341" s="607" t="s">
        <v>197</v>
      </c>
    </row>
    <row r="2342" spans="2:51" s="606" customFormat="1">
      <c r="B2342" s="605"/>
      <c r="D2342" s="594" t="s">
        <v>205</v>
      </c>
      <c r="E2342" s="607" t="s">
        <v>5</v>
      </c>
      <c r="F2342" s="608" t="s">
        <v>1714</v>
      </c>
      <c r="H2342" s="609">
        <v>8.81</v>
      </c>
      <c r="L2342" s="605"/>
      <c r="M2342" s="610"/>
      <c r="N2342" s="611"/>
      <c r="O2342" s="611"/>
      <c r="P2342" s="611"/>
      <c r="Q2342" s="611"/>
      <c r="R2342" s="611"/>
      <c r="S2342" s="611"/>
      <c r="T2342" s="612"/>
      <c r="AT2342" s="607" t="s">
        <v>205</v>
      </c>
      <c r="AU2342" s="607" t="s">
        <v>89</v>
      </c>
      <c r="AV2342" s="606" t="s">
        <v>89</v>
      </c>
      <c r="AW2342" s="606" t="s">
        <v>43</v>
      </c>
      <c r="AX2342" s="606" t="s">
        <v>82</v>
      </c>
      <c r="AY2342" s="607" t="s">
        <v>197</v>
      </c>
    </row>
    <row r="2343" spans="2:51" s="606" customFormat="1">
      <c r="B2343" s="605"/>
      <c r="D2343" s="594" t="s">
        <v>205</v>
      </c>
      <c r="E2343" s="607" t="s">
        <v>5</v>
      </c>
      <c r="F2343" s="608" t="s">
        <v>1715</v>
      </c>
      <c r="H2343" s="609">
        <v>13.7</v>
      </c>
      <c r="L2343" s="605"/>
      <c r="M2343" s="610"/>
      <c r="N2343" s="611"/>
      <c r="O2343" s="611"/>
      <c r="P2343" s="611"/>
      <c r="Q2343" s="611"/>
      <c r="R2343" s="611"/>
      <c r="S2343" s="611"/>
      <c r="T2343" s="612"/>
      <c r="AT2343" s="607" t="s">
        <v>205</v>
      </c>
      <c r="AU2343" s="607" t="s">
        <v>89</v>
      </c>
      <c r="AV2343" s="606" t="s">
        <v>89</v>
      </c>
      <c r="AW2343" s="606" t="s">
        <v>43</v>
      </c>
      <c r="AX2343" s="606" t="s">
        <v>82</v>
      </c>
      <c r="AY2343" s="607" t="s">
        <v>197</v>
      </c>
    </row>
    <row r="2344" spans="2:51" s="606" customFormat="1">
      <c r="B2344" s="605"/>
      <c r="D2344" s="594" t="s">
        <v>205</v>
      </c>
      <c r="E2344" s="607" t="s">
        <v>5</v>
      </c>
      <c r="F2344" s="608" t="s">
        <v>1716</v>
      </c>
      <c r="H2344" s="609">
        <v>8.81</v>
      </c>
      <c r="L2344" s="605"/>
      <c r="M2344" s="610"/>
      <c r="N2344" s="611"/>
      <c r="O2344" s="611"/>
      <c r="P2344" s="611"/>
      <c r="Q2344" s="611"/>
      <c r="R2344" s="611"/>
      <c r="S2344" s="611"/>
      <c r="T2344" s="612"/>
      <c r="AT2344" s="607" t="s">
        <v>205</v>
      </c>
      <c r="AU2344" s="607" t="s">
        <v>89</v>
      </c>
      <c r="AV2344" s="606" t="s">
        <v>89</v>
      </c>
      <c r="AW2344" s="606" t="s">
        <v>43</v>
      </c>
      <c r="AX2344" s="606" t="s">
        <v>82</v>
      </c>
      <c r="AY2344" s="607" t="s">
        <v>197</v>
      </c>
    </row>
    <row r="2345" spans="2:51" s="606" customFormat="1">
      <c r="B2345" s="605"/>
      <c r="D2345" s="594" t="s">
        <v>205</v>
      </c>
      <c r="E2345" s="607" t="s">
        <v>5</v>
      </c>
      <c r="F2345" s="608" t="s">
        <v>1717</v>
      </c>
      <c r="H2345" s="609">
        <v>13.7</v>
      </c>
      <c r="L2345" s="605"/>
      <c r="M2345" s="610"/>
      <c r="N2345" s="611"/>
      <c r="O2345" s="611"/>
      <c r="P2345" s="611"/>
      <c r="Q2345" s="611"/>
      <c r="R2345" s="611"/>
      <c r="S2345" s="611"/>
      <c r="T2345" s="612"/>
      <c r="AT2345" s="607" t="s">
        <v>205</v>
      </c>
      <c r="AU2345" s="607" t="s">
        <v>89</v>
      </c>
      <c r="AV2345" s="606" t="s">
        <v>89</v>
      </c>
      <c r="AW2345" s="606" t="s">
        <v>43</v>
      </c>
      <c r="AX2345" s="606" t="s">
        <v>82</v>
      </c>
      <c r="AY2345" s="607" t="s">
        <v>197</v>
      </c>
    </row>
    <row r="2346" spans="2:51" s="606" customFormat="1">
      <c r="B2346" s="605"/>
      <c r="D2346" s="594" t="s">
        <v>205</v>
      </c>
      <c r="E2346" s="607" t="s">
        <v>5</v>
      </c>
      <c r="F2346" s="608" t="s">
        <v>1718</v>
      </c>
      <c r="H2346" s="609">
        <v>8.81</v>
      </c>
      <c r="L2346" s="605"/>
      <c r="M2346" s="610"/>
      <c r="N2346" s="611"/>
      <c r="O2346" s="611"/>
      <c r="P2346" s="611"/>
      <c r="Q2346" s="611"/>
      <c r="R2346" s="611"/>
      <c r="S2346" s="611"/>
      <c r="T2346" s="612"/>
      <c r="AT2346" s="607" t="s">
        <v>205</v>
      </c>
      <c r="AU2346" s="607" t="s">
        <v>89</v>
      </c>
      <c r="AV2346" s="606" t="s">
        <v>89</v>
      </c>
      <c r="AW2346" s="606" t="s">
        <v>43</v>
      </c>
      <c r="AX2346" s="606" t="s">
        <v>82</v>
      </c>
      <c r="AY2346" s="607" t="s">
        <v>197</v>
      </c>
    </row>
    <row r="2347" spans="2:51" s="606" customFormat="1">
      <c r="B2347" s="605"/>
      <c r="D2347" s="594" t="s">
        <v>205</v>
      </c>
      <c r="E2347" s="607" t="s">
        <v>5</v>
      </c>
      <c r="F2347" s="608" t="s">
        <v>1719</v>
      </c>
      <c r="H2347" s="609">
        <v>13.7</v>
      </c>
      <c r="L2347" s="605"/>
      <c r="M2347" s="610"/>
      <c r="N2347" s="611"/>
      <c r="O2347" s="611"/>
      <c r="P2347" s="611"/>
      <c r="Q2347" s="611"/>
      <c r="R2347" s="611"/>
      <c r="S2347" s="611"/>
      <c r="T2347" s="612"/>
      <c r="AT2347" s="607" t="s">
        <v>205</v>
      </c>
      <c r="AU2347" s="607" t="s">
        <v>89</v>
      </c>
      <c r="AV2347" s="606" t="s">
        <v>89</v>
      </c>
      <c r="AW2347" s="606" t="s">
        <v>43</v>
      </c>
      <c r="AX2347" s="606" t="s">
        <v>82</v>
      </c>
      <c r="AY2347" s="607" t="s">
        <v>197</v>
      </c>
    </row>
    <row r="2348" spans="2:51" s="606" customFormat="1">
      <c r="B2348" s="605"/>
      <c r="D2348" s="594" t="s">
        <v>205</v>
      </c>
      <c r="E2348" s="607" t="s">
        <v>5</v>
      </c>
      <c r="F2348" s="608" t="s">
        <v>1720</v>
      </c>
      <c r="H2348" s="609">
        <v>8.81</v>
      </c>
      <c r="L2348" s="605"/>
      <c r="M2348" s="610"/>
      <c r="N2348" s="611"/>
      <c r="O2348" s="611"/>
      <c r="P2348" s="611"/>
      <c r="Q2348" s="611"/>
      <c r="R2348" s="611"/>
      <c r="S2348" s="611"/>
      <c r="T2348" s="612"/>
      <c r="AT2348" s="607" t="s">
        <v>205</v>
      </c>
      <c r="AU2348" s="607" t="s">
        <v>89</v>
      </c>
      <c r="AV2348" s="606" t="s">
        <v>89</v>
      </c>
      <c r="AW2348" s="606" t="s">
        <v>43</v>
      </c>
      <c r="AX2348" s="606" t="s">
        <v>82</v>
      </c>
      <c r="AY2348" s="607" t="s">
        <v>197</v>
      </c>
    </row>
    <row r="2349" spans="2:51" s="606" customFormat="1">
      <c r="B2349" s="605"/>
      <c r="D2349" s="594" t="s">
        <v>205</v>
      </c>
      <c r="E2349" s="607" t="s">
        <v>5</v>
      </c>
      <c r="F2349" s="608" t="s">
        <v>1721</v>
      </c>
      <c r="H2349" s="609">
        <v>13.7</v>
      </c>
      <c r="L2349" s="605"/>
      <c r="M2349" s="610"/>
      <c r="N2349" s="611"/>
      <c r="O2349" s="611"/>
      <c r="P2349" s="611"/>
      <c r="Q2349" s="611"/>
      <c r="R2349" s="611"/>
      <c r="S2349" s="611"/>
      <c r="T2349" s="612"/>
      <c r="AT2349" s="607" t="s">
        <v>205</v>
      </c>
      <c r="AU2349" s="607" t="s">
        <v>89</v>
      </c>
      <c r="AV2349" s="606" t="s">
        <v>89</v>
      </c>
      <c r="AW2349" s="606" t="s">
        <v>43</v>
      </c>
      <c r="AX2349" s="606" t="s">
        <v>82</v>
      </c>
      <c r="AY2349" s="607" t="s">
        <v>197</v>
      </c>
    </row>
    <row r="2350" spans="2:51" s="606" customFormat="1">
      <c r="B2350" s="605"/>
      <c r="D2350" s="594" t="s">
        <v>205</v>
      </c>
      <c r="E2350" s="607" t="s">
        <v>5</v>
      </c>
      <c r="F2350" s="608" t="s">
        <v>1722</v>
      </c>
      <c r="H2350" s="609">
        <v>8.81</v>
      </c>
      <c r="L2350" s="605"/>
      <c r="M2350" s="610"/>
      <c r="N2350" s="611"/>
      <c r="O2350" s="611"/>
      <c r="P2350" s="611"/>
      <c r="Q2350" s="611"/>
      <c r="R2350" s="611"/>
      <c r="S2350" s="611"/>
      <c r="T2350" s="612"/>
      <c r="AT2350" s="607" t="s">
        <v>205</v>
      </c>
      <c r="AU2350" s="607" t="s">
        <v>89</v>
      </c>
      <c r="AV2350" s="606" t="s">
        <v>89</v>
      </c>
      <c r="AW2350" s="606" t="s">
        <v>43</v>
      </c>
      <c r="AX2350" s="606" t="s">
        <v>82</v>
      </c>
      <c r="AY2350" s="607" t="s">
        <v>197</v>
      </c>
    </row>
    <row r="2351" spans="2:51" s="606" customFormat="1">
      <c r="B2351" s="605"/>
      <c r="D2351" s="594" t="s">
        <v>205</v>
      </c>
      <c r="E2351" s="607" t="s">
        <v>5</v>
      </c>
      <c r="F2351" s="608" t="s">
        <v>1723</v>
      </c>
      <c r="H2351" s="609">
        <v>13.7</v>
      </c>
      <c r="L2351" s="605"/>
      <c r="M2351" s="610"/>
      <c r="N2351" s="611"/>
      <c r="O2351" s="611"/>
      <c r="P2351" s="611"/>
      <c r="Q2351" s="611"/>
      <c r="R2351" s="611"/>
      <c r="S2351" s="611"/>
      <c r="T2351" s="612"/>
      <c r="AT2351" s="607" t="s">
        <v>205</v>
      </c>
      <c r="AU2351" s="607" t="s">
        <v>89</v>
      </c>
      <c r="AV2351" s="606" t="s">
        <v>89</v>
      </c>
      <c r="AW2351" s="606" t="s">
        <v>43</v>
      </c>
      <c r="AX2351" s="606" t="s">
        <v>82</v>
      </c>
      <c r="AY2351" s="607" t="s">
        <v>197</v>
      </c>
    </row>
    <row r="2352" spans="2:51" s="606" customFormat="1">
      <c r="B2352" s="605"/>
      <c r="D2352" s="594" t="s">
        <v>205</v>
      </c>
      <c r="E2352" s="607" t="s">
        <v>5</v>
      </c>
      <c r="F2352" s="608" t="s">
        <v>1724</v>
      </c>
      <c r="H2352" s="609">
        <v>8.81</v>
      </c>
      <c r="L2352" s="605"/>
      <c r="M2352" s="610"/>
      <c r="N2352" s="611"/>
      <c r="O2352" s="611"/>
      <c r="P2352" s="611"/>
      <c r="Q2352" s="611"/>
      <c r="R2352" s="611"/>
      <c r="S2352" s="611"/>
      <c r="T2352" s="612"/>
      <c r="AT2352" s="607" t="s">
        <v>205</v>
      </c>
      <c r="AU2352" s="607" t="s">
        <v>89</v>
      </c>
      <c r="AV2352" s="606" t="s">
        <v>89</v>
      </c>
      <c r="AW2352" s="606" t="s">
        <v>43</v>
      </c>
      <c r="AX2352" s="606" t="s">
        <v>82</v>
      </c>
      <c r="AY2352" s="607" t="s">
        <v>197</v>
      </c>
    </row>
    <row r="2353" spans="2:51" s="606" customFormat="1">
      <c r="B2353" s="605"/>
      <c r="D2353" s="594" t="s">
        <v>205</v>
      </c>
      <c r="E2353" s="607" t="s">
        <v>5</v>
      </c>
      <c r="F2353" s="608" t="s">
        <v>1725</v>
      </c>
      <c r="H2353" s="609">
        <v>13.7</v>
      </c>
      <c r="L2353" s="605"/>
      <c r="M2353" s="610"/>
      <c r="N2353" s="611"/>
      <c r="O2353" s="611"/>
      <c r="P2353" s="611"/>
      <c r="Q2353" s="611"/>
      <c r="R2353" s="611"/>
      <c r="S2353" s="611"/>
      <c r="T2353" s="612"/>
      <c r="AT2353" s="607" t="s">
        <v>205</v>
      </c>
      <c r="AU2353" s="607" t="s">
        <v>89</v>
      </c>
      <c r="AV2353" s="606" t="s">
        <v>89</v>
      </c>
      <c r="AW2353" s="606" t="s">
        <v>43</v>
      </c>
      <c r="AX2353" s="606" t="s">
        <v>82</v>
      </c>
      <c r="AY2353" s="607" t="s">
        <v>197</v>
      </c>
    </row>
    <row r="2354" spans="2:51" s="606" customFormat="1">
      <c r="B2354" s="605"/>
      <c r="D2354" s="594" t="s">
        <v>205</v>
      </c>
      <c r="E2354" s="607" t="s">
        <v>5</v>
      </c>
      <c r="F2354" s="608" t="s">
        <v>1726</v>
      </c>
      <c r="H2354" s="609">
        <v>8.81</v>
      </c>
      <c r="L2354" s="605"/>
      <c r="M2354" s="610"/>
      <c r="N2354" s="611"/>
      <c r="O2354" s="611"/>
      <c r="P2354" s="611"/>
      <c r="Q2354" s="611"/>
      <c r="R2354" s="611"/>
      <c r="S2354" s="611"/>
      <c r="T2354" s="612"/>
      <c r="AT2354" s="607" t="s">
        <v>205</v>
      </c>
      <c r="AU2354" s="607" t="s">
        <v>89</v>
      </c>
      <c r="AV2354" s="606" t="s">
        <v>89</v>
      </c>
      <c r="AW2354" s="606" t="s">
        <v>43</v>
      </c>
      <c r="AX2354" s="606" t="s">
        <v>82</v>
      </c>
      <c r="AY2354" s="607" t="s">
        <v>197</v>
      </c>
    </row>
    <row r="2355" spans="2:51" s="606" customFormat="1">
      <c r="B2355" s="605"/>
      <c r="D2355" s="594" t="s">
        <v>205</v>
      </c>
      <c r="E2355" s="607" t="s">
        <v>5</v>
      </c>
      <c r="F2355" s="608" t="s">
        <v>1727</v>
      </c>
      <c r="H2355" s="609">
        <v>13.7</v>
      </c>
      <c r="L2355" s="605"/>
      <c r="M2355" s="610"/>
      <c r="N2355" s="611"/>
      <c r="O2355" s="611"/>
      <c r="P2355" s="611"/>
      <c r="Q2355" s="611"/>
      <c r="R2355" s="611"/>
      <c r="S2355" s="611"/>
      <c r="T2355" s="612"/>
      <c r="AT2355" s="607" t="s">
        <v>205</v>
      </c>
      <c r="AU2355" s="607" t="s">
        <v>89</v>
      </c>
      <c r="AV2355" s="606" t="s">
        <v>89</v>
      </c>
      <c r="AW2355" s="606" t="s">
        <v>43</v>
      </c>
      <c r="AX2355" s="606" t="s">
        <v>82</v>
      </c>
      <c r="AY2355" s="607" t="s">
        <v>197</v>
      </c>
    </row>
    <row r="2356" spans="2:51" s="606" customFormat="1">
      <c r="B2356" s="605"/>
      <c r="D2356" s="594" t="s">
        <v>205</v>
      </c>
      <c r="E2356" s="607" t="s">
        <v>5</v>
      </c>
      <c r="F2356" s="608" t="s">
        <v>1728</v>
      </c>
      <c r="H2356" s="609">
        <v>8.81</v>
      </c>
      <c r="L2356" s="605"/>
      <c r="M2356" s="610"/>
      <c r="N2356" s="611"/>
      <c r="O2356" s="611"/>
      <c r="P2356" s="611"/>
      <c r="Q2356" s="611"/>
      <c r="R2356" s="611"/>
      <c r="S2356" s="611"/>
      <c r="T2356" s="612"/>
      <c r="AT2356" s="607" t="s">
        <v>205</v>
      </c>
      <c r="AU2356" s="607" t="s">
        <v>89</v>
      </c>
      <c r="AV2356" s="606" t="s">
        <v>89</v>
      </c>
      <c r="AW2356" s="606" t="s">
        <v>43</v>
      </c>
      <c r="AX2356" s="606" t="s">
        <v>82</v>
      </c>
      <c r="AY2356" s="607" t="s">
        <v>197</v>
      </c>
    </row>
    <row r="2357" spans="2:51" s="606" customFormat="1">
      <c r="B2357" s="605"/>
      <c r="D2357" s="594" t="s">
        <v>205</v>
      </c>
      <c r="E2357" s="607" t="s">
        <v>5</v>
      </c>
      <c r="F2357" s="608" t="s">
        <v>1729</v>
      </c>
      <c r="H2357" s="609">
        <v>13.7</v>
      </c>
      <c r="L2357" s="605"/>
      <c r="M2357" s="610"/>
      <c r="N2357" s="611"/>
      <c r="O2357" s="611"/>
      <c r="P2357" s="611"/>
      <c r="Q2357" s="611"/>
      <c r="R2357" s="611"/>
      <c r="S2357" s="611"/>
      <c r="T2357" s="612"/>
      <c r="AT2357" s="607" t="s">
        <v>205</v>
      </c>
      <c r="AU2357" s="607" t="s">
        <v>89</v>
      </c>
      <c r="AV2357" s="606" t="s">
        <v>89</v>
      </c>
      <c r="AW2357" s="606" t="s">
        <v>43</v>
      </c>
      <c r="AX2357" s="606" t="s">
        <v>82</v>
      </c>
      <c r="AY2357" s="607" t="s">
        <v>197</v>
      </c>
    </row>
    <row r="2358" spans="2:51" s="606" customFormat="1">
      <c r="B2358" s="605"/>
      <c r="D2358" s="594" t="s">
        <v>205</v>
      </c>
      <c r="E2358" s="607" t="s">
        <v>5</v>
      </c>
      <c r="F2358" s="608" t="s">
        <v>1730</v>
      </c>
      <c r="H2358" s="609">
        <v>8.81</v>
      </c>
      <c r="L2358" s="605"/>
      <c r="M2358" s="610"/>
      <c r="N2358" s="611"/>
      <c r="O2358" s="611"/>
      <c r="P2358" s="611"/>
      <c r="Q2358" s="611"/>
      <c r="R2358" s="611"/>
      <c r="S2358" s="611"/>
      <c r="T2358" s="612"/>
      <c r="AT2358" s="607" t="s">
        <v>205</v>
      </c>
      <c r="AU2358" s="607" t="s">
        <v>89</v>
      </c>
      <c r="AV2358" s="606" t="s">
        <v>89</v>
      </c>
      <c r="AW2358" s="606" t="s">
        <v>43</v>
      </c>
      <c r="AX2358" s="606" t="s">
        <v>82</v>
      </c>
      <c r="AY2358" s="607" t="s">
        <v>197</v>
      </c>
    </row>
    <row r="2359" spans="2:51" s="606" customFormat="1">
      <c r="B2359" s="605"/>
      <c r="D2359" s="594" t="s">
        <v>205</v>
      </c>
      <c r="E2359" s="607" t="s">
        <v>5</v>
      </c>
      <c r="F2359" s="608" t="s">
        <v>1731</v>
      </c>
      <c r="H2359" s="609">
        <v>13.7</v>
      </c>
      <c r="L2359" s="605"/>
      <c r="M2359" s="610"/>
      <c r="N2359" s="611"/>
      <c r="O2359" s="611"/>
      <c r="P2359" s="611"/>
      <c r="Q2359" s="611"/>
      <c r="R2359" s="611"/>
      <c r="S2359" s="611"/>
      <c r="T2359" s="612"/>
      <c r="AT2359" s="607" t="s">
        <v>205</v>
      </c>
      <c r="AU2359" s="607" t="s">
        <v>89</v>
      </c>
      <c r="AV2359" s="606" t="s">
        <v>89</v>
      </c>
      <c r="AW2359" s="606" t="s">
        <v>43</v>
      </c>
      <c r="AX2359" s="606" t="s">
        <v>82</v>
      </c>
      <c r="AY2359" s="607" t="s">
        <v>197</v>
      </c>
    </row>
    <row r="2360" spans="2:51" s="606" customFormat="1">
      <c r="B2360" s="605"/>
      <c r="D2360" s="594" t="s">
        <v>205</v>
      </c>
      <c r="E2360" s="607" t="s">
        <v>5</v>
      </c>
      <c r="F2360" s="608" t="s">
        <v>1732</v>
      </c>
      <c r="H2360" s="609">
        <v>8.81</v>
      </c>
      <c r="L2360" s="605"/>
      <c r="M2360" s="610"/>
      <c r="N2360" s="611"/>
      <c r="O2360" s="611"/>
      <c r="P2360" s="611"/>
      <c r="Q2360" s="611"/>
      <c r="R2360" s="611"/>
      <c r="S2360" s="611"/>
      <c r="T2360" s="612"/>
      <c r="AT2360" s="607" t="s">
        <v>205</v>
      </c>
      <c r="AU2360" s="607" t="s">
        <v>89</v>
      </c>
      <c r="AV2360" s="606" t="s">
        <v>89</v>
      </c>
      <c r="AW2360" s="606" t="s">
        <v>43</v>
      </c>
      <c r="AX2360" s="606" t="s">
        <v>82</v>
      </c>
      <c r="AY2360" s="607" t="s">
        <v>197</v>
      </c>
    </row>
    <row r="2361" spans="2:51" s="606" customFormat="1">
      <c r="B2361" s="605"/>
      <c r="D2361" s="594" t="s">
        <v>205</v>
      </c>
      <c r="E2361" s="607" t="s">
        <v>5</v>
      </c>
      <c r="F2361" s="608" t="s">
        <v>1733</v>
      </c>
      <c r="H2361" s="609">
        <v>13.7</v>
      </c>
      <c r="L2361" s="605"/>
      <c r="M2361" s="610"/>
      <c r="N2361" s="611"/>
      <c r="O2361" s="611"/>
      <c r="P2361" s="611"/>
      <c r="Q2361" s="611"/>
      <c r="R2361" s="611"/>
      <c r="S2361" s="611"/>
      <c r="T2361" s="612"/>
      <c r="AT2361" s="607" t="s">
        <v>205</v>
      </c>
      <c r="AU2361" s="607" t="s">
        <v>89</v>
      </c>
      <c r="AV2361" s="606" t="s">
        <v>89</v>
      </c>
      <c r="AW2361" s="606" t="s">
        <v>43</v>
      </c>
      <c r="AX2361" s="606" t="s">
        <v>82</v>
      </c>
      <c r="AY2361" s="607" t="s">
        <v>197</v>
      </c>
    </row>
    <row r="2362" spans="2:51" s="606" customFormat="1">
      <c r="B2362" s="605"/>
      <c r="D2362" s="594" t="s">
        <v>205</v>
      </c>
      <c r="E2362" s="607" t="s">
        <v>5</v>
      </c>
      <c r="F2362" s="608" t="s">
        <v>1734</v>
      </c>
      <c r="H2362" s="609">
        <v>8.81</v>
      </c>
      <c r="L2362" s="605"/>
      <c r="M2362" s="610"/>
      <c r="N2362" s="611"/>
      <c r="O2362" s="611"/>
      <c r="P2362" s="611"/>
      <c r="Q2362" s="611"/>
      <c r="R2362" s="611"/>
      <c r="S2362" s="611"/>
      <c r="T2362" s="612"/>
      <c r="AT2362" s="607" t="s">
        <v>205</v>
      </c>
      <c r="AU2362" s="607" t="s">
        <v>89</v>
      </c>
      <c r="AV2362" s="606" t="s">
        <v>89</v>
      </c>
      <c r="AW2362" s="606" t="s">
        <v>43</v>
      </c>
      <c r="AX2362" s="606" t="s">
        <v>82</v>
      </c>
      <c r="AY2362" s="607" t="s">
        <v>197</v>
      </c>
    </row>
    <row r="2363" spans="2:51" s="622" customFormat="1">
      <c r="B2363" s="621"/>
      <c r="D2363" s="594" t="s">
        <v>205</v>
      </c>
      <c r="E2363" s="623" t="s">
        <v>5</v>
      </c>
      <c r="F2363" s="624" t="s">
        <v>243</v>
      </c>
      <c r="H2363" s="625">
        <v>256.42</v>
      </c>
      <c r="L2363" s="621"/>
      <c r="M2363" s="626"/>
      <c r="N2363" s="627"/>
      <c r="O2363" s="627"/>
      <c r="P2363" s="627"/>
      <c r="Q2363" s="627"/>
      <c r="R2363" s="627"/>
      <c r="S2363" s="627"/>
      <c r="T2363" s="628"/>
      <c r="AT2363" s="623" t="s">
        <v>205</v>
      </c>
      <c r="AU2363" s="623" t="s">
        <v>89</v>
      </c>
      <c r="AV2363" s="622" t="s">
        <v>114</v>
      </c>
      <c r="AW2363" s="622" t="s">
        <v>43</v>
      </c>
      <c r="AX2363" s="622" t="s">
        <v>82</v>
      </c>
      <c r="AY2363" s="623" t="s">
        <v>197</v>
      </c>
    </row>
    <row r="2364" spans="2:51" s="599" customFormat="1">
      <c r="B2364" s="598"/>
      <c r="D2364" s="594" t="s">
        <v>205</v>
      </c>
      <c r="E2364" s="600" t="s">
        <v>5</v>
      </c>
      <c r="F2364" s="601" t="s">
        <v>244</v>
      </c>
      <c r="H2364" s="600" t="s">
        <v>5</v>
      </c>
      <c r="L2364" s="598"/>
      <c r="M2364" s="602"/>
      <c r="N2364" s="603"/>
      <c r="O2364" s="603"/>
      <c r="P2364" s="603"/>
      <c r="Q2364" s="603"/>
      <c r="R2364" s="603"/>
      <c r="S2364" s="603"/>
      <c r="T2364" s="604"/>
      <c r="AT2364" s="600" t="s">
        <v>205</v>
      </c>
      <c r="AU2364" s="600" t="s">
        <v>89</v>
      </c>
      <c r="AV2364" s="599" t="s">
        <v>11</v>
      </c>
      <c r="AW2364" s="599" t="s">
        <v>43</v>
      </c>
      <c r="AX2364" s="599" t="s">
        <v>82</v>
      </c>
      <c r="AY2364" s="600" t="s">
        <v>197</v>
      </c>
    </row>
    <row r="2365" spans="2:51" s="606" customFormat="1">
      <c r="B2365" s="605"/>
      <c r="D2365" s="594" t="s">
        <v>205</v>
      </c>
      <c r="E2365" s="607" t="s">
        <v>5</v>
      </c>
      <c r="F2365" s="608" t="s">
        <v>1735</v>
      </c>
      <c r="H2365" s="609">
        <v>8.81</v>
      </c>
      <c r="L2365" s="605"/>
      <c r="M2365" s="610"/>
      <c r="N2365" s="611"/>
      <c r="O2365" s="611"/>
      <c r="P2365" s="611"/>
      <c r="Q2365" s="611"/>
      <c r="R2365" s="611"/>
      <c r="S2365" s="611"/>
      <c r="T2365" s="612"/>
      <c r="AT2365" s="607" t="s">
        <v>205</v>
      </c>
      <c r="AU2365" s="607" t="s">
        <v>89</v>
      </c>
      <c r="AV2365" s="606" t="s">
        <v>89</v>
      </c>
      <c r="AW2365" s="606" t="s">
        <v>43</v>
      </c>
      <c r="AX2365" s="606" t="s">
        <v>82</v>
      </c>
      <c r="AY2365" s="607" t="s">
        <v>197</v>
      </c>
    </row>
    <row r="2366" spans="2:51" s="606" customFormat="1">
      <c r="B2366" s="605"/>
      <c r="D2366" s="594" t="s">
        <v>205</v>
      </c>
      <c r="E2366" s="607" t="s">
        <v>5</v>
      </c>
      <c r="F2366" s="608" t="s">
        <v>1736</v>
      </c>
      <c r="H2366" s="609">
        <v>13.7</v>
      </c>
      <c r="L2366" s="605"/>
      <c r="M2366" s="610"/>
      <c r="N2366" s="611"/>
      <c r="O2366" s="611"/>
      <c r="P2366" s="611"/>
      <c r="Q2366" s="611"/>
      <c r="R2366" s="611"/>
      <c r="S2366" s="611"/>
      <c r="T2366" s="612"/>
      <c r="AT2366" s="607" t="s">
        <v>205</v>
      </c>
      <c r="AU2366" s="607" t="s">
        <v>89</v>
      </c>
      <c r="AV2366" s="606" t="s">
        <v>89</v>
      </c>
      <c r="AW2366" s="606" t="s">
        <v>43</v>
      </c>
      <c r="AX2366" s="606" t="s">
        <v>82</v>
      </c>
      <c r="AY2366" s="607" t="s">
        <v>197</v>
      </c>
    </row>
    <row r="2367" spans="2:51" s="606" customFormat="1">
      <c r="B2367" s="605"/>
      <c r="D2367" s="594" t="s">
        <v>205</v>
      </c>
      <c r="E2367" s="607" t="s">
        <v>5</v>
      </c>
      <c r="F2367" s="608" t="s">
        <v>1737</v>
      </c>
      <c r="H2367" s="609">
        <v>8.81</v>
      </c>
      <c r="L2367" s="605"/>
      <c r="M2367" s="610"/>
      <c r="N2367" s="611"/>
      <c r="O2367" s="611"/>
      <c r="P2367" s="611"/>
      <c r="Q2367" s="611"/>
      <c r="R2367" s="611"/>
      <c r="S2367" s="611"/>
      <c r="T2367" s="612"/>
      <c r="AT2367" s="607" t="s">
        <v>205</v>
      </c>
      <c r="AU2367" s="607" t="s">
        <v>89</v>
      </c>
      <c r="AV2367" s="606" t="s">
        <v>89</v>
      </c>
      <c r="AW2367" s="606" t="s">
        <v>43</v>
      </c>
      <c r="AX2367" s="606" t="s">
        <v>82</v>
      </c>
      <c r="AY2367" s="607" t="s">
        <v>197</v>
      </c>
    </row>
    <row r="2368" spans="2:51" s="606" customFormat="1">
      <c r="B2368" s="605"/>
      <c r="D2368" s="594" t="s">
        <v>205</v>
      </c>
      <c r="E2368" s="607" t="s">
        <v>5</v>
      </c>
      <c r="F2368" s="608" t="s">
        <v>1738</v>
      </c>
      <c r="H2368" s="609">
        <v>13.7</v>
      </c>
      <c r="L2368" s="605"/>
      <c r="M2368" s="610"/>
      <c r="N2368" s="611"/>
      <c r="O2368" s="611"/>
      <c r="P2368" s="611"/>
      <c r="Q2368" s="611"/>
      <c r="R2368" s="611"/>
      <c r="S2368" s="611"/>
      <c r="T2368" s="612"/>
      <c r="AT2368" s="607" t="s">
        <v>205</v>
      </c>
      <c r="AU2368" s="607" t="s">
        <v>89</v>
      </c>
      <c r="AV2368" s="606" t="s">
        <v>89</v>
      </c>
      <c r="AW2368" s="606" t="s">
        <v>43</v>
      </c>
      <c r="AX2368" s="606" t="s">
        <v>82</v>
      </c>
      <c r="AY2368" s="607" t="s">
        <v>197</v>
      </c>
    </row>
    <row r="2369" spans="2:51" s="606" customFormat="1">
      <c r="B2369" s="605"/>
      <c r="D2369" s="594" t="s">
        <v>205</v>
      </c>
      <c r="E2369" s="607" t="s">
        <v>5</v>
      </c>
      <c r="F2369" s="608" t="s">
        <v>1739</v>
      </c>
      <c r="H2369" s="609">
        <v>8.81</v>
      </c>
      <c r="L2369" s="605"/>
      <c r="M2369" s="610"/>
      <c r="N2369" s="611"/>
      <c r="O2369" s="611"/>
      <c r="P2369" s="611"/>
      <c r="Q2369" s="611"/>
      <c r="R2369" s="611"/>
      <c r="S2369" s="611"/>
      <c r="T2369" s="612"/>
      <c r="AT2369" s="607" t="s">
        <v>205</v>
      </c>
      <c r="AU2369" s="607" t="s">
        <v>89</v>
      </c>
      <c r="AV2369" s="606" t="s">
        <v>89</v>
      </c>
      <c r="AW2369" s="606" t="s">
        <v>43</v>
      </c>
      <c r="AX2369" s="606" t="s">
        <v>82</v>
      </c>
      <c r="AY2369" s="607" t="s">
        <v>197</v>
      </c>
    </row>
    <row r="2370" spans="2:51" s="606" customFormat="1">
      <c r="B2370" s="605"/>
      <c r="D2370" s="594" t="s">
        <v>205</v>
      </c>
      <c r="E2370" s="607" t="s">
        <v>5</v>
      </c>
      <c r="F2370" s="608" t="s">
        <v>1740</v>
      </c>
      <c r="H2370" s="609">
        <v>13.7</v>
      </c>
      <c r="L2370" s="605"/>
      <c r="M2370" s="610"/>
      <c r="N2370" s="611"/>
      <c r="O2370" s="611"/>
      <c r="P2370" s="611"/>
      <c r="Q2370" s="611"/>
      <c r="R2370" s="611"/>
      <c r="S2370" s="611"/>
      <c r="T2370" s="612"/>
      <c r="AT2370" s="607" t="s">
        <v>205</v>
      </c>
      <c r="AU2370" s="607" t="s">
        <v>89</v>
      </c>
      <c r="AV2370" s="606" t="s">
        <v>89</v>
      </c>
      <c r="AW2370" s="606" t="s">
        <v>43</v>
      </c>
      <c r="AX2370" s="606" t="s">
        <v>82</v>
      </c>
      <c r="AY2370" s="607" t="s">
        <v>197</v>
      </c>
    </row>
    <row r="2371" spans="2:51" s="606" customFormat="1">
      <c r="B2371" s="605"/>
      <c r="D2371" s="594" t="s">
        <v>205</v>
      </c>
      <c r="E2371" s="607" t="s">
        <v>5</v>
      </c>
      <c r="F2371" s="608" t="s">
        <v>1741</v>
      </c>
      <c r="H2371" s="609">
        <v>8.81</v>
      </c>
      <c r="L2371" s="605"/>
      <c r="M2371" s="610"/>
      <c r="N2371" s="611"/>
      <c r="O2371" s="611"/>
      <c r="P2371" s="611"/>
      <c r="Q2371" s="611"/>
      <c r="R2371" s="611"/>
      <c r="S2371" s="611"/>
      <c r="T2371" s="612"/>
      <c r="AT2371" s="607" t="s">
        <v>205</v>
      </c>
      <c r="AU2371" s="607" t="s">
        <v>89</v>
      </c>
      <c r="AV2371" s="606" t="s">
        <v>89</v>
      </c>
      <c r="AW2371" s="606" t="s">
        <v>43</v>
      </c>
      <c r="AX2371" s="606" t="s">
        <v>82</v>
      </c>
      <c r="AY2371" s="607" t="s">
        <v>197</v>
      </c>
    </row>
    <row r="2372" spans="2:51" s="606" customFormat="1">
      <c r="B2372" s="605"/>
      <c r="D2372" s="594" t="s">
        <v>205</v>
      </c>
      <c r="E2372" s="607" t="s">
        <v>5</v>
      </c>
      <c r="F2372" s="608" t="s">
        <v>1742</v>
      </c>
      <c r="H2372" s="609">
        <v>13.7</v>
      </c>
      <c r="L2372" s="605"/>
      <c r="M2372" s="610"/>
      <c r="N2372" s="611"/>
      <c r="O2372" s="611"/>
      <c r="P2372" s="611"/>
      <c r="Q2372" s="611"/>
      <c r="R2372" s="611"/>
      <c r="S2372" s="611"/>
      <c r="T2372" s="612"/>
      <c r="AT2372" s="607" t="s">
        <v>205</v>
      </c>
      <c r="AU2372" s="607" t="s">
        <v>89</v>
      </c>
      <c r="AV2372" s="606" t="s">
        <v>89</v>
      </c>
      <c r="AW2372" s="606" t="s">
        <v>43</v>
      </c>
      <c r="AX2372" s="606" t="s">
        <v>82</v>
      </c>
      <c r="AY2372" s="607" t="s">
        <v>197</v>
      </c>
    </row>
    <row r="2373" spans="2:51" s="606" customFormat="1">
      <c r="B2373" s="605"/>
      <c r="D2373" s="594" t="s">
        <v>205</v>
      </c>
      <c r="E2373" s="607" t="s">
        <v>5</v>
      </c>
      <c r="F2373" s="608" t="s">
        <v>1743</v>
      </c>
      <c r="H2373" s="609">
        <v>8.81</v>
      </c>
      <c r="L2373" s="605"/>
      <c r="M2373" s="610"/>
      <c r="N2373" s="611"/>
      <c r="O2373" s="611"/>
      <c r="P2373" s="611"/>
      <c r="Q2373" s="611"/>
      <c r="R2373" s="611"/>
      <c r="S2373" s="611"/>
      <c r="T2373" s="612"/>
      <c r="AT2373" s="607" t="s">
        <v>205</v>
      </c>
      <c r="AU2373" s="607" t="s">
        <v>89</v>
      </c>
      <c r="AV2373" s="606" t="s">
        <v>89</v>
      </c>
      <c r="AW2373" s="606" t="s">
        <v>43</v>
      </c>
      <c r="AX2373" s="606" t="s">
        <v>82</v>
      </c>
      <c r="AY2373" s="607" t="s">
        <v>197</v>
      </c>
    </row>
    <row r="2374" spans="2:51" s="606" customFormat="1">
      <c r="B2374" s="605"/>
      <c r="D2374" s="594" t="s">
        <v>205</v>
      </c>
      <c r="E2374" s="607" t="s">
        <v>5</v>
      </c>
      <c r="F2374" s="608" t="s">
        <v>1744</v>
      </c>
      <c r="H2374" s="609">
        <v>13.7</v>
      </c>
      <c r="L2374" s="605"/>
      <c r="M2374" s="610"/>
      <c r="N2374" s="611"/>
      <c r="O2374" s="611"/>
      <c r="P2374" s="611"/>
      <c r="Q2374" s="611"/>
      <c r="R2374" s="611"/>
      <c r="S2374" s="611"/>
      <c r="T2374" s="612"/>
      <c r="AT2374" s="607" t="s">
        <v>205</v>
      </c>
      <c r="AU2374" s="607" t="s">
        <v>89</v>
      </c>
      <c r="AV2374" s="606" t="s">
        <v>89</v>
      </c>
      <c r="AW2374" s="606" t="s">
        <v>43</v>
      </c>
      <c r="AX2374" s="606" t="s">
        <v>82</v>
      </c>
      <c r="AY2374" s="607" t="s">
        <v>197</v>
      </c>
    </row>
    <row r="2375" spans="2:51" s="606" customFormat="1">
      <c r="B2375" s="605"/>
      <c r="D2375" s="594" t="s">
        <v>205</v>
      </c>
      <c r="E2375" s="607" t="s">
        <v>5</v>
      </c>
      <c r="F2375" s="608" t="s">
        <v>1745</v>
      </c>
      <c r="H2375" s="609">
        <v>8.81</v>
      </c>
      <c r="L2375" s="605"/>
      <c r="M2375" s="610"/>
      <c r="N2375" s="611"/>
      <c r="O2375" s="611"/>
      <c r="P2375" s="611"/>
      <c r="Q2375" s="611"/>
      <c r="R2375" s="611"/>
      <c r="S2375" s="611"/>
      <c r="T2375" s="612"/>
      <c r="AT2375" s="607" t="s">
        <v>205</v>
      </c>
      <c r="AU2375" s="607" t="s">
        <v>89</v>
      </c>
      <c r="AV2375" s="606" t="s">
        <v>89</v>
      </c>
      <c r="AW2375" s="606" t="s">
        <v>43</v>
      </c>
      <c r="AX2375" s="606" t="s">
        <v>82</v>
      </c>
      <c r="AY2375" s="607" t="s">
        <v>197</v>
      </c>
    </row>
    <row r="2376" spans="2:51" s="606" customFormat="1">
      <c r="B2376" s="605"/>
      <c r="D2376" s="594" t="s">
        <v>205</v>
      </c>
      <c r="E2376" s="607" t="s">
        <v>5</v>
      </c>
      <c r="F2376" s="608" t="s">
        <v>1746</v>
      </c>
      <c r="H2376" s="609">
        <v>13.7</v>
      </c>
      <c r="L2376" s="605"/>
      <c r="M2376" s="610"/>
      <c r="N2376" s="611"/>
      <c r="O2376" s="611"/>
      <c r="P2376" s="611"/>
      <c r="Q2376" s="611"/>
      <c r="R2376" s="611"/>
      <c r="S2376" s="611"/>
      <c r="T2376" s="612"/>
      <c r="AT2376" s="607" t="s">
        <v>205</v>
      </c>
      <c r="AU2376" s="607" t="s">
        <v>89</v>
      </c>
      <c r="AV2376" s="606" t="s">
        <v>89</v>
      </c>
      <c r="AW2376" s="606" t="s">
        <v>43</v>
      </c>
      <c r="AX2376" s="606" t="s">
        <v>82</v>
      </c>
      <c r="AY2376" s="607" t="s">
        <v>197</v>
      </c>
    </row>
    <row r="2377" spans="2:51" s="606" customFormat="1">
      <c r="B2377" s="605"/>
      <c r="D2377" s="594" t="s">
        <v>205</v>
      </c>
      <c r="E2377" s="607" t="s">
        <v>5</v>
      </c>
      <c r="F2377" s="608" t="s">
        <v>1747</v>
      </c>
      <c r="H2377" s="609">
        <v>8.81</v>
      </c>
      <c r="L2377" s="605"/>
      <c r="M2377" s="610"/>
      <c r="N2377" s="611"/>
      <c r="O2377" s="611"/>
      <c r="P2377" s="611"/>
      <c r="Q2377" s="611"/>
      <c r="R2377" s="611"/>
      <c r="S2377" s="611"/>
      <c r="T2377" s="612"/>
      <c r="AT2377" s="607" t="s">
        <v>205</v>
      </c>
      <c r="AU2377" s="607" t="s">
        <v>89</v>
      </c>
      <c r="AV2377" s="606" t="s">
        <v>89</v>
      </c>
      <c r="AW2377" s="606" t="s">
        <v>43</v>
      </c>
      <c r="AX2377" s="606" t="s">
        <v>82</v>
      </c>
      <c r="AY2377" s="607" t="s">
        <v>197</v>
      </c>
    </row>
    <row r="2378" spans="2:51" s="606" customFormat="1">
      <c r="B2378" s="605"/>
      <c r="D2378" s="594" t="s">
        <v>205</v>
      </c>
      <c r="E2378" s="607" t="s">
        <v>5</v>
      </c>
      <c r="F2378" s="608" t="s">
        <v>1748</v>
      </c>
      <c r="H2378" s="609">
        <v>13.7</v>
      </c>
      <c r="L2378" s="605"/>
      <c r="M2378" s="610"/>
      <c r="N2378" s="611"/>
      <c r="O2378" s="611"/>
      <c r="P2378" s="611"/>
      <c r="Q2378" s="611"/>
      <c r="R2378" s="611"/>
      <c r="S2378" s="611"/>
      <c r="T2378" s="612"/>
      <c r="AT2378" s="607" t="s">
        <v>205</v>
      </c>
      <c r="AU2378" s="607" t="s">
        <v>89</v>
      </c>
      <c r="AV2378" s="606" t="s">
        <v>89</v>
      </c>
      <c r="AW2378" s="606" t="s">
        <v>43</v>
      </c>
      <c r="AX2378" s="606" t="s">
        <v>82</v>
      </c>
      <c r="AY2378" s="607" t="s">
        <v>197</v>
      </c>
    </row>
    <row r="2379" spans="2:51" s="606" customFormat="1">
      <c r="B2379" s="605"/>
      <c r="D2379" s="594" t="s">
        <v>205</v>
      </c>
      <c r="E2379" s="607" t="s">
        <v>5</v>
      </c>
      <c r="F2379" s="608" t="s">
        <v>1749</v>
      </c>
      <c r="H2379" s="609">
        <v>8.81</v>
      </c>
      <c r="L2379" s="605"/>
      <c r="M2379" s="610"/>
      <c r="N2379" s="611"/>
      <c r="O2379" s="611"/>
      <c r="P2379" s="611"/>
      <c r="Q2379" s="611"/>
      <c r="R2379" s="611"/>
      <c r="S2379" s="611"/>
      <c r="T2379" s="612"/>
      <c r="AT2379" s="607" t="s">
        <v>205</v>
      </c>
      <c r="AU2379" s="607" t="s">
        <v>89</v>
      </c>
      <c r="AV2379" s="606" t="s">
        <v>89</v>
      </c>
      <c r="AW2379" s="606" t="s">
        <v>43</v>
      </c>
      <c r="AX2379" s="606" t="s">
        <v>82</v>
      </c>
      <c r="AY2379" s="607" t="s">
        <v>197</v>
      </c>
    </row>
    <row r="2380" spans="2:51" s="606" customFormat="1">
      <c r="B2380" s="605"/>
      <c r="D2380" s="594" t="s">
        <v>205</v>
      </c>
      <c r="E2380" s="607" t="s">
        <v>5</v>
      </c>
      <c r="F2380" s="608" t="s">
        <v>1750</v>
      </c>
      <c r="H2380" s="609">
        <v>13.7</v>
      </c>
      <c r="L2380" s="605"/>
      <c r="M2380" s="610"/>
      <c r="N2380" s="611"/>
      <c r="O2380" s="611"/>
      <c r="P2380" s="611"/>
      <c r="Q2380" s="611"/>
      <c r="R2380" s="611"/>
      <c r="S2380" s="611"/>
      <c r="T2380" s="612"/>
      <c r="AT2380" s="607" t="s">
        <v>205</v>
      </c>
      <c r="AU2380" s="607" t="s">
        <v>89</v>
      </c>
      <c r="AV2380" s="606" t="s">
        <v>89</v>
      </c>
      <c r="AW2380" s="606" t="s">
        <v>43</v>
      </c>
      <c r="AX2380" s="606" t="s">
        <v>82</v>
      </c>
      <c r="AY2380" s="607" t="s">
        <v>197</v>
      </c>
    </row>
    <row r="2381" spans="2:51" s="606" customFormat="1">
      <c r="B2381" s="605"/>
      <c r="D2381" s="594" t="s">
        <v>205</v>
      </c>
      <c r="E2381" s="607" t="s">
        <v>5</v>
      </c>
      <c r="F2381" s="608" t="s">
        <v>1751</v>
      </c>
      <c r="H2381" s="609">
        <v>8.81</v>
      </c>
      <c r="L2381" s="605"/>
      <c r="M2381" s="610"/>
      <c r="N2381" s="611"/>
      <c r="O2381" s="611"/>
      <c r="P2381" s="611"/>
      <c r="Q2381" s="611"/>
      <c r="R2381" s="611"/>
      <c r="S2381" s="611"/>
      <c r="T2381" s="612"/>
      <c r="AT2381" s="607" t="s">
        <v>205</v>
      </c>
      <c r="AU2381" s="607" t="s">
        <v>89</v>
      </c>
      <c r="AV2381" s="606" t="s">
        <v>89</v>
      </c>
      <c r="AW2381" s="606" t="s">
        <v>43</v>
      </c>
      <c r="AX2381" s="606" t="s">
        <v>82</v>
      </c>
      <c r="AY2381" s="607" t="s">
        <v>197</v>
      </c>
    </row>
    <row r="2382" spans="2:51" s="606" customFormat="1">
      <c r="B2382" s="605"/>
      <c r="D2382" s="594" t="s">
        <v>205</v>
      </c>
      <c r="E2382" s="607" t="s">
        <v>5</v>
      </c>
      <c r="F2382" s="608" t="s">
        <v>1752</v>
      </c>
      <c r="H2382" s="609">
        <v>13.7</v>
      </c>
      <c r="L2382" s="605"/>
      <c r="M2382" s="610"/>
      <c r="N2382" s="611"/>
      <c r="O2382" s="611"/>
      <c r="P2382" s="611"/>
      <c r="Q2382" s="611"/>
      <c r="R2382" s="611"/>
      <c r="S2382" s="611"/>
      <c r="T2382" s="612"/>
      <c r="AT2382" s="607" t="s">
        <v>205</v>
      </c>
      <c r="AU2382" s="607" t="s">
        <v>89</v>
      </c>
      <c r="AV2382" s="606" t="s">
        <v>89</v>
      </c>
      <c r="AW2382" s="606" t="s">
        <v>43</v>
      </c>
      <c r="AX2382" s="606" t="s">
        <v>82</v>
      </c>
      <c r="AY2382" s="607" t="s">
        <v>197</v>
      </c>
    </row>
    <row r="2383" spans="2:51" s="606" customFormat="1">
      <c r="B2383" s="605"/>
      <c r="D2383" s="594" t="s">
        <v>205</v>
      </c>
      <c r="E2383" s="607" t="s">
        <v>5</v>
      </c>
      <c r="F2383" s="608" t="s">
        <v>1753</v>
      </c>
      <c r="H2383" s="609">
        <v>8.81</v>
      </c>
      <c r="L2383" s="605"/>
      <c r="M2383" s="610"/>
      <c r="N2383" s="611"/>
      <c r="O2383" s="611"/>
      <c r="P2383" s="611"/>
      <c r="Q2383" s="611"/>
      <c r="R2383" s="611"/>
      <c r="S2383" s="611"/>
      <c r="T2383" s="612"/>
      <c r="AT2383" s="607" t="s">
        <v>205</v>
      </c>
      <c r="AU2383" s="607" t="s">
        <v>89</v>
      </c>
      <c r="AV2383" s="606" t="s">
        <v>89</v>
      </c>
      <c r="AW2383" s="606" t="s">
        <v>43</v>
      </c>
      <c r="AX2383" s="606" t="s">
        <v>82</v>
      </c>
      <c r="AY2383" s="607" t="s">
        <v>197</v>
      </c>
    </row>
    <row r="2384" spans="2:51" s="606" customFormat="1">
      <c r="B2384" s="605"/>
      <c r="D2384" s="594" t="s">
        <v>205</v>
      </c>
      <c r="E2384" s="607" t="s">
        <v>5</v>
      </c>
      <c r="F2384" s="608" t="s">
        <v>1754</v>
      </c>
      <c r="H2384" s="609">
        <v>13.7</v>
      </c>
      <c r="L2384" s="605"/>
      <c r="M2384" s="610"/>
      <c r="N2384" s="611"/>
      <c r="O2384" s="611"/>
      <c r="P2384" s="611"/>
      <c r="Q2384" s="611"/>
      <c r="R2384" s="611"/>
      <c r="S2384" s="611"/>
      <c r="T2384" s="612"/>
      <c r="AT2384" s="607" t="s">
        <v>205</v>
      </c>
      <c r="AU2384" s="607" t="s">
        <v>89</v>
      </c>
      <c r="AV2384" s="606" t="s">
        <v>89</v>
      </c>
      <c r="AW2384" s="606" t="s">
        <v>43</v>
      </c>
      <c r="AX2384" s="606" t="s">
        <v>82</v>
      </c>
      <c r="AY2384" s="607" t="s">
        <v>197</v>
      </c>
    </row>
    <row r="2385" spans="2:51" s="606" customFormat="1">
      <c r="B2385" s="605"/>
      <c r="D2385" s="594" t="s">
        <v>205</v>
      </c>
      <c r="E2385" s="607" t="s">
        <v>5</v>
      </c>
      <c r="F2385" s="608" t="s">
        <v>1755</v>
      </c>
      <c r="H2385" s="609">
        <v>8.81</v>
      </c>
      <c r="L2385" s="605"/>
      <c r="M2385" s="610"/>
      <c r="N2385" s="611"/>
      <c r="O2385" s="611"/>
      <c r="P2385" s="611"/>
      <c r="Q2385" s="611"/>
      <c r="R2385" s="611"/>
      <c r="S2385" s="611"/>
      <c r="T2385" s="612"/>
      <c r="AT2385" s="607" t="s">
        <v>205</v>
      </c>
      <c r="AU2385" s="607" t="s">
        <v>89</v>
      </c>
      <c r="AV2385" s="606" t="s">
        <v>89</v>
      </c>
      <c r="AW2385" s="606" t="s">
        <v>43</v>
      </c>
      <c r="AX2385" s="606" t="s">
        <v>82</v>
      </c>
      <c r="AY2385" s="607" t="s">
        <v>197</v>
      </c>
    </row>
    <row r="2386" spans="2:51" s="606" customFormat="1">
      <c r="B2386" s="605"/>
      <c r="D2386" s="594" t="s">
        <v>205</v>
      </c>
      <c r="E2386" s="607" t="s">
        <v>5</v>
      </c>
      <c r="F2386" s="608" t="s">
        <v>1756</v>
      </c>
      <c r="H2386" s="609">
        <v>13.7</v>
      </c>
      <c r="L2386" s="605"/>
      <c r="M2386" s="610"/>
      <c r="N2386" s="611"/>
      <c r="O2386" s="611"/>
      <c r="P2386" s="611"/>
      <c r="Q2386" s="611"/>
      <c r="R2386" s="611"/>
      <c r="S2386" s="611"/>
      <c r="T2386" s="612"/>
      <c r="AT2386" s="607" t="s">
        <v>205</v>
      </c>
      <c r="AU2386" s="607" t="s">
        <v>89</v>
      </c>
      <c r="AV2386" s="606" t="s">
        <v>89</v>
      </c>
      <c r="AW2386" s="606" t="s">
        <v>43</v>
      </c>
      <c r="AX2386" s="606" t="s">
        <v>82</v>
      </c>
      <c r="AY2386" s="607" t="s">
        <v>197</v>
      </c>
    </row>
    <row r="2387" spans="2:51" s="606" customFormat="1">
      <c r="B2387" s="605"/>
      <c r="D2387" s="594" t="s">
        <v>205</v>
      </c>
      <c r="E2387" s="607" t="s">
        <v>5</v>
      </c>
      <c r="F2387" s="608" t="s">
        <v>1757</v>
      </c>
      <c r="H2387" s="609">
        <v>8.81</v>
      </c>
      <c r="L2387" s="605"/>
      <c r="M2387" s="610"/>
      <c r="N2387" s="611"/>
      <c r="O2387" s="611"/>
      <c r="P2387" s="611"/>
      <c r="Q2387" s="611"/>
      <c r="R2387" s="611"/>
      <c r="S2387" s="611"/>
      <c r="T2387" s="612"/>
      <c r="AT2387" s="607" t="s">
        <v>205</v>
      </c>
      <c r="AU2387" s="607" t="s">
        <v>89</v>
      </c>
      <c r="AV2387" s="606" t="s">
        <v>89</v>
      </c>
      <c r="AW2387" s="606" t="s">
        <v>43</v>
      </c>
      <c r="AX2387" s="606" t="s">
        <v>82</v>
      </c>
      <c r="AY2387" s="607" t="s">
        <v>197</v>
      </c>
    </row>
    <row r="2388" spans="2:51" s="622" customFormat="1">
      <c r="B2388" s="621"/>
      <c r="D2388" s="594" t="s">
        <v>205</v>
      </c>
      <c r="E2388" s="623" t="s">
        <v>5</v>
      </c>
      <c r="F2388" s="624" t="s">
        <v>248</v>
      </c>
      <c r="H2388" s="625">
        <v>256.42</v>
      </c>
      <c r="L2388" s="621"/>
      <c r="M2388" s="626"/>
      <c r="N2388" s="627"/>
      <c r="O2388" s="627"/>
      <c r="P2388" s="627"/>
      <c r="Q2388" s="627"/>
      <c r="R2388" s="627"/>
      <c r="S2388" s="627"/>
      <c r="T2388" s="628"/>
      <c r="AT2388" s="623" t="s">
        <v>205</v>
      </c>
      <c r="AU2388" s="623" t="s">
        <v>89</v>
      </c>
      <c r="AV2388" s="622" t="s">
        <v>114</v>
      </c>
      <c r="AW2388" s="622" t="s">
        <v>43</v>
      </c>
      <c r="AX2388" s="622" t="s">
        <v>82</v>
      </c>
      <c r="AY2388" s="623" t="s">
        <v>197</v>
      </c>
    </row>
    <row r="2389" spans="2:51" s="599" customFormat="1">
      <c r="B2389" s="598"/>
      <c r="D2389" s="594" t="s">
        <v>205</v>
      </c>
      <c r="E2389" s="600" t="s">
        <v>5</v>
      </c>
      <c r="F2389" s="601" t="s">
        <v>249</v>
      </c>
      <c r="H2389" s="600" t="s">
        <v>5</v>
      </c>
      <c r="L2389" s="598"/>
      <c r="M2389" s="602"/>
      <c r="N2389" s="603"/>
      <c r="O2389" s="603"/>
      <c r="P2389" s="603"/>
      <c r="Q2389" s="603"/>
      <c r="R2389" s="603"/>
      <c r="S2389" s="603"/>
      <c r="T2389" s="604"/>
      <c r="AT2389" s="600" t="s">
        <v>205</v>
      </c>
      <c r="AU2389" s="600" t="s">
        <v>89</v>
      </c>
      <c r="AV2389" s="599" t="s">
        <v>11</v>
      </c>
      <c r="AW2389" s="599" t="s">
        <v>43</v>
      </c>
      <c r="AX2389" s="599" t="s">
        <v>82</v>
      </c>
      <c r="AY2389" s="600" t="s">
        <v>197</v>
      </c>
    </row>
    <row r="2390" spans="2:51" s="606" customFormat="1">
      <c r="B2390" s="605"/>
      <c r="D2390" s="594" t="s">
        <v>205</v>
      </c>
      <c r="E2390" s="607" t="s">
        <v>5</v>
      </c>
      <c r="F2390" s="608" t="s">
        <v>1758</v>
      </c>
      <c r="H2390" s="609">
        <v>8.81</v>
      </c>
      <c r="L2390" s="605"/>
      <c r="M2390" s="610"/>
      <c r="N2390" s="611"/>
      <c r="O2390" s="611"/>
      <c r="P2390" s="611"/>
      <c r="Q2390" s="611"/>
      <c r="R2390" s="611"/>
      <c r="S2390" s="611"/>
      <c r="T2390" s="612"/>
      <c r="AT2390" s="607" t="s">
        <v>205</v>
      </c>
      <c r="AU2390" s="607" t="s">
        <v>89</v>
      </c>
      <c r="AV2390" s="606" t="s">
        <v>89</v>
      </c>
      <c r="AW2390" s="606" t="s">
        <v>43</v>
      </c>
      <c r="AX2390" s="606" t="s">
        <v>82</v>
      </c>
      <c r="AY2390" s="607" t="s">
        <v>197</v>
      </c>
    </row>
    <row r="2391" spans="2:51" s="606" customFormat="1">
      <c r="B2391" s="605"/>
      <c r="D2391" s="594" t="s">
        <v>205</v>
      </c>
      <c r="E2391" s="607" t="s">
        <v>5</v>
      </c>
      <c r="F2391" s="608" t="s">
        <v>1759</v>
      </c>
      <c r="H2391" s="609">
        <v>13.7</v>
      </c>
      <c r="L2391" s="605"/>
      <c r="M2391" s="610"/>
      <c r="N2391" s="611"/>
      <c r="O2391" s="611"/>
      <c r="P2391" s="611"/>
      <c r="Q2391" s="611"/>
      <c r="R2391" s="611"/>
      <c r="S2391" s="611"/>
      <c r="T2391" s="612"/>
      <c r="AT2391" s="607" t="s">
        <v>205</v>
      </c>
      <c r="AU2391" s="607" t="s">
        <v>89</v>
      </c>
      <c r="AV2391" s="606" t="s">
        <v>89</v>
      </c>
      <c r="AW2391" s="606" t="s">
        <v>43</v>
      </c>
      <c r="AX2391" s="606" t="s">
        <v>82</v>
      </c>
      <c r="AY2391" s="607" t="s">
        <v>197</v>
      </c>
    </row>
    <row r="2392" spans="2:51" s="606" customFormat="1">
      <c r="B2392" s="605"/>
      <c r="D2392" s="594" t="s">
        <v>205</v>
      </c>
      <c r="E2392" s="607" t="s">
        <v>5</v>
      </c>
      <c r="F2392" s="608" t="s">
        <v>1760</v>
      </c>
      <c r="H2392" s="609">
        <v>8.81</v>
      </c>
      <c r="L2392" s="605"/>
      <c r="M2392" s="610"/>
      <c r="N2392" s="611"/>
      <c r="O2392" s="611"/>
      <c r="P2392" s="611"/>
      <c r="Q2392" s="611"/>
      <c r="R2392" s="611"/>
      <c r="S2392" s="611"/>
      <c r="T2392" s="612"/>
      <c r="AT2392" s="607" t="s">
        <v>205</v>
      </c>
      <c r="AU2392" s="607" t="s">
        <v>89</v>
      </c>
      <c r="AV2392" s="606" t="s">
        <v>89</v>
      </c>
      <c r="AW2392" s="606" t="s">
        <v>43</v>
      </c>
      <c r="AX2392" s="606" t="s">
        <v>82</v>
      </c>
      <c r="AY2392" s="607" t="s">
        <v>197</v>
      </c>
    </row>
    <row r="2393" spans="2:51" s="606" customFormat="1">
      <c r="B2393" s="605"/>
      <c r="D2393" s="594" t="s">
        <v>205</v>
      </c>
      <c r="E2393" s="607" t="s">
        <v>5</v>
      </c>
      <c r="F2393" s="608" t="s">
        <v>1761</v>
      </c>
      <c r="H2393" s="609">
        <v>13.7</v>
      </c>
      <c r="L2393" s="605"/>
      <c r="M2393" s="610"/>
      <c r="N2393" s="611"/>
      <c r="O2393" s="611"/>
      <c r="P2393" s="611"/>
      <c r="Q2393" s="611"/>
      <c r="R2393" s="611"/>
      <c r="S2393" s="611"/>
      <c r="T2393" s="612"/>
      <c r="AT2393" s="607" t="s">
        <v>205</v>
      </c>
      <c r="AU2393" s="607" t="s">
        <v>89</v>
      </c>
      <c r="AV2393" s="606" t="s">
        <v>89</v>
      </c>
      <c r="AW2393" s="606" t="s">
        <v>43</v>
      </c>
      <c r="AX2393" s="606" t="s">
        <v>82</v>
      </c>
      <c r="AY2393" s="607" t="s">
        <v>197</v>
      </c>
    </row>
    <row r="2394" spans="2:51" s="606" customFormat="1">
      <c r="B2394" s="605"/>
      <c r="D2394" s="594" t="s">
        <v>205</v>
      </c>
      <c r="E2394" s="607" t="s">
        <v>5</v>
      </c>
      <c r="F2394" s="608" t="s">
        <v>1762</v>
      </c>
      <c r="H2394" s="609">
        <v>8.81</v>
      </c>
      <c r="L2394" s="605"/>
      <c r="M2394" s="610"/>
      <c r="N2394" s="611"/>
      <c r="O2394" s="611"/>
      <c r="P2394" s="611"/>
      <c r="Q2394" s="611"/>
      <c r="R2394" s="611"/>
      <c r="S2394" s="611"/>
      <c r="T2394" s="612"/>
      <c r="AT2394" s="607" t="s">
        <v>205</v>
      </c>
      <c r="AU2394" s="607" t="s">
        <v>89</v>
      </c>
      <c r="AV2394" s="606" t="s">
        <v>89</v>
      </c>
      <c r="AW2394" s="606" t="s">
        <v>43</v>
      </c>
      <c r="AX2394" s="606" t="s">
        <v>82</v>
      </c>
      <c r="AY2394" s="607" t="s">
        <v>197</v>
      </c>
    </row>
    <row r="2395" spans="2:51" s="606" customFormat="1">
      <c r="B2395" s="605"/>
      <c r="D2395" s="594" t="s">
        <v>205</v>
      </c>
      <c r="E2395" s="607" t="s">
        <v>5</v>
      </c>
      <c r="F2395" s="608" t="s">
        <v>1763</v>
      </c>
      <c r="H2395" s="609">
        <v>13.7</v>
      </c>
      <c r="L2395" s="605"/>
      <c r="M2395" s="610"/>
      <c r="N2395" s="611"/>
      <c r="O2395" s="611"/>
      <c r="P2395" s="611"/>
      <c r="Q2395" s="611"/>
      <c r="R2395" s="611"/>
      <c r="S2395" s="611"/>
      <c r="T2395" s="612"/>
      <c r="AT2395" s="607" t="s">
        <v>205</v>
      </c>
      <c r="AU2395" s="607" t="s">
        <v>89</v>
      </c>
      <c r="AV2395" s="606" t="s">
        <v>89</v>
      </c>
      <c r="AW2395" s="606" t="s">
        <v>43</v>
      </c>
      <c r="AX2395" s="606" t="s">
        <v>82</v>
      </c>
      <c r="AY2395" s="607" t="s">
        <v>197</v>
      </c>
    </row>
    <row r="2396" spans="2:51" s="606" customFormat="1">
      <c r="B2396" s="605"/>
      <c r="D2396" s="594" t="s">
        <v>205</v>
      </c>
      <c r="E2396" s="607" t="s">
        <v>5</v>
      </c>
      <c r="F2396" s="608" t="s">
        <v>1764</v>
      </c>
      <c r="H2396" s="609">
        <v>8.81</v>
      </c>
      <c r="L2396" s="605"/>
      <c r="M2396" s="610"/>
      <c r="N2396" s="611"/>
      <c r="O2396" s="611"/>
      <c r="P2396" s="611"/>
      <c r="Q2396" s="611"/>
      <c r="R2396" s="611"/>
      <c r="S2396" s="611"/>
      <c r="T2396" s="612"/>
      <c r="AT2396" s="607" t="s">
        <v>205</v>
      </c>
      <c r="AU2396" s="607" t="s">
        <v>89</v>
      </c>
      <c r="AV2396" s="606" t="s">
        <v>89</v>
      </c>
      <c r="AW2396" s="606" t="s">
        <v>43</v>
      </c>
      <c r="AX2396" s="606" t="s">
        <v>82</v>
      </c>
      <c r="AY2396" s="607" t="s">
        <v>197</v>
      </c>
    </row>
    <row r="2397" spans="2:51" s="606" customFormat="1">
      <c r="B2397" s="605"/>
      <c r="D2397" s="594" t="s">
        <v>205</v>
      </c>
      <c r="E2397" s="607" t="s">
        <v>5</v>
      </c>
      <c r="F2397" s="608" t="s">
        <v>1765</v>
      </c>
      <c r="H2397" s="609">
        <v>13.7</v>
      </c>
      <c r="L2397" s="605"/>
      <c r="M2397" s="610"/>
      <c r="N2397" s="611"/>
      <c r="O2397" s="611"/>
      <c r="P2397" s="611"/>
      <c r="Q2397" s="611"/>
      <c r="R2397" s="611"/>
      <c r="S2397" s="611"/>
      <c r="T2397" s="612"/>
      <c r="AT2397" s="607" t="s">
        <v>205</v>
      </c>
      <c r="AU2397" s="607" t="s">
        <v>89</v>
      </c>
      <c r="AV2397" s="606" t="s">
        <v>89</v>
      </c>
      <c r="AW2397" s="606" t="s">
        <v>43</v>
      </c>
      <c r="AX2397" s="606" t="s">
        <v>82</v>
      </c>
      <c r="AY2397" s="607" t="s">
        <v>197</v>
      </c>
    </row>
    <row r="2398" spans="2:51" s="606" customFormat="1">
      <c r="B2398" s="605"/>
      <c r="D2398" s="594" t="s">
        <v>205</v>
      </c>
      <c r="E2398" s="607" t="s">
        <v>5</v>
      </c>
      <c r="F2398" s="608" t="s">
        <v>1766</v>
      </c>
      <c r="H2398" s="609">
        <v>8.81</v>
      </c>
      <c r="L2398" s="605"/>
      <c r="M2398" s="610"/>
      <c r="N2398" s="611"/>
      <c r="O2398" s="611"/>
      <c r="P2398" s="611"/>
      <c r="Q2398" s="611"/>
      <c r="R2398" s="611"/>
      <c r="S2398" s="611"/>
      <c r="T2398" s="612"/>
      <c r="AT2398" s="607" t="s">
        <v>205</v>
      </c>
      <c r="AU2398" s="607" t="s">
        <v>89</v>
      </c>
      <c r="AV2398" s="606" t="s">
        <v>89</v>
      </c>
      <c r="AW2398" s="606" t="s">
        <v>43</v>
      </c>
      <c r="AX2398" s="606" t="s">
        <v>82</v>
      </c>
      <c r="AY2398" s="607" t="s">
        <v>197</v>
      </c>
    </row>
    <row r="2399" spans="2:51" s="606" customFormat="1">
      <c r="B2399" s="605"/>
      <c r="D2399" s="594" t="s">
        <v>205</v>
      </c>
      <c r="E2399" s="607" t="s">
        <v>5</v>
      </c>
      <c r="F2399" s="608" t="s">
        <v>1767</v>
      </c>
      <c r="H2399" s="609">
        <v>13.7</v>
      </c>
      <c r="L2399" s="605"/>
      <c r="M2399" s="610"/>
      <c r="N2399" s="611"/>
      <c r="O2399" s="611"/>
      <c r="P2399" s="611"/>
      <c r="Q2399" s="611"/>
      <c r="R2399" s="611"/>
      <c r="S2399" s="611"/>
      <c r="T2399" s="612"/>
      <c r="AT2399" s="607" t="s">
        <v>205</v>
      </c>
      <c r="AU2399" s="607" t="s">
        <v>89</v>
      </c>
      <c r="AV2399" s="606" t="s">
        <v>89</v>
      </c>
      <c r="AW2399" s="606" t="s">
        <v>43</v>
      </c>
      <c r="AX2399" s="606" t="s">
        <v>82</v>
      </c>
      <c r="AY2399" s="607" t="s">
        <v>197</v>
      </c>
    </row>
    <row r="2400" spans="2:51" s="606" customFormat="1">
      <c r="B2400" s="605"/>
      <c r="D2400" s="594" t="s">
        <v>205</v>
      </c>
      <c r="E2400" s="607" t="s">
        <v>5</v>
      </c>
      <c r="F2400" s="608" t="s">
        <v>1768</v>
      </c>
      <c r="H2400" s="609">
        <v>8.81</v>
      </c>
      <c r="L2400" s="605"/>
      <c r="M2400" s="610"/>
      <c r="N2400" s="611"/>
      <c r="O2400" s="611"/>
      <c r="P2400" s="611"/>
      <c r="Q2400" s="611"/>
      <c r="R2400" s="611"/>
      <c r="S2400" s="611"/>
      <c r="T2400" s="612"/>
      <c r="AT2400" s="607" t="s">
        <v>205</v>
      </c>
      <c r="AU2400" s="607" t="s">
        <v>89</v>
      </c>
      <c r="AV2400" s="606" t="s">
        <v>89</v>
      </c>
      <c r="AW2400" s="606" t="s">
        <v>43</v>
      </c>
      <c r="AX2400" s="606" t="s">
        <v>82</v>
      </c>
      <c r="AY2400" s="607" t="s">
        <v>197</v>
      </c>
    </row>
    <row r="2401" spans="2:65" s="606" customFormat="1">
      <c r="B2401" s="605"/>
      <c r="D2401" s="594" t="s">
        <v>205</v>
      </c>
      <c r="E2401" s="607" t="s">
        <v>5</v>
      </c>
      <c r="F2401" s="608" t="s">
        <v>1769</v>
      </c>
      <c r="H2401" s="609">
        <v>13.7</v>
      </c>
      <c r="L2401" s="605"/>
      <c r="M2401" s="610"/>
      <c r="N2401" s="611"/>
      <c r="O2401" s="611"/>
      <c r="P2401" s="611"/>
      <c r="Q2401" s="611"/>
      <c r="R2401" s="611"/>
      <c r="S2401" s="611"/>
      <c r="T2401" s="612"/>
      <c r="AT2401" s="607" t="s">
        <v>205</v>
      </c>
      <c r="AU2401" s="607" t="s">
        <v>89</v>
      </c>
      <c r="AV2401" s="606" t="s">
        <v>89</v>
      </c>
      <c r="AW2401" s="606" t="s">
        <v>43</v>
      </c>
      <c r="AX2401" s="606" t="s">
        <v>82</v>
      </c>
      <c r="AY2401" s="607" t="s">
        <v>197</v>
      </c>
    </row>
    <row r="2402" spans="2:65" s="606" customFormat="1">
      <c r="B2402" s="605"/>
      <c r="D2402" s="594" t="s">
        <v>205</v>
      </c>
      <c r="E2402" s="607" t="s">
        <v>5</v>
      </c>
      <c r="F2402" s="608" t="s">
        <v>1770</v>
      </c>
      <c r="H2402" s="609">
        <v>8.81</v>
      </c>
      <c r="L2402" s="605"/>
      <c r="M2402" s="610"/>
      <c r="N2402" s="611"/>
      <c r="O2402" s="611"/>
      <c r="P2402" s="611"/>
      <c r="Q2402" s="611"/>
      <c r="R2402" s="611"/>
      <c r="S2402" s="611"/>
      <c r="T2402" s="612"/>
      <c r="AT2402" s="607" t="s">
        <v>205</v>
      </c>
      <c r="AU2402" s="607" t="s">
        <v>89</v>
      </c>
      <c r="AV2402" s="606" t="s">
        <v>89</v>
      </c>
      <c r="AW2402" s="606" t="s">
        <v>43</v>
      </c>
      <c r="AX2402" s="606" t="s">
        <v>82</v>
      </c>
      <c r="AY2402" s="607" t="s">
        <v>197</v>
      </c>
    </row>
    <row r="2403" spans="2:65" s="606" customFormat="1">
      <c r="B2403" s="605"/>
      <c r="D2403" s="594" t="s">
        <v>205</v>
      </c>
      <c r="E2403" s="607" t="s">
        <v>5</v>
      </c>
      <c r="F2403" s="608" t="s">
        <v>1771</v>
      </c>
      <c r="H2403" s="609">
        <v>13.7</v>
      </c>
      <c r="L2403" s="605"/>
      <c r="M2403" s="610"/>
      <c r="N2403" s="611"/>
      <c r="O2403" s="611"/>
      <c r="P2403" s="611"/>
      <c r="Q2403" s="611"/>
      <c r="R2403" s="611"/>
      <c r="S2403" s="611"/>
      <c r="T2403" s="612"/>
      <c r="AT2403" s="607" t="s">
        <v>205</v>
      </c>
      <c r="AU2403" s="607" t="s">
        <v>89</v>
      </c>
      <c r="AV2403" s="606" t="s">
        <v>89</v>
      </c>
      <c r="AW2403" s="606" t="s">
        <v>43</v>
      </c>
      <c r="AX2403" s="606" t="s">
        <v>82</v>
      </c>
      <c r="AY2403" s="607" t="s">
        <v>197</v>
      </c>
    </row>
    <row r="2404" spans="2:65" s="606" customFormat="1">
      <c r="B2404" s="605"/>
      <c r="D2404" s="594" t="s">
        <v>205</v>
      </c>
      <c r="E2404" s="607" t="s">
        <v>5</v>
      </c>
      <c r="F2404" s="608" t="s">
        <v>1772</v>
      </c>
      <c r="H2404" s="609">
        <v>8.81</v>
      </c>
      <c r="L2404" s="605"/>
      <c r="M2404" s="610"/>
      <c r="N2404" s="611"/>
      <c r="O2404" s="611"/>
      <c r="P2404" s="611"/>
      <c r="Q2404" s="611"/>
      <c r="R2404" s="611"/>
      <c r="S2404" s="611"/>
      <c r="T2404" s="612"/>
      <c r="AT2404" s="607" t="s">
        <v>205</v>
      </c>
      <c r="AU2404" s="607" t="s">
        <v>89</v>
      </c>
      <c r="AV2404" s="606" t="s">
        <v>89</v>
      </c>
      <c r="AW2404" s="606" t="s">
        <v>43</v>
      </c>
      <c r="AX2404" s="606" t="s">
        <v>82</v>
      </c>
      <c r="AY2404" s="607" t="s">
        <v>197</v>
      </c>
    </row>
    <row r="2405" spans="2:65" s="606" customFormat="1">
      <c r="B2405" s="605"/>
      <c r="D2405" s="594" t="s">
        <v>205</v>
      </c>
      <c r="E2405" s="607" t="s">
        <v>5</v>
      </c>
      <c r="F2405" s="608" t="s">
        <v>1773</v>
      </c>
      <c r="H2405" s="609">
        <v>13.7</v>
      </c>
      <c r="L2405" s="605"/>
      <c r="M2405" s="610"/>
      <c r="N2405" s="611"/>
      <c r="O2405" s="611"/>
      <c r="P2405" s="611"/>
      <c r="Q2405" s="611"/>
      <c r="R2405" s="611"/>
      <c r="S2405" s="611"/>
      <c r="T2405" s="612"/>
      <c r="AT2405" s="607" t="s">
        <v>205</v>
      </c>
      <c r="AU2405" s="607" t="s">
        <v>89</v>
      </c>
      <c r="AV2405" s="606" t="s">
        <v>89</v>
      </c>
      <c r="AW2405" s="606" t="s">
        <v>43</v>
      </c>
      <c r="AX2405" s="606" t="s">
        <v>82</v>
      </c>
      <c r="AY2405" s="607" t="s">
        <v>197</v>
      </c>
    </row>
    <row r="2406" spans="2:65" s="606" customFormat="1">
      <c r="B2406" s="605"/>
      <c r="D2406" s="594" t="s">
        <v>205</v>
      </c>
      <c r="E2406" s="607" t="s">
        <v>5</v>
      </c>
      <c r="F2406" s="608" t="s">
        <v>1774</v>
      </c>
      <c r="H2406" s="609">
        <v>8.81</v>
      </c>
      <c r="L2406" s="605"/>
      <c r="M2406" s="610"/>
      <c r="N2406" s="611"/>
      <c r="O2406" s="611"/>
      <c r="P2406" s="611"/>
      <c r="Q2406" s="611"/>
      <c r="R2406" s="611"/>
      <c r="S2406" s="611"/>
      <c r="T2406" s="612"/>
      <c r="AT2406" s="607" t="s">
        <v>205</v>
      </c>
      <c r="AU2406" s="607" t="s">
        <v>89</v>
      </c>
      <c r="AV2406" s="606" t="s">
        <v>89</v>
      </c>
      <c r="AW2406" s="606" t="s">
        <v>43</v>
      </c>
      <c r="AX2406" s="606" t="s">
        <v>82</v>
      </c>
      <c r="AY2406" s="607" t="s">
        <v>197</v>
      </c>
    </row>
    <row r="2407" spans="2:65" s="606" customFormat="1">
      <c r="B2407" s="605"/>
      <c r="D2407" s="594" t="s">
        <v>205</v>
      </c>
      <c r="E2407" s="607" t="s">
        <v>5</v>
      </c>
      <c r="F2407" s="608" t="s">
        <v>1775</v>
      </c>
      <c r="H2407" s="609">
        <v>13.7</v>
      </c>
      <c r="L2407" s="605"/>
      <c r="M2407" s="610"/>
      <c r="N2407" s="611"/>
      <c r="O2407" s="611"/>
      <c r="P2407" s="611"/>
      <c r="Q2407" s="611"/>
      <c r="R2407" s="611"/>
      <c r="S2407" s="611"/>
      <c r="T2407" s="612"/>
      <c r="AT2407" s="607" t="s">
        <v>205</v>
      </c>
      <c r="AU2407" s="607" t="s">
        <v>89</v>
      </c>
      <c r="AV2407" s="606" t="s">
        <v>89</v>
      </c>
      <c r="AW2407" s="606" t="s">
        <v>43</v>
      </c>
      <c r="AX2407" s="606" t="s">
        <v>82</v>
      </c>
      <c r="AY2407" s="607" t="s">
        <v>197</v>
      </c>
    </row>
    <row r="2408" spans="2:65" s="606" customFormat="1">
      <c r="B2408" s="605"/>
      <c r="D2408" s="594" t="s">
        <v>205</v>
      </c>
      <c r="E2408" s="607" t="s">
        <v>5</v>
      </c>
      <c r="F2408" s="608" t="s">
        <v>1776</v>
      </c>
      <c r="H2408" s="609">
        <v>8.81</v>
      </c>
      <c r="L2408" s="605"/>
      <c r="M2408" s="610"/>
      <c r="N2408" s="611"/>
      <c r="O2408" s="611"/>
      <c r="P2408" s="611"/>
      <c r="Q2408" s="611"/>
      <c r="R2408" s="611"/>
      <c r="S2408" s="611"/>
      <c r="T2408" s="612"/>
      <c r="AT2408" s="607" t="s">
        <v>205</v>
      </c>
      <c r="AU2408" s="607" t="s">
        <v>89</v>
      </c>
      <c r="AV2408" s="606" t="s">
        <v>89</v>
      </c>
      <c r="AW2408" s="606" t="s">
        <v>43</v>
      </c>
      <c r="AX2408" s="606" t="s">
        <v>82</v>
      </c>
      <c r="AY2408" s="607" t="s">
        <v>197</v>
      </c>
    </row>
    <row r="2409" spans="2:65" s="606" customFormat="1">
      <c r="B2409" s="605"/>
      <c r="D2409" s="594" t="s">
        <v>205</v>
      </c>
      <c r="E2409" s="607" t="s">
        <v>5</v>
      </c>
      <c r="F2409" s="608" t="s">
        <v>1777</v>
      </c>
      <c r="H2409" s="609">
        <v>13.7</v>
      </c>
      <c r="L2409" s="605"/>
      <c r="M2409" s="610"/>
      <c r="N2409" s="611"/>
      <c r="O2409" s="611"/>
      <c r="P2409" s="611"/>
      <c r="Q2409" s="611"/>
      <c r="R2409" s="611"/>
      <c r="S2409" s="611"/>
      <c r="T2409" s="612"/>
      <c r="AT2409" s="607" t="s">
        <v>205</v>
      </c>
      <c r="AU2409" s="607" t="s">
        <v>89</v>
      </c>
      <c r="AV2409" s="606" t="s">
        <v>89</v>
      </c>
      <c r="AW2409" s="606" t="s">
        <v>43</v>
      </c>
      <c r="AX2409" s="606" t="s">
        <v>82</v>
      </c>
      <c r="AY2409" s="607" t="s">
        <v>197</v>
      </c>
    </row>
    <row r="2410" spans="2:65" s="606" customFormat="1">
      <c r="B2410" s="605"/>
      <c r="D2410" s="594" t="s">
        <v>205</v>
      </c>
      <c r="E2410" s="607" t="s">
        <v>5</v>
      </c>
      <c r="F2410" s="608" t="s">
        <v>1778</v>
      </c>
      <c r="H2410" s="609">
        <v>8.81</v>
      </c>
      <c r="L2410" s="605"/>
      <c r="M2410" s="610"/>
      <c r="N2410" s="611"/>
      <c r="O2410" s="611"/>
      <c r="P2410" s="611"/>
      <c r="Q2410" s="611"/>
      <c r="R2410" s="611"/>
      <c r="S2410" s="611"/>
      <c r="T2410" s="612"/>
      <c r="AT2410" s="607" t="s">
        <v>205</v>
      </c>
      <c r="AU2410" s="607" t="s">
        <v>89</v>
      </c>
      <c r="AV2410" s="606" t="s">
        <v>89</v>
      </c>
      <c r="AW2410" s="606" t="s">
        <v>43</v>
      </c>
      <c r="AX2410" s="606" t="s">
        <v>82</v>
      </c>
      <c r="AY2410" s="607" t="s">
        <v>197</v>
      </c>
    </row>
    <row r="2411" spans="2:65" s="606" customFormat="1">
      <c r="B2411" s="605"/>
      <c r="D2411" s="594" t="s">
        <v>205</v>
      </c>
      <c r="E2411" s="607" t="s">
        <v>5</v>
      </c>
      <c r="F2411" s="608" t="s">
        <v>1779</v>
      </c>
      <c r="H2411" s="609">
        <v>13.7</v>
      </c>
      <c r="L2411" s="605"/>
      <c r="M2411" s="610"/>
      <c r="N2411" s="611"/>
      <c r="O2411" s="611"/>
      <c r="P2411" s="611"/>
      <c r="Q2411" s="611"/>
      <c r="R2411" s="611"/>
      <c r="S2411" s="611"/>
      <c r="T2411" s="612"/>
      <c r="AT2411" s="607" t="s">
        <v>205</v>
      </c>
      <c r="AU2411" s="607" t="s">
        <v>89</v>
      </c>
      <c r="AV2411" s="606" t="s">
        <v>89</v>
      </c>
      <c r="AW2411" s="606" t="s">
        <v>43</v>
      </c>
      <c r="AX2411" s="606" t="s">
        <v>82</v>
      </c>
      <c r="AY2411" s="607" t="s">
        <v>197</v>
      </c>
    </row>
    <row r="2412" spans="2:65" s="606" customFormat="1">
      <c r="B2412" s="605"/>
      <c r="D2412" s="594" t="s">
        <v>205</v>
      </c>
      <c r="E2412" s="607" t="s">
        <v>5</v>
      </c>
      <c r="F2412" s="608" t="s">
        <v>1780</v>
      </c>
      <c r="H2412" s="609">
        <v>8.81</v>
      </c>
      <c r="L2412" s="605"/>
      <c r="M2412" s="610"/>
      <c r="N2412" s="611"/>
      <c r="O2412" s="611"/>
      <c r="P2412" s="611"/>
      <c r="Q2412" s="611"/>
      <c r="R2412" s="611"/>
      <c r="S2412" s="611"/>
      <c r="T2412" s="612"/>
      <c r="AT2412" s="607" t="s">
        <v>205</v>
      </c>
      <c r="AU2412" s="607" t="s">
        <v>89</v>
      </c>
      <c r="AV2412" s="606" t="s">
        <v>89</v>
      </c>
      <c r="AW2412" s="606" t="s">
        <v>43</v>
      </c>
      <c r="AX2412" s="606" t="s">
        <v>82</v>
      </c>
      <c r="AY2412" s="607" t="s">
        <v>197</v>
      </c>
    </row>
    <row r="2413" spans="2:65" s="622" customFormat="1">
      <c r="B2413" s="621"/>
      <c r="D2413" s="594" t="s">
        <v>205</v>
      </c>
      <c r="E2413" s="623" t="s">
        <v>5</v>
      </c>
      <c r="F2413" s="624" t="s">
        <v>253</v>
      </c>
      <c r="H2413" s="625">
        <v>256.42</v>
      </c>
      <c r="L2413" s="621"/>
      <c r="M2413" s="626"/>
      <c r="N2413" s="627"/>
      <c r="O2413" s="627"/>
      <c r="P2413" s="627"/>
      <c r="Q2413" s="627"/>
      <c r="R2413" s="627"/>
      <c r="S2413" s="627"/>
      <c r="T2413" s="628"/>
      <c r="AT2413" s="623" t="s">
        <v>205</v>
      </c>
      <c r="AU2413" s="623" t="s">
        <v>89</v>
      </c>
      <c r="AV2413" s="622" t="s">
        <v>114</v>
      </c>
      <c r="AW2413" s="622" t="s">
        <v>43</v>
      </c>
      <c r="AX2413" s="622" t="s">
        <v>82</v>
      </c>
      <c r="AY2413" s="623" t="s">
        <v>197</v>
      </c>
    </row>
    <row r="2414" spans="2:65" s="614" customFormat="1">
      <c r="B2414" s="613"/>
      <c r="D2414" s="594" t="s">
        <v>205</v>
      </c>
      <c r="E2414" s="615" t="s">
        <v>5</v>
      </c>
      <c r="F2414" s="616" t="s">
        <v>210</v>
      </c>
      <c r="H2414" s="617">
        <v>1044.93</v>
      </c>
      <c r="L2414" s="613"/>
      <c r="M2414" s="618"/>
      <c r="N2414" s="619"/>
      <c r="O2414" s="619"/>
      <c r="P2414" s="619"/>
      <c r="Q2414" s="619"/>
      <c r="R2414" s="619"/>
      <c r="S2414" s="619"/>
      <c r="T2414" s="620"/>
      <c r="AT2414" s="615" t="s">
        <v>205</v>
      </c>
      <c r="AU2414" s="615" t="s">
        <v>89</v>
      </c>
      <c r="AV2414" s="614" t="s">
        <v>129</v>
      </c>
      <c r="AW2414" s="614" t="s">
        <v>43</v>
      </c>
      <c r="AX2414" s="614" t="s">
        <v>11</v>
      </c>
      <c r="AY2414" s="615" t="s">
        <v>197</v>
      </c>
    </row>
    <row r="2415" spans="2:65" s="560" customFormat="1" ht="29.85" customHeight="1">
      <c r="B2415" s="559"/>
      <c r="D2415" s="561" t="s">
        <v>81</v>
      </c>
      <c r="E2415" s="570" t="s">
        <v>1781</v>
      </c>
      <c r="F2415" s="570" t="s">
        <v>1782</v>
      </c>
      <c r="J2415" s="571">
        <f>BK2415</f>
        <v>0</v>
      </c>
      <c r="L2415" s="559"/>
      <c r="M2415" s="564"/>
      <c r="N2415" s="565"/>
      <c r="O2415" s="565"/>
      <c r="P2415" s="566">
        <f>SUM(P2416:P2629)</f>
        <v>0</v>
      </c>
      <c r="Q2415" s="565"/>
      <c r="R2415" s="566">
        <f>SUM(R2416:R2629)</f>
        <v>0</v>
      </c>
      <c r="S2415" s="565"/>
      <c r="T2415" s="567">
        <f>SUM(T2416:T2629)</f>
        <v>3.5410590000000002</v>
      </c>
      <c r="AR2415" s="561" t="s">
        <v>89</v>
      </c>
      <c r="AT2415" s="568" t="s">
        <v>81</v>
      </c>
      <c r="AU2415" s="568" t="s">
        <v>11</v>
      </c>
      <c r="AY2415" s="561" t="s">
        <v>197</v>
      </c>
      <c r="BK2415" s="569">
        <f>SUM(BK2416:BK2629)</f>
        <v>0</v>
      </c>
    </row>
    <row r="2416" spans="2:65" s="492" customFormat="1" ht="16.5" customHeight="1">
      <c r="B2416" s="493"/>
      <c r="C2416" s="572" t="s">
        <v>1783</v>
      </c>
      <c r="D2416" s="572" t="s">
        <v>199</v>
      </c>
      <c r="E2416" s="573" t="s">
        <v>1784</v>
      </c>
      <c r="F2416" s="574" t="s">
        <v>1785</v>
      </c>
      <c r="G2416" s="575" t="s">
        <v>290</v>
      </c>
      <c r="H2416" s="576">
        <v>1060.21</v>
      </c>
      <c r="I2416" s="7"/>
      <c r="J2416" s="577">
        <f>ROUND(I2416*H2416,0)</f>
        <v>0</v>
      </c>
      <c r="K2416" s="574" t="s">
        <v>203</v>
      </c>
      <c r="L2416" s="493"/>
      <c r="M2416" s="578" t="s">
        <v>5</v>
      </c>
      <c r="N2416" s="579" t="s">
        <v>53</v>
      </c>
      <c r="O2416" s="494"/>
      <c r="P2416" s="580">
        <f>O2416*H2416</f>
        <v>0</v>
      </c>
      <c r="Q2416" s="580">
        <v>0</v>
      </c>
      <c r="R2416" s="580">
        <f>Q2416*H2416</f>
        <v>0</v>
      </c>
      <c r="S2416" s="580">
        <v>3.0000000000000001E-3</v>
      </c>
      <c r="T2416" s="581">
        <f>S2416*H2416</f>
        <v>3.1806300000000003</v>
      </c>
      <c r="AR2416" s="482" t="s">
        <v>374</v>
      </c>
      <c r="AT2416" s="482" t="s">
        <v>199</v>
      </c>
      <c r="AU2416" s="482" t="s">
        <v>89</v>
      </c>
      <c r="AY2416" s="482" t="s">
        <v>197</v>
      </c>
      <c r="BE2416" s="582">
        <f>IF(N2416="základní",J2416,0)</f>
        <v>0</v>
      </c>
      <c r="BF2416" s="582">
        <f>IF(N2416="snížená",J2416,0)</f>
        <v>0</v>
      </c>
      <c r="BG2416" s="582">
        <f>IF(N2416="zákl. přenesená",J2416,0)</f>
        <v>0</v>
      </c>
      <c r="BH2416" s="582">
        <f>IF(N2416="sníž. přenesená",J2416,0)</f>
        <v>0</v>
      </c>
      <c r="BI2416" s="582">
        <f>IF(N2416="nulová",J2416,0)</f>
        <v>0</v>
      </c>
      <c r="BJ2416" s="482" t="s">
        <v>11</v>
      </c>
      <c r="BK2416" s="582">
        <f>ROUND(I2416*H2416,0)</f>
        <v>0</v>
      </c>
      <c r="BL2416" s="482" t="s">
        <v>374</v>
      </c>
      <c r="BM2416" s="482" t="s">
        <v>1786</v>
      </c>
    </row>
    <row r="2417" spans="2:51" s="599" customFormat="1">
      <c r="B2417" s="598"/>
      <c r="D2417" s="594" t="s">
        <v>205</v>
      </c>
      <c r="E2417" s="600" t="s">
        <v>5</v>
      </c>
      <c r="F2417" s="601" t="s">
        <v>470</v>
      </c>
      <c r="H2417" s="600" t="s">
        <v>5</v>
      </c>
      <c r="L2417" s="598"/>
      <c r="M2417" s="602"/>
      <c r="N2417" s="603"/>
      <c r="O2417" s="603"/>
      <c r="P2417" s="603"/>
      <c r="Q2417" s="603"/>
      <c r="R2417" s="603"/>
      <c r="S2417" s="603"/>
      <c r="T2417" s="604"/>
      <c r="AT2417" s="600" t="s">
        <v>205</v>
      </c>
      <c r="AU2417" s="600" t="s">
        <v>89</v>
      </c>
      <c r="AV2417" s="599" t="s">
        <v>11</v>
      </c>
      <c r="AW2417" s="599" t="s">
        <v>43</v>
      </c>
      <c r="AX2417" s="599" t="s">
        <v>82</v>
      </c>
      <c r="AY2417" s="600" t="s">
        <v>197</v>
      </c>
    </row>
    <row r="2418" spans="2:51" s="599" customFormat="1">
      <c r="B2418" s="598"/>
      <c r="D2418" s="594" t="s">
        <v>205</v>
      </c>
      <c r="E2418" s="600" t="s">
        <v>5</v>
      </c>
      <c r="F2418" s="601" t="s">
        <v>223</v>
      </c>
      <c r="H2418" s="600" t="s">
        <v>5</v>
      </c>
      <c r="L2418" s="598"/>
      <c r="M2418" s="602"/>
      <c r="N2418" s="603"/>
      <c r="O2418" s="603"/>
      <c r="P2418" s="603"/>
      <c r="Q2418" s="603"/>
      <c r="R2418" s="603"/>
      <c r="S2418" s="603"/>
      <c r="T2418" s="604"/>
      <c r="AT2418" s="600" t="s">
        <v>205</v>
      </c>
      <c r="AU2418" s="600" t="s">
        <v>89</v>
      </c>
      <c r="AV2418" s="599" t="s">
        <v>11</v>
      </c>
      <c r="AW2418" s="599" t="s">
        <v>43</v>
      </c>
      <c r="AX2418" s="599" t="s">
        <v>82</v>
      </c>
      <c r="AY2418" s="600" t="s">
        <v>197</v>
      </c>
    </row>
    <row r="2419" spans="2:51" s="606" customFormat="1">
      <c r="B2419" s="605"/>
      <c r="D2419" s="594" t="s">
        <v>205</v>
      </c>
      <c r="E2419" s="607" t="s">
        <v>5</v>
      </c>
      <c r="F2419" s="608" t="s">
        <v>1787</v>
      </c>
      <c r="H2419" s="609">
        <v>3.82</v>
      </c>
      <c r="L2419" s="605"/>
      <c r="M2419" s="610"/>
      <c r="N2419" s="611"/>
      <c r="O2419" s="611"/>
      <c r="P2419" s="611"/>
      <c r="Q2419" s="611"/>
      <c r="R2419" s="611"/>
      <c r="S2419" s="611"/>
      <c r="T2419" s="612"/>
      <c r="AT2419" s="607" t="s">
        <v>205</v>
      </c>
      <c r="AU2419" s="607" t="s">
        <v>89</v>
      </c>
      <c r="AV2419" s="606" t="s">
        <v>89</v>
      </c>
      <c r="AW2419" s="606" t="s">
        <v>43</v>
      </c>
      <c r="AX2419" s="606" t="s">
        <v>82</v>
      </c>
      <c r="AY2419" s="607" t="s">
        <v>197</v>
      </c>
    </row>
    <row r="2420" spans="2:51" s="606" customFormat="1">
      <c r="B2420" s="605"/>
      <c r="D2420" s="594" t="s">
        <v>205</v>
      </c>
      <c r="E2420" s="607" t="s">
        <v>5</v>
      </c>
      <c r="F2420" s="608" t="s">
        <v>1689</v>
      </c>
      <c r="H2420" s="609">
        <v>13.7</v>
      </c>
      <c r="L2420" s="605"/>
      <c r="M2420" s="610"/>
      <c r="N2420" s="611"/>
      <c r="O2420" s="611"/>
      <c r="P2420" s="611"/>
      <c r="Q2420" s="611"/>
      <c r="R2420" s="611"/>
      <c r="S2420" s="611"/>
      <c r="T2420" s="612"/>
      <c r="AT2420" s="607" t="s">
        <v>205</v>
      </c>
      <c r="AU2420" s="607" t="s">
        <v>89</v>
      </c>
      <c r="AV2420" s="606" t="s">
        <v>89</v>
      </c>
      <c r="AW2420" s="606" t="s">
        <v>43</v>
      </c>
      <c r="AX2420" s="606" t="s">
        <v>82</v>
      </c>
      <c r="AY2420" s="607" t="s">
        <v>197</v>
      </c>
    </row>
    <row r="2421" spans="2:51" s="606" customFormat="1">
      <c r="B2421" s="605"/>
      <c r="D2421" s="594" t="s">
        <v>205</v>
      </c>
      <c r="E2421" s="607" t="s">
        <v>5</v>
      </c>
      <c r="F2421" s="608" t="s">
        <v>1690</v>
      </c>
      <c r="H2421" s="609">
        <v>8.81</v>
      </c>
      <c r="L2421" s="605"/>
      <c r="M2421" s="610"/>
      <c r="N2421" s="611"/>
      <c r="O2421" s="611"/>
      <c r="P2421" s="611"/>
      <c r="Q2421" s="611"/>
      <c r="R2421" s="611"/>
      <c r="S2421" s="611"/>
      <c r="T2421" s="612"/>
      <c r="AT2421" s="607" t="s">
        <v>205</v>
      </c>
      <c r="AU2421" s="607" t="s">
        <v>89</v>
      </c>
      <c r="AV2421" s="606" t="s">
        <v>89</v>
      </c>
      <c r="AW2421" s="606" t="s">
        <v>43</v>
      </c>
      <c r="AX2421" s="606" t="s">
        <v>82</v>
      </c>
      <c r="AY2421" s="607" t="s">
        <v>197</v>
      </c>
    </row>
    <row r="2422" spans="2:51" s="606" customFormat="1">
      <c r="B2422" s="605"/>
      <c r="D2422" s="594" t="s">
        <v>205</v>
      </c>
      <c r="E2422" s="607" t="s">
        <v>5</v>
      </c>
      <c r="F2422" s="608" t="s">
        <v>1691</v>
      </c>
      <c r="H2422" s="609">
        <v>13.7</v>
      </c>
      <c r="L2422" s="605"/>
      <c r="M2422" s="610"/>
      <c r="N2422" s="611"/>
      <c r="O2422" s="611"/>
      <c r="P2422" s="611"/>
      <c r="Q2422" s="611"/>
      <c r="R2422" s="611"/>
      <c r="S2422" s="611"/>
      <c r="T2422" s="612"/>
      <c r="AT2422" s="607" t="s">
        <v>205</v>
      </c>
      <c r="AU2422" s="607" t="s">
        <v>89</v>
      </c>
      <c r="AV2422" s="606" t="s">
        <v>89</v>
      </c>
      <c r="AW2422" s="606" t="s">
        <v>43</v>
      </c>
      <c r="AX2422" s="606" t="s">
        <v>82</v>
      </c>
      <c r="AY2422" s="607" t="s">
        <v>197</v>
      </c>
    </row>
    <row r="2423" spans="2:51" s="606" customFormat="1">
      <c r="B2423" s="605"/>
      <c r="D2423" s="594" t="s">
        <v>205</v>
      </c>
      <c r="E2423" s="607" t="s">
        <v>5</v>
      </c>
      <c r="F2423" s="608" t="s">
        <v>1692</v>
      </c>
      <c r="H2423" s="609">
        <v>8.81</v>
      </c>
      <c r="L2423" s="605"/>
      <c r="M2423" s="610"/>
      <c r="N2423" s="611"/>
      <c r="O2423" s="611"/>
      <c r="P2423" s="611"/>
      <c r="Q2423" s="611"/>
      <c r="R2423" s="611"/>
      <c r="S2423" s="611"/>
      <c r="T2423" s="612"/>
      <c r="AT2423" s="607" t="s">
        <v>205</v>
      </c>
      <c r="AU2423" s="607" t="s">
        <v>89</v>
      </c>
      <c r="AV2423" s="606" t="s">
        <v>89</v>
      </c>
      <c r="AW2423" s="606" t="s">
        <v>43</v>
      </c>
      <c r="AX2423" s="606" t="s">
        <v>82</v>
      </c>
      <c r="AY2423" s="607" t="s">
        <v>197</v>
      </c>
    </row>
    <row r="2424" spans="2:51" s="606" customFormat="1">
      <c r="B2424" s="605"/>
      <c r="D2424" s="594" t="s">
        <v>205</v>
      </c>
      <c r="E2424" s="607" t="s">
        <v>5</v>
      </c>
      <c r="F2424" s="608" t="s">
        <v>1693</v>
      </c>
      <c r="H2424" s="609">
        <v>13.7</v>
      </c>
      <c r="L2424" s="605"/>
      <c r="M2424" s="610"/>
      <c r="N2424" s="611"/>
      <c r="O2424" s="611"/>
      <c r="P2424" s="611"/>
      <c r="Q2424" s="611"/>
      <c r="R2424" s="611"/>
      <c r="S2424" s="611"/>
      <c r="T2424" s="612"/>
      <c r="AT2424" s="607" t="s">
        <v>205</v>
      </c>
      <c r="AU2424" s="607" t="s">
        <v>89</v>
      </c>
      <c r="AV2424" s="606" t="s">
        <v>89</v>
      </c>
      <c r="AW2424" s="606" t="s">
        <v>43</v>
      </c>
      <c r="AX2424" s="606" t="s">
        <v>82</v>
      </c>
      <c r="AY2424" s="607" t="s">
        <v>197</v>
      </c>
    </row>
    <row r="2425" spans="2:51" s="606" customFormat="1">
      <c r="B2425" s="605"/>
      <c r="D2425" s="594" t="s">
        <v>205</v>
      </c>
      <c r="E2425" s="607" t="s">
        <v>5</v>
      </c>
      <c r="F2425" s="608" t="s">
        <v>1694</v>
      </c>
      <c r="H2425" s="609">
        <v>8.81</v>
      </c>
      <c r="L2425" s="605"/>
      <c r="M2425" s="610"/>
      <c r="N2425" s="611"/>
      <c r="O2425" s="611"/>
      <c r="P2425" s="611"/>
      <c r="Q2425" s="611"/>
      <c r="R2425" s="611"/>
      <c r="S2425" s="611"/>
      <c r="T2425" s="612"/>
      <c r="AT2425" s="607" t="s">
        <v>205</v>
      </c>
      <c r="AU2425" s="607" t="s">
        <v>89</v>
      </c>
      <c r="AV2425" s="606" t="s">
        <v>89</v>
      </c>
      <c r="AW2425" s="606" t="s">
        <v>43</v>
      </c>
      <c r="AX2425" s="606" t="s">
        <v>82</v>
      </c>
      <c r="AY2425" s="607" t="s">
        <v>197</v>
      </c>
    </row>
    <row r="2426" spans="2:51" s="606" customFormat="1">
      <c r="B2426" s="605"/>
      <c r="D2426" s="594" t="s">
        <v>205</v>
      </c>
      <c r="E2426" s="607" t="s">
        <v>5</v>
      </c>
      <c r="F2426" s="608" t="s">
        <v>1695</v>
      </c>
      <c r="H2426" s="609">
        <v>13.7</v>
      </c>
      <c r="L2426" s="605"/>
      <c r="M2426" s="610"/>
      <c r="N2426" s="611"/>
      <c r="O2426" s="611"/>
      <c r="P2426" s="611"/>
      <c r="Q2426" s="611"/>
      <c r="R2426" s="611"/>
      <c r="S2426" s="611"/>
      <c r="T2426" s="612"/>
      <c r="AT2426" s="607" t="s">
        <v>205</v>
      </c>
      <c r="AU2426" s="607" t="s">
        <v>89</v>
      </c>
      <c r="AV2426" s="606" t="s">
        <v>89</v>
      </c>
      <c r="AW2426" s="606" t="s">
        <v>43</v>
      </c>
      <c r="AX2426" s="606" t="s">
        <v>82</v>
      </c>
      <c r="AY2426" s="607" t="s">
        <v>197</v>
      </c>
    </row>
    <row r="2427" spans="2:51" s="606" customFormat="1">
      <c r="B2427" s="605"/>
      <c r="D2427" s="594" t="s">
        <v>205</v>
      </c>
      <c r="E2427" s="607" t="s">
        <v>5</v>
      </c>
      <c r="F2427" s="608" t="s">
        <v>1696</v>
      </c>
      <c r="H2427" s="609">
        <v>8.81</v>
      </c>
      <c r="L2427" s="605"/>
      <c r="M2427" s="610"/>
      <c r="N2427" s="611"/>
      <c r="O2427" s="611"/>
      <c r="P2427" s="611"/>
      <c r="Q2427" s="611"/>
      <c r="R2427" s="611"/>
      <c r="S2427" s="611"/>
      <c r="T2427" s="612"/>
      <c r="AT2427" s="607" t="s">
        <v>205</v>
      </c>
      <c r="AU2427" s="607" t="s">
        <v>89</v>
      </c>
      <c r="AV2427" s="606" t="s">
        <v>89</v>
      </c>
      <c r="AW2427" s="606" t="s">
        <v>43</v>
      </c>
      <c r="AX2427" s="606" t="s">
        <v>82</v>
      </c>
      <c r="AY2427" s="607" t="s">
        <v>197</v>
      </c>
    </row>
    <row r="2428" spans="2:51" s="606" customFormat="1">
      <c r="B2428" s="605"/>
      <c r="D2428" s="594" t="s">
        <v>205</v>
      </c>
      <c r="E2428" s="607" t="s">
        <v>5</v>
      </c>
      <c r="F2428" s="608" t="s">
        <v>1697</v>
      </c>
      <c r="H2428" s="609">
        <v>13.7</v>
      </c>
      <c r="L2428" s="605"/>
      <c r="M2428" s="610"/>
      <c r="N2428" s="611"/>
      <c r="O2428" s="611"/>
      <c r="P2428" s="611"/>
      <c r="Q2428" s="611"/>
      <c r="R2428" s="611"/>
      <c r="S2428" s="611"/>
      <c r="T2428" s="612"/>
      <c r="AT2428" s="607" t="s">
        <v>205</v>
      </c>
      <c r="AU2428" s="607" t="s">
        <v>89</v>
      </c>
      <c r="AV2428" s="606" t="s">
        <v>89</v>
      </c>
      <c r="AW2428" s="606" t="s">
        <v>43</v>
      </c>
      <c r="AX2428" s="606" t="s">
        <v>82</v>
      </c>
      <c r="AY2428" s="607" t="s">
        <v>197</v>
      </c>
    </row>
    <row r="2429" spans="2:51" s="606" customFormat="1">
      <c r="B2429" s="605"/>
      <c r="D2429" s="594" t="s">
        <v>205</v>
      </c>
      <c r="E2429" s="607" t="s">
        <v>5</v>
      </c>
      <c r="F2429" s="608" t="s">
        <v>1698</v>
      </c>
      <c r="H2429" s="609">
        <v>8.81</v>
      </c>
      <c r="L2429" s="605"/>
      <c r="M2429" s="610"/>
      <c r="N2429" s="611"/>
      <c r="O2429" s="611"/>
      <c r="P2429" s="611"/>
      <c r="Q2429" s="611"/>
      <c r="R2429" s="611"/>
      <c r="S2429" s="611"/>
      <c r="T2429" s="612"/>
      <c r="AT2429" s="607" t="s">
        <v>205</v>
      </c>
      <c r="AU2429" s="607" t="s">
        <v>89</v>
      </c>
      <c r="AV2429" s="606" t="s">
        <v>89</v>
      </c>
      <c r="AW2429" s="606" t="s">
        <v>43</v>
      </c>
      <c r="AX2429" s="606" t="s">
        <v>82</v>
      </c>
      <c r="AY2429" s="607" t="s">
        <v>197</v>
      </c>
    </row>
    <row r="2430" spans="2:51" s="606" customFormat="1">
      <c r="B2430" s="605"/>
      <c r="D2430" s="594" t="s">
        <v>205</v>
      </c>
      <c r="E2430" s="607" t="s">
        <v>5</v>
      </c>
      <c r="F2430" s="608" t="s">
        <v>1699</v>
      </c>
      <c r="H2430" s="609">
        <v>13.7</v>
      </c>
      <c r="L2430" s="605"/>
      <c r="M2430" s="610"/>
      <c r="N2430" s="611"/>
      <c r="O2430" s="611"/>
      <c r="P2430" s="611"/>
      <c r="Q2430" s="611"/>
      <c r="R2430" s="611"/>
      <c r="S2430" s="611"/>
      <c r="T2430" s="612"/>
      <c r="AT2430" s="607" t="s">
        <v>205</v>
      </c>
      <c r="AU2430" s="607" t="s">
        <v>89</v>
      </c>
      <c r="AV2430" s="606" t="s">
        <v>89</v>
      </c>
      <c r="AW2430" s="606" t="s">
        <v>43</v>
      </c>
      <c r="AX2430" s="606" t="s">
        <v>82</v>
      </c>
      <c r="AY2430" s="607" t="s">
        <v>197</v>
      </c>
    </row>
    <row r="2431" spans="2:51" s="606" customFormat="1">
      <c r="B2431" s="605"/>
      <c r="D2431" s="594" t="s">
        <v>205</v>
      </c>
      <c r="E2431" s="607" t="s">
        <v>5</v>
      </c>
      <c r="F2431" s="608" t="s">
        <v>1700</v>
      </c>
      <c r="H2431" s="609">
        <v>8.81</v>
      </c>
      <c r="L2431" s="605"/>
      <c r="M2431" s="610"/>
      <c r="N2431" s="611"/>
      <c r="O2431" s="611"/>
      <c r="P2431" s="611"/>
      <c r="Q2431" s="611"/>
      <c r="R2431" s="611"/>
      <c r="S2431" s="611"/>
      <c r="T2431" s="612"/>
      <c r="AT2431" s="607" t="s">
        <v>205</v>
      </c>
      <c r="AU2431" s="607" t="s">
        <v>89</v>
      </c>
      <c r="AV2431" s="606" t="s">
        <v>89</v>
      </c>
      <c r="AW2431" s="606" t="s">
        <v>43</v>
      </c>
      <c r="AX2431" s="606" t="s">
        <v>82</v>
      </c>
      <c r="AY2431" s="607" t="s">
        <v>197</v>
      </c>
    </row>
    <row r="2432" spans="2:51" s="606" customFormat="1">
      <c r="B2432" s="605"/>
      <c r="D2432" s="594" t="s">
        <v>205</v>
      </c>
      <c r="E2432" s="607" t="s">
        <v>5</v>
      </c>
      <c r="F2432" s="608" t="s">
        <v>1701</v>
      </c>
      <c r="H2432" s="609">
        <v>13.7</v>
      </c>
      <c r="L2432" s="605"/>
      <c r="M2432" s="610"/>
      <c r="N2432" s="611"/>
      <c r="O2432" s="611"/>
      <c r="P2432" s="611"/>
      <c r="Q2432" s="611"/>
      <c r="R2432" s="611"/>
      <c r="S2432" s="611"/>
      <c r="T2432" s="612"/>
      <c r="AT2432" s="607" t="s">
        <v>205</v>
      </c>
      <c r="AU2432" s="607" t="s">
        <v>89</v>
      </c>
      <c r="AV2432" s="606" t="s">
        <v>89</v>
      </c>
      <c r="AW2432" s="606" t="s">
        <v>43</v>
      </c>
      <c r="AX2432" s="606" t="s">
        <v>82</v>
      </c>
      <c r="AY2432" s="607" t="s">
        <v>197</v>
      </c>
    </row>
    <row r="2433" spans="2:51" s="606" customFormat="1">
      <c r="B2433" s="605"/>
      <c r="D2433" s="594" t="s">
        <v>205</v>
      </c>
      <c r="E2433" s="607" t="s">
        <v>5</v>
      </c>
      <c r="F2433" s="608" t="s">
        <v>1702</v>
      </c>
      <c r="H2433" s="609">
        <v>8.81</v>
      </c>
      <c r="L2433" s="605"/>
      <c r="M2433" s="610"/>
      <c r="N2433" s="611"/>
      <c r="O2433" s="611"/>
      <c r="P2433" s="611"/>
      <c r="Q2433" s="611"/>
      <c r="R2433" s="611"/>
      <c r="S2433" s="611"/>
      <c r="T2433" s="612"/>
      <c r="AT2433" s="607" t="s">
        <v>205</v>
      </c>
      <c r="AU2433" s="607" t="s">
        <v>89</v>
      </c>
      <c r="AV2433" s="606" t="s">
        <v>89</v>
      </c>
      <c r="AW2433" s="606" t="s">
        <v>43</v>
      </c>
      <c r="AX2433" s="606" t="s">
        <v>82</v>
      </c>
      <c r="AY2433" s="607" t="s">
        <v>197</v>
      </c>
    </row>
    <row r="2434" spans="2:51" s="606" customFormat="1">
      <c r="B2434" s="605"/>
      <c r="D2434" s="594" t="s">
        <v>205</v>
      </c>
      <c r="E2434" s="607" t="s">
        <v>5</v>
      </c>
      <c r="F2434" s="608" t="s">
        <v>1703</v>
      </c>
      <c r="H2434" s="609">
        <v>13.7</v>
      </c>
      <c r="L2434" s="605"/>
      <c r="M2434" s="610"/>
      <c r="N2434" s="611"/>
      <c r="O2434" s="611"/>
      <c r="P2434" s="611"/>
      <c r="Q2434" s="611"/>
      <c r="R2434" s="611"/>
      <c r="S2434" s="611"/>
      <c r="T2434" s="612"/>
      <c r="AT2434" s="607" t="s">
        <v>205</v>
      </c>
      <c r="AU2434" s="607" t="s">
        <v>89</v>
      </c>
      <c r="AV2434" s="606" t="s">
        <v>89</v>
      </c>
      <c r="AW2434" s="606" t="s">
        <v>43</v>
      </c>
      <c r="AX2434" s="606" t="s">
        <v>82</v>
      </c>
      <c r="AY2434" s="607" t="s">
        <v>197</v>
      </c>
    </row>
    <row r="2435" spans="2:51" s="606" customFormat="1">
      <c r="B2435" s="605"/>
      <c r="D2435" s="594" t="s">
        <v>205</v>
      </c>
      <c r="E2435" s="607" t="s">
        <v>5</v>
      </c>
      <c r="F2435" s="608" t="s">
        <v>1704</v>
      </c>
      <c r="H2435" s="609">
        <v>8.81</v>
      </c>
      <c r="L2435" s="605"/>
      <c r="M2435" s="610"/>
      <c r="N2435" s="611"/>
      <c r="O2435" s="611"/>
      <c r="P2435" s="611"/>
      <c r="Q2435" s="611"/>
      <c r="R2435" s="611"/>
      <c r="S2435" s="611"/>
      <c r="T2435" s="612"/>
      <c r="AT2435" s="607" t="s">
        <v>205</v>
      </c>
      <c r="AU2435" s="607" t="s">
        <v>89</v>
      </c>
      <c r="AV2435" s="606" t="s">
        <v>89</v>
      </c>
      <c r="AW2435" s="606" t="s">
        <v>43</v>
      </c>
      <c r="AX2435" s="606" t="s">
        <v>82</v>
      </c>
      <c r="AY2435" s="607" t="s">
        <v>197</v>
      </c>
    </row>
    <row r="2436" spans="2:51" s="606" customFormat="1">
      <c r="B2436" s="605"/>
      <c r="D2436" s="594" t="s">
        <v>205</v>
      </c>
      <c r="E2436" s="607" t="s">
        <v>5</v>
      </c>
      <c r="F2436" s="608" t="s">
        <v>1705</v>
      </c>
      <c r="H2436" s="609">
        <v>13.7</v>
      </c>
      <c r="L2436" s="605"/>
      <c r="M2436" s="610"/>
      <c r="N2436" s="611"/>
      <c r="O2436" s="611"/>
      <c r="P2436" s="611"/>
      <c r="Q2436" s="611"/>
      <c r="R2436" s="611"/>
      <c r="S2436" s="611"/>
      <c r="T2436" s="612"/>
      <c r="AT2436" s="607" t="s">
        <v>205</v>
      </c>
      <c r="AU2436" s="607" t="s">
        <v>89</v>
      </c>
      <c r="AV2436" s="606" t="s">
        <v>89</v>
      </c>
      <c r="AW2436" s="606" t="s">
        <v>43</v>
      </c>
      <c r="AX2436" s="606" t="s">
        <v>82</v>
      </c>
      <c r="AY2436" s="607" t="s">
        <v>197</v>
      </c>
    </row>
    <row r="2437" spans="2:51" s="606" customFormat="1">
      <c r="B2437" s="605"/>
      <c r="D2437" s="594" t="s">
        <v>205</v>
      </c>
      <c r="E2437" s="607" t="s">
        <v>5</v>
      </c>
      <c r="F2437" s="608" t="s">
        <v>1706</v>
      </c>
      <c r="H2437" s="609">
        <v>8.81</v>
      </c>
      <c r="L2437" s="605"/>
      <c r="M2437" s="610"/>
      <c r="N2437" s="611"/>
      <c r="O2437" s="611"/>
      <c r="P2437" s="611"/>
      <c r="Q2437" s="611"/>
      <c r="R2437" s="611"/>
      <c r="S2437" s="611"/>
      <c r="T2437" s="612"/>
      <c r="AT2437" s="607" t="s">
        <v>205</v>
      </c>
      <c r="AU2437" s="607" t="s">
        <v>89</v>
      </c>
      <c r="AV2437" s="606" t="s">
        <v>89</v>
      </c>
      <c r="AW2437" s="606" t="s">
        <v>43</v>
      </c>
      <c r="AX2437" s="606" t="s">
        <v>82</v>
      </c>
      <c r="AY2437" s="607" t="s">
        <v>197</v>
      </c>
    </row>
    <row r="2438" spans="2:51" s="606" customFormat="1">
      <c r="B2438" s="605"/>
      <c r="D2438" s="594" t="s">
        <v>205</v>
      </c>
      <c r="E2438" s="607" t="s">
        <v>5</v>
      </c>
      <c r="F2438" s="608" t="s">
        <v>1707</v>
      </c>
      <c r="H2438" s="609">
        <v>13.7</v>
      </c>
      <c r="L2438" s="605"/>
      <c r="M2438" s="610"/>
      <c r="N2438" s="611"/>
      <c r="O2438" s="611"/>
      <c r="P2438" s="611"/>
      <c r="Q2438" s="611"/>
      <c r="R2438" s="611"/>
      <c r="S2438" s="611"/>
      <c r="T2438" s="612"/>
      <c r="AT2438" s="607" t="s">
        <v>205</v>
      </c>
      <c r="AU2438" s="607" t="s">
        <v>89</v>
      </c>
      <c r="AV2438" s="606" t="s">
        <v>89</v>
      </c>
      <c r="AW2438" s="606" t="s">
        <v>43</v>
      </c>
      <c r="AX2438" s="606" t="s">
        <v>82</v>
      </c>
      <c r="AY2438" s="607" t="s">
        <v>197</v>
      </c>
    </row>
    <row r="2439" spans="2:51" s="606" customFormat="1">
      <c r="B2439" s="605"/>
      <c r="D2439" s="594" t="s">
        <v>205</v>
      </c>
      <c r="E2439" s="607" t="s">
        <v>5</v>
      </c>
      <c r="F2439" s="608" t="s">
        <v>1708</v>
      </c>
      <c r="H2439" s="609">
        <v>8.81</v>
      </c>
      <c r="L2439" s="605"/>
      <c r="M2439" s="610"/>
      <c r="N2439" s="611"/>
      <c r="O2439" s="611"/>
      <c r="P2439" s="611"/>
      <c r="Q2439" s="611"/>
      <c r="R2439" s="611"/>
      <c r="S2439" s="611"/>
      <c r="T2439" s="612"/>
      <c r="AT2439" s="607" t="s">
        <v>205</v>
      </c>
      <c r="AU2439" s="607" t="s">
        <v>89</v>
      </c>
      <c r="AV2439" s="606" t="s">
        <v>89</v>
      </c>
      <c r="AW2439" s="606" t="s">
        <v>43</v>
      </c>
      <c r="AX2439" s="606" t="s">
        <v>82</v>
      </c>
      <c r="AY2439" s="607" t="s">
        <v>197</v>
      </c>
    </row>
    <row r="2440" spans="2:51" s="606" customFormat="1">
      <c r="B2440" s="605"/>
      <c r="D2440" s="594" t="s">
        <v>205</v>
      </c>
      <c r="E2440" s="607" t="s">
        <v>5</v>
      </c>
      <c r="F2440" s="608" t="s">
        <v>1709</v>
      </c>
      <c r="H2440" s="609">
        <v>22.8</v>
      </c>
      <c r="L2440" s="605"/>
      <c r="M2440" s="610"/>
      <c r="N2440" s="611"/>
      <c r="O2440" s="611"/>
      <c r="P2440" s="611"/>
      <c r="Q2440" s="611"/>
      <c r="R2440" s="611"/>
      <c r="S2440" s="611"/>
      <c r="T2440" s="612"/>
      <c r="AT2440" s="607" t="s">
        <v>205</v>
      </c>
      <c r="AU2440" s="607" t="s">
        <v>89</v>
      </c>
      <c r="AV2440" s="606" t="s">
        <v>89</v>
      </c>
      <c r="AW2440" s="606" t="s">
        <v>43</v>
      </c>
      <c r="AX2440" s="606" t="s">
        <v>82</v>
      </c>
      <c r="AY2440" s="607" t="s">
        <v>197</v>
      </c>
    </row>
    <row r="2441" spans="2:51" s="606" customFormat="1">
      <c r="B2441" s="605"/>
      <c r="D2441" s="594" t="s">
        <v>205</v>
      </c>
      <c r="E2441" s="607" t="s">
        <v>5</v>
      </c>
      <c r="F2441" s="608" t="s">
        <v>1710</v>
      </c>
      <c r="H2441" s="609">
        <v>14.07</v>
      </c>
      <c r="L2441" s="605"/>
      <c r="M2441" s="610"/>
      <c r="N2441" s="611"/>
      <c r="O2441" s="611"/>
      <c r="P2441" s="611"/>
      <c r="Q2441" s="611"/>
      <c r="R2441" s="611"/>
      <c r="S2441" s="611"/>
      <c r="T2441" s="612"/>
      <c r="AT2441" s="607" t="s">
        <v>205</v>
      </c>
      <c r="AU2441" s="607" t="s">
        <v>89</v>
      </c>
      <c r="AV2441" s="606" t="s">
        <v>89</v>
      </c>
      <c r="AW2441" s="606" t="s">
        <v>43</v>
      </c>
      <c r="AX2441" s="606" t="s">
        <v>82</v>
      </c>
      <c r="AY2441" s="607" t="s">
        <v>197</v>
      </c>
    </row>
    <row r="2442" spans="2:51" s="606" customFormat="1">
      <c r="B2442" s="605"/>
      <c r="D2442" s="594" t="s">
        <v>205</v>
      </c>
      <c r="E2442" s="607" t="s">
        <v>5</v>
      </c>
      <c r="F2442" s="608" t="s">
        <v>1711</v>
      </c>
      <c r="H2442" s="609">
        <v>13.7</v>
      </c>
      <c r="L2442" s="605"/>
      <c r="M2442" s="610"/>
      <c r="N2442" s="611"/>
      <c r="O2442" s="611"/>
      <c r="P2442" s="611"/>
      <c r="Q2442" s="611"/>
      <c r="R2442" s="611"/>
      <c r="S2442" s="611"/>
      <c r="T2442" s="612"/>
      <c r="AT2442" s="607" t="s">
        <v>205</v>
      </c>
      <c r="AU2442" s="607" t="s">
        <v>89</v>
      </c>
      <c r="AV2442" s="606" t="s">
        <v>89</v>
      </c>
      <c r="AW2442" s="606" t="s">
        <v>43</v>
      </c>
      <c r="AX2442" s="606" t="s">
        <v>82</v>
      </c>
      <c r="AY2442" s="607" t="s">
        <v>197</v>
      </c>
    </row>
    <row r="2443" spans="2:51" s="622" customFormat="1">
      <c r="B2443" s="621"/>
      <c r="D2443" s="594" t="s">
        <v>205</v>
      </c>
      <c r="E2443" s="623" t="s">
        <v>5</v>
      </c>
      <c r="F2443" s="624" t="s">
        <v>237</v>
      </c>
      <c r="H2443" s="625">
        <v>279.49</v>
      </c>
      <c r="L2443" s="621"/>
      <c r="M2443" s="626"/>
      <c r="N2443" s="627"/>
      <c r="O2443" s="627"/>
      <c r="P2443" s="627"/>
      <c r="Q2443" s="627"/>
      <c r="R2443" s="627"/>
      <c r="S2443" s="627"/>
      <c r="T2443" s="628"/>
      <c r="AT2443" s="623" t="s">
        <v>205</v>
      </c>
      <c r="AU2443" s="623" t="s">
        <v>89</v>
      </c>
      <c r="AV2443" s="622" t="s">
        <v>114</v>
      </c>
      <c r="AW2443" s="622" t="s">
        <v>43</v>
      </c>
      <c r="AX2443" s="622" t="s">
        <v>82</v>
      </c>
      <c r="AY2443" s="623" t="s">
        <v>197</v>
      </c>
    </row>
    <row r="2444" spans="2:51" s="599" customFormat="1">
      <c r="B2444" s="598"/>
      <c r="D2444" s="594" t="s">
        <v>205</v>
      </c>
      <c r="E2444" s="600" t="s">
        <v>5</v>
      </c>
      <c r="F2444" s="601" t="s">
        <v>238</v>
      </c>
      <c r="H2444" s="600" t="s">
        <v>5</v>
      </c>
      <c r="L2444" s="598"/>
      <c r="M2444" s="602"/>
      <c r="N2444" s="603"/>
      <c r="O2444" s="603"/>
      <c r="P2444" s="603"/>
      <c r="Q2444" s="603"/>
      <c r="R2444" s="603"/>
      <c r="S2444" s="603"/>
      <c r="T2444" s="604"/>
      <c r="AT2444" s="600" t="s">
        <v>205</v>
      </c>
      <c r="AU2444" s="600" t="s">
        <v>89</v>
      </c>
      <c r="AV2444" s="599" t="s">
        <v>11</v>
      </c>
      <c r="AW2444" s="599" t="s">
        <v>43</v>
      </c>
      <c r="AX2444" s="599" t="s">
        <v>82</v>
      </c>
      <c r="AY2444" s="600" t="s">
        <v>197</v>
      </c>
    </row>
    <row r="2445" spans="2:51" s="606" customFormat="1">
      <c r="B2445" s="605"/>
      <c r="D2445" s="594" t="s">
        <v>205</v>
      </c>
      <c r="E2445" s="607" t="s">
        <v>5</v>
      </c>
      <c r="F2445" s="608" t="s">
        <v>1788</v>
      </c>
      <c r="H2445" s="609">
        <v>3.82</v>
      </c>
      <c r="L2445" s="605"/>
      <c r="M2445" s="610"/>
      <c r="N2445" s="611"/>
      <c r="O2445" s="611"/>
      <c r="P2445" s="611"/>
      <c r="Q2445" s="611"/>
      <c r="R2445" s="611"/>
      <c r="S2445" s="611"/>
      <c r="T2445" s="612"/>
      <c r="AT2445" s="607" t="s">
        <v>205</v>
      </c>
      <c r="AU2445" s="607" t="s">
        <v>89</v>
      </c>
      <c r="AV2445" s="606" t="s">
        <v>89</v>
      </c>
      <c r="AW2445" s="606" t="s">
        <v>43</v>
      </c>
      <c r="AX2445" s="606" t="s">
        <v>82</v>
      </c>
      <c r="AY2445" s="607" t="s">
        <v>197</v>
      </c>
    </row>
    <row r="2446" spans="2:51" s="606" customFormat="1">
      <c r="B2446" s="605"/>
      <c r="D2446" s="594" t="s">
        <v>205</v>
      </c>
      <c r="E2446" s="607" t="s">
        <v>5</v>
      </c>
      <c r="F2446" s="608" t="s">
        <v>1712</v>
      </c>
      <c r="H2446" s="609">
        <v>8.81</v>
      </c>
      <c r="L2446" s="605"/>
      <c r="M2446" s="610"/>
      <c r="N2446" s="611"/>
      <c r="O2446" s="611"/>
      <c r="P2446" s="611"/>
      <c r="Q2446" s="611"/>
      <c r="R2446" s="611"/>
      <c r="S2446" s="611"/>
      <c r="T2446" s="612"/>
      <c r="AT2446" s="607" t="s">
        <v>205</v>
      </c>
      <c r="AU2446" s="607" t="s">
        <v>89</v>
      </c>
      <c r="AV2446" s="606" t="s">
        <v>89</v>
      </c>
      <c r="AW2446" s="606" t="s">
        <v>43</v>
      </c>
      <c r="AX2446" s="606" t="s">
        <v>82</v>
      </c>
      <c r="AY2446" s="607" t="s">
        <v>197</v>
      </c>
    </row>
    <row r="2447" spans="2:51" s="606" customFormat="1">
      <c r="B2447" s="605"/>
      <c r="D2447" s="594" t="s">
        <v>205</v>
      </c>
      <c r="E2447" s="607" t="s">
        <v>5</v>
      </c>
      <c r="F2447" s="608" t="s">
        <v>1713</v>
      </c>
      <c r="H2447" s="609">
        <v>13.7</v>
      </c>
      <c r="L2447" s="605"/>
      <c r="M2447" s="610"/>
      <c r="N2447" s="611"/>
      <c r="O2447" s="611"/>
      <c r="P2447" s="611"/>
      <c r="Q2447" s="611"/>
      <c r="R2447" s="611"/>
      <c r="S2447" s="611"/>
      <c r="T2447" s="612"/>
      <c r="AT2447" s="607" t="s">
        <v>205</v>
      </c>
      <c r="AU2447" s="607" t="s">
        <v>89</v>
      </c>
      <c r="AV2447" s="606" t="s">
        <v>89</v>
      </c>
      <c r="AW2447" s="606" t="s">
        <v>43</v>
      </c>
      <c r="AX2447" s="606" t="s">
        <v>82</v>
      </c>
      <c r="AY2447" s="607" t="s">
        <v>197</v>
      </c>
    </row>
    <row r="2448" spans="2:51" s="606" customFormat="1">
      <c r="B2448" s="605"/>
      <c r="D2448" s="594" t="s">
        <v>205</v>
      </c>
      <c r="E2448" s="607" t="s">
        <v>5</v>
      </c>
      <c r="F2448" s="608" t="s">
        <v>1714</v>
      </c>
      <c r="H2448" s="609">
        <v>8.81</v>
      </c>
      <c r="L2448" s="605"/>
      <c r="M2448" s="610"/>
      <c r="N2448" s="611"/>
      <c r="O2448" s="611"/>
      <c r="P2448" s="611"/>
      <c r="Q2448" s="611"/>
      <c r="R2448" s="611"/>
      <c r="S2448" s="611"/>
      <c r="T2448" s="612"/>
      <c r="AT2448" s="607" t="s">
        <v>205</v>
      </c>
      <c r="AU2448" s="607" t="s">
        <v>89</v>
      </c>
      <c r="AV2448" s="606" t="s">
        <v>89</v>
      </c>
      <c r="AW2448" s="606" t="s">
        <v>43</v>
      </c>
      <c r="AX2448" s="606" t="s">
        <v>82</v>
      </c>
      <c r="AY2448" s="607" t="s">
        <v>197</v>
      </c>
    </row>
    <row r="2449" spans="2:51" s="606" customFormat="1">
      <c r="B2449" s="605"/>
      <c r="D2449" s="594" t="s">
        <v>205</v>
      </c>
      <c r="E2449" s="607" t="s">
        <v>5</v>
      </c>
      <c r="F2449" s="608" t="s">
        <v>1715</v>
      </c>
      <c r="H2449" s="609">
        <v>13.7</v>
      </c>
      <c r="L2449" s="605"/>
      <c r="M2449" s="610"/>
      <c r="N2449" s="611"/>
      <c r="O2449" s="611"/>
      <c r="P2449" s="611"/>
      <c r="Q2449" s="611"/>
      <c r="R2449" s="611"/>
      <c r="S2449" s="611"/>
      <c r="T2449" s="612"/>
      <c r="AT2449" s="607" t="s">
        <v>205</v>
      </c>
      <c r="AU2449" s="607" t="s">
        <v>89</v>
      </c>
      <c r="AV2449" s="606" t="s">
        <v>89</v>
      </c>
      <c r="AW2449" s="606" t="s">
        <v>43</v>
      </c>
      <c r="AX2449" s="606" t="s">
        <v>82</v>
      </c>
      <c r="AY2449" s="607" t="s">
        <v>197</v>
      </c>
    </row>
    <row r="2450" spans="2:51" s="606" customFormat="1">
      <c r="B2450" s="605"/>
      <c r="D2450" s="594" t="s">
        <v>205</v>
      </c>
      <c r="E2450" s="607" t="s">
        <v>5</v>
      </c>
      <c r="F2450" s="608" t="s">
        <v>1716</v>
      </c>
      <c r="H2450" s="609">
        <v>8.81</v>
      </c>
      <c r="L2450" s="605"/>
      <c r="M2450" s="610"/>
      <c r="N2450" s="611"/>
      <c r="O2450" s="611"/>
      <c r="P2450" s="611"/>
      <c r="Q2450" s="611"/>
      <c r="R2450" s="611"/>
      <c r="S2450" s="611"/>
      <c r="T2450" s="612"/>
      <c r="AT2450" s="607" t="s">
        <v>205</v>
      </c>
      <c r="AU2450" s="607" t="s">
        <v>89</v>
      </c>
      <c r="AV2450" s="606" t="s">
        <v>89</v>
      </c>
      <c r="AW2450" s="606" t="s">
        <v>43</v>
      </c>
      <c r="AX2450" s="606" t="s">
        <v>82</v>
      </c>
      <c r="AY2450" s="607" t="s">
        <v>197</v>
      </c>
    </row>
    <row r="2451" spans="2:51" s="606" customFormat="1">
      <c r="B2451" s="605"/>
      <c r="D2451" s="594" t="s">
        <v>205</v>
      </c>
      <c r="E2451" s="607" t="s">
        <v>5</v>
      </c>
      <c r="F2451" s="608" t="s">
        <v>1717</v>
      </c>
      <c r="H2451" s="609">
        <v>13.7</v>
      </c>
      <c r="L2451" s="605"/>
      <c r="M2451" s="610"/>
      <c r="N2451" s="611"/>
      <c r="O2451" s="611"/>
      <c r="P2451" s="611"/>
      <c r="Q2451" s="611"/>
      <c r="R2451" s="611"/>
      <c r="S2451" s="611"/>
      <c r="T2451" s="612"/>
      <c r="AT2451" s="607" t="s">
        <v>205</v>
      </c>
      <c r="AU2451" s="607" t="s">
        <v>89</v>
      </c>
      <c r="AV2451" s="606" t="s">
        <v>89</v>
      </c>
      <c r="AW2451" s="606" t="s">
        <v>43</v>
      </c>
      <c r="AX2451" s="606" t="s">
        <v>82</v>
      </c>
      <c r="AY2451" s="607" t="s">
        <v>197</v>
      </c>
    </row>
    <row r="2452" spans="2:51" s="606" customFormat="1">
      <c r="B2452" s="605"/>
      <c r="D2452" s="594" t="s">
        <v>205</v>
      </c>
      <c r="E2452" s="607" t="s">
        <v>5</v>
      </c>
      <c r="F2452" s="608" t="s">
        <v>1718</v>
      </c>
      <c r="H2452" s="609">
        <v>8.81</v>
      </c>
      <c r="L2452" s="605"/>
      <c r="M2452" s="610"/>
      <c r="N2452" s="611"/>
      <c r="O2452" s="611"/>
      <c r="P2452" s="611"/>
      <c r="Q2452" s="611"/>
      <c r="R2452" s="611"/>
      <c r="S2452" s="611"/>
      <c r="T2452" s="612"/>
      <c r="AT2452" s="607" t="s">
        <v>205</v>
      </c>
      <c r="AU2452" s="607" t="s">
        <v>89</v>
      </c>
      <c r="AV2452" s="606" t="s">
        <v>89</v>
      </c>
      <c r="AW2452" s="606" t="s">
        <v>43</v>
      </c>
      <c r="AX2452" s="606" t="s">
        <v>82</v>
      </c>
      <c r="AY2452" s="607" t="s">
        <v>197</v>
      </c>
    </row>
    <row r="2453" spans="2:51" s="606" customFormat="1">
      <c r="B2453" s="605"/>
      <c r="D2453" s="594" t="s">
        <v>205</v>
      </c>
      <c r="E2453" s="607" t="s">
        <v>5</v>
      </c>
      <c r="F2453" s="608" t="s">
        <v>1719</v>
      </c>
      <c r="H2453" s="609">
        <v>13.7</v>
      </c>
      <c r="L2453" s="605"/>
      <c r="M2453" s="610"/>
      <c r="N2453" s="611"/>
      <c r="O2453" s="611"/>
      <c r="P2453" s="611"/>
      <c r="Q2453" s="611"/>
      <c r="R2453" s="611"/>
      <c r="S2453" s="611"/>
      <c r="T2453" s="612"/>
      <c r="AT2453" s="607" t="s">
        <v>205</v>
      </c>
      <c r="AU2453" s="607" t="s">
        <v>89</v>
      </c>
      <c r="AV2453" s="606" t="s">
        <v>89</v>
      </c>
      <c r="AW2453" s="606" t="s">
        <v>43</v>
      </c>
      <c r="AX2453" s="606" t="s">
        <v>82</v>
      </c>
      <c r="AY2453" s="607" t="s">
        <v>197</v>
      </c>
    </row>
    <row r="2454" spans="2:51" s="606" customFormat="1">
      <c r="B2454" s="605"/>
      <c r="D2454" s="594" t="s">
        <v>205</v>
      </c>
      <c r="E2454" s="607" t="s">
        <v>5</v>
      </c>
      <c r="F2454" s="608" t="s">
        <v>1720</v>
      </c>
      <c r="H2454" s="609">
        <v>8.81</v>
      </c>
      <c r="L2454" s="605"/>
      <c r="M2454" s="610"/>
      <c r="N2454" s="611"/>
      <c r="O2454" s="611"/>
      <c r="P2454" s="611"/>
      <c r="Q2454" s="611"/>
      <c r="R2454" s="611"/>
      <c r="S2454" s="611"/>
      <c r="T2454" s="612"/>
      <c r="AT2454" s="607" t="s">
        <v>205</v>
      </c>
      <c r="AU2454" s="607" t="s">
        <v>89</v>
      </c>
      <c r="AV2454" s="606" t="s">
        <v>89</v>
      </c>
      <c r="AW2454" s="606" t="s">
        <v>43</v>
      </c>
      <c r="AX2454" s="606" t="s">
        <v>82</v>
      </c>
      <c r="AY2454" s="607" t="s">
        <v>197</v>
      </c>
    </row>
    <row r="2455" spans="2:51" s="606" customFormat="1">
      <c r="B2455" s="605"/>
      <c r="D2455" s="594" t="s">
        <v>205</v>
      </c>
      <c r="E2455" s="607" t="s">
        <v>5</v>
      </c>
      <c r="F2455" s="608" t="s">
        <v>1721</v>
      </c>
      <c r="H2455" s="609">
        <v>13.7</v>
      </c>
      <c r="L2455" s="605"/>
      <c r="M2455" s="610"/>
      <c r="N2455" s="611"/>
      <c r="O2455" s="611"/>
      <c r="P2455" s="611"/>
      <c r="Q2455" s="611"/>
      <c r="R2455" s="611"/>
      <c r="S2455" s="611"/>
      <c r="T2455" s="612"/>
      <c r="AT2455" s="607" t="s">
        <v>205</v>
      </c>
      <c r="AU2455" s="607" t="s">
        <v>89</v>
      </c>
      <c r="AV2455" s="606" t="s">
        <v>89</v>
      </c>
      <c r="AW2455" s="606" t="s">
        <v>43</v>
      </c>
      <c r="AX2455" s="606" t="s">
        <v>82</v>
      </c>
      <c r="AY2455" s="607" t="s">
        <v>197</v>
      </c>
    </row>
    <row r="2456" spans="2:51" s="606" customFormat="1">
      <c r="B2456" s="605"/>
      <c r="D2456" s="594" t="s">
        <v>205</v>
      </c>
      <c r="E2456" s="607" t="s">
        <v>5</v>
      </c>
      <c r="F2456" s="608" t="s">
        <v>1722</v>
      </c>
      <c r="H2456" s="609">
        <v>8.81</v>
      </c>
      <c r="L2456" s="605"/>
      <c r="M2456" s="610"/>
      <c r="N2456" s="611"/>
      <c r="O2456" s="611"/>
      <c r="P2456" s="611"/>
      <c r="Q2456" s="611"/>
      <c r="R2456" s="611"/>
      <c r="S2456" s="611"/>
      <c r="T2456" s="612"/>
      <c r="AT2456" s="607" t="s">
        <v>205</v>
      </c>
      <c r="AU2456" s="607" t="s">
        <v>89</v>
      </c>
      <c r="AV2456" s="606" t="s">
        <v>89</v>
      </c>
      <c r="AW2456" s="606" t="s">
        <v>43</v>
      </c>
      <c r="AX2456" s="606" t="s">
        <v>82</v>
      </c>
      <c r="AY2456" s="607" t="s">
        <v>197</v>
      </c>
    </row>
    <row r="2457" spans="2:51" s="606" customFormat="1">
      <c r="B2457" s="605"/>
      <c r="D2457" s="594" t="s">
        <v>205</v>
      </c>
      <c r="E2457" s="607" t="s">
        <v>5</v>
      </c>
      <c r="F2457" s="608" t="s">
        <v>1723</v>
      </c>
      <c r="H2457" s="609">
        <v>13.7</v>
      </c>
      <c r="L2457" s="605"/>
      <c r="M2457" s="610"/>
      <c r="N2457" s="611"/>
      <c r="O2457" s="611"/>
      <c r="P2457" s="611"/>
      <c r="Q2457" s="611"/>
      <c r="R2457" s="611"/>
      <c r="S2457" s="611"/>
      <c r="T2457" s="612"/>
      <c r="AT2457" s="607" t="s">
        <v>205</v>
      </c>
      <c r="AU2457" s="607" t="s">
        <v>89</v>
      </c>
      <c r="AV2457" s="606" t="s">
        <v>89</v>
      </c>
      <c r="AW2457" s="606" t="s">
        <v>43</v>
      </c>
      <c r="AX2457" s="606" t="s">
        <v>82</v>
      </c>
      <c r="AY2457" s="607" t="s">
        <v>197</v>
      </c>
    </row>
    <row r="2458" spans="2:51" s="606" customFormat="1">
      <c r="B2458" s="605"/>
      <c r="D2458" s="594" t="s">
        <v>205</v>
      </c>
      <c r="E2458" s="607" t="s">
        <v>5</v>
      </c>
      <c r="F2458" s="608" t="s">
        <v>1724</v>
      </c>
      <c r="H2458" s="609">
        <v>8.81</v>
      </c>
      <c r="L2458" s="605"/>
      <c r="M2458" s="610"/>
      <c r="N2458" s="611"/>
      <c r="O2458" s="611"/>
      <c r="P2458" s="611"/>
      <c r="Q2458" s="611"/>
      <c r="R2458" s="611"/>
      <c r="S2458" s="611"/>
      <c r="T2458" s="612"/>
      <c r="AT2458" s="607" t="s">
        <v>205</v>
      </c>
      <c r="AU2458" s="607" t="s">
        <v>89</v>
      </c>
      <c r="AV2458" s="606" t="s">
        <v>89</v>
      </c>
      <c r="AW2458" s="606" t="s">
        <v>43</v>
      </c>
      <c r="AX2458" s="606" t="s">
        <v>82</v>
      </c>
      <c r="AY2458" s="607" t="s">
        <v>197</v>
      </c>
    </row>
    <row r="2459" spans="2:51" s="606" customFormat="1">
      <c r="B2459" s="605"/>
      <c r="D2459" s="594" t="s">
        <v>205</v>
      </c>
      <c r="E2459" s="607" t="s">
        <v>5</v>
      </c>
      <c r="F2459" s="608" t="s">
        <v>1725</v>
      </c>
      <c r="H2459" s="609">
        <v>13.7</v>
      </c>
      <c r="L2459" s="605"/>
      <c r="M2459" s="610"/>
      <c r="N2459" s="611"/>
      <c r="O2459" s="611"/>
      <c r="P2459" s="611"/>
      <c r="Q2459" s="611"/>
      <c r="R2459" s="611"/>
      <c r="S2459" s="611"/>
      <c r="T2459" s="612"/>
      <c r="AT2459" s="607" t="s">
        <v>205</v>
      </c>
      <c r="AU2459" s="607" t="s">
        <v>89</v>
      </c>
      <c r="AV2459" s="606" t="s">
        <v>89</v>
      </c>
      <c r="AW2459" s="606" t="s">
        <v>43</v>
      </c>
      <c r="AX2459" s="606" t="s">
        <v>82</v>
      </c>
      <c r="AY2459" s="607" t="s">
        <v>197</v>
      </c>
    </row>
    <row r="2460" spans="2:51" s="606" customFormat="1">
      <c r="B2460" s="605"/>
      <c r="D2460" s="594" t="s">
        <v>205</v>
      </c>
      <c r="E2460" s="607" t="s">
        <v>5</v>
      </c>
      <c r="F2460" s="608" t="s">
        <v>1726</v>
      </c>
      <c r="H2460" s="609">
        <v>8.81</v>
      </c>
      <c r="L2460" s="605"/>
      <c r="M2460" s="610"/>
      <c r="N2460" s="611"/>
      <c r="O2460" s="611"/>
      <c r="P2460" s="611"/>
      <c r="Q2460" s="611"/>
      <c r="R2460" s="611"/>
      <c r="S2460" s="611"/>
      <c r="T2460" s="612"/>
      <c r="AT2460" s="607" t="s">
        <v>205</v>
      </c>
      <c r="AU2460" s="607" t="s">
        <v>89</v>
      </c>
      <c r="AV2460" s="606" t="s">
        <v>89</v>
      </c>
      <c r="AW2460" s="606" t="s">
        <v>43</v>
      </c>
      <c r="AX2460" s="606" t="s">
        <v>82</v>
      </c>
      <c r="AY2460" s="607" t="s">
        <v>197</v>
      </c>
    </row>
    <row r="2461" spans="2:51" s="606" customFormat="1">
      <c r="B2461" s="605"/>
      <c r="D2461" s="594" t="s">
        <v>205</v>
      </c>
      <c r="E2461" s="607" t="s">
        <v>5</v>
      </c>
      <c r="F2461" s="608" t="s">
        <v>1727</v>
      </c>
      <c r="H2461" s="609">
        <v>13.7</v>
      </c>
      <c r="L2461" s="605"/>
      <c r="M2461" s="610"/>
      <c r="N2461" s="611"/>
      <c r="O2461" s="611"/>
      <c r="P2461" s="611"/>
      <c r="Q2461" s="611"/>
      <c r="R2461" s="611"/>
      <c r="S2461" s="611"/>
      <c r="T2461" s="612"/>
      <c r="AT2461" s="607" t="s">
        <v>205</v>
      </c>
      <c r="AU2461" s="607" t="s">
        <v>89</v>
      </c>
      <c r="AV2461" s="606" t="s">
        <v>89</v>
      </c>
      <c r="AW2461" s="606" t="s">
        <v>43</v>
      </c>
      <c r="AX2461" s="606" t="s">
        <v>82</v>
      </c>
      <c r="AY2461" s="607" t="s">
        <v>197</v>
      </c>
    </row>
    <row r="2462" spans="2:51" s="606" customFormat="1">
      <c r="B2462" s="605"/>
      <c r="D2462" s="594" t="s">
        <v>205</v>
      </c>
      <c r="E2462" s="607" t="s">
        <v>5</v>
      </c>
      <c r="F2462" s="608" t="s">
        <v>1728</v>
      </c>
      <c r="H2462" s="609">
        <v>8.81</v>
      </c>
      <c r="L2462" s="605"/>
      <c r="M2462" s="610"/>
      <c r="N2462" s="611"/>
      <c r="O2462" s="611"/>
      <c r="P2462" s="611"/>
      <c r="Q2462" s="611"/>
      <c r="R2462" s="611"/>
      <c r="S2462" s="611"/>
      <c r="T2462" s="612"/>
      <c r="AT2462" s="607" t="s">
        <v>205</v>
      </c>
      <c r="AU2462" s="607" t="s">
        <v>89</v>
      </c>
      <c r="AV2462" s="606" t="s">
        <v>89</v>
      </c>
      <c r="AW2462" s="606" t="s">
        <v>43</v>
      </c>
      <c r="AX2462" s="606" t="s">
        <v>82</v>
      </c>
      <c r="AY2462" s="607" t="s">
        <v>197</v>
      </c>
    </row>
    <row r="2463" spans="2:51" s="606" customFormat="1">
      <c r="B2463" s="605"/>
      <c r="D2463" s="594" t="s">
        <v>205</v>
      </c>
      <c r="E2463" s="607" t="s">
        <v>5</v>
      </c>
      <c r="F2463" s="608" t="s">
        <v>1729</v>
      </c>
      <c r="H2463" s="609">
        <v>13.7</v>
      </c>
      <c r="L2463" s="605"/>
      <c r="M2463" s="610"/>
      <c r="N2463" s="611"/>
      <c r="O2463" s="611"/>
      <c r="P2463" s="611"/>
      <c r="Q2463" s="611"/>
      <c r="R2463" s="611"/>
      <c r="S2463" s="611"/>
      <c r="T2463" s="612"/>
      <c r="AT2463" s="607" t="s">
        <v>205</v>
      </c>
      <c r="AU2463" s="607" t="s">
        <v>89</v>
      </c>
      <c r="AV2463" s="606" t="s">
        <v>89</v>
      </c>
      <c r="AW2463" s="606" t="s">
        <v>43</v>
      </c>
      <c r="AX2463" s="606" t="s">
        <v>82</v>
      </c>
      <c r="AY2463" s="607" t="s">
        <v>197</v>
      </c>
    </row>
    <row r="2464" spans="2:51" s="606" customFormat="1">
      <c r="B2464" s="605"/>
      <c r="D2464" s="594" t="s">
        <v>205</v>
      </c>
      <c r="E2464" s="607" t="s">
        <v>5</v>
      </c>
      <c r="F2464" s="608" t="s">
        <v>1730</v>
      </c>
      <c r="H2464" s="609">
        <v>8.81</v>
      </c>
      <c r="L2464" s="605"/>
      <c r="M2464" s="610"/>
      <c r="N2464" s="611"/>
      <c r="O2464" s="611"/>
      <c r="P2464" s="611"/>
      <c r="Q2464" s="611"/>
      <c r="R2464" s="611"/>
      <c r="S2464" s="611"/>
      <c r="T2464" s="612"/>
      <c r="AT2464" s="607" t="s">
        <v>205</v>
      </c>
      <c r="AU2464" s="607" t="s">
        <v>89</v>
      </c>
      <c r="AV2464" s="606" t="s">
        <v>89</v>
      </c>
      <c r="AW2464" s="606" t="s">
        <v>43</v>
      </c>
      <c r="AX2464" s="606" t="s">
        <v>82</v>
      </c>
      <c r="AY2464" s="607" t="s">
        <v>197</v>
      </c>
    </row>
    <row r="2465" spans="2:51" s="606" customFormat="1">
      <c r="B2465" s="605"/>
      <c r="D2465" s="594" t="s">
        <v>205</v>
      </c>
      <c r="E2465" s="607" t="s">
        <v>5</v>
      </c>
      <c r="F2465" s="608" t="s">
        <v>1731</v>
      </c>
      <c r="H2465" s="609">
        <v>13.7</v>
      </c>
      <c r="L2465" s="605"/>
      <c r="M2465" s="610"/>
      <c r="N2465" s="611"/>
      <c r="O2465" s="611"/>
      <c r="P2465" s="611"/>
      <c r="Q2465" s="611"/>
      <c r="R2465" s="611"/>
      <c r="S2465" s="611"/>
      <c r="T2465" s="612"/>
      <c r="AT2465" s="607" t="s">
        <v>205</v>
      </c>
      <c r="AU2465" s="607" t="s">
        <v>89</v>
      </c>
      <c r="AV2465" s="606" t="s">
        <v>89</v>
      </c>
      <c r="AW2465" s="606" t="s">
        <v>43</v>
      </c>
      <c r="AX2465" s="606" t="s">
        <v>82</v>
      </c>
      <c r="AY2465" s="607" t="s">
        <v>197</v>
      </c>
    </row>
    <row r="2466" spans="2:51" s="606" customFormat="1">
      <c r="B2466" s="605"/>
      <c r="D2466" s="594" t="s">
        <v>205</v>
      </c>
      <c r="E2466" s="607" t="s">
        <v>5</v>
      </c>
      <c r="F2466" s="608" t="s">
        <v>1732</v>
      </c>
      <c r="H2466" s="609">
        <v>8.81</v>
      </c>
      <c r="L2466" s="605"/>
      <c r="M2466" s="610"/>
      <c r="N2466" s="611"/>
      <c r="O2466" s="611"/>
      <c r="P2466" s="611"/>
      <c r="Q2466" s="611"/>
      <c r="R2466" s="611"/>
      <c r="S2466" s="611"/>
      <c r="T2466" s="612"/>
      <c r="AT2466" s="607" t="s">
        <v>205</v>
      </c>
      <c r="AU2466" s="607" t="s">
        <v>89</v>
      </c>
      <c r="AV2466" s="606" t="s">
        <v>89</v>
      </c>
      <c r="AW2466" s="606" t="s">
        <v>43</v>
      </c>
      <c r="AX2466" s="606" t="s">
        <v>82</v>
      </c>
      <c r="AY2466" s="607" t="s">
        <v>197</v>
      </c>
    </row>
    <row r="2467" spans="2:51" s="606" customFormat="1">
      <c r="B2467" s="605"/>
      <c r="D2467" s="594" t="s">
        <v>205</v>
      </c>
      <c r="E2467" s="607" t="s">
        <v>5</v>
      </c>
      <c r="F2467" s="608" t="s">
        <v>1733</v>
      </c>
      <c r="H2467" s="609">
        <v>13.7</v>
      </c>
      <c r="L2467" s="605"/>
      <c r="M2467" s="610"/>
      <c r="N2467" s="611"/>
      <c r="O2467" s="611"/>
      <c r="P2467" s="611"/>
      <c r="Q2467" s="611"/>
      <c r="R2467" s="611"/>
      <c r="S2467" s="611"/>
      <c r="T2467" s="612"/>
      <c r="AT2467" s="607" t="s">
        <v>205</v>
      </c>
      <c r="AU2467" s="607" t="s">
        <v>89</v>
      </c>
      <c r="AV2467" s="606" t="s">
        <v>89</v>
      </c>
      <c r="AW2467" s="606" t="s">
        <v>43</v>
      </c>
      <c r="AX2467" s="606" t="s">
        <v>82</v>
      </c>
      <c r="AY2467" s="607" t="s">
        <v>197</v>
      </c>
    </row>
    <row r="2468" spans="2:51" s="606" customFormat="1">
      <c r="B2468" s="605"/>
      <c r="D2468" s="594" t="s">
        <v>205</v>
      </c>
      <c r="E2468" s="607" t="s">
        <v>5</v>
      </c>
      <c r="F2468" s="608" t="s">
        <v>1734</v>
      </c>
      <c r="H2468" s="609">
        <v>8.81</v>
      </c>
      <c r="L2468" s="605"/>
      <c r="M2468" s="610"/>
      <c r="N2468" s="611"/>
      <c r="O2468" s="611"/>
      <c r="P2468" s="611"/>
      <c r="Q2468" s="611"/>
      <c r="R2468" s="611"/>
      <c r="S2468" s="611"/>
      <c r="T2468" s="612"/>
      <c r="AT2468" s="607" t="s">
        <v>205</v>
      </c>
      <c r="AU2468" s="607" t="s">
        <v>89</v>
      </c>
      <c r="AV2468" s="606" t="s">
        <v>89</v>
      </c>
      <c r="AW2468" s="606" t="s">
        <v>43</v>
      </c>
      <c r="AX2468" s="606" t="s">
        <v>82</v>
      </c>
      <c r="AY2468" s="607" t="s">
        <v>197</v>
      </c>
    </row>
    <row r="2469" spans="2:51" s="622" customFormat="1">
      <c r="B2469" s="621"/>
      <c r="D2469" s="594" t="s">
        <v>205</v>
      </c>
      <c r="E2469" s="623" t="s">
        <v>5</v>
      </c>
      <c r="F2469" s="624" t="s">
        <v>243</v>
      </c>
      <c r="H2469" s="625">
        <v>260.24</v>
      </c>
      <c r="L2469" s="621"/>
      <c r="M2469" s="626"/>
      <c r="N2469" s="627"/>
      <c r="O2469" s="627"/>
      <c r="P2469" s="627"/>
      <c r="Q2469" s="627"/>
      <c r="R2469" s="627"/>
      <c r="S2469" s="627"/>
      <c r="T2469" s="628"/>
      <c r="AT2469" s="623" t="s">
        <v>205</v>
      </c>
      <c r="AU2469" s="623" t="s">
        <v>89</v>
      </c>
      <c r="AV2469" s="622" t="s">
        <v>114</v>
      </c>
      <c r="AW2469" s="622" t="s">
        <v>43</v>
      </c>
      <c r="AX2469" s="622" t="s">
        <v>82</v>
      </c>
      <c r="AY2469" s="623" t="s">
        <v>197</v>
      </c>
    </row>
    <row r="2470" spans="2:51" s="599" customFormat="1">
      <c r="B2470" s="598"/>
      <c r="D2470" s="594" t="s">
        <v>205</v>
      </c>
      <c r="E2470" s="600" t="s">
        <v>5</v>
      </c>
      <c r="F2470" s="601" t="s">
        <v>244</v>
      </c>
      <c r="H2470" s="600" t="s">
        <v>5</v>
      </c>
      <c r="L2470" s="598"/>
      <c r="M2470" s="602"/>
      <c r="N2470" s="603"/>
      <c r="O2470" s="603"/>
      <c r="P2470" s="603"/>
      <c r="Q2470" s="603"/>
      <c r="R2470" s="603"/>
      <c r="S2470" s="603"/>
      <c r="T2470" s="604"/>
      <c r="AT2470" s="600" t="s">
        <v>205</v>
      </c>
      <c r="AU2470" s="600" t="s">
        <v>89</v>
      </c>
      <c r="AV2470" s="599" t="s">
        <v>11</v>
      </c>
      <c r="AW2470" s="599" t="s">
        <v>43</v>
      </c>
      <c r="AX2470" s="599" t="s">
        <v>82</v>
      </c>
      <c r="AY2470" s="600" t="s">
        <v>197</v>
      </c>
    </row>
    <row r="2471" spans="2:51" s="606" customFormat="1">
      <c r="B2471" s="605"/>
      <c r="D2471" s="594" t="s">
        <v>205</v>
      </c>
      <c r="E2471" s="607" t="s">
        <v>5</v>
      </c>
      <c r="F2471" s="608" t="s">
        <v>1789</v>
      </c>
      <c r="H2471" s="609">
        <v>3.82</v>
      </c>
      <c r="L2471" s="605"/>
      <c r="M2471" s="610"/>
      <c r="N2471" s="611"/>
      <c r="O2471" s="611"/>
      <c r="P2471" s="611"/>
      <c r="Q2471" s="611"/>
      <c r="R2471" s="611"/>
      <c r="S2471" s="611"/>
      <c r="T2471" s="612"/>
      <c r="AT2471" s="607" t="s">
        <v>205</v>
      </c>
      <c r="AU2471" s="607" t="s">
        <v>89</v>
      </c>
      <c r="AV2471" s="606" t="s">
        <v>89</v>
      </c>
      <c r="AW2471" s="606" t="s">
        <v>43</v>
      </c>
      <c r="AX2471" s="606" t="s">
        <v>82</v>
      </c>
      <c r="AY2471" s="607" t="s">
        <v>197</v>
      </c>
    </row>
    <row r="2472" spans="2:51" s="606" customFormat="1">
      <c r="B2472" s="605"/>
      <c r="D2472" s="594" t="s">
        <v>205</v>
      </c>
      <c r="E2472" s="607" t="s">
        <v>5</v>
      </c>
      <c r="F2472" s="608" t="s">
        <v>1735</v>
      </c>
      <c r="H2472" s="609">
        <v>8.81</v>
      </c>
      <c r="L2472" s="605"/>
      <c r="M2472" s="610"/>
      <c r="N2472" s="611"/>
      <c r="O2472" s="611"/>
      <c r="P2472" s="611"/>
      <c r="Q2472" s="611"/>
      <c r="R2472" s="611"/>
      <c r="S2472" s="611"/>
      <c r="T2472" s="612"/>
      <c r="AT2472" s="607" t="s">
        <v>205</v>
      </c>
      <c r="AU2472" s="607" t="s">
        <v>89</v>
      </c>
      <c r="AV2472" s="606" t="s">
        <v>89</v>
      </c>
      <c r="AW2472" s="606" t="s">
        <v>43</v>
      </c>
      <c r="AX2472" s="606" t="s">
        <v>82</v>
      </c>
      <c r="AY2472" s="607" t="s">
        <v>197</v>
      </c>
    </row>
    <row r="2473" spans="2:51" s="606" customFormat="1">
      <c r="B2473" s="605"/>
      <c r="D2473" s="594" t="s">
        <v>205</v>
      </c>
      <c r="E2473" s="607" t="s">
        <v>5</v>
      </c>
      <c r="F2473" s="608" t="s">
        <v>1736</v>
      </c>
      <c r="H2473" s="609">
        <v>13.7</v>
      </c>
      <c r="L2473" s="605"/>
      <c r="M2473" s="610"/>
      <c r="N2473" s="611"/>
      <c r="O2473" s="611"/>
      <c r="P2473" s="611"/>
      <c r="Q2473" s="611"/>
      <c r="R2473" s="611"/>
      <c r="S2473" s="611"/>
      <c r="T2473" s="612"/>
      <c r="AT2473" s="607" t="s">
        <v>205</v>
      </c>
      <c r="AU2473" s="607" t="s">
        <v>89</v>
      </c>
      <c r="AV2473" s="606" t="s">
        <v>89</v>
      </c>
      <c r="AW2473" s="606" t="s">
        <v>43</v>
      </c>
      <c r="AX2473" s="606" t="s">
        <v>82</v>
      </c>
      <c r="AY2473" s="607" t="s">
        <v>197</v>
      </c>
    </row>
    <row r="2474" spans="2:51" s="606" customFormat="1">
      <c r="B2474" s="605"/>
      <c r="D2474" s="594" t="s">
        <v>205</v>
      </c>
      <c r="E2474" s="607" t="s">
        <v>5</v>
      </c>
      <c r="F2474" s="608" t="s">
        <v>1737</v>
      </c>
      <c r="H2474" s="609">
        <v>8.81</v>
      </c>
      <c r="L2474" s="605"/>
      <c r="M2474" s="610"/>
      <c r="N2474" s="611"/>
      <c r="O2474" s="611"/>
      <c r="P2474" s="611"/>
      <c r="Q2474" s="611"/>
      <c r="R2474" s="611"/>
      <c r="S2474" s="611"/>
      <c r="T2474" s="612"/>
      <c r="AT2474" s="607" t="s">
        <v>205</v>
      </c>
      <c r="AU2474" s="607" t="s">
        <v>89</v>
      </c>
      <c r="AV2474" s="606" t="s">
        <v>89</v>
      </c>
      <c r="AW2474" s="606" t="s">
        <v>43</v>
      </c>
      <c r="AX2474" s="606" t="s">
        <v>82</v>
      </c>
      <c r="AY2474" s="607" t="s">
        <v>197</v>
      </c>
    </row>
    <row r="2475" spans="2:51" s="606" customFormat="1">
      <c r="B2475" s="605"/>
      <c r="D2475" s="594" t="s">
        <v>205</v>
      </c>
      <c r="E2475" s="607" t="s">
        <v>5</v>
      </c>
      <c r="F2475" s="608" t="s">
        <v>1738</v>
      </c>
      <c r="H2475" s="609">
        <v>13.7</v>
      </c>
      <c r="L2475" s="605"/>
      <c r="M2475" s="610"/>
      <c r="N2475" s="611"/>
      <c r="O2475" s="611"/>
      <c r="P2475" s="611"/>
      <c r="Q2475" s="611"/>
      <c r="R2475" s="611"/>
      <c r="S2475" s="611"/>
      <c r="T2475" s="612"/>
      <c r="AT2475" s="607" t="s">
        <v>205</v>
      </c>
      <c r="AU2475" s="607" t="s">
        <v>89</v>
      </c>
      <c r="AV2475" s="606" t="s">
        <v>89</v>
      </c>
      <c r="AW2475" s="606" t="s">
        <v>43</v>
      </c>
      <c r="AX2475" s="606" t="s">
        <v>82</v>
      </c>
      <c r="AY2475" s="607" t="s">
        <v>197</v>
      </c>
    </row>
    <row r="2476" spans="2:51" s="606" customFormat="1">
      <c r="B2476" s="605"/>
      <c r="D2476" s="594" t="s">
        <v>205</v>
      </c>
      <c r="E2476" s="607" t="s">
        <v>5</v>
      </c>
      <c r="F2476" s="608" t="s">
        <v>1739</v>
      </c>
      <c r="H2476" s="609">
        <v>8.81</v>
      </c>
      <c r="L2476" s="605"/>
      <c r="M2476" s="610"/>
      <c r="N2476" s="611"/>
      <c r="O2476" s="611"/>
      <c r="P2476" s="611"/>
      <c r="Q2476" s="611"/>
      <c r="R2476" s="611"/>
      <c r="S2476" s="611"/>
      <c r="T2476" s="612"/>
      <c r="AT2476" s="607" t="s">
        <v>205</v>
      </c>
      <c r="AU2476" s="607" t="s">
        <v>89</v>
      </c>
      <c r="AV2476" s="606" t="s">
        <v>89</v>
      </c>
      <c r="AW2476" s="606" t="s">
        <v>43</v>
      </c>
      <c r="AX2476" s="606" t="s">
        <v>82</v>
      </c>
      <c r="AY2476" s="607" t="s">
        <v>197</v>
      </c>
    </row>
    <row r="2477" spans="2:51" s="606" customFormat="1">
      <c r="B2477" s="605"/>
      <c r="D2477" s="594" t="s">
        <v>205</v>
      </c>
      <c r="E2477" s="607" t="s">
        <v>5</v>
      </c>
      <c r="F2477" s="608" t="s">
        <v>1740</v>
      </c>
      <c r="H2477" s="609">
        <v>13.7</v>
      </c>
      <c r="L2477" s="605"/>
      <c r="M2477" s="610"/>
      <c r="N2477" s="611"/>
      <c r="O2477" s="611"/>
      <c r="P2477" s="611"/>
      <c r="Q2477" s="611"/>
      <c r="R2477" s="611"/>
      <c r="S2477" s="611"/>
      <c r="T2477" s="612"/>
      <c r="AT2477" s="607" t="s">
        <v>205</v>
      </c>
      <c r="AU2477" s="607" t="s">
        <v>89</v>
      </c>
      <c r="AV2477" s="606" t="s">
        <v>89</v>
      </c>
      <c r="AW2477" s="606" t="s">
        <v>43</v>
      </c>
      <c r="AX2477" s="606" t="s">
        <v>82</v>
      </c>
      <c r="AY2477" s="607" t="s">
        <v>197</v>
      </c>
    </row>
    <row r="2478" spans="2:51" s="606" customFormat="1">
      <c r="B2478" s="605"/>
      <c r="D2478" s="594" t="s">
        <v>205</v>
      </c>
      <c r="E2478" s="607" t="s">
        <v>5</v>
      </c>
      <c r="F2478" s="608" t="s">
        <v>1741</v>
      </c>
      <c r="H2478" s="609">
        <v>8.81</v>
      </c>
      <c r="L2478" s="605"/>
      <c r="M2478" s="610"/>
      <c r="N2478" s="611"/>
      <c r="O2478" s="611"/>
      <c r="P2478" s="611"/>
      <c r="Q2478" s="611"/>
      <c r="R2478" s="611"/>
      <c r="S2478" s="611"/>
      <c r="T2478" s="612"/>
      <c r="AT2478" s="607" t="s">
        <v>205</v>
      </c>
      <c r="AU2478" s="607" t="s">
        <v>89</v>
      </c>
      <c r="AV2478" s="606" t="s">
        <v>89</v>
      </c>
      <c r="AW2478" s="606" t="s">
        <v>43</v>
      </c>
      <c r="AX2478" s="606" t="s">
        <v>82</v>
      </c>
      <c r="AY2478" s="607" t="s">
        <v>197</v>
      </c>
    </row>
    <row r="2479" spans="2:51" s="606" customFormat="1">
      <c r="B2479" s="605"/>
      <c r="D2479" s="594" t="s">
        <v>205</v>
      </c>
      <c r="E2479" s="607" t="s">
        <v>5</v>
      </c>
      <c r="F2479" s="608" t="s">
        <v>1742</v>
      </c>
      <c r="H2479" s="609">
        <v>13.7</v>
      </c>
      <c r="L2479" s="605"/>
      <c r="M2479" s="610"/>
      <c r="N2479" s="611"/>
      <c r="O2479" s="611"/>
      <c r="P2479" s="611"/>
      <c r="Q2479" s="611"/>
      <c r="R2479" s="611"/>
      <c r="S2479" s="611"/>
      <c r="T2479" s="612"/>
      <c r="AT2479" s="607" t="s">
        <v>205</v>
      </c>
      <c r="AU2479" s="607" t="s">
        <v>89</v>
      </c>
      <c r="AV2479" s="606" t="s">
        <v>89</v>
      </c>
      <c r="AW2479" s="606" t="s">
        <v>43</v>
      </c>
      <c r="AX2479" s="606" t="s">
        <v>82</v>
      </c>
      <c r="AY2479" s="607" t="s">
        <v>197</v>
      </c>
    </row>
    <row r="2480" spans="2:51" s="606" customFormat="1">
      <c r="B2480" s="605"/>
      <c r="D2480" s="594" t="s">
        <v>205</v>
      </c>
      <c r="E2480" s="607" t="s">
        <v>5</v>
      </c>
      <c r="F2480" s="608" t="s">
        <v>1743</v>
      </c>
      <c r="H2480" s="609">
        <v>8.81</v>
      </c>
      <c r="L2480" s="605"/>
      <c r="M2480" s="610"/>
      <c r="N2480" s="611"/>
      <c r="O2480" s="611"/>
      <c r="P2480" s="611"/>
      <c r="Q2480" s="611"/>
      <c r="R2480" s="611"/>
      <c r="S2480" s="611"/>
      <c r="T2480" s="612"/>
      <c r="AT2480" s="607" t="s">
        <v>205</v>
      </c>
      <c r="AU2480" s="607" t="s">
        <v>89</v>
      </c>
      <c r="AV2480" s="606" t="s">
        <v>89</v>
      </c>
      <c r="AW2480" s="606" t="s">
        <v>43</v>
      </c>
      <c r="AX2480" s="606" t="s">
        <v>82</v>
      </c>
      <c r="AY2480" s="607" t="s">
        <v>197</v>
      </c>
    </row>
    <row r="2481" spans="2:51" s="606" customFormat="1">
      <c r="B2481" s="605"/>
      <c r="D2481" s="594" t="s">
        <v>205</v>
      </c>
      <c r="E2481" s="607" t="s">
        <v>5</v>
      </c>
      <c r="F2481" s="608" t="s">
        <v>1744</v>
      </c>
      <c r="H2481" s="609">
        <v>13.7</v>
      </c>
      <c r="L2481" s="605"/>
      <c r="M2481" s="610"/>
      <c r="N2481" s="611"/>
      <c r="O2481" s="611"/>
      <c r="P2481" s="611"/>
      <c r="Q2481" s="611"/>
      <c r="R2481" s="611"/>
      <c r="S2481" s="611"/>
      <c r="T2481" s="612"/>
      <c r="AT2481" s="607" t="s">
        <v>205</v>
      </c>
      <c r="AU2481" s="607" t="s">
        <v>89</v>
      </c>
      <c r="AV2481" s="606" t="s">
        <v>89</v>
      </c>
      <c r="AW2481" s="606" t="s">
        <v>43</v>
      </c>
      <c r="AX2481" s="606" t="s">
        <v>82</v>
      </c>
      <c r="AY2481" s="607" t="s">
        <v>197</v>
      </c>
    </row>
    <row r="2482" spans="2:51" s="606" customFormat="1">
      <c r="B2482" s="605"/>
      <c r="D2482" s="594" t="s">
        <v>205</v>
      </c>
      <c r="E2482" s="607" t="s">
        <v>5</v>
      </c>
      <c r="F2482" s="608" t="s">
        <v>1745</v>
      </c>
      <c r="H2482" s="609">
        <v>8.81</v>
      </c>
      <c r="L2482" s="605"/>
      <c r="M2482" s="610"/>
      <c r="N2482" s="611"/>
      <c r="O2482" s="611"/>
      <c r="P2482" s="611"/>
      <c r="Q2482" s="611"/>
      <c r="R2482" s="611"/>
      <c r="S2482" s="611"/>
      <c r="T2482" s="612"/>
      <c r="AT2482" s="607" t="s">
        <v>205</v>
      </c>
      <c r="AU2482" s="607" t="s">
        <v>89</v>
      </c>
      <c r="AV2482" s="606" t="s">
        <v>89</v>
      </c>
      <c r="AW2482" s="606" t="s">
        <v>43</v>
      </c>
      <c r="AX2482" s="606" t="s">
        <v>82</v>
      </c>
      <c r="AY2482" s="607" t="s">
        <v>197</v>
      </c>
    </row>
    <row r="2483" spans="2:51" s="606" customFormat="1">
      <c r="B2483" s="605"/>
      <c r="D2483" s="594" t="s">
        <v>205</v>
      </c>
      <c r="E2483" s="607" t="s">
        <v>5</v>
      </c>
      <c r="F2483" s="608" t="s">
        <v>1746</v>
      </c>
      <c r="H2483" s="609">
        <v>13.7</v>
      </c>
      <c r="L2483" s="605"/>
      <c r="M2483" s="610"/>
      <c r="N2483" s="611"/>
      <c r="O2483" s="611"/>
      <c r="P2483" s="611"/>
      <c r="Q2483" s="611"/>
      <c r="R2483" s="611"/>
      <c r="S2483" s="611"/>
      <c r="T2483" s="612"/>
      <c r="AT2483" s="607" t="s">
        <v>205</v>
      </c>
      <c r="AU2483" s="607" t="s">
        <v>89</v>
      </c>
      <c r="AV2483" s="606" t="s">
        <v>89</v>
      </c>
      <c r="AW2483" s="606" t="s">
        <v>43</v>
      </c>
      <c r="AX2483" s="606" t="s">
        <v>82</v>
      </c>
      <c r="AY2483" s="607" t="s">
        <v>197</v>
      </c>
    </row>
    <row r="2484" spans="2:51" s="606" customFormat="1">
      <c r="B2484" s="605"/>
      <c r="D2484" s="594" t="s">
        <v>205</v>
      </c>
      <c r="E2484" s="607" t="s">
        <v>5</v>
      </c>
      <c r="F2484" s="608" t="s">
        <v>1747</v>
      </c>
      <c r="H2484" s="609">
        <v>8.81</v>
      </c>
      <c r="L2484" s="605"/>
      <c r="M2484" s="610"/>
      <c r="N2484" s="611"/>
      <c r="O2484" s="611"/>
      <c r="P2484" s="611"/>
      <c r="Q2484" s="611"/>
      <c r="R2484" s="611"/>
      <c r="S2484" s="611"/>
      <c r="T2484" s="612"/>
      <c r="AT2484" s="607" t="s">
        <v>205</v>
      </c>
      <c r="AU2484" s="607" t="s">
        <v>89</v>
      </c>
      <c r="AV2484" s="606" t="s">
        <v>89</v>
      </c>
      <c r="AW2484" s="606" t="s">
        <v>43</v>
      </c>
      <c r="AX2484" s="606" t="s">
        <v>82</v>
      </c>
      <c r="AY2484" s="607" t="s">
        <v>197</v>
      </c>
    </row>
    <row r="2485" spans="2:51" s="606" customFormat="1">
      <c r="B2485" s="605"/>
      <c r="D2485" s="594" t="s">
        <v>205</v>
      </c>
      <c r="E2485" s="607" t="s">
        <v>5</v>
      </c>
      <c r="F2485" s="608" t="s">
        <v>1748</v>
      </c>
      <c r="H2485" s="609">
        <v>13.7</v>
      </c>
      <c r="L2485" s="605"/>
      <c r="M2485" s="610"/>
      <c r="N2485" s="611"/>
      <c r="O2485" s="611"/>
      <c r="P2485" s="611"/>
      <c r="Q2485" s="611"/>
      <c r="R2485" s="611"/>
      <c r="S2485" s="611"/>
      <c r="T2485" s="612"/>
      <c r="AT2485" s="607" t="s">
        <v>205</v>
      </c>
      <c r="AU2485" s="607" t="s">
        <v>89</v>
      </c>
      <c r="AV2485" s="606" t="s">
        <v>89</v>
      </c>
      <c r="AW2485" s="606" t="s">
        <v>43</v>
      </c>
      <c r="AX2485" s="606" t="s">
        <v>82</v>
      </c>
      <c r="AY2485" s="607" t="s">
        <v>197</v>
      </c>
    </row>
    <row r="2486" spans="2:51" s="606" customFormat="1">
      <c r="B2486" s="605"/>
      <c r="D2486" s="594" t="s">
        <v>205</v>
      </c>
      <c r="E2486" s="607" t="s">
        <v>5</v>
      </c>
      <c r="F2486" s="608" t="s">
        <v>1749</v>
      </c>
      <c r="H2486" s="609">
        <v>8.81</v>
      </c>
      <c r="L2486" s="605"/>
      <c r="M2486" s="610"/>
      <c r="N2486" s="611"/>
      <c r="O2486" s="611"/>
      <c r="P2486" s="611"/>
      <c r="Q2486" s="611"/>
      <c r="R2486" s="611"/>
      <c r="S2486" s="611"/>
      <c r="T2486" s="612"/>
      <c r="AT2486" s="607" t="s">
        <v>205</v>
      </c>
      <c r="AU2486" s="607" t="s">
        <v>89</v>
      </c>
      <c r="AV2486" s="606" t="s">
        <v>89</v>
      </c>
      <c r="AW2486" s="606" t="s">
        <v>43</v>
      </c>
      <c r="AX2486" s="606" t="s">
        <v>82</v>
      </c>
      <c r="AY2486" s="607" t="s">
        <v>197</v>
      </c>
    </row>
    <row r="2487" spans="2:51" s="606" customFormat="1">
      <c r="B2487" s="605"/>
      <c r="D2487" s="594" t="s">
        <v>205</v>
      </c>
      <c r="E2487" s="607" t="s">
        <v>5</v>
      </c>
      <c r="F2487" s="608" t="s">
        <v>1750</v>
      </c>
      <c r="H2487" s="609">
        <v>13.7</v>
      </c>
      <c r="L2487" s="605"/>
      <c r="M2487" s="610"/>
      <c r="N2487" s="611"/>
      <c r="O2487" s="611"/>
      <c r="P2487" s="611"/>
      <c r="Q2487" s="611"/>
      <c r="R2487" s="611"/>
      <c r="S2487" s="611"/>
      <c r="T2487" s="612"/>
      <c r="AT2487" s="607" t="s">
        <v>205</v>
      </c>
      <c r="AU2487" s="607" t="s">
        <v>89</v>
      </c>
      <c r="AV2487" s="606" t="s">
        <v>89</v>
      </c>
      <c r="AW2487" s="606" t="s">
        <v>43</v>
      </c>
      <c r="AX2487" s="606" t="s">
        <v>82</v>
      </c>
      <c r="AY2487" s="607" t="s">
        <v>197</v>
      </c>
    </row>
    <row r="2488" spans="2:51" s="606" customFormat="1">
      <c r="B2488" s="605"/>
      <c r="D2488" s="594" t="s">
        <v>205</v>
      </c>
      <c r="E2488" s="607" t="s">
        <v>5</v>
      </c>
      <c r="F2488" s="608" t="s">
        <v>1751</v>
      </c>
      <c r="H2488" s="609">
        <v>8.81</v>
      </c>
      <c r="L2488" s="605"/>
      <c r="M2488" s="610"/>
      <c r="N2488" s="611"/>
      <c r="O2488" s="611"/>
      <c r="P2488" s="611"/>
      <c r="Q2488" s="611"/>
      <c r="R2488" s="611"/>
      <c r="S2488" s="611"/>
      <c r="T2488" s="612"/>
      <c r="AT2488" s="607" t="s">
        <v>205</v>
      </c>
      <c r="AU2488" s="607" t="s">
        <v>89</v>
      </c>
      <c r="AV2488" s="606" t="s">
        <v>89</v>
      </c>
      <c r="AW2488" s="606" t="s">
        <v>43</v>
      </c>
      <c r="AX2488" s="606" t="s">
        <v>82</v>
      </c>
      <c r="AY2488" s="607" t="s">
        <v>197</v>
      </c>
    </row>
    <row r="2489" spans="2:51" s="606" customFormat="1">
      <c r="B2489" s="605"/>
      <c r="D2489" s="594" t="s">
        <v>205</v>
      </c>
      <c r="E2489" s="607" t="s">
        <v>5</v>
      </c>
      <c r="F2489" s="608" t="s">
        <v>1752</v>
      </c>
      <c r="H2489" s="609">
        <v>13.7</v>
      </c>
      <c r="L2489" s="605"/>
      <c r="M2489" s="610"/>
      <c r="N2489" s="611"/>
      <c r="O2489" s="611"/>
      <c r="P2489" s="611"/>
      <c r="Q2489" s="611"/>
      <c r="R2489" s="611"/>
      <c r="S2489" s="611"/>
      <c r="T2489" s="612"/>
      <c r="AT2489" s="607" t="s">
        <v>205</v>
      </c>
      <c r="AU2489" s="607" t="s">
        <v>89</v>
      </c>
      <c r="AV2489" s="606" t="s">
        <v>89</v>
      </c>
      <c r="AW2489" s="606" t="s">
        <v>43</v>
      </c>
      <c r="AX2489" s="606" t="s">
        <v>82</v>
      </c>
      <c r="AY2489" s="607" t="s">
        <v>197</v>
      </c>
    </row>
    <row r="2490" spans="2:51" s="606" customFormat="1">
      <c r="B2490" s="605"/>
      <c r="D2490" s="594" t="s">
        <v>205</v>
      </c>
      <c r="E2490" s="607" t="s">
        <v>5</v>
      </c>
      <c r="F2490" s="608" t="s">
        <v>1753</v>
      </c>
      <c r="H2490" s="609">
        <v>8.81</v>
      </c>
      <c r="L2490" s="605"/>
      <c r="M2490" s="610"/>
      <c r="N2490" s="611"/>
      <c r="O2490" s="611"/>
      <c r="P2490" s="611"/>
      <c r="Q2490" s="611"/>
      <c r="R2490" s="611"/>
      <c r="S2490" s="611"/>
      <c r="T2490" s="612"/>
      <c r="AT2490" s="607" t="s">
        <v>205</v>
      </c>
      <c r="AU2490" s="607" t="s">
        <v>89</v>
      </c>
      <c r="AV2490" s="606" t="s">
        <v>89</v>
      </c>
      <c r="AW2490" s="606" t="s">
        <v>43</v>
      </c>
      <c r="AX2490" s="606" t="s">
        <v>82</v>
      </c>
      <c r="AY2490" s="607" t="s">
        <v>197</v>
      </c>
    </row>
    <row r="2491" spans="2:51" s="606" customFormat="1">
      <c r="B2491" s="605"/>
      <c r="D2491" s="594" t="s">
        <v>205</v>
      </c>
      <c r="E2491" s="607" t="s">
        <v>5</v>
      </c>
      <c r="F2491" s="608" t="s">
        <v>1754</v>
      </c>
      <c r="H2491" s="609">
        <v>13.7</v>
      </c>
      <c r="L2491" s="605"/>
      <c r="M2491" s="610"/>
      <c r="N2491" s="611"/>
      <c r="O2491" s="611"/>
      <c r="P2491" s="611"/>
      <c r="Q2491" s="611"/>
      <c r="R2491" s="611"/>
      <c r="S2491" s="611"/>
      <c r="T2491" s="612"/>
      <c r="AT2491" s="607" t="s">
        <v>205</v>
      </c>
      <c r="AU2491" s="607" t="s">
        <v>89</v>
      </c>
      <c r="AV2491" s="606" t="s">
        <v>89</v>
      </c>
      <c r="AW2491" s="606" t="s">
        <v>43</v>
      </c>
      <c r="AX2491" s="606" t="s">
        <v>82</v>
      </c>
      <c r="AY2491" s="607" t="s">
        <v>197</v>
      </c>
    </row>
    <row r="2492" spans="2:51" s="606" customFormat="1">
      <c r="B2492" s="605"/>
      <c r="D2492" s="594" t="s">
        <v>205</v>
      </c>
      <c r="E2492" s="607" t="s">
        <v>5</v>
      </c>
      <c r="F2492" s="608" t="s">
        <v>1755</v>
      </c>
      <c r="H2492" s="609">
        <v>8.81</v>
      </c>
      <c r="L2492" s="605"/>
      <c r="M2492" s="610"/>
      <c r="N2492" s="611"/>
      <c r="O2492" s="611"/>
      <c r="P2492" s="611"/>
      <c r="Q2492" s="611"/>
      <c r="R2492" s="611"/>
      <c r="S2492" s="611"/>
      <c r="T2492" s="612"/>
      <c r="AT2492" s="607" t="s">
        <v>205</v>
      </c>
      <c r="AU2492" s="607" t="s">
        <v>89</v>
      </c>
      <c r="AV2492" s="606" t="s">
        <v>89</v>
      </c>
      <c r="AW2492" s="606" t="s">
        <v>43</v>
      </c>
      <c r="AX2492" s="606" t="s">
        <v>82</v>
      </c>
      <c r="AY2492" s="607" t="s">
        <v>197</v>
      </c>
    </row>
    <row r="2493" spans="2:51" s="606" customFormat="1">
      <c r="B2493" s="605"/>
      <c r="D2493" s="594" t="s">
        <v>205</v>
      </c>
      <c r="E2493" s="607" t="s">
        <v>5</v>
      </c>
      <c r="F2493" s="608" t="s">
        <v>1756</v>
      </c>
      <c r="H2493" s="609">
        <v>13.7</v>
      </c>
      <c r="L2493" s="605"/>
      <c r="M2493" s="610"/>
      <c r="N2493" s="611"/>
      <c r="O2493" s="611"/>
      <c r="P2493" s="611"/>
      <c r="Q2493" s="611"/>
      <c r="R2493" s="611"/>
      <c r="S2493" s="611"/>
      <c r="T2493" s="612"/>
      <c r="AT2493" s="607" t="s">
        <v>205</v>
      </c>
      <c r="AU2493" s="607" t="s">
        <v>89</v>
      </c>
      <c r="AV2493" s="606" t="s">
        <v>89</v>
      </c>
      <c r="AW2493" s="606" t="s">
        <v>43</v>
      </c>
      <c r="AX2493" s="606" t="s">
        <v>82</v>
      </c>
      <c r="AY2493" s="607" t="s">
        <v>197</v>
      </c>
    </row>
    <row r="2494" spans="2:51" s="606" customFormat="1">
      <c r="B2494" s="605"/>
      <c r="D2494" s="594" t="s">
        <v>205</v>
      </c>
      <c r="E2494" s="607" t="s">
        <v>5</v>
      </c>
      <c r="F2494" s="608" t="s">
        <v>1757</v>
      </c>
      <c r="H2494" s="609">
        <v>8.81</v>
      </c>
      <c r="L2494" s="605"/>
      <c r="M2494" s="610"/>
      <c r="N2494" s="611"/>
      <c r="O2494" s="611"/>
      <c r="P2494" s="611"/>
      <c r="Q2494" s="611"/>
      <c r="R2494" s="611"/>
      <c r="S2494" s="611"/>
      <c r="T2494" s="612"/>
      <c r="AT2494" s="607" t="s">
        <v>205</v>
      </c>
      <c r="AU2494" s="607" t="s">
        <v>89</v>
      </c>
      <c r="AV2494" s="606" t="s">
        <v>89</v>
      </c>
      <c r="AW2494" s="606" t="s">
        <v>43</v>
      </c>
      <c r="AX2494" s="606" t="s">
        <v>82</v>
      </c>
      <c r="AY2494" s="607" t="s">
        <v>197</v>
      </c>
    </row>
    <row r="2495" spans="2:51" s="622" customFormat="1">
      <c r="B2495" s="621"/>
      <c r="D2495" s="594" t="s">
        <v>205</v>
      </c>
      <c r="E2495" s="623" t="s">
        <v>5</v>
      </c>
      <c r="F2495" s="624" t="s">
        <v>248</v>
      </c>
      <c r="H2495" s="625">
        <v>260.24</v>
      </c>
      <c r="L2495" s="621"/>
      <c r="M2495" s="626"/>
      <c r="N2495" s="627"/>
      <c r="O2495" s="627"/>
      <c r="P2495" s="627"/>
      <c r="Q2495" s="627"/>
      <c r="R2495" s="627"/>
      <c r="S2495" s="627"/>
      <c r="T2495" s="628"/>
      <c r="AT2495" s="623" t="s">
        <v>205</v>
      </c>
      <c r="AU2495" s="623" t="s">
        <v>89</v>
      </c>
      <c r="AV2495" s="622" t="s">
        <v>114</v>
      </c>
      <c r="AW2495" s="622" t="s">
        <v>43</v>
      </c>
      <c r="AX2495" s="622" t="s">
        <v>82</v>
      </c>
      <c r="AY2495" s="623" t="s">
        <v>197</v>
      </c>
    </row>
    <row r="2496" spans="2:51" s="599" customFormat="1">
      <c r="B2496" s="598"/>
      <c r="D2496" s="594" t="s">
        <v>205</v>
      </c>
      <c r="E2496" s="600" t="s">
        <v>5</v>
      </c>
      <c r="F2496" s="601" t="s">
        <v>249</v>
      </c>
      <c r="H2496" s="600" t="s">
        <v>5</v>
      </c>
      <c r="L2496" s="598"/>
      <c r="M2496" s="602"/>
      <c r="N2496" s="603"/>
      <c r="O2496" s="603"/>
      <c r="P2496" s="603"/>
      <c r="Q2496" s="603"/>
      <c r="R2496" s="603"/>
      <c r="S2496" s="603"/>
      <c r="T2496" s="604"/>
      <c r="AT2496" s="600" t="s">
        <v>205</v>
      </c>
      <c r="AU2496" s="600" t="s">
        <v>89</v>
      </c>
      <c r="AV2496" s="599" t="s">
        <v>11</v>
      </c>
      <c r="AW2496" s="599" t="s">
        <v>43</v>
      </c>
      <c r="AX2496" s="599" t="s">
        <v>82</v>
      </c>
      <c r="AY2496" s="600" t="s">
        <v>197</v>
      </c>
    </row>
    <row r="2497" spans="2:51" s="606" customFormat="1">
      <c r="B2497" s="605"/>
      <c r="D2497" s="594" t="s">
        <v>205</v>
      </c>
      <c r="E2497" s="607" t="s">
        <v>5</v>
      </c>
      <c r="F2497" s="608" t="s">
        <v>1790</v>
      </c>
      <c r="H2497" s="609">
        <v>3.82</v>
      </c>
      <c r="L2497" s="605"/>
      <c r="M2497" s="610"/>
      <c r="N2497" s="611"/>
      <c r="O2497" s="611"/>
      <c r="P2497" s="611"/>
      <c r="Q2497" s="611"/>
      <c r="R2497" s="611"/>
      <c r="S2497" s="611"/>
      <c r="T2497" s="612"/>
      <c r="AT2497" s="607" t="s">
        <v>205</v>
      </c>
      <c r="AU2497" s="607" t="s">
        <v>89</v>
      </c>
      <c r="AV2497" s="606" t="s">
        <v>89</v>
      </c>
      <c r="AW2497" s="606" t="s">
        <v>43</v>
      </c>
      <c r="AX2497" s="606" t="s">
        <v>82</v>
      </c>
      <c r="AY2497" s="607" t="s">
        <v>197</v>
      </c>
    </row>
    <row r="2498" spans="2:51" s="606" customFormat="1">
      <c r="B2498" s="605"/>
      <c r="D2498" s="594" t="s">
        <v>205</v>
      </c>
      <c r="E2498" s="607" t="s">
        <v>5</v>
      </c>
      <c r="F2498" s="608" t="s">
        <v>1758</v>
      </c>
      <c r="H2498" s="609">
        <v>8.81</v>
      </c>
      <c r="L2498" s="605"/>
      <c r="M2498" s="610"/>
      <c r="N2498" s="611"/>
      <c r="O2498" s="611"/>
      <c r="P2498" s="611"/>
      <c r="Q2498" s="611"/>
      <c r="R2498" s="611"/>
      <c r="S2498" s="611"/>
      <c r="T2498" s="612"/>
      <c r="AT2498" s="607" t="s">
        <v>205</v>
      </c>
      <c r="AU2498" s="607" t="s">
        <v>89</v>
      </c>
      <c r="AV2498" s="606" t="s">
        <v>89</v>
      </c>
      <c r="AW2498" s="606" t="s">
        <v>43</v>
      </c>
      <c r="AX2498" s="606" t="s">
        <v>82</v>
      </c>
      <c r="AY2498" s="607" t="s">
        <v>197</v>
      </c>
    </row>
    <row r="2499" spans="2:51" s="606" customFormat="1">
      <c r="B2499" s="605"/>
      <c r="D2499" s="594" t="s">
        <v>205</v>
      </c>
      <c r="E2499" s="607" t="s">
        <v>5</v>
      </c>
      <c r="F2499" s="608" t="s">
        <v>1759</v>
      </c>
      <c r="H2499" s="609">
        <v>13.7</v>
      </c>
      <c r="L2499" s="605"/>
      <c r="M2499" s="610"/>
      <c r="N2499" s="611"/>
      <c r="O2499" s="611"/>
      <c r="P2499" s="611"/>
      <c r="Q2499" s="611"/>
      <c r="R2499" s="611"/>
      <c r="S2499" s="611"/>
      <c r="T2499" s="612"/>
      <c r="AT2499" s="607" t="s">
        <v>205</v>
      </c>
      <c r="AU2499" s="607" t="s">
        <v>89</v>
      </c>
      <c r="AV2499" s="606" t="s">
        <v>89</v>
      </c>
      <c r="AW2499" s="606" t="s">
        <v>43</v>
      </c>
      <c r="AX2499" s="606" t="s">
        <v>82</v>
      </c>
      <c r="AY2499" s="607" t="s">
        <v>197</v>
      </c>
    </row>
    <row r="2500" spans="2:51" s="606" customFormat="1">
      <c r="B2500" s="605"/>
      <c r="D2500" s="594" t="s">
        <v>205</v>
      </c>
      <c r="E2500" s="607" t="s">
        <v>5</v>
      </c>
      <c r="F2500" s="608" t="s">
        <v>1760</v>
      </c>
      <c r="H2500" s="609">
        <v>8.81</v>
      </c>
      <c r="L2500" s="605"/>
      <c r="M2500" s="610"/>
      <c r="N2500" s="611"/>
      <c r="O2500" s="611"/>
      <c r="P2500" s="611"/>
      <c r="Q2500" s="611"/>
      <c r="R2500" s="611"/>
      <c r="S2500" s="611"/>
      <c r="T2500" s="612"/>
      <c r="AT2500" s="607" t="s">
        <v>205</v>
      </c>
      <c r="AU2500" s="607" t="s">
        <v>89</v>
      </c>
      <c r="AV2500" s="606" t="s">
        <v>89</v>
      </c>
      <c r="AW2500" s="606" t="s">
        <v>43</v>
      </c>
      <c r="AX2500" s="606" t="s">
        <v>82</v>
      </c>
      <c r="AY2500" s="607" t="s">
        <v>197</v>
      </c>
    </row>
    <row r="2501" spans="2:51" s="606" customFormat="1">
      <c r="B2501" s="605"/>
      <c r="D2501" s="594" t="s">
        <v>205</v>
      </c>
      <c r="E2501" s="607" t="s">
        <v>5</v>
      </c>
      <c r="F2501" s="608" t="s">
        <v>1761</v>
      </c>
      <c r="H2501" s="609">
        <v>13.7</v>
      </c>
      <c r="L2501" s="605"/>
      <c r="M2501" s="610"/>
      <c r="N2501" s="611"/>
      <c r="O2501" s="611"/>
      <c r="P2501" s="611"/>
      <c r="Q2501" s="611"/>
      <c r="R2501" s="611"/>
      <c r="S2501" s="611"/>
      <c r="T2501" s="612"/>
      <c r="AT2501" s="607" t="s">
        <v>205</v>
      </c>
      <c r="AU2501" s="607" t="s">
        <v>89</v>
      </c>
      <c r="AV2501" s="606" t="s">
        <v>89</v>
      </c>
      <c r="AW2501" s="606" t="s">
        <v>43</v>
      </c>
      <c r="AX2501" s="606" t="s">
        <v>82</v>
      </c>
      <c r="AY2501" s="607" t="s">
        <v>197</v>
      </c>
    </row>
    <row r="2502" spans="2:51" s="606" customFormat="1">
      <c r="B2502" s="605"/>
      <c r="D2502" s="594" t="s">
        <v>205</v>
      </c>
      <c r="E2502" s="607" t="s">
        <v>5</v>
      </c>
      <c r="F2502" s="608" t="s">
        <v>1762</v>
      </c>
      <c r="H2502" s="609">
        <v>8.81</v>
      </c>
      <c r="L2502" s="605"/>
      <c r="M2502" s="610"/>
      <c r="N2502" s="611"/>
      <c r="O2502" s="611"/>
      <c r="P2502" s="611"/>
      <c r="Q2502" s="611"/>
      <c r="R2502" s="611"/>
      <c r="S2502" s="611"/>
      <c r="T2502" s="612"/>
      <c r="AT2502" s="607" t="s">
        <v>205</v>
      </c>
      <c r="AU2502" s="607" t="s">
        <v>89</v>
      </c>
      <c r="AV2502" s="606" t="s">
        <v>89</v>
      </c>
      <c r="AW2502" s="606" t="s">
        <v>43</v>
      </c>
      <c r="AX2502" s="606" t="s">
        <v>82</v>
      </c>
      <c r="AY2502" s="607" t="s">
        <v>197</v>
      </c>
    </row>
    <row r="2503" spans="2:51" s="606" customFormat="1">
      <c r="B2503" s="605"/>
      <c r="D2503" s="594" t="s">
        <v>205</v>
      </c>
      <c r="E2503" s="607" t="s">
        <v>5</v>
      </c>
      <c r="F2503" s="608" t="s">
        <v>1763</v>
      </c>
      <c r="H2503" s="609">
        <v>13.7</v>
      </c>
      <c r="L2503" s="605"/>
      <c r="M2503" s="610"/>
      <c r="N2503" s="611"/>
      <c r="O2503" s="611"/>
      <c r="P2503" s="611"/>
      <c r="Q2503" s="611"/>
      <c r="R2503" s="611"/>
      <c r="S2503" s="611"/>
      <c r="T2503" s="612"/>
      <c r="AT2503" s="607" t="s">
        <v>205</v>
      </c>
      <c r="AU2503" s="607" t="s">
        <v>89</v>
      </c>
      <c r="AV2503" s="606" t="s">
        <v>89</v>
      </c>
      <c r="AW2503" s="606" t="s">
        <v>43</v>
      </c>
      <c r="AX2503" s="606" t="s">
        <v>82</v>
      </c>
      <c r="AY2503" s="607" t="s">
        <v>197</v>
      </c>
    </row>
    <row r="2504" spans="2:51" s="606" customFormat="1">
      <c r="B2504" s="605"/>
      <c r="D2504" s="594" t="s">
        <v>205</v>
      </c>
      <c r="E2504" s="607" t="s">
        <v>5</v>
      </c>
      <c r="F2504" s="608" t="s">
        <v>1764</v>
      </c>
      <c r="H2504" s="609">
        <v>8.81</v>
      </c>
      <c r="L2504" s="605"/>
      <c r="M2504" s="610"/>
      <c r="N2504" s="611"/>
      <c r="O2504" s="611"/>
      <c r="P2504" s="611"/>
      <c r="Q2504" s="611"/>
      <c r="R2504" s="611"/>
      <c r="S2504" s="611"/>
      <c r="T2504" s="612"/>
      <c r="AT2504" s="607" t="s">
        <v>205</v>
      </c>
      <c r="AU2504" s="607" t="s">
        <v>89</v>
      </c>
      <c r="AV2504" s="606" t="s">
        <v>89</v>
      </c>
      <c r="AW2504" s="606" t="s">
        <v>43</v>
      </c>
      <c r="AX2504" s="606" t="s">
        <v>82</v>
      </c>
      <c r="AY2504" s="607" t="s">
        <v>197</v>
      </c>
    </row>
    <row r="2505" spans="2:51" s="606" customFormat="1">
      <c r="B2505" s="605"/>
      <c r="D2505" s="594" t="s">
        <v>205</v>
      </c>
      <c r="E2505" s="607" t="s">
        <v>5</v>
      </c>
      <c r="F2505" s="608" t="s">
        <v>1765</v>
      </c>
      <c r="H2505" s="609">
        <v>13.7</v>
      </c>
      <c r="L2505" s="605"/>
      <c r="M2505" s="610"/>
      <c r="N2505" s="611"/>
      <c r="O2505" s="611"/>
      <c r="P2505" s="611"/>
      <c r="Q2505" s="611"/>
      <c r="R2505" s="611"/>
      <c r="S2505" s="611"/>
      <c r="T2505" s="612"/>
      <c r="AT2505" s="607" t="s">
        <v>205</v>
      </c>
      <c r="AU2505" s="607" t="s">
        <v>89</v>
      </c>
      <c r="AV2505" s="606" t="s">
        <v>89</v>
      </c>
      <c r="AW2505" s="606" t="s">
        <v>43</v>
      </c>
      <c r="AX2505" s="606" t="s">
        <v>82</v>
      </c>
      <c r="AY2505" s="607" t="s">
        <v>197</v>
      </c>
    </row>
    <row r="2506" spans="2:51" s="606" customFormat="1">
      <c r="B2506" s="605"/>
      <c r="D2506" s="594" t="s">
        <v>205</v>
      </c>
      <c r="E2506" s="607" t="s">
        <v>5</v>
      </c>
      <c r="F2506" s="608" t="s">
        <v>1766</v>
      </c>
      <c r="H2506" s="609">
        <v>8.81</v>
      </c>
      <c r="L2506" s="605"/>
      <c r="M2506" s="610"/>
      <c r="N2506" s="611"/>
      <c r="O2506" s="611"/>
      <c r="P2506" s="611"/>
      <c r="Q2506" s="611"/>
      <c r="R2506" s="611"/>
      <c r="S2506" s="611"/>
      <c r="T2506" s="612"/>
      <c r="AT2506" s="607" t="s">
        <v>205</v>
      </c>
      <c r="AU2506" s="607" t="s">
        <v>89</v>
      </c>
      <c r="AV2506" s="606" t="s">
        <v>89</v>
      </c>
      <c r="AW2506" s="606" t="s">
        <v>43</v>
      </c>
      <c r="AX2506" s="606" t="s">
        <v>82</v>
      </c>
      <c r="AY2506" s="607" t="s">
        <v>197</v>
      </c>
    </row>
    <row r="2507" spans="2:51" s="606" customFormat="1">
      <c r="B2507" s="605"/>
      <c r="D2507" s="594" t="s">
        <v>205</v>
      </c>
      <c r="E2507" s="607" t="s">
        <v>5</v>
      </c>
      <c r="F2507" s="608" t="s">
        <v>1767</v>
      </c>
      <c r="H2507" s="609">
        <v>13.7</v>
      </c>
      <c r="L2507" s="605"/>
      <c r="M2507" s="610"/>
      <c r="N2507" s="611"/>
      <c r="O2507" s="611"/>
      <c r="P2507" s="611"/>
      <c r="Q2507" s="611"/>
      <c r="R2507" s="611"/>
      <c r="S2507" s="611"/>
      <c r="T2507" s="612"/>
      <c r="AT2507" s="607" t="s">
        <v>205</v>
      </c>
      <c r="AU2507" s="607" t="s">
        <v>89</v>
      </c>
      <c r="AV2507" s="606" t="s">
        <v>89</v>
      </c>
      <c r="AW2507" s="606" t="s">
        <v>43</v>
      </c>
      <c r="AX2507" s="606" t="s">
        <v>82</v>
      </c>
      <c r="AY2507" s="607" t="s">
        <v>197</v>
      </c>
    </row>
    <row r="2508" spans="2:51" s="606" customFormat="1">
      <c r="B2508" s="605"/>
      <c r="D2508" s="594" t="s">
        <v>205</v>
      </c>
      <c r="E2508" s="607" t="s">
        <v>5</v>
      </c>
      <c r="F2508" s="608" t="s">
        <v>1768</v>
      </c>
      <c r="H2508" s="609">
        <v>8.81</v>
      </c>
      <c r="L2508" s="605"/>
      <c r="M2508" s="610"/>
      <c r="N2508" s="611"/>
      <c r="O2508" s="611"/>
      <c r="P2508" s="611"/>
      <c r="Q2508" s="611"/>
      <c r="R2508" s="611"/>
      <c r="S2508" s="611"/>
      <c r="T2508" s="612"/>
      <c r="AT2508" s="607" t="s">
        <v>205</v>
      </c>
      <c r="AU2508" s="607" t="s">
        <v>89</v>
      </c>
      <c r="AV2508" s="606" t="s">
        <v>89</v>
      </c>
      <c r="AW2508" s="606" t="s">
        <v>43</v>
      </c>
      <c r="AX2508" s="606" t="s">
        <v>82</v>
      </c>
      <c r="AY2508" s="607" t="s">
        <v>197</v>
      </c>
    </row>
    <row r="2509" spans="2:51" s="606" customFormat="1">
      <c r="B2509" s="605"/>
      <c r="D2509" s="594" t="s">
        <v>205</v>
      </c>
      <c r="E2509" s="607" t="s">
        <v>5</v>
      </c>
      <c r="F2509" s="608" t="s">
        <v>1769</v>
      </c>
      <c r="H2509" s="609">
        <v>13.7</v>
      </c>
      <c r="L2509" s="605"/>
      <c r="M2509" s="610"/>
      <c r="N2509" s="611"/>
      <c r="O2509" s="611"/>
      <c r="P2509" s="611"/>
      <c r="Q2509" s="611"/>
      <c r="R2509" s="611"/>
      <c r="S2509" s="611"/>
      <c r="T2509" s="612"/>
      <c r="AT2509" s="607" t="s">
        <v>205</v>
      </c>
      <c r="AU2509" s="607" t="s">
        <v>89</v>
      </c>
      <c r="AV2509" s="606" t="s">
        <v>89</v>
      </c>
      <c r="AW2509" s="606" t="s">
        <v>43</v>
      </c>
      <c r="AX2509" s="606" t="s">
        <v>82</v>
      </c>
      <c r="AY2509" s="607" t="s">
        <v>197</v>
      </c>
    </row>
    <row r="2510" spans="2:51" s="606" customFormat="1">
      <c r="B2510" s="605"/>
      <c r="D2510" s="594" t="s">
        <v>205</v>
      </c>
      <c r="E2510" s="607" t="s">
        <v>5</v>
      </c>
      <c r="F2510" s="608" t="s">
        <v>1770</v>
      </c>
      <c r="H2510" s="609">
        <v>8.81</v>
      </c>
      <c r="L2510" s="605"/>
      <c r="M2510" s="610"/>
      <c r="N2510" s="611"/>
      <c r="O2510" s="611"/>
      <c r="P2510" s="611"/>
      <c r="Q2510" s="611"/>
      <c r="R2510" s="611"/>
      <c r="S2510" s="611"/>
      <c r="T2510" s="612"/>
      <c r="AT2510" s="607" t="s">
        <v>205</v>
      </c>
      <c r="AU2510" s="607" t="s">
        <v>89</v>
      </c>
      <c r="AV2510" s="606" t="s">
        <v>89</v>
      </c>
      <c r="AW2510" s="606" t="s">
        <v>43</v>
      </c>
      <c r="AX2510" s="606" t="s">
        <v>82</v>
      </c>
      <c r="AY2510" s="607" t="s">
        <v>197</v>
      </c>
    </row>
    <row r="2511" spans="2:51" s="606" customFormat="1">
      <c r="B2511" s="605"/>
      <c r="D2511" s="594" t="s">
        <v>205</v>
      </c>
      <c r="E2511" s="607" t="s">
        <v>5</v>
      </c>
      <c r="F2511" s="608" t="s">
        <v>1771</v>
      </c>
      <c r="H2511" s="609">
        <v>13.7</v>
      </c>
      <c r="L2511" s="605"/>
      <c r="M2511" s="610"/>
      <c r="N2511" s="611"/>
      <c r="O2511" s="611"/>
      <c r="P2511" s="611"/>
      <c r="Q2511" s="611"/>
      <c r="R2511" s="611"/>
      <c r="S2511" s="611"/>
      <c r="T2511" s="612"/>
      <c r="AT2511" s="607" t="s">
        <v>205</v>
      </c>
      <c r="AU2511" s="607" t="s">
        <v>89</v>
      </c>
      <c r="AV2511" s="606" t="s">
        <v>89</v>
      </c>
      <c r="AW2511" s="606" t="s">
        <v>43</v>
      </c>
      <c r="AX2511" s="606" t="s">
        <v>82</v>
      </c>
      <c r="AY2511" s="607" t="s">
        <v>197</v>
      </c>
    </row>
    <row r="2512" spans="2:51" s="606" customFormat="1">
      <c r="B2512" s="605"/>
      <c r="D2512" s="594" t="s">
        <v>205</v>
      </c>
      <c r="E2512" s="607" t="s">
        <v>5</v>
      </c>
      <c r="F2512" s="608" t="s">
        <v>1772</v>
      </c>
      <c r="H2512" s="609">
        <v>8.81</v>
      </c>
      <c r="L2512" s="605"/>
      <c r="M2512" s="610"/>
      <c r="N2512" s="611"/>
      <c r="O2512" s="611"/>
      <c r="P2512" s="611"/>
      <c r="Q2512" s="611"/>
      <c r="R2512" s="611"/>
      <c r="S2512" s="611"/>
      <c r="T2512" s="612"/>
      <c r="AT2512" s="607" t="s">
        <v>205</v>
      </c>
      <c r="AU2512" s="607" t="s">
        <v>89</v>
      </c>
      <c r="AV2512" s="606" t="s">
        <v>89</v>
      </c>
      <c r="AW2512" s="606" t="s">
        <v>43</v>
      </c>
      <c r="AX2512" s="606" t="s">
        <v>82</v>
      </c>
      <c r="AY2512" s="607" t="s">
        <v>197</v>
      </c>
    </row>
    <row r="2513" spans="2:65" s="606" customFormat="1">
      <c r="B2513" s="605"/>
      <c r="D2513" s="594" t="s">
        <v>205</v>
      </c>
      <c r="E2513" s="607" t="s">
        <v>5</v>
      </c>
      <c r="F2513" s="608" t="s">
        <v>1773</v>
      </c>
      <c r="H2513" s="609">
        <v>13.7</v>
      </c>
      <c r="L2513" s="605"/>
      <c r="M2513" s="610"/>
      <c r="N2513" s="611"/>
      <c r="O2513" s="611"/>
      <c r="P2513" s="611"/>
      <c r="Q2513" s="611"/>
      <c r="R2513" s="611"/>
      <c r="S2513" s="611"/>
      <c r="T2513" s="612"/>
      <c r="AT2513" s="607" t="s">
        <v>205</v>
      </c>
      <c r="AU2513" s="607" t="s">
        <v>89</v>
      </c>
      <c r="AV2513" s="606" t="s">
        <v>89</v>
      </c>
      <c r="AW2513" s="606" t="s">
        <v>43</v>
      </c>
      <c r="AX2513" s="606" t="s">
        <v>82</v>
      </c>
      <c r="AY2513" s="607" t="s">
        <v>197</v>
      </c>
    </row>
    <row r="2514" spans="2:65" s="606" customFormat="1">
      <c r="B2514" s="605"/>
      <c r="D2514" s="594" t="s">
        <v>205</v>
      </c>
      <c r="E2514" s="607" t="s">
        <v>5</v>
      </c>
      <c r="F2514" s="608" t="s">
        <v>1774</v>
      </c>
      <c r="H2514" s="609">
        <v>8.81</v>
      </c>
      <c r="L2514" s="605"/>
      <c r="M2514" s="610"/>
      <c r="N2514" s="611"/>
      <c r="O2514" s="611"/>
      <c r="P2514" s="611"/>
      <c r="Q2514" s="611"/>
      <c r="R2514" s="611"/>
      <c r="S2514" s="611"/>
      <c r="T2514" s="612"/>
      <c r="AT2514" s="607" t="s">
        <v>205</v>
      </c>
      <c r="AU2514" s="607" t="s">
        <v>89</v>
      </c>
      <c r="AV2514" s="606" t="s">
        <v>89</v>
      </c>
      <c r="AW2514" s="606" t="s">
        <v>43</v>
      </c>
      <c r="AX2514" s="606" t="s">
        <v>82</v>
      </c>
      <c r="AY2514" s="607" t="s">
        <v>197</v>
      </c>
    </row>
    <row r="2515" spans="2:65" s="606" customFormat="1">
      <c r="B2515" s="605"/>
      <c r="D2515" s="594" t="s">
        <v>205</v>
      </c>
      <c r="E2515" s="607" t="s">
        <v>5</v>
      </c>
      <c r="F2515" s="608" t="s">
        <v>1775</v>
      </c>
      <c r="H2515" s="609">
        <v>13.7</v>
      </c>
      <c r="L2515" s="605"/>
      <c r="M2515" s="610"/>
      <c r="N2515" s="611"/>
      <c r="O2515" s="611"/>
      <c r="P2515" s="611"/>
      <c r="Q2515" s="611"/>
      <c r="R2515" s="611"/>
      <c r="S2515" s="611"/>
      <c r="T2515" s="612"/>
      <c r="AT2515" s="607" t="s">
        <v>205</v>
      </c>
      <c r="AU2515" s="607" t="s">
        <v>89</v>
      </c>
      <c r="AV2515" s="606" t="s">
        <v>89</v>
      </c>
      <c r="AW2515" s="606" t="s">
        <v>43</v>
      </c>
      <c r="AX2515" s="606" t="s">
        <v>82</v>
      </c>
      <c r="AY2515" s="607" t="s">
        <v>197</v>
      </c>
    </row>
    <row r="2516" spans="2:65" s="606" customFormat="1">
      <c r="B2516" s="605"/>
      <c r="D2516" s="594" t="s">
        <v>205</v>
      </c>
      <c r="E2516" s="607" t="s">
        <v>5</v>
      </c>
      <c r="F2516" s="608" t="s">
        <v>1776</v>
      </c>
      <c r="H2516" s="609">
        <v>8.81</v>
      </c>
      <c r="L2516" s="605"/>
      <c r="M2516" s="610"/>
      <c r="N2516" s="611"/>
      <c r="O2516" s="611"/>
      <c r="P2516" s="611"/>
      <c r="Q2516" s="611"/>
      <c r="R2516" s="611"/>
      <c r="S2516" s="611"/>
      <c r="T2516" s="612"/>
      <c r="AT2516" s="607" t="s">
        <v>205</v>
      </c>
      <c r="AU2516" s="607" t="s">
        <v>89</v>
      </c>
      <c r="AV2516" s="606" t="s">
        <v>89</v>
      </c>
      <c r="AW2516" s="606" t="s">
        <v>43</v>
      </c>
      <c r="AX2516" s="606" t="s">
        <v>82</v>
      </c>
      <c r="AY2516" s="607" t="s">
        <v>197</v>
      </c>
    </row>
    <row r="2517" spans="2:65" s="606" customFormat="1">
      <c r="B2517" s="605"/>
      <c r="D2517" s="594" t="s">
        <v>205</v>
      </c>
      <c r="E2517" s="607" t="s">
        <v>5</v>
      </c>
      <c r="F2517" s="608" t="s">
        <v>1777</v>
      </c>
      <c r="H2517" s="609">
        <v>13.7</v>
      </c>
      <c r="L2517" s="605"/>
      <c r="M2517" s="610"/>
      <c r="N2517" s="611"/>
      <c r="O2517" s="611"/>
      <c r="P2517" s="611"/>
      <c r="Q2517" s="611"/>
      <c r="R2517" s="611"/>
      <c r="S2517" s="611"/>
      <c r="T2517" s="612"/>
      <c r="AT2517" s="607" t="s">
        <v>205</v>
      </c>
      <c r="AU2517" s="607" t="s">
        <v>89</v>
      </c>
      <c r="AV2517" s="606" t="s">
        <v>89</v>
      </c>
      <c r="AW2517" s="606" t="s">
        <v>43</v>
      </c>
      <c r="AX2517" s="606" t="s">
        <v>82</v>
      </c>
      <c r="AY2517" s="607" t="s">
        <v>197</v>
      </c>
    </row>
    <row r="2518" spans="2:65" s="606" customFormat="1">
      <c r="B2518" s="605"/>
      <c r="D2518" s="594" t="s">
        <v>205</v>
      </c>
      <c r="E2518" s="607" t="s">
        <v>5</v>
      </c>
      <c r="F2518" s="608" t="s">
        <v>1778</v>
      </c>
      <c r="H2518" s="609">
        <v>8.81</v>
      </c>
      <c r="L2518" s="605"/>
      <c r="M2518" s="610"/>
      <c r="N2518" s="611"/>
      <c r="O2518" s="611"/>
      <c r="P2518" s="611"/>
      <c r="Q2518" s="611"/>
      <c r="R2518" s="611"/>
      <c r="S2518" s="611"/>
      <c r="T2518" s="612"/>
      <c r="AT2518" s="607" t="s">
        <v>205</v>
      </c>
      <c r="AU2518" s="607" t="s">
        <v>89</v>
      </c>
      <c r="AV2518" s="606" t="s">
        <v>89</v>
      </c>
      <c r="AW2518" s="606" t="s">
        <v>43</v>
      </c>
      <c r="AX2518" s="606" t="s">
        <v>82</v>
      </c>
      <c r="AY2518" s="607" t="s">
        <v>197</v>
      </c>
    </row>
    <row r="2519" spans="2:65" s="606" customFormat="1">
      <c r="B2519" s="605"/>
      <c r="D2519" s="594" t="s">
        <v>205</v>
      </c>
      <c r="E2519" s="607" t="s">
        <v>5</v>
      </c>
      <c r="F2519" s="608" t="s">
        <v>1779</v>
      </c>
      <c r="H2519" s="609">
        <v>13.7</v>
      </c>
      <c r="L2519" s="605"/>
      <c r="M2519" s="610"/>
      <c r="N2519" s="611"/>
      <c r="O2519" s="611"/>
      <c r="P2519" s="611"/>
      <c r="Q2519" s="611"/>
      <c r="R2519" s="611"/>
      <c r="S2519" s="611"/>
      <c r="T2519" s="612"/>
      <c r="AT2519" s="607" t="s">
        <v>205</v>
      </c>
      <c r="AU2519" s="607" t="s">
        <v>89</v>
      </c>
      <c r="AV2519" s="606" t="s">
        <v>89</v>
      </c>
      <c r="AW2519" s="606" t="s">
        <v>43</v>
      </c>
      <c r="AX2519" s="606" t="s">
        <v>82</v>
      </c>
      <c r="AY2519" s="607" t="s">
        <v>197</v>
      </c>
    </row>
    <row r="2520" spans="2:65" s="606" customFormat="1">
      <c r="B2520" s="605"/>
      <c r="D2520" s="594" t="s">
        <v>205</v>
      </c>
      <c r="E2520" s="607" t="s">
        <v>5</v>
      </c>
      <c r="F2520" s="608" t="s">
        <v>1780</v>
      </c>
      <c r="H2520" s="609">
        <v>8.81</v>
      </c>
      <c r="L2520" s="605"/>
      <c r="M2520" s="610"/>
      <c r="N2520" s="611"/>
      <c r="O2520" s="611"/>
      <c r="P2520" s="611"/>
      <c r="Q2520" s="611"/>
      <c r="R2520" s="611"/>
      <c r="S2520" s="611"/>
      <c r="T2520" s="612"/>
      <c r="AT2520" s="607" t="s">
        <v>205</v>
      </c>
      <c r="AU2520" s="607" t="s">
        <v>89</v>
      </c>
      <c r="AV2520" s="606" t="s">
        <v>89</v>
      </c>
      <c r="AW2520" s="606" t="s">
        <v>43</v>
      </c>
      <c r="AX2520" s="606" t="s">
        <v>82</v>
      </c>
      <c r="AY2520" s="607" t="s">
        <v>197</v>
      </c>
    </row>
    <row r="2521" spans="2:65" s="622" customFormat="1">
      <c r="B2521" s="621"/>
      <c r="D2521" s="594" t="s">
        <v>205</v>
      </c>
      <c r="E2521" s="623" t="s">
        <v>5</v>
      </c>
      <c r="F2521" s="624" t="s">
        <v>253</v>
      </c>
      <c r="H2521" s="625">
        <v>260.24</v>
      </c>
      <c r="L2521" s="621"/>
      <c r="M2521" s="626"/>
      <c r="N2521" s="627"/>
      <c r="O2521" s="627"/>
      <c r="P2521" s="627"/>
      <c r="Q2521" s="627"/>
      <c r="R2521" s="627"/>
      <c r="S2521" s="627"/>
      <c r="T2521" s="628"/>
      <c r="AT2521" s="623" t="s">
        <v>205</v>
      </c>
      <c r="AU2521" s="623" t="s">
        <v>89</v>
      </c>
      <c r="AV2521" s="622" t="s">
        <v>114</v>
      </c>
      <c r="AW2521" s="622" t="s">
        <v>43</v>
      </c>
      <c r="AX2521" s="622" t="s">
        <v>82</v>
      </c>
      <c r="AY2521" s="623" t="s">
        <v>197</v>
      </c>
    </row>
    <row r="2522" spans="2:65" s="614" customFormat="1">
      <c r="B2522" s="613"/>
      <c r="D2522" s="594" t="s">
        <v>205</v>
      </c>
      <c r="E2522" s="615" t="s">
        <v>5</v>
      </c>
      <c r="F2522" s="616" t="s">
        <v>210</v>
      </c>
      <c r="H2522" s="617">
        <v>1060.21</v>
      </c>
      <c r="L2522" s="613"/>
      <c r="M2522" s="618"/>
      <c r="N2522" s="619"/>
      <c r="O2522" s="619"/>
      <c r="P2522" s="619"/>
      <c r="Q2522" s="619"/>
      <c r="R2522" s="619"/>
      <c r="S2522" s="619"/>
      <c r="T2522" s="620"/>
      <c r="AT2522" s="615" t="s">
        <v>205</v>
      </c>
      <c r="AU2522" s="615" t="s">
        <v>89</v>
      </c>
      <c r="AV2522" s="614" t="s">
        <v>129</v>
      </c>
      <c r="AW2522" s="614" t="s">
        <v>43</v>
      </c>
      <c r="AX2522" s="614" t="s">
        <v>11</v>
      </c>
      <c r="AY2522" s="615" t="s">
        <v>197</v>
      </c>
    </row>
    <row r="2523" spans="2:65" s="492" customFormat="1" ht="16.5" customHeight="1">
      <c r="B2523" s="493"/>
      <c r="C2523" s="572" t="s">
        <v>1791</v>
      </c>
      <c r="D2523" s="572" t="s">
        <v>199</v>
      </c>
      <c r="E2523" s="573" t="s">
        <v>1792</v>
      </c>
      <c r="F2523" s="574" t="s">
        <v>1793</v>
      </c>
      <c r="G2523" s="575" t="s">
        <v>876</v>
      </c>
      <c r="H2523" s="576">
        <v>1201.43</v>
      </c>
      <c r="I2523" s="7"/>
      <c r="J2523" s="577">
        <f>ROUND(I2523*H2523,0)</f>
        <v>0</v>
      </c>
      <c r="K2523" s="574" t="s">
        <v>203</v>
      </c>
      <c r="L2523" s="493"/>
      <c r="M2523" s="578" t="s">
        <v>5</v>
      </c>
      <c r="N2523" s="579" t="s">
        <v>53</v>
      </c>
      <c r="O2523" s="494"/>
      <c r="P2523" s="580">
        <f>O2523*H2523</f>
        <v>0</v>
      </c>
      <c r="Q2523" s="580">
        <v>0</v>
      </c>
      <c r="R2523" s="580">
        <f>Q2523*H2523</f>
        <v>0</v>
      </c>
      <c r="S2523" s="580">
        <v>2.9999999999999997E-4</v>
      </c>
      <c r="T2523" s="581">
        <f>S2523*H2523</f>
        <v>0.360429</v>
      </c>
      <c r="AR2523" s="482" t="s">
        <v>374</v>
      </c>
      <c r="AT2523" s="482" t="s">
        <v>199</v>
      </c>
      <c r="AU2523" s="482" t="s">
        <v>89</v>
      </c>
      <c r="AY2523" s="482" t="s">
        <v>197</v>
      </c>
      <c r="BE2523" s="582">
        <f>IF(N2523="základní",J2523,0)</f>
        <v>0</v>
      </c>
      <c r="BF2523" s="582">
        <f>IF(N2523="snížená",J2523,0)</f>
        <v>0</v>
      </c>
      <c r="BG2523" s="582">
        <f>IF(N2523="zákl. přenesená",J2523,0)</f>
        <v>0</v>
      </c>
      <c r="BH2523" s="582">
        <f>IF(N2523="sníž. přenesená",J2523,0)</f>
        <v>0</v>
      </c>
      <c r="BI2523" s="582">
        <f>IF(N2523="nulová",J2523,0)</f>
        <v>0</v>
      </c>
      <c r="BJ2523" s="482" t="s">
        <v>11</v>
      </c>
      <c r="BK2523" s="582">
        <f>ROUND(I2523*H2523,0)</f>
        <v>0</v>
      </c>
      <c r="BL2523" s="482" t="s">
        <v>374</v>
      </c>
      <c r="BM2523" s="482" t="s">
        <v>1794</v>
      </c>
    </row>
    <row r="2524" spans="2:65" s="599" customFormat="1">
      <c r="B2524" s="598"/>
      <c r="D2524" s="594" t="s">
        <v>205</v>
      </c>
      <c r="E2524" s="600" t="s">
        <v>5</v>
      </c>
      <c r="F2524" s="601" t="s">
        <v>470</v>
      </c>
      <c r="H2524" s="600" t="s">
        <v>5</v>
      </c>
      <c r="L2524" s="598"/>
      <c r="M2524" s="602"/>
      <c r="N2524" s="603"/>
      <c r="O2524" s="603"/>
      <c r="P2524" s="603"/>
      <c r="Q2524" s="603"/>
      <c r="R2524" s="603"/>
      <c r="S2524" s="603"/>
      <c r="T2524" s="604"/>
      <c r="AT2524" s="600" t="s">
        <v>205</v>
      </c>
      <c r="AU2524" s="600" t="s">
        <v>89</v>
      </c>
      <c r="AV2524" s="599" t="s">
        <v>11</v>
      </c>
      <c r="AW2524" s="599" t="s">
        <v>43</v>
      </c>
      <c r="AX2524" s="599" t="s">
        <v>82</v>
      </c>
      <c r="AY2524" s="600" t="s">
        <v>197</v>
      </c>
    </row>
    <row r="2525" spans="2:65" s="599" customFormat="1">
      <c r="B2525" s="598"/>
      <c r="D2525" s="594" t="s">
        <v>205</v>
      </c>
      <c r="E2525" s="600" t="s">
        <v>5</v>
      </c>
      <c r="F2525" s="601" t="s">
        <v>223</v>
      </c>
      <c r="H2525" s="600" t="s">
        <v>5</v>
      </c>
      <c r="L2525" s="598"/>
      <c r="M2525" s="602"/>
      <c r="N2525" s="603"/>
      <c r="O2525" s="603"/>
      <c r="P2525" s="603"/>
      <c r="Q2525" s="603"/>
      <c r="R2525" s="603"/>
      <c r="S2525" s="603"/>
      <c r="T2525" s="604"/>
      <c r="AT2525" s="600" t="s">
        <v>205</v>
      </c>
      <c r="AU2525" s="600" t="s">
        <v>89</v>
      </c>
      <c r="AV2525" s="599" t="s">
        <v>11</v>
      </c>
      <c r="AW2525" s="599" t="s">
        <v>43</v>
      </c>
      <c r="AX2525" s="599" t="s">
        <v>82</v>
      </c>
      <c r="AY2525" s="600" t="s">
        <v>197</v>
      </c>
    </row>
    <row r="2526" spans="2:65" s="606" customFormat="1">
      <c r="B2526" s="605"/>
      <c r="D2526" s="594" t="s">
        <v>205</v>
      </c>
      <c r="E2526" s="607" t="s">
        <v>5</v>
      </c>
      <c r="F2526" s="608" t="s">
        <v>1795</v>
      </c>
      <c r="H2526" s="609">
        <v>7.15</v>
      </c>
      <c r="L2526" s="605"/>
      <c r="M2526" s="610"/>
      <c r="N2526" s="611"/>
      <c r="O2526" s="611"/>
      <c r="P2526" s="611"/>
      <c r="Q2526" s="611"/>
      <c r="R2526" s="611"/>
      <c r="S2526" s="611"/>
      <c r="T2526" s="612"/>
      <c r="AT2526" s="607" t="s">
        <v>205</v>
      </c>
      <c r="AU2526" s="607" t="s">
        <v>89</v>
      </c>
      <c r="AV2526" s="606" t="s">
        <v>89</v>
      </c>
      <c r="AW2526" s="606" t="s">
        <v>43</v>
      </c>
      <c r="AX2526" s="606" t="s">
        <v>82</v>
      </c>
      <c r="AY2526" s="607" t="s">
        <v>197</v>
      </c>
    </row>
    <row r="2527" spans="2:65" s="606" customFormat="1">
      <c r="B2527" s="605"/>
      <c r="D2527" s="594" t="s">
        <v>205</v>
      </c>
      <c r="E2527" s="607" t="s">
        <v>5</v>
      </c>
      <c r="F2527" s="608" t="s">
        <v>1796</v>
      </c>
      <c r="H2527" s="609">
        <v>14.29</v>
      </c>
      <c r="L2527" s="605"/>
      <c r="M2527" s="610"/>
      <c r="N2527" s="611"/>
      <c r="O2527" s="611"/>
      <c r="P2527" s="611"/>
      <c r="Q2527" s="611"/>
      <c r="R2527" s="611"/>
      <c r="S2527" s="611"/>
      <c r="T2527" s="612"/>
      <c r="AT2527" s="607" t="s">
        <v>205</v>
      </c>
      <c r="AU2527" s="607" t="s">
        <v>89</v>
      </c>
      <c r="AV2527" s="606" t="s">
        <v>89</v>
      </c>
      <c r="AW2527" s="606" t="s">
        <v>43</v>
      </c>
      <c r="AX2527" s="606" t="s">
        <v>82</v>
      </c>
      <c r="AY2527" s="607" t="s">
        <v>197</v>
      </c>
    </row>
    <row r="2528" spans="2:65" s="606" customFormat="1">
      <c r="B2528" s="605"/>
      <c r="D2528" s="594" t="s">
        <v>205</v>
      </c>
      <c r="E2528" s="607" t="s">
        <v>5</v>
      </c>
      <c r="F2528" s="608" t="s">
        <v>1797</v>
      </c>
      <c r="H2528" s="609">
        <v>11.3</v>
      </c>
      <c r="L2528" s="605"/>
      <c r="M2528" s="610"/>
      <c r="N2528" s="611"/>
      <c r="O2528" s="611"/>
      <c r="P2528" s="611"/>
      <c r="Q2528" s="611"/>
      <c r="R2528" s="611"/>
      <c r="S2528" s="611"/>
      <c r="T2528" s="612"/>
      <c r="AT2528" s="607" t="s">
        <v>205</v>
      </c>
      <c r="AU2528" s="607" t="s">
        <v>89</v>
      </c>
      <c r="AV2528" s="606" t="s">
        <v>89</v>
      </c>
      <c r="AW2528" s="606" t="s">
        <v>43</v>
      </c>
      <c r="AX2528" s="606" t="s">
        <v>82</v>
      </c>
      <c r="AY2528" s="607" t="s">
        <v>197</v>
      </c>
    </row>
    <row r="2529" spans="2:51" s="606" customFormat="1">
      <c r="B2529" s="605"/>
      <c r="D2529" s="594" t="s">
        <v>205</v>
      </c>
      <c r="E2529" s="607" t="s">
        <v>5</v>
      </c>
      <c r="F2529" s="608" t="s">
        <v>1798</v>
      </c>
      <c r="H2529" s="609">
        <v>14.14</v>
      </c>
      <c r="L2529" s="605"/>
      <c r="M2529" s="610"/>
      <c r="N2529" s="611"/>
      <c r="O2529" s="611"/>
      <c r="P2529" s="611"/>
      <c r="Q2529" s="611"/>
      <c r="R2529" s="611"/>
      <c r="S2529" s="611"/>
      <c r="T2529" s="612"/>
      <c r="AT2529" s="607" t="s">
        <v>205</v>
      </c>
      <c r="AU2529" s="607" t="s">
        <v>89</v>
      </c>
      <c r="AV2529" s="606" t="s">
        <v>89</v>
      </c>
      <c r="AW2529" s="606" t="s">
        <v>43</v>
      </c>
      <c r="AX2529" s="606" t="s">
        <v>82</v>
      </c>
      <c r="AY2529" s="607" t="s">
        <v>197</v>
      </c>
    </row>
    <row r="2530" spans="2:51" s="606" customFormat="1">
      <c r="B2530" s="605"/>
      <c r="D2530" s="594" t="s">
        <v>205</v>
      </c>
      <c r="E2530" s="607" t="s">
        <v>5</v>
      </c>
      <c r="F2530" s="608" t="s">
        <v>1799</v>
      </c>
      <c r="H2530" s="609">
        <v>11.3</v>
      </c>
      <c r="L2530" s="605"/>
      <c r="M2530" s="610"/>
      <c r="N2530" s="611"/>
      <c r="O2530" s="611"/>
      <c r="P2530" s="611"/>
      <c r="Q2530" s="611"/>
      <c r="R2530" s="611"/>
      <c r="S2530" s="611"/>
      <c r="T2530" s="612"/>
      <c r="AT2530" s="607" t="s">
        <v>205</v>
      </c>
      <c r="AU2530" s="607" t="s">
        <v>89</v>
      </c>
      <c r="AV2530" s="606" t="s">
        <v>89</v>
      </c>
      <c r="AW2530" s="606" t="s">
        <v>43</v>
      </c>
      <c r="AX2530" s="606" t="s">
        <v>82</v>
      </c>
      <c r="AY2530" s="607" t="s">
        <v>197</v>
      </c>
    </row>
    <row r="2531" spans="2:51" s="606" customFormat="1">
      <c r="B2531" s="605"/>
      <c r="D2531" s="594" t="s">
        <v>205</v>
      </c>
      <c r="E2531" s="607" t="s">
        <v>5</v>
      </c>
      <c r="F2531" s="608" t="s">
        <v>1800</v>
      </c>
      <c r="H2531" s="609">
        <v>14.14</v>
      </c>
      <c r="L2531" s="605"/>
      <c r="M2531" s="610"/>
      <c r="N2531" s="611"/>
      <c r="O2531" s="611"/>
      <c r="P2531" s="611"/>
      <c r="Q2531" s="611"/>
      <c r="R2531" s="611"/>
      <c r="S2531" s="611"/>
      <c r="T2531" s="612"/>
      <c r="AT2531" s="607" t="s">
        <v>205</v>
      </c>
      <c r="AU2531" s="607" t="s">
        <v>89</v>
      </c>
      <c r="AV2531" s="606" t="s">
        <v>89</v>
      </c>
      <c r="AW2531" s="606" t="s">
        <v>43</v>
      </c>
      <c r="AX2531" s="606" t="s">
        <v>82</v>
      </c>
      <c r="AY2531" s="607" t="s">
        <v>197</v>
      </c>
    </row>
    <row r="2532" spans="2:51" s="606" customFormat="1">
      <c r="B2532" s="605"/>
      <c r="D2532" s="594" t="s">
        <v>205</v>
      </c>
      <c r="E2532" s="607" t="s">
        <v>5</v>
      </c>
      <c r="F2532" s="608" t="s">
        <v>1801</v>
      </c>
      <c r="H2532" s="609">
        <v>11.3</v>
      </c>
      <c r="L2532" s="605"/>
      <c r="M2532" s="610"/>
      <c r="N2532" s="611"/>
      <c r="O2532" s="611"/>
      <c r="P2532" s="611"/>
      <c r="Q2532" s="611"/>
      <c r="R2532" s="611"/>
      <c r="S2532" s="611"/>
      <c r="T2532" s="612"/>
      <c r="AT2532" s="607" t="s">
        <v>205</v>
      </c>
      <c r="AU2532" s="607" t="s">
        <v>89</v>
      </c>
      <c r="AV2532" s="606" t="s">
        <v>89</v>
      </c>
      <c r="AW2532" s="606" t="s">
        <v>43</v>
      </c>
      <c r="AX2532" s="606" t="s">
        <v>82</v>
      </c>
      <c r="AY2532" s="607" t="s">
        <v>197</v>
      </c>
    </row>
    <row r="2533" spans="2:51" s="606" customFormat="1">
      <c r="B2533" s="605"/>
      <c r="D2533" s="594" t="s">
        <v>205</v>
      </c>
      <c r="E2533" s="607" t="s">
        <v>5</v>
      </c>
      <c r="F2533" s="608" t="s">
        <v>1802</v>
      </c>
      <c r="H2533" s="609">
        <v>14.14</v>
      </c>
      <c r="L2533" s="605"/>
      <c r="M2533" s="610"/>
      <c r="N2533" s="611"/>
      <c r="O2533" s="611"/>
      <c r="P2533" s="611"/>
      <c r="Q2533" s="611"/>
      <c r="R2533" s="611"/>
      <c r="S2533" s="611"/>
      <c r="T2533" s="612"/>
      <c r="AT2533" s="607" t="s">
        <v>205</v>
      </c>
      <c r="AU2533" s="607" t="s">
        <v>89</v>
      </c>
      <c r="AV2533" s="606" t="s">
        <v>89</v>
      </c>
      <c r="AW2533" s="606" t="s">
        <v>43</v>
      </c>
      <c r="AX2533" s="606" t="s">
        <v>82</v>
      </c>
      <c r="AY2533" s="607" t="s">
        <v>197</v>
      </c>
    </row>
    <row r="2534" spans="2:51" s="606" customFormat="1">
      <c r="B2534" s="605"/>
      <c r="D2534" s="594" t="s">
        <v>205</v>
      </c>
      <c r="E2534" s="607" t="s">
        <v>5</v>
      </c>
      <c r="F2534" s="608" t="s">
        <v>1803</v>
      </c>
      <c r="H2534" s="609">
        <v>11.3</v>
      </c>
      <c r="L2534" s="605"/>
      <c r="M2534" s="610"/>
      <c r="N2534" s="611"/>
      <c r="O2534" s="611"/>
      <c r="P2534" s="611"/>
      <c r="Q2534" s="611"/>
      <c r="R2534" s="611"/>
      <c r="S2534" s="611"/>
      <c r="T2534" s="612"/>
      <c r="AT2534" s="607" t="s">
        <v>205</v>
      </c>
      <c r="AU2534" s="607" t="s">
        <v>89</v>
      </c>
      <c r="AV2534" s="606" t="s">
        <v>89</v>
      </c>
      <c r="AW2534" s="606" t="s">
        <v>43</v>
      </c>
      <c r="AX2534" s="606" t="s">
        <v>82</v>
      </c>
      <c r="AY2534" s="607" t="s">
        <v>197</v>
      </c>
    </row>
    <row r="2535" spans="2:51" s="606" customFormat="1">
      <c r="B2535" s="605"/>
      <c r="D2535" s="594" t="s">
        <v>205</v>
      </c>
      <c r="E2535" s="607" t="s">
        <v>5</v>
      </c>
      <c r="F2535" s="608" t="s">
        <v>1804</v>
      </c>
      <c r="H2535" s="609">
        <v>14.14</v>
      </c>
      <c r="L2535" s="605"/>
      <c r="M2535" s="610"/>
      <c r="N2535" s="611"/>
      <c r="O2535" s="611"/>
      <c r="P2535" s="611"/>
      <c r="Q2535" s="611"/>
      <c r="R2535" s="611"/>
      <c r="S2535" s="611"/>
      <c r="T2535" s="612"/>
      <c r="AT2535" s="607" t="s">
        <v>205</v>
      </c>
      <c r="AU2535" s="607" t="s">
        <v>89</v>
      </c>
      <c r="AV2535" s="606" t="s">
        <v>89</v>
      </c>
      <c r="AW2535" s="606" t="s">
        <v>43</v>
      </c>
      <c r="AX2535" s="606" t="s">
        <v>82</v>
      </c>
      <c r="AY2535" s="607" t="s">
        <v>197</v>
      </c>
    </row>
    <row r="2536" spans="2:51" s="606" customFormat="1">
      <c r="B2536" s="605"/>
      <c r="D2536" s="594" t="s">
        <v>205</v>
      </c>
      <c r="E2536" s="607" t="s">
        <v>5</v>
      </c>
      <c r="F2536" s="608" t="s">
        <v>1805</v>
      </c>
      <c r="H2536" s="609">
        <v>11.2</v>
      </c>
      <c r="L2536" s="605"/>
      <c r="M2536" s="610"/>
      <c r="N2536" s="611"/>
      <c r="O2536" s="611"/>
      <c r="P2536" s="611"/>
      <c r="Q2536" s="611"/>
      <c r="R2536" s="611"/>
      <c r="S2536" s="611"/>
      <c r="T2536" s="612"/>
      <c r="AT2536" s="607" t="s">
        <v>205</v>
      </c>
      <c r="AU2536" s="607" t="s">
        <v>89</v>
      </c>
      <c r="AV2536" s="606" t="s">
        <v>89</v>
      </c>
      <c r="AW2536" s="606" t="s">
        <v>43</v>
      </c>
      <c r="AX2536" s="606" t="s">
        <v>82</v>
      </c>
      <c r="AY2536" s="607" t="s">
        <v>197</v>
      </c>
    </row>
    <row r="2537" spans="2:51" s="606" customFormat="1">
      <c r="B2537" s="605"/>
      <c r="D2537" s="594" t="s">
        <v>205</v>
      </c>
      <c r="E2537" s="607" t="s">
        <v>5</v>
      </c>
      <c r="F2537" s="608" t="s">
        <v>1806</v>
      </c>
      <c r="H2537" s="609">
        <v>14.09</v>
      </c>
      <c r="L2537" s="605"/>
      <c r="M2537" s="610"/>
      <c r="N2537" s="611"/>
      <c r="O2537" s="611"/>
      <c r="P2537" s="611"/>
      <c r="Q2537" s="611"/>
      <c r="R2537" s="611"/>
      <c r="S2537" s="611"/>
      <c r="T2537" s="612"/>
      <c r="AT2537" s="607" t="s">
        <v>205</v>
      </c>
      <c r="AU2537" s="607" t="s">
        <v>89</v>
      </c>
      <c r="AV2537" s="606" t="s">
        <v>89</v>
      </c>
      <c r="AW2537" s="606" t="s">
        <v>43</v>
      </c>
      <c r="AX2537" s="606" t="s">
        <v>82</v>
      </c>
      <c r="AY2537" s="607" t="s">
        <v>197</v>
      </c>
    </row>
    <row r="2538" spans="2:51" s="606" customFormat="1">
      <c r="B2538" s="605"/>
      <c r="D2538" s="594" t="s">
        <v>205</v>
      </c>
      <c r="E2538" s="607" t="s">
        <v>5</v>
      </c>
      <c r="F2538" s="608" t="s">
        <v>1807</v>
      </c>
      <c r="H2538" s="609">
        <v>11.2</v>
      </c>
      <c r="L2538" s="605"/>
      <c r="M2538" s="610"/>
      <c r="N2538" s="611"/>
      <c r="O2538" s="611"/>
      <c r="P2538" s="611"/>
      <c r="Q2538" s="611"/>
      <c r="R2538" s="611"/>
      <c r="S2538" s="611"/>
      <c r="T2538" s="612"/>
      <c r="AT2538" s="607" t="s">
        <v>205</v>
      </c>
      <c r="AU2538" s="607" t="s">
        <v>89</v>
      </c>
      <c r="AV2538" s="606" t="s">
        <v>89</v>
      </c>
      <c r="AW2538" s="606" t="s">
        <v>43</v>
      </c>
      <c r="AX2538" s="606" t="s">
        <v>82</v>
      </c>
      <c r="AY2538" s="607" t="s">
        <v>197</v>
      </c>
    </row>
    <row r="2539" spans="2:51" s="606" customFormat="1">
      <c r="B2539" s="605"/>
      <c r="D2539" s="594" t="s">
        <v>205</v>
      </c>
      <c r="E2539" s="607" t="s">
        <v>5</v>
      </c>
      <c r="F2539" s="608" t="s">
        <v>1808</v>
      </c>
      <c r="H2539" s="609">
        <v>14.29</v>
      </c>
      <c r="L2539" s="605"/>
      <c r="M2539" s="610"/>
      <c r="N2539" s="611"/>
      <c r="O2539" s="611"/>
      <c r="P2539" s="611"/>
      <c r="Q2539" s="611"/>
      <c r="R2539" s="611"/>
      <c r="S2539" s="611"/>
      <c r="T2539" s="612"/>
      <c r="AT2539" s="607" t="s">
        <v>205</v>
      </c>
      <c r="AU2539" s="607" t="s">
        <v>89</v>
      </c>
      <c r="AV2539" s="606" t="s">
        <v>89</v>
      </c>
      <c r="AW2539" s="606" t="s">
        <v>43</v>
      </c>
      <c r="AX2539" s="606" t="s">
        <v>82</v>
      </c>
      <c r="AY2539" s="607" t="s">
        <v>197</v>
      </c>
    </row>
    <row r="2540" spans="2:51" s="606" customFormat="1">
      <c r="B2540" s="605"/>
      <c r="D2540" s="594" t="s">
        <v>205</v>
      </c>
      <c r="E2540" s="607" t="s">
        <v>5</v>
      </c>
      <c r="F2540" s="608" t="s">
        <v>1809</v>
      </c>
      <c r="H2540" s="609">
        <v>11.2</v>
      </c>
      <c r="L2540" s="605"/>
      <c r="M2540" s="610"/>
      <c r="N2540" s="611"/>
      <c r="O2540" s="611"/>
      <c r="P2540" s="611"/>
      <c r="Q2540" s="611"/>
      <c r="R2540" s="611"/>
      <c r="S2540" s="611"/>
      <c r="T2540" s="612"/>
      <c r="AT2540" s="607" t="s">
        <v>205</v>
      </c>
      <c r="AU2540" s="607" t="s">
        <v>89</v>
      </c>
      <c r="AV2540" s="606" t="s">
        <v>89</v>
      </c>
      <c r="AW2540" s="606" t="s">
        <v>43</v>
      </c>
      <c r="AX2540" s="606" t="s">
        <v>82</v>
      </c>
      <c r="AY2540" s="607" t="s">
        <v>197</v>
      </c>
    </row>
    <row r="2541" spans="2:51" s="606" customFormat="1">
      <c r="B2541" s="605"/>
      <c r="D2541" s="594" t="s">
        <v>205</v>
      </c>
      <c r="E2541" s="607" t="s">
        <v>5</v>
      </c>
      <c r="F2541" s="608" t="s">
        <v>1810</v>
      </c>
      <c r="H2541" s="609">
        <v>14.14</v>
      </c>
      <c r="L2541" s="605"/>
      <c r="M2541" s="610"/>
      <c r="N2541" s="611"/>
      <c r="O2541" s="611"/>
      <c r="P2541" s="611"/>
      <c r="Q2541" s="611"/>
      <c r="R2541" s="611"/>
      <c r="S2541" s="611"/>
      <c r="T2541" s="612"/>
      <c r="AT2541" s="607" t="s">
        <v>205</v>
      </c>
      <c r="AU2541" s="607" t="s">
        <v>89</v>
      </c>
      <c r="AV2541" s="606" t="s">
        <v>89</v>
      </c>
      <c r="AW2541" s="606" t="s">
        <v>43</v>
      </c>
      <c r="AX2541" s="606" t="s">
        <v>82</v>
      </c>
      <c r="AY2541" s="607" t="s">
        <v>197</v>
      </c>
    </row>
    <row r="2542" spans="2:51" s="606" customFormat="1">
      <c r="B2542" s="605"/>
      <c r="D2542" s="594" t="s">
        <v>205</v>
      </c>
      <c r="E2542" s="607" t="s">
        <v>5</v>
      </c>
      <c r="F2542" s="608" t="s">
        <v>1811</v>
      </c>
      <c r="H2542" s="609">
        <v>11.2</v>
      </c>
      <c r="L2542" s="605"/>
      <c r="M2542" s="610"/>
      <c r="N2542" s="611"/>
      <c r="O2542" s="611"/>
      <c r="P2542" s="611"/>
      <c r="Q2542" s="611"/>
      <c r="R2542" s="611"/>
      <c r="S2542" s="611"/>
      <c r="T2542" s="612"/>
      <c r="AT2542" s="607" t="s">
        <v>205</v>
      </c>
      <c r="AU2542" s="607" t="s">
        <v>89</v>
      </c>
      <c r="AV2542" s="606" t="s">
        <v>89</v>
      </c>
      <c r="AW2542" s="606" t="s">
        <v>43</v>
      </c>
      <c r="AX2542" s="606" t="s">
        <v>82</v>
      </c>
      <c r="AY2542" s="607" t="s">
        <v>197</v>
      </c>
    </row>
    <row r="2543" spans="2:51" s="606" customFormat="1">
      <c r="B2543" s="605"/>
      <c r="D2543" s="594" t="s">
        <v>205</v>
      </c>
      <c r="E2543" s="607" t="s">
        <v>5</v>
      </c>
      <c r="F2543" s="608" t="s">
        <v>1812</v>
      </c>
      <c r="H2543" s="609">
        <v>14.14</v>
      </c>
      <c r="L2543" s="605"/>
      <c r="M2543" s="610"/>
      <c r="N2543" s="611"/>
      <c r="O2543" s="611"/>
      <c r="P2543" s="611"/>
      <c r="Q2543" s="611"/>
      <c r="R2543" s="611"/>
      <c r="S2543" s="611"/>
      <c r="T2543" s="612"/>
      <c r="AT2543" s="607" t="s">
        <v>205</v>
      </c>
      <c r="AU2543" s="607" t="s">
        <v>89</v>
      </c>
      <c r="AV2543" s="606" t="s">
        <v>89</v>
      </c>
      <c r="AW2543" s="606" t="s">
        <v>43</v>
      </c>
      <c r="AX2543" s="606" t="s">
        <v>82</v>
      </c>
      <c r="AY2543" s="607" t="s">
        <v>197</v>
      </c>
    </row>
    <row r="2544" spans="2:51" s="606" customFormat="1">
      <c r="B2544" s="605"/>
      <c r="D2544" s="594" t="s">
        <v>205</v>
      </c>
      <c r="E2544" s="607" t="s">
        <v>5</v>
      </c>
      <c r="F2544" s="608" t="s">
        <v>1813</v>
      </c>
      <c r="H2544" s="609">
        <v>11.3</v>
      </c>
      <c r="L2544" s="605"/>
      <c r="M2544" s="610"/>
      <c r="N2544" s="611"/>
      <c r="O2544" s="611"/>
      <c r="P2544" s="611"/>
      <c r="Q2544" s="611"/>
      <c r="R2544" s="611"/>
      <c r="S2544" s="611"/>
      <c r="T2544" s="612"/>
      <c r="AT2544" s="607" t="s">
        <v>205</v>
      </c>
      <c r="AU2544" s="607" t="s">
        <v>89</v>
      </c>
      <c r="AV2544" s="606" t="s">
        <v>89</v>
      </c>
      <c r="AW2544" s="606" t="s">
        <v>43</v>
      </c>
      <c r="AX2544" s="606" t="s">
        <v>82</v>
      </c>
      <c r="AY2544" s="607" t="s">
        <v>197</v>
      </c>
    </row>
    <row r="2545" spans="2:51" s="606" customFormat="1">
      <c r="B2545" s="605"/>
      <c r="D2545" s="594" t="s">
        <v>205</v>
      </c>
      <c r="E2545" s="607" t="s">
        <v>5</v>
      </c>
      <c r="F2545" s="608" t="s">
        <v>1814</v>
      </c>
      <c r="H2545" s="609">
        <v>14.14</v>
      </c>
      <c r="L2545" s="605"/>
      <c r="M2545" s="610"/>
      <c r="N2545" s="611"/>
      <c r="O2545" s="611"/>
      <c r="P2545" s="611"/>
      <c r="Q2545" s="611"/>
      <c r="R2545" s="611"/>
      <c r="S2545" s="611"/>
      <c r="T2545" s="612"/>
      <c r="AT2545" s="607" t="s">
        <v>205</v>
      </c>
      <c r="AU2545" s="607" t="s">
        <v>89</v>
      </c>
      <c r="AV2545" s="606" t="s">
        <v>89</v>
      </c>
      <c r="AW2545" s="606" t="s">
        <v>43</v>
      </c>
      <c r="AX2545" s="606" t="s">
        <v>82</v>
      </c>
      <c r="AY2545" s="607" t="s">
        <v>197</v>
      </c>
    </row>
    <row r="2546" spans="2:51" s="606" customFormat="1">
      <c r="B2546" s="605"/>
      <c r="D2546" s="594" t="s">
        <v>205</v>
      </c>
      <c r="E2546" s="607" t="s">
        <v>5</v>
      </c>
      <c r="F2546" s="608" t="s">
        <v>1815</v>
      </c>
      <c r="H2546" s="609">
        <v>11.3</v>
      </c>
      <c r="L2546" s="605"/>
      <c r="M2546" s="610"/>
      <c r="N2546" s="611"/>
      <c r="O2546" s="611"/>
      <c r="P2546" s="611"/>
      <c r="Q2546" s="611"/>
      <c r="R2546" s="611"/>
      <c r="S2546" s="611"/>
      <c r="T2546" s="612"/>
      <c r="AT2546" s="607" t="s">
        <v>205</v>
      </c>
      <c r="AU2546" s="607" t="s">
        <v>89</v>
      </c>
      <c r="AV2546" s="606" t="s">
        <v>89</v>
      </c>
      <c r="AW2546" s="606" t="s">
        <v>43</v>
      </c>
      <c r="AX2546" s="606" t="s">
        <v>82</v>
      </c>
      <c r="AY2546" s="607" t="s">
        <v>197</v>
      </c>
    </row>
    <row r="2547" spans="2:51" s="606" customFormat="1">
      <c r="B2547" s="605"/>
      <c r="D2547" s="594" t="s">
        <v>205</v>
      </c>
      <c r="E2547" s="607" t="s">
        <v>5</v>
      </c>
      <c r="F2547" s="608" t="s">
        <v>1816</v>
      </c>
      <c r="H2547" s="609">
        <v>20.84</v>
      </c>
      <c r="L2547" s="605"/>
      <c r="M2547" s="610"/>
      <c r="N2547" s="611"/>
      <c r="O2547" s="611"/>
      <c r="P2547" s="611"/>
      <c r="Q2547" s="611"/>
      <c r="R2547" s="611"/>
      <c r="S2547" s="611"/>
      <c r="T2547" s="612"/>
      <c r="AT2547" s="607" t="s">
        <v>205</v>
      </c>
      <c r="AU2547" s="607" t="s">
        <v>89</v>
      </c>
      <c r="AV2547" s="606" t="s">
        <v>89</v>
      </c>
      <c r="AW2547" s="606" t="s">
        <v>43</v>
      </c>
      <c r="AX2547" s="606" t="s">
        <v>82</v>
      </c>
      <c r="AY2547" s="607" t="s">
        <v>197</v>
      </c>
    </row>
    <row r="2548" spans="2:51" s="606" customFormat="1">
      <c r="B2548" s="605"/>
      <c r="D2548" s="594" t="s">
        <v>205</v>
      </c>
      <c r="E2548" s="607" t="s">
        <v>5</v>
      </c>
      <c r="F2548" s="608" t="s">
        <v>1817</v>
      </c>
      <c r="H2548" s="609">
        <v>13.39</v>
      </c>
      <c r="L2548" s="605"/>
      <c r="M2548" s="610"/>
      <c r="N2548" s="611"/>
      <c r="O2548" s="611"/>
      <c r="P2548" s="611"/>
      <c r="Q2548" s="611"/>
      <c r="R2548" s="611"/>
      <c r="S2548" s="611"/>
      <c r="T2548" s="612"/>
      <c r="AT2548" s="607" t="s">
        <v>205</v>
      </c>
      <c r="AU2548" s="607" t="s">
        <v>89</v>
      </c>
      <c r="AV2548" s="606" t="s">
        <v>89</v>
      </c>
      <c r="AW2548" s="606" t="s">
        <v>43</v>
      </c>
      <c r="AX2548" s="606" t="s">
        <v>82</v>
      </c>
      <c r="AY2548" s="607" t="s">
        <v>197</v>
      </c>
    </row>
    <row r="2549" spans="2:51" s="606" customFormat="1">
      <c r="B2549" s="605"/>
      <c r="D2549" s="594" t="s">
        <v>205</v>
      </c>
      <c r="E2549" s="607" t="s">
        <v>5</v>
      </c>
      <c r="F2549" s="608" t="s">
        <v>1818</v>
      </c>
      <c r="H2549" s="609">
        <v>10.45</v>
      </c>
      <c r="L2549" s="605"/>
      <c r="M2549" s="610"/>
      <c r="N2549" s="611"/>
      <c r="O2549" s="611"/>
      <c r="P2549" s="611"/>
      <c r="Q2549" s="611"/>
      <c r="R2549" s="611"/>
      <c r="S2549" s="611"/>
      <c r="T2549" s="612"/>
      <c r="AT2549" s="607" t="s">
        <v>205</v>
      </c>
      <c r="AU2549" s="607" t="s">
        <v>89</v>
      </c>
      <c r="AV2549" s="606" t="s">
        <v>89</v>
      </c>
      <c r="AW2549" s="606" t="s">
        <v>43</v>
      </c>
      <c r="AX2549" s="606" t="s">
        <v>82</v>
      </c>
      <c r="AY2549" s="607" t="s">
        <v>197</v>
      </c>
    </row>
    <row r="2550" spans="2:51" s="622" customFormat="1">
      <c r="B2550" s="621"/>
      <c r="D2550" s="594" t="s">
        <v>205</v>
      </c>
      <c r="E2550" s="623" t="s">
        <v>5</v>
      </c>
      <c r="F2550" s="624" t="s">
        <v>237</v>
      </c>
      <c r="H2550" s="625">
        <v>306.08</v>
      </c>
      <c r="L2550" s="621"/>
      <c r="M2550" s="626"/>
      <c r="N2550" s="627"/>
      <c r="O2550" s="627"/>
      <c r="P2550" s="627"/>
      <c r="Q2550" s="627"/>
      <c r="R2550" s="627"/>
      <c r="S2550" s="627"/>
      <c r="T2550" s="628"/>
      <c r="AT2550" s="623" t="s">
        <v>205</v>
      </c>
      <c r="AU2550" s="623" t="s">
        <v>89</v>
      </c>
      <c r="AV2550" s="622" t="s">
        <v>114</v>
      </c>
      <c r="AW2550" s="622" t="s">
        <v>43</v>
      </c>
      <c r="AX2550" s="622" t="s">
        <v>82</v>
      </c>
      <c r="AY2550" s="623" t="s">
        <v>197</v>
      </c>
    </row>
    <row r="2551" spans="2:51" s="599" customFormat="1">
      <c r="B2551" s="598"/>
      <c r="D2551" s="594" t="s">
        <v>205</v>
      </c>
      <c r="E2551" s="600" t="s">
        <v>5</v>
      </c>
      <c r="F2551" s="601" t="s">
        <v>238</v>
      </c>
      <c r="H2551" s="600" t="s">
        <v>5</v>
      </c>
      <c r="L2551" s="598"/>
      <c r="M2551" s="602"/>
      <c r="N2551" s="603"/>
      <c r="O2551" s="603"/>
      <c r="P2551" s="603"/>
      <c r="Q2551" s="603"/>
      <c r="R2551" s="603"/>
      <c r="S2551" s="603"/>
      <c r="T2551" s="604"/>
      <c r="AT2551" s="600" t="s">
        <v>205</v>
      </c>
      <c r="AU2551" s="600" t="s">
        <v>89</v>
      </c>
      <c r="AV2551" s="599" t="s">
        <v>11</v>
      </c>
      <c r="AW2551" s="599" t="s">
        <v>43</v>
      </c>
      <c r="AX2551" s="599" t="s">
        <v>82</v>
      </c>
      <c r="AY2551" s="600" t="s">
        <v>197</v>
      </c>
    </row>
    <row r="2552" spans="2:51" s="606" customFormat="1">
      <c r="B2552" s="605"/>
      <c r="D2552" s="594" t="s">
        <v>205</v>
      </c>
      <c r="E2552" s="607" t="s">
        <v>5</v>
      </c>
      <c r="F2552" s="608" t="s">
        <v>1819</v>
      </c>
      <c r="H2552" s="609">
        <v>7.15</v>
      </c>
      <c r="L2552" s="605"/>
      <c r="M2552" s="610"/>
      <c r="N2552" s="611"/>
      <c r="O2552" s="611"/>
      <c r="P2552" s="611"/>
      <c r="Q2552" s="611"/>
      <c r="R2552" s="611"/>
      <c r="S2552" s="611"/>
      <c r="T2552" s="612"/>
      <c r="AT2552" s="607" t="s">
        <v>205</v>
      </c>
      <c r="AU2552" s="607" t="s">
        <v>89</v>
      </c>
      <c r="AV2552" s="606" t="s">
        <v>89</v>
      </c>
      <c r="AW2552" s="606" t="s">
        <v>43</v>
      </c>
      <c r="AX2552" s="606" t="s">
        <v>82</v>
      </c>
      <c r="AY2552" s="607" t="s">
        <v>197</v>
      </c>
    </row>
    <row r="2553" spans="2:51" s="606" customFormat="1">
      <c r="B2553" s="605"/>
      <c r="D2553" s="594" t="s">
        <v>205</v>
      </c>
      <c r="E2553" s="607" t="s">
        <v>5</v>
      </c>
      <c r="F2553" s="608" t="s">
        <v>1820</v>
      </c>
      <c r="H2553" s="609">
        <v>11.1</v>
      </c>
      <c r="L2553" s="605"/>
      <c r="M2553" s="610"/>
      <c r="N2553" s="611"/>
      <c r="O2553" s="611"/>
      <c r="P2553" s="611"/>
      <c r="Q2553" s="611"/>
      <c r="R2553" s="611"/>
      <c r="S2553" s="611"/>
      <c r="T2553" s="612"/>
      <c r="AT2553" s="607" t="s">
        <v>205</v>
      </c>
      <c r="AU2553" s="607" t="s">
        <v>89</v>
      </c>
      <c r="AV2553" s="606" t="s">
        <v>89</v>
      </c>
      <c r="AW2553" s="606" t="s">
        <v>43</v>
      </c>
      <c r="AX2553" s="606" t="s">
        <v>82</v>
      </c>
      <c r="AY2553" s="607" t="s">
        <v>197</v>
      </c>
    </row>
    <row r="2554" spans="2:51" s="606" customFormat="1">
      <c r="B2554" s="605"/>
      <c r="D2554" s="594" t="s">
        <v>205</v>
      </c>
      <c r="E2554" s="607" t="s">
        <v>5</v>
      </c>
      <c r="F2554" s="608" t="s">
        <v>1821</v>
      </c>
      <c r="H2554" s="609">
        <v>14.14</v>
      </c>
      <c r="L2554" s="605"/>
      <c r="M2554" s="610"/>
      <c r="N2554" s="611"/>
      <c r="O2554" s="611"/>
      <c r="P2554" s="611"/>
      <c r="Q2554" s="611"/>
      <c r="R2554" s="611"/>
      <c r="S2554" s="611"/>
      <c r="T2554" s="612"/>
      <c r="AT2554" s="607" t="s">
        <v>205</v>
      </c>
      <c r="AU2554" s="607" t="s">
        <v>89</v>
      </c>
      <c r="AV2554" s="606" t="s">
        <v>89</v>
      </c>
      <c r="AW2554" s="606" t="s">
        <v>43</v>
      </c>
      <c r="AX2554" s="606" t="s">
        <v>82</v>
      </c>
      <c r="AY2554" s="607" t="s">
        <v>197</v>
      </c>
    </row>
    <row r="2555" spans="2:51" s="606" customFormat="1">
      <c r="B2555" s="605"/>
      <c r="D2555" s="594" t="s">
        <v>205</v>
      </c>
      <c r="E2555" s="607" t="s">
        <v>5</v>
      </c>
      <c r="F2555" s="608" t="s">
        <v>1822</v>
      </c>
      <c r="H2555" s="609">
        <v>11.36</v>
      </c>
      <c r="L2555" s="605"/>
      <c r="M2555" s="610"/>
      <c r="N2555" s="611"/>
      <c r="O2555" s="611"/>
      <c r="P2555" s="611"/>
      <c r="Q2555" s="611"/>
      <c r="R2555" s="611"/>
      <c r="S2555" s="611"/>
      <c r="T2555" s="612"/>
      <c r="AT2555" s="607" t="s">
        <v>205</v>
      </c>
      <c r="AU2555" s="607" t="s">
        <v>89</v>
      </c>
      <c r="AV2555" s="606" t="s">
        <v>89</v>
      </c>
      <c r="AW2555" s="606" t="s">
        <v>43</v>
      </c>
      <c r="AX2555" s="606" t="s">
        <v>82</v>
      </c>
      <c r="AY2555" s="607" t="s">
        <v>197</v>
      </c>
    </row>
    <row r="2556" spans="2:51" s="606" customFormat="1">
      <c r="B2556" s="605"/>
      <c r="D2556" s="594" t="s">
        <v>205</v>
      </c>
      <c r="E2556" s="607" t="s">
        <v>5</v>
      </c>
      <c r="F2556" s="608" t="s">
        <v>1823</v>
      </c>
      <c r="H2556" s="609">
        <v>14.23</v>
      </c>
      <c r="L2556" s="605"/>
      <c r="M2556" s="610"/>
      <c r="N2556" s="611"/>
      <c r="O2556" s="611"/>
      <c r="P2556" s="611"/>
      <c r="Q2556" s="611"/>
      <c r="R2556" s="611"/>
      <c r="S2556" s="611"/>
      <c r="T2556" s="612"/>
      <c r="AT2556" s="607" t="s">
        <v>205</v>
      </c>
      <c r="AU2556" s="607" t="s">
        <v>89</v>
      </c>
      <c r="AV2556" s="606" t="s">
        <v>89</v>
      </c>
      <c r="AW2556" s="606" t="s">
        <v>43</v>
      </c>
      <c r="AX2556" s="606" t="s">
        <v>82</v>
      </c>
      <c r="AY2556" s="607" t="s">
        <v>197</v>
      </c>
    </row>
    <row r="2557" spans="2:51" s="606" customFormat="1">
      <c r="B2557" s="605"/>
      <c r="D2557" s="594" t="s">
        <v>205</v>
      </c>
      <c r="E2557" s="607" t="s">
        <v>5</v>
      </c>
      <c r="F2557" s="608" t="s">
        <v>1824</v>
      </c>
      <c r="H2557" s="609">
        <v>11.32</v>
      </c>
      <c r="L2557" s="605"/>
      <c r="M2557" s="610"/>
      <c r="N2557" s="611"/>
      <c r="O2557" s="611"/>
      <c r="P2557" s="611"/>
      <c r="Q2557" s="611"/>
      <c r="R2557" s="611"/>
      <c r="S2557" s="611"/>
      <c r="T2557" s="612"/>
      <c r="AT2557" s="607" t="s">
        <v>205</v>
      </c>
      <c r="AU2557" s="607" t="s">
        <v>89</v>
      </c>
      <c r="AV2557" s="606" t="s">
        <v>89</v>
      </c>
      <c r="AW2557" s="606" t="s">
        <v>43</v>
      </c>
      <c r="AX2557" s="606" t="s">
        <v>82</v>
      </c>
      <c r="AY2557" s="607" t="s">
        <v>197</v>
      </c>
    </row>
    <row r="2558" spans="2:51" s="606" customFormat="1">
      <c r="B2558" s="605"/>
      <c r="D2558" s="594" t="s">
        <v>205</v>
      </c>
      <c r="E2558" s="607" t="s">
        <v>5</v>
      </c>
      <c r="F2558" s="608" t="s">
        <v>1825</v>
      </c>
      <c r="H2558" s="609">
        <v>13.9</v>
      </c>
      <c r="L2558" s="605"/>
      <c r="M2558" s="610"/>
      <c r="N2558" s="611"/>
      <c r="O2558" s="611"/>
      <c r="P2558" s="611"/>
      <c r="Q2558" s="611"/>
      <c r="R2558" s="611"/>
      <c r="S2558" s="611"/>
      <c r="T2558" s="612"/>
      <c r="AT2558" s="607" t="s">
        <v>205</v>
      </c>
      <c r="AU2558" s="607" t="s">
        <v>89</v>
      </c>
      <c r="AV2558" s="606" t="s">
        <v>89</v>
      </c>
      <c r="AW2558" s="606" t="s">
        <v>43</v>
      </c>
      <c r="AX2558" s="606" t="s">
        <v>82</v>
      </c>
      <c r="AY2558" s="607" t="s">
        <v>197</v>
      </c>
    </row>
    <row r="2559" spans="2:51" s="606" customFormat="1">
      <c r="B2559" s="605"/>
      <c r="D2559" s="594" t="s">
        <v>205</v>
      </c>
      <c r="E2559" s="607" t="s">
        <v>5</v>
      </c>
      <c r="F2559" s="608" t="s">
        <v>1826</v>
      </c>
      <c r="H2559" s="609">
        <v>11.33</v>
      </c>
      <c r="L2559" s="605"/>
      <c r="M2559" s="610"/>
      <c r="N2559" s="611"/>
      <c r="O2559" s="611"/>
      <c r="P2559" s="611"/>
      <c r="Q2559" s="611"/>
      <c r="R2559" s="611"/>
      <c r="S2559" s="611"/>
      <c r="T2559" s="612"/>
      <c r="AT2559" s="607" t="s">
        <v>205</v>
      </c>
      <c r="AU2559" s="607" t="s">
        <v>89</v>
      </c>
      <c r="AV2559" s="606" t="s">
        <v>89</v>
      </c>
      <c r="AW2559" s="606" t="s">
        <v>43</v>
      </c>
      <c r="AX2559" s="606" t="s">
        <v>82</v>
      </c>
      <c r="AY2559" s="607" t="s">
        <v>197</v>
      </c>
    </row>
    <row r="2560" spans="2:51" s="606" customFormat="1">
      <c r="B2560" s="605"/>
      <c r="D2560" s="594" t="s">
        <v>205</v>
      </c>
      <c r="E2560" s="607" t="s">
        <v>5</v>
      </c>
      <c r="F2560" s="608" t="s">
        <v>1827</v>
      </c>
      <c r="H2560" s="609">
        <v>14.47</v>
      </c>
      <c r="L2560" s="605"/>
      <c r="M2560" s="610"/>
      <c r="N2560" s="611"/>
      <c r="O2560" s="611"/>
      <c r="P2560" s="611"/>
      <c r="Q2560" s="611"/>
      <c r="R2560" s="611"/>
      <c r="S2560" s="611"/>
      <c r="T2560" s="612"/>
      <c r="AT2560" s="607" t="s">
        <v>205</v>
      </c>
      <c r="AU2560" s="607" t="s">
        <v>89</v>
      </c>
      <c r="AV2560" s="606" t="s">
        <v>89</v>
      </c>
      <c r="AW2560" s="606" t="s">
        <v>43</v>
      </c>
      <c r="AX2560" s="606" t="s">
        <v>82</v>
      </c>
      <c r="AY2560" s="607" t="s">
        <v>197</v>
      </c>
    </row>
    <row r="2561" spans="2:51" s="606" customFormat="1">
      <c r="B2561" s="605"/>
      <c r="D2561" s="594" t="s">
        <v>205</v>
      </c>
      <c r="E2561" s="607" t="s">
        <v>5</v>
      </c>
      <c r="F2561" s="608" t="s">
        <v>1828</v>
      </c>
      <c r="H2561" s="609">
        <v>11.26</v>
      </c>
      <c r="L2561" s="605"/>
      <c r="M2561" s="610"/>
      <c r="N2561" s="611"/>
      <c r="O2561" s="611"/>
      <c r="P2561" s="611"/>
      <c r="Q2561" s="611"/>
      <c r="R2561" s="611"/>
      <c r="S2561" s="611"/>
      <c r="T2561" s="612"/>
      <c r="AT2561" s="607" t="s">
        <v>205</v>
      </c>
      <c r="AU2561" s="607" t="s">
        <v>89</v>
      </c>
      <c r="AV2561" s="606" t="s">
        <v>89</v>
      </c>
      <c r="AW2561" s="606" t="s">
        <v>43</v>
      </c>
      <c r="AX2561" s="606" t="s">
        <v>82</v>
      </c>
      <c r="AY2561" s="607" t="s">
        <v>197</v>
      </c>
    </row>
    <row r="2562" spans="2:51" s="606" customFormat="1">
      <c r="B2562" s="605"/>
      <c r="D2562" s="594" t="s">
        <v>205</v>
      </c>
      <c r="E2562" s="607" t="s">
        <v>5</v>
      </c>
      <c r="F2562" s="608" t="s">
        <v>1829</v>
      </c>
      <c r="H2562" s="609">
        <v>14.09</v>
      </c>
      <c r="L2562" s="605"/>
      <c r="M2562" s="610"/>
      <c r="N2562" s="611"/>
      <c r="O2562" s="611"/>
      <c r="P2562" s="611"/>
      <c r="Q2562" s="611"/>
      <c r="R2562" s="611"/>
      <c r="S2562" s="611"/>
      <c r="T2562" s="612"/>
      <c r="AT2562" s="607" t="s">
        <v>205</v>
      </c>
      <c r="AU2562" s="607" t="s">
        <v>89</v>
      </c>
      <c r="AV2562" s="606" t="s">
        <v>89</v>
      </c>
      <c r="AW2562" s="606" t="s">
        <v>43</v>
      </c>
      <c r="AX2562" s="606" t="s">
        <v>82</v>
      </c>
      <c r="AY2562" s="607" t="s">
        <v>197</v>
      </c>
    </row>
    <row r="2563" spans="2:51" s="606" customFormat="1">
      <c r="B2563" s="605"/>
      <c r="D2563" s="594" t="s">
        <v>205</v>
      </c>
      <c r="E2563" s="607" t="s">
        <v>5</v>
      </c>
      <c r="F2563" s="608" t="s">
        <v>1830</v>
      </c>
      <c r="H2563" s="609">
        <v>11.28</v>
      </c>
      <c r="L2563" s="605"/>
      <c r="M2563" s="610"/>
      <c r="N2563" s="611"/>
      <c r="O2563" s="611"/>
      <c r="P2563" s="611"/>
      <c r="Q2563" s="611"/>
      <c r="R2563" s="611"/>
      <c r="S2563" s="611"/>
      <c r="T2563" s="612"/>
      <c r="AT2563" s="607" t="s">
        <v>205</v>
      </c>
      <c r="AU2563" s="607" t="s">
        <v>89</v>
      </c>
      <c r="AV2563" s="606" t="s">
        <v>89</v>
      </c>
      <c r="AW2563" s="606" t="s">
        <v>43</v>
      </c>
      <c r="AX2563" s="606" t="s">
        <v>82</v>
      </c>
      <c r="AY2563" s="607" t="s">
        <v>197</v>
      </c>
    </row>
    <row r="2564" spans="2:51" s="606" customFormat="1">
      <c r="B2564" s="605"/>
      <c r="D2564" s="594" t="s">
        <v>205</v>
      </c>
      <c r="E2564" s="607" t="s">
        <v>5</v>
      </c>
      <c r="F2564" s="608" t="s">
        <v>1831</v>
      </c>
      <c r="H2564" s="609">
        <v>14.09</v>
      </c>
      <c r="L2564" s="605"/>
      <c r="M2564" s="610"/>
      <c r="N2564" s="611"/>
      <c r="O2564" s="611"/>
      <c r="P2564" s="611"/>
      <c r="Q2564" s="611"/>
      <c r="R2564" s="611"/>
      <c r="S2564" s="611"/>
      <c r="T2564" s="612"/>
      <c r="AT2564" s="607" t="s">
        <v>205</v>
      </c>
      <c r="AU2564" s="607" t="s">
        <v>89</v>
      </c>
      <c r="AV2564" s="606" t="s">
        <v>89</v>
      </c>
      <c r="AW2564" s="606" t="s">
        <v>43</v>
      </c>
      <c r="AX2564" s="606" t="s">
        <v>82</v>
      </c>
      <c r="AY2564" s="607" t="s">
        <v>197</v>
      </c>
    </row>
    <row r="2565" spans="2:51" s="606" customFormat="1">
      <c r="B2565" s="605"/>
      <c r="D2565" s="594" t="s">
        <v>205</v>
      </c>
      <c r="E2565" s="607" t="s">
        <v>5</v>
      </c>
      <c r="F2565" s="608" t="s">
        <v>1832</v>
      </c>
      <c r="H2565" s="609">
        <v>11.3</v>
      </c>
      <c r="L2565" s="605"/>
      <c r="M2565" s="610"/>
      <c r="N2565" s="611"/>
      <c r="O2565" s="611"/>
      <c r="P2565" s="611"/>
      <c r="Q2565" s="611"/>
      <c r="R2565" s="611"/>
      <c r="S2565" s="611"/>
      <c r="T2565" s="612"/>
      <c r="AT2565" s="607" t="s">
        <v>205</v>
      </c>
      <c r="AU2565" s="607" t="s">
        <v>89</v>
      </c>
      <c r="AV2565" s="606" t="s">
        <v>89</v>
      </c>
      <c r="AW2565" s="606" t="s">
        <v>43</v>
      </c>
      <c r="AX2565" s="606" t="s">
        <v>82</v>
      </c>
      <c r="AY2565" s="607" t="s">
        <v>197</v>
      </c>
    </row>
    <row r="2566" spans="2:51" s="606" customFormat="1">
      <c r="B2566" s="605"/>
      <c r="D2566" s="594" t="s">
        <v>205</v>
      </c>
      <c r="E2566" s="607" t="s">
        <v>5</v>
      </c>
      <c r="F2566" s="608" t="s">
        <v>1833</v>
      </c>
      <c r="H2566" s="609">
        <v>14.14</v>
      </c>
      <c r="L2566" s="605"/>
      <c r="M2566" s="610"/>
      <c r="N2566" s="611"/>
      <c r="O2566" s="611"/>
      <c r="P2566" s="611"/>
      <c r="Q2566" s="611"/>
      <c r="R2566" s="611"/>
      <c r="S2566" s="611"/>
      <c r="T2566" s="612"/>
      <c r="AT2566" s="607" t="s">
        <v>205</v>
      </c>
      <c r="AU2566" s="607" t="s">
        <v>89</v>
      </c>
      <c r="AV2566" s="606" t="s">
        <v>89</v>
      </c>
      <c r="AW2566" s="606" t="s">
        <v>43</v>
      </c>
      <c r="AX2566" s="606" t="s">
        <v>82</v>
      </c>
      <c r="AY2566" s="607" t="s">
        <v>197</v>
      </c>
    </row>
    <row r="2567" spans="2:51" s="606" customFormat="1">
      <c r="B2567" s="605"/>
      <c r="D2567" s="594" t="s">
        <v>205</v>
      </c>
      <c r="E2567" s="607" t="s">
        <v>5</v>
      </c>
      <c r="F2567" s="608" t="s">
        <v>1834</v>
      </c>
      <c r="H2567" s="609">
        <v>11.3</v>
      </c>
      <c r="L2567" s="605"/>
      <c r="M2567" s="610"/>
      <c r="N2567" s="611"/>
      <c r="O2567" s="611"/>
      <c r="P2567" s="611"/>
      <c r="Q2567" s="611"/>
      <c r="R2567" s="611"/>
      <c r="S2567" s="611"/>
      <c r="T2567" s="612"/>
      <c r="AT2567" s="607" t="s">
        <v>205</v>
      </c>
      <c r="AU2567" s="607" t="s">
        <v>89</v>
      </c>
      <c r="AV2567" s="606" t="s">
        <v>89</v>
      </c>
      <c r="AW2567" s="606" t="s">
        <v>43</v>
      </c>
      <c r="AX2567" s="606" t="s">
        <v>82</v>
      </c>
      <c r="AY2567" s="607" t="s">
        <v>197</v>
      </c>
    </row>
    <row r="2568" spans="2:51" s="606" customFormat="1">
      <c r="B2568" s="605"/>
      <c r="D2568" s="594" t="s">
        <v>205</v>
      </c>
      <c r="E2568" s="607" t="s">
        <v>5</v>
      </c>
      <c r="F2568" s="608" t="s">
        <v>1835</v>
      </c>
      <c r="H2568" s="609">
        <v>14.14</v>
      </c>
      <c r="L2568" s="605"/>
      <c r="M2568" s="610"/>
      <c r="N2568" s="611"/>
      <c r="O2568" s="611"/>
      <c r="P2568" s="611"/>
      <c r="Q2568" s="611"/>
      <c r="R2568" s="611"/>
      <c r="S2568" s="611"/>
      <c r="T2568" s="612"/>
      <c r="AT2568" s="607" t="s">
        <v>205</v>
      </c>
      <c r="AU2568" s="607" t="s">
        <v>89</v>
      </c>
      <c r="AV2568" s="606" t="s">
        <v>89</v>
      </c>
      <c r="AW2568" s="606" t="s">
        <v>43</v>
      </c>
      <c r="AX2568" s="606" t="s">
        <v>82</v>
      </c>
      <c r="AY2568" s="607" t="s">
        <v>197</v>
      </c>
    </row>
    <row r="2569" spans="2:51" s="606" customFormat="1">
      <c r="B2569" s="605"/>
      <c r="D2569" s="594" t="s">
        <v>205</v>
      </c>
      <c r="E2569" s="607" t="s">
        <v>5</v>
      </c>
      <c r="F2569" s="608" t="s">
        <v>1836</v>
      </c>
      <c r="H2569" s="609">
        <v>11.3</v>
      </c>
      <c r="L2569" s="605"/>
      <c r="M2569" s="610"/>
      <c r="N2569" s="611"/>
      <c r="O2569" s="611"/>
      <c r="P2569" s="611"/>
      <c r="Q2569" s="611"/>
      <c r="R2569" s="611"/>
      <c r="S2569" s="611"/>
      <c r="T2569" s="612"/>
      <c r="AT2569" s="607" t="s">
        <v>205</v>
      </c>
      <c r="AU2569" s="607" t="s">
        <v>89</v>
      </c>
      <c r="AV2569" s="606" t="s">
        <v>89</v>
      </c>
      <c r="AW2569" s="606" t="s">
        <v>43</v>
      </c>
      <c r="AX2569" s="606" t="s">
        <v>82</v>
      </c>
      <c r="AY2569" s="607" t="s">
        <v>197</v>
      </c>
    </row>
    <row r="2570" spans="2:51" s="606" customFormat="1">
      <c r="B2570" s="605"/>
      <c r="D2570" s="594" t="s">
        <v>205</v>
      </c>
      <c r="E2570" s="607" t="s">
        <v>5</v>
      </c>
      <c r="F2570" s="608" t="s">
        <v>1837</v>
      </c>
      <c r="H2570" s="609">
        <v>14.14</v>
      </c>
      <c r="L2570" s="605"/>
      <c r="M2570" s="610"/>
      <c r="N2570" s="611"/>
      <c r="O2570" s="611"/>
      <c r="P2570" s="611"/>
      <c r="Q2570" s="611"/>
      <c r="R2570" s="611"/>
      <c r="S2570" s="611"/>
      <c r="T2570" s="612"/>
      <c r="AT2570" s="607" t="s">
        <v>205</v>
      </c>
      <c r="AU2570" s="607" t="s">
        <v>89</v>
      </c>
      <c r="AV2570" s="606" t="s">
        <v>89</v>
      </c>
      <c r="AW2570" s="606" t="s">
        <v>43</v>
      </c>
      <c r="AX2570" s="606" t="s">
        <v>82</v>
      </c>
      <c r="AY2570" s="607" t="s">
        <v>197</v>
      </c>
    </row>
    <row r="2571" spans="2:51" s="606" customFormat="1">
      <c r="B2571" s="605"/>
      <c r="D2571" s="594" t="s">
        <v>205</v>
      </c>
      <c r="E2571" s="607" t="s">
        <v>5</v>
      </c>
      <c r="F2571" s="608" t="s">
        <v>1838</v>
      </c>
      <c r="H2571" s="609">
        <v>11.3</v>
      </c>
      <c r="L2571" s="605"/>
      <c r="M2571" s="610"/>
      <c r="N2571" s="611"/>
      <c r="O2571" s="611"/>
      <c r="P2571" s="611"/>
      <c r="Q2571" s="611"/>
      <c r="R2571" s="611"/>
      <c r="S2571" s="611"/>
      <c r="T2571" s="612"/>
      <c r="AT2571" s="607" t="s">
        <v>205</v>
      </c>
      <c r="AU2571" s="607" t="s">
        <v>89</v>
      </c>
      <c r="AV2571" s="606" t="s">
        <v>89</v>
      </c>
      <c r="AW2571" s="606" t="s">
        <v>43</v>
      </c>
      <c r="AX2571" s="606" t="s">
        <v>82</v>
      </c>
      <c r="AY2571" s="607" t="s">
        <v>197</v>
      </c>
    </row>
    <row r="2572" spans="2:51" s="606" customFormat="1">
      <c r="B2572" s="605"/>
      <c r="D2572" s="594" t="s">
        <v>205</v>
      </c>
      <c r="E2572" s="607" t="s">
        <v>5</v>
      </c>
      <c r="F2572" s="608" t="s">
        <v>1839</v>
      </c>
      <c r="H2572" s="609">
        <v>14.14</v>
      </c>
      <c r="L2572" s="605"/>
      <c r="M2572" s="610"/>
      <c r="N2572" s="611"/>
      <c r="O2572" s="611"/>
      <c r="P2572" s="611"/>
      <c r="Q2572" s="611"/>
      <c r="R2572" s="611"/>
      <c r="S2572" s="611"/>
      <c r="T2572" s="612"/>
      <c r="AT2572" s="607" t="s">
        <v>205</v>
      </c>
      <c r="AU2572" s="607" t="s">
        <v>89</v>
      </c>
      <c r="AV2572" s="606" t="s">
        <v>89</v>
      </c>
      <c r="AW2572" s="606" t="s">
        <v>43</v>
      </c>
      <c r="AX2572" s="606" t="s">
        <v>82</v>
      </c>
      <c r="AY2572" s="607" t="s">
        <v>197</v>
      </c>
    </row>
    <row r="2573" spans="2:51" s="606" customFormat="1">
      <c r="B2573" s="605"/>
      <c r="D2573" s="594" t="s">
        <v>205</v>
      </c>
      <c r="E2573" s="607" t="s">
        <v>5</v>
      </c>
      <c r="F2573" s="608" t="s">
        <v>1840</v>
      </c>
      <c r="H2573" s="609">
        <v>11.3</v>
      </c>
      <c r="L2573" s="605"/>
      <c r="M2573" s="610"/>
      <c r="N2573" s="611"/>
      <c r="O2573" s="611"/>
      <c r="P2573" s="611"/>
      <c r="Q2573" s="611"/>
      <c r="R2573" s="611"/>
      <c r="S2573" s="611"/>
      <c r="T2573" s="612"/>
      <c r="AT2573" s="607" t="s">
        <v>205</v>
      </c>
      <c r="AU2573" s="607" t="s">
        <v>89</v>
      </c>
      <c r="AV2573" s="606" t="s">
        <v>89</v>
      </c>
      <c r="AW2573" s="606" t="s">
        <v>43</v>
      </c>
      <c r="AX2573" s="606" t="s">
        <v>82</v>
      </c>
      <c r="AY2573" s="607" t="s">
        <v>197</v>
      </c>
    </row>
    <row r="2574" spans="2:51" s="606" customFormat="1">
      <c r="B2574" s="605"/>
      <c r="D2574" s="594" t="s">
        <v>205</v>
      </c>
      <c r="E2574" s="607" t="s">
        <v>5</v>
      </c>
      <c r="F2574" s="608" t="s">
        <v>1841</v>
      </c>
      <c r="H2574" s="609">
        <v>14.29</v>
      </c>
      <c r="L2574" s="605"/>
      <c r="M2574" s="610"/>
      <c r="N2574" s="611"/>
      <c r="O2574" s="611"/>
      <c r="P2574" s="611"/>
      <c r="Q2574" s="611"/>
      <c r="R2574" s="611"/>
      <c r="S2574" s="611"/>
      <c r="T2574" s="612"/>
      <c r="AT2574" s="607" t="s">
        <v>205</v>
      </c>
      <c r="AU2574" s="607" t="s">
        <v>89</v>
      </c>
      <c r="AV2574" s="606" t="s">
        <v>89</v>
      </c>
      <c r="AW2574" s="606" t="s">
        <v>43</v>
      </c>
      <c r="AX2574" s="606" t="s">
        <v>82</v>
      </c>
      <c r="AY2574" s="607" t="s">
        <v>197</v>
      </c>
    </row>
    <row r="2575" spans="2:51" s="606" customFormat="1">
      <c r="B2575" s="605"/>
      <c r="D2575" s="594" t="s">
        <v>205</v>
      </c>
      <c r="E2575" s="607" t="s">
        <v>5</v>
      </c>
      <c r="F2575" s="608" t="s">
        <v>1842</v>
      </c>
      <c r="H2575" s="609">
        <v>11.3</v>
      </c>
      <c r="L2575" s="605"/>
      <c r="M2575" s="610"/>
      <c r="N2575" s="611"/>
      <c r="O2575" s="611"/>
      <c r="P2575" s="611"/>
      <c r="Q2575" s="611"/>
      <c r="R2575" s="611"/>
      <c r="S2575" s="611"/>
      <c r="T2575" s="612"/>
      <c r="AT2575" s="607" t="s">
        <v>205</v>
      </c>
      <c r="AU2575" s="607" t="s">
        <v>89</v>
      </c>
      <c r="AV2575" s="606" t="s">
        <v>89</v>
      </c>
      <c r="AW2575" s="606" t="s">
        <v>43</v>
      </c>
      <c r="AX2575" s="606" t="s">
        <v>82</v>
      </c>
      <c r="AY2575" s="607" t="s">
        <v>197</v>
      </c>
    </row>
    <row r="2576" spans="2:51" s="622" customFormat="1">
      <c r="B2576" s="621"/>
      <c r="D2576" s="594" t="s">
        <v>205</v>
      </c>
      <c r="E2576" s="623" t="s">
        <v>5</v>
      </c>
      <c r="F2576" s="624" t="s">
        <v>243</v>
      </c>
      <c r="H2576" s="625">
        <v>298.37</v>
      </c>
      <c r="L2576" s="621"/>
      <c r="M2576" s="626"/>
      <c r="N2576" s="627"/>
      <c r="O2576" s="627"/>
      <c r="P2576" s="627"/>
      <c r="Q2576" s="627"/>
      <c r="R2576" s="627"/>
      <c r="S2576" s="627"/>
      <c r="T2576" s="628"/>
      <c r="AT2576" s="623" t="s">
        <v>205</v>
      </c>
      <c r="AU2576" s="623" t="s">
        <v>89</v>
      </c>
      <c r="AV2576" s="622" t="s">
        <v>114</v>
      </c>
      <c r="AW2576" s="622" t="s">
        <v>43</v>
      </c>
      <c r="AX2576" s="622" t="s">
        <v>82</v>
      </c>
      <c r="AY2576" s="623" t="s">
        <v>197</v>
      </c>
    </row>
    <row r="2577" spans="2:51" s="599" customFormat="1">
      <c r="B2577" s="598"/>
      <c r="D2577" s="594" t="s">
        <v>205</v>
      </c>
      <c r="E2577" s="600" t="s">
        <v>5</v>
      </c>
      <c r="F2577" s="601" t="s">
        <v>244</v>
      </c>
      <c r="H2577" s="600" t="s">
        <v>5</v>
      </c>
      <c r="L2577" s="598"/>
      <c r="M2577" s="602"/>
      <c r="N2577" s="603"/>
      <c r="O2577" s="603"/>
      <c r="P2577" s="603"/>
      <c r="Q2577" s="603"/>
      <c r="R2577" s="603"/>
      <c r="S2577" s="603"/>
      <c r="T2577" s="604"/>
      <c r="AT2577" s="600" t="s">
        <v>205</v>
      </c>
      <c r="AU2577" s="600" t="s">
        <v>89</v>
      </c>
      <c r="AV2577" s="599" t="s">
        <v>11</v>
      </c>
      <c r="AW2577" s="599" t="s">
        <v>43</v>
      </c>
      <c r="AX2577" s="599" t="s">
        <v>82</v>
      </c>
      <c r="AY2577" s="600" t="s">
        <v>197</v>
      </c>
    </row>
    <row r="2578" spans="2:51" s="606" customFormat="1">
      <c r="B2578" s="605"/>
      <c r="D2578" s="594" t="s">
        <v>205</v>
      </c>
      <c r="E2578" s="607" t="s">
        <v>5</v>
      </c>
      <c r="F2578" s="608" t="s">
        <v>1843</v>
      </c>
      <c r="H2578" s="609">
        <v>7.15</v>
      </c>
      <c r="L2578" s="605"/>
      <c r="M2578" s="610"/>
      <c r="N2578" s="611"/>
      <c r="O2578" s="611"/>
      <c r="P2578" s="611"/>
      <c r="Q2578" s="611"/>
      <c r="R2578" s="611"/>
      <c r="S2578" s="611"/>
      <c r="T2578" s="612"/>
      <c r="AT2578" s="607" t="s">
        <v>205</v>
      </c>
      <c r="AU2578" s="607" t="s">
        <v>89</v>
      </c>
      <c r="AV2578" s="606" t="s">
        <v>89</v>
      </c>
      <c r="AW2578" s="606" t="s">
        <v>43</v>
      </c>
      <c r="AX2578" s="606" t="s">
        <v>82</v>
      </c>
      <c r="AY2578" s="607" t="s">
        <v>197</v>
      </c>
    </row>
    <row r="2579" spans="2:51" s="606" customFormat="1">
      <c r="B2579" s="605"/>
      <c r="D2579" s="594" t="s">
        <v>205</v>
      </c>
      <c r="E2579" s="607" t="s">
        <v>5</v>
      </c>
      <c r="F2579" s="608" t="s">
        <v>1844</v>
      </c>
      <c r="H2579" s="609">
        <v>11.12</v>
      </c>
      <c r="L2579" s="605"/>
      <c r="M2579" s="610"/>
      <c r="N2579" s="611"/>
      <c r="O2579" s="611"/>
      <c r="P2579" s="611"/>
      <c r="Q2579" s="611"/>
      <c r="R2579" s="611"/>
      <c r="S2579" s="611"/>
      <c r="T2579" s="612"/>
      <c r="AT2579" s="607" t="s">
        <v>205</v>
      </c>
      <c r="AU2579" s="607" t="s">
        <v>89</v>
      </c>
      <c r="AV2579" s="606" t="s">
        <v>89</v>
      </c>
      <c r="AW2579" s="606" t="s">
        <v>43</v>
      </c>
      <c r="AX2579" s="606" t="s">
        <v>82</v>
      </c>
      <c r="AY2579" s="607" t="s">
        <v>197</v>
      </c>
    </row>
    <row r="2580" spans="2:51" s="606" customFormat="1">
      <c r="B2580" s="605"/>
      <c r="D2580" s="594" t="s">
        <v>205</v>
      </c>
      <c r="E2580" s="607" t="s">
        <v>5</v>
      </c>
      <c r="F2580" s="608" t="s">
        <v>1845</v>
      </c>
      <c r="H2580" s="609">
        <v>14.14</v>
      </c>
      <c r="L2580" s="605"/>
      <c r="M2580" s="610"/>
      <c r="N2580" s="611"/>
      <c r="O2580" s="611"/>
      <c r="P2580" s="611"/>
      <c r="Q2580" s="611"/>
      <c r="R2580" s="611"/>
      <c r="S2580" s="611"/>
      <c r="T2580" s="612"/>
      <c r="AT2580" s="607" t="s">
        <v>205</v>
      </c>
      <c r="AU2580" s="607" t="s">
        <v>89</v>
      </c>
      <c r="AV2580" s="606" t="s">
        <v>89</v>
      </c>
      <c r="AW2580" s="606" t="s">
        <v>43</v>
      </c>
      <c r="AX2580" s="606" t="s">
        <v>82</v>
      </c>
      <c r="AY2580" s="607" t="s">
        <v>197</v>
      </c>
    </row>
    <row r="2581" spans="2:51" s="606" customFormat="1">
      <c r="B2581" s="605"/>
      <c r="D2581" s="594" t="s">
        <v>205</v>
      </c>
      <c r="E2581" s="607" t="s">
        <v>5</v>
      </c>
      <c r="F2581" s="608" t="s">
        <v>1846</v>
      </c>
      <c r="H2581" s="609">
        <v>11.38</v>
      </c>
      <c r="L2581" s="605"/>
      <c r="M2581" s="610"/>
      <c r="N2581" s="611"/>
      <c r="O2581" s="611"/>
      <c r="P2581" s="611"/>
      <c r="Q2581" s="611"/>
      <c r="R2581" s="611"/>
      <c r="S2581" s="611"/>
      <c r="T2581" s="612"/>
      <c r="AT2581" s="607" t="s">
        <v>205</v>
      </c>
      <c r="AU2581" s="607" t="s">
        <v>89</v>
      </c>
      <c r="AV2581" s="606" t="s">
        <v>89</v>
      </c>
      <c r="AW2581" s="606" t="s">
        <v>43</v>
      </c>
      <c r="AX2581" s="606" t="s">
        <v>82</v>
      </c>
      <c r="AY2581" s="607" t="s">
        <v>197</v>
      </c>
    </row>
    <row r="2582" spans="2:51" s="606" customFormat="1">
      <c r="B2582" s="605"/>
      <c r="D2582" s="594" t="s">
        <v>205</v>
      </c>
      <c r="E2582" s="607" t="s">
        <v>5</v>
      </c>
      <c r="F2582" s="608" t="s">
        <v>1847</v>
      </c>
      <c r="H2582" s="609">
        <v>14.23</v>
      </c>
      <c r="L2582" s="605"/>
      <c r="M2582" s="610"/>
      <c r="N2582" s="611"/>
      <c r="O2582" s="611"/>
      <c r="P2582" s="611"/>
      <c r="Q2582" s="611"/>
      <c r="R2582" s="611"/>
      <c r="S2582" s="611"/>
      <c r="T2582" s="612"/>
      <c r="AT2582" s="607" t="s">
        <v>205</v>
      </c>
      <c r="AU2582" s="607" t="s">
        <v>89</v>
      </c>
      <c r="AV2582" s="606" t="s">
        <v>89</v>
      </c>
      <c r="AW2582" s="606" t="s">
        <v>43</v>
      </c>
      <c r="AX2582" s="606" t="s">
        <v>82</v>
      </c>
      <c r="AY2582" s="607" t="s">
        <v>197</v>
      </c>
    </row>
    <row r="2583" spans="2:51" s="606" customFormat="1">
      <c r="B2583" s="605"/>
      <c r="D2583" s="594" t="s">
        <v>205</v>
      </c>
      <c r="E2583" s="607" t="s">
        <v>5</v>
      </c>
      <c r="F2583" s="608" t="s">
        <v>1848</v>
      </c>
      <c r="H2583" s="609">
        <v>11.34</v>
      </c>
      <c r="L2583" s="605"/>
      <c r="M2583" s="610"/>
      <c r="N2583" s="611"/>
      <c r="O2583" s="611"/>
      <c r="P2583" s="611"/>
      <c r="Q2583" s="611"/>
      <c r="R2583" s="611"/>
      <c r="S2583" s="611"/>
      <c r="T2583" s="612"/>
      <c r="AT2583" s="607" t="s">
        <v>205</v>
      </c>
      <c r="AU2583" s="607" t="s">
        <v>89</v>
      </c>
      <c r="AV2583" s="606" t="s">
        <v>89</v>
      </c>
      <c r="AW2583" s="606" t="s">
        <v>43</v>
      </c>
      <c r="AX2583" s="606" t="s">
        <v>82</v>
      </c>
      <c r="AY2583" s="607" t="s">
        <v>197</v>
      </c>
    </row>
    <row r="2584" spans="2:51" s="606" customFormat="1">
      <c r="B2584" s="605"/>
      <c r="D2584" s="594" t="s">
        <v>205</v>
      </c>
      <c r="E2584" s="607" t="s">
        <v>5</v>
      </c>
      <c r="F2584" s="608" t="s">
        <v>1849</v>
      </c>
      <c r="H2584" s="609">
        <v>13.9</v>
      </c>
      <c r="L2584" s="605"/>
      <c r="M2584" s="610"/>
      <c r="N2584" s="611"/>
      <c r="O2584" s="611"/>
      <c r="P2584" s="611"/>
      <c r="Q2584" s="611"/>
      <c r="R2584" s="611"/>
      <c r="S2584" s="611"/>
      <c r="T2584" s="612"/>
      <c r="AT2584" s="607" t="s">
        <v>205</v>
      </c>
      <c r="AU2584" s="607" t="s">
        <v>89</v>
      </c>
      <c r="AV2584" s="606" t="s">
        <v>89</v>
      </c>
      <c r="AW2584" s="606" t="s">
        <v>43</v>
      </c>
      <c r="AX2584" s="606" t="s">
        <v>82</v>
      </c>
      <c r="AY2584" s="607" t="s">
        <v>197</v>
      </c>
    </row>
    <row r="2585" spans="2:51" s="606" customFormat="1">
      <c r="B2585" s="605"/>
      <c r="D2585" s="594" t="s">
        <v>205</v>
      </c>
      <c r="E2585" s="607" t="s">
        <v>5</v>
      </c>
      <c r="F2585" s="608" t="s">
        <v>1850</v>
      </c>
      <c r="H2585" s="609">
        <v>11.35</v>
      </c>
      <c r="L2585" s="605"/>
      <c r="M2585" s="610"/>
      <c r="N2585" s="611"/>
      <c r="O2585" s="611"/>
      <c r="P2585" s="611"/>
      <c r="Q2585" s="611"/>
      <c r="R2585" s="611"/>
      <c r="S2585" s="611"/>
      <c r="T2585" s="612"/>
      <c r="AT2585" s="607" t="s">
        <v>205</v>
      </c>
      <c r="AU2585" s="607" t="s">
        <v>89</v>
      </c>
      <c r="AV2585" s="606" t="s">
        <v>89</v>
      </c>
      <c r="AW2585" s="606" t="s">
        <v>43</v>
      </c>
      <c r="AX2585" s="606" t="s">
        <v>82</v>
      </c>
      <c r="AY2585" s="607" t="s">
        <v>197</v>
      </c>
    </row>
    <row r="2586" spans="2:51" s="606" customFormat="1">
      <c r="B2586" s="605"/>
      <c r="D2586" s="594" t="s">
        <v>205</v>
      </c>
      <c r="E2586" s="607" t="s">
        <v>5</v>
      </c>
      <c r="F2586" s="608" t="s">
        <v>1851</v>
      </c>
      <c r="H2586" s="609">
        <v>14.47</v>
      </c>
      <c r="L2586" s="605"/>
      <c r="M2586" s="610"/>
      <c r="N2586" s="611"/>
      <c r="O2586" s="611"/>
      <c r="P2586" s="611"/>
      <c r="Q2586" s="611"/>
      <c r="R2586" s="611"/>
      <c r="S2586" s="611"/>
      <c r="T2586" s="612"/>
      <c r="AT2586" s="607" t="s">
        <v>205</v>
      </c>
      <c r="AU2586" s="607" t="s">
        <v>89</v>
      </c>
      <c r="AV2586" s="606" t="s">
        <v>89</v>
      </c>
      <c r="AW2586" s="606" t="s">
        <v>43</v>
      </c>
      <c r="AX2586" s="606" t="s">
        <v>82</v>
      </c>
      <c r="AY2586" s="607" t="s">
        <v>197</v>
      </c>
    </row>
    <row r="2587" spans="2:51" s="606" customFormat="1">
      <c r="B2587" s="605"/>
      <c r="D2587" s="594" t="s">
        <v>205</v>
      </c>
      <c r="E2587" s="607" t="s">
        <v>5</v>
      </c>
      <c r="F2587" s="608" t="s">
        <v>1852</v>
      </c>
      <c r="H2587" s="609">
        <v>11.28</v>
      </c>
      <c r="L2587" s="605"/>
      <c r="M2587" s="610"/>
      <c r="N2587" s="611"/>
      <c r="O2587" s="611"/>
      <c r="P2587" s="611"/>
      <c r="Q2587" s="611"/>
      <c r="R2587" s="611"/>
      <c r="S2587" s="611"/>
      <c r="T2587" s="612"/>
      <c r="AT2587" s="607" t="s">
        <v>205</v>
      </c>
      <c r="AU2587" s="607" t="s">
        <v>89</v>
      </c>
      <c r="AV2587" s="606" t="s">
        <v>89</v>
      </c>
      <c r="AW2587" s="606" t="s">
        <v>43</v>
      </c>
      <c r="AX2587" s="606" t="s">
        <v>82</v>
      </c>
      <c r="AY2587" s="607" t="s">
        <v>197</v>
      </c>
    </row>
    <row r="2588" spans="2:51" s="606" customFormat="1">
      <c r="B2588" s="605"/>
      <c r="D2588" s="594" t="s">
        <v>205</v>
      </c>
      <c r="E2588" s="607" t="s">
        <v>5</v>
      </c>
      <c r="F2588" s="608" t="s">
        <v>1853</v>
      </c>
      <c r="H2588" s="609">
        <v>14.09</v>
      </c>
      <c r="L2588" s="605"/>
      <c r="M2588" s="610"/>
      <c r="N2588" s="611"/>
      <c r="O2588" s="611"/>
      <c r="P2588" s="611"/>
      <c r="Q2588" s="611"/>
      <c r="R2588" s="611"/>
      <c r="S2588" s="611"/>
      <c r="T2588" s="612"/>
      <c r="AT2588" s="607" t="s">
        <v>205</v>
      </c>
      <c r="AU2588" s="607" t="s">
        <v>89</v>
      </c>
      <c r="AV2588" s="606" t="s">
        <v>89</v>
      </c>
      <c r="AW2588" s="606" t="s">
        <v>43</v>
      </c>
      <c r="AX2588" s="606" t="s">
        <v>82</v>
      </c>
      <c r="AY2588" s="607" t="s">
        <v>197</v>
      </c>
    </row>
    <row r="2589" spans="2:51" s="606" customFormat="1">
      <c r="B2589" s="605"/>
      <c r="D2589" s="594" t="s">
        <v>205</v>
      </c>
      <c r="E2589" s="607" t="s">
        <v>5</v>
      </c>
      <c r="F2589" s="608" t="s">
        <v>1854</v>
      </c>
      <c r="H2589" s="609">
        <v>11.3</v>
      </c>
      <c r="L2589" s="605"/>
      <c r="M2589" s="610"/>
      <c r="N2589" s="611"/>
      <c r="O2589" s="611"/>
      <c r="P2589" s="611"/>
      <c r="Q2589" s="611"/>
      <c r="R2589" s="611"/>
      <c r="S2589" s="611"/>
      <c r="T2589" s="612"/>
      <c r="AT2589" s="607" t="s">
        <v>205</v>
      </c>
      <c r="AU2589" s="607" t="s">
        <v>89</v>
      </c>
      <c r="AV2589" s="606" t="s">
        <v>89</v>
      </c>
      <c r="AW2589" s="606" t="s">
        <v>43</v>
      </c>
      <c r="AX2589" s="606" t="s">
        <v>82</v>
      </c>
      <c r="AY2589" s="607" t="s">
        <v>197</v>
      </c>
    </row>
    <row r="2590" spans="2:51" s="606" customFormat="1">
      <c r="B2590" s="605"/>
      <c r="D2590" s="594" t="s">
        <v>205</v>
      </c>
      <c r="E2590" s="607" t="s">
        <v>5</v>
      </c>
      <c r="F2590" s="608" t="s">
        <v>1855</v>
      </c>
      <c r="H2590" s="609">
        <v>14.09</v>
      </c>
      <c r="L2590" s="605"/>
      <c r="M2590" s="610"/>
      <c r="N2590" s="611"/>
      <c r="O2590" s="611"/>
      <c r="P2590" s="611"/>
      <c r="Q2590" s="611"/>
      <c r="R2590" s="611"/>
      <c r="S2590" s="611"/>
      <c r="T2590" s="612"/>
      <c r="AT2590" s="607" t="s">
        <v>205</v>
      </c>
      <c r="AU2590" s="607" t="s">
        <v>89</v>
      </c>
      <c r="AV2590" s="606" t="s">
        <v>89</v>
      </c>
      <c r="AW2590" s="606" t="s">
        <v>43</v>
      </c>
      <c r="AX2590" s="606" t="s">
        <v>82</v>
      </c>
      <c r="AY2590" s="607" t="s">
        <v>197</v>
      </c>
    </row>
    <row r="2591" spans="2:51" s="606" customFormat="1">
      <c r="B2591" s="605"/>
      <c r="D2591" s="594" t="s">
        <v>205</v>
      </c>
      <c r="E2591" s="607" t="s">
        <v>5</v>
      </c>
      <c r="F2591" s="608" t="s">
        <v>1856</v>
      </c>
      <c r="H2591" s="609">
        <v>11.3</v>
      </c>
      <c r="L2591" s="605"/>
      <c r="M2591" s="610"/>
      <c r="N2591" s="611"/>
      <c r="O2591" s="611"/>
      <c r="P2591" s="611"/>
      <c r="Q2591" s="611"/>
      <c r="R2591" s="611"/>
      <c r="S2591" s="611"/>
      <c r="T2591" s="612"/>
      <c r="AT2591" s="607" t="s">
        <v>205</v>
      </c>
      <c r="AU2591" s="607" t="s">
        <v>89</v>
      </c>
      <c r="AV2591" s="606" t="s">
        <v>89</v>
      </c>
      <c r="AW2591" s="606" t="s">
        <v>43</v>
      </c>
      <c r="AX2591" s="606" t="s">
        <v>82</v>
      </c>
      <c r="AY2591" s="607" t="s">
        <v>197</v>
      </c>
    </row>
    <row r="2592" spans="2:51" s="606" customFormat="1">
      <c r="B2592" s="605"/>
      <c r="D2592" s="594" t="s">
        <v>205</v>
      </c>
      <c r="E2592" s="607" t="s">
        <v>5</v>
      </c>
      <c r="F2592" s="608" t="s">
        <v>1857</v>
      </c>
      <c r="H2592" s="609">
        <v>14.14</v>
      </c>
      <c r="L2592" s="605"/>
      <c r="M2592" s="610"/>
      <c r="N2592" s="611"/>
      <c r="O2592" s="611"/>
      <c r="P2592" s="611"/>
      <c r="Q2592" s="611"/>
      <c r="R2592" s="611"/>
      <c r="S2592" s="611"/>
      <c r="T2592" s="612"/>
      <c r="AT2592" s="607" t="s">
        <v>205</v>
      </c>
      <c r="AU2592" s="607" t="s">
        <v>89</v>
      </c>
      <c r="AV2592" s="606" t="s">
        <v>89</v>
      </c>
      <c r="AW2592" s="606" t="s">
        <v>43</v>
      </c>
      <c r="AX2592" s="606" t="s">
        <v>82</v>
      </c>
      <c r="AY2592" s="607" t="s">
        <v>197</v>
      </c>
    </row>
    <row r="2593" spans="2:51" s="606" customFormat="1">
      <c r="B2593" s="605"/>
      <c r="D2593" s="594" t="s">
        <v>205</v>
      </c>
      <c r="E2593" s="607" t="s">
        <v>5</v>
      </c>
      <c r="F2593" s="608" t="s">
        <v>1858</v>
      </c>
      <c r="H2593" s="609">
        <v>11.3</v>
      </c>
      <c r="L2593" s="605"/>
      <c r="M2593" s="610"/>
      <c r="N2593" s="611"/>
      <c r="O2593" s="611"/>
      <c r="P2593" s="611"/>
      <c r="Q2593" s="611"/>
      <c r="R2593" s="611"/>
      <c r="S2593" s="611"/>
      <c r="T2593" s="612"/>
      <c r="AT2593" s="607" t="s">
        <v>205</v>
      </c>
      <c r="AU2593" s="607" t="s">
        <v>89</v>
      </c>
      <c r="AV2593" s="606" t="s">
        <v>89</v>
      </c>
      <c r="AW2593" s="606" t="s">
        <v>43</v>
      </c>
      <c r="AX2593" s="606" t="s">
        <v>82</v>
      </c>
      <c r="AY2593" s="607" t="s">
        <v>197</v>
      </c>
    </row>
    <row r="2594" spans="2:51" s="606" customFormat="1">
      <c r="B2594" s="605"/>
      <c r="D2594" s="594" t="s">
        <v>205</v>
      </c>
      <c r="E2594" s="607" t="s">
        <v>5</v>
      </c>
      <c r="F2594" s="608" t="s">
        <v>1859</v>
      </c>
      <c r="H2594" s="609">
        <v>14.14</v>
      </c>
      <c r="L2594" s="605"/>
      <c r="M2594" s="610"/>
      <c r="N2594" s="611"/>
      <c r="O2594" s="611"/>
      <c r="P2594" s="611"/>
      <c r="Q2594" s="611"/>
      <c r="R2594" s="611"/>
      <c r="S2594" s="611"/>
      <c r="T2594" s="612"/>
      <c r="AT2594" s="607" t="s">
        <v>205</v>
      </c>
      <c r="AU2594" s="607" t="s">
        <v>89</v>
      </c>
      <c r="AV2594" s="606" t="s">
        <v>89</v>
      </c>
      <c r="AW2594" s="606" t="s">
        <v>43</v>
      </c>
      <c r="AX2594" s="606" t="s">
        <v>82</v>
      </c>
      <c r="AY2594" s="607" t="s">
        <v>197</v>
      </c>
    </row>
    <row r="2595" spans="2:51" s="606" customFormat="1">
      <c r="B2595" s="605"/>
      <c r="D2595" s="594" t="s">
        <v>205</v>
      </c>
      <c r="E2595" s="607" t="s">
        <v>5</v>
      </c>
      <c r="F2595" s="608" t="s">
        <v>1860</v>
      </c>
      <c r="H2595" s="609">
        <v>11.3</v>
      </c>
      <c r="L2595" s="605"/>
      <c r="M2595" s="610"/>
      <c r="N2595" s="611"/>
      <c r="O2595" s="611"/>
      <c r="P2595" s="611"/>
      <c r="Q2595" s="611"/>
      <c r="R2595" s="611"/>
      <c r="S2595" s="611"/>
      <c r="T2595" s="612"/>
      <c r="AT2595" s="607" t="s">
        <v>205</v>
      </c>
      <c r="AU2595" s="607" t="s">
        <v>89</v>
      </c>
      <c r="AV2595" s="606" t="s">
        <v>89</v>
      </c>
      <c r="AW2595" s="606" t="s">
        <v>43</v>
      </c>
      <c r="AX2595" s="606" t="s">
        <v>82</v>
      </c>
      <c r="AY2595" s="607" t="s">
        <v>197</v>
      </c>
    </row>
    <row r="2596" spans="2:51" s="606" customFormat="1">
      <c r="B2596" s="605"/>
      <c r="D2596" s="594" t="s">
        <v>205</v>
      </c>
      <c r="E2596" s="607" t="s">
        <v>5</v>
      </c>
      <c r="F2596" s="608" t="s">
        <v>1861</v>
      </c>
      <c r="H2596" s="609">
        <v>14.14</v>
      </c>
      <c r="L2596" s="605"/>
      <c r="M2596" s="610"/>
      <c r="N2596" s="611"/>
      <c r="O2596" s="611"/>
      <c r="P2596" s="611"/>
      <c r="Q2596" s="611"/>
      <c r="R2596" s="611"/>
      <c r="S2596" s="611"/>
      <c r="T2596" s="612"/>
      <c r="AT2596" s="607" t="s">
        <v>205</v>
      </c>
      <c r="AU2596" s="607" t="s">
        <v>89</v>
      </c>
      <c r="AV2596" s="606" t="s">
        <v>89</v>
      </c>
      <c r="AW2596" s="606" t="s">
        <v>43</v>
      </c>
      <c r="AX2596" s="606" t="s">
        <v>82</v>
      </c>
      <c r="AY2596" s="607" t="s">
        <v>197</v>
      </c>
    </row>
    <row r="2597" spans="2:51" s="606" customFormat="1">
      <c r="B2597" s="605"/>
      <c r="D2597" s="594" t="s">
        <v>205</v>
      </c>
      <c r="E2597" s="607" t="s">
        <v>5</v>
      </c>
      <c r="F2597" s="608" t="s">
        <v>1862</v>
      </c>
      <c r="H2597" s="609">
        <v>11.3</v>
      </c>
      <c r="L2597" s="605"/>
      <c r="M2597" s="610"/>
      <c r="N2597" s="611"/>
      <c r="O2597" s="611"/>
      <c r="P2597" s="611"/>
      <c r="Q2597" s="611"/>
      <c r="R2597" s="611"/>
      <c r="S2597" s="611"/>
      <c r="T2597" s="612"/>
      <c r="AT2597" s="607" t="s">
        <v>205</v>
      </c>
      <c r="AU2597" s="607" t="s">
        <v>89</v>
      </c>
      <c r="AV2597" s="606" t="s">
        <v>89</v>
      </c>
      <c r="AW2597" s="606" t="s">
        <v>43</v>
      </c>
      <c r="AX2597" s="606" t="s">
        <v>82</v>
      </c>
      <c r="AY2597" s="607" t="s">
        <v>197</v>
      </c>
    </row>
    <row r="2598" spans="2:51" s="606" customFormat="1">
      <c r="B2598" s="605"/>
      <c r="D2598" s="594" t="s">
        <v>205</v>
      </c>
      <c r="E2598" s="607" t="s">
        <v>5</v>
      </c>
      <c r="F2598" s="608" t="s">
        <v>1863</v>
      </c>
      <c r="H2598" s="609">
        <v>14.14</v>
      </c>
      <c r="L2598" s="605"/>
      <c r="M2598" s="610"/>
      <c r="N2598" s="611"/>
      <c r="O2598" s="611"/>
      <c r="P2598" s="611"/>
      <c r="Q2598" s="611"/>
      <c r="R2598" s="611"/>
      <c r="S2598" s="611"/>
      <c r="T2598" s="612"/>
      <c r="AT2598" s="607" t="s">
        <v>205</v>
      </c>
      <c r="AU2598" s="607" t="s">
        <v>89</v>
      </c>
      <c r="AV2598" s="606" t="s">
        <v>89</v>
      </c>
      <c r="AW2598" s="606" t="s">
        <v>43</v>
      </c>
      <c r="AX2598" s="606" t="s">
        <v>82</v>
      </c>
      <c r="AY2598" s="607" t="s">
        <v>197</v>
      </c>
    </row>
    <row r="2599" spans="2:51" s="606" customFormat="1">
      <c r="B2599" s="605"/>
      <c r="D2599" s="594" t="s">
        <v>205</v>
      </c>
      <c r="E2599" s="607" t="s">
        <v>5</v>
      </c>
      <c r="F2599" s="608" t="s">
        <v>1864</v>
      </c>
      <c r="H2599" s="609">
        <v>11.3</v>
      </c>
      <c r="L2599" s="605"/>
      <c r="M2599" s="610"/>
      <c r="N2599" s="611"/>
      <c r="O2599" s="611"/>
      <c r="P2599" s="611"/>
      <c r="Q2599" s="611"/>
      <c r="R2599" s="611"/>
      <c r="S2599" s="611"/>
      <c r="T2599" s="612"/>
      <c r="AT2599" s="607" t="s">
        <v>205</v>
      </c>
      <c r="AU2599" s="607" t="s">
        <v>89</v>
      </c>
      <c r="AV2599" s="606" t="s">
        <v>89</v>
      </c>
      <c r="AW2599" s="606" t="s">
        <v>43</v>
      </c>
      <c r="AX2599" s="606" t="s">
        <v>82</v>
      </c>
      <c r="AY2599" s="607" t="s">
        <v>197</v>
      </c>
    </row>
    <row r="2600" spans="2:51" s="606" customFormat="1">
      <c r="B2600" s="605"/>
      <c r="D2600" s="594" t="s">
        <v>205</v>
      </c>
      <c r="E2600" s="607" t="s">
        <v>5</v>
      </c>
      <c r="F2600" s="608" t="s">
        <v>1865</v>
      </c>
      <c r="H2600" s="609">
        <v>14.29</v>
      </c>
      <c r="L2600" s="605"/>
      <c r="M2600" s="610"/>
      <c r="N2600" s="611"/>
      <c r="O2600" s="611"/>
      <c r="P2600" s="611"/>
      <c r="Q2600" s="611"/>
      <c r="R2600" s="611"/>
      <c r="S2600" s="611"/>
      <c r="T2600" s="612"/>
      <c r="AT2600" s="607" t="s">
        <v>205</v>
      </c>
      <c r="AU2600" s="607" t="s">
        <v>89</v>
      </c>
      <c r="AV2600" s="606" t="s">
        <v>89</v>
      </c>
      <c r="AW2600" s="606" t="s">
        <v>43</v>
      </c>
      <c r="AX2600" s="606" t="s">
        <v>82</v>
      </c>
      <c r="AY2600" s="607" t="s">
        <v>197</v>
      </c>
    </row>
    <row r="2601" spans="2:51" s="606" customFormat="1">
      <c r="B2601" s="605"/>
      <c r="D2601" s="594" t="s">
        <v>205</v>
      </c>
      <c r="E2601" s="607" t="s">
        <v>5</v>
      </c>
      <c r="F2601" s="608" t="s">
        <v>1866</v>
      </c>
      <c r="H2601" s="609">
        <v>11.3</v>
      </c>
      <c r="L2601" s="605"/>
      <c r="M2601" s="610"/>
      <c r="N2601" s="611"/>
      <c r="O2601" s="611"/>
      <c r="P2601" s="611"/>
      <c r="Q2601" s="611"/>
      <c r="R2601" s="611"/>
      <c r="S2601" s="611"/>
      <c r="T2601" s="612"/>
      <c r="AT2601" s="607" t="s">
        <v>205</v>
      </c>
      <c r="AU2601" s="607" t="s">
        <v>89</v>
      </c>
      <c r="AV2601" s="606" t="s">
        <v>89</v>
      </c>
      <c r="AW2601" s="606" t="s">
        <v>43</v>
      </c>
      <c r="AX2601" s="606" t="s">
        <v>82</v>
      </c>
      <c r="AY2601" s="607" t="s">
        <v>197</v>
      </c>
    </row>
    <row r="2602" spans="2:51" s="622" customFormat="1">
      <c r="B2602" s="621"/>
      <c r="D2602" s="594" t="s">
        <v>205</v>
      </c>
      <c r="E2602" s="623" t="s">
        <v>5</v>
      </c>
      <c r="F2602" s="624" t="s">
        <v>248</v>
      </c>
      <c r="H2602" s="625">
        <v>298.49</v>
      </c>
      <c r="L2602" s="621"/>
      <c r="M2602" s="626"/>
      <c r="N2602" s="627"/>
      <c r="O2602" s="627"/>
      <c r="P2602" s="627"/>
      <c r="Q2602" s="627"/>
      <c r="R2602" s="627"/>
      <c r="S2602" s="627"/>
      <c r="T2602" s="628"/>
      <c r="AT2602" s="623" t="s">
        <v>205</v>
      </c>
      <c r="AU2602" s="623" t="s">
        <v>89</v>
      </c>
      <c r="AV2602" s="622" t="s">
        <v>114</v>
      </c>
      <c r="AW2602" s="622" t="s">
        <v>43</v>
      </c>
      <c r="AX2602" s="622" t="s">
        <v>82</v>
      </c>
      <c r="AY2602" s="623" t="s">
        <v>197</v>
      </c>
    </row>
    <row r="2603" spans="2:51" s="599" customFormat="1">
      <c r="B2603" s="598"/>
      <c r="D2603" s="594" t="s">
        <v>205</v>
      </c>
      <c r="E2603" s="600" t="s">
        <v>5</v>
      </c>
      <c r="F2603" s="601" t="s">
        <v>249</v>
      </c>
      <c r="H2603" s="600" t="s">
        <v>5</v>
      </c>
      <c r="L2603" s="598"/>
      <c r="M2603" s="602"/>
      <c r="N2603" s="603"/>
      <c r="O2603" s="603"/>
      <c r="P2603" s="603"/>
      <c r="Q2603" s="603"/>
      <c r="R2603" s="603"/>
      <c r="S2603" s="603"/>
      <c r="T2603" s="604"/>
      <c r="AT2603" s="600" t="s">
        <v>205</v>
      </c>
      <c r="AU2603" s="600" t="s">
        <v>89</v>
      </c>
      <c r="AV2603" s="599" t="s">
        <v>11</v>
      </c>
      <c r="AW2603" s="599" t="s">
        <v>43</v>
      </c>
      <c r="AX2603" s="599" t="s">
        <v>82</v>
      </c>
      <c r="AY2603" s="600" t="s">
        <v>197</v>
      </c>
    </row>
    <row r="2604" spans="2:51" s="606" customFormat="1">
      <c r="B2604" s="605"/>
      <c r="D2604" s="594" t="s">
        <v>205</v>
      </c>
      <c r="E2604" s="607" t="s">
        <v>5</v>
      </c>
      <c r="F2604" s="608" t="s">
        <v>1867</v>
      </c>
      <c r="H2604" s="609">
        <v>7.15</v>
      </c>
      <c r="L2604" s="605"/>
      <c r="M2604" s="610"/>
      <c r="N2604" s="611"/>
      <c r="O2604" s="611"/>
      <c r="P2604" s="611"/>
      <c r="Q2604" s="611"/>
      <c r="R2604" s="611"/>
      <c r="S2604" s="611"/>
      <c r="T2604" s="612"/>
      <c r="AT2604" s="607" t="s">
        <v>205</v>
      </c>
      <c r="AU2604" s="607" t="s">
        <v>89</v>
      </c>
      <c r="AV2604" s="606" t="s">
        <v>89</v>
      </c>
      <c r="AW2604" s="606" t="s">
        <v>43</v>
      </c>
      <c r="AX2604" s="606" t="s">
        <v>82</v>
      </c>
      <c r="AY2604" s="607" t="s">
        <v>197</v>
      </c>
    </row>
    <row r="2605" spans="2:51" s="606" customFormat="1">
      <c r="B2605" s="605"/>
      <c r="D2605" s="594" t="s">
        <v>205</v>
      </c>
      <c r="E2605" s="607" t="s">
        <v>5</v>
      </c>
      <c r="F2605" s="608" t="s">
        <v>1868</v>
      </c>
      <c r="H2605" s="609">
        <v>11.12</v>
      </c>
      <c r="L2605" s="605"/>
      <c r="M2605" s="610"/>
      <c r="N2605" s="611"/>
      <c r="O2605" s="611"/>
      <c r="P2605" s="611"/>
      <c r="Q2605" s="611"/>
      <c r="R2605" s="611"/>
      <c r="S2605" s="611"/>
      <c r="T2605" s="612"/>
      <c r="AT2605" s="607" t="s">
        <v>205</v>
      </c>
      <c r="AU2605" s="607" t="s">
        <v>89</v>
      </c>
      <c r="AV2605" s="606" t="s">
        <v>89</v>
      </c>
      <c r="AW2605" s="606" t="s">
        <v>43</v>
      </c>
      <c r="AX2605" s="606" t="s">
        <v>82</v>
      </c>
      <c r="AY2605" s="607" t="s">
        <v>197</v>
      </c>
    </row>
    <row r="2606" spans="2:51" s="606" customFormat="1">
      <c r="B2606" s="605"/>
      <c r="D2606" s="594" t="s">
        <v>205</v>
      </c>
      <c r="E2606" s="607" t="s">
        <v>5</v>
      </c>
      <c r="F2606" s="608" t="s">
        <v>1869</v>
      </c>
      <c r="H2606" s="609">
        <v>14.14</v>
      </c>
      <c r="L2606" s="605"/>
      <c r="M2606" s="610"/>
      <c r="N2606" s="611"/>
      <c r="O2606" s="611"/>
      <c r="P2606" s="611"/>
      <c r="Q2606" s="611"/>
      <c r="R2606" s="611"/>
      <c r="S2606" s="611"/>
      <c r="T2606" s="612"/>
      <c r="AT2606" s="607" t="s">
        <v>205</v>
      </c>
      <c r="AU2606" s="607" t="s">
        <v>89</v>
      </c>
      <c r="AV2606" s="606" t="s">
        <v>89</v>
      </c>
      <c r="AW2606" s="606" t="s">
        <v>43</v>
      </c>
      <c r="AX2606" s="606" t="s">
        <v>82</v>
      </c>
      <c r="AY2606" s="607" t="s">
        <v>197</v>
      </c>
    </row>
    <row r="2607" spans="2:51" s="606" customFormat="1">
      <c r="B2607" s="605"/>
      <c r="D2607" s="594" t="s">
        <v>205</v>
      </c>
      <c r="E2607" s="607" t="s">
        <v>5</v>
      </c>
      <c r="F2607" s="608" t="s">
        <v>1870</v>
      </c>
      <c r="H2607" s="609">
        <v>11.38</v>
      </c>
      <c r="L2607" s="605"/>
      <c r="M2607" s="610"/>
      <c r="N2607" s="611"/>
      <c r="O2607" s="611"/>
      <c r="P2607" s="611"/>
      <c r="Q2607" s="611"/>
      <c r="R2607" s="611"/>
      <c r="S2607" s="611"/>
      <c r="T2607" s="612"/>
      <c r="AT2607" s="607" t="s">
        <v>205</v>
      </c>
      <c r="AU2607" s="607" t="s">
        <v>89</v>
      </c>
      <c r="AV2607" s="606" t="s">
        <v>89</v>
      </c>
      <c r="AW2607" s="606" t="s">
        <v>43</v>
      </c>
      <c r="AX2607" s="606" t="s">
        <v>82</v>
      </c>
      <c r="AY2607" s="607" t="s">
        <v>197</v>
      </c>
    </row>
    <row r="2608" spans="2:51" s="606" customFormat="1">
      <c r="B2608" s="605"/>
      <c r="D2608" s="594" t="s">
        <v>205</v>
      </c>
      <c r="E2608" s="607" t="s">
        <v>5</v>
      </c>
      <c r="F2608" s="608" t="s">
        <v>1871</v>
      </c>
      <c r="H2608" s="609">
        <v>14.23</v>
      </c>
      <c r="L2608" s="605"/>
      <c r="M2608" s="610"/>
      <c r="N2608" s="611"/>
      <c r="O2608" s="611"/>
      <c r="P2608" s="611"/>
      <c r="Q2608" s="611"/>
      <c r="R2608" s="611"/>
      <c r="S2608" s="611"/>
      <c r="T2608" s="612"/>
      <c r="AT2608" s="607" t="s">
        <v>205</v>
      </c>
      <c r="AU2608" s="607" t="s">
        <v>89</v>
      </c>
      <c r="AV2608" s="606" t="s">
        <v>89</v>
      </c>
      <c r="AW2608" s="606" t="s">
        <v>43</v>
      </c>
      <c r="AX2608" s="606" t="s">
        <v>82</v>
      </c>
      <c r="AY2608" s="607" t="s">
        <v>197</v>
      </c>
    </row>
    <row r="2609" spans="2:51" s="606" customFormat="1">
      <c r="B2609" s="605"/>
      <c r="D2609" s="594" t="s">
        <v>205</v>
      </c>
      <c r="E2609" s="607" t="s">
        <v>5</v>
      </c>
      <c r="F2609" s="608" t="s">
        <v>1872</v>
      </c>
      <c r="H2609" s="609">
        <v>11.34</v>
      </c>
      <c r="L2609" s="605"/>
      <c r="M2609" s="610"/>
      <c r="N2609" s="611"/>
      <c r="O2609" s="611"/>
      <c r="P2609" s="611"/>
      <c r="Q2609" s="611"/>
      <c r="R2609" s="611"/>
      <c r="S2609" s="611"/>
      <c r="T2609" s="612"/>
      <c r="AT2609" s="607" t="s">
        <v>205</v>
      </c>
      <c r="AU2609" s="607" t="s">
        <v>89</v>
      </c>
      <c r="AV2609" s="606" t="s">
        <v>89</v>
      </c>
      <c r="AW2609" s="606" t="s">
        <v>43</v>
      </c>
      <c r="AX2609" s="606" t="s">
        <v>82</v>
      </c>
      <c r="AY2609" s="607" t="s">
        <v>197</v>
      </c>
    </row>
    <row r="2610" spans="2:51" s="606" customFormat="1">
      <c r="B2610" s="605"/>
      <c r="D2610" s="594" t="s">
        <v>205</v>
      </c>
      <c r="E2610" s="607" t="s">
        <v>5</v>
      </c>
      <c r="F2610" s="608" t="s">
        <v>1873</v>
      </c>
      <c r="H2610" s="609">
        <v>13.9</v>
      </c>
      <c r="L2610" s="605"/>
      <c r="M2610" s="610"/>
      <c r="N2610" s="611"/>
      <c r="O2610" s="611"/>
      <c r="P2610" s="611"/>
      <c r="Q2610" s="611"/>
      <c r="R2610" s="611"/>
      <c r="S2610" s="611"/>
      <c r="T2610" s="612"/>
      <c r="AT2610" s="607" t="s">
        <v>205</v>
      </c>
      <c r="AU2610" s="607" t="s">
        <v>89</v>
      </c>
      <c r="AV2610" s="606" t="s">
        <v>89</v>
      </c>
      <c r="AW2610" s="606" t="s">
        <v>43</v>
      </c>
      <c r="AX2610" s="606" t="s">
        <v>82</v>
      </c>
      <c r="AY2610" s="607" t="s">
        <v>197</v>
      </c>
    </row>
    <row r="2611" spans="2:51" s="606" customFormat="1">
      <c r="B2611" s="605"/>
      <c r="D2611" s="594" t="s">
        <v>205</v>
      </c>
      <c r="E2611" s="607" t="s">
        <v>5</v>
      </c>
      <c r="F2611" s="608" t="s">
        <v>1874</v>
      </c>
      <c r="H2611" s="609">
        <v>11.35</v>
      </c>
      <c r="L2611" s="605"/>
      <c r="M2611" s="610"/>
      <c r="N2611" s="611"/>
      <c r="O2611" s="611"/>
      <c r="P2611" s="611"/>
      <c r="Q2611" s="611"/>
      <c r="R2611" s="611"/>
      <c r="S2611" s="611"/>
      <c r="T2611" s="612"/>
      <c r="AT2611" s="607" t="s">
        <v>205</v>
      </c>
      <c r="AU2611" s="607" t="s">
        <v>89</v>
      </c>
      <c r="AV2611" s="606" t="s">
        <v>89</v>
      </c>
      <c r="AW2611" s="606" t="s">
        <v>43</v>
      </c>
      <c r="AX2611" s="606" t="s">
        <v>82</v>
      </c>
      <c r="AY2611" s="607" t="s">
        <v>197</v>
      </c>
    </row>
    <row r="2612" spans="2:51" s="606" customFormat="1">
      <c r="B2612" s="605"/>
      <c r="D2612" s="594" t="s">
        <v>205</v>
      </c>
      <c r="E2612" s="607" t="s">
        <v>5</v>
      </c>
      <c r="F2612" s="608" t="s">
        <v>1875</v>
      </c>
      <c r="H2612" s="609">
        <v>14.47</v>
      </c>
      <c r="L2612" s="605"/>
      <c r="M2612" s="610"/>
      <c r="N2612" s="611"/>
      <c r="O2612" s="611"/>
      <c r="P2612" s="611"/>
      <c r="Q2612" s="611"/>
      <c r="R2612" s="611"/>
      <c r="S2612" s="611"/>
      <c r="T2612" s="612"/>
      <c r="AT2612" s="607" t="s">
        <v>205</v>
      </c>
      <c r="AU2612" s="607" t="s">
        <v>89</v>
      </c>
      <c r="AV2612" s="606" t="s">
        <v>89</v>
      </c>
      <c r="AW2612" s="606" t="s">
        <v>43</v>
      </c>
      <c r="AX2612" s="606" t="s">
        <v>82</v>
      </c>
      <c r="AY2612" s="607" t="s">
        <v>197</v>
      </c>
    </row>
    <row r="2613" spans="2:51" s="606" customFormat="1">
      <c r="B2613" s="605"/>
      <c r="D2613" s="594" t="s">
        <v>205</v>
      </c>
      <c r="E2613" s="607" t="s">
        <v>5</v>
      </c>
      <c r="F2613" s="608" t="s">
        <v>1876</v>
      </c>
      <c r="H2613" s="609">
        <v>11.28</v>
      </c>
      <c r="L2613" s="605"/>
      <c r="M2613" s="610"/>
      <c r="N2613" s="611"/>
      <c r="O2613" s="611"/>
      <c r="P2613" s="611"/>
      <c r="Q2613" s="611"/>
      <c r="R2613" s="611"/>
      <c r="S2613" s="611"/>
      <c r="T2613" s="612"/>
      <c r="AT2613" s="607" t="s">
        <v>205</v>
      </c>
      <c r="AU2613" s="607" t="s">
        <v>89</v>
      </c>
      <c r="AV2613" s="606" t="s">
        <v>89</v>
      </c>
      <c r="AW2613" s="606" t="s">
        <v>43</v>
      </c>
      <c r="AX2613" s="606" t="s">
        <v>82</v>
      </c>
      <c r="AY2613" s="607" t="s">
        <v>197</v>
      </c>
    </row>
    <row r="2614" spans="2:51" s="606" customFormat="1">
      <c r="B2614" s="605"/>
      <c r="D2614" s="594" t="s">
        <v>205</v>
      </c>
      <c r="E2614" s="607" t="s">
        <v>5</v>
      </c>
      <c r="F2614" s="608" t="s">
        <v>1877</v>
      </c>
      <c r="H2614" s="609">
        <v>14.09</v>
      </c>
      <c r="L2614" s="605"/>
      <c r="M2614" s="610"/>
      <c r="N2614" s="611"/>
      <c r="O2614" s="611"/>
      <c r="P2614" s="611"/>
      <c r="Q2614" s="611"/>
      <c r="R2614" s="611"/>
      <c r="S2614" s="611"/>
      <c r="T2614" s="612"/>
      <c r="AT2614" s="607" t="s">
        <v>205</v>
      </c>
      <c r="AU2614" s="607" t="s">
        <v>89</v>
      </c>
      <c r="AV2614" s="606" t="s">
        <v>89</v>
      </c>
      <c r="AW2614" s="606" t="s">
        <v>43</v>
      </c>
      <c r="AX2614" s="606" t="s">
        <v>82</v>
      </c>
      <c r="AY2614" s="607" t="s">
        <v>197</v>
      </c>
    </row>
    <row r="2615" spans="2:51" s="606" customFormat="1">
      <c r="B2615" s="605"/>
      <c r="D2615" s="594" t="s">
        <v>205</v>
      </c>
      <c r="E2615" s="607" t="s">
        <v>5</v>
      </c>
      <c r="F2615" s="608" t="s">
        <v>1878</v>
      </c>
      <c r="H2615" s="609">
        <v>11.3</v>
      </c>
      <c r="L2615" s="605"/>
      <c r="M2615" s="610"/>
      <c r="N2615" s="611"/>
      <c r="O2615" s="611"/>
      <c r="P2615" s="611"/>
      <c r="Q2615" s="611"/>
      <c r="R2615" s="611"/>
      <c r="S2615" s="611"/>
      <c r="T2615" s="612"/>
      <c r="AT2615" s="607" t="s">
        <v>205</v>
      </c>
      <c r="AU2615" s="607" t="s">
        <v>89</v>
      </c>
      <c r="AV2615" s="606" t="s">
        <v>89</v>
      </c>
      <c r="AW2615" s="606" t="s">
        <v>43</v>
      </c>
      <c r="AX2615" s="606" t="s">
        <v>82</v>
      </c>
      <c r="AY2615" s="607" t="s">
        <v>197</v>
      </c>
    </row>
    <row r="2616" spans="2:51" s="606" customFormat="1">
      <c r="B2616" s="605"/>
      <c r="D2616" s="594" t="s">
        <v>205</v>
      </c>
      <c r="E2616" s="607" t="s">
        <v>5</v>
      </c>
      <c r="F2616" s="608" t="s">
        <v>1879</v>
      </c>
      <c r="H2616" s="609">
        <v>14.09</v>
      </c>
      <c r="L2616" s="605"/>
      <c r="M2616" s="610"/>
      <c r="N2616" s="611"/>
      <c r="O2616" s="611"/>
      <c r="P2616" s="611"/>
      <c r="Q2616" s="611"/>
      <c r="R2616" s="611"/>
      <c r="S2616" s="611"/>
      <c r="T2616" s="612"/>
      <c r="AT2616" s="607" t="s">
        <v>205</v>
      </c>
      <c r="AU2616" s="607" t="s">
        <v>89</v>
      </c>
      <c r="AV2616" s="606" t="s">
        <v>89</v>
      </c>
      <c r="AW2616" s="606" t="s">
        <v>43</v>
      </c>
      <c r="AX2616" s="606" t="s">
        <v>82</v>
      </c>
      <c r="AY2616" s="607" t="s">
        <v>197</v>
      </c>
    </row>
    <row r="2617" spans="2:51" s="606" customFormat="1">
      <c r="B2617" s="605"/>
      <c r="D2617" s="594" t="s">
        <v>205</v>
      </c>
      <c r="E2617" s="607" t="s">
        <v>5</v>
      </c>
      <c r="F2617" s="608" t="s">
        <v>1880</v>
      </c>
      <c r="H2617" s="609">
        <v>11.3</v>
      </c>
      <c r="L2617" s="605"/>
      <c r="M2617" s="610"/>
      <c r="N2617" s="611"/>
      <c r="O2617" s="611"/>
      <c r="P2617" s="611"/>
      <c r="Q2617" s="611"/>
      <c r="R2617" s="611"/>
      <c r="S2617" s="611"/>
      <c r="T2617" s="612"/>
      <c r="AT2617" s="607" t="s">
        <v>205</v>
      </c>
      <c r="AU2617" s="607" t="s">
        <v>89</v>
      </c>
      <c r="AV2617" s="606" t="s">
        <v>89</v>
      </c>
      <c r="AW2617" s="606" t="s">
        <v>43</v>
      </c>
      <c r="AX2617" s="606" t="s">
        <v>82</v>
      </c>
      <c r="AY2617" s="607" t="s">
        <v>197</v>
      </c>
    </row>
    <row r="2618" spans="2:51" s="606" customFormat="1">
      <c r="B2618" s="605"/>
      <c r="D2618" s="594" t="s">
        <v>205</v>
      </c>
      <c r="E2618" s="607" t="s">
        <v>5</v>
      </c>
      <c r="F2618" s="608" t="s">
        <v>1881</v>
      </c>
      <c r="H2618" s="609">
        <v>14.14</v>
      </c>
      <c r="L2618" s="605"/>
      <c r="M2618" s="610"/>
      <c r="N2618" s="611"/>
      <c r="O2618" s="611"/>
      <c r="P2618" s="611"/>
      <c r="Q2618" s="611"/>
      <c r="R2618" s="611"/>
      <c r="S2618" s="611"/>
      <c r="T2618" s="612"/>
      <c r="AT2618" s="607" t="s">
        <v>205</v>
      </c>
      <c r="AU2618" s="607" t="s">
        <v>89</v>
      </c>
      <c r="AV2618" s="606" t="s">
        <v>89</v>
      </c>
      <c r="AW2618" s="606" t="s">
        <v>43</v>
      </c>
      <c r="AX2618" s="606" t="s">
        <v>82</v>
      </c>
      <c r="AY2618" s="607" t="s">
        <v>197</v>
      </c>
    </row>
    <row r="2619" spans="2:51" s="606" customFormat="1">
      <c r="B2619" s="605"/>
      <c r="D2619" s="594" t="s">
        <v>205</v>
      </c>
      <c r="E2619" s="607" t="s">
        <v>5</v>
      </c>
      <c r="F2619" s="608" t="s">
        <v>1882</v>
      </c>
      <c r="H2619" s="609">
        <v>11.3</v>
      </c>
      <c r="L2619" s="605"/>
      <c r="M2619" s="610"/>
      <c r="N2619" s="611"/>
      <c r="O2619" s="611"/>
      <c r="P2619" s="611"/>
      <c r="Q2619" s="611"/>
      <c r="R2619" s="611"/>
      <c r="S2619" s="611"/>
      <c r="T2619" s="612"/>
      <c r="AT2619" s="607" t="s">
        <v>205</v>
      </c>
      <c r="AU2619" s="607" t="s">
        <v>89</v>
      </c>
      <c r="AV2619" s="606" t="s">
        <v>89</v>
      </c>
      <c r="AW2619" s="606" t="s">
        <v>43</v>
      </c>
      <c r="AX2619" s="606" t="s">
        <v>82</v>
      </c>
      <c r="AY2619" s="607" t="s">
        <v>197</v>
      </c>
    </row>
    <row r="2620" spans="2:51" s="606" customFormat="1">
      <c r="B2620" s="605"/>
      <c r="D2620" s="594" t="s">
        <v>205</v>
      </c>
      <c r="E2620" s="607" t="s">
        <v>5</v>
      </c>
      <c r="F2620" s="608" t="s">
        <v>1883</v>
      </c>
      <c r="H2620" s="609">
        <v>14.14</v>
      </c>
      <c r="L2620" s="605"/>
      <c r="M2620" s="610"/>
      <c r="N2620" s="611"/>
      <c r="O2620" s="611"/>
      <c r="P2620" s="611"/>
      <c r="Q2620" s="611"/>
      <c r="R2620" s="611"/>
      <c r="S2620" s="611"/>
      <c r="T2620" s="612"/>
      <c r="AT2620" s="607" t="s">
        <v>205</v>
      </c>
      <c r="AU2620" s="607" t="s">
        <v>89</v>
      </c>
      <c r="AV2620" s="606" t="s">
        <v>89</v>
      </c>
      <c r="AW2620" s="606" t="s">
        <v>43</v>
      </c>
      <c r="AX2620" s="606" t="s">
        <v>82</v>
      </c>
      <c r="AY2620" s="607" t="s">
        <v>197</v>
      </c>
    </row>
    <row r="2621" spans="2:51" s="606" customFormat="1">
      <c r="B2621" s="605"/>
      <c r="D2621" s="594" t="s">
        <v>205</v>
      </c>
      <c r="E2621" s="607" t="s">
        <v>5</v>
      </c>
      <c r="F2621" s="608" t="s">
        <v>1884</v>
      </c>
      <c r="H2621" s="609">
        <v>11.3</v>
      </c>
      <c r="L2621" s="605"/>
      <c r="M2621" s="610"/>
      <c r="N2621" s="611"/>
      <c r="O2621" s="611"/>
      <c r="P2621" s="611"/>
      <c r="Q2621" s="611"/>
      <c r="R2621" s="611"/>
      <c r="S2621" s="611"/>
      <c r="T2621" s="612"/>
      <c r="AT2621" s="607" t="s">
        <v>205</v>
      </c>
      <c r="AU2621" s="607" t="s">
        <v>89</v>
      </c>
      <c r="AV2621" s="606" t="s">
        <v>89</v>
      </c>
      <c r="AW2621" s="606" t="s">
        <v>43</v>
      </c>
      <c r="AX2621" s="606" t="s">
        <v>82</v>
      </c>
      <c r="AY2621" s="607" t="s">
        <v>197</v>
      </c>
    </row>
    <row r="2622" spans="2:51" s="606" customFormat="1">
      <c r="B2622" s="605"/>
      <c r="D2622" s="594" t="s">
        <v>205</v>
      </c>
      <c r="E2622" s="607" t="s">
        <v>5</v>
      </c>
      <c r="F2622" s="608" t="s">
        <v>1885</v>
      </c>
      <c r="H2622" s="609">
        <v>14.14</v>
      </c>
      <c r="L2622" s="605"/>
      <c r="M2622" s="610"/>
      <c r="N2622" s="611"/>
      <c r="O2622" s="611"/>
      <c r="P2622" s="611"/>
      <c r="Q2622" s="611"/>
      <c r="R2622" s="611"/>
      <c r="S2622" s="611"/>
      <c r="T2622" s="612"/>
      <c r="AT2622" s="607" t="s">
        <v>205</v>
      </c>
      <c r="AU2622" s="607" t="s">
        <v>89</v>
      </c>
      <c r="AV2622" s="606" t="s">
        <v>89</v>
      </c>
      <c r="AW2622" s="606" t="s">
        <v>43</v>
      </c>
      <c r="AX2622" s="606" t="s">
        <v>82</v>
      </c>
      <c r="AY2622" s="607" t="s">
        <v>197</v>
      </c>
    </row>
    <row r="2623" spans="2:51" s="606" customFormat="1">
      <c r="B2623" s="605"/>
      <c r="D2623" s="594" t="s">
        <v>205</v>
      </c>
      <c r="E2623" s="607" t="s">
        <v>5</v>
      </c>
      <c r="F2623" s="608" t="s">
        <v>1886</v>
      </c>
      <c r="H2623" s="609">
        <v>11.3</v>
      </c>
      <c r="L2623" s="605"/>
      <c r="M2623" s="610"/>
      <c r="N2623" s="611"/>
      <c r="O2623" s="611"/>
      <c r="P2623" s="611"/>
      <c r="Q2623" s="611"/>
      <c r="R2623" s="611"/>
      <c r="S2623" s="611"/>
      <c r="T2623" s="612"/>
      <c r="AT2623" s="607" t="s">
        <v>205</v>
      </c>
      <c r="AU2623" s="607" t="s">
        <v>89</v>
      </c>
      <c r="AV2623" s="606" t="s">
        <v>89</v>
      </c>
      <c r="AW2623" s="606" t="s">
        <v>43</v>
      </c>
      <c r="AX2623" s="606" t="s">
        <v>82</v>
      </c>
      <c r="AY2623" s="607" t="s">
        <v>197</v>
      </c>
    </row>
    <row r="2624" spans="2:51" s="606" customFormat="1">
      <c r="B2624" s="605"/>
      <c r="D2624" s="594" t="s">
        <v>205</v>
      </c>
      <c r="E2624" s="607" t="s">
        <v>5</v>
      </c>
      <c r="F2624" s="608" t="s">
        <v>1887</v>
      </c>
      <c r="H2624" s="609">
        <v>14.14</v>
      </c>
      <c r="L2624" s="605"/>
      <c r="M2624" s="610"/>
      <c r="N2624" s="611"/>
      <c r="O2624" s="611"/>
      <c r="P2624" s="611"/>
      <c r="Q2624" s="611"/>
      <c r="R2624" s="611"/>
      <c r="S2624" s="611"/>
      <c r="T2624" s="612"/>
      <c r="AT2624" s="607" t="s">
        <v>205</v>
      </c>
      <c r="AU2624" s="607" t="s">
        <v>89</v>
      </c>
      <c r="AV2624" s="606" t="s">
        <v>89</v>
      </c>
      <c r="AW2624" s="606" t="s">
        <v>43</v>
      </c>
      <c r="AX2624" s="606" t="s">
        <v>82</v>
      </c>
      <c r="AY2624" s="607" t="s">
        <v>197</v>
      </c>
    </row>
    <row r="2625" spans="2:65" s="606" customFormat="1">
      <c r="B2625" s="605"/>
      <c r="D2625" s="594" t="s">
        <v>205</v>
      </c>
      <c r="E2625" s="607" t="s">
        <v>5</v>
      </c>
      <c r="F2625" s="608" t="s">
        <v>1888</v>
      </c>
      <c r="H2625" s="609">
        <v>11.3</v>
      </c>
      <c r="L2625" s="605"/>
      <c r="M2625" s="610"/>
      <c r="N2625" s="611"/>
      <c r="O2625" s="611"/>
      <c r="P2625" s="611"/>
      <c r="Q2625" s="611"/>
      <c r="R2625" s="611"/>
      <c r="S2625" s="611"/>
      <c r="T2625" s="612"/>
      <c r="AT2625" s="607" t="s">
        <v>205</v>
      </c>
      <c r="AU2625" s="607" t="s">
        <v>89</v>
      </c>
      <c r="AV2625" s="606" t="s">
        <v>89</v>
      </c>
      <c r="AW2625" s="606" t="s">
        <v>43</v>
      </c>
      <c r="AX2625" s="606" t="s">
        <v>82</v>
      </c>
      <c r="AY2625" s="607" t="s">
        <v>197</v>
      </c>
    </row>
    <row r="2626" spans="2:65" s="606" customFormat="1">
      <c r="B2626" s="605"/>
      <c r="D2626" s="594" t="s">
        <v>205</v>
      </c>
      <c r="E2626" s="607" t="s">
        <v>5</v>
      </c>
      <c r="F2626" s="608" t="s">
        <v>1889</v>
      </c>
      <c r="H2626" s="609">
        <v>14.29</v>
      </c>
      <c r="L2626" s="605"/>
      <c r="M2626" s="610"/>
      <c r="N2626" s="611"/>
      <c r="O2626" s="611"/>
      <c r="P2626" s="611"/>
      <c r="Q2626" s="611"/>
      <c r="R2626" s="611"/>
      <c r="S2626" s="611"/>
      <c r="T2626" s="612"/>
      <c r="AT2626" s="607" t="s">
        <v>205</v>
      </c>
      <c r="AU2626" s="607" t="s">
        <v>89</v>
      </c>
      <c r="AV2626" s="606" t="s">
        <v>89</v>
      </c>
      <c r="AW2626" s="606" t="s">
        <v>43</v>
      </c>
      <c r="AX2626" s="606" t="s">
        <v>82</v>
      </c>
      <c r="AY2626" s="607" t="s">
        <v>197</v>
      </c>
    </row>
    <row r="2627" spans="2:65" s="606" customFormat="1">
      <c r="B2627" s="605"/>
      <c r="D2627" s="594" t="s">
        <v>205</v>
      </c>
      <c r="E2627" s="607" t="s">
        <v>5</v>
      </c>
      <c r="F2627" s="608" t="s">
        <v>1890</v>
      </c>
      <c r="H2627" s="609">
        <v>11.3</v>
      </c>
      <c r="L2627" s="605"/>
      <c r="M2627" s="610"/>
      <c r="N2627" s="611"/>
      <c r="O2627" s="611"/>
      <c r="P2627" s="611"/>
      <c r="Q2627" s="611"/>
      <c r="R2627" s="611"/>
      <c r="S2627" s="611"/>
      <c r="T2627" s="612"/>
      <c r="AT2627" s="607" t="s">
        <v>205</v>
      </c>
      <c r="AU2627" s="607" t="s">
        <v>89</v>
      </c>
      <c r="AV2627" s="606" t="s">
        <v>89</v>
      </c>
      <c r="AW2627" s="606" t="s">
        <v>43</v>
      </c>
      <c r="AX2627" s="606" t="s">
        <v>82</v>
      </c>
      <c r="AY2627" s="607" t="s">
        <v>197</v>
      </c>
    </row>
    <row r="2628" spans="2:65" s="622" customFormat="1">
      <c r="B2628" s="621"/>
      <c r="D2628" s="594" t="s">
        <v>205</v>
      </c>
      <c r="E2628" s="623" t="s">
        <v>5</v>
      </c>
      <c r="F2628" s="624" t="s">
        <v>253</v>
      </c>
      <c r="H2628" s="625">
        <v>298.49</v>
      </c>
      <c r="L2628" s="621"/>
      <c r="M2628" s="626"/>
      <c r="N2628" s="627"/>
      <c r="O2628" s="627"/>
      <c r="P2628" s="627"/>
      <c r="Q2628" s="627"/>
      <c r="R2628" s="627"/>
      <c r="S2628" s="627"/>
      <c r="T2628" s="628"/>
      <c r="AT2628" s="623" t="s">
        <v>205</v>
      </c>
      <c r="AU2628" s="623" t="s">
        <v>89</v>
      </c>
      <c r="AV2628" s="622" t="s">
        <v>114</v>
      </c>
      <c r="AW2628" s="622" t="s">
        <v>43</v>
      </c>
      <c r="AX2628" s="622" t="s">
        <v>82</v>
      </c>
      <c r="AY2628" s="623" t="s">
        <v>197</v>
      </c>
    </row>
    <row r="2629" spans="2:65" s="614" customFormat="1">
      <c r="B2629" s="613"/>
      <c r="D2629" s="594" t="s">
        <v>205</v>
      </c>
      <c r="E2629" s="615" t="s">
        <v>5</v>
      </c>
      <c r="F2629" s="616" t="s">
        <v>210</v>
      </c>
      <c r="H2629" s="617">
        <v>1201.43</v>
      </c>
      <c r="L2629" s="613"/>
      <c r="M2629" s="618"/>
      <c r="N2629" s="619"/>
      <c r="O2629" s="619"/>
      <c r="P2629" s="619"/>
      <c r="Q2629" s="619"/>
      <c r="R2629" s="619"/>
      <c r="S2629" s="619"/>
      <c r="T2629" s="620"/>
      <c r="AT2629" s="615" t="s">
        <v>205</v>
      </c>
      <c r="AU2629" s="615" t="s">
        <v>89</v>
      </c>
      <c r="AV2629" s="614" t="s">
        <v>129</v>
      </c>
      <c r="AW2629" s="614" t="s">
        <v>43</v>
      </c>
      <c r="AX2629" s="614" t="s">
        <v>11</v>
      </c>
      <c r="AY2629" s="615" t="s">
        <v>197</v>
      </c>
    </row>
    <row r="2630" spans="2:65" s="560" customFormat="1" ht="29.85" customHeight="1">
      <c r="B2630" s="559"/>
      <c r="D2630" s="561" t="s">
        <v>81</v>
      </c>
      <c r="E2630" s="570" t="s">
        <v>1891</v>
      </c>
      <c r="F2630" s="570" t="s">
        <v>1892</v>
      </c>
      <c r="J2630" s="571">
        <f>BK2630</f>
        <v>0</v>
      </c>
      <c r="L2630" s="559"/>
      <c r="M2630" s="564"/>
      <c r="N2630" s="565"/>
      <c r="O2630" s="565"/>
      <c r="P2630" s="566">
        <f>SUM(P2631:P2934)</f>
        <v>0</v>
      </c>
      <c r="Q2630" s="565"/>
      <c r="R2630" s="566">
        <f>SUM(R2631:R2934)</f>
        <v>0</v>
      </c>
      <c r="S2630" s="565"/>
      <c r="T2630" s="567">
        <f>SUM(T2631:T2934)</f>
        <v>40.108612399999998</v>
      </c>
      <c r="AR2630" s="561" t="s">
        <v>89</v>
      </c>
      <c r="AT2630" s="568" t="s">
        <v>81</v>
      </c>
      <c r="AU2630" s="568" t="s">
        <v>11</v>
      </c>
      <c r="AY2630" s="561" t="s">
        <v>197</v>
      </c>
      <c r="BK2630" s="569">
        <f>SUM(BK2631:BK2934)</f>
        <v>0</v>
      </c>
    </row>
    <row r="2631" spans="2:65" s="492" customFormat="1" ht="16.5" customHeight="1">
      <c r="B2631" s="493"/>
      <c r="C2631" s="572" t="s">
        <v>1893</v>
      </c>
      <c r="D2631" s="572" t="s">
        <v>199</v>
      </c>
      <c r="E2631" s="573" t="s">
        <v>1894</v>
      </c>
      <c r="F2631" s="574" t="s">
        <v>1895</v>
      </c>
      <c r="G2631" s="575" t="s">
        <v>290</v>
      </c>
      <c r="H2631" s="576">
        <v>727.92399999999998</v>
      </c>
      <c r="I2631" s="7"/>
      <c r="J2631" s="577">
        <f>ROUND(I2631*H2631,0)</f>
        <v>0</v>
      </c>
      <c r="K2631" s="574" t="s">
        <v>203</v>
      </c>
      <c r="L2631" s="493"/>
      <c r="M2631" s="578" t="s">
        <v>5</v>
      </c>
      <c r="N2631" s="579" t="s">
        <v>53</v>
      </c>
      <c r="O2631" s="494"/>
      <c r="P2631" s="580">
        <f>O2631*H2631</f>
        <v>0</v>
      </c>
      <c r="Q2631" s="580">
        <v>0</v>
      </c>
      <c r="R2631" s="580">
        <f>Q2631*H2631</f>
        <v>0</v>
      </c>
      <c r="S2631" s="580">
        <v>5.5100000000000003E-2</v>
      </c>
      <c r="T2631" s="581">
        <f>S2631*H2631</f>
        <v>40.108612399999998</v>
      </c>
      <c r="AR2631" s="482" t="s">
        <v>374</v>
      </c>
      <c r="AT2631" s="482" t="s">
        <v>199</v>
      </c>
      <c r="AU2631" s="482" t="s">
        <v>89</v>
      </c>
      <c r="AY2631" s="482" t="s">
        <v>197</v>
      </c>
      <c r="BE2631" s="582">
        <f>IF(N2631="základní",J2631,0)</f>
        <v>0</v>
      </c>
      <c r="BF2631" s="582">
        <f>IF(N2631="snížená",J2631,0)</f>
        <v>0</v>
      </c>
      <c r="BG2631" s="582">
        <f>IF(N2631="zákl. přenesená",J2631,0)</f>
        <v>0</v>
      </c>
      <c r="BH2631" s="582">
        <f>IF(N2631="sníž. přenesená",J2631,0)</f>
        <v>0</v>
      </c>
      <c r="BI2631" s="582">
        <f>IF(N2631="nulová",J2631,0)</f>
        <v>0</v>
      </c>
      <c r="BJ2631" s="482" t="s">
        <v>11</v>
      </c>
      <c r="BK2631" s="582">
        <f>ROUND(I2631*H2631,0)</f>
        <v>0</v>
      </c>
      <c r="BL2631" s="482" t="s">
        <v>374</v>
      </c>
      <c r="BM2631" s="482" t="s">
        <v>1896</v>
      </c>
    </row>
    <row r="2632" spans="2:65" s="599" customFormat="1">
      <c r="B2632" s="598"/>
      <c r="D2632" s="594" t="s">
        <v>205</v>
      </c>
      <c r="E2632" s="600" t="s">
        <v>5</v>
      </c>
      <c r="F2632" s="601" t="s">
        <v>215</v>
      </c>
      <c r="H2632" s="600" t="s">
        <v>5</v>
      </c>
      <c r="L2632" s="598"/>
      <c r="M2632" s="602"/>
      <c r="N2632" s="603"/>
      <c r="O2632" s="603"/>
      <c r="P2632" s="603"/>
      <c r="Q2632" s="603"/>
      <c r="R2632" s="603"/>
      <c r="S2632" s="603"/>
      <c r="T2632" s="604"/>
      <c r="AT2632" s="600" t="s">
        <v>205</v>
      </c>
      <c r="AU2632" s="600" t="s">
        <v>89</v>
      </c>
      <c r="AV2632" s="599" t="s">
        <v>11</v>
      </c>
      <c r="AW2632" s="599" t="s">
        <v>43</v>
      </c>
      <c r="AX2632" s="599" t="s">
        <v>82</v>
      </c>
      <c r="AY2632" s="600" t="s">
        <v>197</v>
      </c>
    </row>
    <row r="2633" spans="2:65" s="599" customFormat="1">
      <c r="B2633" s="598"/>
      <c r="D2633" s="594" t="s">
        <v>205</v>
      </c>
      <c r="E2633" s="600" t="s">
        <v>5</v>
      </c>
      <c r="F2633" s="601" t="s">
        <v>1027</v>
      </c>
      <c r="H2633" s="600" t="s">
        <v>5</v>
      </c>
      <c r="L2633" s="598"/>
      <c r="M2633" s="602"/>
      <c r="N2633" s="603"/>
      <c r="O2633" s="603"/>
      <c r="P2633" s="603"/>
      <c r="Q2633" s="603"/>
      <c r="R2633" s="603"/>
      <c r="S2633" s="603"/>
      <c r="T2633" s="604"/>
      <c r="AT2633" s="600" t="s">
        <v>205</v>
      </c>
      <c r="AU2633" s="600" t="s">
        <v>89</v>
      </c>
      <c r="AV2633" s="599" t="s">
        <v>11</v>
      </c>
      <c r="AW2633" s="599" t="s">
        <v>43</v>
      </c>
      <c r="AX2633" s="599" t="s">
        <v>82</v>
      </c>
      <c r="AY2633" s="600" t="s">
        <v>197</v>
      </c>
    </row>
    <row r="2634" spans="2:65" s="606" customFormat="1">
      <c r="B2634" s="605"/>
      <c r="D2634" s="594" t="s">
        <v>205</v>
      </c>
      <c r="E2634" s="607" t="s">
        <v>5</v>
      </c>
      <c r="F2634" s="608" t="s">
        <v>1028</v>
      </c>
      <c r="H2634" s="609">
        <v>23.872</v>
      </c>
      <c r="L2634" s="605"/>
      <c r="M2634" s="610"/>
      <c r="N2634" s="611"/>
      <c r="O2634" s="611"/>
      <c r="P2634" s="611"/>
      <c r="Q2634" s="611"/>
      <c r="R2634" s="611"/>
      <c r="S2634" s="611"/>
      <c r="T2634" s="612"/>
      <c r="AT2634" s="607" t="s">
        <v>205</v>
      </c>
      <c r="AU2634" s="607" t="s">
        <v>89</v>
      </c>
      <c r="AV2634" s="606" t="s">
        <v>89</v>
      </c>
      <c r="AW2634" s="606" t="s">
        <v>43</v>
      </c>
      <c r="AX2634" s="606" t="s">
        <v>82</v>
      </c>
      <c r="AY2634" s="607" t="s">
        <v>197</v>
      </c>
    </row>
    <row r="2635" spans="2:65" s="599" customFormat="1">
      <c r="B2635" s="598"/>
      <c r="D2635" s="594" t="s">
        <v>205</v>
      </c>
      <c r="E2635" s="600" t="s">
        <v>5</v>
      </c>
      <c r="F2635" s="601" t="s">
        <v>388</v>
      </c>
      <c r="H2635" s="600" t="s">
        <v>5</v>
      </c>
      <c r="L2635" s="598"/>
      <c r="M2635" s="602"/>
      <c r="N2635" s="603"/>
      <c r="O2635" s="603"/>
      <c r="P2635" s="603"/>
      <c r="Q2635" s="603"/>
      <c r="R2635" s="603"/>
      <c r="S2635" s="603"/>
      <c r="T2635" s="604"/>
      <c r="AT2635" s="600" t="s">
        <v>205</v>
      </c>
      <c r="AU2635" s="600" t="s">
        <v>89</v>
      </c>
      <c r="AV2635" s="599" t="s">
        <v>11</v>
      </c>
      <c r="AW2635" s="599" t="s">
        <v>43</v>
      </c>
      <c r="AX2635" s="599" t="s">
        <v>82</v>
      </c>
      <c r="AY2635" s="600" t="s">
        <v>197</v>
      </c>
    </row>
    <row r="2636" spans="2:65" s="606" customFormat="1">
      <c r="B2636" s="605"/>
      <c r="D2636" s="594" t="s">
        <v>205</v>
      </c>
      <c r="E2636" s="607" t="s">
        <v>5</v>
      </c>
      <c r="F2636" s="608" t="s">
        <v>1029</v>
      </c>
      <c r="H2636" s="609">
        <v>-1.1819999999999999</v>
      </c>
      <c r="L2636" s="605"/>
      <c r="M2636" s="610"/>
      <c r="N2636" s="611"/>
      <c r="O2636" s="611"/>
      <c r="P2636" s="611"/>
      <c r="Q2636" s="611"/>
      <c r="R2636" s="611"/>
      <c r="S2636" s="611"/>
      <c r="T2636" s="612"/>
      <c r="AT2636" s="607" t="s">
        <v>205</v>
      </c>
      <c r="AU2636" s="607" t="s">
        <v>89</v>
      </c>
      <c r="AV2636" s="606" t="s">
        <v>89</v>
      </c>
      <c r="AW2636" s="606" t="s">
        <v>43</v>
      </c>
      <c r="AX2636" s="606" t="s">
        <v>82</v>
      </c>
      <c r="AY2636" s="607" t="s">
        <v>197</v>
      </c>
    </row>
    <row r="2637" spans="2:65" s="622" customFormat="1">
      <c r="B2637" s="621"/>
      <c r="D2637" s="594" t="s">
        <v>205</v>
      </c>
      <c r="E2637" s="623" t="s">
        <v>5</v>
      </c>
      <c r="F2637" s="624" t="s">
        <v>222</v>
      </c>
      <c r="H2637" s="625">
        <v>22.69</v>
      </c>
      <c r="L2637" s="621"/>
      <c r="M2637" s="626"/>
      <c r="N2637" s="627"/>
      <c r="O2637" s="627"/>
      <c r="P2637" s="627"/>
      <c r="Q2637" s="627"/>
      <c r="R2637" s="627"/>
      <c r="S2637" s="627"/>
      <c r="T2637" s="628"/>
      <c r="AT2637" s="623" t="s">
        <v>205</v>
      </c>
      <c r="AU2637" s="623" t="s">
        <v>89</v>
      </c>
      <c r="AV2637" s="622" t="s">
        <v>114</v>
      </c>
      <c r="AW2637" s="622" t="s">
        <v>43</v>
      </c>
      <c r="AX2637" s="622" t="s">
        <v>82</v>
      </c>
      <c r="AY2637" s="623" t="s">
        <v>197</v>
      </c>
    </row>
    <row r="2638" spans="2:65" s="599" customFormat="1">
      <c r="B2638" s="598"/>
      <c r="D2638" s="594" t="s">
        <v>205</v>
      </c>
      <c r="E2638" s="600" t="s">
        <v>5</v>
      </c>
      <c r="F2638" s="601" t="s">
        <v>223</v>
      </c>
      <c r="H2638" s="600" t="s">
        <v>5</v>
      </c>
      <c r="L2638" s="598"/>
      <c r="M2638" s="602"/>
      <c r="N2638" s="603"/>
      <c r="O2638" s="603"/>
      <c r="P2638" s="603"/>
      <c r="Q2638" s="603"/>
      <c r="R2638" s="603"/>
      <c r="S2638" s="603"/>
      <c r="T2638" s="604"/>
      <c r="AT2638" s="600" t="s">
        <v>205</v>
      </c>
      <c r="AU2638" s="600" t="s">
        <v>89</v>
      </c>
      <c r="AV2638" s="599" t="s">
        <v>11</v>
      </c>
      <c r="AW2638" s="599" t="s">
        <v>43</v>
      </c>
      <c r="AX2638" s="599" t="s">
        <v>82</v>
      </c>
      <c r="AY2638" s="600" t="s">
        <v>197</v>
      </c>
    </row>
    <row r="2639" spans="2:65" s="599" customFormat="1">
      <c r="B2639" s="598"/>
      <c r="D2639" s="594" t="s">
        <v>205</v>
      </c>
      <c r="E2639" s="600" t="s">
        <v>5</v>
      </c>
      <c r="F2639" s="601" t="s">
        <v>1030</v>
      </c>
      <c r="H2639" s="600" t="s">
        <v>5</v>
      </c>
      <c r="L2639" s="598"/>
      <c r="M2639" s="602"/>
      <c r="N2639" s="603"/>
      <c r="O2639" s="603"/>
      <c r="P2639" s="603"/>
      <c r="Q2639" s="603"/>
      <c r="R2639" s="603"/>
      <c r="S2639" s="603"/>
      <c r="T2639" s="604"/>
      <c r="AT2639" s="600" t="s">
        <v>205</v>
      </c>
      <c r="AU2639" s="600" t="s">
        <v>89</v>
      </c>
      <c r="AV2639" s="599" t="s">
        <v>11</v>
      </c>
      <c r="AW2639" s="599" t="s">
        <v>43</v>
      </c>
      <c r="AX2639" s="599" t="s">
        <v>82</v>
      </c>
      <c r="AY2639" s="600" t="s">
        <v>197</v>
      </c>
    </row>
    <row r="2640" spans="2:65" s="599" customFormat="1">
      <c r="B2640" s="598"/>
      <c r="D2640" s="594" t="s">
        <v>205</v>
      </c>
      <c r="E2640" s="600" t="s">
        <v>5</v>
      </c>
      <c r="F2640" s="601" t="s">
        <v>1031</v>
      </c>
      <c r="H2640" s="600" t="s">
        <v>5</v>
      </c>
      <c r="L2640" s="598"/>
      <c r="M2640" s="602"/>
      <c r="N2640" s="603"/>
      <c r="O2640" s="603"/>
      <c r="P2640" s="603"/>
      <c r="Q2640" s="603"/>
      <c r="R2640" s="603"/>
      <c r="S2640" s="603"/>
      <c r="T2640" s="604"/>
      <c r="AT2640" s="600" t="s">
        <v>205</v>
      </c>
      <c r="AU2640" s="600" t="s">
        <v>89</v>
      </c>
      <c r="AV2640" s="599" t="s">
        <v>11</v>
      </c>
      <c r="AW2640" s="599" t="s">
        <v>43</v>
      </c>
      <c r="AX2640" s="599" t="s">
        <v>82</v>
      </c>
      <c r="AY2640" s="600" t="s">
        <v>197</v>
      </c>
    </row>
    <row r="2641" spans="2:51" s="606" customFormat="1">
      <c r="B2641" s="605"/>
      <c r="D2641" s="594" t="s">
        <v>205</v>
      </c>
      <c r="E2641" s="607" t="s">
        <v>5</v>
      </c>
      <c r="F2641" s="608" t="s">
        <v>1032</v>
      </c>
      <c r="H2641" s="609">
        <v>3.375</v>
      </c>
      <c r="L2641" s="605"/>
      <c r="M2641" s="610"/>
      <c r="N2641" s="611"/>
      <c r="O2641" s="611"/>
      <c r="P2641" s="611"/>
      <c r="Q2641" s="611"/>
      <c r="R2641" s="611"/>
      <c r="S2641" s="611"/>
      <c r="T2641" s="612"/>
      <c r="AT2641" s="607" t="s">
        <v>205</v>
      </c>
      <c r="AU2641" s="607" t="s">
        <v>89</v>
      </c>
      <c r="AV2641" s="606" t="s">
        <v>89</v>
      </c>
      <c r="AW2641" s="606" t="s">
        <v>43</v>
      </c>
      <c r="AX2641" s="606" t="s">
        <v>82</v>
      </c>
      <c r="AY2641" s="607" t="s">
        <v>197</v>
      </c>
    </row>
    <row r="2642" spans="2:51" s="599" customFormat="1">
      <c r="B2642" s="598"/>
      <c r="D2642" s="594" t="s">
        <v>205</v>
      </c>
      <c r="E2642" s="600" t="s">
        <v>5</v>
      </c>
      <c r="F2642" s="601" t="s">
        <v>1033</v>
      </c>
      <c r="H2642" s="600" t="s">
        <v>5</v>
      </c>
      <c r="L2642" s="598"/>
      <c r="M2642" s="602"/>
      <c r="N2642" s="603"/>
      <c r="O2642" s="603"/>
      <c r="P2642" s="603"/>
      <c r="Q2642" s="603"/>
      <c r="R2642" s="603"/>
      <c r="S2642" s="603"/>
      <c r="T2642" s="604"/>
      <c r="AT2642" s="600" t="s">
        <v>205</v>
      </c>
      <c r="AU2642" s="600" t="s">
        <v>89</v>
      </c>
      <c r="AV2642" s="599" t="s">
        <v>11</v>
      </c>
      <c r="AW2642" s="599" t="s">
        <v>43</v>
      </c>
      <c r="AX2642" s="599" t="s">
        <v>82</v>
      </c>
      <c r="AY2642" s="600" t="s">
        <v>197</v>
      </c>
    </row>
    <row r="2643" spans="2:51" s="606" customFormat="1">
      <c r="B2643" s="605"/>
      <c r="D2643" s="594" t="s">
        <v>205</v>
      </c>
      <c r="E2643" s="607" t="s">
        <v>5</v>
      </c>
      <c r="F2643" s="608" t="s">
        <v>1034</v>
      </c>
      <c r="H2643" s="609">
        <v>12.6</v>
      </c>
      <c r="L2643" s="605"/>
      <c r="M2643" s="610"/>
      <c r="N2643" s="611"/>
      <c r="O2643" s="611"/>
      <c r="P2643" s="611"/>
      <c r="Q2643" s="611"/>
      <c r="R2643" s="611"/>
      <c r="S2643" s="611"/>
      <c r="T2643" s="612"/>
      <c r="AT2643" s="607" t="s">
        <v>205</v>
      </c>
      <c r="AU2643" s="607" t="s">
        <v>89</v>
      </c>
      <c r="AV2643" s="606" t="s">
        <v>89</v>
      </c>
      <c r="AW2643" s="606" t="s">
        <v>43</v>
      </c>
      <c r="AX2643" s="606" t="s">
        <v>82</v>
      </c>
      <c r="AY2643" s="607" t="s">
        <v>197</v>
      </c>
    </row>
    <row r="2644" spans="2:51" s="599" customFormat="1">
      <c r="B2644" s="598"/>
      <c r="D2644" s="594" t="s">
        <v>205</v>
      </c>
      <c r="E2644" s="600" t="s">
        <v>5</v>
      </c>
      <c r="F2644" s="601" t="s">
        <v>388</v>
      </c>
      <c r="H2644" s="600" t="s">
        <v>5</v>
      </c>
      <c r="L2644" s="598"/>
      <c r="M2644" s="602"/>
      <c r="N2644" s="603"/>
      <c r="O2644" s="603"/>
      <c r="P2644" s="603"/>
      <c r="Q2644" s="603"/>
      <c r="R2644" s="603"/>
      <c r="S2644" s="603"/>
      <c r="T2644" s="604"/>
      <c r="AT2644" s="600" t="s">
        <v>205</v>
      </c>
      <c r="AU2644" s="600" t="s">
        <v>89</v>
      </c>
      <c r="AV2644" s="599" t="s">
        <v>11</v>
      </c>
      <c r="AW2644" s="599" t="s">
        <v>43</v>
      </c>
      <c r="AX2644" s="599" t="s">
        <v>82</v>
      </c>
      <c r="AY2644" s="600" t="s">
        <v>197</v>
      </c>
    </row>
    <row r="2645" spans="2:51" s="606" customFormat="1">
      <c r="B2645" s="605"/>
      <c r="D2645" s="594" t="s">
        <v>205</v>
      </c>
      <c r="E2645" s="607" t="s">
        <v>5</v>
      </c>
      <c r="F2645" s="608" t="s">
        <v>1029</v>
      </c>
      <c r="H2645" s="609">
        <v>-1.1819999999999999</v>
      </c>
      <c r="L2645" s="605"/>
      <c r="M2645" s="610"/>
      <c r="N2645" s="611"/>
      <c r="O2645" s="611"/>
      <c r="P2645" s="611"/>
      <c r="Q2645" s="611"/>
      <c r="R2645" s="611"/>
      <c r="S2645" s="611"/>
      <c r="T2645" s="612"/>
      <c r="AT2645" s="607" t="s">
        <v>205</v>
      </c>
      <c r="AU2645" s="607" t="s">
        <v>89</v>
      </c>
      <c r="AV2645" s="606" t="s">
        <v>89</v>
      </c>
      <c r="AW2645" s="606" t="s">
        <v>43</v>
      </c>
      <c r="AX2645" s="606" t="s">
        <v>82</v>
      </c>
      <c r="AY2645" s="607" t="s">
        <v>197</v>
      </c>
    </row>
    <row r="2646" spans="2:51" s="599" customFormat="1">
      <c r="B2646" s="598"/>
      <c r="D2646" s="594" t="s">
        <v>205</v>
      </c>
      <c r="E2646" s="600" t="s">
        <v>5</v>
      </c>
      <c r="F2646" s="601" t="s">
        <v>1035</v>
      </c>
      <c r="H2646" s="600" t="s">
        <v>5</v>
      </c>
      <c r="L2646" s="598"/>
      <c r="M2646" s="602"/>
      <c r="N2646" s="603"/>
      <c r="O2646" s="603"/>
      <c r="P2646" s="603"/>
      <c r="Q2646" s="603"/>
      <c r="R2646" s="603"/>
      <c r="S2646" s="603"/>
      <c r="T2646" s="604"/>
      <c r="AT2646" s="600" t="s">
        <v>205</v>
      </c>
      <c r="AU2646" s="600" t="s">
        <v>89</v>
      </c>
      <c r="AV2646" s="599" t="s">
        <v>11</v>
      </c>
      <c r="AW2646" s="599" t="s">
        <v>43</v>
      </c>
      <c r="AX2646" s="599" t="s">
        <v>82</v>
      </c>
      <c r="AY2646" s="600" t="s">
        <v>197</v>
      </c>
    </row>
    <row r="2647" spans="2:51" s="606" customFormat="1">
      <c r="B2647" s="605"/>
      <c r="D2647" s="594" t="s">
        <v>205</v>
      </c>
      <c r="E2647" s="607" t="s">
        <v>5</v>
      </c>
      <c r="F2647" s="608" t="s">
        <v>1032</v>
      </c>
      <c r="H2647" s="609">
        <v>3.375</v>
      </c>
      <c r="L2647" s="605"/>
      <c r="M2647" s="610"/>
      <c r="N2647" s="611"/>
      <c r="O2647" s="611"/>
      <c r="P2647" s="611"/>
      <c r="Q2647" s="611"/>
      <c r="R2647" s="611"/>
      <c r="S2647" s="611"/>
      <c r="T2647" s="612"/>
      <c r="AT2647" s="607" t="s">
        <v>205</v>
      </c>
      <c r="AU2647" s="607" t="s">
        <v>89</v>
      </c>
      <c r="AV2647" s="606" t="s">
        <v>89</v>
      </c>
      <c r="AW2647" s="606" t="s">
        <v>43</v>
      </c>
      <c r="AX2647" s="606" t="s">
        <v>82</v>
      </c>
      <c r="AY2647" s="607" t="s">
        <v>197</v>
      </c>
    </row>
    <row r="2648" spans="2:51" s="599" customFormat="1">
      <c r="B2648" s="598"/>
      <c r="D2648" s="594" t="s">
        <v>205</v>
      </c>
      <c r="E2648" s="600" t="s">
        <v>5</v>
      </c>
      <c r="F2648" s="601" t="s">
        <v>1036</v>
      </c>
      <c r="H2648" s="600" t="s">
        <v>5</v>
      </c>
      <c r="L2648" s="598"/>
      <c r="M2648" s="602"/>
      <c r="N2648" s="603"/>
      <c r="O2648" s="603"/>
      <c r="P2648" s="603"/>
      <c r="Q2648" s="603"/>
      <c r="R2648" s="603"/>
      <c r="S2648" s="603"/>
      <c r="T2648" s="604"/>
      <c r="AT2648" s="600" t="s">
        <v>205</v>
      </c>
      <c r="AU2648" s="600" t="s">
        <v>89</v>
      </c>
      <c r="AV2648" s="599" t="s">
        <v>11</v>
      </c>
      <c r="AW2648" s="599" t="s">
        <v>43</v>
      </c>
      <c r="AX2648" s="599" t="s">
        <v>82</v>
      </c>
      <c r="AY2648" s="600" t="s">
        <v>197</v>
      </c>
    </row>
    <row r="2649" spans="2:51" s="606" customFormat="1">
      <c r="B2649" s="605"/>
      <c r="D2649" s="594" t="s">
        <v>205</v>
      </c>
      <c r="E2649" s="607" t="s">
        <v>5</v>
      </c>
      <c r="F2649" s="608" t="s">
        <v>1034</v>
      </c>
      <c r="H2649" s="609">
        <v>12.6</v>
      </c>
      <c r="L2649" s="605"/>
      <c r="M2649" s="610"/>
      <c r="N2649" s="611"/>
      <c r="O2649" s="611"/>
      <c r="P2649" s="611"/>
      <c r="Q2649" s="611"/>
      <c r="R2649" s="611"/>
      <c r="S2649" s="611"/>
      <c r="T2649" s="612"/>
      <c r="AT2649" s="607" t="s">
        <v>205</v>
      </c>
      <c r="AU2649" s="607" t="s">
        <v>89</v>
      </c>
      <c r="AV2649" s="606" t="s">
        <v>89</v>
      </c>
      <c r="AW2649" s="606" t="s">
        <v>43</v>
      </c>
      <c r="AX2649" s="606" t="s">
        <v>82</v>
      </c>
      <c r="AY2649" s="607" t="s">
        <v>197</v>
      </c>
    </row>
    <row r="2650" spans="2:51" s="599" customFormat="1">
      <c r="B2650" s="598"/>
      <c r="D2650" s="594" t="s">
        <v>205</v>
      </c>
      <c r="E2650" s="600" t="s">
        <v>5</v>
      </c>
      <c r="F2650" s="601" t="s">
        <v>388</v>
      </c>
      <c r="H2650" s="600" t="s">
        <v>5</v>
      </c>
      <c r="L2650" s="598"/>
      <c r="M2650" s="602"/>
      <c r="N2650" s="603"/>
      <c r="O2650" s="603"/>
      <c r="P2650" s="603"/>
      <c r="Q2650" s="603"/>
      <c r="R2650" s="603"/>
      <c r="S2650" s="603"/>
      <c r="T2650" s="604"/>
      <c r="AT2650" s="600" t="s">
        <v>205</v>
      </c>
      <c r="AU2650" s="600" t="s">
        <v>89</v>
      </c>
      <c r="AV2650" s="599" t="s">
        <v>11</v>
      </c>
      <c r="AW2650" s="599" t="s">
        <v>43</v>
      </c>
      <c r="AX2650" s="599" t="s">
        <v>82</v>
      </c>
      <c r="AY2650" s="600" t="s">
        <v>197</v>
      </c>
    </row>
    <row r="2651" spans="2:51" s="606" customFormat="1">
      <c r="B2651" s="605"/>
      <c r="D2651" s="594" t="s">
        <v>205</v>
      </c>
      <c r="E2651" s="607" t="s">
        <v>5</v>
      </c>
      <c r="F2651" s="608" t="s">
        <v>1029</v>
      </c>
      <c r="H2651" s="609">
        <v>-1.1819999999999999</v>
      </c>
      <c r="L2651" s="605"/>
      <c r="M2651" s="610"/>
      <c r="N2651" s="611"/>
      <c r="O2651" s="611"/>
      <c r="P2651" s="611"/>
      <c r="Q2651" s="611"/>
      <c r="R2651" s="611"/>
      <c r="S2651" s="611"/>
      <c r="T2651" s="612"/>
      <c r="AT2651" s="607" t="s">
        <v>205</v>
      </c>
      <c r="AU2651" s="607" t="s">
        <v>89</v>
      </c>
      <c r="AV2651" s="606" t="s">
        <v>89</v>
      </c>
      <c r="AW2651" s="606" t="s">
        <v>43</v>
      </c>
      <c r="AX2651" s="606" t="s">
        <v>82</v>
      </c>
      <c r="AY2651" s="607" t="s">
        <v>197</v>
      </c>
    </row>
    <row r="2652" spans="2:51" s="599" customFormat="1">
      <c r="B2652" s="598"/>
      <c r="D2652" s="594" t="s">
        <v>205</v>
      </c>
      <c r="E2652" s="600" t="s">
        <v>5</v>
      </c>
      <c r="F2652" s="601" t="s">
        <v>1037</v>
      </c>
      <c r="H2652" s="600" t="s">
        <v>5</v>
      </c>
      <c r="L2652" s="598"/>
      <c r="M2652" s="602"/>
      <c r="N2652" s="603"/>
      <c r="O2652" s="603"/>
      <c r="P2652" s="603"/>
      <c r="Q2652" s="603"/>
      <c r="R2652" s="603"/>
      <c r="S2652" s="603"/>
      <c r="T2652" s="604"/>
      <c r="AT2652" s="600" t="s">
        <v>205</v>
      </c>
      <c r="AU2652" s="600" t="s">
        <v>89</v>
      </c>
      <c r="AV2652" s="599" t="s">
        <v>11</v>
      </c>
      <c r="AW2652" s="599" t="s">
        <v>43</v>
      </c>
      <c r="AX2652" s="599" t="s">
        <v>82</v>
      </c>
      <c r="AY2652" s="600" t="s">
        <v>197</v>
      </c>
    </row>
    <row r="2653" spans="2:51" s="606" customFormat="1">
      <c r="B2653" s="605"/>
      <c r="D2653" s="594" t="s">
        <v>205</v>
      </c>
      <c r="E2653" s="607" t="s">
        <v>5</v>
      </c>
      <c r="F2653" s="608" t="s">
        <v>1032</v>
      </c>
      <c r="H2653" s="609">
        <v>3.375</v>
      </c>
      <c r="L2653" s="605"/>
      <c r="M2653" s="610"/>
      <c r="N2653" s="611"/>
      <c r="O2653" s="611"/>
      <c r="P2653" s="611"/>
      <c r="Q2653" s="611"/>
      <c r="R2653" s="611"/>
      <c r="S2653" s="611"/>
      <c r="T2653" s="612"/>
      <c r="AT2653" s="607" t="s">
        <v>205</v>
      </c>
      <c r="AU2653" s="607" t="s">
        <v>89</v>
      </c>
      <c r="AV2653" s="606" t="s">
        <v>89</v>
      </c>
      <c r="AW2653" s="606" t="s">
        <v>43</v>
      </c>
      <c r="AX2653" s="606" t="s">
        <v>82</v>
      </c>
      <c r="AY2653" s="607" t="s">
        <v>197</v>
      </c>
    </row>
    <row r="2654" spans="2:51" s="599" customFormat="1">
      <c r="B2654" s="598"/>
      <c r="D2654" s="594" t="s">
        <v>205</v>
      </c>
      <c r="E2654" s="600" t="s">
        <v>5</v>
      </c>
      <c r="F2654" s="601" t="s">
        <v>1038</v>
      </c>
      <c r="H2654" s="600" t="s">
        <v>5</v>
      </c>
      <c r="L2654" s="598"/>
      <c r="M2654" s="602"/>
      <c r="N2654" s="603"/>
      <c r="O2654" s="603"/>
      <c r="P2654" s="603"/>
      <c r="Q2654" s="603"/>
      <c r="R2654" s="603"/>
      <c r="S2654" s="603"/>
      <c r="T2654" s="604"/>
      <c r="AT2654" s="600" t="s">
        <v>205</v>
      </c>
      <c r="AU2654" s="600" t="s">
        <v>89</v>
      </c>
      <c r="AV2654" s="599" t="s">
        <v>11</v>
      </c>
      <c r="AW2654" s="599" t="s">
        <v>43</v>
      </c>
      <c r="AX2654" s="599" t="s">
        <v>82</v>
      </c>
      <c r="AY2654" s="600" t="s">
        <v>197</v>
      </c>
    </row>
    <row r="2655" spans="2:51" s="606" customFormat="1">
      <c r="B2655" s="605"/>
      <c r="D2655" s="594" t="s">
        <v>205</v>
      </c>
      <c r="E2655" s="607" t="s">
        <v>5</v>
      </c>
      <c r="F2655" s="608" t="s">
        <v>1034</v>
      </c>
      <c r="H2655" s="609">
        <v>12.6</v>
      </c>
      <c r="L2655" s="605"/>
      <c r="M2655" s="610"/>
      <c r="N2655" s="611"/>
      <c r="O2655" s="611"/>
      <c r="P2655" s="611"/>
      <c r="Q2655" s="611"/>
      <c r="R2655" s="611"/>
      <c r="S2655" s="611"/>
      <c r="T2655" s="612"/>
      <c r="AT2655" s="607" t="s">
        <v>205</v>
      </c>
      <c r="AU2655" s="607" t="s">
        <v>89</v>
      </c>
      <c r="AV2655" s="606" t="s">
        <v>89</v>
      </c>
      <c r="AW2655" s="606" t="s">
        <v>43</v>
      </c>
      <c r="AX2655" s="606" t="s">
        <v>82</v>
      </c>
      <c r="AY2655" s="607" t="s">
        <v>197</v>
      </c>
    </row>
    <row r="2656" spans="2:51" s="599" customFormat="1">
      <c r="B2656" s="598"/>
      <c r="D2656" s="594" t="s">
        <v>205</v>
      </c>
      <c r="E2656" s="600" t="s">
        <v>5</v>
      </c>
      <c r="F2656" s="601" t="s">
        <v>388</v>
      </c>
      <c r="H2656" s="600" t="s">
        <v>5</v>
      </c>
      <c r="L2656" s="598"/>
      <c r="M2656" s="602"/>
      <c r="N2656" s="603"/>
      <c r="O2656" s="603"/>
      <c r="P2656" s="603"/>
      <c r="Q2656" s="603"/>
      <c r="R2656" s="603"/>
      <c r="S2656" s="603"/>
      <c r="T2656" s="604"/>
      <c r="AT2656" s="600" t="s">
        <v>205</v>
      </c>
      <c r="AU2656" s="600" t="s">
        <v>89</v>
      </c>
      <c r="AV2656" s="599" t="s">
        <v>11</v>
      </c>
      <c r="AW2656" s="599" t="s">
        <v>43</v>
      </c>
      <c r="AX2656" s="599" t="s">
        <v>82</v>
      </c>
      <c r="AY2656" s="600" t="s">
        <v>197</v>
      </c>
    </row>
    <row r="2657" spans="2:51" s="606" customFormat="1">
      <c r="B2657" s="605"/>
      <c r="D2657" s="594" t="s">
        <v>205</v>
      </c>
      <c r="E2657" s="607" t="s">
        <v>5</v>
      </c>
      <c r="F2657" s="608" t="s">
        <v>1029</v>
      </c>
      <c r="H2657" s="609">
        <v>-1.1819999999999999</v>
      </c>
      <c r="L2657" s="605"/>
      <c r="M2657" s="610"/>
      <c r="N2657" s="611"/>
      <c r="O2657" s="611"/>
      <c r="P2657" s="611"/>
      <c r="Q2657" s="611"/>
      <c r="R2657" s="611"/>
      <c r="S2657" s="611"/>
      <c r="T2657" s="612"/>
      <c r="AT2657" s="607" t="s">
        <v>205</v>
      </c>
      <c r="AU2657" s="607" t="s">
        <v>89</v>
      </c>
      <c r="AV2657" s="606" t="s">
        <v>89</v>
      </c>
      <c r="AW2657" s="606" t="s">
        <v>43</v>
      </c>
      <c r="AX2657" s="606" t="s">
        <v>82</v>
      </c>
      <c r="AY2657" s="607" t="s">
        <v>197</v>
      </c>
    </row>
    <row r="2658" spans="2:51" s="599" customFormat="1">
      <c r="B2658" s="598"/>
      <c r="D2658" s="594" t="s">
        <v>205</v>
      </c>
      <c r="E2658" s="600" t="s">
        <v>5</v>
      </c>
      <c r="F2658" s="601" t="s">
        <v>1039</v>
      </c>
      <c r="H2658" s="600" t="s">
        <v>5</v>
      </c>
      <c r="L2658" s="598"/>
      <c r="M2658" s="602"/>
      <c r="N2658" s="603"/>
      <c r="O2658" s="603"/>
      <c r="P2658" s="603"/>
      <c r="Q2658" s="603"/>
      <c r="R2658" s="603"/>
      <c r="S2658" s="603"/>
      <c r="T2658" s="604"/>
      <c r="AT2658" s="600" t="s">
        <v>205</v>
      </c>
      <c r="AU2658" s="600" t="s">
        <v>89</v>
      </c>
      <c r="AV2658" s="599" t="s">
        <v>11</v>
      </c>
      <c r="AW2658" s="599" t="s">
        <v>43</v>
      </c>
      <c r="AX2658" s="599" t="s">
        <v>82</v>
      </c>
      <c r="AY2658" s="600" t="s">
        <v>197</v>
      </c>
    </row>
    <row r="2659" spans="2:51" s="606" customFormat="1">
      <c r="B2659" s="605"/>
      <c r="D2659" s="594" t="s">
        <v>205</v>
      </c>
      <c r="E2659" s="607" t="s">
        <v>5</v>
      </c>
      <c r="F2659" s="608" t="s">
        <v>1032</v>
      </c>
      <c r="H2659" s="609">
        <v>3.375</v>
      </c>
      <c r="L2659" s="605"/>
      <c r="M2659" s="610"/>
      <c r="N2659" s="611"/>
      <c r="O2659" s="611"/>
      <c r="P2659" s="611"/>
      <c r="Q2659" s="611"/>
      <c r="R2659" s="611"/>
      <c r="S2659" s="611"/>
      <c r="T2659" s="612"/>
      <c r="AT2659" s="607" t="s">
        <v>205</v>
      </c>
      <c r="AU2659" s="607" t="s">
        <v>89</v>
      </c>
      <c r="AV2659" s="606" t="s">
        <v>89</v>
      </c>
      <c r="AW2659" s="606" t="s">
        <v>43</v>
      </c>
      <c r="AX2659" s="606" t="s">
        <v>82</v>
      </c>
      <c r="AY2659" s="607" t="s">
        <v>197</v>
      </c>
    </row>
    <row r="2660" spans="2:51" s="599" customFormat="1">
      <c r="B2660" s="598"/>
      <c r="D2660" s="594" t="s">
        <v>205</v>
      </c>
      <c r="E2660" s="600" t="s">
        <v>5</v>
      </c>
      <c r="F2660" s="601" t="s">
        <v>1040</v>
      </c>
      <c r="H2660" s="600" t="s">
        <v>5</v>
      </c>
      <c r="L2660" s="598"/>
      <c r="M2660" s="602"/>
      <c r="N2660" s="603"/>
      <c r="O2660" s="603"/>
      <c r="P2660" s="603"/>
      <c r="Q2660" s="603"/>
      <c r="R2660" s="603"/>
      <c r="S2660" s="603"/>
      <c r="T2660" s="604"/>
      <c r="AT2660" s="600" t="s">
        <v>205</v>
      </c>
      <c r="AU2660" s="600" t="s">
        <v>89</v>
      </c>
      <c r="AV2660" s="599" t="s">
        <v>11</v>
      </c>
      <c r="AW2660" s="599" t="s">
        <v>43</v>
      </c>
      <c r="AX2660" s="599" t="s">
        <v>82</v>
      </c>
      <c r="AY2660" s="600" t="s">
        <v>197</v>
      </c>
    </row>
    <row r="2661" spans="2:51" s="606" customFormat="1">
      <c r="B2661" s="605"/>
      <c r="D2661" s="594" t="s">
        <v>205</v>
      </c>
      <c r="E2661" s="607" t="s">
        <v>5</v>
      </c>
      <c r="F2661" s="608" t="s">
        <v>1034</v>
      </c>
      <c r="H2661" s="609">
        <v>12.6</v>
      </c>
      <c r="L2661" s="605"/>
      <c r="M2661" s="610"/>
      <c r="N2661" s="611"/>
      <c r="O2661" s="611"/>
      <c r="P2661" s="611"/>
      <c r="Q2661" s="611"/>
      <c r="R2661" s="611"/>
      <c r="S2661" s="611"/>
      <c r="T2661" s="612"/>
      <c r="AT2661" s="607" t="s">
        <v>205</v>
      </c>
      <c r="AU2661" s="607" t="s">
        <v>89</v>
      </c>
      <c r="AV2661" s="606" t="s">
        <v>89</v>
      </c>
      <c r="AW2661" s="606" t="s">
        <v>43</v>
      </c>
      <c r="AX2661" s="606" t="s">
        <v>82</v>
      </c>
      <c r="AY2661" s="607" t="s">
        <v>197</v>
      </c>
    </row>
    <row r="2662" spans="2:51" s="599" customFormat="1">
      <c r="B2662" s="598"/>
      <c r="D2662" s="594" t="s">
        <v>205</v>
      </c>
      <c r="E2662" s="600" t="s">
        <v>5</v>
      </c>
      <c r="F2662" s="601" t="s">
        <v>388</v>
      </c>
      <c r="H2662" s="600" t="s">
        <v>5</v>
      </c>
      <c r="L2662" s="598"/>
      <c r="M2662" s="602"/>
      <c r="N2662" s="603"/>
      <c r="O2662" s="603"/>
      <c r="P2662" s="603"/>
      <c r="Q2662" s="603"/>
      <c r="R2662" s="603"/>
      <c r="S2662" s="603"/>
      <c r="T2662" s="604"/>
      <c r="AT2662" s="600" t="s">
        <v>205</v>
      </c>
      <c r="AU2662" s="600" t="s">
        <v>89</v>
      </c>
      <c r="AV2662" s="599" t="s">
        <v>11</v>
      </c>
      <c r="AW2662" s="599" t="s">
        <v>43</v>
      </c>
      <c r="AX2662" s="599" t="s">
        <v>82</v>
      </c>
      <c r="AY2662" s="600" t="s">
        <v>197</v>
      </c>
    </row>
    <row r="2663" spans="2:51" s="606" customFormat="1">
      <c r="B2663" s="605"/>
      <c r="D2663" s="594" t="s">
        <v>205</v>
      </c>
      <c r="E2663" s="607" t="s">
        <v>5</v>
      </c>
      <c r="F2663" s="608" t="s">
        <v>1029</v>
      </c>
      <c r="H2663" s="609">
        <v>-1.1819999999999999</v>
      </c>
      <c r="L2663" s="605"/>
      <c r="M2663" s="610"/>
      <c r="N2663" s="611"/>
      <c r="O2663" s="611"/>
      <c r="P2663" s="611"/>
      <c r="Q2663" s="611"/>
      <c r="R2663" s="611"/>
      <c r="S2663" s="611"/>
      <c r="T2663" s="612"/>
      <c r="AT2663" s="607" t="s">
        <v>205</v>
      </c>
      <c r="AU2663" s="607" t="s">
        <v>89</v>
      </c>
      <c r="AV2663" s="606" t="s">
        <v>89</v>
      </c>
      <c r="AW2663" s="606" t="s">
        <v>43</v>
      </c>
      <c r="AX2663" s="606" t="s">
        <v>82</v>
      </c>
      <c r="AY2663" s="607" t="s">
        <v>197</v>
      </c>
    </row>
    <row r="2664" spans="2:51" s="599" customFormat="1">
      <c r="B2664" s="598"/>
      <c r="D2664" s="594" t="s">
        <v>205</v>
      </c>
      <c r="E2664" s="600" t="s">
        <v>5</v>
      </c>
      <c r="F2664" s="601" t="s">
        <v>1041</v>
      </c>
      <c r="H2664" s="600" t="s">
        <v>5</v>
      </c>
      <c r="L2664" s="598"/>
      <c r="M2664" s="602"/>
      <c r="N2664" s="603"/>
      <c r="O2664" s="603"/>
      <c r="P2664" s="603"/>
      <c r="Q2664" s="603"/>
      <c r="R2664" s="603"/>
      <c r="S2664" s="603"/>
      <c r="T2664" s="604"/>
      <c r="AT2664" s="600" t="s">
        <v>205</v>
      </c>
      <c r="AU2664" s="600" t="s">
        <v>89</v>
      </c>
      <c r="AV2664" s="599" t="s">
        <v>11</v>
      </c>
      <c r="AW2664" s="599" t="s">
        <v>43</v>
      </c>
      <c r="AX2664" s="599" t="s">
        <v>82</v>
      </c>
      <c r="AY2664" s="600" t="s">
        <v>197</v>
      </c>
    </row>
    <row r="2665" spans="2:51" s="606" customFormat="1">
      <c r="B2665" s="605"/>
      <c r="D2665" s="594" t="s">
        <v>205</v>
      </c>
      <c r="E2665" s="607" t="s">
        <v>5</v>
      </c>
      <c r="F2665" s="608" t="s">
        <v>1032</v>
      </c>
      <c r="H2665" s="609">
        <v>3.375</v>
      </c>
      <c r="L2665" s="605"/>
      <c r="M2665" s="610"/>
      <c r="N2665" s="611"/>
      <c r="O2665" s="611"/>
      <c r="P2665" s="611"/>
      <c r="Q2665" s="611"/>
      <c r="R2665" s="611"/>
      <c r="S2665" s="611"/>
      <c r="T2665" s="612"/>
      <c r="AT2665" s="607" t="s">
        <v>205</v>
      </c>
      <c r="AU2665" s="607" t="s">
        <v>89</v>
      </c>
      <c r="AV2665" s="606" t="s">
        <v>89</v>
      </c>
      <c r="AW2665" s="606" t="s">
        <v>43</v>
      </c>
      <c r="AX2665" s="606" t="s">
        <v>82</v>
      </c>
      <c r="AY2665" s="607" t="s">
        <v>197</v>
      </c>
    </row>
    <row r="2666" spans="2:51" s="599" customFormat="1">
      <c r="B2666" s="598"/>
      <c r="D2666" s="594" t="s">
        <v>205</v>
      </c>
      <c r="E2666" s="600" t="s">
        <v>5</v>
      </c>
      <c r="F2666" s="601" t="s">
        <v>1042</v>
      </c>
      <c r="H2666" s="600" t="s">
        <v>5</v>
      </c>
      <c r="L2666" s="598"/>
      <c r="M2666" s="602"/>
      <c r="N2666" s="603"/>
      <c r="O2666" s="603"/>
      <c r="P2666" s="603"/>
      <c r="Q2666" s="603"/>
      <c r="R2666" s="603"/>
      <c r="S2666" s="603"/>
      <c r="T2666" s="604"/>
      <c r="AT2666" s="600" t="s">
        <v>205</v>
      </c>
      <c r="AU2666" s="600" t="s">
        <v>89</v>
      </c>
      <c r="AV2666" s="599" t="s">
        <v>11</v>
      </c>
      <c r="AW2666" s="599" t="s">
        <v>43</v>
      </c>
      <c r="AX2666" s="599" t="s">
        <v>82</v>
      </c>
      <c r="AY2666" s="600" t="s">
        <v>197</v>
      </c>
    </row>
    <row r="2667" spans="2:51" s="606" customFormat="1">
      <c r="B2667" s="605"/>
      <c r="D2667" s="594" t="s">
        <v>205</v>
      </c>
      <c r="E2667" s="607" t="s">
        <v>5</v>
      </c>
      <c r="F2667" s="608" t="s">
        <v>1034</v>
      </c>
      <c r="H2667" s="609">
        <v>12.6</v>
      </c>
      <c r="L2667" s="605"/>
      <c r="M2667" s="610"/>
      <c r="N2667" s="611"/>
      <c r="O2667" s="611"/>
      <c r="P2667" s="611"/>
      <c r="Q2667" s="611"/>
      <c r="R2667" s="611"/>
      <c r="S2667" s="611"/>
      <c r="T2667" s="612"/>
      <c r="AT2667" s="607" t="s">
        <v>205</v>
      </c>
      <c r="AU2667" s="607" t="s">
        <v>89</v>
      </c>
      <c r="AV2667" s="606" t="s">
        <v>89</v>
      </c>
      <c r="AW2667" s="606" t="s">
        <v>43</v>
      </c>
      <c r="AX2667" s="606" t="s">
        <v>82</v>
      </c>
      <c r="AY2667" s="607" t="s">
        <v>197</v>
      </c>
    </row>
    <row r="2668" spans="2:51" s="599" customFormat="1">
      <c r="B2668" s="598"/>
      <c r="D2668" s="594" t="s">
        <v>205</v>
      </c>
      <c r="E2668" s="600" t="s">
        <v>5</v>
      </c>
      <c r="F2668" s="601" t="s">
        <v>388</v>
      </c>
      <c r="H2668" s="600" t="s">
        <v>5</v>
      </c>
      <c r="L2668" s="598"/>
      <c r="M2668" s="602"/>
      <c r="N2668" s="603"/>
      <c r="O2668" s="603"/>
      <c r="P2668" s="603"/>
      <c r="Q2668" s="603"/>
      <c r="R2668" s="603"/>
      <c r="S2668" s="603"/>
      <c r="T2668" s="604"/>
      <c r="AT2668" s="600" t="s">
        <v>205</v>
      </c>
      <c r="AU2668" s="600" t="s">
        <v>89</v>
      </c>
      <c r="AV2668" s="599" t="s">
        <v>11</v>
      </c>
      <c r="AW2668" s="599" t="s">
        <v>43</v>
      </c>
      <c r="AX2668" s="599" t="s">
        <v>82</v>
      </c>
      <c r="AY2668" s="600" t="s">
        <v>197</v>
      </c>
    </row>
    <row r="2669" spans="2:51" s="606" customFormat="1">
      <c r="B2669" s="605"/>
      <c r="D2669" s="594" t="s">
        <v>205</v>
      </c>
      <c r="E2669" s="607" t="s">
        <v>5</v>
      </c>
      <c r="F2669" s="608" t="s">
        <v>1029</v>
      </c>
      <c r="H2669" s="609">
        <v>-1.1819999999999999</v>
      </c>
      <c r="L2669" s="605"/>
      <c r="M2669" s="610"/>
      <c r="N2669" s="611"/>
      <c r="O2669" s="611"/>
      <c r="P2669" s="611"/>
      <c r="Q2669" s="611"/>
      <c r="R2669" s="611"/>
      <c r="S2669" s="611"/>
      <c r="T2669" s="612"/>
      <c r="AT2669" s="607" t="s">
        <v>205</v>
      </c>
      <c r="AU2669" s="607" t="s">
        <v>89</v>
      </c>
      <c r="AV2669" s="606" t="s">
        <v>89</v>
      </c>
      <c r="AW2669" s="606" t="s">
        <v>43</v>
      </c>
      <c r="AX2669" s="606" t="s">
        <v>82</v>
      </c>
      <c r="AY2669" s="607" t="s">
        <v>197</v>
      </c>
    </row>
    <row r="2670" spans="2:51" s="599" customFormat="1">
      <c r="B2670" s="598"/>
      <c r="D2670" s="594" t="s">
        <v>205</v>
      </c>
      <c r="E2670" s="600" t="s">
        <v>5</v>
      </c>
      <c r="F2670" s="601" t="s">
        <v>1043</v>
      </c>
      <c r="H2670" s="600" t="s">
        <v>5</v>
      </c>
      <c r="L2670" s="598"/>
      <c r="M2670" s="602"/>
      <c r="N2670" s="603"/>
      <c r="O2670" s="603"/>
      <c r="P2670" s="603"/>
      <c r="Q2670" s="603"/>
      <c r="R2670" s="603"/>
      <c r="S2670" s="603"/>
      <c r="T2670" s="604"/>
      <c r="AT2670" s="600" t="s">
        <v>205</v>
      </c>
      <c r="AU2670" s="600" t="s">
        <v>89</v>
      </c>
      <c r="AV2670" s="599" t="s">
        <v>11</v>
      </c>
      <c r="AW2670" s="599" t="s">
        <v>43</v>
      </c>
      <c r="AX2670" s="599" t="s">
        <v>82</v>
      </c>
      <c r="AY2670" s="600" t="s">
        <v>197</v>
      </c>
    </row>
    <row r="2671" spans="2:51" s="606" customFormat="1">
      <c r="B2671" s="605"/>
      <c r="D2671" s="594" t="s">
        <v>205</v>
      </c>
      <c r="E2671" s="607" t="s">
        <v>5</v>
      </c>
      <c r="F2671" s="608" t="s">
        <v>1032</v>
      </c>
      <c r="H2671" s="609">
        <v>3.375</v>
      </c>
      <c r="L2671" s="605"/>
      <c r="M2671" s="610"/>
      <c r="N2671" s="611"/>
      <c r="O2671" s="611"/>
      <c r="P2671" s="611"/>
      <c r="Q2671" s="611"/>
      <c r="R2671" s="611"/>
      <c r="S2671" s="611"/>
      <c r="T2671" s="612"/>
      <c r="AT2671" s="607" t="s">
        <v>205</v>
      </c>
      <c r="AU2671" s="607" t="s">
        <v>89</v>
      </c>
      <c r="AV2671" s="606" t="s">
        <v>89</v>
      </c>
      <c r="AW2671" s="606" t="s">
        <v>43</v>
      </c>
      <c r="AX2671" s="606" t="s">
        <v>82</v>
      </c>
      <c r="AY2671" s="607" t="s">
        <v>197</v>
      </c>
    </row>
    <row r="2672" spans="2:51" s="599" customFormat="1">
      <c r="B2672" s="598"/>
      <c r="D2672" s="594" t="s">
        <v>205</v>
      </c>
      <c r="E2672" s="600" t="s">
        <v>5</v>
      </c>
      <c r="F2672" s="601" t="s">
        <v>1044</v>
      </c>
      <c r="H2672" s="600" t="s">
        <v>5</v>
      </c>
      <c r="L2672" s="598"/>
      <c r="M2672" s="602"/>
      <c r="N2672" s="603"/>
      <c r="O2672" s="603"/>
      <c r="P2672" s="603"/>
      <c r="Q2672" s="603"/>
      <c r="R2672" s="603"/>
      <c r="S2672" s="603"/>
      <c r="T2672" s="604"/>
      <c r="AT2672" s="600" t="s">
        <v>205</v>
      </c>
      <c r="AU2672" s="600" t="s">
        <v>89</v>
      </c>
      <c r="AV2672" s="599" t="s">
        <v>11</v>
      </c>
      <c r="AW2672" s="599" t="s">
        <v>43</v>
      </c>
      <c r="AX2672" s="599" t="s">
        <v>82</v>
      </c>
      <c r="AY2672" s="600" t="s">
        <v>197</v>
      </c>
    </row>
    <row r="2673" spans="2:51" s="606" customFormat="1">
      <c r="B2673" s="605"/>
      <c r="D2673" s="594" t="s">
        <v>205</v>
      </c>
      <c r="E2673" s="607" t="s">
        <v>5</v>
      </c>
      <c r="F2673" s="608" t="s">
        <v>1034</v>
      </c>
      <c r="H2673" s="609">
        <v>12.6</v>
      </c>
      <c r="L2673" s="605"/>
      <c r="M2673" s="610"/>
      <c r="N2673" s="611"/>
      <c r="O2673" s="611"/>
      <c r="P2673" s="611"/>
      <c r="Q2673" s="611"/>
      <c r="R2673" s="611"/>
      <c r="S2673" s="611"/>
      <c r="T2673" s="612"/>
      <c r="AT2673" s="607" t="s">
        <v>205</v>
      </c>
      <c r="AU2673" s="607" t="s">
        <v>89</v>
      </c>
      <c r="AV2673" s="606" t="s">
        <v>89</v>
      </c>
      <c r="AW2673" s="606" t="s">
        <v>43</v>
      </c>
      <c r="AX2673" s="606" t="s">
        <v>82</v>
      </c>
      <c r="AY2673" s="607" t="s">
        <v>197</v>
      </c>
    </row>
    <row r="2674" spans="2:51" s="599" customFormat="1">
      <c r="B2674" s="598"/>
      <c r="D2674" s="594" t="s">
        <v>205</v>
      </c>
      <c r="E2674" s="600" t="s">
        <v>5</v>
      </c>
      <c r="F2674" s="601" t="s">
        <v>388</v>
      </c>
      <c r="H2674" s="600" t="s">
        <v>5</v>
      </c>
      <c r="L2674" s="598"/>
      <c r="M2674" s="602"/>
      <c r="N2674" s="603"/>
      <c r="O2674" s="603"/>
      <c r="P2674" s="603"/>
      <c r="Q2674" s="603"/>
      <c r="R2674" s="603"/>
      <c r="S2674" s="603"/>
      <c r="T2674" s="604"/>
      <c r="AT2674" s="600" t="s">
        <v>205</v>
      </c>
      <c r="AU2674" s="600" t="s">
        <v>89</v>
      </c>
      <c r="AV2674" s="599" t="s">
        <v>11</v>
      </c>
      <c r="AW2674" s="599" t="s">
        <v>43</v>
      </c>
      <c r="AX2674" s="599" t="s">
        <v>82</v>
      </c>
      <c r="AY2674" s="600" t="s">
        <v>197</v>
      </c>
    </row>
    <row r="2675" spans="2:51" s="606" customFormat="1">
      <c r="B2675" s="605"/>
      <c r="D2675" s="594" t="s">
        <v>205</v>
      </c>
      <c r="E2675" s="607" t="s">
        <v>5</v>
      </c>
      <c r="F2675" s="608" t="s">
        <v>1029</v>
      </c>
      <c r="H2675" s="609">
        <v>-1.1819999999999999</v>
      </c>
      <c r="L2675" s="605"/>
      <c r="M2675" s="610"/>
      <c r="N2675" s="611"/>
      <c r="O2675" s="611"/>
      <c r="P2675" s="611"/>
      <c r="Q2675" s="611"/>
      <c r="R2675" s="611"/>
      <c r="S2675" s="611"/>
      <c r="T2675" s="612"/>
      <c r="AT2675" s="607" t="s">
        <v>205</v>
      </c>
      <c r="AU2675" s="607" t="s">
        <v>89</v>
      </c>
      <c r="AV2675" s="606" t="s">
        <v>89</v>
      </c>
      <c r="AW2675" s="606" t="s">
        <v>43</v>
      </c>
      <c r="AX2675" s="606" t="s">
        <v>82</v>
      </c>
      <c r="AY2675" s="607" t="s">
        <v>197</v>
      </c>
    </row>
    <row r="2676" spans="2:51" s="599" customFormat="1">
      <c r="B2676" s="598"/>
      <c r="D2676" s="594" t="s">
        <v>205</v>
      </c>
      <c r="E2676" s="600" t="s">
        <v>5</v>
      </c>
      <c r="F2676" s="601" t="s">
        <v>1045</v>
      </c>
      <c r="H2676" s="600" t="s">
        <v>5</v>
      </c>
      <c r="L2676" s="598"/>
      <c r="M2676" s="602"/>
      <c r="N2676" s="603"/>
      <c r="O2676" s="603"/>
      <c r="P2676" s="603"/>
      <c r="Q2676" s="603"/>
      <c r="R2676" s="603"/>
      <c r="S2676" s="603"/>
      <c r="T2676" s="604"/>
      <c r="AT2676" s="600" t="s">
        <v>205</v>
      </c>
      <c r="AU2676" s="600" t="s">
        <v>89</v>
      </c>
      <c r="AV2676" s="599" t="s">
        <v>11</v>
      </c>
      <c r="AW2676" s="599" t="s">
        <v>43</v>
      </c>
      <c r="AX2676" s="599" t="s">
        <v>82</v>
      </c>
      <c r="AY2676" s="600" t="s">
        <v>197</v>
      </c>
    </row>
    <row r="2677" spans="2:51" s="606" customFormat="1">
      <c r="B2677" s="605"/>
      <c r="D2677" s="594" t="s">
        <v>205</v>
      </c>
      <c r="E2677" s="607" t="s">
        <v>5</v>
      </c>
      <c r="F2677" s="608" t="s">
        <v>1032</v>
      </c>
      <c r="H2677" s="609">
        <v>3.375</v>
      </c>
      <c r="L2677" s="605"/>
      <c r="M2677" s="610"/>
      <c r="N2677" s="611"/>
      <c r="O2677" s="611"/>
      <c r="P2677" s="611"/>
      <c r="Q2677" s="611"/>
      <c r="R2677" s="611"/>
      <c r="S2677" s="611"/>
      <c r="T2677" s="612"/>
      <c r="AT2677" s="607" t="s">
        <v>205</v>
      </c>
      <c r="AU2677" s="607" t="s">
        <v>89</v>
      </c>
      <c r="AV2677" s="606" t="s">
        <v>89</v>
      </c>
      <c r="AW2677" s="606" t="s">
        <v>43</v>
      </c>
      <c r="AX2677" s="606" t="s">
        <v>82</v>
      </c>
      <c r="AY2677" s="607" t="s">
        <v>197</v>
      </c>
    </row>
    <row r="2678" spans="2:51" s="599" customFormat="1">
      <c r="B2678" s="598"/>
      <c r="D2678" s="594" t="s">
        <v>205</v>
      </c>
      <c r="E2678" s="600" t="s">
        <v>5</v>
      </c>
      <c r="F2678" s="601" t="s">
        <v>1046</v>
      </c>
      <c r="H2678" s="600" t="s">
        <v>5</v>
      </c>
      <c r="L2678" s="598"/>
      <c r="M2678" s="602"/>
      <c r="N2678" s="603"/>
      <c r="O2678" s="603"/>
      <c r="P2678" s="603"/>
      <c r="Q2678" s="603"/>
      <c r="R2678" s="603"/>
      <c r="S2678" s="603"/>
      <c r="T2678" s="604"/>
      <c r="AT2678" s="600" t="s">
        <v>205</v>
      </c>
      <c r="AU2678" s="600" t="s">
        <v>89</v>
      </c>
      <c r="AV2678" s="599" t="s">
        <v>11</v>
      </c>
      <c r="AW2678" s="599" t="s">
        <v>43</v>
      </c>
      <c r="AX2678" s="599" t="s">
        <v>82</v>
      </c>
      <c r="AY2678" s="600" t="s">
        <v>197</v>
      </c>
    </row>
    <row r="2679" spans="2:51" s="606" customFormat="1">
      <c r="B2679" s="605"/>
      <c r="D2679" s="594" t="s">
        <v>205</v>
      </c>
      <c r="E2679" s="607" t="s">
        <v>5</v>
      </c>
      <c r="F2679" s="608" t="s">
        <v>1047</v>
      </c>
      <c r="H2679" s="609">
        <v>12.68</v>
      </c>
      <c r="L2679" s="605"/>
      <c r="M2679" s="610"/>
      <c r="N2679" s="611"/>
      <c r="O2679" s="611"/>
      <c r="P2679" s="611"/>
      <c r="Q2679" s="611"/>
      <c r="R2679" s="611"/>
      <c r="S2679" s="611"/>
      <c r="T2679" s="612"/>
      <c r="AT2679" s="607" t="s">
        <v>205</v>
      </c>
      <c r="AU2679" s="607" t="s">
        <v>89</v>
      </c>
      <c r="AV2679" s="606" t="s">
        <v>89</v>
      </c>
      <c r="AW2679" s="606" t="s">
        <v>43</v>
      </c>
      <c r="AX2679" s="606" t="s">
        <v>82</v>
      </c>
      <c r="AY2679" s="607" t="s">
        <v>197</v>
      </c>
    </row>
    <row r="2680" spans="2:51" s="599" customFormat="1">
      <c r="B2680" s="598"/>
      <c r="D2680" s="594" t="s">
        <v>205</v>
      </c>
      <c r="E2680" s="600" t="s">
        <v>5</v>
      </c>
      <c r="F2680" s="601" t="s">
        <v>388</v>
      </c>
      <c r="H2680" s="600" t="s">
        <v>5</v>
      </c>
      <c r="L2680" s="598"/>
      <c r="M2680" s="602"/>
      <c r="N2680" s="603"/>
      <c r="O2680" s="603"/>
      <c r="P2680" s="603"/>
      <c r="Q2680" s="603"/>
      <c r="R2680" s="603"/>
      <c r="S2680" s="603"/>
      <c r="T2680" s="604"/>
      <c r="AT2680" s="600" t="s">
        <v>205</v>
      </c>
      <c r="AU2680" s="600" t="s">
        <v>89</v>
      </c>
      <c r="AV2680" s="599" t="s">
        <v>11</v>
      </c>
      <c r="AW2680" s="599" t="s">
        <v>43</v>
      </c>
      <c r="AX2680" s="599" t="s">
        <v>82</v>
      </c>
      <c r="AY2680" s="600" t="s">
        <v>197</v>
      </c>
    </row>
    <row r="2681" spans="2:51" s="606" customFormat="1">
      <c r="B2681" s="605"/>
      <c r="D2681" s="594" t="s">
        <v>205</v>
      </c>
      <c r="E2681" s="607" t="s">
        <v>5</v>
      </c>
      <c r="F2681" s="608" t="s">
        <v>1029</v>
      </c>
      <c r="H2681" s="609">
        <v>-1.1819999999999999</v>
      </c>
      <c r="L2681" s="605"/>
      <c r="M2681" s="610"/>
      <c r="N2681" s="611"/>
      <c r="O2681" s="611"/>
      <c r="P2681" s="611"/>
      <c r="Q2681" s="611"/>
      <c r="R2681" s="611"/>
      <c r="S2681" s="611"/>
      <c r="T2681" s="612"/>
      <c r="AT2681" s="607" t="s">
        <v>205</v>
      </c>
      <c r="AU2681" s="607" t="s">
        <v>89</v>
      </c>
      <c r="AV2681" s="606" t="s">
        <v>89</v>
      </c>
      <c r="AW2681" s="606" t="s">
        <v>43</v>
      </c>
      <c r="AX2681" s="606" t="s">
        <v>82</v>
      </c>
      <c r="AY2681" s="607" t="s">
        <v>197</v>
      </c>
    </row>
    <row r="2682" spans="2:51" s="599" customFormat="1">
      <c r="B2682" s="598"/>
      <c r="D2682" s="594" t="s">
        <v>205</v>
      </c>
      <c r="E2682" s="600" t="s">
        <v>5</v>
      </c>
      <c r="F2682" s="601" t="s">
        <v>1048</v>
      </c>
      <c r="H2682" s="600" t="s">
        <v>5</v>
      </c>
      <c r="L2682" s="598"/>
      <c r="M2682" s="602"/>
      <c r="N2682" s="603"/>
      <c r="O2682" s="603"/>
      <c r="P2682" s="603"/>
      <c r="Q2682" s="603"/>
      <c r="R2682" s="603"/>
      <c r="S2682" s="603"/>
      <c r="T2682" s="604"/>
      <c r="AT2682" s="600" t="s">
        <v>205</v>
      </c>
      <c r="AU2682" s="600" t="s">
        <v>89</v>
      </c>
      <c r="AV2682" s="599" t="s">
        <v>11</v>
      </c>
      <c r="AW2682" s="599" t="s">
        <v>43</v>
      </c>
      <c r="AX2682" s="599" t="s">
        <v>82</v>
      </c>
      <c r="AY2682" s="600" t="s">
        <v>197</v>
      </c>
    </row>
    <row r="2683" spans="2:51" s="606" customFormat="1">
      <c r="B2683" s="605"/>
      <c r="D2683" s="594" t="s">
        <v>205</v>
      </c>
      <c r="E2683" s="607" t="s">
        <v>5</v>
      </c>
      <c r="F2683" s="608" t="s">
        <v>1032</v>
      </c>
      <c r="H2683" s="609">
        <v>3.375</v>
      </c>
      <c r="L2683" s="605"/>
      <c r="M2683" s="610"/>
      <c r="N2683" s="611"/>
      <c r="O2683" s="611"/>
      <c r="P2683" s="611"/>
      <c r="Q2683" s="611"/>
      <c r="R2683" s="611"/>
      <c r="S2683" s="611"/>
      <c r="T2683" s="612"/>
      <c r="AT2683" s="607" t="s">
        <v>205</v>
      </c>
      <c r="AU2683" s="607" t="s">
        <v>89</v>
      </c>
      <c r="AV2683" s="606" t="s">
        <v>89</v>
      </c>
      <c r="AW2683" s="606" t="s">
        <v>43</v>
      </c>
      <c r="AX2683" s="606" t="s">
        <v>82</v>
      </c>
      <c r="AY2683" s="607" t="s">
        <v>197</v>
      </c>
    </row>
    <row r="2684" spans="2:51" s="599" customFormat="1">
      <c r="B2684" s="598"/>
      <c r="D2684" s="594" t="s">
        <v>205</v>
      </c>
      <c r="E2684" s="600" t="s">
        <v>5</v>
      </c>
      <c r="F2684" s="601" t="s">
        <v>1049</v>
      </c>
      <c r="H2684" s="600" t="s">
        <v>5</v>
      </c>
      <c r="L2684" s="598"/>
      <c r="M2684" s="602"/>
      <c r="N2684" s="603"/>
      <c r="O2684" s="603"/>
      <c r="P2684" s="603"/>
      <c r="Q2684" s="603"/>
      <c r="R2684" s="603"/>
      <c r="S2684" s="603"/>
      <c r="T2684" s="604"/>
      <c r="AT2684" s="600" t="s">
        <v>205</v>
      </c>
      <c r="AU2684" s="600" t="s">
        <v>89</v>
      </c>
      <c r="AV2684" s="599" t="s">
        <v>11</v>
      </c>
      <c r="AW2684" s="599" t="s">
        <v>43</v>
      </c>
      <c r="AX2684" s="599" t="s">
        <v>82</v>
      </c>
      <c r="AY2684" s="600" t="s">
        <v>197</v>
      </c>
    </row>
    <row r="2685" spans="2:51" s="606" customFormat="1">
      <c r="B2685" s="605"/>
      <c r="D2685" s="594" t="s">
        <v>205</v>
      </c>
      <c r="E2685" s="607" t="s">
        <v>5</v>
      </c>
      <c r="F2685" s="608" t="s">
        <v>1047</v>
      </c>
      <c r="H2685" s="609">
        <v>12.68</v>
      </c>
      <c r="L2685" s="605"/>
      <c r="M2685" s="610"/>
      <c r="N2685" s="611"/>
      <c r="O2685" s="611"/>
      <c r="P2685" s="611"/>
      <c r="Q2685" s="611"/>
      <c r="R2685" s="611"/>
      <c r="S2685" s="611"/>
      <c r="T2685" s="612"/>
      <c r="AT2685" s="607" t="s">
        <v>205</v>
      </c>
      <c r="AU2685" s="607" t="s">
        <v>89</v>
      </c>
      <c r="AV2685" s="606" t="s">
        <v>89</v>
      </c>
      <c r="AW2685" s="606" t="s">
        <v>43</v>
      </c>
      <c r="AX2685" s="606" t="s">
        <v>82</v>
      </c>
      <c r="AY2685" s="607" t="s">
        <v>197</v>
      </c>
    </row>
    <row r="2686" spans="2:51" s="599" customFormat="1">
      <c r="B2686" s="598"/>
      <c r="D2686" s="594" t="s">
        <v>205</v>
      </c>
      <c r="E2686" s="600" t="s">
        <v>5</v>
      </c>
      <c r="F2686" s="601" t="s">
        <v>388</v>
      </c>
      <c r="H2686" s="600" t="s">
        <v>5</v>
      </c>
      <c r="L2686" s="598"/>
      <c r="M2686" s="602"/>
      <c r="N2686" s="603"/>
      <c r="O2686" s="603"/>
      <c r="P2686" s="603"/>
      <c r="Q2686" s="603"/>
      <c r="R2686" s="603"/>
      <c r="S2686" s="603"/>
      <c r="T2686" s="604"/>
      <c r="AT2686" s="600" t="s">
        <v>205</v>
      </c>
      <c r="AU2686" s="600" t="s">
        <v>89</v>
      </c>
      <c r="AV2686" s="599" t="s">
        <v>11</v>
      </c>
      <c r="AW2686" s="599" t="s">
        <v>43</v>
      </c>
      <c r="AX2686" s="599" t="s">
        <v>82</v>
      </c>
      <c r="AY2686" s="600" t="s">
        <v>197</v>
      </c>
    </row>
    <row r="2687" spans="2:51" s="606" customFormat="1">
      <c r="B2687" s="605"/>
      <c r="D2687" s="594" t="s">
        <v>205</v>
      </c>
      <c r="E2687" s="607" t="s">
        <v>5</v>
      </c>
      <c r="F2687" s="608" t="s">
        <v>1029</v>
      </c>
      <c r="H2687" s="609">
        <v>-1.1819999999999999</v>
      </c>
      <c r="L2687" s="605"/>
      <c r="M2687" s="610"/>
      <c r="N2687" s="611"/>
      <c r="O2687" s="611"/>
      <c r="P2687" s="611"/>
      <c r="Q2687" s="611"/>
      <c r="R2687" s="611"/>
      <c r="S2687" s="611"/>
      <c r="T2687" s="612"/>
      <c r="AT2687" s="607" t="s">
        <v>205</v>
      </c>
      <c r="AU2687" s="607" t="s">
        <v>89</v>
      </c>
      <c r="AV2687" s="606" t="s">
        <v>89</v>
      </c>
      <c r="AW2687" s="606" t="s">
        <v>43</v>
      </c>
      <c r="AX2687" s="606" t="s">
        <v>82</v>
      </c>
      <c r="AY2687" s="607" t="s">
        <v>197</v>
      </c>
    </row>
    <row r="2688" spans="2:51" s="599" customFormat="1">
      <c r="B2688" s="598"/>
      <c r="D2688" s="594" t="s">
        <v>205</v>
      </c>
      <c r="E2688" s="600" t="s">
        <v>5</v>
      </c>
      <c r="F2688" s="601" t="s">
        <v>1050</v>
      </c>
      <c r="H2688" s="600" t="s">
        <v>5</v>
      </c>
      <c r="L2688" s="598"/>
      <c r="M2688" s="602"/>
      <c r="N2688" s="603"/>
      <c r="O2688" s="603"/>
      <c r="P2688" s="603"/>
      <c r="Q2688" s="603"/>
      <c r="R2688" s="603"/>
      <c r="S2688" s="603"/>
      <c r="T2688" s="604"/>
      <c r="AT2688" s="600" t="s">
        <v>205</v>
      </c>
      <c r="AU2688" s="600" t="s">
        <v>89</v>
      </c>
      <c r="AV2688" s="599" t="s">
        <v>11</v>
      </c>
      <c r="AW2688" s="599" t="s">
        <v>43</v>
      </c>
      <c r="AX2688" s="599" t="s">
        <v>82</v>
      </c>
      <c r="AY2688" s="600" t="s">
        <v>197</v>
      </c>
    </row>
    <row r="2689" spans="2:51" s="606" customFormat="1">
      <c r="B2689" s="605"/>
      <c r="D2689" s="594" t="s">
        <v>205</v>
      </c>
      <c r="E2689" s="607" t="s">
        <v>5</v>
      </c>
      <c r="F2689" s="608" t="s">
        <v>1032</v>
      </c>
      <c r="H2689" s="609">
        <v>3.375</v>
      </c>
      <c r="L2689" s="605"/>
      <c r="M2689" s="610"/>
      <c r="N2689" s="611"/>
      <c r="O2689" s="611"/>
      <c r="P2689" s="611"/>
      <c r="Q2689" s="611"/>
      <c r="R2689" s="611"/>
      <c r="S2689" s="611"/>
      <c r="T2689" s="612"/>
      <c r="AT2689" s="607" t="s">
        <v>205</v>
      </c>
      <c r="AU2689" s="607" t="s">
        <v>89</v>
      </c>
      <c r="AV2689" s="606" t="s">
        <v>89</v>
      </c>
      <c r="AW2689" s="606" t="s">
        <v>43</v>
      </c>
      <c r="AX2689" s="606" t="s">
        <v>82</v>
      </c>
      <c r="AY2689" s="607" t="s">
        <v>197</v>
      </c>
    </row>
    <row r="2690" spans="2:51" s="599" customFormat="1">
      <c r="B2690" s="598"/>
      <c r="D2690" s="594" t="s">
        <v>205</v>
      </c>
      <c r="E2690" s="600" t="s">
        <v>5</v>
      </c>
      <c r="F2690" s="601" t="s">
        <v>1051</v>
      </c>
      <c r="H2690" s="600" t="s">
        <v>5</v>
      </c>
      <c r="L2690" s="598"/>
      <c r="M2690" s="602"/>
      <c r="N2690" s="603"/>
      <c r="O2690" s="603"/>
      <c r="P2690" s="603"/>
      <c r="Q2690" s="603"/>
      <c r="R2690" s="603"/>
      <c r="S2690" s="603"/>
      <c r="T2690" s="604"/>
      <c r="AT2690" s="600" t="s">
        <v>205</v>
      </c>
      <c r="AU2690" s="600" t="s">
        <v>89</v>
      </c>
      <c r="AV2690" s="599" t="s">
        <v>11</v>
      </c>
      <c r="AW2690" s="599" t="s">
        <v>43</v>
      </c>
      <c r="AX2690" s="599" t="s">
        <v>82</v>
      </c>
      <c r="AY2690" s="600" t="s">
        <v>197</v>
      </c>
    </row>
    <row r="2691" spans="2:51" s="606" customFormat="1">
      <c r="B2691" s="605"/>
      <c r="D2691" s="594" t="s">
        <v>205</v>
      </c>
      <c r="E2691" s="607" t="s">
        <v>5</v>
      </c>
      <c r="F2691" s="608" t="s">
        <v>1047</v>
      </c>
      <c r="H2691" s="609">
        <v>12.68</v>
      </c>
      <c r="L2691" s="605"/>
      <c r="M2691" s="610"/>
      <c r="N2691" s="611"/>
      <c r="O2691" s="611"/>
      <c r="P2691" s="611"/>
      <c r="Q2691" s="611"/>
      <c r="R2691" s="611"/>
      <c r="S2691" s="611"/>
      <c r="T2691" s="612"/>
      <c r="AT2691" s="607" t="s">
        <v>205</v>
      </c>
      <c r="AU2691" s="607" t="s">
        <v>89</v>
      </c>
      <c r="AV2691" s="606" t="s">
        <v>89</v>
      </c>
      <c r="AW2691" s="606" t="s">
        <v>43</v>
      </c>
      <c r="AX2691" s="606" t="s">
        <v>82</v>
      </c>
      <c r="AY2691" s="607" t="s">
        <v>197</v>
      </c>
    </row>
    <row r="2692" spans="2:51" s="599" customFormat="1">
      <c r="B2692" s="598"/>
      <c r="D2692" s="594" t="s">
        <v>205</v>
      </c>
      <c r="E2692" s="600" t="s">
        <v>5</v>
      </c>
      <c r="F2692" s="601" t="s">
        <v>388</v>
      </c>
      <c r="H2692" s="600" t="s">
        <v>5</v>
      </c>
      <c r="L2692" s="598"/>
      <c r="M2692" s="602"/>
      <c r="N2692" s="603"/>
      <c r="O2692" s="603"/>
      <c r="P2692" s="603"/>
      <c r="Q2692" s="603"/>
      <c r="R2692" s="603"/>
      <c r="S2692" s="603"/>
      <c r="T2692" s="604"/>
      <c r="AT2692" s="600" t="s">
        <v>205</v>
      </c>
      <c r="AU2692" s="600" t="s">
        <v>89</v>
      </c>
      <c r="AV2692" s="599" t="s">
        <v>11</v>
      </c>
      <c r="AW2692" s="599" t="s">
        <v>43</v>
      </c>
      <c r="AX2692" s="599" t="s">
        <v>82</v>
      </c>
      <c r="AY2692" s="600" t="s">
        <v>197</v>
      </c>
    </row>
    <row r="2693" spans="2:51" s="606" customFormat="1">
      <c r="B2693" s="605"/>
      <c r="D2693" s="594" t="s">
        <v>205</v>
      </c>
      <c r="E2693" s="607" t="s">
        <v>5</v>
      </c>
      <c r="F2693" s="608" t="s">
        <v>1029</v>
      </c>
      <c r="H2693" s="609">
        <v>-1.1819999999999999</v>
      </c>
      <c r="L2693" s="605"/>
      <c r="M2693" s="610"/>
      <c r="N2693" s="611"/>
      <c r="O2693" s="611"/>
      <c r="P2693" s="611"/>
      <c r="Q2693" s="611"/>
      <c r="R2693" s="611"/>
      <c r="S2693" s="611"/>
      <c r="T2693" s="612"/>
      <c r="AT2693" s="607" t="s">
        <v>205</v>
      </c>
      <c r="AU2693" s="607" t="s">
        <v>89</v>
      </c>
      <c r="AV2693" s="606" t="s">
        <v>89</v>
      </c>
      <c r="AW2693" s="606" t="s">
        <v>43</v>
      </c>
      <c r="AX2693" s="606" t="s">
        <v>82</v>
      </c>
      <c r="AY2693" s="607" t="s">
        <v>197</v>
      </c>
    </row>
    <row r="2694" spans="2:51" s="599" customFormat="1">
      <c r="B2694" s="598"/>
      <c r="D2694" s="594" t="s">
        <v>205</v>
      </c>
      <c r="E2694" s="600" t="s">
        <v>5</v>
      </c>
      <c r="F2694" s="601" t="s">
        <v>1052</v>
      </c>
      <c r="H2694" s="600" t="s">
        <v>5</v>
      </c>
      <c r="L2694" s="598"/>
      <c r="M2694" s="602"/>
      <c r="N2694" s="603"/>
      <c r="O2694" s="603"/>
      <c r="P2694" s="603"/>
      <c r="Q2694" s="603"/>
      <c r="R2694" s="603"/>
      <c r="S2694" s="603"/>
      <c r="T2694" s="604"/>
      <c r="AT2694" s="600" t="s">
        <v>205</v>
      </c>
      <c r="AU2694" s="600" t="s">
        <v>89</v>
      </c>
      <c r="AV2694" s="599" t="s">
        <v>11</v>
      </c>
      <c r="AW2694" s="599" t="s">
        <v>43</v>
      </c>
      <c r="AX2694" s="599" t="s">
        <v>82</v>
      </c>
      <c r="AY2694" s="600" t="s">
        <v>197</v>
      </c>
    </row>
    <row r="2695" spans="2:51" s="606" customFormat="1">
      <c r="B2695" s="605"/>
      <c r="D2695" s="594" t="s">
        <v>205</v>
      </c>
      <c r="E2695" s="607" t="s">
        <v>5</v>
      </c>
      <c r="F2695" s="608" t="s">
        <v>1032</v>
      </c>
      <c r="H2695" s="609">
        <v>3.375</v>
      </c>
      <c r="L2695" s="605"/>
      <c r="M2695" s="610"/>
      <c r="N2695" s="611"/>
      <c r="O2695" s="611"/>
      <c r="P2695" s="611"/>
      <c r="Q2695" s="611"/>
      <c r="R2695" s="611"/>
      <c r="S2695" s="611"/>
      <c r="T2695" s="612"/>
      <c r="AT2695" s="607" t="s">
        <v>205</v>
      </c>
      <c r="AU2695" s="607" t="s">
        <v>89</v>
      </c>
      <c r="AV2695" s="606" t="s">
        <v>89</v>
      </c>
      <c r="AW2695" s="606" t="s">
        <v>43</v>
      </c>
      <c r="AX2695" s="606" t="s">
        <v>82</v>
      </c>
      <c r="AY2695" s="607" t="s">
        <v>197</v>
      </c>
    </row>
    <row r="2696" spans="2:51" s="599" customFormat="1">
      <c r="B2696" s="598"/>
      <c r="D2696" s="594" t="s">
        <v>205</v>
      </c>
      <c r="E2696" s="600" t="s">
        <v>5</v>
      </c>
      <c r="F2696" s="601" t="s">
        <v>1053</v>
      </c>
      <c r="H2696" s="600" t="s">
        <v>5</v>
      </c>
      <c r="L2696" s="598"/>
      <c r="M2696" s="602"/>
      <c r="N2696" s="603"/>
      <c r="O2696" s="603"/>
      <c r="P2696" s="603"/>
      <c r="Q2696" s="603"/>
      <c r="R2696" s="603"/>
      <c r="S2696" s="603"/>
      <c r="T2696" s="604"/>
      <c r="AT2696" s="600" t="s">
        <v>205</v>
      </c>
      <c r="AU2696" s="600" t="s">
        <v>89</v>
      </c>
      <c r="AV2696" s="599" t="s">
        <v>11</v>
      </c>
      <c r="AW2696" s="599" t="s">
        <v>43</v>
      </c>
      <c r="AX2696" s="599" t="s">
        <v>82</v>
      </c>
      <c r="AY2696" s="600" t="s">
        <v>197</v>
      </c>
    </row>
    <row r="2697" spans="2:51" s="606" customFormat="1">
      <c r="B2697" s="605"/>
      <c r="D2697" s="594" t="s">
        <v>205</v>
      </c>
      <c r="E2697" s="607" t="s">
        <v>5</v>
      </c>
      <c r="F2697" s="608" t="s">
        <v>1047</v>
      </c>
      <c r="H2697" s="609">
        <v>12.68</v>
      </c>
      <c r="L2697" s="605"/>
      <c r="M2697" s="610"/>
      <c r="N2697" s="611"/>
      <c r="O2697" s="611"/>
      <c r="P2697" s="611"/>
      <c r="Q2697" s="611"/>
      <c r="R2697" s="611"/>
      <c r="S2697" s="611"/>
      <c r="T2697" s="612"/>
      <c r="AT2697" s="607" t="s">
        <v>205</v>
      </c>
      <c r="AU2697" s="607" t="s">
        <v>89</v>
      </c>
      <c r="AV2697" s="606" t="s">
        <v>89</v>
      </c>
      <c r="AW2697" s="606" t="s">
        <v>43</v>
      </c>
      <c r="AX2697" s="606" t="s">
        <v>82</v>
      </c>
      <c r="AY2697" s="607" t="s">
        <v>197</v>
      </c>
    </row>
    <row r="2698" spans="2:51" s="599" customFormat="1">
      <c r="B2698" s="598"/>
      <c r="D2698" s="594" t="s">
        <v>205</v>
      </c>
      <c r="E2698" s="600" t="s">
        <v>5</v>
      </c>
      <c r="F2698" s="601" t="s">
        <v>388</v>
      </c>
      <c r="H2698" s="600" t="s">
        <v>5</v>
      </c>
      <c r="L2698" s="598"/>
      <c r="M2698" s="602"/>
      <c r="N2698" s="603"/>
      <c r="O2698" s="603"/>
      <c r="P2698" s="603"/>
      <c r="Q2698" s="603"/>
      <c r="R2698" s="603"/>
      <c r="S2698" s="603"/>
      <c r="T2698" s="604"/>
      <c r="AT2698" s="600" t="s">
        <v>205</v>
      </c>
      <c r="AU2698" s="600" t="s">
        <v>89</v>
      </c>
      <c r="AV2698" s="599" t="s">
        <v>11</v>
      </c>
      <c r="AW2698" s="599" t="s">
        <v>43</v>
      </c>
      <c r="AX2698" s="599" t="s">
        <v>82</v>
      </c>
      <c r="AY2698" s="600" t="s">
        <v>197</v>
      </c>
    </row>
    <row r="2699" spans="2:51" s="606" customFormat="1">
      <c r="B2699" s="605"/>
      <c r="D2699" s="594" t="s">
        <v>205</v>
      </c>
      <c r="E2699" s="607" t="s">
        <v>5</v>
      </c>
      <c r="F2699" s="608" t="s">
        <v>1029</v>
      </c>
      <c r="H2699" s="609">
        <v>-1.1819999999999999</v>
      </c>
      <c r="L2699" s="605"/>
      <c r="M2699" s="610"/>
      <c r="N2699" s="611"/>
      <c r="O2699" s="611"/>
      <c r="P2699" s="611"/>
      <c r="Q2699" s="611"/>
      <c r="R2699" s="611"/>
      <c r="S2699" s="611"/>
      <c r="T2699" s="612"/>
      <c r="AT2699" s="607" t="s">
        <v>205</v>
      </c>
      <c r="AU2699" s="607" t="s">
        <v>89</v>
      </c>
      <c r="AV2699" s="606" t="s">
        <v>89</v>
      </c>
      <c r="AW2699" s="606" t="s">
        <v>43</v>
      </c>
      <c r="AX2699" s="606" t="s">
        <v>82</v>
      </c>
      <c r="AY2699" s="607" t="s">
        <v>197</v>
      </c>
    </row>
    <row r="2700" spans="2:51" s="599" customFormat="1">
      <c r="B2700" s="598"/>
      <c r="D2700" s="594" t="s">
        <v>205</v>
      </c>
      <c r="E2700" s="600" t="s">
        <v>5</v>
      </c>
      <c r="F2700" s="601" t="s">
        <v>1054</v>
      </c>
      <c r="H2700" s="600" t="s">
        <v>5</v>
      </c>
      <c r="L2700" s="598"/>
      <c r="M2700" s="602"/>
      <c r="N2700" s="603"/>
      <c r="O2700" s="603"/>
      <c r="P2700" s="603"/>
      <c r="Q2700" s="603"/>
      <c r="R2700" s="603"/>
      <c r="S2700" s="603"/>
      <c r="T2700" s="604"/>
      <c r="AT2700" s="600" t="s">
        <v>205</v>
      </c>
      <c r="AU2700" s="600" t="s">
        <v>89</v>
      </c>
      <c r="AV2700" s="599" t="s">
        <v>11</v>
      </c>
      <c r="AW2700" s="599" t="s">
        <v>43</v>
      </c>
      <c r="AX2700" s="599" t="s">
        <v>82</v>
      </c>
      <c r="AY2700" s="600" t="s">
        <v>197</v>
      </c>
    </row>
    <row r="2701" spans="2:51" s="606" customFormat="1">
      <c r="B2701" s="605"/>
      <c r="D2701" s="594" t="s">
        <v>205</v>
      </c>
      <c r="E2701" s="607" t="s">
        <v>5</v>
      </c>
      <c r="F2701" s="608" t="s">
        <v>1047</v>
      </c>
      <c r="H2701" s="609">
        <v>12.68</v>
      </c>
      <c r="L2701" s="605"/>
      <c r="M2701" s="610"/>
      <c r="N2701" s="611"/>
      <c r="O2701" s="611"/>
      <c r="P2701" s="611"/>
      <c r="Q2701" s="611"/>
      <c r="R2701" s="611"/>
      <c r="S2701" s="611"/>
      <c r="T2701" s="612"/>
      <c r="AT2701" s="607" t="s">
        <v>205</v>
      </c>
      <c r="AU2701" s="607" t="s">
        <v>89</v>
      </c>
      <c r="AV2701" s="606" t="s">
        <v>89</v>
      </c>
      <c r="AW2701" s="606" t="s">
        <v>43</v>
      </c>
      <c r="AX2701" s="606" t="s">
        <v>82</v>
      </c>
      <c r="AY2701" s="607" t="s">
        <v>197</v>
      </c>
    </row>
    <row r="2702" spans="2:51" s="599" customFormat="1">
      <c r="B2702" s="598"/>
      <c r="D2702" s="594" t="s">
        <v>205</v>
      </c>
      <c r="E2702" s="600" t="s">
        <v>5</v>
      </c>
      <c r="F2702" s="601" t="s">
        <v>388</v>
      </c>
      <c r="H2702" s="600" t="s">
        <v>5</v>
      </c>
      <c r="L2702" s="598"/>
      <c r="M2702" s="602"/>
      <c r="N2702" s="603"/>
      <c r="O2702" s="603"/>
      <c r="P2702" s="603"/>
      <c r="Q2702" s="603"/>
      <c r="R2702" s="603"/>
      <c r="S2702" s="603"/>
      <c r="T2702" s="604"/>
      <c r="AT2702" s="600" t="s">
        <v>205</v>
      </c>
      <c r="AU2702" s="600" t="s">
        <v>89</v>
      </c>
      <c r="AV2702" s="599" t="s">
        <v>11</v>
      </c>
      <c r="AW2702" s="599" t="s">
        <v>43</v>
      </c>
      <c r="AX2702" s="599" t="s">
        <v>82</v>
      </c>
      <c r="AY2702" s="600" t="s">
        <v>197</v>
      </c>
    </row>
    <row r="2703" spans="2:51" s="606" customFormat="1">
      <c r="B2703" s="605"/>
      <c r="D2703" s="594" t="s">
        <v>205</v>
      </c>
      <c r="E2703" s="607" t="s">
        <v>5</v>
      </c>
      <c r="F2703" s="608" t="s">
        <v>1029</v>
      </c>
      <c r="H2703" s="609">
        <v>-1.1819999999999999</v>
      </c>
      <c r="L2703" s="605"/>
      <c r="M2703" s="610"/>
      <c r="N2703" s="611"/>
      <c r="O2703" s="611"/>
      <c r="P2703" s="611"/>
      <c r="Q2703" s="611"/>
      <c r="R2703" s="611"/>
      <c r="S2703" s="611"/>
      <c r="T2703" s="612"/>
      <c r="AT2703" s="607" t="s">
        <v>205</v>
      </c>
      <c r="AU2703" s="607" t="s">
        <v>89</v>
      </c>
      <c r="AV2703" s="606" t="s">
        <v>89</v>
      </c>
      <c r="AW2703" s="606" t="s">
        <v>43</v>
      </c>
      <c r="AX2703" s="606" t="s">
        <v>82</v>
      </c>
      <c r="AY2703" s="607" t="s">
        <v>197</v>
      </c>
    </row>
    <row r="2704" spans="2:51" s="599" customFormat="1">
      <c r="B2704" s="598"/>
      <c r="D2704" s="594" t="s">
        <v>205</v>
      </c>
      <c r="E2704" s="600" t="s">
        <v>5</v>
      </c>
      <c r="F2704" s="601" t="s">
        <v>1055</v>
      </c>
      <c r="H2704" s="600" t="s">
        <v>5</v>
      </c>
      <c r="L2704" s="598"/>
      <c r="M2704" s="602"/>
      <c r="N2704" s="603"/>
      <c r="O2704" s="603"/>
      <c r="P2704" s="603"/>
      <c r="Q2704" s="603"/>
      <c r="R2704" s="603"/>
      <c r="S2704" s="603"/>
      <c r="T2704" s="604"/>
      <c r="AT2704" s="600" t="s">
        <v>205</v>
      </c>
      <c r="AU2704" s="600" t="s">
        <v>89</v>
      </c>
      <c r="AV2704" s="599" t="s">
        <v>11</v>
      </c>
      <c r="AW2704" s="599" t="s">
        <v>43</v>
      </c>
      <c r="AX2704" s="599" t="s">
        <v>82</v>
      </c>
      <c r="AY2704" s="600" t="s">
        <v>197</v>
      </c>
    </row>
    <row r="2705" spans="2:51" s="606" customFormat="1">
      <c r="B2705" s="605"/>
      <c r="D2705" s="594" t="s">
        <v>205</v>
      </c>
      <c r="E2705" s="607" t="s">
        <v>5</v>
      </c>
      <c r="F2705" s="608" t="s">
        <v>1047</v>
      </c>
      <c r="H2705" s="609">
        <v>12.68</v>
      </c>
      <c r="L2705" s="605"/>
      <c r="M2705" s="610"/>
      <c r="N2705" s="611"/>
      <c r="O2705" s="611"/>
      <c r="P2705" s="611"/>
      <c r="Q2705" s="611"/>
      <c r="R2705" s="611"/>
      <c r="S2705" s="611"/>
      <c r="T2705" s="612"/>
      <c r="AT2705" s="607" t="s">
        <v>205</v>
      </c>
      <c r="AU2705" s="607" t="s">
        <v>89</v>
      </c>
      <c r="AV2705" s="606" t="s">
        <v>89</v>
      </c>
      <c r="AW2705" s="606" t="s">
        <v>43</v>
      </c>
      <c r="AX2705" s="606" t="s">
        <v>82</v>
      </c>
      <c r="AY2705" s="607" t="s">
        <v>197</v>
      </c>
    </row>
    <row r="2706" spans="2:51" s="599" customFormat="1">
      <c r="B2706" s="598"/>
      <c r="D2706" s="594" t="s">
        <v>205</v>
      </c>
      <c r="E2706" s="600" t="s">
        <v>5</v>
      </c>
      <c r="F2706" s="601" t="s">
        <v>388</v>
      </c>
      <c r="H2706" s="600" t="s">
        <v>5</v>
      </c>
      <c r="L2706" s="598"/>
      <c r="M2706" s="602"/>
      <c r="N2706" s="603"/>
      <c r="O2706" s="603"/>
      <c r="P2706" s="603"/>
      <c r="Q2706" s="603"/>
      <c r="R2706" s="603"/>
      <c r="S2706" s="603"/>
      <c r="T2706" s="604"/>
      <c r="AT2706" s="600" t="s">
        <v>205</v>
      </c>
      <c r="AU2706" s="600" t="s">
        <v>89</v>
      </c>
      <c r="AV2706" s="599" t="s">
        <v>11</v>
      </c>
      <c r="AW2706" s="599" t="s">
        <v>43</v>
      </c>
      <c r="AX2706" s="599" t="s">
        <v>82</v>
      </c>
      <c r="AY2706" s="600" t="s">
        <v>197</v>
      </c>
    </row>
    <row r="2707" spans="2:51" s="606" customFormat="1">
      <c r="B2707" s="605"/>
      <c r="D2707" s="594" t="s">
        <v>205</v>
      </c>
      <c r="E2707" s="607" t="s">
        <v>5</v>
      </c>
      <c r="F2707" s="608" t="s">
        <v>1029</v>
      </c>
      <c r="H2707" s="609">
        <v>-1.1819999999999999</v>
      </c>
      <c r="L2707" s="605"/>
      <c r="M2707" s="610"/>
      <c r="N2707" s="611"/>
      <c r="O2707" s="611"/>
      <c r="P2707" s="611"/>
      <c r="Q2707" s="611"/>
      <c r="R2707" s="611"/>
      <c r="S2707" s="611"/>
      <c r="T2707" s="612"/>
      <c r="AT2707" s="607" t="s">
        <v>205</v>
      </c>
      <c r="AU2707" s="607" t="s">
        <v>89</v>
      </c>
      <c r="AV2707" s="606" t="s">
        <v>89</v>
      </c>
      <c r="AW2707" s="606" t="s">
        <v>43</v>
      </c>
      <c r="AX2707" s="606" t="s">
        <v>82</v>
      </c>
      <c r="AY2707" s="607" t="s">
        <v>197</v>
      </c>
    </row>
    <row r="2708" spans="2:51" s="622" customFormat="1">
      <c r="B2708" s="621"/>
      <c r="D2708" s="594" t="s">
        <v>205</v>
      </c>
      <c r="E2708" s="623" t="s">
        <v>5</v>
      </c>
      <c r="F2708" s="624" t="s">
        <v>237</v>
      </c>
      <c r="H2708" s="625">
        <v>171.24600000000001</v>
      </c>
      <c r="L2708" s="621"/>
      <c r="M2708" s="626"/>
      <c r="N2708" s="627"/>
      <c r="O2708" s="627"/>
      <c r="P2708" s="627"/>
      <c r="Q2708" s="627"/>
      <c r="R2708" s="627"/>
      <c r="S2708" s="627"/>
      <c r="T2708" s="628"/>
      <c r="AT2708" s="623" t="s">
        <v>205</v>
      </c>
      <c r="AU2708" s="623" t="s">
        <v>89</v>
      </c>
      <c r="AV2708" s="622" t="s">
        <v>114</v>
      </c>
      <c r="AW2708" s="622" t="s">
        <v>43</v>
      </c>
      <c r="AX2708" s="622" t="s">
        <v>82</v>
      </c>
      <c r="AY2708" s="623" t="s">
        <v>197</v>
      </c>
    </row>
    <row r="2709" spans="2:51" s="599" customFormat="1">
      <c r="B2709" s="598"/>
      <c r="D2709" s="594" t="s">
        <v>205</v>
      </c>
      <c r="E2709" s="600" t="s">
        <v>5</v>
      </c>
      <c r="F2709" s="601" t="s">
        <v>238</v>
      </c>
      <c r="H2709" s="600" t="s">
        <v>5</v>
      </c>
      <c r="L2709" s="598"/>
      <c r="M2709" s="602"/>
      <c r="N2709" s="603"/>
      <c r="O2709" s="603"/>
      <c r="P2709" s="603"/>
      <c r="Q2709" s="603"/>
      <c r="R2709" s="603"/>
      <c r="S2709" s="603"/>
      <c r="T2709" s="604"/>
      <c r="AT2709" s="600" t="s">
        <v>205</v>
      </c>
      <c r="AU2709" s="600" t="s">
        <v>89</v>
      </c>
      <c r="AV2709" s="599" t="s">
        <v>11</v>
      </c>
      <c r="AW2709" s="599" t="s">
        <v>43</v>
      </c>
      <c r="AX2709" s="599" t="s">
        <v>82</v>
      </c>
      <c r="AY2709" s="600" t="s">
        <v>197</v>
      </c>
    </row>
    <row r="2710" spans="2:51" s="599" customFormat="1">
      <c r="B2710" s="598"/>
      <c r="D2710" s="594" t="s">
        <v>205</v>
      </c>
      <c r="E2710" s="600" t="s">
        <v>5</v>
      </c>
      <c r="F2710" s="601" t="s">
        <v>1030</v>
      </c>
      <c r="H2710" s="600" t="s">
        <v>5</v>
      </c>
      <c r="L2710" s="598"/>
      <c r="M2710" s="602"/>
      <c r="N2710" s="603"/>
      <c r="O2710" s="603"/>
      <c r="P2710" s="603"/>
      <c r="Q2710" s="603"/>
      <c r="R2710" s="603"/>
      <c r="S2710" s="603"/>
      <c r="T2710" s="604"/>
      <c r="AT2710" s="600" t="s">
        <v>205</v>
      </c>
      <c r="AU2710" s="600" t="s">
        <v>89</v>
      </c>
      <c r="AV2710" s="599" t="s">
        <v>11</v>
      </c>
      <c r="AW2710" s="599" t="s">
        <v>43</v>
      </c>
      <c r="AX2710" s="599" t="s">
        <v>82</v>
      </c>
      <c r="AY2710" s="600" t="s">
        <v>197</v>
      </c>
    </row>
    <row r="2711" spans="2:51" s="599" customFormat="1">
      <c r="B2711" s="598"/>
      <c r="D2711" s="594" t="s">
        <v>205</v>
      </c>
      <c r="E2711" s="600" t="s">
        <v>5</v>
      </c>
      <c r="F2711" s="601" t="s">
        <v>1056</v>
      </c>
      <c r="H2711" s="600" t="s">
        <v>5</v>
      </c>
      <c r="L2711" s="598"/>
      <c r="M2711" s="602"/>
      <c r="N2711" s="603"/>
      <c r="O2711" s="603"/>
      <c r="P2711" s="603"/>
      <c r="Q2711" s="603"/>
      <c r="R2711" s="603"/>
      <c r="S2711" s="603"/>
      <c r="T2711" s="604"/>
      <c r="AT2711" s="600" t="s">
        <v>205</v>
      </c>
      <c r="AU2711" s="600" t="s">
        <v>89</v>
      </c>
      <c r="AV2711" s="599" t="s">
        <v>11</v>
      </c>
      <c r="AW2711" s="599" t="s">
        <v>43</v>
      </c>
      <c r="AX2711" s="599" t="s">
        <v>82</v>
      </c>
      <c r="AY2711" s="600" t="s">
        <v>197</v>
      </c>
    </row>
    <row r="2712" spans="2:51" s="606" customFormat="1">
      <c r="B2712" s="605"/>
      <c r="D2712" s="594" t="s">
        <v>205</v>
      </c>
      <c r="E2712" s="607" t="s">
        <v>5</v>
      </c>
      <c r="F2712" s="608" t="s">
        <v>1032</v>
      </c>
      <c r="H2712" s="609">
        <v>3.375</v>
      </c>
      <c r="L2712" s="605"/>
      <c r="M2712" s="610"/>
      <c r="N2712" s="611"/>
      <c r="O2712" s="611"/>
      <c r="P2712" s="611"/>
      <c r="Q2712" s="611"/>
      <c r="R2712" s="611"/>
      <c r="S2712" s="611"/>
      <c r="T2712" s="612"/>
      <c r="AT2712" s="607" t="s">
        <v>205</v>
      </c>
      <c r="AU2712" s="607" t="s">
        <v>89</v>
      </c>
      <c r="AV2712" s="606" t="s">
        <v>89</v>
      </c>
      <c r="AW2712" s="606" t="s">
        <v>43</v>
      </c>
      <c r="AX2712" s="606" t="s">
        <v>82</v>
      </c>
      <c r="AY2712" s="607" t="s">
        <v>197</v>
      </c>
    </row>
    <row r="2713" spans="2:51" s="599" customFormat="1">
      <c r="B2713" s="598"/>
      <c r="D2713" s="594" t="s">
        <v>205</v>
      </c>
      <c r="E2713" s="600" t="s">
        <v>5</v>
      </c>
      <c r="F2713" s="601" t="s">
        <v>1057</v>
      </c>
      <c r="H2713" s="600" t="s">
        <v>5</v>
      </c>
      <c r="L2713" s="598"/>
      <c r="M2713" s="602"/>
      <c r="N2713" s="603"/>
      <c r="O2713" s="603"/>
      <c r="P2713" s="603"/>
      <c r="Q2713" s="603"/>
      <c r="R2713" s="603"/>
      <c r="S2713" s="603"/>
      <c r="T2713" s="604"/>
      <c r="AT2713" s="600" t="s">
        <v>205</v>
      </c>
      <c r="AU2713" s="600" t="s">
        <v>89</v>
      </c>
      <c r="AV2713" s="599" t="s">
        <v>11</v>
      </c>
      <c r="AW2713" s="599" t="s">
        <v>43</v>
      </c>
      <c r="AX2713" s="599" t="s">
        <v>82</v>
      </c>
      <c r="AY2713" s="600" t="s">
        <v>197</v>
      </c>
    </row>
    <row r="2714" spans="2:51" s="606" customFormat="1">
      <c r="B2714" s="605"/>
      <c r="D2714" s="594" t="s">
        <v>205</v>
      </c>
      <c r="E2714" s="607" t="s">
        <v>5</v>
      </c>
      <c r="F2714" s="608" t="s">
        <v>1034</v>
      </c>
      <c r="H2714" s="609">
        <v>12.6</v>
      </c>
      <c r="L2714" s="605"/>
      <c r="M2714" s="610"/>
      <c r="N2714" s="611"/>
      <c r="O2714" s="611"/>
      <c r="P2714" s="611"/>
      <c r="Q2714" s="611"/>
      <c r="R2714" s="611"/>
      <c r="S2714" s="611"/>
      <c r="T2714" s="612"/>
      <c r="AT2714" s="607" t="s">
        <v>205</v>
      </c>
      <c r="AU2714" s="607" t="s">
        <v>89</v>
      </c>
      <c r="AV2714" s="606" t="s">
        <v>89</v>
      </c>
      <c r="AW2714" s="606" t="s">
        <v>43</v>
      </c>
      <c r="AX2714" s="606" t="s">
        <v>82</v>
      </c>
      <c r="AY2714" s="607" t="s">
        <v>197</v>
      </c>
    </row>
    <row r="2715" spans="2:51" s="599" customFormat="1">
      <c r="B2715" s="598"/>
      <c r="D2715" s="594" t="s">
        <v>205</v>
      </c>
      <c r="E2715" s="600" t="s">
        <v>5</v>
      </c>
      <c r="F2715" s="601" t="s">
        <v>388</v>
      </c>
      <c r="H2715" s="600" t="s">
        <v>5</v>
      </c>
      <c r="L2715" s="598"/>
      <c r="M2715" s="602"/>
      <c r="N2715" s="603"/>
      <c r="O2715" s="603"/>
      <c r="P2715" s="603"/>
      <c r="Q2715" s="603"/>
      <c r="R2715" s="603"/>
      <c r="S2715" s="603"/>
      <c r="T2715" s="604"/>
      <c r="AT2715" s="600" t="s">
        <v>205</v>
      </c>
      <c r="AU2715" s="600" t="s">
        <v>89</v>
      </c>
      <c r="AV2715" s="599" t="s">
        <v>11</v>
      </c>
      <c r="AW2715" s="599" t="s">
        <v>43</v>
      </c>
      <c r="AX2715" s="599" t="s">
        <v>82</v>
      </c>
      <c r="AY2715" s="600" t="s">
        <v>197</v>
      </c>
    </row>
    <row r="2716" spans="2:51" s="606" customFormat="1">
      <c r="B2716" s="605"/>
      <c r="D2716" s="594" t="s">
        <v>205</v>
      </c>
      <c r="E2716" s="607" t="s">
        <v>5</v>
      </c>
      <c r="F2716" s="608" t="s">
        <v>1029</v>
      </c>
      <c r="H2716" s="609">
        <v>-1.1819999999999999</v>
      </c>
      <c r="L2716" s="605"/>
      <c r="M2716" s="610"/>
      <c r="N2716" s="611"/>
      <c r="O2716" s="611"/>
      <c r="P2716" s="611"/>
      <c r="Q2716" s="611"/>
      <c r="R2716" s="611"/>
      <c r="S2716" s="611"/>
      <c r="T2716" s="612"/>
      <c r="AT2716" s="607" t="s">
        <v>205</v>
      </c>
      <c r="AU2716" s="607" t="s">
        <v>89</v>
      </c>
      <c r="AV2716" s="606" t="s">
        <v>89</v>
      </c>
      <c r="AW2716" s="606" t="s">
        <v>43</v>
      </c>
      <c r="AX2716" s="606" t="s">
        <v>82</v>
      </c>
      <c r="AY2716" s="607" t="s">
        <v>197</v>
      </c>
    </row>
    <row r="2717" spans="2:51" s="599" customFormat="1">
      <c r="B2717" s="598"/>
      <c r="D2717" s="594" t="s">
        <v>205</v>
      </c>
      <c r="E2717" s="600" t="s">
        <v>5</v>
      </c>
      <c r="F2717" s="601" t="s">
        <v>1058</v>
      </c>
      <c r="H2717" s="600" t="s">
        <v>5</v>
      </c>
      <c r="L2717" s="598"/>
      <c r="M2717" s="602"/>
      <c r="N2717" s="603"/>
      <c r="O2717" s="603"/>
      <c r="P2717" s="603"/>
      <c r="Q2717" s="603"/>
      <c r="R2717" s="603"/>
      <c r="S2717" s="603"/>
      <c r="T2717" s="604"/>
      <c r="AT2717" s="600" t="s">
        <v>205</v>
      </c>
      <c r="AU2717" s="600" t="s">
        <v>89</v>
      </c>
      <c r="AV2717" s="599" t="s">
        <v>11</v>
      </c>
      <c r="AW2717" s="599" t="s">
        <v>43</v>
      </c>
      <c r="AX2717" s="599" t="s">
        <v>82</v>
      </c>
      <c r="AY2717" s="600" t="s">
        <v>197</v>
      </c>
    </row>
    <row r="2718" spans="2:51" s="606" customFormat="1">
      <c r="B2718" s="605"/>
      <c r="D2718" s="594" t="s">
        <v>205</v>
      </c>
      <c r="E2718" s="607" t="s">
        <v>5</v>
      </c>
      <c r="F2718" s="608" t="s">
        <v>1032</v>
      </c>
      <c r="H2718" s="609">
        <v>3.375</v>
      </c>
      <c r="L2718" s="605"/>
      <c r="M2718" s="610"/>
      <c r="N2718" s="611"/>
      <c r="O2718" s="611"/>
      <c r="P2718" s="611"/>
      <c r="Q2718" s="611"/>
      <c r="R2718" s="611"/>
      <c r="S2718" s="611"/>
      <c r="T2718" s="612"/>
      <c r="AT2718" s="607" t="s">
        <v>205</v>
      </c>
      <c r="AU2718" s="607" t="s">
        <v>89</v>
      </c>
      <c r="AV2718" s="606" t="s">
        <v>89</v>
      </c>
      <c r="AW2718" s="606" t="s">
        <v>43</v>
      </c>
      <c r="AX2718" s="606" t="s">
        <v>82</v>
      </c>
      <c r="AY2718" s="607" t="s">
        <v>197</v>
      </c>
    </row>
    <row r="2719" spans="2:51" s="599" customFormat="1">
      <c r="B2719" s="598"/>
      <c r="D2719" s="594" t="s">
        <v>205</v>
      </c>
      <c r="E2719" s="600" t="s">
        <v>5</v>
      </c>
      <c r="F2719" s="601" t="s">
        <v>1059</v>
      </c>
      <c r="H2719" s="600" t="s">
        <v>5</v>
      </c>
      <c r="L2719" s="598"/>
      <c r="M2719" s="602"/>
      <c r="N2719" s="603"/>
      <c r="O2719" s="603"/>
      <c r="P2719" s="603"/>
      <c r="Q2719" s="603"/>
      <c r="R2719" s="603"/>
      <c r="S2719" s="603"/>
      <c r="T2719" s="604"/>
      <c r="AT2719" s="600" t="s">
        <v>205</v>
      </c>
      <c r="AU2719" s="600" t="s">
        <v>89</v>
      </c>
      <c r="AV2719" s="599" t="s">
        <v>11</v>
      </c>
      <c r="AW2719" s="599" t="s">
        <v>43</v>
      </c>
      <c r="AX2719" s="599" t="s">
        <v>82</v>
      </c>
      <c r="AY2719" s="600" t="s">
        <v>197</v>
      </c>
    </row>
    <row r="2720" spans="2:51" s="606" customFormat="1">
      <c r="B2720" s="605"/>
      <c r="D2720" s="594" t="s">
        <v>205</v>
      </c>
      <c r="E2720" s="607" t="s">
        <v>5</v>
      </c>
      <c r="F2720" s="608" t="s">
        <v>1034</v>
      </c>
      <c r="H2720" s="609">
        <v>12.6</v>
      </c>
      <c r="L2720" s="605"/>
      <c r="M2720" s="610"/>
      <c r="N2720" s="611"/>
      <c r="O2720" s="611"/>
      <c r="P2720" s="611"/>
      <c r="Q2720" s="611"/>
      <c r="R2720" s="611"/>
      <c r="S2720" s="611"/>
      <c r="T2720" s="612"/>
      <c r="AT2720" s="607" t="s">
        <v>205</v>
      </c>
      <c r="AU2720" s="607" t="s">
        <v>89</v>
      </c>
      <c r="AV2720" s="606" t="s">
        <v>89</v>
      </c>
      <c r="AW2720" s="606" t="s">
        <v>43</v>
      </c>
      <c r="AX2720" s="606" t="s">
        <v>82</v>
      </c>
      <c r="AY2720" s="607" t="s">
        <v>197</v>
      </c>
    </row>
    <row r="2721" spans="2:51" s="599" customFormat="1">
      <c r="B2721" s="598"/>
      <c r="D2721" s="594" t="s">
        <v>205</v>
      </c>
      <c r="E2721" s="600" t="s">
        <v>5</v>
      </c>
      <c r="F2721" s="601" t="s">
        <v>388</v>
      </c>
      <c r="H2721" s="600" t="s">
        <v>5</v>
      </c>
      <c r="L2721" s="598"/>
      <c r="M2721" s="602"/>
      <c r="N2721" s="603"/>
      <c r="O2721" s="603"/>
      <c r="P2721" s="603"/>
      <c r="Q2721" s="603"/>
      <c r="R2721" s="603"/>
      <c r="S2721" s="603"/>
      <c r="T2721" s="604"/>
      <c r="AT2721" s="600" t="s">
        <v>205</v>
      </c>
      <c r="AU2721" s="600" t="s">
        <v>89</v>
      </c>
      <c r="AV2721" s="599" t="s">
        <v>11</v>
      </c>
      <c r="AW2721" s="599" t="s">
        <v>43</v>
      </c>
      <c r="AX2721" s="599" t="s">
        <v>82</v>
      </c>
      <c r="AY2721" s="600" t="s">
        <v>197</v>
      </c>
    </row>
    <row r="2722" spans="2:51" s="606" customFormat="1">
      <c r="B2722" s="605"/>
      <c r="D2722" s="594" t="s">
        <v>205</v>
      </c>
      <c r="E2722" s="607" t="s">
        <v>5</v>
      </c>
      <c r="F2722" s="608" t="s">
        <v>1029</v>
      </c>
      <c r="H2722" s="609">
        <v>-1.1819999999999999</v>
      </c>
      <c r="L2722" s="605"/>
      <c r="M2722" s="610"/>
      <c r="N2722" s="611"/>
      <c r="O2722" s="611"/>
      <c r="P2722" s="611"/>
      <c r="Q2722" s="611"/>
      <c r="R2722" s="611"/>
      <c r="S2722" s="611"/>
      <c r="T2722" s="612"/>
      <c r="AT2722" s="607" t="s">
        <v>205</v>
      </c>
      <c r="AU2722" s="607" t="s">
        <v>89</v>
      </c>
      <c r="AV2722" s="606" t="s">
        <v>89</v>
      </c>
      <c r="AW2722" s="606" t="s">
        <v>43</v>
      </c>
      <c r="AX2722" s="606" t="s">
        <v>82</v>
      </c>
      <c r="AY2722" s="607" t="s">
        <v>197</v>
      </c>
    </row>
    <row r="2723" spans="2:51" s="599" customFormat="1">
      <c r="B2723" s="598"/>
      <c r="D2723" s="594" t="s">
        <v>205</v>
      </c>
      <c r="E2723" s="600" t="s">
        <v>5</v>
      </c>
      <c r="F2723" s="601" t="s">
        <v>1060</v>
      </c>
      <c r="H2723" s="600" t="s">
        <v>5</v>
      </c>
      <c r="L2723" s="598"/>
      <c r="M2723" s="602"/>
      <c r="N2723" s="603"/>
      <c r="O2723" s="603"/>
      <c r="P2723" s="603"/>
      <c r="Q2723" s="603"/>
      <c r="R2723" s="603"/>
      <c r="S2723" s="603"/>
      <c r="T2723" s="604"/>
      <c r="AT2723" s="600" t="s">
        <v>205</v>
      </c>
      <c r="AU2723" s="600" t="s">
        <v>89</v>
      </c>
      <c r="AV2723" s="599" t="s">
        <v>11</v>
      </c>
      <c r="AW2723" s="599" t="s">
        <v>43</v>
      </c>
      <c r="AX2723" s="599" t="s">
        <v>82</v>
      </c>
      <c r="AY2723" s="600" t="s">
        <v>197</v>
      </c>
    </row>
    <row r="2724" spans="2:51" s="606" customFormat="1">
      <c r="B2724" s="605"/>
      <c r="D2724" s="594" t="s">
        <v>205</v>
      </c>
      <c r="E2724" s="607" t="s">
        <v>5</v>
      </c>
      <c r="F2724" s="608" t="s">
        <v>1032</v>
      </c>
      <c r="H2724" s="609">
        <v>3.375</v>
      </c>
      <c r="L2724" s="605"/>
      <c r="M2724" s="610"/>
      <c r="N2724" s="611"/>
      <c r="O2724" s="611"/>
      <c r="P2724" s="611"/>
      <c r="Q2724" s="611"/>
      <c r="R2724" s="611"/>
      <c r="S2724" s="611"/>
      <c r="T2724" s="612"/>
      <c r="AT2724" s="607" t="s">
        <v>205</v>
      </c>
      <c r="AU2724" s="607" t="s">
        <v>89</v>
      </c>
      <c r="AV2724" s="606" t="s">
        <v>89</v>
      </c>
      <c r="AW2724" s="606" t="s">
        <v>43</v>
      </c>
      <c r="AX2724" s="606" t="s">
        <v>82</v>
      </c>
      <c r="AY2724" s="607" t="s">
        <v>197</v>
      </c>
    </row>
    <row r="2725" spans="2:51" s="599" customFormat="1">
      <c r="B2725" s="598"/>
      <c r="D2725" s="594" t="s">
        <v>205</v>
      </c>
      <c r="E2725" s="600" t="s">
        <v>5</v>
      </c>
      <c r="F2725" s="601" t="s">
        <v>1061</v>
      </c>
      <c r="H2725" s="600" t="s">
        <v>5</v>
      </c>
      <c r="L2725" s="598"/>
      <c r="M2725" s="602"/>
      <c r="N2725" s="603"/>
      <c r="O2725" s="603"/>
      <c r="P2725" s="603"/>
      <c r="Q2725" s="603"/>
      <c r="R2725" s="603"/>
      <c r="S2725" s="603"/>
      <c r="T2725" s="604"/>
      <c r="AT2725" s="600" t="s">
        <v>205</v>
      </c>
      <c r="AU2725" s="600" t="s">
        <v>89</v>
      </c>
      <c r="AV2725" s="599" t="s">
        <v>11</v>
      </c>
      <c r="AW2725" s="599" t="s">
        <v>43</v>
      </c>
      <c r="AX2725" s="599" t="s">
        <v>82</v>
      </c>
      <c r="AY2725" s="600" t="s">
        <v>197</v>
      </c>
    </row>
    <row r="2726" spans="2:51" s="606" customFormat="1">
      <c r="B2726" s="605"/>
      <c r="D2726" s="594" t="s">
        <v>205</v>
      </c>
      <c r="E2726" s="607" t="s">
        <v>5</v>
      </c>
      <c r="F2726" s="608" t="s">
        <v>1034</v>
      </c>
      <c r="H2726" s="609">
        <v>12.6</v>
      </c>
      <c r="L2726" s="605"/>
      <c r="M2726" s="610"/>
      <c r="N2726" s="611"/>
      <c r="O2726" s="611"/>
      <c r="P2726" s="611"/>
      <c r="Q2726" s="611"/>
      <c r="R2726" s="611"/>
      <c r="S2726" s="611"/>
      <c r="T2726" s="612"/>
      <c r="AT2726" s="607" t="s">
        <v>205</v>
      </c>
      <c r="AU2726" s="607" t="s">
        <v>89</v>
      </c>
      <c r="AV2726" s="606" t="s">
        <v>89</v>
      </c>
      <c r="AW2726" s="606" t="s">
        <v>43</v>
      </c>
      <c r="AX2726" s="606" t="s">
        <v>82</v>
      </c>
      <c r="AY2726" s="607" t="s">
        <v>197</v>
      </c>
    </row>
    <row r="2727" spans="2:51" s="599" customFormat="1">
      <c r="B2727" s="598"/>
      <c r="D2727" s="594" t="s">
        <v>205</v>
      </c>
      <c r="E2727" s="600" t="s">
        <v>5</v>
      </c>
      <c r="F2727" s="601" t="s">
        <v>388</v>
      </c>
      <c r="H2727" s="600" t="s">
        <v>5</v>
      </c>
      <c r="L2727" s="598"/>
      <c r="M2727" s="602"/>
      <c r="N2727" s="603"/>
      <c r="O2727" s="603"/>
      <c r="P2727" s="603"/>
      <c r="Q2727" s="603"/>
      <c r="R2727" s="603"/>
      <c r="S2727" s="603"/>
      <c r="T2727" s="604"/>
      <c r="AT2727" s="600" t="s">
        <v>205</v>
      </c>
      <c r="AU2727" s="600" t="s">
        <v>89</v>
      </c>
      <c r="AV2727" s="599" t="s">
        <v>11</v>
      </c>
      <c r="AW2727" s="599" t="s">
        <v>43</v>
      </c>
      <c r="AX2727" s="599" t="s">
        <v>82</v>
      </c>
      <c r="AY2727" s="600" t="s">
        <v>197</v>
      </c>
    </row>
    <row r="2728" spans="2:51" s="606" customFormat="1">
      <c r="B2728" s="605"/>
      <c r="D2728" s="594" t="s">
        <v>205</v>
      </c>
      <c r="E2728" s="607" t="s">
        <v>5</v>
      </c>
      <c r="F2728" s="608" t="s">
        <v>1029</v>
      </c>
      <c r="H2728" s="609">
        <v>-1.1819999999999999</v>
      </c>
      <c r="L2728" s="605"/>
      <c r="M2728" s="610"/>
      <c r="N2728" s="611"/>
      <c r="O2728" s="611"/>
      <c r="P2728" s="611"/>
      <c r="Q2728" s="611"/>
      <c r="R2728" s="611"/>
      <c r="S2728" s="611"/>
      <c r="T2728" s="612"/>
      <c r="AT2728" s="607" t="s">
        <v>205</v>
      </c>
      <c r="AU2728" s="607" t="s">
        <v>89</v>
      </c>
      <c r="AV2728" s="606" t="s">
        <v>89</v>
      </c>
      <c r="AW2728" s="606" t="s">
        <v>43</v>
      </c>
      <c r="AX2728" s="606" t="s">
        <v>82</v>
      </c>
      <c r="AY2728" s="607" t="s">
        <v>197</v>
      </c>
    </row>
    <row r="2729" spans="2:51" s="599" customFormat="1">
      <c r="B2729" s="598"/>
      <c r="D2729" s="594" t="s">
        <v>205</v>
      </c>
      <c r="E2729" s="600" t="s">
        <v>5</v>
      </c>
      <c r="F2729" s="601" t="s">
        <v>1062</v>
      </c>
      <c r="H2729" s="600" t="s">
        <v>5</v>
      </c>
      <c r="L2729" s="598"/>
      <c r="M2729" s="602"/>
      <c r="N2729" s="603"/>
      <c r="O2729" s="603"/>
      <c r="P2729" s="603"/>
      <c r="Q2729" s="603"/>
      <c r="R2729" s="603"/>
      <c r="S2729" s="603"/>
      <c r="T2729" s="604"/>
      <c r="AT2729" s="600" t="s">
        <v>205</v>
      </c>
      <c r="AU2729" s="600" t="s">
        <v>89</v>
      </c>
      <c r="AV2729" s="599" t="s">
        <v>11</v>
      </c>
      <c r="AW2729" s="599" t="s">
        <v>43</v>
      </c>
      <c r="AX2729" s="599" t="s">
        <v>82</v>
      </c>
      <c r="AY2729" s="600" t="s">
        <v>197</v>
      </c>
    </row>
    <row r="2730" spans="2:51" s="606" customFormat="1">
      <c r="B2730" s="605"/>
      <c r="D2730" s="594" t="s">
        <v>205</v>
      </c>
      <c r="E2730" s="607" t="s">
        <v>5</v>
      </c>
      <c r="F2730" s="608" t="s">
        <v>1032</v>
      </c>
      <c r="H2730" s="609">
        <v>3.375</v>
      </c>
      <c r="L2730" s="605"/>
      <c r="M2730" s="610"/>
      <c r="N2730" s="611"/>
      <c r="O2730" s="611"/>
      <c r="P2730" s="611"/>
      <c r="Q2730" s="611"/>
      <c r="R2730" s="611"/>
      <c r="S2730" s="611"/>
      <c r="T2730" s="612"/>
      <c r="AT2730" s="607" t="s">
        <v>205</v>
      </c>
      <c r="AU2730" s="607" t="s">
        <v>89</v>
      </c>
      <c r="AV2730" s="606" t="s">
        <v>89</v>
      </c>
      <c r="AW2730" s="606" t="s">
        <v>43</v>
      </c>
      <c r="AX2730" s="606" t="s">
        <v>82</v>
      </c>
      <c r="AY2730" s="607" t="s">
        <v>197</v>
      </c>
    </row>
    <row r="2731" spans="2:51" s="599" customFormat="1">
      <c r="B2731" s="598"/>
      <c r="D2731" s="594" t="s">
        <v>205</v>
      </c>
      <c r="E2731" s="600" t="s">
        <v>5</v>
      </c>
      <c r="F2731" s="601" t="s">
        <v>1063</v>
      </c>
      <c r="H2731" s="600" t="s">
        <v>5</v>
      </c>
      <c r="L2731" s="598"/>
      <c r="M2731" s="602"/>
      <c r="N2731" s="603"/>
      <c r="O2731" s="603"/>
      <c r="P2731" s="603"/>
      <c r="Q2731" s="603"/>
      <c r="R2731" s="603"/>
      <c r="S2731" s="603"/>
      <c r="T2731" s="604"/>
      <c r="AT2731" s="600" t="s">
        <v>205</v>
      </c>
      <c r="AU2731" s="600" t="s">
        <v>89</v>
      </c>
      <c r="AV2731" s="599" t="s">
        <v>11</v>
      </c>
      <c r="AW2731" s="599" t="s">
        <v>43</v>
      </c>
      <c r="AX2731" s="599" t="s">
        <v>82</v>
      </c>
      <c r="AY2731" s="600" t="s">
        <v>197</v>
      </c>
    </row>
    <row r="2732" spans="2:51" s="606" customFormat="1">
      <c r="B2732" s="605"/>
      <c r="D2732" s="594" t="s">
        <v>205</v>
      </c>
      <c r="E2732" s="607" t="s">
        <v>5</v>
      </c>
      <c r="F2732" s="608" t="s">
        <v>1034</v>
      </c>
      <c r="H2732" s="609">
        <v>12.6</v>
      </c>
      <c r="L2732" s="605"/>
      <c r="M2732" s="610"/>
      <c r="N2732" s="611"/>
      <c r="O2732" s="611"/>
      <c r="P2732" s="611"/>
      <c r="Q2732" s="611"/>
      <c r="R2732" s="611"/>
      <c r="S2732" s="611"/>
      <c r="T2732" s="612"/>
      <c r="AT2732" s="607" t="s">
        <v>205</v>
      </c>
      <c r="AU2732" s="607" t="s">
        <v>89</v>
      </c>
      <c r="AV2732" s="606" t="s">
        <v>89</v>
      </c>
      <c r="AW2732" s="606" t="s">
        <v>43</v>
      </c>
      <c r="AX2732" s="606" t="s">
        <v>82</v>
      </c>
      <c r="AY2732" s="607" t="s">
        <v>197</v>
      </c>
    </row>
    <row r="2733" spans="2:51" s="599" customFormat="1">
      <c r="B2733" s="598"/>
      <c r="D2733" s="594" t="s">
        <v>205</v>
      </c>
      <c r="E2733" s="600" t="s">
        <v>5</v>
      </c>
      <c r="F2733" s="601" t="s">
        <v>388</v>
      </c>
      <c r="H2733" s="600" t="s">
        <v>5</v>
      </c>
      <c r="L2733" s="598"/>
      <c r="M2733" s="602"/>
      <c r="N2733" s="603"/>
      <c r="O2733" s="603"/>
      <c r="P2733" s="603"/>
      <c r="Q2733" s="603"/>
      <c r="R2733" s="603"/>
      <c r="S2733" s="603"/>
      <c r="T2733" s="604"/>
      <c r="AT2733" s="600" t="s">
        <v>205</v>
      </c>
      <c r="AU2733" s="600" t="s">
        <v>89</v>
      </c>
      <c r="AV2733" s="599" t="s">
        <v>11</v>
      </c>
      <c r="AW2733" s="599" t="s">
        <v>43</v>
      </c>
      <c r="AX2733" s="599" t="s">
        <v>82</v>
      </c>
      <c r="AY2733" s="600" t="s">
        <v>197</v>
      </c>
    </row>
    <row r="2734" spans="2:51" s="606" customFormat="1">
      <c r="B2734" s="605"/>
      <c r="D2734" s="594" t="s">
        <v>205</v>
      </c>
      <c r="E2734" s="607" t="s">
        <v>5</v>
      </c>
      <c r="F2734" s="608" t="s">
        <v>1029</v>
      </c>
      <c r="H2734" s="609">
        <v>-1.1819999999999999</v>
      </c>
      <c r="L2734" s="605"/>
      <c r="M2734" s="610"/>
      <c r="N2734" s="611"/>
      <c r="O2734" s="611"/>
      <c r="P2734" s="611"/>
      <c r="Q2734" s="611"/>
      <c r="R2734" s="611"/>
      <c r="S2734" s="611"/>
      <c r="T2734" s="612"/>
      <c r="AT2734" s="607" t="s">
        <v>205</v>
      </c>
      <c r="AU2734" s="607" t="s">
        <v>89</v>
      </c>
      <c r="AV2734" s="606" t="s">
        <v>89</v>
      </c>
      <c r="AW2734" s="606" t="s">
        <v>43</v>
      </c>
      <c r="AX2734" s="606" t="s">
        <v>82</v>
      </c>
      <c r="AY2734" s="607" t="s">
        <v>197</v>
      </c>
    </row>
    <row r="2735" spans="2:51" s="599" customFormat="1">
      <c r="B2735" s="598"/>
      <c r="D2735" s="594" t="s">
        <v>205</v>
      </c>
      <c r="E2735" s="600" t="s">
        <v>5</v>
      </c>
      <c r="F2735" s="601" t="s">
        <v>1064</v>
      </c>
      <c r="H2735" s="600" t="s">
        <v>5</v>
      </c>
      <c r="L2735" s="598"/>
      <c r="M2735" s="602"/>
      <c r="N2735" s="603"/>
      <c r="O2735" s="603"/>
      <c r="P2735" s="603"/>
      <c r="Q2735" s="603"/>
      <c r="R2735" s="603"/>
      <c r="S2735" s="603"/>
      <c r="T2735" s="604"/>
      <c r="AT2735" s="600" t="s">
        <v>205</v>
      </c>
      <c r="AU2735" s="600" t="s">
        <v>89</v>
      </c>
      <c r="AV2735" s="599" t="s">
        <v>11</v>
      </c>
      <c r="AW2735" s="599" t="s">
        <v>43</v>
      </c>
      <c r="AX2735" s="599" t="s">
        <v>82</v>
      </c>
      <c r="AY2735" s="600" t="s">
        <v>197</v>
      </c>
    </row>
    <row r="2736" spans="2:51" s="606" customFormat="1">
      <c r="B2736" s="605"/>
      <c r="D2736" s="594" t="s">
        <v>205</v>
      </c>
      <c r="E2736" s="607" t="s">
        <v>5</v>
      </c>
      <c r="F2736" s="608" t="s">
        <v>1032</v>
      </c>
      <c r="H2736" s="609">
        <v>3.375</v>
      </c>
      <c r="L2736" s="605"/>
      <c r="M2736" s="610"/>
      <c r="N2736" s="611"/>
      <c r="O2736" s="611"/>
      <c r="P2736" s="611"/>
      <c r="Q2736" s="611"/>
      <c r="R2736" s="611"/>
      <c r="S2736" s="611"/>
      <c r="T2736" s="612"/>
      <c r="AT2736" s="607" t="s">
        <v>205</v>
      </c>
      <c r="AU2736" s="607" t="s">
        <v>89</v>
      </c>
      <c r="AV2736" s="606" t="s">
        <v>89</v>
      </c>
      <c r="AW2736" s="606" t="s">
        <v>43</v>
      </c>
      <c r="AX2736" s="606" t="s">
        <v>82</v>
      </c>
      <c r="AY2736" s="607" t="s">
        <v>197</v>
      </c>
    </row>
    <row r="2737" spans="2:51" s="599" customFormat="1">
      <c r="B2737" s="598"/>
      <c r="D2737" s="594" t="s">
        <v>205</v>
      </c>
      <c r="E2737" s="600" t="s">
        <v>5</v>
      </c>
      <c r="F2737" s="601" t="s">
        <v>1065</v>
      </c>
      <c r="H2737" s="600" t="s">
        <v>5</v>
      </c>
      <c r="L2737" s="598"/>
      <c r="M2737" s="602"/>
      <c r="N2737" s="603"/>
      <c r="O2737" s="603"/>
      <c r="P2737" s="603"/>
      <c r="Q2737" s="603"/>
      <c r="R2737" s="603"/>
      <c r="S2737" s="603"/>
      <c r="T2737" s="604"/>
      <c r="AT2737" s="600" t="s">
        <v>205</v>
      </c>
      <c r="AU2737" s="600" t="s">
        <v>89</v>
      </c>
      <c r="AV2737" s="599" t="s">
        <v>11</v>
      </c>
      <c r="AW2737" s="599" t="s">
        <v>43</v>
      </c>
      <c r="AX2737" s="599" t="s">
        <v>82</v>
      </c>
      <c r="AY2737" s="600" t="s">
        <v>197</v>
      </c>
    </row>
    <row r="2738" spans="2:51" s="606" customFormat="1">
      <c r="B2738" s="605"/>
      <c r="D2738" s="594" t="s">
        <v>205</v>
      </c>
      <c r="E2738" s="607" t="s">
        <v>5</v>
      </c>
      <c r="F2738" s="608" t="s">
        <v>1034</v>
      </c>
      <c r="H2738" s="609">
        <v>12.6</v>
      </c>
      <c r="L2738" s="605"/>
      <c r="M2738" s="610"/>
      <c r="N2738" s="611"/>
      <c r="O2738" s="611"/>
      <c r="P2738" s="611"/>
      <c r="Q2738" s="611"/>
      <c r="R2738" s="611"/>
      <c r="S2738" s="611"/>
      <c r="T2738" s="612"/>
      <c r="AT2738" s="607" t="s">
        <v>205</v>
      </c>
      <c r="AU2738" s="607" t="s">
        <v>89</v>
      </c>
      <c r="AV2738" s="606" t="s">
        <v>89</v>
      </c>
      <c r="AW2738" s="606" t="s">
        <v>43</v>
      </c>
      <c r="AX2738" s="606" t="s">
        <v>82</v>
      </c>
      <c r="AY2738" s="607" t="s">
        <v>197</v>
      </c>
    </row>
    <row r="2739" spans="2:51" s="599" customFormat="1">
      <c r="B2739" s="598"/>
      <c r="D2739" s="594" t="s">
        <v>205</v>
      </c>
      <c r="E2739" s="600" t="s">
        <v>5</v>
      </c>
      <c r="F2739" s="601" t="s">
        <v>388</v>
      </c>
      <c r="H2739" s="600" t="s">
        <v>5</v>
      </c>
      <c r="L2739" s="598"/>
      <c r="M2739" s="602"/>
      <c r="N2739" s="603"/>
      <c r="O2739" s="603"/>
      <c r="P2739" s="603"/>
      <c r="Q2739" s="603"/>
      <c r="R2739" s="603"/>
      <c r="S2739" s="603"/>
      <c r="T2739" s="604"/>
      <c r="AT2739" s="600" t="s">
        <v>205</v>
      </c>
      <c r="AU2739" s="600" t="s">
        <v>89</v>
      </c>
      <c r="AV2739" s="599" t="s">
        <v>11</v>
      </c>
      <c r="AW2739" s="599" t="s">
        <v>43</v>
      </c>
      <c r="AX2739" s="599" t="s">
        <v>82</v>
      </c>
      <c r="AY2739" s="600" t="s">
        <v>197</v>
      </c>
    </row>
    <row r="2740" spans="2:51" s="606" customFormat="1">
      <c r="B2740" s="605"/>
      <c r="D2740" s="594" t="s">
        <v>205</v>
      </c>
      <c r="E2740" s="607" t="s">
        <v>5</v>
      </c>
      <c r="F2740" s="608" t="s">
        <v>1029</v>
      </c>
      <c r="H2740" s="609">
        <v>-1.1819999999999999</v>
      </c>
      <c r="L2740" s="605"/>
      <c r="M2740" s="610"/>
      <c r="N2740" s="611"/>
      <c r="O2740" s="611"/>
      <c r="P2740" s="611"/>
      <c r="Q2740" s="611"/>
      <c r="R2740" s="611"/>
      <c r="S2740" s="611"/>
      <c r="T2740" s="612"/>
      <c r="AT2740" s="607" t="s">
        <v>205</v>
      </c>
      <c r="AU2740" s="607" t="s">
        <v>89</v>
      </c>
      <c r="AV2740" s="606" t="s">
        <v>89</v>
      </c>
      <c r="AW2740" s="606" t="s">
        <v>43</v>
      </c>
      <c r="AX2740" s="606" t="s">
        <v>82</v>
      </c>
      <c r="AY2740" s="607" t="s">
        <v>197</v>
      </c>
    </row>
    <row r="2741" spans="2:51" s="599" customFormat="1">
      <c r="B2741" s="598"/>
      <c r="D2741" s="594" t="s">
        <v>205</v>
      </c>
      <c r="E2741" s="600" t="s">
        <v>5</v>
      </c>
      <c r="F2741" s="601" t="s">
        <v>1066</v>
      </c>
      <c r="H2741" s="600" t="s">
        <v>5</v>
      </c>
      <c r="L2741" s="598"/>
      <c r="M2741" s="602"/>
      <c r="N2741" s="603"/>
      <c r="O2741" s="603"/>
      <c r="P2741" s="603"/>
      <c r="Q2741" s="603"/>
      <c r="R2741" s="603"/>
      <c r="S2741" s="603"/>
      <c r="T2741" s="604"/>
      <c r="AT2741" s="600" t="s">
        <v>205</v>
      </c>
      <c r="AU2741" s="600" t="s">
        <v>89</v>
      </c>
      <c r="AV2741" s="599" t="s">
        <v>11</v>
      </c>
      <c r="AW2741" s="599" t="s">
        <v>43</v>
      </c>
      <c r="AX2741" s="599" t="s">
        <v>82</v>
      </c>
      <c r="AY2741" s="600" t="s">
        <v>197</v>
      </c>
    </row>
    <row r="2742" spans="2:51" s="606" customFormat="1">
      <c r="B2742" s="605"/>
      <c r="D2742" s="594" t="s">
        <v>205</v>
      </c>
      <c r="E2742" s="607" t="s">
        <v>5</v>
      </c>
      <c r="F2742" s="608" t="s">
        <v>1032</v>
      </c>
      <c r="H2742" s="609">
        <v>3.375</v>
      </c>
      <c r="L2742" s="605"/>
      <c r="M2742" s="610"/>
      <c r="N2742" s="611"/>
      <c r="O2742" s="611"/>
      <c r="P2742" s="611"/>
      <c r="Q2742" s="611"/>
      <c r="R2742" s="611"/>
      <c r="S2742" s="611"/>
      <c r="T2742" s="612"/>
      <c r="AT2742" s="607" t="s">
        <v>205</v>
      </c>
      <c r="AU2742" s="607" t="s">
        <v>89</v>
      </c>
      <c r="AV2742" s="606" t="s">
        <v>89</v>
      </c>
      <c r="AW2742" s="606" t="s">
        <v>43</v>
      </c>
      <c r="AX2742" s="606" t="s">
        <v>82</v>
      </c>
      <c r="AY2742" s="607" t="s">
        <v>197</v>
      </c>
    </row>
    <row r="2743" spans="2:51" s="599" customFormat="1">
      <c r="B2743" s="598"/>
      <c r="D2743" s="594" t="s">
        <v>205</v>
      </c>
      <c r="E2743" s="600" t="s">
        <v>5</v>
      </c>
      <c r="F2743" s="601" t="s">
        <v>1067</v>
      </c>
      <c r="H2743" s="600" t="s">
        <v>5</v>
      </c>
      <c r="L2743" s="598"/>
      <c r="M2743" s="602"/>
      <c r="N2743" s="603"/>
      <c r="O2743" s="603"/>
      <c r="P2743" s="603"/>
      <c r="Q2743" s="603"/>
      <c r="R2743" s="603"/>
      <c r="S2743" s="603"/>
      <c r="T2743" s="604"/>
      <c r="AT2743" s="600" t="s">
        <v>205</v>
      </c>
      <c r="AU2743" s="600" t="s">
        <v>89</v>
      </c>
      <c r="AV2743" s="599" t="s">
        <v>11</v>
      </c>
      <c r="AW2743" s="599" t="s">
        <v>43</v>
      </c>
      <c r="AX2743" s="599" t="s">
        <v>82</v>
      </c>
      <c r="AY2743" s="600" t="s">
        <v>197</v>
      </c>
    </row>
    <row r="2744" spans="2:51" s="606" customFormat="1">
      <c r="B2744" s="605"/>
      <c r="D2744" s="594" t="s">
        <v>205</v>
      </c>
      <c r="E2744" s="607" t="s">
        <v>5</v>
      </c>
      <c r="F2744" s="608" t="s">
        <v>1034</v>
      </c>
      <c r="H2744" s="609">
        <v>12.6</v>
      </c>
      <c r="L2744" s="605"/>
      <c r="M2744" s="610"/>
      <c r="N2744" s="611"/>
      <c r="O2744" s="611"/>
      <c r="P2744" s="611"/>
      <c r="Q2744" s="611"/>
      <c r="R2744" s="611"/>
      <c r="S2744" s="611"/>
      <c r="T2744" s="612"/>
      <c r="AT2744" s="607" t="s">
        <v>205</v>
      </c>
      <c r="AU2744" s="607" t="s">
        <v>89</v>
      </c>
      <c r="AV2744" s="606" t="s">
        <v>89</v>
      </c>
      <c r="AW2744" s="606" t="s">
        <v>43</v>
      </c>
      <c r="AX2744" s="606" t="s">
        <v>82</v>
      </c>
      <c r="AY2744" s="607" t="s">
        <v>197</v>
      </c>
    </row>
    <row r="2745" spans="2:51" s="599" customFormat="1">
      <c r="B2745" s="598"/>
      <c r="D2745" s="594" t="s">
        <v>205</v>
      </c>
      <c r="E2745" s="600" t="s">
        <v>5</v>
      </c>
      <c r="F2745" s="601" t="s">
        <v>388</v>
      </c>
      <c r="H2745" s="600" t="s">
        <v>5</v>
      </c>
      <c r="L2745" s="598"/>
      <c r="M2745" s="602"/>
      <c r="N2745" s="603"/>
      <c r="O2745" s="603"/>
      <c r="P2745" s="603"/>
      <c r="Q2745" s="603"/>
      <c r="R2745" s="603"/>
      <c r="S2745" s="603"/>
      <c r="T2745" s="604"/>
      <c r="AT2745" s="600" t="s">
        <v>205</v>
      </c>
      <c r="AU2745" s="600" t="s">
        <v>89</v>
      </c>
      <c r="AV2745" s="599" t="s">
        <v>11</v>
      </c>
      <c r="AW2745" s="599" t="s">
        <v>43</v>
      </c>
      <c r="AX2745" s="599" t="s">
        <v>82</v>
      </c>
      <c r="AY2745" s="600" t="s">
        <v>197</v>
      </c>
    </row>
    <row r="2746" spans="2:51" s="606" customFormat="1">
      <c r="B2746" s="605"/>
      <c r="D2746" s="594" t="s">
        <v>205</v>
      </c>
      <c r="E2746" s="607" t="s">
        <v>5</v>
      </c>
      <c r="F2746" s="608" t="s">
        <v>1029</v>
      </c>
      <c r="H2746" s="609">
        <v>-1.1819999999999999</v>
      </c>
      <c r="L2746" s="605"/>
      <c r="M2746" s="610"/>
      <c r="N2746" s="611"/>
      <c r="O2746" s="611"/>
      <c r="P2746" s="611"/>
      <c r="Q2746" s="611"/>
      <c r="R2746" s="611"/>
      <c r="S2746" s="611"/>
      <c r="T2746" s="612"/>
      <c r="AT2746" s="607" t="s">
        <v>205</v>
      </c>
      <c r="AU2746" s="607" t="s">
        <v>89</v>
      </c>
      <c r="AV2746" s="606" t="s">
        <v>89</v>
      </c>
      <c r="AW2746" s="606" t="s">
        <v>43</v>
      </c>
      <c r="AX2746" s="606" t="s">
        <v>82</v>
      </c>
      <c r="AY2746" s="607" t="s">
        <v>197</v>
      </c>
    </row>
    <row r="2747" spans="2:51" s="599" customFormat="1">
      <c r="B2747" s="598"/>
      <c r="D2747" s="594" t="s">
        <v>205</v>
      </c>
      <c r="E2747" s="600" t="s">
        <v>5</v>
      </c>
      <c r="F2747" s="601" t="s">
        <v>1068</v>
      </c>
      <c r="H2747" s="600" t="s">
        <v>5</v>
      </c>
      <c r="L2747" s="598"/>
      <c r="M2747" s="602"/>
      <c r="N2747" s="603"/>
      <c r="O2747" s="603"/>
      <c r="P2747" s="603"/>
      <c r="Q2747" s="603"/>
      <c r="R2747" s="603"/>
      <c r="S2747" s="603"/>
      <c r="T2747" s="604"/>
      <c r="AT2747" s="600" t="s">
        <v>205</v>
      </c>
      <c r="AU2747" s="600" t="s">
        <v>89</v>
      </c>
      <c r="AV2747" s="599" t="s">
        <v>11</v>
      </c>
      <c r="AW2747" s="599" t="s">
        <v>43</v>
      </c>
      <c r="AX2747" s="599" t="s">
        <v>82</v>
      </c>
      <c r="AY2747" s="600" t="s">
        <v>197</v>
      </c>
    </row>
    <row r="2748" spans="2:51" s="606" customFormat="1">
      <c r="B2748" s="605"/>
      <c r="D2748" s="594" t="s">
        <v>205</v>
      </c>
      <c r="E2748" s="607" t="s">
        <v>5</v>
      </c>
      <c r="F2748" s="608" t="s">
        <v>1032</v>
      </c>
      <c r="H2748" s="609">
        <v>3.375</v>
      </c>
      <c r="L2748" s="605"/>
      <c r="M2748" s="610"/>
      <c r="N2748" s="611"/>
      <c r="O2748" s="611"/>
      <c r="P2748" s="611"/>
      <c r="Q2748" s="611"/>
      <c r="R2748" s="611"/>
      <c r="S2748" s="611"/>
      <c r="T2748" s="612"/>
      <c r="AT2748" s="607" t="s">
        <v>205</v>
      </c>
      <c r="AU2748" s="607" t="s">
        <v>89</v>
      </c>
      <c r="AV2748" s="606" t="s">
        <v>89</v>
      </c>
      <c r="AW2748" s="606" t="s">
        <v>43</v>
      </c>
      <c r="AX2748" s="606" t="s">
        <v>82</v>
      </c>
      <c r="AY2748" s="607" t="s">
        <v>197</v>
      </c>
    </row>
    <row r="2749" spans="2:51" s="599" customFormat="1">
      <c r="B2749" s="598"/>
      <c r="D2749" s="594" t="s">
        <v>205</v>
      </c>
      <c r="E2749" s="600" t="s">
        <v>5</v>
      </c>
      <c r="F2749" s="601" t="s">
        <v>1069</v>
      </c>
      <c r="H2749" s="600" t="s">
        <v>5</v>
      </c>
      <c r="L2749" s="598"/>
      <c r="M2749" s="602"/>
      <c r="N2749" s="603"/>
      <c r="O2749" s="603"/>
      <c r="P2749" s="603"/>
      <c r="Q2749" s="603"/>
      <c r="R2749" s="603"/>
      <c r="S2749" s="603"/>
      <c r="T2749" s="604"/>
      <c r="AT2749" s="600" t="s">
        <v>205</v>
      </c>
      <c r="AU2749" s="600" t="s">
        <v>89</v>
      </c>
      <c r="AV2749" s="599" t="s">
        <v>11</v>
      </c>
      <c r="AW2749" s="599" t="s">
        <v>43</v>
      </c>
      <c r="AX2749" s="599" t="s">
        <v>82</v>
      </c>
      <c r="AY2749" s="600" t="s">
        <v>197</v>
      </c>
    </row>
    <row r="2750" spans="2:51" s="606" customFormat="1">
      <c r="B2750" s="605"/>
      <c r="D2750" s="594" t="s">
        <v>205</v>
      </c>
      <c r="E2750" s="607" t="s">
        <v>5</v>
      </c>
      <c r="F2750" s="608" t="s">
        <v>1047</v>
      </c>
      <c r="H2750" s="609">
        <v>12.68</v>
      </c>
      <c r="L2750" s="605"/>
      <c r="M2750" s="610"/>
      <c r="N2750" s="611"/>
      <c r="O2750" s="611"/>
      <c r="P2750" s="611"/>
      <c r="Q2750" s="611"/>
      <c r="R2750" s="611"/>
      <c r="S2750" s="611"/>
      <c r="T2750" s="612"/>
      <c r="AT2750" s="607" t="s">
        <v>205</v>
      </c>
      <c r="AU2750" s="607" t="s">
        <v>89</v>
      </c>
      <c r="AV2750" s="606" t="s">
        <v>89</v>
      </c>
      <c r="AW2750" s="606" t="s">
        <v>43</v>
      </c>
      <c r="AX2750" s="606" t="s">
        <v>82</v>
      </c>
      <c r="AY2750" s="607" t="s">
        <v>197</v>
      </c>
    </row>
    <row r="2751" spans="2:51" s="599" customFormat="1">
      <c r="B2751" s="598"/>
      <c r="D2751" s="594" t="s">
        <v>205</v>
      </c>
      <c r="E2751" s="600" t="s">
        <v>5</v>
      </c>
      <c r="F2751" s="601" t="s">
        <v>388</v>
      </c>
      <c r="H2751" s="600" t="s">
        <v>5</v>
      </c>
      <c r="L2751" s="598"/>
      <c r="M2751" s="602"/>
      <c r="N2751" s="603"/>
      <c r="O2751" s="603"/>
      <c r="P2751" s="603"/>
      <c r="Q2751" s="603"/>
      <c r="R2751" s="603"/>
      <c r="S2751" s="603"/>
      <c r="T2751" s="604"/>
      <c r="AT2751" s="600" t="s">
        <v>205</v>
      </c>
      <c r="AU2751" s="600" t="s">
        <v>89</v>
      </c>
      <c r="AV2751" s="599" t="s">
        <v>11</v>
      </c>
      <c r="AW2751" s="599" t="s">
        <v>43</v>
      </c>
      <c r="AX2751" s="599" t="s">
        <v>82</v>
      </c>
      <c r="AY2751" s="600" t="s">
        <v>197</v>
      </c>
    </row>
    <row r="2752" spans="2:51" s="606" customFormat="1">
      <c r="B2752" s="605"/>
      <c r="D2752" s="594" t="s">
        <v>205</v>
      </c>
      <c r="E2752" s="607" t="s">
        <v>5</v>
      </c>
      <c r="F2752" s="608" t="s">
        <v>1029</v>
      </c>
      <c r="H2752" s="609">
        <v>-1.1819999999999999</v>
      </c>
      <c r="L2752" s="605"/>
      <c r="M2752" s="610"/>
      <c r="N2752" s="611"/>
      <c r="O2752" s="611"/>
      <c r="P2752" s="611"/>
      <c r="Q2752" s="611"/>
      <c r="R2752" s="611"/>
      <c r="S2752" s="611"/>
      <c r="T2752" s="612"/>
      <c r="AT2752" s="607" t="s">
        <v>205</v>
      </c>
      <c r="AU2752" s="607" t="s">
        <v>89</v>
      </c>
      <c r="AV2752" s="606" t="s">
        <v>89</v>
      </c>
      <c r="AW2752" s="606" t="s">
        <v>43</v>
      </c>
      <c r="AX2752" s="606" t="s">
        <v>82</v>
      </c>
      <c r="AY2752" s="607" t="s">
        <v>197</v>
      </c>
    </row>
    <row r="2753" spans="2:51" s="599" customFormat="1">
      <c r="B2753" s="598"/>
      <c r="D2753" s="594" t="s">
        <v>205</v>
      </c>
      <c r="E2753" s="600" t="s">
        <v>5</v>
      </c>
      <c r="F2753" s="601" t="s">
        <v>1070</v>
      </c>
      <c r="H2753" s="600" t="s">
        <v>5</v>
      </c>
      <c r="L2753" s="598"/>
      <c r="M2753" s="602"/>
      <c r="N2753" s="603"/>
      <c r="O2753" s="603"/>
      <c r="P2753" s="603"/>
      <c r="Q2753" s="603"/>
      <c r="R2753" s="603"/>
      <c r="S2753" s="603"/>
      <c r="T2753" s="604"/>
      <c r="AT2753" s="600" t="s">
        <v>205</v>
      </c>
      <c r="AU2753" s="600" t="s">
        <v>89</v>
      </c>
      <c r="AV2753" s="599" t="s">
        <v>11</v>
      </c>
      <c r="AW2753" s="599" t="s">
        <v>43</v>
      </c>
      <c r="AX2753" s="599" t="s">
        <v>82</v>
      </c>
      <c r="AY2753" s="600" t="s">
        <v>197</v>
      </c>
    </row>
    <row r="2754" spans="2:51" s="606" customFormat="1">
      <c r="B2754" s="605"/>
      <c r="D2754" s="594" t="s">
        <v>205</v>
      </c>
      <c r="E2754" s="607" t="s">
        <v>5</v>
      </c>
      <c r="F2754" s="608" t="s">
        <v>1032</v>
      </c>
      <c r="H2754" s="609">
        <v>3.375</v>
      </c>
      <c r="L2754" s="605"/>
      <c r="M2754" s="610"/>
      <c r="N2754" s="611"/>
      <c r="O2754" s="611"/>
      <c r="P2754" s="611"/>
      <c r="Q2754" s="611"/>
      <c r="R2754" s="611"/>
      <c r="S2754" s="611"/>
      <c r="T2754" s="612"/>
      <c r="AT2754" s="607" t="s">
        <v>205</v>
      </c>
      <c r="AU2754" s="607" t="s">
        <v>89</v>
      </c>
      <c r="AV2754" s="606" t="s">
        <v>89</v>
      </c>
      <c r="AW2754" s="606" t="s">
        <v>43</v>
      </c>
      <c r="AX2754" s="606" t="s">
        <v>82</v>
      </c>
      <c r="AY2754" s="607" t="s">
        <v>197</v>
      </c>
    </row>
    <row r="2755" spans="2:51" s="599" customFormat="1">
      <c r="B2755" s="598"/>
      <c r="D2755" s="594" t="s">
        <v>205</v>
      </c>
      <c r="E2755" s="600" t="s">
        <v>5</v>
      </c>
      <c r="F2755" s="601" t="s">
        <v>1071</v>
      </c>
      <c r="H2755" s="600" t="s">
        <v>5</v>
      </c>
      <c r="L2755" s="598"/>
      <c r="M2755" s="602"/>
      <c r="N2755" s="603"/>
      <c r="O2755" s="603"/>
      <c r="P2755" s="603"/>
      <c r="Q2755" s="603"/>
      <c r="R2755" s="603"/>
      <c r="S2755" s="603"/>
      <c r="T2755" s="604"/>
      <c r="AT2755" s="600" t="s">
        <v>205</v>
      </c>
      <c r="AU2755" s="600" t="s">
        <v>89</v>
      </c>
      <c r="AV2755" s="599" t="s">
        <v>11</v>
      </c>
      <c r="AW2755" s="599" t="s">
        <v>43</v>
      </c>
      <c r="AX2755" s="599" t="s">
        <v>82</v>
      </c>
      <c r="AY2755" s="600" t="s">
        <v>197</v>
      </c>
    </row>
    <row r="2756" spans="2:51" s="606" customFormat="1">
      <c r="B2756" s="605"/>
      <c r="D2756" s="594" t="s">
        <v>205</v>
      </c>
      <c r="E2756" s="607" t="s">
        <v>5</v>
      </c>
      <c r="F2756" s="608" t="s">
        <v>1047</v>
      </c>
      <c r="H2756" s="609">
        <v>12.68</v>
      </c>
      <c r="L2756" s="605"/>
      <c r="M2756" s="610"/>
      <c r="N2756" s="611"/>
      <c r="O2756" s="611"/>
      <c r="P2756" s="611"/>
      <c r="Q2756" s="611"/>
      <c r="R2756" s="611"/>
      <c r="S2756" s="611"/>
      <c r="T2756" s="612"/>
      <c r="AT2756" s="607" t="s">
        <v>205</v>
      </c>
      <c r="AU2756" s="607" t="s">
        <v>89</v>
      </c>
      <c r="AV2756" s="606" t="s">
        <v>89</v>
      </c>
      <c r="AW2756" s="606" t="s">
        <v>43</v>
      </c>
      <c r="AX2756" s="606" t="s">
        <v>82</v>
      </c>
      <c r="AY2756" s="607" t="s">
        <v>197</v>
      </c>
    </row>
    <row r="2757" spans="2:51" s="599" customFormat="1">
      <c r="B2757" s="598"/>
      <c r="D2757" s="594" t="s">
        <v>205</v>
      </c>
      <c r="E2757" s="600" t="s">
        <v>5</v>
      </c>
      <c r="F2757" s="601" t="s">
        <v>388</v>
      </c>
      <c r="H2757" s="600" t="s">
        <v>5</v>
      </c>
      <c r="L2757" s="598"/>
      <c r="M2757" s="602"/>
      <c r="N2757" s="603"/>
      <c r="O2757" s="603"/>
      <c r="P2757" s="603"/>
      <c r="Q2757" s="603"/>
      <c r="R2757" s="603"/>
      <c r="S2757" s="603"/>
      <c r="T2757" s="604"/>
      <c r="AT2757" s="600" t="s">
        <v>205</v>
      </c>
      <c r="AU2757" s="600" t="s">
        <v>89</v>
      </c>
      <c r="AV2757" s="599" t="s">
        <v>11</v>
      </c>
      <c r="AW2757" s="599" t="s">
        <v>43</v>
      </c>
      <c r="AX2757" s="599" t="s">
        <v>82</v>
      </c>
      <c r="AY2757" s="600" t="s">
        <v>197</v>
      </c>
    </row>
    <row r="2758" spans="2:51" s="606" customFormat="1">
      <c r="B2758" s="605"/>
      <c r="D2758" s="594" t="s">
        <v>205</v>
      </c>
      <c r="E2758" s="607" t="s">
        <v>5</v>
      </c>
      <c r="F2758" s="608" t="s">
        <v>1029</v>
      </c>
      <c r="H2758" s="609">
        <v>-1.1819999999999999</v>
      </c>
      <c r="L2758" s="605"/>
      <c r="M2758" s="610"/>
      <c r="N2758" s="611"/>
      <c r="O2758" s="611"/>
      <c r="P2758" s="611"/>
      <c r="Q2758" s="611"/>
      <c r="R2758" s="611"/>
      <c r="S2758" s="611"/>
      <c r="T2758" s="612"/>
      <c r="AT2758" s="607" t="s">
        <v>205</v>
      </c>
      <c r="AU2758" s="607" t="s">
        <v>89</v>
      </c>
      <c r="AV2758" s="606" t="s">
        <v>89</v>
      </c>
      <c r="AW2758" s="606" t="s">
        <v>43</v>
      </c>
      <c r="AX2758" s="606" t="s">
        <v>82</v>
      </c>
      <c r="AY2758" s="607" t="s">
        <v>197</v>
      </c>
    </row>
    <row r="2759" spans="2:51" s="599" customFormat="1">
      <c r="B2759" s="598"/>
      <c r="D2759" s="594" t="s">
        <v>205</v>
      </c>
      <c r="E2759" s="600" t="s">
        <v>5</v>
      </c>
      <c r="F2759" s="601" t="s">
        <v>1072</v>
      </c>
      <c r="H2759" s="600" t="s">
        <v>5</v>
      </c>
      <c r="L2759" s="598"/>
      <c r="M2759" s="602"/>
      <c r="N2759" s="603"/>
      <c r="O2759" s="603"/>
      <c r="P2759" s="603"/>
      <c r="Q2759" s="603"/>
      <c r="R2759" s="603"/>
      <c r="S2759" s="603"/>
      <c r="T2759" s="604"/>
      <c r="AT2759" s="600" t="s">
        <v>205</v>
      </c>
      <c r="AU2759" s="600" t="s">
        <v>89</v>
      </c>
      <c r="AV2759" s="599" t="s">
        <v>11</v>
      </c>
      <c r="AW2759" s="599" t="s">
        <v>43</v>
      </c>
      <c r="AX2759" s="599" t="s">
        <v>82</v>
      </c>
      <c r="AY2759" s="600" t="s">
        <v>197</v>
      </c>
    </row>
    <row r="2760" spans="2:51" s="606" customFormat="1">
      <c r="B2760" s="605"/>
      <c r="D2760" s="594" t="s">
        <v>205</v>
      </c>
      <c r="E2760" s="607" t="s">
        <v>5</v>
      </c>
      <c r="F2760" s="608" t="s">
        <v>1032</v>
      </c>
      <c r="H2760" s="609">
        <v>3.375</v>
      </c>
      <c r="L2760" s="605"/>
      <c r="M2760" s="610"/>
      <c r="N2760" s="611"/>
      <c r="O2760" s="611"/>
      <c r="P2760" s="611"/>
      <c r="Q2760" s="611"/>
      <c r="R2760" s="611"/>
      <c r="S2760" s="611"/>
      <c r="T2760" s="612"/>
      <c r="AT2760" s="607" t="s">
        <v>205</v>
      </c>
      <c r="AU2760" s="607" t="s">
        <v>89</v>
      </c>
      <c r="AV2760" s="606" t="s">
        <v>89</v>
      </c>
      <c r="AW2760" s="606" t="s">
        <v>43</v>
      </c>
      <c r="AX2760" s="606" t="s">
        <v>82</v>
      </c>
      <c r="AY2760" s="607" t="s">
        <v>197</v>
      </c>
    </row>
    <row r="2761" spans="2:51" s="599" customFormat="1">
      <c r="B2761" s="598"/>
      <c r="D2761" s="594" t="s">
        <v>205</v>
      </c>
      <c r="E2761" s="600" t="s">
        <v>5</v>
      </c>
      <c r="F2761" s="601" t="s">
        <v>1073</v>
      </c>
      <c r="H2761" s="600" t="s">
        <v>5</v>
      </c>
      <c r="L2761" s="598"/>
      <c r="M2761" s="602"/>
      <c r="N2761" s="603"/>
      <c r="O2761" s="603"/>
      <c r="P2761" s="603"/>
      <c r="Q2761" s="603"/>
      <c r="R2761" s="603"/>
      <c r="S2761" s="603"/>
      <c r="T2761" s="604"/>
      <c r="AT2761" s="600" t="s">
        <v>205</v>
      </c>
      <c r="AU2761" s="600" t="s">
        <v>89</v>
      </c>
      <c r="AV2761" s="599" t="s">
        <v>11</v>
      </c>
      <c r="AW2761" s="599" t="s">
        <v>43</v>
      </c>
      <c r="AX2761" s="599" t="s">
        <v>82</v>
      </c>
      <c r="AY2761" s="600" t="s">
        <v>197</v>
      </c>
    </row>
    <row r="2762" spans="2:51" s="606" customFormat="1">
      <c r="B2762" s="605"/>
      <c r="D2762" s="594" t="s">
        <v>205</v>
      </c>
      <c r="E2762" s="607" t="s">
        <v>5</v>
      </c>
      <c r="F2762" s="608" t="s">
        <v>1047</v>
      </c>
      <c r="H2762" s="609">
        <v>12.68</v>
      </c>
      <c r="L2762" s="605"/>
      <c r="M2762" s="610"/>
      <c r="N2762" s="611"/>
      <c r="O2762" s="611"/>
      <c r="P2762" s="611"/>
      <c r="Q2762" s="611"/>
      <c r="R2762" s="611"/>
      <c r="S2762" s="611"/>
      <c r="T2762" s="612"/>
      <c r="AT2762" s="607" t="s">
        <v>205</v>
      </c>
      <c r="AU2762" s="607" t="s">
        <v>89</v>
      </c>
      <c r="AV2762" s="606" t="s">
        <v>89</v>
      </c>
      <c r="AW2762" s="606" t="s">
        <v>43</v>
      </c>
      <c r="AX2762" s="606" t="s">
        <v>82</v>
      </c>
      <c r="AY2762" s="607" t="s">
        <v>197</v>
      </c>
    </row>
    <row r="2763" spans="2:51" s="599" customFormat="1">
      <c r="B2763" s="598"/>
      <c r="D2763" s="594" t="s">
        <v>205</v>
      </c>
      <c r="E2763" s="600" t="s">
        <v>5</v>
      </c>
      <c r="F2763" s="601" t="s">
        <v>388</v>
      </c>
      <c r="H2763" s="600" t="s">
        <v>5</v>
      </c>
      <c r="L2763" s="598"/>
      <c r="M2763" s="602"/>
      <c r="N2763" s="603"/>
      <c r="O2763" s="603"/>
      <c r="P2763" s="603"/>
      <c r="Q2763" s="603"/>
      <c r="R2763" s="603"/>
      <c r="S2763" s="603"/>
      <c r="T2763" s="604"/>
      <c r="AT2763" s="600" t="s">
        <v>205</v>
      </c>
      <c r="AU2763" s="600" t="s">
        <v>89</v>
      </c>
      <c r="AV2763" s="599" t="s">
        <v>11</v>
      </c>
      <c r="AW2763" s="599" t="s">
        <v>43</v>
      </c>
      <c r="AX2763" s="599" t="s">
        <v>82</v>
      </c>
      <c r="AY2763" s="600" t="s">
        <v>197</v>
      </c>
    </row>
    <row r="2764" spans="2:51" s="606" customFormat="1">
      <c r="B2764" s="605"/>
      <c r="D2764" s="594" t="s">
        <v>205</v>
      </c>
      <c r="E2764" s="607" t="s">
        <v>5</v>
      </c>
      <c r="F2764" s="608" t="s">
        <v>1029</v>
      </c>
      <c r="H2764" s="609">
        <v>-1.1819999999999999</v>
      </c>
      <c r="L2764" s="605"/>
      <c r="M2764" s="610"/>
      <c r="N2764" s="611"/>
      <c r="O2764" s="611"/>
      <c r="P2764" s="611"/>
      <c r="Q2764" s="611"/>
      <c r="R2764" s="611"/>
      <c r="S2764" s="611"/>
      <c r="T2764" s="612"/>
      <c r="AT2764" s="607" t="s">
        <v>205</v>
      </c>
      <c r="AU2764" s="607" t="s">
        <v>89</v>
      </c>
      <c r="AV2764" s="606" t="s">
        <v>89</v>
      </c>
      <c r="AW2764" s="606" t="s">
        <v>43</v>
      </c>
      <c r="AX2764" s="606" t="s">
        <v>82</v>
      </c>
      <c r="AY2764" s="607" t="s">
        <v>197</v>
      </c>
    </row>
    <row r="2765" spans="2:51" s="599" customFormat="1">
      <c r="B2765" s="598"/>
      <c r="D2765" s="594" t="s">
        <v>205</v>
      </c>
      <c r="E2765" s="600" t="s">
        <v>5</v>
      </c>
      <c r="F2765" s="601" t="s">
        <v>1074</v>
      </c>
      <c r="H2765" s="600" t="s">
        <v>5</v>
      </c>
      <c r="L2765" s="598"/>
      <c r="M2765" s="602"/>
      <c r="N2765" s="603"/>
      <c r="O2765" s="603"/>
      <c r="P2765" s="603"/>
      <c r="Q2765" s="603"/>
      <c r="R2765" s="603"/>
      <c r="S2765" s="603"/>
      <c r="T2765" s="604"/>
      <c r="AT2765" s="600" t="s">
        <v>205</v>
      </c>
      <c r="AU2765" s="600" t="s">
        <v>89</v>
      </c>
      <c r="AV2765" s="599" t="s">
        <v>11</v>
      </c>
      <c r="AW2765" s="599" t="s">
        <v>43</v>
      </c>
      <c r="AX2765" s="599" t="s">
        <v>82</v>
      </c>
      <c r="AY2765" s="600" t="s">
        <v>197</v>
      </c>
    </row>
    <row r="2766" spans="2:51" s="606" customFormat="1">
      <c r="B2766" s="605"/>
      <c r="D2766" s="594" t="s">
        <v>205</v>
      </c>
      <c r="E2766" s="607" t="s">
        <v>5</v>
      </c>
      <c r="F2766" s="608" t="s">
        <v>1032</v>
      </c>
      <c r="H2766" s="609">
        <v>3.375</v>
      </c>
      <c r="L2766" s="605"/>
      <c r="M2766" s="610"/>
      <c r="N2766" s="611"/>
      <c r="O2766" s="611"/>
      <c r="P2766" s="611"/>
      <c r="Q2766" s="611"/>
      <c r="R2766" s="611"/>
      <c r="S2766" s="611"/>
      <c r="T2766" s="612"/>
      <c r="AT2766" s="607" t="s">
        <v>205</v>
      </c>
      <c r="AU2766" s="607" t="s">
        <v>89</v>
      </c>
      <c r="AV2766" s="606" t="s">
        <v>89</v>
      </c>
      <c r="AW2766" s="606" t="s">
        <v>43</v>
      </c>
      <c r="AX2766" s="606" t="s">
        <v>82</v>
      </c>
      <c r="AY2766" s="607" t="s">
        <v>197</v>
      </c>
    </row>
    <row r="2767" spans="2:51" s="599" customFormat="1">
      <c r="B2767" s="598"/>
      <c r="D2767" s="594" t="s">
        <v>205</v>
      </c>
      <c r="E2767" s="600" t="s">
        <v>5</v>
      </c>
      <c r="F2767" s="601" t="s">
        <v>1075</v>
      </c>
      <c r="H2767" s="600" t="s">
        <v>5</v>
      </c>
      <c r="L2767" s="598"/>
      <c r="M2767" s="602"/>
      <c r="N2767" s="603"/>
      <c r="O2767" s="603"/>
      <c r="P2767" s="603"/>
      <c r="Q2767" s="603"/>
      <c r="R2767" s="603"/>
      <c r="S2767" s="603"/>
      <c r="T2767" s="604"/>
      <c r="AT2767" s="600" t="s">
        <v>205</v>
      </c>
      <c r="AU2767" s="600" t="s">
        <v>89</v>
      </c>
      <c r="AV2767" s="599" t="s">
        <v>11</v>
      </c>
      <c r="AW2767" s="599" t="s">
        <v>43</v>
      </c>
      <c r="AX2767" s="599" t="s">
        <v>82</v>
      </c>
      <c r="AY2767" s="600" t="s">
        <v>197</v>
      </c>
    </row>
    <row r="2768" spans="2:51" s="606" customFormat="1">
      <c r="B2768" s="605"/>
      <c r="D2768" s="594" t="s">
        <v>205</v>
      </c>
      <c r="E2768" s="607" t="s">
        <v>5</v>
      </c>
      <c r="F2768" s="608" t="s">
        <v>1047</v>
      </c>
      <c r="H2768" s="609">
        <v>12.68</v>
      </c>
      <c r="L2768" s="605"/>
      <c r="M2768" s="610"/>
      <c r="N2768" s="611"/>
      <c r="O2768" s="611"/>
      <c r="P2768" s="611"/>
      <c r="Q2768" s="611"/>
      <c r="R2768" s="611"/>
      <c r="S2768" s="611"/>
      <c r="T2768" s="612"/>
      <c r="AT2768" s="607" t="s">
        <v>205</v>
      </c>
      <c r="AU2768" s="607" t="s">
        <v>89</v>
      </c>
      <c r="AV2768" s="606" t="s">
        <v>89</v>
      </c>
      <c r="AW2768" s="606" t="s">
        <v>43</v>
      </c>
      <c r="AX2768" s="606" t="s">
        <v>82</v>
      </c>
      <c r="AY2768" s="607" t="s">
        <v>197</v>
      </c>
    </row>
    <row r="2769" spans="2:51" s="599" customFormat="1">
      <c r="B2769" s="598"/>
      <c r="D2769" s="594" t="s">
        <v>205</v>
      </c>
      <c r="E2769" s="600" t="s">
        <v>5</v>
      </c>
      <c r="F2769" s="601" t="s">
        <v>388</v>
      </c>
      <c r="H2769" s="600" t="s">
        <v>5</v>
      </c>
      <c r="L2769" s="598"/>
      <c r="M2769" s="602"/>
      <c r="N2769" s="603"/>
      <c r="O2769" s="603"/>
      <c r="P2769" s="603"/>
      <c r="Q2769" s="603"/>
      <c r="R2769" s="603"/>
      <c r="S2769" s="603"/>
      <c r="T2769" s="604"/>
      <c r="AT2769" s="600" t="s">
        <v>205</v>
      </c>
      <c r="AU2769" s="600" t="s">
        <v>89</v>
      </c>
      <c r="AV2769" s="599" t="s">
        <v>11</v>
      </c>
      <c r="AW2769" s="599" t="s">
        <v>43</v>
      </c>
      <c r="AX2769" s="599" t="s">
        <v>82</v>
      </c>
      <c r="AY2769" s="600" t="s">
        <v>197</v>
      </c>
    </row>
    <row r="2770" spans="2:51" s="606" customFormat="1">
      <c r="B2770" s="605"/>
      <c r="D2770" s="594" t="s">
        <v>205</v>
      </c>
      <c r="E2770" s="607" t="s">
        <v>5</v>
      </c>
      <c r="F2770" s="608" t="s">
        <v>1029</v>
      </c>
      <c r="H2770" s="609">
        <v>-1.1819999999999999</v>
      </c>
      <c r="L2770" s="605"/>
      <c r="M2770" s="610"/>
      <c r="N2770" s="611"/>
      <c r="O2770" s="611"/>
      <c r="P2770" s="611"/>
      <c r="Q2770" s="611"/>
      <c r="R2770" s="611"/>
      <c r="S2770" s="611"/>
      <c r="T2770" s="612"/>
      <c r="AT2770" s="607" t="s">
        <v>205</v>
      </c>
      <c r="AU2770" s="607" t="s">
        <v>89</v>
      </c>
      <c r="AV2770" s="606" t="s">
        <v>89</v>
      </c>
      <c r="AW2770" s="606" t="s">
        <v>43</v>
      </c>
      <c r="AX2770" s="606" t="s">
        <v>82</v>
      </c>
      <c r="AY2770" s="607" t="s">
        <v>197</v>
      </c>
    </row>
    <row r="2771" spans="2:51" s="599" customFormat="1">
      <c r="B2771" s="598"/>
      <c r="D2771" s="594" t="s">
        <v>205</v>
      </c>
      <c r="E2771" s="600" t="s">
        <v>5</v>
      </c>
      <c r="F2771" s="601" t="s">
        <v>1076</v>
      </c>
      <c r="H2771" s="600" t="s">
        <v>5</v>
      </c>
      <c r="L2771" s="598"/>
      <c r="M2771" s="602"/>
      <c r="N2771" s="603"/>
      <c r="O2771" s="603"/>
      <c r="P2771" s="603"/>
      <c r="Q2771" s="603"/>
      <c r="R2771" s="603"/>
      <c r="S2771" s="603"/>
      <c r="T2771" s="604"/>
      <c r="AT2771" s="600" t="s">
        <v>205</v>
      </c>
      <c r="AU2771" s="600" t="s">
        <v>89</v>
      </c>
      <c r="AV2771" s="599" t="s">
        <v>11</v>
      </c>
      <c r="AW2771" s="599" t="s">
        <v>43</v>
      </c>
      <c r="AX2771" s="599" t="s">
        <v>82</v>
      </c>
      <c r="AY2771" s="600" t="s">
        <v>197</v>
      </c>
    </row>
    <row r="2772" spans="2:51" s="606" customFormat="1">
      <c r="B2772" s="605"/>
      <c r="D2772" s="594" t="s">
        <v>205</v>
      </c>
      <c r="E2772" s="607" t="s">
        <v>5</v>
      </c>
      <c r="F2772" s="608" t="s">
        <v>1032</v>
      </c>
      <c r="H2772" s="609">
        <v>3.375</v>
      </c>
      <c r="L2772" s="605"/>
      <c r="M2772" s="610"/>
      <c r="N2772" s="611"/>
      <c r="O2772" s="611"/>
      <c r="P2772" s="611"/>
      <c r="Q2772" s="611"/>
      <c r="R2772" s="611"/>
      <c r="S2772" s="611"/>
      <c r="T2772" s="612"/>
      <c r="AT2772" s="607" t="s">
        <v>205</v>
      </c>
      <c r="AU2772" s="607" t="s">
        <v>89</v>
      </c>
      <c r="AV2772" s="606" t="s">
        <v>89</v>
      </c>
      <c r="AW2772" s="606" t="s">
        <v>43</v>
      </c>
      <c r="AX2772" s="606" t="s">
        <v>82</v>
      </c>
      <c r="AY2772" s="607" t="s">
        <v>197</v>
      </c>
    </row>
    <row r="2773" spans="2:51" s="599" customFormat="1">
      <c r="B2773" s="598"/>
      <c r="D2773" s="594" t="s">
        <v>205</v>
      </c>
      <c r="E2773" s="600" t="s">
        <v>5</v>
      </c>
      <c r="F2773" s="601" t="s">
        <v>1077</v>
      </c>
      <c r="H2773" s="600" t="s">
        <v>5</v>
      </c>
      <c r="L2773" s="598"/>
      <c r="M2773" s="602"/>
      <c r="N2773" s="603"/>
      <c r="O2773" s="603"/>
      <c r="P2773" s="603"/>
      <c r="Q2773" s="603"/>
      <c r="R2773" s="603"/>
      <c r="S2773" s="603"/>
      <c r="T2773" s="604"/>
      <c r="AT2773" s="600" t="s">
        <v>205</v>
      </c>
      <c r="AU2773" s="600" t="s">
        <v>89</v>
      </c>
      <c r="AV2773" s="599" t="s">
        <v>11</v>
      </c>
      <c r="AW2773" s="599" t="s">
        <v>43</v>
      </c>
      <c r="AX2773" s="599" t="s">
        <v>82</v>
      </c>
      <c r="AY2773" s="600" t="s">
        <v>197</v>
      </c>
    </row>
    <row r="2774" spans="2:51" s="606" customFormat="1">
      <c r="B2774" s="605"/>
      <c r="D2774" s="594" t="s">
        <v>205</v>
      </c>
      <c r="E2774" s="607" t="s">
        <v>5</v>
      </c>
      <c r="F2774" s="608" t="s">
        <v>1047</v>
      </c>
      <c r="H2774" s="609">
        <v>12.68</v>
      </c>
      <c r="L2774" s="605"/>
      <c r="M2774" s="610"/>
      <c r="N2774" s="611"/>
      <c r="O2774" s="611"/>
      <c r="P2774" s="611"/>
      <c r="Q2774" s="611"/>
      <c r="R2774" s="611"/>
      <c r="S2774" s="611"/>
      <c r="T2774" s="612"/>
      <c r="AT2774" s="607" t="s">
        <v>205</v>
      </c>
      <c r="AU2774" s="607" t="s">
        <v>89</v>
      </c>
      <c r="AV2774" s="606" t="s">
        <v>89</v>
      </c>
      <c r="AW2774" s="606" t="s">
        <v>43</v>
      </c>
      <c r="AX2774" s="606" t="s">
        <v>82</v>
      </c>
      <c r="AY2774" s="607" t="s">
        <v>197</v>
      </c>
    </row>
    <row r="2775" spans="2:51" s="599" customFormat="1">
      <c r="B2775" s="598"/>
      <c r="D2775" s="594" t="s">
        <v>205</v>
      </c>
      <c r="E2775" s="600" t="s">
        <v>5</v>
      </c>
      <c r="F2775" s="601" t="s">
        <v>388</v>
      </c>
      <c r="H2775" s="600" t="s">
        <v>5</v>
      </c>
      <c r="L2775" s="598"/>
      <c r="M2775" s="602"/>
      <c r="N2775" s="603"/>
      <c r="O2775" s="603"/>
      <c r="P2775" s="603"/>
      <c r="Q2775" s="603"/>
      <c r="R2775" s="603"/>
      <c r="S2775" s="603"/>
      <c r="T2775" s="604"/>
      <c r="AT2775" s="600" t="s">
        <v>205</v>
      </c>
      <c r="AU2775" s="600" t="s">
        <v>89</v>
      </c>
      <c r="AV2775" s="599" t="s">
        <v>11</v>
      </c>
      <c r="AW2775" s="599" t="s">
        <v>43</v>
      </c>
      <c r="AX2775" s="599" t="s">
        <v>82</v>
      </c>
      <c r="AY2775" s="600" t="s">
        <v>197</v>
      </c>
    </row>
    <row r="2776" spans="2:51" s="606" customFormat="1">
      <c r="B2776" s="605"/>
      <c r="D2776" s="594" t="s">
        <v>205</v>
      </c>
      <c r="E2776" s="607" t="s">
        <v>5</v>
      </c>
      <c r="F2776" s="608" t="s">
        <v>1029</v>
      </c>
      <c r="H2776" s="609">
        <v>-1.1819999999999999</v>
      </c>
      <c r="L2776" s="605"/>
      <c r="M2776" s="610"/>
      <c r="N2776" s="611"/>
      <c r="O2776" s="611"/>
      <c r="P2776" s="611"/>
      <c r="Q2776" s="611"/>
      <c r="R2776" s="611"/>
      <c r="S2776" s="611"/>
      <c r="T2776" s="612"/>
      <c r="AT2776" s="607" t="s">
        <v>205</v>
      </c>
      <c r="AU2776" s="607" t="s">
        <v>89</v>
      </c>
      <c r="AV2776" s="606" t="s">
        <v>89</v>
      </c>
      <c r="AW2776" s="606" t="s">
        <v>43</v>
      </c>
      <c r="AX2776" s="606" t="s">
        <v>82</v>
      </c>
      <c r="AY2776" s="607" t="s">
        <v>197</v>
      </c>
    </row>
    <row r="2777" spans="2:51" s="599" customFormat="1">
      <c r="B2777" s="598"/>
      <c r="D2777" s="594" t="s">
        <v>205</v>
      </c>
      <c r="E2777" s="600" t="s">
        <v>5</v>
      </c>
      <c r="F2777" s="601" t="s">
        <v>1078</v>
      </c>
      <c r="H2777" s="600" t="s">
        <v>5</v>
      </c>
      <c r="L2777" s="598"/>
      <c r="M2777" s="602"/>
      <c r="N2777" s="603"/>
      <c r="O2777" s="603"/>
      <c r="P2777" s="603"/>
      <c r="Q2777" s="603"/>
      <c r="R2777" s="603"/>
      <c r="S2777" s="603"/>
      <c r="T2777" s="604"/>
      <c r="AT2777" s="600" t="s">
        <v>205</v>
      </c>
      <c r="AU2777" s="600" t="s">
        <v>89</v>
      </c>
      <c r="AV2777" s="599" t="s">
        <v>11</v>
      </c>
      <c r="AW2777" s="599" t="s">
        <v>43</v>
      </c>
      <c r="AX2777" s="599" t="s">
        <v>82</v>
      </c>
      <c r="AY2777" s="600" t="s">
        <v>197</v>
      </c>
    </row>
    <row r="2778" spans="2:51" s="606" customFormat="1">
      <c r="B2778" s="605"/>
      <c r="D2778" s="594" t="s">
        <v>205</v>
      </c>
      <c r="E2778" s="607" t="s">
        <v>5</v>
      </c>
      <c r="F2778" s="608" t="s">
        <v>1032</v>
      </c>
      <c r="H2778" s="609">
        <v>3.375</v>
      </c>
      <c r="L2778" s="605"/>
      <c r="M2778" s="610"/>
      <c r="N2778" s="611"/>
      <c r="O2778" s="611"/>
      <c r="P2778" s="611"/>
      <c r="Q2778" s="611"/>
      <c r="R2778" s="611"/>
      <c r="S2778" s="611"/>
      <c r="T2778" s="612"/>
      <c r="AT2778" s="607" t="s">
        <v>205</v>
      </c>
      <c r="AU2778" s="607" t="s">
        <v>89</v>
      </c>
      <c r="AV2778" s="606" t="s">
        <v>89</v>
      </c>
      <c r="AW2778" s="606" t="s">
        <v>43</v>
      </c>
      <c r="AX2778" s="606" t="s">
        <v>82</v>
      </c>
      <c r="AY2778" s="607" t="s">
        <v>197</v>
      </c>
    </row>
    <row r="2779" spans="2:51" s="599" customFormat="1">
      <c r="B2779" s="598"/>
      <c r="D2779" s="594" t="s">
        <v>205</v>
      </c>
      <c r="E2779" s="600" t="s">
        <v>5</v>
      </c>
      <c r="F2779" s="601" t="s">
        <v>1079</v>
      </c>
      <c r="H2779" s="600" t="s">
        <v>5</v>
      </c>
      <c r="L2779" s="598"/>
      <c r="M2779" s="602"/>
      <c r="N2779" s="603"/>
      <c r="O2779" s="603"/>
      <c r="P2779" s="603"/>
      <c r="Q2779" s="603"/>
      <c r="R2779" s="603"/>
      <c r="S2779" s="603"/>
      <c r="T2779" s="604"/>
      <c r="AT2779" s="600" t="s">
        <v>205</v>
      </c>
      <c r="AU2779" s="600" t="s">
        <v>89</v>
      </c>
      <c r="AV2779" s="599" t="s">
        <v>11</v>
      </c>
      <c r="AW2779" s="599" t="s">
        <v>43</v>
      </c>
      <c r="AX2779" s="599" t="s">
        <v>82</v>
      </c>
      <c r="AY2779" s="600" t="s">
        <v>197</v>
      </c>
    </row>
    <row r="2780" spans="2:51" s="606" customFormat="1">
      <c r="B2780" s="605"/>
      <c r="D2780" s="594" t="s">
        <v>205</v>
      </c>
      <c r="E2780" s="607" t="s">
        <v>5</v>
      </c>
      <c r="F2780" s="608" t="s">
        <v>1047</v>
      </c>
      <c r="H2780" s="609">
        <v>12.68</v>
      </c>
      <c r="L2780" s="605"/>
      <c r="M2780" s="610"/>
      <c r="N2780" s="611"/>
      <c r="O2780" s="611"/>
      <c r="P2780" s="611"/>
      <c r="Q2780" s="611"/>
      <c r="R2780" s="611"/>
      <c r="S2780" s="611"/>
      <c r="T2780" s="612"/>
      <c r="AT2780" s="607" t="s">
        <v>205</v>
      </c>
      <c r="AU2780" s="607" t="s">
        <v>89</v>
      </c>
      <c r="AV2780" s="606" t="s">
        <v>89</v>
      </c>
      <c r="AW2780" s="606" t="s">
        <v>43</v>
      </c>
      <c r="AX2780" s="606" t="s">
        <v>82</v>
      </c>
      <c r="AY2780" s="607" t="s">
        <v>197</v>
      </c>
    </row>
    <row r="2781" spans="2:51" s="599" customFormat="1">
      <c r="B2781" s="598"/>
      <c r="D2781" s="594" t="s">
        <v>205</v>
      </c>
      <c r="E2781" s="600" t="s">
        <v>5</v>
      </c>
      <c r="F2781" s="601" t="s">
        <v>388</v>
      </c>
      <c r="H2781" s="600" t="s">
        <v>5</v>
      </c>
      <c r="L2781" s="598"/>
      <c r="M2781" s="602"/>
      <c r="N2781" s="603"/>
      <c r="O2781" s="603"/>
      <c r="P2781" s="603"/>
      <c r="Q2781" s="603"/>
      <c r="R2781" s="603"/>
      <c r="S2781" s="603"/>
      <c r="T2781" s="604"/>
      <c r="AT2781" s="600" t="s">
        <v>205</v>
      </c>
      <c r="AU2781" s="600" t="s">
        <v>89</v>
      </c>
      <c r="AV2781" s="599" t="s">
        <v>11</v>
      </c>
      <c r="AW2781" s="599" t="s">
        <v>43</v>
      </c>
      <c r="AX2781" s="599" t="s">
        <v>82</v>
      </c>
      <c r="AY2781" s="600" t="s">
        <v>197</v>
      </c>
    </row>
    <row r="2782" spans="2:51" s="606" customFormat="1">
      <c r="B2782" s="605"/>
      <c r="D2782" s="594" t="s">
        <v>205</v>
      </c>
      <c r="E2782" s="607" t="s">
        <v>5</v>
      </c>
      <c r="F2782" s="608" t="s">
        <v>1029</v>
      </c>
      <c r="H2782" s="609">
        <v>-1.1819999999999999</v>
      </c>
      <c r="L2782" s="605"/>
      <c r="M2782" s="610"/>
      <c r="N2782" s="611"/>
      <c r="O2782" s="611"/>
      <c r="P2782" s="611"/>
      <c r="Q2782" s="611"/>
      <c r="R2782" s="611"/>
      <c r="S2782" s="611"/>
      <c r="T2782" s="612"/>
      <c r="AT2782" s="607" t="s">
        <v>205</v>
      </c>
      <c r="AU2782" s="607" t="s">
        <v>89</v>
      </c>
      <c r="AV2782" s="606" t="s">
        <v>89</v>
      </c>
      <c r="AW2782" s="606" t="s">
        <v>43</v>
      </c>
      <c r="AX2782" s="606" t="s">
        <v>82</v>
      </c>
      <c r="AY2782" s="607" t="s">
        <v>197</v>
      </c>
    </row>
    <row r="2783" spans="2:51" s="622" customFormat="1">
      <c r="B2783" s="621"/>
      <c r="D2783" s="594" t="s">
        <v>205</v>
      </c>
      <c r="E2783" s="623" t="s">
        <v>5</v>
      </c>
      <c r="F2783" s="624" t="s">
        <v>243</v>
      </c>
      <c r="H2783" s="625">
        <v>177.99600000000001</v>
      </c>
      <c r="L2783" s="621"/>
      <c r="M2783" s="626"/>
      <c r="N2783" s="627"/>
      <c r="O2783" s="627"/>
      <c r="P2783" s="627"/>
      <c r="Q2783" s="627"/>
      <c r="R2783" s="627"/>
      <c r="S2783" s="627"/>
      <c r="T2783" s="628"/>
      <c r="AT2783" s="623" t="s">
        <v>205</v>
      </c>
      <c r="AU2783" s="623" t="s">
        <v>89</v>
      </c>
      <c r="AV2783" s="622" t="s">
        <v>114</v>
      </c>
      <c r="AW2783" s="622" t="s">
        <v>43</v>
      </c>
      <c r="AX2783" s="622" t="s">
        <v>82</v>
      </c>
      <c r="AY2783" s="623" t="s">
        <v>197</v>
      </c>
    </row>
    <row r="2784" spans="2:51" s="599" customFormat="1">
      <c r="B2784" s="598"/>
      <c r="D2784" s="594" t="s">
        <v>205</v>
      </c>
      <c r="E2784" s="600" t="s">
        <v>5</v>
      </c>
      <c r="F2784" s="601" t="s">
        <v>244</v>
      </c>
      <c r="H2784" s="600" t="s">
        <v>5</v>
      </c>
      <c r="L2784" s="598"/>
      <c r="M2784" s="602"/>
      <c r="N2784" s="603"/>
      <c r="O2784" s="603"/>
      <c r="P2784" s="603"/>
      <c r="Q2784" s="603"/>
      <c r="R2784" s="603"/>
      <c r="S2784" s="603"/>
      <c r="T2784" s="604"/>
      <c r="AT2784" s="600" t="s">
        <v>205</v>
      </c>
      <c r="AU2784" s="600" t="s">
        <v>89</v>
      </c>
      <c r="AV2784" s="599" t="s">
        <v>11</v>
      </c>
      <c r="AW2784" s="599" t="s">
        <v>43</v>
      </c>
      <c r="AX2784" s="599" t="s">
        <v>82</v>
      </c>
      <c r="AY2784" s="600" t="s">
        <v>197</v>
      </c>
    </row>
    <row r="2785" spans="2:51" s="599" customFormat="1">
      <c r="B2785" s="598"/>
      <c r="D2785" s="594" t="s">
        <v>205</v>
      </c>
      <c r="E2785" s="600" t="s">
        <v>5</v>
      </c>
      <c r="F2785" s="601" t="s">
        <v>1030</v>
      </c>
      <c r="H2785" s="600" t="s">
        <v>5</v>
      </c>
      <c r="L2785" s="598"/>
      <c r="M2785" s="602"/>
      <c r="N2785" s="603"/>
      <c r="O2785" s="603"/>
      <c r="P2785" s="603"/>
      <c r="Q2785" s="603"/>
      <c r="R2785" s="603"/>
      <c r="S2785" s="603"/>
      <c r="T2785" s="604"/>
      <c r="AT2785" s="600" t="s">
        <v>205</v>
      </c>
      <c r="AU2785" s="600" t="s">
        <v>89</v>
      </c>
      <c r="AV2785" s="599" t="s">
        <v>11</v>
      </c>
      <c r="AW2785" s="599" t="s">
        <v>43</v>
      </c>
      <c r="AX2785" s="599" t="s">
        <v>82</v>
      </c>
      <c r="AY2785" s="600" t="s">
        <v>197</v>
      </c>
    </row>
    <row r="2786" spans="2:51" s="599" customFormat="1">
      <c r="B2786" s="598"/>
      <c r="D2786" s="594" t="s">
        <v>205</v>
      </c>
      <c r="E2786" s="600" t="s">
        <v>5</v>
      </c>
      <c r="F2786" s="601" t="s">
        <v>1080</v>
      </c>
      <c r="H2786" s="600" t="s">
        <v>5</v>
      </c>
      <c r="L2786" s="598"/>
      <c r="M2786" s="602"/>
      <c r="N2786" s="603"/>
      <c r="O2786" s="603"/>
      <c r="P2786" s="603"/>
      <c r="Q2786" s="603"/>
      <c r="R2786" s="603"/>
      <c r="S2786" s="603"/>
      <c r="T2786" s="604"/>
      <c r="AT2786" s="600" t="s">
        <v>205</v>
      </c>
      <c r="AU2786" s="600" t="s">
        <v>89</v>
      </c>
      <c r="AV2786" s="599" t="s">
        <v>11</v>
      </c>
      <c r="AW2786" s="599" t="s">
        <v>43</v>
      </c>
      <c r="AX2786" s="599" t="s">
        <v>82</v>
      </c>
      <c r="AY2786" s="600" t="s">
        <v>197</v>
      </c>
    </row>
    <row r="2787" spans="2:51" s="606" customFormat="1">
      <c r="B2787" s="605"/>
      <c r="D2787" s="594" t="s">
        <v>205</v>
      </c>
      <c r="E2787" s="607" t="s">
        <v>5</v>
      </c>
      <c r="F2787" s="608" t="s">
        <v>1032</v>
      </c>
      <c r="H2787" s="609">
        <v>3.375</v>
      </c>
      <c r="L2787" s="605"/>
      <c r="M2787" s="610"/>
      <c r="N2787" s="611"/>
      <c r="O2787" s="611"/>
      <c r="P2787" s="611"/>
      <c r="Q2787" s="611"/>
      <c r="R2787" s="611"/>
      <c r="S2787" s="611"/>
      <c r="T2787" s="612"/>
      <c r="AT2787" s="607" t="s">
        <v>205</v>
      </c>
      <c r="AU2787" s="607" t="s">
        <v>89</v>
      </c>
      <c r="AV2787" s="606" t="s">
        <v>89</v>
      </c>
      <c r="AW2787" s="606" t="s">
        <v>43</v>
      </c>
      <c r="AX2787" s="606" t="s">
        <v>82</v>
      </c>
      <c r="AY2787" s="607" t="s">
        <v>197</v>
      </c>
    </row>
    <row r="2788" spans="2:51" s="599" customFormat="1">
      <c r="B2788" s="598"/>
      <c r="D2788" s="594" t="s">
        <v>205</v>
      </c>
      <c r="E2788" s="600" t="s">
        <v>5</v>
      </c>
      <c r="F2788" s="601" t="s">
        <v>1081</v>
      </c>
      <c r="H2788" s="600" t="s">
        <v>5</v>
      </c>
      <c r="L2788" s="598"/>
      <c r="M2788" s="602"/>
      <c r="N2788" s="603"/>
      <c r="O2788" s="603"/>
      <c r="P2788" s="603"/>
      <c r="Q2788" s="603"/>
      <c r="R2788" s="603"/>
      <c r="S2788" s="603"/>
      <c r="T2788" s="604"/>
      <c r="AT2788" s="600" t="s">
        <v>205</v>
      </c>
      <c r="AU2788" s="600" t="s">
        <v>89</v>
      </c>
      <c r="AV2788" s="599" t="s">
        <v>11</v>
      </c>
      <c r="AW2788" s="599" t="s">
        <v>43</v>
      </c>
      <c r="AX2788" s="599" t="s">
        <v>82</v>
      </c>
      <c r="AY2788" s="600" t="s">
        <v>197</v>
      </c>
    </row>
    <row r="2789" spans="2:51" s="606" customFormat="1">
      <c r="B2789" s="605"/>
      <c r="D2789" s="594" t="s">
        <v>205</v>
      </c>
      <c r="E2789" s="607" t="s">
        <v>5</v>
      </c>
      <c r="F2789" s="608" t="s">
        <v>1034</v>
      </c>
      <c r="H2789" s="609">
        <v>12.6</v>
      </c>
      <c r="L2789" s="605"/>
      <c r="M2789" s="610"/>
      <c r="N2789" s="611"/>
      <c r="O2789" s="611"/>
      <c r="P2789" s="611"/>
      <c r="Q2789" s="611"/>
      <c r="R2789" s="611"/>
      <c r="S2789" s="611"/>
      <c r="T2789" s="612"/>
      <c r="AT2789" s="607" t="s">
        <v>205</v>
      </c>
      <c r="AU2789" s="607" t="s">
        <v>89</v>
      </c>
      <c r="AV2789" s="606" t="s">
        <v>89</v>
      </c>
      <c r="AW2789" s="606" t="s">
        <v>43</v>
      </c>
      <c r="AX2789" s="606" t="s">
        <v>82</v>
      </c>
      <c r="AY2789" s="607" t="s">
        <v>197</v>
      </c>
    </row>
    <row r="2790" spans="2:51" s="599" customFormat="1">
      <c r="B2790" s="598"/>
      <c r="D2790" s="594" t="s">
        <v>205</v>
      </c>
      <c r="E2790" s="600" t="s">
        <v>5</v>
      </c>
      <c r="F2790" s="601" t="s">
        <v>388</v>
      </c>
      <c r="H2790" s="600" t="s">
        <v>5</v>
      </c>
      <c r="L2790" s="598"/>
      <c r="M2790" s="602"/>
      <c r="N2790" s="603"/>
      <c r="O2790" s="603"/>
      <c r="P2790" s="603"/>
      <c r="Q2790" s="603"/>
      <c r="R2790" s="603"/>
      <c r="S2790" s="603"/>
      <c r="T2790" s="604"/>
      <c r="AT2790" s="600" t="s">
        <v>205</v>
      </c>
      <c r="AU2790" s="600" t="s">
        <v>89</v>
      </c>
      <c r="AV2790" s="599" t="s">
        <v>11</v>
      </c>
      <c r="AW2790" s="599" t="s">
        <v>43</v>
      </c>
      <c r="AX2790" s="599" t="s">
        <v>82</v>
      </c>
      <c r="AY2790" s="600" t="s">
        <v>197</v>
      </c>
    </row>
    <row r="2791" spans="2:51" s="606" customFormat="1">
      <c r="B2791" s="605"/>
      <c r="D2791" s="594" t="s">
        <v>205</v>
      </c>
      <c r="E2791" s="607" t="s">
        <v>5</v>
      </c>
      <c r="F2791" s="608" t="s">
        <v>1029</v>
      </c>
      <c r="H2791" s="609">
        <v>-1.1819999999999999</v>
      </c>
      <c r="L2791" s="605"/>
      <c r="M2791" s="610"/>
      <c r="N2791" s="611"/>
      <c r="O2791" s="611"/>
      <c r="P2791" s="611"/>
      <c r="Q2791" s="611"/>
      <c r="R2791" s="611"/>
      <c r="S2791" s="611"/>
      <c r="T2791" s="612"/>
      <c r="AT2791" s="607" t="s">
        <v>205</v>
      </c>
      <c r="AU2791" s="607" t="s">
        <v>89</v>
      </c>
      <c r="AV2791" s="606" t="s">
        <v>89</v>
      </c>
      <c r="AW2791" s="606" t="s">
        <v>43</v>
      </c>
      <c r="AX2791" s="606" t="s">
        <v>82</v>
      </c>
      <c r="AY2791" s="607" t="s">
        <v>197</v>
      </c>
    </row>
    <row r="2792" spans="2:51" s="599" customFormat="1">
      <c r="B2792" s="598"/>
      <c r="D2792" s="594" t="s">
        <v>205</v>
      </c>
      <c r="E2792" s="600" t="s">
        <v>5</v>
      </c>
      <c r="F2792" s="601" t="s">
        <v>1082</v>
      </c>
      <c r="H2792" s="600" t="s">
        <v>5</v>
      </c>
      <c r="L2792" s="598"/>
      <c r="M2792" s="602"/>
      <c r="N2792" s="603"/>
      <c r="O2792" s="603"/>
      <c r="P2792" s="603"/>
      <c r="Q2792" s="603"/>
      <c r="R2792" s="603"/>
      <c r="S2792" s="603"/>
      <c r="T2792" s="604"/>
      <c r="AT2792" s="600" t="s">
        <v>205</v>
      </c>
      <c r="AU2792" s="600" t="s">
        <v>89</v>
      </c>
      <c r="AV2792" s="599" t="s">
        <v>11</v>
      </c>
      <c r="AW2792" s="599" t="s">
        <v>43</v>
      </c>
      <c r="AX2792" s="599" t="s">
        <v>82</v>
      </c>
      <c r="AY2792" s="600" t="s">
        <v>197</v>
      </c>
    </row>
    <row r="2793" spans="2:51" s="606" customFormat="1">
      <c r="B2793" s="605"/>
      <c r="D2793" s="594" t="s">
        <v>205</v>
      </c>
      <c r="E2793" s="607" t="s">
        <v>5</v>
      </c>
      <c r="F2793" s="608" t="s">
        <v>1032</v>
      </c>
      <c r="H2793" s="609">
        <v>3.375</v>
      </c>
      <c r="L2793" s="605"/>
      <c r="M2793" s="610"/>
      <c r="N2793" s="611"/>
      <c r="O2793" s="611"/>
      <c r="P2793" s="611"/>
      <c r="Q2793" s="611"/>
      <c r="R2793" s="611"/>
      <c r="S2793" s="611"/>
      <c r="T2793" s="612"/>
      <c r="AT2793" s="607" t="s">
        <v>205</v>
      </c>
      <c r="AU2793" s="607" t="s">
        <v>89</v>
      </c>
      <c r="AV2793" s="606" t="s">
        <v>89</v>
      </c>
      <c r="AW2793" s="606" t="s">
        <v>43</v>
      </c>
      <c r="AX2793" s="606" t="s">
        <v>82</v>
      </c>
      <c r="AY2793" s="607" t="s">
        <v>197</v>
      </c>
    </row>
    <row r="2794" spans="2:51" s="599" customFormat="1">
      <c r="B2794" s="598"/>
      <c r="D2794" s="594" t="s">
        <v>205</v>
      </c>
      <c r="E2794" s="600" t="s">
        <v>5</v>
      </c>
      <c r="F2794" s="601" t="s">
        <v>1083</v>
      </c>
      <c r="H2794" s="600" t="s">
        <v>5</v>
      </c>
      <c r="L2794" s="598"/>
      <c r="M2794" s="602"/>
      <c r="N2794" s="603"/>
      <c r="O2794" s="603"/>
      <c r="P2794" s="603"/>
      <c r="Q2794" s="603"/>
      <c r="R2794" s="603"/>
      <c r="S2794" s="603"/>
      <c r="T2794" s="604"/>
      <c r="AT2794" s="600" t="s">
        <v>205</v>
      </c>
      <c r="AU2794" s="600" t="s">
        <v>89</v>
      </c>
      <c r="AV2794" s="599" t="s">
        <v>11</v>
      </c>
      <c r="AW2794" s="599" t="s">
        <v>43</v>
      </c>
      <c r="AX2794" s="599" t="s">
        <v>82</v>
      </c>
      <c r="AY2794" s="600" t="s">
        <v>197</v>
      </c>
    </row>
    <row r="2795" spans="2:51" s="606" customFormat="1">
      <c r="B2795" s="605"/>
      <c r="D2795" s="594" t="s">
        <v>205</v>
      </c>
      <c r="E2795" s="607" t="s">
        <v>5</v>
      </c>
      <c r="F2795" s="608" t="s">
        <v>1034</v>
      </c>
      <c r="H2795" s="609">
        <v>12.6</v>
      </c>
      <c r="L2795" s="605"/>
      <c r="M2795" s="610"/>
      <c r="N2795" s="611"/>
      <c r="O2795" s="611"/>
      <c r="P2795" s="611"/>
      <c r="Q2795" s="611"/>
      <c r="R2795" s="611"/>
      <c r="S2795" s="611"/>
      <c r="T2795" s="612"/>
      <c r="AT2795" s="607" t="s">
        <v>205</v>
      </c>
      <c r="AU2795" s="607" t="s">
        <v>89</v>
      </c>
      <c r="AV2795" s="606" t="s">
        <v>89</v>
      </c>
      <c r="AW2795" s="606" t="s">
        <v>43</v>
      </c>
      <c r="AX2795" s="606" t="s">
        <v>82</v>
      </c>
      <c r="AY2795" s="607" t="s">
        <v>197</v>
      </c>
    </row>
    <row r="2796" spans="2:51" s="599" customFormat="1">
      <c r="B2796" s="598"/>
      <c r="D2796" s="594" t="s">
        <v>205</v>
      </c>
      <c r="E2796" s="600" t="s">
        <v>5</v>
      </c>
      <c r="F2796" s="601" t="s">
        <v>388</v>
      </c>
      <c r="H2796" s="600" t="s">
        <v>5</v>
      </c>
      <c r="L2796" s="598"/>
      <c r="M2796" s="602"/>
      <c r="N2796" s="603"/>
      <c r="O2796" s="603"/>
      <c r="P2796" s="603"/>
      <c r="Q2796" s="603"/>
      <c r="R2796" s="603"/>
      <c r="S2796" s="603"/>
      <c r="T2796" s="604"/>
      <c r="AT2796" s="600" t="s">
        <v>205</v>
      </c>
      <c r="AU2796" s="600" t="s">
        <v>89</v>
      </c>
      <c r="AV2796" s="599" t="s">
        <v>11</v>
      </c>
      <c r="AW2796" s="599" t="s">
        <v>43</v>
      </c>
      <c r="AX2796" s="599" t="s">
        <v>82</v>
      </c>
      <c r="AY2796" s="600" t="s">
        <v>197</v>
      </c>
    </row>
    <row r="2797" spans="2:51" s="606" customFormat="1">
      <c r="B2797" s="605"/>
      <c r="D2797" s="594" t="s">
        <v>205</v>
      </c>
      <c r="E2797" s="607" t="s">
        <v>5</v>
      </c>
      <c r="F2797" s="608" t="s">
        <v>1029</v>
      </c>
      <c r="H2797" s="609">
        <v>-1.1819999999999999</v>
      </c>
      <c r="L2797" s="605"/>
      <c r="M2797" s="610"/>
      <c r="N2797" s="611"/>
      <c r="O2797" s="611"/>
      <c r="P2797" s="611"/>
      <c r="Q2797" s="611"/>
      <c r="R2797" s="611"/>
      <c r="S2797" s="611"/>
      <c r="T2797" s="612"/>
      <c r="AT2797" s="607" t="s">
        <v>205</v>
      </c>
      <c r="AU2797" s="607" t="s">
        <v>89</v>
      </c>
      <c r="AV2797" s="606" t="s">
        <v>89</v>
      </c>
      <c r="AW2797" s="606" t="s">
        <v>43</v>
      </c>
      <c r="AX2797" s="606" t="s">
        <v>82</v>
      </c>
      <c r="AY2797" s="607" t="s">
        <v>197</v>
      </c>
    </row>
    <row r="2798" spans="2:51" s="599" customFormat="1">
      <c r="B2798" s="598"/>
      <c r="D2798" s="594" t="s">
        <v>205</v>
      </c>
      <c r="E2798" s="600" t="s">
        <v>5</v>
      </c>
      <c r="F2798" s="601" t="s">
        <v>1084</v>
      </c>
      <c r="H2798" s="600" t="s">
        <v>5</v>
      </c>
      <c r="L2798" s="598"/>
      <c r="M2798" s="602"/>
      <c r="N2798" s="603"/>
      <c r="O2798" s="603"/>
      <c r="P2798" s="603"/>
      <c r="Q2798" s="603"/>
      <c r="R2798" s="603"/>
      <c r="S2798" s="603"/>
      <c r="T2798" s="604"/>
      <c r="AT2798" s="600" t="s">
        <v>205</v>
      </c>
      <c r="AU2798" s="600" t="s">
        <v>89</v>
      </c>
      <c r="AV2798" s="599" t="s">
        <v>11</v>
      </c>
      <c r="AW2798" s="599" t="s">
        <v>43</v>
      </c>
      <c r="AX2798" s="599" t="s">
        <v>82</v>
      </c>
      <c r="AY2798" s="600" t="s">
        <v>197</v>
      </c>
    </row>
    <row r="2799" spans="2:51" s="606" customFormat="1">
      <c r="B2799" s="605"/>
      <c r="D2799" s="594" t="s">
        <v>205</v>
      </c>
      <c r="E2799" s="607" t="s">
        <v>5</v>
      </c>
      <c r="F2799" s="608" t="s">
        <v>1032</v>
      </c>
      <c r="H2799" s="609">
        <v>3.375</v>
      </c>
      <c r="L2799" s="605"/>
      <c r="M2799" s="610"/>
      <c r="N2799" s="611"/>
      <c r="O2799" s="611"/>
      <c r="P2799" s="611"/>
      <c r="Q2799" s="611"/>
      <c r="R2799" s="611"/>
      <c r="S2799" s="611"/>
      <c r="T2799" s="612"/>
      <c r="AT2799" s="607" t="s">
        <v>205</v>
      </c>
      <c r="AU2799" s="607" t="s">
        <v>89</v>
      </c>
      <c r="AV2799" s="606" t="s">
        <v>89</v>
      </c>
      <c r="AW2799" s="606" t="s">
        <v>43</v>
      </c>
      <c r="AX2799" s="606" t="s">
        <v>82</v>
      </c>
      <c r="AY2799" s="607" t="s">
        <v>197</v>
      </c>
    </row>
    <row r="2800" spans="2:51" s="599" customFormat="1">
      <c r="B2800" s="598"/>
      <c r="D2800" s="594" t="s">
        <v>205</v>
      </c>
      <c r="E2800" s="600" t="s">
        <v>5</v>
      </c>
      <c r="F2800" s="601" t="s">
        <v>1085</v>
      </c>
      <c r="H2800" s="600" t="s">
        <v>5</v>
      </c>
      <c r="L2800" s="598"/>
      <c r="M2800" s="602"/>
      <c r="N2800" s="603"/>
      <c r="O2800" s="603"/>
      <c r="P2800" s="603"/>
      <c r="Q2800" s="603"/>
      <c r="R2800" s="603"/>
      <c r="S2800" s="603"/>
      <c r="T2800" s="604"/>
      <c r="AT2800" s="600" t="s">
        <v>205</v>
      </c>
      <c r="AU2800" s="600" t="s">
        <v>89</v>
      </c>
      <c r="AV2800" s="599" t="s">
        <v>11</v>
      </c>
      <c r="AW2800" s="599" t="s">
        <v>43</v>
      </c>
      <c r="AX2800" s="599" t="s">
        <v>82</v>
      </c>
      <c r="AY2800" s="600" t="s">
        <v>197</v>
      </c>
    </row>
    <row r="2801" spans="2:51" s="606" customFormat="1">
      <c r="B2801" s="605"/>
      <c r="D2801" s="594" t="s">
        <v>205</v>
      </c>
      <c r="E2801" s="607" t="s">
        <v>5</v>
      </c>
      <c r="F2801" s="608" t="s">
        <v>1034</v>
      </c>
      <c r="H2801" s="609">
        <v>12.6</v>
      </c>
      <c r="L2801" s="605"/>
      <c r="M2801" s="610"/>
      <c r="N2801" s="611"/>
      <c r="O2801" s="611"/>
      <c r="P2801" s="611"/>
      <c r="Q2801" s="611"/>
      <c r="R2801" s="611"/>
      <c r="S2801" s="611"/>
      <c r="T2801" s="612"/>
      <c r="AT2801" s="607" t="s">
        <v>205</v>
      </c>
      <c r="AU2801" s="607" t="s">
        <v>89</v>
      </c>
      <c r="AV2801" s="606" t="s">
        <v>89</v>
      </c>
      <c r="AW2801" s="606" t="s">
        <v>43</v>
      </c>
      <c r="AX2801" s="606" t="s">
        <v>82</v>
      </c>
      <c r="AY2801" s="607" t="s">
        <v>197</v>
      </c>
    </row>
    <row r="2802" spans="2:51" s="599" customFormat="1">
      <c r="B2802" s="598"/>
      <c r="D2802" s="594" t="s">
        <v>205</v>
      </c>
      <c r="E2802" s="600" t="s">
        <v>5</v>
      </c>
      <c r="F2802" s="601" t="s">
        <v>388</v>
      </c>
      <c r="H2802" s="600" t="s">
        <v>5</v>
      </c>
      <c r="L2802" s="598"/>
      <c r="M2802" s="602"/>
      <c r="N2802" s="603"/>
      <c r="O2802" s="603"/>
      <c r="P2802" s="603"/>
      <c r="Q2802" s="603"/>
      <c r="R2802" s="603"/>
      <c r="S2802" s="603"/>
      <c r="T2802" s="604"/>
      <c r="AT2802" s="600" t="s">
        <v>205</v>
      </c>
      <c r="AU2802" s="600" t="s">
        <v>89</v>
      </c>
      <c r="AV2802" s="599" t="s">
        <v>11</v>
      </c>
      <c r="AW2802" s="599" t="s">
        <v>43</v>
      </c>
      <c r="AX2802" s="599" t="s">
        <v>82</v>
      </c>
      <c r="AY2802" s="600" t="s">
        <v>197</v>
      </c>
    </row>
    <row r="2803" spans="2:51" s="606" customFormat="1">
      <c r="B2803" s="605"/>
      <c r="D2803" s="594" t="s">
        <v>205</v>
      </c>
      <c r="E2803" s="607" t="s">
        <v>5</v>
      </c>
      <c r="F2803" s="608" t="s">
        <v>1029</v>
      </c>
      <c r="H2803" s="609">
        <v>-1.1819999999999999</v>
      </c>
      <c r="L2803" s="605"/>
      <c r="M2803" s="610"/>
      <c r="N2803" s="611"/>
      <c r="O2803" s="611"/>
      <c r="P2803" s="611"/>
      <c r="Q2803" s="611"/>
      <c r="R2803" s="611"/>
      <c r="S2803" s="611"/>
      <c r="T2803" s="612"/>
      <c r="AT2803" s="607" t="s">
        <v>205</v>
      </c>
      <c r="AU2803" s="607" t="s">
        <v>89</v>
      </c>
      <c r="AV2803" s="606" t="s">
        <v>89</v>
      </c>
      <c r="AW2803" s="606" t="s">
        <v>43</v>
      </c>
      <c r="AX2803" s="606" t="s">
        <v>82</v>
      </c>
      <c r="AY2803" s="607" t="s">
        <v>197</v>
      </c>
    </row>
    <row r="2804" spans="2:51" s="599" customFormat="1">
      <c r="B2804" s="598"/>
      <c r="D2804" s="594" t="s">
        <v>205</v>
      </c>
      <c r="E2804" s="600" t="s">
        <v>5</v>
      </c>
      <c r="F2804" s="601" t="s">
        <v>1086</v>
      </c>
      <c r="H2804" s="600" t="s">
        <v>5</v>
      </c>
      <c r="L2804" s="598"/>
      <c r="M2804" s="602"/>
      <c r="N2804" s="603"/>
      <c r="O2804" s="603"/>
      <c r="P2804" s="603"/>
      <c r="Q2804" s="603"/>
      <c r="R2804" s="603"/>
      <c r="S2804" s="603"/>
      <c r="T2804" s="604"/>
      <c r="AT2804" s="600" t="s">
        <v>205</v>
      </c>
      <c r="AU2804" s="600" t="s">
        <v>89</v>
      </c>
      <c r="AV2804" s="599" t="s">
        <v>11</v>
      </c>
      <c r="AW2804" s="599" t="s">
        <v>43</v>
      </c>
      <c r="AX2804" s="599" t="s">
        <v>82</v>
      </c>
      <c r="AY2804" s="600" t="s">
        <v>197</v>
      </c>
    </row>
    <row r="2805" spans="2:51" s="606" customFormat="1">
      <c r="B2805" s="605"/>
      <c r="D2805" s="594" t="s">
        <v>205</v>
      </c>
      <c r="E2805" s="607" t="s">
        <v>5</v>
      </c>
      <c r="F2805" s="608" t="s">
        <v>1032</v>
      </c>
      <c r="H2805" s="609">
        <v>3.375</v>
      </c>
      <c r="L2805" s="605"/>
      <c r="M2805" s="610"/>
      <c r="N2805" s="611"/>
      <c r="O2805" s="611"/>
      <c r="P2805" s="611"/>
      <c r="Q2805" s="611"/>
      <c r="R2805" s="611"/>
      <c r="S2805" s="611"/>
      <c r="T2805" s="612"/>
      <c r="AT2805" s="607" t="s">
        <v>205</v>
      </c>
      <c r="AU2805" s="607" t="s">
        <v>89</v>
      </c>
      <c r="AV2805" s="606" t="s">
        <v>89</v>
      </c>
      <c r="AW2805" s="606" t="s">
        <v>43</v>
      </c>
      <c r="AX2805" s="606" t="s">
        <v>82</v>
      </c>
      <c r="AY2805" s="607" t="s">
        <v>197</v>
      </c>
    </row>
    <row r="2806" spans="2:51" s="599" customFormat="1">
      <c r="B2806" s="598"/>
      <c r="D2806" s="594" t="s">
        <v>205</v>
      </c>
      <c r="E2806" s="600" t="s">
        <v>5</v>
      </c>
      <c r="F2806" s="601" t="s">
        <v>1087</v>
      </c>
      <c r="H2806" s="600" t="s">
        <v>5</v>
      </c>
      <c r="L2806" s="598"/>
      <c r="M2806" s="602"/>
      <c r="N2806" s="603"/>
      <c r="O2806" s="603"/>
      <c r="P2806" s="603"/>
      <c r="Q2806" s="603"/>
      <c r="R2806" s="603"/>
      <c r="S2806" s="603"/>
      <c r="T2806" s="604"/>
      <c r="AT2806" s="600" t="s">
        <v>205</v>
      </c>
      <c r="AU2806" s="600" t="s">
        <v>89</v>
      </c>
      <c r="AV2806" s="599" t="s">
        <v>11</v>
      </c>
      <c r="AW2806" s="599" t="s">
        <v>43</v>
      </c>
      <c r="AX2806" s="599" t="s">
        <v>82</v>
      </c>
      <c r="AY2806" s="600" t="s">
        <v>197</v>
      </c>
    </row>
    <row r="2807" spans="2:51" s="606" customFormat="1">
      <c r="B2807" s="605"/>
      <c r="D2807" s="594" t="s">
        <v>205</v>
      </c>
      <c r="E2807" s="607" t="s">
        <v>5</v>
      </c>
      <c r="F2807" s="608" t="s">
        <v>1034</v>
      </c>
      <c r="H2807" s="609">
        <v>12.6</v>
      </c>
      <c r="L2807" s="605"/>
      <c r="M2807" s="610"/>
      <c r="N2807" s="611"/>
      <c r="O2807" s="611"/>
      <c r="P2807" s="611"/>
      <c r="Q2807" s="611"/>
      <c r="R2807" s="611"/>
      <c r="S2807" s="611"/>
      <c r="T2807" s="612"/>
      <c r="AT2807" s="607" t="s">
        <v>205</v>
      </c>
      <c r="AU2807" s="607" t="s">
        <v>89</v>
      </c>
      <c r="AV2807" s="606" t="s">
        <v>89</v>
      </c>
      <c r="AW2807" s="606" t="s">
        <v>43</v>
      </c>
      <c r="AX2807" s="606" t="s">
        <v>82</v>
      </c>
      <c r="AY2807" s="607" t="s">
        <v>197</v>
      </c>
    </row>
    <row r="2808" spans="2:51" s="599" customFormat="1">
      <c r="B2808" s="598"/>
      <c r="D2808" s="594" t="s">
        <v>205</v>
      </c>
      <c r="E2808" s="600" t="s">
        <v>5</v>
      </c>
      <c r="F2808" s="601" t="s">
        <v>388</v>
      </c>
      <c r="H2808" s="600" t="s">
        <v>5</v>
      </c>
      <c r="L2808" s="598"/>
      <c r="M2808" s="602"/>
      <c r="N2808" s="603"/>
      <c r="O2808" s="603"/>
      <c r="P2808" s="603"/>
      <c r="Q2808" s="603"/>
      <c r="R2808" s="603"/>
      <c r="S2808" s="603"/>
      <c r="T2808" s="604"/>
      <c r="AT2808" s="600" t="s">
        <v>205</v>
      </c>
      <c r="AU2808" s="600" t="s">
        <v>89</v>
      </c>
      <c r="AV2808" s="599" t="s">
        <v>11</v>
      </c>
      <c r="AW2808" s="599" t="s">
        <v>43</v>
      </c>
      <c r="AX2808" s="599" t="s">
        <v>82</v>
      </c>
      <c r="AY2808" s="600" t="s">
        <v>197</v>
      </c>
    </row>
    <row r="2809" spans="2:51" s="606" customFormat="1">
      <c r="B2809" s="605"/>
      <c r="D2809" s="594" t="s">
        <v>205</v>
      </c>
      <c r="E2809" s="607" t="s">
        <v>5</v>
      </c>
      <c r="F2809" s="608" t="s">
        <v>1029</v>
      </c>
      <c r="H2809" s="609">
        <v>-1.1819999999999999</v>
      </c>
      <c r="L2809" s="605"/>
      <c r="M2809" s="610"/>
      <c r="N2809" s="611"/>
      <c r="O2809" s="611"/>
      <c r="P2809" s="611"/>
      <c r="Q2809" s="611"/>
      <c r="R2809" s="611"/>
      <c r="S2809" s="611"/>
      <c r="T2809" s="612"/>
      <c r="AT2809" s="607" t="s">
        <v>205</v>
      </c>
      <c r="AU2809" s="607" t="s">
        <v>89</v>
      </c>
      <c r="AV2809" s="606" t="s">
        <v>89</v>
      </c>
      <c r="AW2809" s="606" t="s">
        <v>43</v>
      </c>
      <c r="AX2809" s="606" t="s">
        <v>82</v>
      </c>
      <c r="AY2809" s="607" t="s">
        <v>197</v>
      </c>
    </row>
    <row r="2810" spans="2:51" s="599" customFormat="1">
      <c r="B2810" s="598"/>
      <c r="D2810" s="594" t="s">
        <v>205</v>
      </c>
      <c r="E2810" s="600" t="s">
        <v>5</v>
      </c>
      <c r="F2810" s="601" t="s">
        <v>1088</v>
      </c>
      <c r="H2810" s="600" t="s">
        <v>5</v>
      </c>
      <c r="L2810" s="598"/>
      <c r="M2810" s="602"/>
      <c r="N2810" s="603"/>
      <c r="O2810" s="603"/>
      <c r="P2810" s="603"/>
      <c r="Q2810" s="603"/>
      <c r="R2810" s="603"/>
      <c r="S2810" s="603"/>
      <c r="T2810" s="604"/>
      <c r="AT2810" s="600" t="s">
        <v>205</v>
      </c>
      <c r="AU2810" s="600" t="s">
        <v>89</v>
      </c>
      <c r="AV2810" s="599" t="s">
        <v>11</v>
      </c>
      <c r="AW2810" s="599" t="s">
        <v>43</v>
      </c>
      <c r="AX2810" s="599" t="s">
        <v>82</v>
      </c>
      <c r="AY2810" s="600" t="s">
        <v>197</v>
      </c>
    </row>
    <row r="2811" spans="2:51" s="606" customFormat="1">
      <c r="B2811" s="605"/>
      <c r="D2811" s="594" t="s">
        <v>205</v>
      </c>
      <c r="E2811" s="607" t="s">
        <v>5</v>
      </c>
      <c r="F2811" s="608" t="s">
        <v>1032</v>
      </c>
      <c r="H2811" s="609">
        <v>3.375</v>
      </c>
      <c r="L2811" s="605"/>
      <c r="M2811" s="610"/>
      <c r="N2811" s="611"/>
      <c r="O2811" s="611"/>
      <c r="P2811" s="611"/>
      <c r="Q2811" s="611"/>
      <c r="R2811" s="611"/>
      <c r="S2811" s="611"/>
      <c r="T2811" s="612"/>
      <c r="AT2811" s="607" t="s">
        <v>205</v>
      </c>
      <c r="AU2811" s="607" t="s">
        <v>89</v>
      </c>
      <c r="AV2811" s="606" t="s">
        <v>89</v>
      </c>
      <c r="AW2811" s="606" t="s">
        <v>43</v>
      </c>
      <c r="AX2811" s="606" t="s">
        <v>82</v>
      </c>
      <c r="AY2811" s="607" t="s">
        <v>197</v>
      </c>
    </row>
    <row r="2812" spans="2:51" s="599" customFormat="1">
      <c r="B2812" s="598"/>
      <c r="D2812" s="594" t="s">
        <v>205</v>
      </c>
      <c r="E2812" s="600" t="s">
        <v>5</v>
      </c>
      <c r="F2812" s="601" t="s">
        <v>1089</v>
      </c>
      <c r="H2812" s="600" t="s">
        <v>5</v>
      </c>
      <c r="L2812" s="598"/>
      <c r="M2812" s="602"/>
      <c r="N2812" s="603"/>
      <c r="O2812" s="603"/>
      <c r="P2812" s="603"/>
      <c r="Q2812" s="603"/>
      <c r="R2812" s="603"/>
      <c r="S2812" s="603"/>
      <c r="T2812" s="604"/>
      <c r="AT2812" s="600" t="s">
        <v>205</v>
      </c>
      <c r="AU2812" s="600" t="s">
        <v>89</v>
      </c>
      <c r="AV2812" s="599" t="s">
        <v>11</v>
      </c>
      <c r="AW2812" s="599" t="s">
        <v>43</v>
      </c>
      <c r="AX2812" s="599" t="s">
        <v>82</v>
      </c>
      <c r="AY2812" s="600" t="s">
        <v>197</v>
      </c>
    </row>
    <row r="2813" spans="2:51" s="606" customFormat="1">
      <c r="B2813" s="605"/>
      <c r="D2813" s="594" t="s">
        <v>205</v>
      </c>
      <c r="E2813" s="607" t="s">
        <v>5</v>
      </c>
      <c r="F2813" s="608" t="s">
        <v>1034</v>
      </c>
      <c r="H2813" s="609">
        <v>12.6</v>
      </c>
      <c r="L2813" s="605"/>
      <c r="M2813" s="610"/>
      <c r="N2813" s="611"/>
      <c r="O2813" s="611"/>
      <c r="P2813" s="611"/>
      <c r="Q2813" s="611"/>
      <c r="R2813" s="611"/>
      <c r="S2813" s="611"/>
      <c r="T2813" s="612"/>
      <c r="AT2813" s="607" t="s">
        <v>205</v>
      </c>
      <c r="AU2813" s="607" t="s">
        <v>89</v>
      </c>
      <c r="AV2813" s="606" t="s">
        <v>89</v>
      </c>
      <c r="AW2813" s="606" t="s">
        <v>43</v>
      </c>
      <c r="AX2813" s="606" t="s">
        <v>82</v>
      </c>
      <c r="AY2813" s="607" t="s">
        <v>197</v>
      </c>
    </row>
    <row r="2814" spans="2:51" s="599" customFormat="1">
      <c r="B2814" s="598"/>
      <c r="D2814" s="594" t="s">
        <v>205</v>
      </c>
      <c r="E2814" s="600" t="s">
        <v>5</v>
      </c>
      <c r="F2814" s="601" t="s">
        <v>388</v>
      </c>
      <c r="H2814" s="600" t="s">
        <v>5</v>
      </c>
      <c r="L2814" s="598"/>
      <c r="M2814" s="602"/>
      <c r="N2814" s="603"/>
      <c r="O2814" s="603"/>
      <c r="P2814" s="603"/>
      <c r="Q2814" s="603"/>
      <c r="R2814" s="603"/>
      <c r="S2814" s="603"/>
      <c r="T2814" s="604"/>
      <c r="AT2814" s="600" t="s">
        <v>205</v>
      </c>
      <c r="AU2814" s="600" t="s">
        <v>89</v>
      </c>
      <c r="AV2814" s="599" t="s">
        <v>11</v>
      </c>
      <c r="AW2814" s="599" t="s">
        <v>43</v>
      </c>
      <c r="AX2814" s="599" t="s">
        <v>82</v>
      </c>
      <c r="AY2814" s="600" t="s">
        <v>197</v>
      </c>
    </row>
    <row r="2815" spans="2:51" s="606" customFormat="1">
      <c r="B2815" s="605"/>
      <c r="D2815" s="594" t="s">
        <v>205</v>
      </c>
      <c r="E2815" s="607" t="s">
        <v>5</v>
      </c>
      <c r="F2815" s="608" t="s">
        <v>1029</v>
      </c>
      <c r="H2815" s="609">
        <v>-1.1819999999999999</v>
      </c>
      <c r="L2815" s="605"/>
      <c r="M2815" s="610"/>
      <c r="N2815" s="611"/>
      <c r="O2815" s="611"/>
      <c r="P2815" s="611"/>
      <c r="Q2815" s="611"/>
      <c r="R2815" s="611"/>
      <c r="S2815" s="611"/>
      <c r="T2815" s="612"/>
      <c r="AT2815" s="607" t="s">
        <v>205</v>
      </c>
      <c r="AU2815" s="607" t="s">
        <v>89</v>
      </c>
      <c r="AV2815" s="606" t="s">
        <v>89</v>
      </c>
      <c r="AW2815" s="606" t="s">
        <v>43</v>
      </c>
      <c r="AX2815" s="606" t="s">
        <v>82</v>
      </c>
      <c r="AY2815" s="607" t="s">
        <v>197</v>
      </c>
    </row>
    <row r="2816" spans="2:51" s="599" customFormat="1">
      <c r="B2816" s="598"/>
      <c r="D2816" s="594" t="s">
        <v>205</v>
      </c>
      <c r="E2816" s="600" t="s">
        <v>5</v>
      </c>
      <c r="F2816" s="601" t="s">
        <v>1090</v>
      </c>
      <c r="H2816" s="600" t="s">
        <v>5</v>
      </c>
      <c r="L2816" s="598"/>
      <c r="M2816" s="602"/>
      <c r="N2816" s="603"/>
      <c r="O2816" s="603"/>
      <c r="P2816" s="603"/>
      <c r="Q2816" s="603"/>
      <c r="R2816" s="603"/>
      <c r="S2816" s="603"/>
      <c r="T2816" s="604"/>
      <c r="AT2816" s="600" t="s">
        <v>205</v>
      </c>
      <c r="AU2816" s="600" t="s">
        <v>89</v>
      </c>
      <c r="AV2816" s="599" t="s">
        <v>11</v>
      </c>
      <c r="AW2816" s="599" t="s">
        <v>43</v>
      </c>
      <c r="AX2816" s="599" t="s">
        <v>82</v>
      </c>
      <c r="AY2816" s="600" t="s">
        <v>197</v>
      </c>
    </row>
    <row r="2817" spans="2:51" s="606" customFormat="1">
      <c r="B2817" s="605"/>
      <c r="D2817" s="594" t="s">
        <v>205</v>
      </c>
      <c r="E2817" s="607" t="s">
        <v>5</v>
      </c>
      <c r="F2817" s="608" t="s">
        <v>1032</v>
      </c>
      <c r="H2817" s="609">
        <v>3.375</v>
      </c>
      <c r="L2817" s="605"/>
      <c r="M2817" s="610"/>
      <c r="N2817" s="611"/>
      <c r="O2817" s="611"/>
      <c r="P2817" s="611"/>
      <c r="Q2817" s="611"/>
      <c r="R2817" s="611"/>
      <c r="S2817" s="611"/>
      <c r="T2817" s="612"/>
      <c r="AT2817" s="607" t="s">
        <v>205</v>
      </c>
      <c r="AU2817" s="607" t="s">
        <v>89</v>
      </c>
      <c r="AV2817" s="606" t="s">
        <v>89</v>
      </c>
      <c r="AW2817" s="606" t="s">
        <v>43</v>
      </c>
      <c r="AX2817" s="606" t="s">
        <v>82</v>
      </c>
      <c r="AY2817" s="607" t="s">
        <v>197</v>
      </c>
    </row>
    <row r="2818" spans="2:51" s="599" customFormat="1">
      <c r="B2818" s="598"/>
      <c r="D2818" s="594" t="s">
        <v>205</v>
      </c>
      <c r="E2818" s="600" t="s">
        <v>5</v>
      </c>
      <c r="F2818" s="601" t="s">
        <v>1091</v>
      </c>
      <c r="H2818" s="600" t="s">
        <v>5</v>
      </c>
      <c r="L2818" s="598"/>
      <c r="M2818" s="602"/>
      <c r="N2818" s="603"/>
      <c r="O2818" s="603"/>
      <c r="P2818" s="603"/>
      <c r="Q2818" s="603"/>
      <c r="R2818" s="603"/>
      <c r="S2818" s="603"/>
      <c r="T2818" s="604"/>
      <c r="AT2818" s="600" t="s">
        <v>205</v>
      </c>
      <c r="AU2818" s="600" t="s">
        <v>89</v>
      </c>
      <c r="AV2818" s="599" t="s">
        <v>11</v>
      </c>
      <c r="AW2818" s="599" t="s">
        <v>43</v>
      </c>
      <c r="AX2818" s="599" t="s">
        <v>82</v>
      </c>
      <c r="AY2818" s="600" t="s">
        <v>197</v>
      </c>
    </row>
    <row r="2819" spans="2:51" s="606" customFormat="1">
      <c r="B2819" s="605"/>
      <c r="D2819" s="594" t="s">
        <v>205</v>
      </c>
      <c r="E2819" s="607" t="s">
        <v>5</v>
      </c>
      <c r="F2819" s="608" t="s">
        <v>1034</v>
      </c>
      <c r="H2819" s="609">
        <v>12.6</v>
      </c>
      <c r="L2819" s="605"/>
      <c r="M2819" s="610"/>
      <c r="N2819" s="611"/>
      <c r="O2819" s="611"/>
      <c r="P2819" s="611"/>
      <c r="Q2819" s="611"/>
      <c r="R2819" s="611"/>
      <c r="S2819" s="611"/>
      <c r="T2819" s="612"/>
      <c r="AT2819" s="607" t="s">
        <v>205</v>
      </c>
      <c r="AU2819" s="607" t="s">
        <v>89</v>
      </c>
      <c r="AV2819" s="606" t="s">
        <v>89</v>
      </c>
      <c r="AW2819" s="606" t="s">
        <v>43</v>
      </c>
      <c r="AX2819" s="606" t="s">
        <v>82</v>
      </c>
      <c r="AY2819" s="607" t="s">
        <v>197</v>
      </c>
    </row>
    <row r="2820" spans="2:51" s="599" customFormat="1">
      <c r="B2820" s="598"/>
      <c r="D2820" s="594" t="s">
        <v>205</v>
      </c>
      <c r="E2820" s="600" t="s">
        <v>5</v>
      </c>
      <c r="F2820" s="601" t="s">
        <v>388</v>
      </c>
      <c r="H2820" s="600" t="s">
        <v>5</v>
      </c>
      <c r="L2820" s="598"/>
      <c r="M2820" s="602"/>
      <c r="N2820" s="603"/>
      <c r="O2820" s="603"/>
      <c r="P2820" s="603"/>
      <c r="Q2820" s="603"/>
      <c r="R2820" s="603"/>
      <c r="S2820" s="603"/>
      <c r="T2820" s="604"/>
      <c r="AT2820" s="600" t="s">
        <v>205</v>
      </c>
      <c r="AU2820" s="600" t="s">
        <v>89</v>
      </c>
      <c r="AV2820" s="599" t="s">
        <v>11</v>
      </c>
      <c r="AW2820" s="599" t="s">
        <v>43</v>
      </c>
      <c r="AX2820" s="599" t="s">
        <v>82</v>
      </c>
      <c r="AY2820" s="600" t="s">
        <v>197</v>
      </c>
    </row>
    <row r="2821" spans="2:51" s="606" customFormat="1">
      <c r="B2821" s="605"/>
      <c r="D2821" s="594" t="s">
        <v>205</v>
      </c>
      <c r="E2821" s="607" t="s">
        <v>5</v>
      </c>
      <c r="F2821" s="608" t="s">
        <v>1029</v>
      </c>
      <c r="H2821" s="609">
        <v>-1.1819999999999999</v>
      </c>
      <c r="L2821" s="605"/>
      <c r="M2821" s="610"/>
      <c r="N2821" s="611"/>
      <c r="O2821" s="611"/>
      <c r="P2821" s="611"/>
      <c r="Q2821" s="611"/>
      <c r="R2821" s="611"/>
      <c r="S2821" s="611"/>
      <c r="T2821" s="612"/>
      <c r="AT2821" s="607" t="s">
        <v>205</v>
      </c>
      <c r="AU2821" s="607" t="s">
        <v>89</v>
      </c>
      <c r="AV2821" s="606" t="s">
        <v>89</v>
      </c>
      <c r="AW2821" s="606" t="s">
        <v>43</v>
      </c>
      <c r="AX2821" s="606" t="s">
        <v>82</v>
      </c>
      <c r="AY2821" s="607" t="s">
        <v>197</v>
      </c>
    </row>
    <row r="2822" spans="2:51" s="599" customFormat="1">
      <c r="B2822" s="598"/>
      <c r="D2822" s="594" t="s">
        <v>205</v>
      </c>
      <c r="E2822" s="600" t="s">
        <v>5</v>
      </c>
      <c r="F2822" s="601" t="s">
        <v>1092</v>
      </c>
      <c r="H2822" s="600" t="s">
        <v>5</v>
      </c>
      <c r="L2822" s="598"/>
      <c r="M2822" s="602"/>
      <c r="N2822" s="603"/>
      <c r="O2822" s="603"/>
      <c r="P2822" s="603"/>
      <c r="Q2822" s="603"/>
      <c r="R2822" s="603"/>
      <c r="S2822" s="603"/>
      <c r="T2822" s="604"/>
      <c r="AT2822" s="600" t="s">
        <v>205</v>
      </c>
      <c r="AU2822" s="600" t="s">
        <v>89</v>
      </c>
      <c r="AV2822" s="599" t="s">
        <v>11</v>
      </c>
      <c r="AW2822" s="599" t="s">
        <v>43</v>
      </c>
      <c r="AX2822" s="599" t="s">
        <v>82</v>
      </c>
      <c r="AY2822" s="600" t="s">
        <v>197</v>
      </c>
    </row>
    <row r="2823" spans="2:51" s="606" customFormat="1">
      <c r="B2823" s="605"/>
      <c r="D2823" s="594" t="s">
        <v>205</v>
      </c>
      <c r="E2823" s="607" t="s">
        <v>5</v>
      </c>
      <c r="F2823" s="608" t="s">
        <v>1032</v>
      </c>
      <c r="H2823" s="609">
        <v>3.375</v>
      </c>
      <c r="L2823" s="605"/>
      <c r="M2823" s="610"/>
      <c r="N2823" s="611"/>
      <c r="O2823" s="611"/>
      <c r="P2823" s="611"/>
      <c r="Q2823" s="611"/>
      <c r="R2823" s="611"/>
      <c r="S2823" s="611"/>
      <c r="T2823" s="612"/>
      <c r="AT2823" s="607" t="s">
        <v>205</v>
      </c>
      <c r="AU2823" s="607" t="s">
        <v>89</v>
      </c>
      <c r="AV2823" s="606" t="s">
        <v>89</v>
      </c>
      <c r="AW2823" s="606" t="s">
        <v>43</v>
      </c>
      <c r="AX2823" s="606" t="s">
        <v>82</v>
      </c>
      <c r="AY2823" s="607" t="s">
        <v>197</v>
      </c>
    </row>
    <row r="2824" spans="2:51" s="599" customFormat="1">
      <c r="B2824" s="598"/>
      <c r="D2824" s="594" t="s">
        <v>205</v>
      </c>
      <c r="E2824" s="600" t="s">
        <v>5</v>
      </c>
      <c r="F2824" s="601" t="s">
        <v>1093</v>
      </c>
      <c r="H2824" s="600" t="s">
        <v>5</v>
      </c>
      <c r="L2824" s="598"/>
      <c r="M2824" s="602"/>
      <c r="N2824" s="603"/>
      <c r="O2824" s="603"/>
      <c r="P2824" s="603"/>
      <c r="Q2824" s="603"/>
      <c r="R2824" s="603"/>
      <c r="S2824" s="603"/>
      <c r="T2824" s="604"/>
      <c r="AT2824" s="600" t="s">
        <v>205</v>
      </c>
      <c r="AU2824" s="600" t="s">
        <v>89</v>
      </c>
      <c r="AV2824" s="599" t="s">
        <v>11</v>
      </c>
      <c r="AW2824" s="599" t="s">
        <v>43</v>
      </c>
      <c r="AX2824" s="599" t="s">
        <v>82</v>
      </c>
      <c r="AY2824" s="600" t="s">
        <v>197</v>
      </c>
    </row>
    <row r="2825" spans="2:51" s="606" customFormat="1">
      <c r="B2825" s="605"/>
      <c r="D2825" s="594" t="s">
        <v>205</v>
      </c>
      <c r="E2825" s="607" t="s">
        <v>5</v>
      </c>
      <c r="F2825" s="608" t="s">
        <v>1047</v>
      </c>
      <c r="H2825" s="609">
        <v>12.68</v>
      </c>
      <c r="L2825" s="605"/>
      <c r="M2825" s="610"/>
      <c r="N2825" s="611"/>
      <c r="O2825" s="611"/>
      <c r="P2825" s="611"/>
      <c r="Q2825" s="611"/>
      <c r="R2825" s="611"/>
      <c r="S2825" s="611"/>
      <c r="T2825" s="612"/>
      <c r="AT2825" s="607" t="s">
        <v>205</v>
      </c>
      <c r="AU2825" s="607" t="s">
        <v>89</v>
      </c>
      <c r="AV2825" s="606" t="s">
        <v>89</v>
      </c>
      <c r="AW2825" s="606" t="s">
        <v>43</v>
      </c>
      <c r="AX2825" s="606" t="s">
        <v>82</v>
      </c>
      <c r="AY2825" s="607" t="s">
        <v>197</v>
      </c>
    </row>
    <row r="2826" spans="2:51" s="599" customFormat="1">
      <c r="B2826" s="598"/>
      <c r="D2826" s="594" t="s">
        <v>205</v>
      </c>
      <c r="E2826" s="600" t="s">
        <v>5</v>
      </c>
      <c r="F2826" s="601" t="s">
        <v>388</v>
      </c>
      <c r="H2826" s="600" t="s">
        <v>5</v>
      </c>
      <c r="L2826" s="598"/>
      <c r="M2826" s="602"/>
      <c r="N2826" s="603"/>
      <c r="O2826" s="603"/>
      <c r="P2826" s="603"/>
      <c r="Q2826" s="603"/>
      <c r="R2826" s="603"/>
      <c r="S2826" s="603"/>
      <c r="T2826" s="604"/>
      <c r="AT2826" s="600" t="s">
        <v>205</v>
      </c>
      <c r="AU2826" s="600" t="s">
        <v>89</v>
      </c>
      <c r="AV2826" s="599" t="s">
        <v>11</v>
      </c>
      <c r="AW2826" s="599" t="s">
        <v>43</v>
      </c>
      <c r="AX2826" s="599" t="s">
        <v>82</v>
      </c>
      <c r="AY2826" s="600" t="s">
        <v>197</v>
      </c>
    </row>
    <row r="2827" spans="2:51" s="606" customFormat="1">
      <c r="B2827" s="605"/>
      <c r="D2827" s="594" t="s">
        <v>205</v>
      </c>
      <c r="E2827" s="607" t="s">
        <v>5</v>
      </c>
      <c r="F2827" s="608" t="s">
        <v>1029</v>
      </c>
      <c r="H2827" s="609">
        <v>-1.1819999999999999</v>
      </c>
      <c r="L2827" s="605"/>
      <c r="M2827" s="610"/>
      <c r="N2827" s="611"/>
      <c r="O2827" s="611"/>
      <c r="P2827" s="611"/>
      <c r="Q2827" s="611"/>
      <c r="R2827" s="611"/>
      <c r="S2827" s="611"/>
      <c r="T2827" s="612"/>
      <c r="AT2827" s="607" t="s">
        <v>205</v>
      </c>
      <c r="AU2827" s="607" t="s">
        <v>89</v>
      </c>
      <c r="AV2827" s="606" t="s">
        <v>89</v>
      </c>
      <c r="AW2827" s="606" t="s">
        <v>43</v>
      </c>
      <c r="AX2827" s="606" t="s">
        <v>82</v>
      </c>
      <c r="AY2827" s="607" t="s">
        <v>197</v>
      </c>
    </row>
    <row r="2828" spans="2:51" s="599" customFormat="1">
      <c r="B2828" s="598"/>
      <c r="D2828" s="594" t="s">
        <v>205</v>
      </c>
      <c r="E2828" s="600" t="s">
        <v>5</v>
      </c>
      <c r="F2828" s="601" t="s">
        <v>1094</v>
      </c>
      <c r="H2828" s="600" t="s">
        <v>5</v>
      </c>
      <c r="L2828" s="598"/>
      <c r="M2828" s="602"/>
      <c r="N2828" s="603"/>
      <c r="O2828" s="603"/>
      <c r="P2828" s="603"/>
      <c r="Q2828" s="603"/>
      <c r="R2828" s="603"/>
      <c r="S2828" s="603"/>
      <c r="T2828" s="604"/>
      <c r="AT2828" s="600" t="s">
        <v>205</v>
      </c>
      <c r="AU2828" s="600" t="s">
        <v>89</v>
      </c>
      <c r="AV2828" s="599" t="s">
        <v>11</v>
      </c>
      <c r="AW2828" s="599" t="s">
        <v>43</v>
      </c>
      <c r="AX2828" s="599" t="s">
        <v>82</v>
      </c>
      <c r="AY2828" s="600" t="s">
        <v>197</v>
      </c>
    </row>
    <row r="2829" spans="2:51" s="606" customFormat="1">
      <c r="B2829" s="605"/>
      <c r="D2829" s="594" t="s">
        <v>205</v>
      </c>
      <c r="E2829" s="607" t="s">
        <v>5</v>
      </c>
      <c r="F2829" s="608" t="s">
        <v>1032</v>
      </c>
      <c r="H2829" s="609">
        <v>3.375</v>
      </c>
      <c r="L2829" s="605"/>
      <c r="M2829" s="610"/>
      <c r="N2829" s="611"/>
      <c r="O2829" s="611"/>
      <c r="P2829" s="611"/>
      <c r="Q2829" s="611"/>
      <c r="R2829" s="611"/>
      <c r="S2829" s="611"/>
      <c r="T2829" s="612"/>
      <c r="AT2829" s="607" t="s">
        <v>205</v>
      </c>
      <c r="AU2829" s="607" t="s">
        <v>89</v>
      </c>
      <c r="AV2829" s="606" t="s">
        <v>89</v>
      </c>
      <c r="AW2829" s="606" t="s">
        <v>43</v>
      </c>
      <c r="AX2829" s="606" t="s">
        <v>82</v>
      </c>
      <c r="AY2829" s="607" t="s">
        <v>197</v>
      </c>
    </row>
    <row r="2830" spans="2:51" s="599" customFormat="1">
      <c r="B2830" s="598"/>
      <c r="D2830" s="594" t="s">
        <v>205</v>
      </c>
      <c r="E2830" s="600" t="s">
        <v>5</v>
      </c>
      <c r="F2830" s="601" t="s">
        <v>1095</v>
      </c>
      <c r="H2830" s="600" t="s">
        <v>5</v>
      </c>
      <c r="L2830" s="598"/>
      <c r="M2830" s="602"/>
      <c r="N2830" s="603"/>
      <c r="O2830" s="603"/>
      <c r="P2830" s="603"/>
      <c r="Q2830" s="603"/>
      <c r="R2830" s="603"/>
      <c r="S2830" s="603"/>
      <c r="T2830" s="604"/>
      <c r="AT2830" s="600" t="s">
        <v>205</v>
      </c>
      <c r="AU2830" s="600" t="s">
        <v>89</v>
      </c>
      <c r="AV2830" s="599" t="s">
        <v>11</v>
      </c>
      <c r="AW2830" s="599" t="s">
        <v>43</v>
      </c>
      <c r="AX2830" s="599" t="s">
        <v>82</v>
      </c>
      <c r="AY2830" s="600" t="s">
        <v>197</v>
      </c>
    </row>
    <row r="2831" spans="2:51" s="606" customFormat="1">
      <c r="B2831" s="605"/>
      <c r="D2831" s="594" t="s">
        <v>205</v>
      </c>
      <c r="E2831" s="607" t="s">
        <v>5</v>
      </c>
      <c r="F2831" s="608" t="s">
        <v>1047</v>
      </c>
      <c r="H2831" s="609">
        <v>12.68</v>
      </c>
      <c r="L2831" s="605"/>
      <c r="M2831" s="610"/>
      <c r="N2831" s="611"/>
      <c r="O2831" s="611"/>
      <c r="P2831" s="611"/>
      <c r="Q2831" s="611"/>
      <c r="R2831" s="611"/>
      <c r="S2831" s="611"/>
      <c r="T2831" s="612"/>
      <c r="AT2831" s="607" t="s">
        <v>205</v>
      </c>
      <c r="AU2831" s="607" t="s">
        <v>89</v>
      </c>
      <c r="AV2831" s="606" t="s">
        <v>89</v>
      </c>
      <c r="AW2831" s="606" t="s">
        <v>43</v>
      </c>
      <c r="AX2831" s="606" t="s">
        <v>82</v>
      </c>
      <c r="AY2831" s="607" t="s">
        <v>197</v>
      </c>
    </row>
    <row r="2832" spans="2:51" s="599" customFormat="1">
      <c r="B2832" s="598"/>
      <c r="D2832" s="594" t="s">
        <v>205</v>
      </c>
      <c r="E2832" s="600" t="s">
        <v>5</v>
      </c>
      <c r="F2832" s="601" t="s">
        <v>388</v>
      </c>
      <c r="H2832" s="600" t="s">
        <v>5</v>
      </c>
      <c r="L2832" s="598"/>
      <c r="M2832" s="602"/>
      <c r="N2832" s="603"/>
      <c r="O2832" s="603"/>
      <c r="P2832" s="603"/>
      <c r="Q2832" s="603"/>
      <c r="R2832" s="603"/>
      <c r="S2832" s="603"/>
      <c r="T2832" s="604"/>
      <c r="AT2832" s="600" t="s">
        <v>205</v>
      </c>
      <c r="AU2832" s="600" t="s">
        <v>89</v>
      </c>
      <c r="AV2832" s="599" t="s">
        <v>11</v>
      </c>
      <c r="AW2832" s="599" t="s">
        <v>43</v>
      </c>
      <c r="AX2832" s="599" t="s">
        <v>82</v>
      </c>
      <c r="AY2832" s="600" t="s">
        <v>197</v>
      </c>
    </row>
    <row r="2833" spans="2:51" s="606" customFormat="1">
      <c r="B2833" s="605"/>
      <c r="D2833" s="594" t="s">
        <v>205</v>
      </c>
      <c r="E2833" s="607" t="s">
        <v>5</v>
      </c>
      <c r="F2833" s="608" t="s">
        <v>1029</v>
      </c>
      <c r="H2833" s="609">
        <v>-1.1819999999999999</v>
      </c>
      <c r="L2833" s="605"/>
      <c r="M2833" s="610"/>
      <c r="N2833" s="611"/>
      <c r="O2833" s="611"/>
      <c r="P2833" s="611"/>
      <c r="Q2833" s="611"/>
      <c r="R2833" s="611"/>
      <c r="S2833" s="611"/>
      <c r="T2833" s="612"/>
      <c r="AT2833" s="607" t="s">
        <v>205</v>
      </c>
      <c r="AU2833" s="607" t="s">
        <v>89</v>
      </c>
      <c r="AV2833" s="606" t="s">
        <v>89</v>
      </c>
      <c r="AW2833" s="606" t="s">
        <v>43</v>
      </c>
      <c r="AX2833" s="606" t="s">
        <v>82</v>
      </c>
      <c r="AY2833" s="607" t="s">
        <v>197</v>
      </c>
    </row>
    <row r="2834" spans="2:51" s="599" customFormat="1">
      <c r="B2834" s="598"/>
      <c r="D2834" s="594" t="s">
        <v>205</v>
      </c>
      <c r="E2834" s="600" t="s">
        <v>5</v>
      </c>
      <c r="F2834" s="601" t="s">
        <v>1096</v>
      </c>
      <c r="H2834" s="600" t="s">
        <v>5</v>
      </c>
      <c r="L2834" s="598"/>
      <c r="M2834" s="602"/>
      <c r="N2834" s="603"/>
      <c r="O2834" s="603"/>
      <c r="P2834" s="603"/>
      <c r="Q2834" s="603"/>
      <c r="R2834" s="603"/>
      <c r="S2834" s="603"/>
      <c r="T2834" s="604"/>
      <c r="AT2834" s="600" t="s">
        <v>205</v>
      </c>
      <c r="AU2834" s="600" t="s">
        <v>89</v>
      </c>
      <c r="AV2834" s="599" t="s">
        <v>11</v>
      </c>
      <c r="AW2834" s="599" t="s">
        <v>43</v>
      </c>
      <c r="AX2834" s="599" t="s">
        <v>82</v>
      </c>
      <c r="AY2834" s="600" t="s">
        <v>197</v>
      </c>
    </row>
    <row r="2835" spans="2:51" s="606" customFormat="1">
      <c r="B2835" s="605"/>
      <c r="D2835" s="594" t="s">
        <v>205</v>
      </c>
      <c r="E2835" s="607" t="s">
        <v>5</v>
      </c>
      <c r="F2835" s="608" t="s">
        <v>1032</v>
      </c>
      <c r="H2835" s="609">
        <v>3.375</v>
      </c>
      <c r="L2835" s="605"/>
      <c r="M2835" s="610"/>
      <c r="N2835" s="611"/>
      <c r="O2835" s="611"/>
      <c r="P2835" s="611"/>
      <c r="Q2835" s="611"/>
      <c r="R2835" s="611"/>
      <c r="S2835" s="611"/>
      <c r="T2835" s="612"/>
      <c r="AT2835" s="607" t="s">
        <v>205</v>
      </c>
      <c r="AU2835" s="607" t="s">
        <v>89</v>
      </c>
      <c r="AV2835" s="606" t="s">
        <v>89</v>
      </c>
      <c r="AW2835" s="606" t="s">
        <v>43</v>
      </c>
      <c r="AX2835" s="606" t="s">
        <v>82</v>
      </c>
      <c r="AY2835" s="607" t="s">
        <v>197</v>
      </c>
    </row>
    <row r="2836" spans="2:51" s="599" customFormat="1">
      <c r="B2836" s="598"/>
      <c r="D2836" s="594" t="s">
        <v>205</v>
      </c>
      <c r="E2836" s="600" t="s">
        <v>5</v>
      </c>
      <c r="F2836" s="601" t="s">
        <v>1097</v>
      </c>
      <c r="H2836" s="600" t="s">
        <v>5</v>
      </c>
      <c r="L2836" s="598"/>
      <c r="M2836" s="602"/>
      <c r="N2836" s="603"/>
      <c r="O2836" s="603"/>
      <c r="P2836" s="603"/>
      <c r="Q2836" s="603"/>
      <c r="R2836" s="603"/>
      <c r="S2836" s="603"/>
      <c r="T2836" s="604"/>
      <c r="AT2836" s="600" t="s">
        <v>205</v>
      </c>
      <c r="AU2836" s="600" t="s">
        <v>89</v>
      </c>
      <c r="AV2836" s="599" t="s">
        <v>11</v>
      </c>
      <c r="AW2836" s="599" t="s">
        <v>43</v>
      </c>
      <c r="AX2836" s="599" t="s">
        <v>82</v>
      </c>
      <c r="AY2836" s="600" t="s">
        <v>197</v>
      </c>
    </row>
    <row r="2837" spans="2:51" s="606" customFormat="1">
      <c r="B2837" s="605"/>
      <c r="D2837" s="594" t="s">
        <v>205</v>
      </c>
      <c r="E2837" s="607" t="s">
        <v>5</v>
      </c>
      <c r="F2837" s="608" t="s">
        <v>1047</v>
      </c>
      <c r="H2837" s="609">
        <v>12.68</v>
      </c>
      <c r="L2837" s="605"/>
      <c r="M2837" s="610"/>
      <c r="N2837" s="611"/>
      <c r="O2837" s="611"/>
      <c r="P2837" s="611"/>
      <c r="Q2837" s="611"/>
      <c r="R2837" s="611"/>
      <c r="S2837" s="611"/>
      <c r="T2837" s="612"/>
      <c r="AT2837" s="607" t="s">
        <v>205</v>
      </c>
      <c r="AU2837" s="607" t="s">
        <v>89</v>
      </c>
      <c r="AV2837" s="606" t="s">
        <v>89</v>
      </c>
      <c r="AW2837" s="606" t="s">
        <v>43</v>
      </c>
      <c r="AX2837" s="606" t="s">
        <v>82</v>
      </c>
      <c r="AY2837" s="607" t="s">
        <v>197</v>
      </c>
    </row>
    <row r="2838" spans="2:51" s="599" customFormat="1">
      <c r="B2838" s="598"/>
      <c r="D2838" s="594" t="s">
        <v>205</v>
      </c>
      <c r="E2838" s="600" t="s">
        <v>5</v>
      </c>
      <c r="F2838" s="601" t="s">
        <v>388</v>
      </c>
      <c r="H2838" s="600" t="s">
        <v>5</v>
      </c>
      <c r="L2838" s="598"/>
      <c r="M2838" s="602"/>
      <c r="N2838" s="603"/>
      <c r="O2838" s="603"/>
      <c r="P2838" s="603"/>
      <c r="Q2838" s="603"/>
      <c r="R2838" s="603"/>
      <c r="S2838" s="603"/>
      <c r="T2838" s="604"/>
      <c r="AT2838" s="600" t="s">
        <v>205</v>
      </c>
      <c r="AU2838" s="600" t="s">
        <v>89</v>
      </c>
      <c r="AV2838" s="599" t="s">
        <v>11</v>
      </c>
      <c r="AW2838" s="599" t="s">
        <v>43</v>
      </c>
      <c r="AX2838" s="599" t="s">
        <v>82</v>
      </c>
      <c r="AY2838" s="600" t="s">
        <v>197</v>
      </c>
    </row>
    <row r="2839" spans="2:51" s="606" customFormat="1">
      <c r="B2839" s="605"/>
      <c r="D2839" s="594" t="s">
        <v>205</v>
      </c>
      <c r="E2839" s="607" t="s">
        <v>5</v>
      </c>
      <c r="F2839" s="608" t="s">
        <v>1029</v>
      </c>
      <c r="H2839" s="609">
        <v>-1.1819999999999999</v>
      </c>
      <c r="L2839" s="605"/>
      <c r="M2839" s="610"/>
      <c r="N2839" s="611"/>
      <c r="O2839" s="611"/>
      <c r="P2839" s="611"/>
      <c r="Q2839" s="611"/>
      <c r="R2839" s="611"/>
      <c r="S2839" s="611"/>
      <c r="T2839" s="612"/>
      <c r="AT2839" s="607" t="s">
        <v>205</v>
      </c>
      <c r="AU2839" s="607" t="s">
        <v>89</v>
      </c>
      <c r="AV2839" s="606" t="s">
        <v>89</v>
      </c>
      <c r="AW2839" s="606" t="s">
        <v>43</v>
      </c>
      <c r="AX2839" s="606" t="s">
        <v>82</v>
      </c>
      <c r="AY2839" s="607" t="s">
        <v>197</v>
      </c>
    </row>
    <row r="2840" spans="2:51" s="599" customFormat="1">
      <c r="B2840" s="598"/>
      <c r="D2840" s="594" t="s">
        <v>205</v>
      </c>
      <c r="E2840" s="600" t="s">
        <v>5</v>
      </c>
      <c r="F2840" s="601" t="s">
        <v>1098</v>
      </c>
      <c r="H2840" s="600" t="s">
        <v>5</v>
      </c>
      <c r="L2840" s="598"/>
      <c r="M2840" s="602"/>
      <c r="N2840" s="603"/>
      <c r="O2840" s="603"/>
      <c r="P2840" s="603"/>
      <c r="Q2840" s="603"/>
      <c r="R2840" s="603"/>
      <c r="S2840" s="603"/>
      <c r="T2840" s="604"/>
      <c r="AT2840" s="600" t="s">
        <v>205</v>
      </c>
      <c r="AU2840" s="600" t="s">
        <v>89</v>
      </c>
      <c r="AV2840" s="599" t="s">
        <v>11</v>
      </c>
      <c r="AW2840" s="599" t="s">
        <v>43</v>
      </c>
      <c r="AX2840" s="599" t="s">
        <v>82</v>
      </c>
      <c r="AY2840" s="600" t="s">
        <v>197</v>
      </c>
    </row>
    <row r="2841" spans="2:51" s="606" customFormat="1">
      <c r="B2841" s="605"/>
      <c r="D2841" s="594" t="s">
        <v>205</v>
      </c>
      <c r="E2841" s="607" t="s">
        <v>5</v>
      </c>
      <c r="F2841" s="608" t="s">
        <v>1032</v>
      </c>
      <c r="H2841" s="609">
        <v>3.375</v>
      </c>
      <c r="L2841" s="605"/>
      <c r="M2841" s="610"/>
      <c r="N2841" s="611"/>
      <c r="O2841" s="611"/>
      <c r="P2841" s="611"/>
      <c r="Q2841" s="611"/>
      <c r="R2841" s="611"/>
      <c r="S2841" s="611"/>
      <c r="T2841" s="612"/>
      <c r="AT2841" s="607" t="s">
        <v>205</v>
      </c>
      <c r="AU2841" s="607" t="s">
        <v>89</v>
      </c>
      <c r="AV2841" s="606" t="s">
        <v>89</v>
      </c>
      <c r="AW2841" s="606" t="s">
        <v>43</v>
      </c>
      <c r="AX2841" s="606" t="s">
        <v>82</v>
      </c>
      <c r="AY2841" s="607" t="s">
        <v>197</v>
      </c>
    </row>
    <row r="2842" spans="2:51" s="599" customFormat="1">
      <c r="B2842" s="598"/>
      <c r="D2842" s="594" t="s">
        <v>205</v>
      </c>
      <c r="E2842" s="600" t="s">
        <v>5</v>
      </c>
      <c r="F2842" s="601" t="s">
        <v>1099</v>
      </c>
      <c r="H2842" s="600" t="s">
        <v>5</v>
      </c>
      <c r="L2842" s="598"/>
      <c r="M2842" s="602"/>
      <c r="N2842" s="603"/>
      <c r="O2842" s="603"/>
      <c r="P2842" s="603"/>
      <c r="Q2842" s="603"/>
      <c r="R2842" s="603"/>
      <c r="S2842" s="603"/>
      <c r="T2842" s="604"/>
      <c r="AT2842" s="600" t="s">
        <v>205</v>
      </c>
      <c r="AU2842" s="600" t="s">
        <v>89</v>
      </c>
      <c r="AV2842" s="599" t="s">
        <v>11</v>
      </c>
      <c r="AW2842" s="599" t="s">
        <v>43</v>
      </c>
      <c r="AX2842" s="599" t="s">
        <v>82</v>
      </c>
      <c r="AY2842" s="600" t="s">
        <v>197</v>
      </c>
    </row>
    <row r="2843" spans="2:51" s="606" customFormat="1">
      <c r="B2843" s="605"/>
      <c r="D2843" s="594" t="s">
        <v>205</v>
      </c>
      <c r="E2843" s="607" t="s">
        <v>5</v>
      </c>
      <c r="F2843" s="608" t="s">
        <v>1047</v>
      </c>
      <c r="H2843" s="609">
        <v>12.68</v>
      </c>
      <c r="L2843" s="605"/>
      <c r="M2843" s="610"/>
      <c r="N2843" s="611"/>
      <c r="O2843" s="611"/>
      <c r="P2843" s="611"/>
      <c r="Q2843" s="611"/>
      <c r="R2843" s="611"/>
      <c r="S2843" s="611"/>
      <c r="T2843" s="612"/>
      <c r="AT2843" s="607" t="s">
        <v>205</v>
      </c>
      <c r="AU2843" s="607" t="s">
        <v>89</v>
      </c>
      <c r="AV2843" s="606" t="s">
        <v>89</v>
      </c>
      <c r="AW2843" s="606" t="s">
        <v>43</v>
      </c>
      <c r="AX2843" s="606" t="s">
        <v>82</v>
      </c>
      <c r="AY2843" s="607" t="s">
        <v>197</v>
      </c>
    </row>
    <row r="2844" spans="2:51" s="599" customFormat="1">
      <c r="B2844" s="598"/>
      <c r="D2844" s="594" t="s">
        <v>205</v>
      </c>
      <c r="E2844" s="600" t="s">
        <v>5</v>
      </c>
      <c r="F2844" s="601" t="s">
        <v>388</v>
      </c>
      <c r="H2844" s="600" t="s">
        <v>5</v>
      </c>
      <c r="L2844" s="598"/>
      <c r="M2844" s="602"/>
      <c r="N2844" s="603"/>
      <c r="O2844" s="603"/>
      <c r="P2844" s="603"/>
      <c r="Q2844" s="603"/>
      <c r="R2844" s="603"/>
      <c r="S2844" s="603"/>
      <c r="T2844" s="604"/>
      <c r="AT2844" s="600" t="s">
        <v>205</v>
      </c>
      <c r="AU2844" s="600" t="s">
        <v>89</v>
      </c>
      <c r="AV2844" s="599" t="s">
        <v>11</v>
      </c>
      <c r="AW2844" s="599" t="s">
        <v>43</v>
      </c>
      <c r="AX2844" s="599" t="s">
        <v>82</v>
      </c>
      <c r="AY2844" s="600" t="s">
        <v>197</v>
      </c>
    </row>
    <row r="2845" spans="2:51" s="606" customFormat="1">
      <c r="B2845" s="605"/>
      <c r="D2845" s="594" t="s">
        <v>205</v>
      </c>
      <c r="E2845" s="607" t="s">
        <v>5</v>
      </c>
      <c r="F2845" s="608" t="s">
        <v>1029</v>
      </c>
      <c r="H2845" s="609">
        <v>-1.1819999999999999</v>
      </c>
      <c r="L2845" s="605"/>
      <c r="M2845" s="610"/>
      <c r="N2845" s="611"/>
      <c r="O2845" s="611"/>
      <c r="P2845" s="611"/>
      <c r="Q2845" s="611"/>
      <c r="R2845" s="611"/>
      <c r="S2845" s="611"/>
      <c r="T2845" s="612"/>
      <c r="AT2845" s="607" t="s">
        <v>205</v>
      </c>
      <c r="AU2845" s="607" t="s">
        <v>89</v>
      </c>
      <c r="AV2845" s="606" t="s">
        <v>89</v>
      </c>
      <c r="AW2845" s="606" t="s">
        <v>43</v>
      </c>
      <c r="AX2845" s="606" t="s">
        <v>82</v>
      </c>
      <c r="AY2845" s="607" t="s">
        <v>197</v>
      </c>
    </row>
    <row r="2846" spans="2:51" s="599" customFormat="1">
      <c r="B2846" s="598"/>
      <c r="D2846" s="594" t="s">
        <v>205</v>
      </c>
      <c r="E2846" s="600" t="s">
        <v>5</v>
      </c>
      <c r="F2846" s="601" t="s">
        <v>1100</v>
      </c>
      <c r="H2846" s="600" t="s">
        <v>5</v>
      </c>
      <c r="L2846" s="598"/>
      <c r="M2846" s="602"/>
      <c r="N2846" s="603"/>
      <c r="O2846" s="603"/>
      <c r="P2846" s="603"/>
      <c r="Q2846" s="603"/>
      <c r="R2846" s="603"/>
      <c r="S2846" s="603"/>
      <c r="T2846" s="604"/>
      <c r="AT2846" s="600" t="s">
        <v>205</v>
      </c>
      <c r="AU2846" s="600" t="s">
        <v>89</v>
      </c>
      <c r="AV2846" s="599" t="s">
        <v>11</v>
      </c>
      <c r="AW2846" s="599" t="s">
        <v>43</v>
      </c>
      <c r="AX2846" s="599" t="s">
        <v>82</v>
      </c>
      <c r="AY2846" s="600" t="s">
        <v>197</v>
      </c>
    </row>
    <row r="2847" spans="2:51" s="606" customFormat="1">
      <c r="B2847" s="605"/>
      <c r="D2847" s="594" t="s">
        <v>205</v>
      </c>
      <c r="E2847" s="607" t="s">
        <v>5</v>
      </c>
      <c r="F2847" s="608" t="s">
        <v>1032</v>
      </c>
      <c r="H2847" s="609">
        <v>3.375</v>
      </c>
      <c r="L2847" s="605"/>
      <c r="M2847" s="610"/>
      <c r="N2847" s="611"/>
      <c r="O2847" s="611"/>
      <c r="P2847" s="611"/>
      <c r="Q2847" s="611"/>
      <c r="R2847" s="611"/>
      <c r="S2847" s="611"/>
      <c r="T2847" s="612"/>
      <c r="AT2847" s="607" t="s">
        <v>205</v>
      </c>
      <c r="AU2847" s="607" t="s">
        <v>89</v>
      </c>
      <c r="AV2847" s="606" t="s">
        <v>89</v>
      </c>
      <c r="AW2847" s="606" t="s">
        <v>43</v>
      </c>
      <c r="AX2847" s="606" t="s">
        <v>82</v>
      </c>
      <c r="AY2847" s="607" t="s">
        <v>197</v>
      </c>
    </row>
    <row r="2848" spans="2:51" s="599" customFormat="1">
      <c r="B2848" s="598"/>
      <c r="D2848" s="594" t="s">
        <v>205</v>
      </c>
      <c r="E2848" s="600" t="s">
        <v>5</v>
      </c>
      <c r="F2848" s="601" t="s">
        <v>1101</v>
      </c>
      <c r="H2848" s="600" t="s">
        <v>5</v>
      </c>
      <c r="L2848" s="598"/>
      <c r="M2848" s="602"/>
      <c r="N2848" s="603"/>
      <c r="O2848" s="603"/>
      <c r="P2848" s="603"/>
      <c r="Q2848" s="603"/>
      <c r="R2848" s="603"/>
      <c r="S2848" s="603"/>
      <c r="T2848" s="604"/>
      <c r="AT2848" s="600" t="s">
        <v>205</v>
      </c>
      <c r="AU2848" s="600" t="s">
        <v>89</v>
      </c>
      <c r="AV2848" s="599" t="s">
        <v>11</v>
      </c>
      <c r="AW2848" s="599" t="s">
        <v>43</v>
      </c>
      <c r="AX2848" s="599" t="s">
        <v>82</v>
      </c>
      <c r="AY2848" s="600" t="s">
        <v>197</v>
      </c>
    </row>
    <row r="2849" spans="2:51" s="606" customFormat="1">
      <c r="B2849" s="605"/>
      <c r="D2849" s="594" t="s">
        <v>205</v>
      </c>
      <c r="E2849" s="607" t="s">
        <v>5</v>
      </c>
      <c r="F2849" s="608" t="s">
        <v>1047</v>
      </c>
      <c r="H2849" s="609">
        <v>12.68</v>
      </c>
      <c r="L2849" s="605"/>
      <c r="M2849" s="610"/>
      <c r="N2849" s="611"/>
      <c r="O2849" s="611"/>
      <c r="P2849" s="611"/>
      <c r="Q2849" s="611"/>
      <c r="R2849" s="611"/>
      <c r="S2849" s="611"/>
      <c r="T2849" s="612"/>
      <c r="AT2849" s="607" t="s">
        <v>205</v>
      </c>
      <c r="AU2849" s="607" t="s">
        <v>89</v>
      </c>
      <c r="AV2849" s="606" t="s">
        <v>89</v>
      </c>
      <c r="AW2849" s="606" t="s">
        <v>43</v>
      </c>
      <c r="AX2849" s="606" t="s">
        <v>82</v>
      </c>
      <c r="AY2849" s="607" t="s">
        <v>197</v>
      </c>
    </row>
    <row r="2850" spans="2:51" s="599" customFormat="1">
      <c r="B2850" s="598"/>
      <c r="D2850" s="594" t="s">
        <v>205</v>
      </c>
      <c r="E2850" s="600" t="s">
        <v>5</v>
      </c>
      <c r="F2850" s="601" t="s">
        <v>388</v>
      </c>
      <c r="H2850" s="600" t="s">
        <v>5</v>
      </c>
      <c r="L2850" s="598"/>
      <c r="M2850" s="602"/>
      <c r="N2850" s="603"/>
      <c r="O2850" s="603"/>
      <c r="P2850" s="603"/>
      <c r="Q2850" s="603"/>
      <c r="R2850" s="603"/>
      <c r="S2850" s="603"/>
      <c r="T2850" s="604"/>
      <c r="AT2850" s="600" t="s">
        <v>205</v>
      </c>
      <c r="AU2850" s="600" t="s">
        <v>89</v>
      </c>
      <c r="AV2850" s="599" t="s">
        <v>11</v>
      </c>
      <c r="AW2850" s="599" t="s">
        <v>43</v>
      </c>
      <c r="AX2850" s="599" t="s">
        <v>82</v>
      </c>
      <c r="AY2850" s="600" t="s">
        <v>197</v>
      </c>
    </row>
    <row r="2851" spans="2:51" s="606" customFormat="1">
      <c r="B2851" s="605"/>
      <c r="D2851" s="594" t="s">
        <v>205</v>
      </c>
      <c r="E2851" s="607" t="s">
        <v>5</v>
      </c>
      <c r="F2851" s="608" t="s">
        <v>1029</v>
      </c>
      <c r="H2851" s="609">
        <v>-1.1819999999999999</v>
      </c>
      <c r="L2851" s="605"/>
      <c r="M2851" s="610"/>
      <c r="N2851" s="611"/>
      <c r="O2851" s="611"/>
      <c r="P2851" s="611"/>
      <c r="Q2851" s="611"/>
      <c r="R2851" s="611"/>
      <c r="S2851" s="611"/>
      <c r="T2851" s="612"/>
      <c r="AT2851" s="607" t="s">
        <v>205</v>
      </c>
      <c r="AU2851" s="607" t="s">
        <v>89</v>
      </c>
      <c r="AV2851" s="606" t="s">
        <v>89</v>
      </c>
      <c r="AW2851" s="606" t="s">
        <v>43</v>
      </c>
      <c r="AX2851" s="606" t="s">
        <v>82</v>
      </c>
      <c r="AY2851" s="607" t="s">
        <v>197</v>
      </c>
    </row>
    <row r="2852" spans="2:51" s="599" customFormat="1">
      <c r="B2852" s="598"/>
      <c r="D2852" s="594" t="s">
        <v>205</v>
      </c>
      <c r="E2852" s="600" t="s">
        <v>5</v>
      </c>
      <c r="F2852" s="601" t="s">
        <v>1102</v>
      </c>
      <c r="H2852" s="600" t="s">
        <v>5</v>
      </c>
      <c r="L2852" s="598"/>
      <c r="M2852" s="602"/>
      <c r="N2852" s="603"/>
      <c r="O2852" s="603"/>
      <c r="P2852" s="603"/>
      <c r="Q2852" s="603"/>
      <c r="R2852" s="603"/>
      <c r="S2852" s="603"/>
      <c r="T2852" s="604"/>
      <c r="AT2852" s="600" t="s">
        <v>205</v>
      </c>
      <c r="AU2852" s="600" t="s">
        <v>89</v>
      </c>
      <c r="AV2852" s="599" t="s">
        <v>11</v>
      </c>
      <c r="AW2852" s="599" t="s">
        <v>43</v>
      </c>
      <c r="AX2852" s="599" t="s">
        <v>82</v>
      </c>
      <c r="AY2852" s="600" t="s">
        <v>197</v>
      </c>
    </row>
    <row r="2853" spans="2:51" s="606" customFormat="1">
      <c r="B2853" s="605"/>
      <c r="D2853" s="594" t="s">
        <v>205</v>
      </c>
      <c r="E2853" s="607" t="s">
        <v>5</v>
      </c>
      <c r="F2853" s="608" t="s">
        <v>1032</v>
      </c>
      <c r="H2853" s="609">
        <v>3.375</v>
      </c>
      <c r="L2853" s="605"/>
      <c r="M2853" s="610"/>
      <c r="N2853" s="611"/>
      <c r="O2853" s="611"/>
      <c r="P2853" s="611"/>
      <c r="Q2853" s="611"/>
      <c r="R2853" s="611"/>
      <c r="S2853" s="611"/>
      <c r="T2853" s="612"/>
      <c r="AT2853" s="607" t="s">
        <v>205</v>
      </c>
      <c r="AU2853" s="607" t="s">
        <v>89</v>
      </c>
      <c r="AV2853" s="606" t="s">
        <v>89</v>
      </c>
      <c r="AW2853" s="606" t="s">
        <v>43</v>
      </c>
      <c r="AX2853" s="606" t="s">
        <v>82</v>
      </c>
      <c r="AY2853" s="607" t="s">
        <v>197</v>
      </c>
    </row>
    <row r="2854" spans="2:51" s="599" customFormat="1">
      <c r="B2854" s="598"/>
      <c r="D2854" s="594" t="s">
        <v>205</v>
      </c>
      <c r="E2854" s="600" t="s">
        <v>5</v>
      </c>
      <c r="F2854" s="601" t="s">
        <v>1103</v>
      </c>
      <c r="H2854" s="600" t="s">
        <v>5</v>
      </c>
      <c r="L2854" s="598"/>
      <c r="M2854" s="602"/>
      <c r="N2854" s="603"/>
      <c r="O2854" s="603"/>
      <c r="P2854" s="603"/>
      <c r="Q2854" s="603"/>
      <c r="R2854" s="603"/>
      <c r="S2854" s="603"/>
      <c r="T2854" s="604"/>
      <c r="AT2854" s="600" t="s">
        <v>205</v>
      </c>
      <c r="AU2854" s="600" t="s">
        <v>89</v>
      </c>
      <c r="AV2854" s="599" t="s">
        <v>11</v>
      </c>
      <c r="AW2854" s="599" t="s">
        <v>43</v>
      </c>
      <c r="AX2854" s="599" t="s">
        <v>82</v>
      </c>
      <c r="AY2854" s="600" t="s">
        <v>197</v>
      </c>
    </row>
    <row r="2855" spans="2:51" s="606" customFormat="1">
      <c r="B2855" s="605"/>
      <c r="D2855" s="594" t="s">
        <v>205</v>
      </c>
      <c r="E2855" s="607" t="s">
        <v>5</v>
      </c>
      <c r="F2855" s="608" t="s">
        <v>1047</v>
      </c>
      <c r="H2855" s="609">
        <v>12.68</v>
      </c>
      <c r="L2855" s="605"/>
      <c r="M2855" s="610"/>
      <c r="N2855" s="611"/>
      <c r="O2855" s="611"/>
      <c r="P2855" s="611"/>
      <c r="Q2855" s="611"/>
      <c r="R2855" s="611"/>
      <c r="S2855" s="611"/>
      <c r="T2855" s="612"/>
      <c r="AT2855" s="607" t="s">
        <v>205</v>
      </c>
      <c r="AU2855" s="607" t="s">
        <v>89</v>
      </c>
      <c r="AV2855" s="606" t="s">
        <v>89</v>
      </c>
      <c r="AW2855" s="606" t="s">
        <v>43</v>
      </c>
      <c r="AX2855" s="606" t="s">
        <v>82</v>
      </c>
      <c r="AY2855" s="607" t="s">
        <v>197</v>
      </c>
    </row>
    <row r="2856" spans="2:51" s="599" customFormat="1">
      <c r="B2856" s="598"/>
      <c r="D2856" s="594" t="s">
        <v>205</v>
      </c>
      <c r="E2856" s="600" t="s">
        <v>5</v>
      </c>
      <c r="F2856" s="601" t="s">
        <v>388</v>
      </c>
      <c r="H2856" s="600" t="s">
        <v>5</v>
      </c>
      <c r="L2856" s="598"/>
      <c r="M2856" s="602"/>
      <c r="N2856" s="603"/>
      <c r="O2856" s="603"/>
      <c r="P2856" s="603"/>
      <c r="Q2856" s="603"/>
      <c r="R2856" s="603"/>
      <c r="S2856" s="603"/>
      <c r="T2856" s="604"/>
      <c r="AT2856" s="600" t="s">
        <v>205</v>
      </c>
      <c r="AU2856" s="600" t="s">
        <v>89</v>
      </c>
      <c r="AV2856" s="599" t="s">
        <v>11</v>
      </c>
      <c r="AW2856" s="599" t="s">
        <v>43</v>
      </c>
      <c r="AX2856" s="599" t="s">
        <v>82</v>
      </c>
      <c r="AY2856" s="600" t="s">
        <v>197</v>
      </c>
    </row>
    <row r="2857" spans="2:51" s="606" customFormat="1">
      <c r="B2857" s="605"/>
      <c r="D2857" s="594" t="s">
        <v>205</v>
      </c>
      <c r="E2857" s="607" t="s">
        <v>5</v>
      </c>
      <c r="F2857" s="608" t="s">
        <v>1029</v>
      </c>
      <c r="H2857" s="609">
        <v>-1.1819999999999999</v>
      </c>
      <c r="L2857" s="605"/>
      <c r="M2857" s="610"/>
      <c r="N2857" s="611"/>
      <c r="O2857" s="611"/>
      <c r="P2857" s="611"/>
      <c r="Q2857" s="611"/>
      <c r="R2857" s="611"/>
      <c r="S2857" s="611"/>
      <c r="T2857" s="612"/>
      <c r="AT2857" s="607" t="s">
        <v>205</v>
      </c>
      <c r="AU2857" s="607" t="s">
        <v>89</v>
      </c>
      <c r="AV2857" s="606" t="s">
        <v>89</v>
      </c>
      <c r="AW2857" s="606" t="s">
        <v>43</v>
      </c>
      <c r="AX2857" s="606" t="s">
        <v>82</v>
      </c>
      <c r="AY2857" s="607" t="s">
        <v>197</v>
      </c>
    </row>
    <row r="2858" spans="2:51" s="622" customFormat="1">
      <c r="B2858" s="621"/>
      <c r="D2858" s="594" t="s">
        <v>205</v>
      </c>
      <c r="E2858" s="623" t="s">
        <v>5</v>
      </c>
      <c r="F2858" s="624" t="s">
        <v>248</v>
      </c>
      <c r="H2858" s="625">
        <v>177.99600000000001</v>
      </c>
      <c r="L2858" s="621"/>
      <c r="M2858" s="626"/>
      <c r="N2858" s="627"/>
      <c r="O2858" s="627"/>
      <c r="P2858" s="627"/>
      <c r="Q2858" s="627"/>
      <c r="R2858" s="627"/>
      <c r="S2858" s="627"/>
      <c r="T2858" s="628"/>
      <c r="AT2858" s="623" t="s">
        <v>205</v>
      </c>
      <c r="AU2858" s="623" t="s">
        <v>89</v>
      </c>
      <c r="AV2858" s="622" t="s">
        <v>114</v>
      </c>
      <c r="AW2858" s="622" t="s">
        <v>43</v>
      </c>
      <c r="AX2858" s="622" t="s">
        <v>82</v>
      </c>
      <c r="AY2858" s="623" t="s">
        <v>197</v>
      </c>
    </row>
    <row r="2859" spans="2:51" s="599" customFormat="1">
      <c r="B2859" s="598"/>
      <c r="D2859" s="594" t="s">
        <v>205</v>
      </c>
      <c r="E2859" s="600" t="s">
        <v>5</v>
      </c>
      <c r="F2859" s="601" t="s">
        <v>249</v>
      </c>
      <c r="H2859" s="600" t="s">
        <v>5</v>
      </c>
      <c r="L2859" s="598"/>
      <c r="M2859" s="602"/>
      <c r="N2859" s="603"/>
      <c r="O2859" s="603"/>
      <c r="P2859" s="603"/>
      <c r="Q2859" s="603"/>
      <c r="R2859" s="603"/>
      <c r="S2859" s="603"/>
      <c r="T2859" s="604"/>
      <c r="AT2859" s="600" t="s">
        <v>205</v>
      </c>
      <c r="AU2859" s="600" t="s">
        <v>89</v>
      </c>
      <c r="AV2859" s="599" t="s">
        <v>11</v>
      </c>
      <c r="AW2859" s="599" t="s">
        <v>43</v>
      </c>
      <c r="AX2859" s="599" t="s">
        <v>82</v>
      </c>
      <c r="AY2859" s="600" t="s">
        <v>197</v>
      </c>
    </row>
    <row r="2860" spans="2:51" s="599" customFormat="1">
      <c r="B2860" s="598"/>
      <c r="D2860" s="594" t="s">
        <v>205</v>
      </c>
      <c r="E2860" s="600" t="s">
        <v>5</v>
      </c>
      <c r="F2860" s="601" t="s">
        <v>1030</v>
      </c>
      <c r="H2860" s="600" t="s">
        <v>5</v>
      </c>
      <c r="L2860" s="598"/>
      <c r="M2860" s="602"/>
      <c r="N2860" s="603"/>
      <c r="O2860" s="603"/>
      <c r="P2860" s="603"/>
      <c r="Q2860" s="603"/>
      <c r="R2860" s="603"/>
      <c r="S2860" s="603"/>
      <c r="T2860" s="604"/>
      <c r="AT2860" s="600" t="s">
        <v>205</v>
      </c>
      <c r="AU2860" s="600" t="s">
        <v>89</v>
      </c>
      <c r="AV2860" s="599" t="s">
        <v>11</v>
      </c>
      <c r="AW2860" s="599" t="s">
        <v>43</v>
      </c>
      <c r="AX2860" s="599" t="s">
        <v>82</v>
      </c>
      <c r="AY2860" s="600" t="s">
        <v>197</v>
      </c>
    </row>
    <row r="2861" spans="2:51" s="599" customFormat="1">
      <c r="B2861" s="598"/>
      <c r="D2861" s="594" t="s">
        <v>205</v>
      </c>
      <c r="E2861" s="600" t="s">
        <v>5</v>
      </c>
      <c r="F2861" s="601" t="s">
        <v>1104</v>
      </c>
      <c r="H2861" s="600" t="s">
        <v>5</v>
      </c>
      <c r="L2861" s="598"/>
      <c r="M2861" s="602"/>
      <c r="N2861" s="603"/>
      <c r="O2861" s="603"/>
      <c r="P2861" s="603"/>
      <c r="Q2861" s="603"/>
      <c r="R2861" s="603"/>
      <c r="S2861" s="603"/>
      <c r="T2861" s="604"/>
      <c r="AT2861" s="600" t="s">
        <v>205</v>
      </c>
      <c r="AU2861" s="600" t="s">
        <v>89</v>
      </c>
      <c r="AV2861" s="599" t="s">
        <v>11</v>
      </c>
      <c r="AW2861" s="599" t="s">
        <v>43</v>
      </c>
      <c r="AX2861" s="599" t="s">
        <v>82</v>
      </c>
      <c r="AY2861" s="600" t="s">
        <v>197</v>
      </c>
    </row>
    <row r="2862" spans="2:51" s="606" customFormat="1">
      <c r="B2862" s="605"/>
      <c r="D2862" s="594" t="s">
        <v>205</v>
      </c>
      <c r="E2862" s="607" t="s">
        <v>5</v>
      </c>
      <c r="F2862" s="608" t="s">
        <v>1032</v>
      </c>
      <c r="H2862" s="609">
        <v>3.375</v>
      </c>
      <c r="L2862" s="605"/>
      <c r="M2862" s="610"/>
      <c r="N2862" s="611"/>
      <c r="O2862" s="611"/>
      <c r="P2862" s="611"/>
      <c r="Q2862" s="611"/>
      <c r="R2862" s="611"/>
      <c r="S2862" s="611"/>
      <c r="T2862" s="612"/>
      <c r="AT2862" s="607" t="s">
        <v>205</v>
      </c>
      <c r="AU2862" s="607" t="s">
        <v>89</v>
      </c>
      <c r="AV2862" s="606" t="s">
        <v>89</v>
      </c>
      <c r="AW2862" s="606" t="s">
        <v>43</v>
      </c>
      <c r="AX2862" s="606" t="s">
        <v>82</v>
      </c>
      <c r="AY2862" s="607" t="s">
        <v>197</v>
      </c>
    </row>
    <row r="2863" spans="2:51" s="599" customFormat="1">
      <c r="B2863" s="598"/>
      <c r="D2863" s="594" t="s">
        <v>205</v>
      </c>
      <c r="E2863" s="600" t="s">
        <v>5</v>
      </c>
      <c r="F2863" s="601" t="s">
        <v>1105</v>
      </c>
      <c r="H2863" s="600" t="s">
        <v>5</v>
      </c>
      <c r="L2863" s="598"/>
      <c r="M2863" s="602"/>
      <c r="N2863" s="603"/>
      <c r="O2863" s="603"/>
      <c r="P2863" s="603"/>
      <c r="Q2863" s="603"/>
      <c r="R2863" s="603"/>
      <c r="S2863" s="603"/>
      <c r="T2863" s="604"/>
      <c r="AT2863" s="600" t="s">
        <v>205</v>
      </c>
      <c r="AU2863" s="600" t="s">
        <v>89</v>
      </c>
      <c r="AV2863" s="599" t="s">
        <v>11</v>
      </c>
      <c r="AW2863" s="599" t="s">
        <v>43</v>
      </c>
      <c r="AX2863" s="599" t="s">
        <v>82</v>
      </c>
      <c r="AY2863" s="600" t="s">
        <v>197</v>
      </c>
    </row>
    <row r="2864" spans="2:51" s="606" customFormat="1">
      <c r="B2864" s="605"/>
      <c r="D2864" s="594" t="s">
        <v>205</v>
      </c>
      <c r="E2864" s="607" t="s">
        <v>5</v>
      </c>
      <c r="F2864" s="608" t="s">
        <v>1034</v>
      </c>
      <c r="H2864" s="609">
        <v>12.6</v>
      </c>
      <c r="L2864" s="605"/>
      <c r="M2864" s="610"/>
      <c r="N2864" s="611"/>
      <c r="O2864" s="611"/>
      <c r="P2864" s="611"/>
      <c r="Q2864" s="611"/>
      <c r="R2864" s="611"/>
      <c r="S2864" s="611"/>
      <c r="T2864" s="612"/>
      <c r="AT2864" s="607" t="s">
        <v>205</v>
      </c>
      <c r="AU2864" s="607" t="s">
        <v>89</v>
      </c>
      <c r="AV2864" s="606" t="s">
        <v>89</v>
      </c>
      <c r="AW2864" s="606" t="s">
        <v>43</v>
      </c>
      <c r="AX2864" s="606" t="s">
        <v>82</v>
      </c>
      <c r="AY2864" s="607" t="s">
        <v>197</v>
      </c>
    </row>
    <row r="2865" spans="2:51" s="599" customFormat="1">
      <c r="B2865" s="598"/>
      <c r="D2865" s="594" t="s">
        <v>205</v>
      </c>
      <c r="E2865" s="600" t="s">
        <v>5</v>
      </c>
      <c r="F2865" s="601" t="s">
        <v>388</v>
      </c>
      <c r="H2865" s="600" t="s">
        <v>5</v>
      </c>
      <c r="L2865" s="598"/>
      <c r="M2865" s="602"/>
      <c r="N2865" s="603"/>
      <c r="O2865" s="603"/>
      <c r="P2865" s="603"/>
      <c r="Q2865" s="603"/>
      <c r="R2865" s="603"/>
      <c r="S2865" s="603"/>
      <c r="T2865" s="604"/>
      <c r="AT2865" s="600" t="s">
        <v>205</v>
      </c>
      <c r="AU2865" s="600" t="s">
        <v>89</v>
      </c>
      <c r="AV2865" s="599" t="s">
        <v>11</v>
      </c>
      <c r="AW2865" s="599" t="s">
        <v>43</v>
      </c>
      <c r="AX2865" s="599" t="s">
        <v>82</v>
      </c>
      <c r="AY2865" s="600" t="s">
        <v>197</v>
      </c>
    </row>
    <row r="2866" spans="2:51" s="606" customFormat="1">
      <c r="B2866" s="605"/>
      <c r="D2866" s="594" t="s">
        <v>205</v>
      </c>
      <c r="E2866" s="607" t="s">
        <v>5</v>
      </c>
      <c r="F2866" s="608" t="s">
        <v>1029</v>
      </c>
      <c r="H2866" s="609">
        <v>-1.1819999999999999</v>
      </c>
      <c r="L2866" s="605"/>
      <c r="M2866" s="610"/>
      <c r="N2866" s="611"/>
      <c r="O2866" s="611"/>
      <c r="P2866" s="611"/>
      <c r="Q2866" s="611"/>
      <c r="R2866" s="611"/>
      <c r="S2866" s="611"/>
      <c r="T2866" s="612"/>
      <c r="AT2866" s="607" t="s">
        <v>205</v>
      </c>
      <c r="AU2866" s="607" t="s">
        <v>89</v>
      </c>
      <c r="AV2866" s="606" t="s">
        <v>89</v>
      </c>
      <c r="AW2866" s="606" t="s">
        <v>43</v>
      </c>
      <c r="AX2866" s="606" t="s">
        <v>82</v>
      </c>
      <c r="AY2866" s="607" t="s">
        <v>197</v>
      </c>
    </row>
    <row r="2867" spans="2:51" s="599" customFormat="1">
      <c r="B2867" s="598"/>
      <c r="D2867" s="594" t="s">
        <v>205</v>
      </c>
      <c r="E2867" s="600" t="s">
        <v>5</v>
      </c>
      <c r="F2867" s="601" t="s">
        <v>1106</v>
      </c>
      <c r="H2867" s="600" t="s">
        <v>5</v>
      </c>
      <c r="L2867" s="598"/>
      <c r="M2867" s="602"/>
      <c r="N2867" s="603"/>
      <c r="O2867" s="603"/>
      <c r="P2867" s="603"/>
      <c r="Q2867" s="603"/>
      <c r="R2867" s="603"/>
      <c r="S2867" s="603"/>
      <c r="T2867" s="604"/>
      <c r="AT2867" s="600" t="s">
        <v>205</v>
      </c>
      <c r="AU2867" s="600" t="s">
        <v>89</v>
      </c>
      <c r="AV2867" s="599" t="s">
        <v>11</v>
      </c>
      <c r="AW2867" s="599" t="s">
        <v>43</v>
      </c>
      <c r="AX2867" s="599" t="s">
        <v>82</v>
      </c>
      <c r="AY2867" s="600" t="s">
        <v>197</v>
      </c>
    </row>
    <row r="2868" spans="2:51" s="606" customFormat="1">
      <c r="B2868" s="605"/>
      <c r="D2868" s="594" t="s">
        <v>205</v>
      </c>
      <c r="E2868" s="607" t="s">
        <v>5</v>
      </c>
      <c r="F2868" s="608" t="s">
        <v>1032</v>
      </c>
      <c r="H2868" s="609">
        <v>3.375</v>
      </c>
      <c r="L2868" s="605"/>
      <c r="M2868" s="610"/>
      <c r="N2868" s="611"/>
      <c r="O2868" s="611"/>
      <c r="P2868" s="611"/>
      <c r="Q2868" s="611"/>
      <c r="R2868" s="611"/>
      <c r="S2868" s="611"/>
      <c r="T2868" s="612"/>
      <c r="AT2868" s="607" t="s">
        <v>205</v>
      </c>
      <c r="AU2868" s="607" t="s">
        <v>89</v>
      </c>
      <c r="AV2868" s="606" t="s">
        <v>89</v>
      </c>
      <c r="AW2868" s="606" t="s">
        <v>43</v>
      </c>
      <c r="AX2868" s="606" t="s">
        <v>82</v>
      </c>
      <c r="AY2868" s="607" t="s">
        <v>197</v>
      </c>
    </row>
    <row r="2869" spans="2:51" s="599" customFormat="1">
      <c r="B2869" s="598"/>
      <c r="D2869" s="594" t="s">
        <v>205</v>
      </c>
      <c r="E2869" s="600" t="s">
        <v>5</v>
      </c>
      <c r="F2869" s="601" t="s">
        <v>1107</v>
      </c>
      <c r="H2869" s="600" t="s">
        <v>5</v>
      </c>
      <c r="L2869" s="598"/>
      <c r="M2869" s="602"/>
      <c r="N2869" s="603"/>
      <c r="O2869" s="603"/>
      <c r="P2869" s="603"/>
      <c r="Q2869" s="603"/>
      <c r="R2869" s="603"/>
      <c r="S2869" s="603"/>
      <c r="T2869" s="604"/>
      <c r="AT2869" s="600" t="s">
        <v>205</v>
      </c>
      <c r="AU2869" s="600" t="s">
        <v>89</v>
      </c>
      <c r="AV2869" s="599" t="s">
        <v>11</v>
      </c>
      <c r="AW2869" s="599" t="s">
        <v>43</v>
      </c>
      <c r="AX2869" s="599" t="s">
        <v>82</v>
      </c>
      <c r="AY2869" s="600" t="s">
        <v>197</v>
      </c>
    </row>
    <row r="2870" spans="2:51" s="606" customFormat="1">
      <c r="B2870" s="605"/>
      <c r="D2870" s="594" t="s">
        <v>205</v>
      </c>
      <c r="E2870" s="607" t="s">
        <v>5</v>
      </c>
      <c r="F2870" s="608" t="s">
        <v>1034</v>
      </c>
      <c r="H2870" s="609">
        <v>12.6</v>
      </c>
      <c r="L2870" s="605"/>
      <c r="M2870" s="610"/>
      <c r="N2870" s="611"/>
      <c r="O2870" s="611"/>
      <c r="P2870" s="611"/>
      <c r="Q2870" s="611"/>
      <c r="R2870" s="611"/>
      <c r="S2870" s="611"/>
      <c r="T2870" s="612"/>
      <c r="AT2870" s="607" t="s">
        <v>205</v>
      </c>
      <c r="AU2870" s="607" t="s">
        <v>89</v>
      </c>
      <c r="AV2870" s="606" t="s">
        <v>89</v>
      </c>
      <c r="AW2870" s="606" t="s">
        <v>43</v>
      </c>
      <c r="AX2870" s="606" t="s">
        <v>82</v>
      </c>
      <c r="AY2870" s="607" t="s">
        <v>197</v>
      </c>
    </row>
    <row r="2871" spans="2:51" s="599" customFormat="1">
      <c r="B2871" s="598"/>
      <c r="D2871" s="594" t="s">
        <v>205</v>
      </c>
      <c r="E2871" s="600" t="s">
        <v>5</v>
      </c>
      <c r="F2871" s="601" t="s">
        <v>388</v>
      </c>
      <c r="H2871" s="600" t="s">
        <v>5</v>
      </c>
      <c r="L2871" s="598"/>
      <c r="M2871" s="602"/>
      <c r="N2871" s="603"/>
      <c r="O2871" s="603"/>
      <c r="P2871" s="603"/>
      <c r="Q2871" s="603"/>
      <c r="R2871" s="603"/>
      <c r="S2871" s="603"/>
      <c r="T2871" s="604"/>
      <c r="AT2871" s="600" t="s">
        <v>205</v>
      </c>
      <c r="AU2871" s="600" t="s">
        <v>89</v>
      </c>
      <c r="AV2871" s="599" t="s">
        <v>11</v>
      </c>
      <c r="AW2871" s="599" t="s">
        <v>43</v>
      </c>
      <c r="AX2871" s="599" t="s">
        <v>82</v>
      </c>
      <c r="AY2871" s="600" t="s">
        <v>197</v>
      </c>
    </row>
    <row r="2872" spans="2:51" s="606" customFormat="1">
      <c r="B2872" s="605"/>
      <c r="D2872" s="594" t="s">
        <v>205</v>
      </c>
      <c r="E2872" s="607" t="s">
        <v>5</v>
      </c>
      <c r="F2872" s="608" t="s">
        <v>1029</v>
      </c>
      <c r="H2872" s="609">
        <v>-1.1819999999999999</v>
      </c>
      <c r="L2872" s="605"/>
      <c r="M2872" s="610"/>
      <c r="N2872" s="611"/>
      <c r="O2872" s="611"/>
      <c r="P2872" s="611"/>
      <c r="Q2872" s="611"/>
      <c r="R2872" s="611"/>
      <c r="S2872" s="611"/>
      <c r="T2872" s="612"/>
      <c r="AT2872" s="607" t="s">
        <v>205</v>
      </c>
      <c r="AU2872" s="607" t="s">
        <v>89</v>
      </c>
      <c r="AV2872" s="606" t="s">
        <v>89</v>
      </c>
      <c r="AW2872" s="606" t="s">
        <v>43</v>
      </c>
      <c r="AX2872" s="606" t="s">
        <v>82</v>
      </c>
      <c r="AY2872" s="607" t="s">
        <v>197</v>
      </c>
    </row>
    <row r="2873" spans="2:51" s="599" customFormat="1">
      <c r="B2873" s="598"/>
      <c r="D2873" s="594" t="s">
        <v>205</v>
      </c>
      <c r="E2873" s="600" t="s">
        <v>5</v>
      </c>
      <c r="F2873" s="601" t="s">
        <v>1108</v>
      </c>
      <c r="H2873" s="600" t="s">
        <v>5</v>
      </c>
      <c r="L2873" s="598"/>
      <c r="M2873" s="602"/>
      <c r="N2873" s="603"/>
      <c r="O2873" s="603"/>
      <c r="P2873" s="603"/>
      <c r="Q2873" s="603"/>
      <c r="R2873" s="603"/>
      <c r="S2873" s="603"/>
      <c r="T2873" s="604"/>
      <c r="AT2873" s="600" t="s">
        <v>205</v>
      </c>
      <c r="AU2873" s="600" t="s">
        <v>89</v>
      </c>
      <c r="AV2873" s="599" t="s">
        <v>11</v>
      </c>
      <c r="AW2873" s="599" t="s">
        <v>43</v>
      </c>
      <c r="AX2873" s="599" t="s">
        <v>82</v>
      </c>
      <c r="AY2873" s="600" t="s">
        <v>197</v>
      </c>
    </row>
    <row r="2874" spans="2:51" s="606" customFormat="1">
      <c r="B2874" s="605"/>
      <c r="D2874" s="594" t="s">
        <v>205</v>
      </c>
      <c r="E2874" s="607" t="s">
        <v>5</v>
      </c>
      <c r="F2874" s="608" t="s">
        <v>1032</v>
      </c>
      <c r="H2874" s="609">
        <v>3.375</v>
      </c>
      <c r="L2874" s="605"/>
      <c r="M2874" s="610"/>
      <c r="N2874" s="611"/>
      <c r="O2874" s="611"/>
      <c r="P2874" s="611"/>
      <c r="Q2874" s="611"/>
      <c r="R2874" s="611"/>
      <c r="S2874" s="611"/>
      <c r="T2874" s="612"/>
      <c r="AT2874" s="607" t="s">
        <v>205</v>
      </c>
      <c r="AU2874" s="607" t="s">
        <v>89</v>
      </c>
      <c r="AV2874" s="606" t="s">
        <v>89</v>
      </c>
      <c r="AW2874" s="606" t="s">
        <v>43</v>
      </c>
      <c r="AX2874" s="606" t="s">
        <v>82</v>
      </c>
      <c r="AY2874" s="607" t="s">
        <v>197</v>
      </c>
    </row>
    <row r="2875" spans="2:51" s="599" customFormat="1">
      <c r="B2875" s="598"/>
      <c r="D2875" s="594" t="s">
        <v>205</v>
      </c>
      <c r="E2875" s="600" t="s">
        <v>5</v>
      </c>
      <c r="F2875" s="601" t="s">
        <v>1109</v>
      </c>
      <c r="H2875" s="600" t="s">
        <v>5</v>
      </c>
      <c r="L2875" s="598"/>
      <c r="M2875" s="602"/>
      <c r="N2875" s="603"/>
      <c r="O2875" s="603"/>
      <c r="P2875" s="603"/>
      <c r="Q2875" s="603"/>
      <c r="R2875" s="603"/>
      <c r="S2875" s="603"/>
      <c r="T2875" s="604"/>
      <c r="AT2875" s="600" t="s">
        <v>205</v>
      </c>
      <c r="AU2875" s="600" t="s">
        <v>89</v>
      </c>
      <c r="AV2875" s="599" t="s">
        <v>11</v>
      </c>
      <c r="AW2875" s="599" t="s">
        <v>43</v>
      </c>
      <c r="AX2875" s="599" t="s">
        <v>82</v>
      </c>
      <c r="AY2875" s="600" t="s">
        <v>197</v>
      </c>
    </row>
    <row r="2876" spans="2:51" s="606" customFormat="1">
      <c r="B2876" s="605"/>
      <c r="D2876" s="594" t="s">
        <v>205</v>
      </c>
      <c r="E2876" s="607" t="s">
        <v>5</v>
      </c>
      <c r="F2876" s="608" t="s">
        <v>1034</v>
      </c>
      <c r="H2876" s="609">
        <v>12.6</v>
      </c>
      <c r="L2876" s="605"/>
      <c r="M2876" s="610"/>
      <c r="N2876" s="611"/>
      <c r="O2876" s="611"/>
      <c r="P2876" s="611"/>
      <c r="Q2876" s="611"/>
      <c r="R2876" s="611"/>
      <c r="S2876" s="611"/>
      <c r="T2876" s="612"/>
      <c r="AT2876" s="607" t="s">
        <v>205</v>
      </c>
      <c r="AU2876" s="607" t="s">
        <v>89</v>
      </c>
      <c r="AV2876" s="606" t="s">
        <v>89</v>
      </c>
      <c r="AW2876" s="606" t="s">
        <v>43</v>
      </c>
      <c r="AX2876" s="606" t="s">
        <v>82</v>
      </c>
      <c r="AY2876" s="607" t="s">
        <v>197</v>
      </c>
    </row>
    <row r="2877" spans="2:51" s="599" customFormat="1">
      <c r="B2877" s="598"/>
      <c r="D2877" s="594" t="s">
        <v>205</v>
      </c>
      <c r="E2877" s="600" t="s">
        <v>5</v>
      </c>
      <c r="F2877" s="601" t="s">
        <v>388</v>
      </c>
      <c r="H2877" s="600" t="s">
        <v>5</v>
      </c>
      <c r="L2877" s="598"/>
      <c r="M2877" s="602"/>
      <c r="N2877" s="603"/>
      <c r="O2877" s="603"/>
      <c r="P2877" s="603"/>
      <c r="Q2877" s="603"/>
      <c r="R2877" s="603"/>
      <c r="S2877" s="603"/>
      <c r="T2877" s="604"/>
      <c r="AT2877" s="600" t="s">
        <v>205</v>
      </c>
      <c r="AU2877" s="600" t="s">
        <v>89</v>
      </c>
      <c r="AV2877" s="599" t="s">
        <v>11</v>
      </c>
      <c r="AW2877" s="599" t="s">
        <v>43</v>
      </c>
      <c r="AX2877" s="599" t="s">
        <v>82</v>
      </c>
      <c r="AY2877" s="600" t="s">
        <v>197</v>
      </c>
    </row>
    <row r="2878" spans="2:51" s="606" customFormat="1">
      <c r="B2878" s="605"/>
      <c r="D2878" s="594" t="s">
        <v>205</v>
      </c>
      <c r="E2878" s="607" t="s">
        <v>5</v>
      </c>
      <c r="F2878" s="608" t="s">
        <v>1029</v>
      </c>
      <c r="H2878" s="609">
        <v>-1.1819999999999999</v>
      </c>
      <c r="L2878" s="605"/>
      <c r="M2878" s="610"/>
      <c r="N2878" s="611"/>
      <c r="O2878" s="611"/>
      <c r="P2878" s="611"/>
      <c r="Q2878" s="611"/>
      <c r="R2878" s="611"/>
      <c r="S2878" s="611"/>
      <c r="T2878" s="612"/>
      <c r="AT2878" s="607" t="s">
        <v>205</v>
      </c>
      <c r="AU2878" s="607" t="s">
        <v>89</v>
      </c>
      <c r="AV2878" s="606" t="s">
        <v>89</v>
      </c>
      <c r="AW2878" s="606" t="s">
        <v>43</v>
      </c>
      <c r="AX2878" s="606" t="s">
        <v>82</v>
      </c>
      <c r="AY2878" s="607" t="s">
        <v>197</v>
      </c>
    </row>
    <row r="2879" spans="2:51" s="599" customFormat="1">
      <c r="B2879" s="598"/>
      <c r="D2879" s="594" t="s">
        <v>205</v>
      </c>
      <c r="E2879" s="600" t="s">
        <v>5</v>
      </c>
      <c r="F2879" s="601" t="s">
        <v>1110</v>
      </c>
      <c r="H2879" s="600" t="s">
        <v>5</v>
      </c>
      <c r="L2879" s="598"/>
      <c r="M2879" s="602"/>
      <c r="N2879" s="603"/>
      <c r="O2879" s="603"/>
      <c r="P2879" s="603"/>
      <c r="Q2879" s="603"/>
      <c r="R2879" s="603"/>
      <c r="S2879" s="603"/>
      <c r="T2879" s="604"/>
      <c r="AT2879" s="600" t="s">
        <v>205</v>
      </c>
      <c r="AU2879" s="600" t="s">
        <v>89</v>
      </c>
      <c r="AV2879" s="599" t="s">
        <v>11</v>
      </c>
      <c r="AW2879" s="599" t="s">
        <v>43</v>
      </c>
      <c r="AX2879" s="599" t="s">
        <v>82</v>
      </c>
      <c r="AY2879" s="600" t="s">
        <v>197</v>
      </c>
    </row>
    <row r="2880" spans="2:51" s="606" customFormat="1">
      <c r="B2880" s="605"/>
      <c r="D2880" s="594" t="s">
        <v>205</v>
      </c>
      <c r="E2880" s="607" t="s">
        <v>5</v>
      </c>
      <c r="F2880" s="608" t="s">
        <v>1032</v>
      </c>
      <c r="H2880" s="609">
        <v>3.375</v>
      </c>
      <c r="L2880" s="605"/>
      <c r="M2880" s="610"/>
      <c r="N2880" s="611"/>
      <c r="O2880" s="611"/>
      <c r="P2880" s="611"/>
      <c r="Q2880" s="611"/>
      <c r="R2880" s="611"/>
      <c r="S2880" s="611"/>
      <c r="T2880" s="612"/>
      <c r="AT2880" s="607" t="s">
        <v>205</v>
      </c>
      <c r="AU2880" s="607" t="s">
        <v>89</v>
      </c>
      <c r="AV2880" s="606" t="s">
        <v>89</v>
      </c>
      <c r="AW2880" s="606" t="s">
        <v>43</v>
      </c>
      <c r="AX2880" s="606" t="s">
        <v>82</v>
      </c>
      <c r="AY2880" s="607" t="s">
        <v>197</v>
      </c>
    </row>
    <row r="2881" spans="2:51" s="599" customFormat="1">
      <c r="B2881" s="598"/>
      <c r="D2881" s="594" t="s">
        <v>205</v>
      </c>
      <c r="E2881" s="600" t="s">
        <v>5</v>
      </c>
      <c r="F2881" s="601" t="s">
        <v>1111</v>
      </c>
      <c r="H2881" s="600" t="s">
        <v>5</v>
      </c>
      <c r="L2881" s="598"/>
      <c r="M2881" s="602"/>
      <c r="N2881" s="603"/>
      <c r="O2881" s="603"/>
      <c r="P2881" s="603"/>
      <c r="Q2881" s="603"/>
      <c r="R2881" s="603"/>
      <c r="S2881" s="603"/>
      <c r="T2881" s="604"/>
      <c r="AT2881" s="600" t="s">
        <v>205</v>
      </c>
      <c r="AU2881" s="600" t="s">
        <v>89</v>
      </c>
      <c r="AV2881" s="599" t="s">
        <v>11</v>
      </c>
      <c r="AW2881" s="599" t="s">
        <v>43</v>
      </c>
      <c r="AX2881" s="599" t="s">
        <v>82</v>
      </c>
      <c r="AY2881" s="600" t="s">
        <v>197</v>
      </c>
    </row>
    <row r="2882" spans="2:51" s="606" customFormat="1">
      <c r="B2882" s="605"/>
      <c r="D2882" s="594" t="s">
        <v>205</v>
      </c>
      <c r="E2882" s="607" t="s">
        <v>5</v>
      </c>
      <c r="F2882" s="608" t="s">
        <v>1034</v>
      </c>
      <c r="H2882" s="609">
        <v>12.6</v>
      </c>
      <c r="L2882" s="605"/>
      <c r="M2882" s="610"/>
      <c r="N2882" s="611"/>
      <c r="O2882" s="611"/>
      <c r="P2882" s="611"/>
      <c r="Q2882" s="611"/>
      <c r="R2882" s="611"/>
      <c r="S2882" s="611"/>
      <c r="T2882" s="612"/>
      <c r="AT2882" s="607" t="s">
        <v>205</v>
      </c>
      <c r="AU2882" s="607" t="s">
        <v>89</v>
      </c>
      <c r="AV2882" s="606" t="s">
        <v>89</v>
      </c>
      <c r="AW2882" s="606" t="s">
        <v>43</v>
      </c>
      <c r="AX2882" s="606" t="s">
        <v>82</v>
      </c>
      <c r="AY2882" s="607" t="s">
        <v>197</v>
      </c>
    </row>
    <row r="2883" spans="2:51" s="599" customFormat="1">
      <c r="B2883" s="598"/>
      <c r="D2883" s="594" t="s">
        <v>205</v>
      </c>
      <c r="E2883" s="600" t="s">
        <v>5</v>
      </c>
      <c r="F2883" s="601" t="s">
        <v>388</v>
      </c>
      <c r="H2883" s="600" t="s">
        <v>5</v>
      </c>
      <c r="L2883" s="598"/>
      <c r="M2883" s="602"/>
      <c r="N2883" s="603"/>
      <c r="O2883" s="603"/>
      <c r="P2883" s="603"/>
      <c r="Q2883" s="603"/>
      <c r="R2883" s="603"/>
      <c r="S2883" s="603"/>
      <c r="T2883" s="604"/>
      <c r="AT2883" s="600" t="s">
        <v>205</v>
      </c>
      <c r="AU2883" s="600" t="s">
        <v>89</v>
      </c>
      <c r="AV2883" s="599" t="s">
        <v>11</v>
      </c>
      <c r="AW2883" s="599" t="s">
        <v>43</v>
      </c>
      <c r="AX2883" s="599" t="s">
        <v>82</v>
      </c>
      <c r="AY2883" s="600" t="s">
        <v>197</v>
      </c>
    </row>
    <row r="2884" spans="2:51" s="606" customFormat="1">
      <c r="B2884" s="605"/>
      <c r="D2884" s="594" t="s">
        <v>205</v>
      </c>
      <c r="E2884" s="607" t="s">
        <v>5</v>
      </c>
      <c r="F2884" s="608" t="s">
        <v>1029</v>
      </c>
      <c r="H2884" s="609">
        <v>-1.1819999999999999</v>
      </c>
      <c r="L2884" s="605"/>
      <c r="M2884" s="610"/>
      <c r="N2884" s="611"/>
      <c r="O2884" s="611"/>
      <c r="P2884" s="611"/>
      <c r="Q2884" s="611"/>
      <c r="R2884" s="611"/>
      <c r="S2884" s="611"/>
      <c r="T2884" s="612"/>
      <c r="AT2884" s="607" t="s">
        <v>205</v>
      </c>
      <c r="AU2884" s="607" t="s">
        <v>89</v>
      </c>
      <c r="AV2884" s="606" t="s">
        <v>89</v>
      </c>
      <c r="AW2884" s="606" t="s">
        <v>43</v>
      </c>
      <c r="AX2884" s="606" t="s">
        <v>82</v>
      </c>
      <c r="AY2884" s="607" t="s">
        <v>197</v>
      </c>
    </row>
    <row r="2885" spans="2:51" s="599" customFormat="1">
      <c r="B2885" s="598"/>
      <c r="D2885" s="594" t="s">
        <v>205</v>
      </c>
      <c r="E2885" s="600" t="s">
        <v>5</v>
      </c>
      <c r="F2885" s="601" t="s">
        <v>1112</v>
      </c>
      <c r="H2885" s="600" t="s">
        <v>5</v>
      </c>
      <c r="L2885" s="598"/>
      <c r="M2885" s="602"/>
      <c r="N2885" s="603"/>
      <c r="O2885" s="603"/>
      <c r="P2885" s="603"/>
      <c r="Q2885" s="603"/>
      <c r="R2885" s="603"/>
      <c r="S2885" s="603"/>
      <c r="T2885" s="604"/>
      <c r="AT2885" s="600" t="s">
        <v>205</v>
      </c>
      <c r="AU2885" s="600" t="s">
        <v>89</v>
      </c>
      <c r="AV2885" s="599" t="s">
        <v>11</v>
      </c>
      <c r="AW2885" s="599" t="s">
        <v>43</v>
      </c>
      <c r="AX2885" s="599" t="s">
        <v>82</v>
      </c>
      <c r="AY2885" s="600" t="s">
        <v>197</v>
      </c>
    </row>
    <row r="2886" spans="2:51" s="606" customFormat="1">
      <c r="B2886" s="605"/>
      <c r="D2886" s="594" t="s">
        <v>205</v>
      </c>
      <c r="E2886" s="607" t="s">
        <v>5</v>
      </c>
      <c r="F2886" s="608" t="s">
        <v>1032</v>
      </c>
      <c r="H2886" s="609">
        <v>3.375</v>
      </c>
      <c r="L2886" s="605"/>
      <c r="M2886" s="610"/>
      <c r="N2886" s="611"/>
      <c r="O2886" s="611"/>
      <c r="P2886" s="611"/>
      <c r="Q2886" s="611"/>
      <c r="R2886" s="611"/>
      <c r="S2886" s="611"/>
      <c r="T2886" s="612"/>
      <c r="AT2886" s="607" t="s">
        <v>205</v>
      </c>
      <c r="AU2886" s="607" t="s">
        <v>89</v>
      </c>
      <c r="AV2886" s="606" t="s">
        <v>89</v>
      </c>
      <c r="AW2886" s="606" t="s">
        <v>43</v>
      </c>
      <c r="AX2886" s="606" t="s">
        <v>82</v>
      </c>
      <c r="AY2886" s="607" t="s">
        <v>197</v>
      </c>
    </row>
    <row r="2887" spans="2:51" s="599" customFormat="1">
      <c r="B2887" s="598"/>
      <c r="D2887" s="594" t="s">
        <v>205</v>
      </c>
      <c r="E2887" s="600" t="s">
        <v>5</v>
      </c>
      <c r="F2887" s="601" t="s">
        <v>1113</v>
      </c>
      <c r="H2887" s="600" t="s">
        <v>5</v>
      </c>
      <c r="L2887" s="598"/>
      <c r="M2887" s="602"/>
      <c r="N2887" s="603"/>
      <c r="O2887" s="603"/>
      <c r="P2887" s="603"/>
      <c r="Q2887" s="603"/>
      <c r="R2887" s="603"/>
      <c r="S2887" s="603"/>
      <c r="T2887" s="604"/>
      <c r="AT2887" s="600" t="s">
        <v>205</v>
      </c>
      <c r="AU2887" s="600" t="s">
        <v>89</v>
      </c>
      <c r="AV2887" s="599" t="s">
        <v>11</v>
      </c>
      <c r="AW2887" s="599" t="s">
        <v>43</v>
      </c>
      <c r="AX2887" s="599" t="s">
        <v>82</v>
      </c>
      <c r="AY2887" s="600" t="s">
        <v>197</v>
      </c>
    </row>
    <row r="2888" spans="2:51" s="606" customFormat="1">
      <c r="B2888" s="605"/>
      <c r="D2888" s="594" t="s">
        <v>205</v>
      </c>
      <c r="E2888" s="607" t="s">
        <v>5</v>
      </c>
      <c r="F2888" s="608" t="s">
        <v>1034</v>
      </c>
      <c r="H2888" s="609">
        <v>12.6</v>
      </c>
      <c r="L2888" s="605"/>
      <c r="M2888" s="610"/>
      <c r="N2888" s="611"/>
      <c r="O2888" s="611"/>
      <c r="P2888" s="611"/>
      <c r="Q2888" s="611"/>
      <c r="R2888" s="611"/>
      <c r="S2888" s="611"/>
      <c r="T2888" s="612"/>
      <c r="AT2888" s="607" t="s">
        <v>205</v>
      </c>
      <c r="AU2888" s="607" t="s">
        <v>89</v>
      </c>
      <c r="AV2888" s="606" t="s">
        <v>89</v>
      </c>
      <c r="AW2888" s="606" t="s">
        <v>43</v>
      </c>
      <c r="AX2888" s="606" t="s">
        <v>82</v>
      </c>
      <c r="AY2888" s="607" t="s">
        <v>197</v>
      </c>
    </row>
    <row r="2889" spans="2:51" s="599" customFormat="1">
      <c r="B2889" s="598"/>
      <c r="D2889" s="594" t="s">
        <v>205</v>
      </c>
      <c r="E2889" s="600" t="s">
        <v>5</v>
      </c>
      <c r="F2889" s="601" t="s">
        <v>388</v>
      </c>
      <c r="H2889" s="600" t="s">
        <v>5</v>
      </c>
      <c r="L2889" s="598"/>
      <c r="M2889" s="602"/>
      <c r="N2889" s="603"/>
      <c r="O2889" s="603"/>
      <c r="P2889" s="603"/>
      <c r="Q2889" s="603"/>
      <c r="R2889" s="603"/>
      <c r="S2889" s="603"/>
      <c r="T2889" s="604"/>
      <c r="AT2889" s="600" t="s">
        <v>205</v>
      </c>
      <c r="AU2889" s="600" t="s">
        <v>89</v>
      </c>
      <c r="AV2889" s="599" t="s">
        <v>11</v>
      </c>
      <c r="AW2889" s="599" t="s">
        <v>43</v>
      </c>
      <c r="AX2889" s="599" t="s">
        <v>82</v>
      </c>
      <c r="AY2889" s="600" t="s">
        <v>197</v>
      </c>
    </row>
    <row r="2890" spans="2:51" s="606" customFormat="1">
      <c r="B2890" s="605"/>
      <c r="D2890" s="594" t="s">
        <v>205</v>
      </c>
      <c r="E2890" s="607" t="s">
        <v>5</v>
      </c>
      <c r="F2890" s="608" t="s">
        <v>1029</v>
      </c>
      <c r="H2890" s="609">
        <v>-1.1819999999999999</v>
      </c>
      <c r="L2890" s="605"/>
      <c r="M2890" s="610"/>
      <c r="N2890" s="611"/>
      <c r="O2890" s="611"/>
      <c r="P2890" s="611"/>
      <c r="Q2890" s="611"/>
      <c r="R2890" s="611"/>
      <c r="S2890" s="611"/>
      <c r="T2890" s="612"/>
      <c r="AT2890" s="607" t="s">
        <v>205</v>
      </c>
      <c r="AU2890" s="607" t="s">
        <v>89</v>
      </c>
      <c r="AV2890" s="606" t="s">
        <v>89</v>
      </c>
      <c r="AW2890" s="606" t="s">
        <v>43</v>
      </c>
      <c r="AX2890" s="606" t="s">
        <v>82</v>
      </c>
      <c r="AY2890" s="607" t="s">
        <v>197</v>
      </c>
    </row>
    <row r="2891" spans="2:51" s="599" customFormat="1">
      <c r="B2891" s="598"/>
      <c r="D2891" s="594" t="s">
        <v>205</v>
      </c>
      <c r="E2891" s="600" t="s">
        <v>5</v>
      </c>
      <c r="F2891" s="601" t="s">
        <v>1114</v>
      </c>
      <c r="H2891" s="600" t="s">
        <v>5</v>
      </c>
      <c r="L2891" s="598"/>
      <c r="M2891" s="602"/>
      <c r="N2891" s="603"/>
      <c r="O2891" s="603"/>
      <c r="P2891" s="603"/>
      <c r="Q2891" s="603"/>
      <c r="R2891" s="603"/>
      <c r="S2891" s="603"/>
      <c r="T2891" s="604"/>
      <c r="AT2891" s="600" t="s">
        <v>205</v>
      </c>
      <c r="AU2891" s="600" t="s">
        <v>89</v>
      </c>
      <c r="AV2891" s="599" t="s">
        <v>11</v>
      </c>
      <c r="AW2891" s="599" t="s">
        <v>43</v>
      </c>
      <c r="AX2891" s="599" t="s">
        <v>82</v>
      </c>
      <c r="AY2891" s="600" t="s">
        <v>197</v>
      </c>
    </row>
    <row r="2892" spans="2:51" s="606" customFormat="1">
      <c r="B2892" s="605"/>
      <c r="D2892" s="594" t="s">
        <v>205</v>
      </c>
      <c r="E2892" s="607" t="s">
        <v>5</v>
      </c>
      <c r="F2892" s="608" t="s">
        <v>1032</v>
      </c>
      <c r="H2892" s="609">
        <v>3.375</v>
      </c>
      <c r="L2892" s="605"/>
      <c r="M2892" s="610"/>
      <c r="N2892" s="611"/>
      <c r="O2892" s="611"/>
      <c r="P2892" s="611"/>
      <c r="Q2892" s="611"/>
      <c r="R2892" s="611"/>
      <c r="S2892" s="611"/>
      <c r="T2892" s="612"/>
      <c r="AT2892" s="607" t="s">
        <v>205</v>
      </c>
      <c r="AU2892" s="607" t="s">
        <v>89</v>
      </c>
      <c r="AV2892" s="606" t="s">
        <v>89</v>
      </c>
      <c r="AW2892" s="606" t="s">
        <v>43</v>
      </c>
      <c r="AX2892" s="606" t="s">
        <v>82</v>
      </c>
      <c r="AY2892" s="607" t="s">
        <v>197</v>
      </c>
    </row>
    <row r="2893" spans="2:51" s="599" customFormat="1">
      <c r="B2893" s="598"/>
      <c r="D2893" s="594" t="s">
        <v>205</v>
      </c>
      <c r="E2893" s="600" t="s">
        <v>5</v>
      </c>
      <c r="F2893" s="601" t="s">
        <v>1115</v>
      </c>
      <c r="H2893" s="600" t="s">
        <v>5</v>
      </c>
      <c r="L2893" s="598"/>
      <c r="M2893" s="602"/>
      <c r="N2893" s="603"/>
      <c r="O2893" s="603"/>
      <c r="P2893" s="603"/>
      <c r="Q2893" s="603"/>
      <c r="R2893" s="603"/>
      <c r="S2893" s="603"/>
      <c r="T2893" s="604"/>
      <c r="AT2893" s="600" t="s">
        <v>205</v>
      </c>
      <c r="AU2893" s="600" t="s">
        <v>89</v>
      </c>
      <c r="AV2893" s="599" t="s">
        <v>11</v>
      </c>
      <c r="AW2893" s="599" t="s">
        <v>43</v>
      </c>
      <c r="AX2893" s="599" t="s">
        <v>82</v>
      </c>
      <c r="AY2893" s="600" t="s">
        <v>197</v>
      </c>
    </row>
    <row r="2894" spans="2:51" s="606" customFormat="1">
      <c r="B2894" s="605"/>
      <c r="D2894" s="594" t="s">
        <v>205</v>
      </c>
      <c r="E2894" s="607" t="s">
        <v>5</v>
      </c>
      <c r="F2894" s="608" t="s">
        <v>1034</v>
      </c>
      <c r="H2894" s="609">
        <v>12.6</v>
      </c>
      <c r="L2894" s="605"/>
      <c r="M2894" s="610"/>
      <c r="N2894" s="611"/>
      <c r="O2894" s="611"/>
      <c r="P2894" s="611"/>
      <c r="Q2894" s="611"/>
      <c r="R2894" s="611"/>
      <c r="S2894" s="611"/>
      <c r="T2894" s="612"/>
      <c r="AT2894" s="607" t="s">
        <v>205</v>
      </c>
      <c r="AU2894" s="607" t="s">
        <v>89</v>
      </c>
      <c r="AV2894" s="606" t="s">
        <v>89</v>
      </c>
      <c r="AW2894" s="606" t="s">
        <v>43</v>
      </c>
      <c r="AX2894" s="606" t="s">
        <v>82</v>
      </c>
      <c r="AY2894" s="607" t="s">
        <v>197</v>
      </c>
    </row>
    <row r="2895" spans="2:51" s="599" customFormat="1">
      <c r="B2895" s="598"/>
      <c r="D2895" s="594" t="s">
        <v>205</v>
      </c>
      <c r="E2895" s="600" t="s">
        <v>5</v>
      </c>
      <c r="F2895" s="601" t="s">
        <v>388</v>
      </c>
      <c r="H2895" s="600" t="s">
        <v>5</v>
      </c>
      <c r="L2895" s="598"/>
      <c r="M2895" s="602"/>
      <c r="N2895" s="603"/>
      <c r="O2895" s="603"/>
      <c r="P2895" s="603"/>
      <c r="Q2895" s="603"/>
      <c r="R2895" s="603"/>
      <c r="S2895" s="603"/>
      <c r="T2895" s="604"/>
      <c r="AT2895" s="600" t="s">
        <v>205</v>
      </c>
      <c r="AU2895" s="600" t="s">
        <v>89</v>
      </c>
      <c r="AV2895" s="599" t="s">
        <v>11</v>
      </c>
      <c r="AW2895" s="599" t="s">
        <v>43</v>
      </c>
      <c r="AX2895" s="599" t="s">
        <v>82</v>
      </c>
      <c r="AY2895" s="600" t="s">
        <v>197</v>
      </c>
    </row>
    <row r="2896" spans="2:51" s="606" customFormat="1">
      <c r="B2896" s="605"/>
      <c r="D2896" s="594" t="s">
        <v>205</v>
      </c>
      <c r="E2896" s="607" t="s">
        <v>5</v>
      </c>
      <c r="F2896" s="608" t="s">
        <v>1029</v>
      </c>
      <c r="H2896" s="609">
        <v>-1.1819999999999999</v>
      </c>
      <c r="L2896" s="605"/>
      <c r="M2896" s="610"/>
      <c r="N2896" s="611"/>
      <c r="O2896" s="611"/>
      <c r="P2896" s="611"/>
      <c r="Q2896" s="611"/>
      <c r="R2896" s="611"/>
      <c r="S2896" s="611"/>
      <c r="T2896" s="612"/>
      <c r="AT2896" s="607" t="s">
        <v>205</v>
      </c>
      <c r="AU2896" s="607" t="s">
        <v>89</v>
      </c>
      <c r="AV2896" s="606" t="s">
        <v>89</v>
      </c>
      <c r="AW2896" s="606" t="s">
        <v>43</v>
      </c>
      <c r="AX2896" s="606" t="s">
        <v>82</v>
      </c>
      <c r="AY2896" s="607" t="s">
        <v>197</v>
      </c>
    </row>
    <row r="2897" spans="2:51" s="599" customFormat="1">
      <c r="B2897" s="598"/>
      <c r="D2897" s="594" t="s">
        <v>205</v>
      </c>
      <c r="E2897" s="600" t="s">
        <v>5</v>
      </c>
      <c r="F2897" s="601" t="s">
        <v>1116</v>
      </c>
      <c r="H2897" s="600" t="s">
        <v>5</v>
      </c>
      <c r="L2897" s="598"/>
      <c r="M2897" s="602"/>
      <c r="N2897" s="603"/>
      <c r="O2897" s="603"/>
      <c r="P2897" s="603"/>
      <c r="Q2897" s="603"/>
      <c r="R2897" s="603"/>
      <c r="S2897" s="603"/>
      <c r="T2897" s="604"/>
      <c r="AT2897" s="600" t="s">
        <v>205</v>
      </c>
      <c r="AU2897" s="600" t="s">
        <v>89</v>
      </c>
      <c r="AV2897" s="599" t="s">
        <v>11</v>
      </c>
      <c r="AW2897" s="599" t="s">
        <v>43</v>
      </c>
      <c r="AX2897" s="599" t="s">
        <v>82</v>
      </c>
      <c r="AY2897" s="600" t="s">
        <v>197</v>
      </c>
    </row>
    <row r="2898" spans="2:51" s="606" customFormat="1">
      <c r="B2898" s="605"/>
      <c r="D2898" s="594" t="s">
        <v>205</v>
      </c>
      <c r="E2898" s="607" t="s">
        <v>5</v>
      </c>
      <c r="F2898" s="608" t="s">
        <v>1032</v>
      </c>
      <c r="H2898" s="609">
        <v>3.375</v>
      </c>
      <c r="L2898" s="605"/>
      <c r="M2898" s="610"/>
      <c r="N2898" s="611"/>
      <c r="O2898" s="611"/>
      <c r="P2898" s="611"/>
      <c r="Q2898" s="611"/>
      <c r="R2898" s="611"/>
      <c r="S2898" s="611"/>
      <c r="T2898" s="612"/>
      <c r="AT2898" s="607" t="s">
        <v>205</v>
      </c>
      <c r="AU2898" s="607" t="s">
        <v>89</v>
      </c>
      <c r="AV2898" s="606" t="s">
        <v>89</v>
      </c>
      <c r="AW2898" s="606" t="s">
        <v>43</v>
      </c>
      <c r="AX2898" s="606" t="s">
        <v>82</v>
      </c>
      <c r="AY2898" s="607" t="s">
        <v>197</v>
      </c>
    </row>
    <row r="2899" spans="2:51" s="599" customFormat="1">
      <c r="B2899" s="598"/>
      <c r="D2899" s="594" t="s">
        <v>205</v>
      </c>
      <c r="E2899" s="600" t="s">
        <v>5</v>
      </c>
      <c r="F2899" s="601" t="s">
        <v>1117</v>
      </c>
      <c r="H2899" s="600" t="s">
        <v>5</v>
      </c>
      <c r="L2899" s="598"/>
      <c r="M2899" s="602"/>
      <c r="N2899" s="603"/>
      <c r="O2899" s="603"/>
      <c r="P2899" s="603"/>
      <c r="Q2899" s="603"/>
      <c r="R2899" s="603"/>
      <c r="S2899" s="603"/>
      <c r="T2899" s="604"/>
      <c r="AT2899" s="600" t="s">
        <v>205</v>
      </c>
      <c r="AU2899" s="600" t="s">
        <v>89</v>
      </c>
      <c r="AV2899" s="599" t="s">
        <v>11</v>
      </c>
      <c r="AW2899" s="599" t="s">
        <v>43</v>
      </c>
      <c r="AX2899" s="599" t="s">
        <v>82</v>
      </c>
      <c r="AY2899" s="600" t="s">
        <v>197</v>
      </c>
    </row>
    <row r="2900" spans="2:51" s="606" customFormat="1">
      <c r="B2900" s="605"/>
      <c r="D2900" s="594" t="s">
        <v>205</v>
      </c>
      <c r="E2900" s="607" t="s">
        <v>5</v>
      </c>
      <c r="F2900" s="608" t="s">
        <v>1047</v>
      </c>
      <c r="H2900" s="609">
        <v>12.68</v>
      </c>
      <c r="L2900" s="605"/>
      <c r="M2900" s="610"/>
      <c r="N2900" s="611"/>
      <c r="O2900" s="611"/>
      <c r="P2900" s="611"/>
      <c r="Q2900" s="611"/>
      <c r="R2900" s="611"/>
      <c r="S2900" s="611"/>
      <c r="T2900" s="612"/>
      <c r="AT2900" s="607" t="s">
        <v>205</v>
      </c>
      <c r="AU2900" s="607" t="s">
        <v>89</v>
      </c>
      <c r="AV2900" s="606" t="s">
        <v>89</v>
      </c>
      <c r="AW2900" s="606" t="s">
        <v>43</v>
      </c>
      <c r="AX2900" s="606" t="s">
        <v>82</v>
      </c>
      <c r="AY2900" s="607" t="s">
        <v>197</v>
      </c>
    </row>
    <row r="2901" spans="2:51" s="599" customFormat="1">
      <c r="B2901" s="598"/>
      <c r="D2901" s="594" t="s">
        <v>205</v>
      </c>
      <c r="E2901" s="600" t="s">
        <v>5</v>
      </c>
      <c r="F2901" s="601" t="s">
        <v>388</v>
      </c>
      <c r="H2901" s="600" t="s">
        <v>5</v>
      </c>
      <c r="L2901" s="598"/>
      <c r="M2901" s="602"/>
      <c r="N2901" s="603"/>
      <c r="O2901" s="603"/>
      <c r="P2901" s="603"/>
      <c r="Q2901" s="603"/>
      <c r="R2901" s="603"/>
      <c r="S2901" s="603"/>
      <c r="T2901" s="604"/>
      <c r="AT2901" s="600" t="s">
        <v>205</v>
      </c>
      <c r="AU2901" s="600" t="s">
        <v>89</v>
      </c>
      <c r="AV2901" s="599" t="s">
        <v>11</v>
      </c>
      <c r="AW2901" s="599" t="s">
        <v>43</v>
      </c>
      <c r="AX2901" s="599" t="s">
        <v>82</v>
      </c>
      <c r="AY2901" s="600" t="s">
        <v>197</v>
      </c>
    </row>
    <row r="2902" spans="2:51" s="606" customFormat="1">
      <c r="B2902" s="605"/>
      <c r="D2902" s="594" t="s">
        <v>205</v>
      </c>
      <c r="E2902" s="607" t="s">
        <v>5</v>
      </c>
      <c r="F2902" s="608" t="s">
        <v>1029</v>
      </c>
      <c r="H2902" s="609">
        <v>-1.1819999999999999</v>
      </c>
      <c r="L2902" s="605"/>
      <c r="M2902" s="610"/>
      <c r="N2902" s="611"/>
      <c r="O2902" s="611"/>
      <c r="P2902" s="611"/>
      <c r="Q2902" s="611"/>
      <c r="R2902" s="611"/>
      <c r="S2902" s="611"/>
      <c r="T2902" s="612"/>
      <c r="AT2902" s="607" t="s">
        <v>205</v>
      </c>
      <c r="AU2902" s="607" t="s">
        <v>89</v>
      </c>
      <c r="AV2902" s="606" t="s">
        <v>89</v>
      </c>
      <c r="AW2902" s="606" t="s">
        <v>43</v>
      </c>
      <c r="AX2902" s="606" t="s">
        <v>82</v>
      </c>
      <c r="AY2902" s="607" t="s">
        <v>197</v>
      </c>
    </row>
    <row r="2903" spans="2:51" s="599" customFormat="1">
      <c r="B2903" s="598"/>
      <c r="D2903" s="594" t="s">
        <v>205</v>
      </c>
      <c r="E2903" s="600" t="s">
        <v>5</v>
      </c>
      <c r="F2903" s="601" t="s">
        <v>1118</v>
      </c>
      <c r="H2903" s="600" t="s">
        <v>5</v>
      </c>
      <c r="L2903" s="598"/>
      <c r="M2903" s="602"/>
      <c r="N2903" s="603"/>
      <c r="O2903" s="603"/>
      <c r="P2903" s="603"/>
      <c r="Q2903" s="603"/>
      <c r="R2903" s="603"/>
      <c r="S2903" s="603"/>
      <c r="T2903" s="604"/>
      <c r="AT2903" s="600" t="s">
        <v>205</v>
      </c>
      <c r="AU2903" s="600" t="s">
        <v>89</v>
      </c>
      <c r="AV2903" s="599" t="s">
        <v>11</v>
      </c>
      <c r="AW2903" s="599" t="s">
        <v>43</v>
      </c>
      <c r="AX2903" s="599" t="s">
        <v>82</v>
      </c>
      <c r="AY2903" s="600" t="s">
        <v>197</v>
      </c>
    </row>
    <row r="2904" spans="2:51" s="606" customFormat="1">
      <c r="B2904" s="605"/>
      <c r="D2904" s="594" t="s">
        <v>205</v>
      </c>
      <c r="E2904" s="607" t="s">
        <v>5</v>
      </c>
      <c r="F2904" s="608" t="s">
        <v>1032</v>
      </c>
      <c r="H2904" s="609">
        <v>3.375</v>
      </c>
      <c r="L2904" s="605"/>
      <c r="M2904" s="610"/>
      <c r="N2904" s="611"/>
      <c r="O2904" s="611"/>
      <c r="P2904" s="611"/>
      <c r="Q2904" s="611"/>
      <c r="R2904" s="611"/>
      <c r="S2904" s="611"/>
      <c r="T2904" s="612"/>
      <c r="AT2904" s="607" t="s">
        <v>205</v>
      </c>
      <c r="AU2904" s="607" t="s">
        <v>89</v>
      </c>
      <c r="AV2904" s="606" t="s">
        <v>89</v>
      </c>
      <c r="AW2904" s="606" t="s">
        <v>43</v>
      </c>
      <c r="AX2904" s="606" t="s">
        <v>82</v>
      </c>
      <c r="AY2904" s="607" t="s">
        <v>197</v>
      </c>
    </row>
    <row r="2905" spans="2:51" s="599" customFormat="1">
      <c r="B2905" s="598"/>
      <c r="D2905" s="594" t="s">
        <v>205</v>
      </c>
      <c r="E2905" s="600" t="s">
        <v>5</v>
      </c>
      <c r="F2905" s="601" t="s">
        <v>1119</v>
      </c>
      <c r="H2905" s="600" t="s">
        <v>5</v>
      </c>
      <c r="L2905" s="598"/>
      <c r="M2905" s="602"/>
      <c r="N2905" s="603"/>
      <c r="O2905" s="603"/>
      <c r="P2905" s="603"/>
      <c r="Q2905" s="603"/>
      <c r="R2905" s="603"/>
      <c r="S2905" s="603"/>
      <c r="T2905" s="604"/>
      <c r="AT2905" s="600" t="s">
        <v>205</v>
      </c>
      <c r="AU2905" s="600" t="s">
        <v>89</v>
      </c>
      <c r="AV2905" s="599" t="s">
        <v>11</v>
      </c>
      <c r="AW2905" s="599" t="s">
        <v>43</v>
      </c>
      <c r="AX2905" s="599" t="s">
        <v>82</v>
      </c>
      <c r="AY2905" s="600" t="s">
        <v>197</v>
      </c>
    </row>
    <row r="2906" spans="2:51" s="606" customFormat="1">
      <c r="B2906" s="605"/>
      <c r="D2906" s="594" t="s">
        <v>205</v>
      </c>
      <c r="E2906" s="607" t="s">
        <v>5</v>
      </c>
      <c r="F2906" s="608" t="s">
        <v>1047</v>
      </c>
      <c r="H2906" s="609">
        <v>12.68</v>
      </c>
      <c r="L2906" s="605"/>
      <c r="M2906" s="610"/>
      <c r="N2906" s="611"/>
      <c r="O2906" s="611"/>
      <c r="P2906" s="611"/>
      <c r="Q2906" s="611"/>
      <c r="R2906" s="611"/>
      <c r="S2906" s="611"/>
      <c r="T2906" s="612"/>
      <c r="AT2906" s="607" t="s">
        <v>205</v>
      </c>
      <c r="AU2906" s="607" t="s">
        <v>89</v>
      </c>
      <c r="AV2906" s="606" t="s">
        <v>89</v>
      </c>
      <c r="AW2906" s="606" t="s">
        <v>43</v>
      </c>
      <c r="AX2906" s="606" t="s">
        <v>82</v>
      </c>
      <c r="AY2906" s="607" t="s">
        <v>197</v>
      </c>
    </row>
    <row r="2907" spans="2:51" s="599" customFormat="1">
      <c r="B2907" s="598"/>
      <c r="D2907" s="594" t="s">
        <v>205</v>
      </c>
      <c r="E2907" s="600" t="s">
        <v>5</v>
      </c>
      <c r="F2907" s="601" t="s">
        <v>388</v>
      </c>
      <c r="H2907" s="600" t="s">
        <v>5</v>
      </c>
      <c r="L2907" s="598"/>
      <c r="M2907" s="602"/>
      <c r="N2907" s="603"/>
      <c r="O2907" s="603"/>
      <c r="P2907" s="603"/>
      <c r="Q2907" s="603"/>
      <c r="R2907" s="603"/>
      <c r="S2907" s="603"/>
      <c r="T2907" s="604"/>
      <c r="AT2907" s="600" t="s">
        <v>205</v>
      </c>
      <c r="AU2907" s="600" t="s">
        <v>89</v>
      </c>
      <c r="AV2907" s="599" t="s">
        <v>11</v>
      </c>
      <c r="AW2907" s="599" t="s">
        <v>43</v>
      </c>
      <c r="AX2907" s="599" t="s">
        <v>82</v>
      </c>
      <c r="AY2907" s="600" t="s">
        <v>197</v>
      </c>
    </row>
    <row r="2908" spans="2:51" s="606" customFormat="1">
      <c r="B2908" s="605"/>
      <c r="D2908" s="594" t="s">
        <v>205</v>
      </c>
      <c r="E2908" s="607" t="s">
        <v>5</v>
      </c>
      <c r="F2908" s="608" t="s">
        <v>1029</v>
      </c>
      <c r="H2908" s="609">
        <v>-1.1819999999999999</v>
      </c>
      <c r="L2908" s="605"/>
      <c r="M2908" s="610"/>
      <c r="N2908" s="611"/>
      <c r="O2908" s="611"/>
      <c r="P2908" s="611"/>
      <c r="Q2908" s="611"/>
      <c r="R2908" s="611"/>
      <c r="S2908" s="611"/>
      <c r="T2908" s="612"/>
      <c r="AT2908" s="607" t="s">
        <v>205</v>
      </c>
      <c r="AU2908" s="607" t="s">
        <v>89</v>
      </c>
      <c r="AV2908" s="606" t="s">
        <v>89</v>
      </c>
      <c r="AW2908" s="606" t="s">
        <v>43</v>
      </c>
      <c r="AX2908" s="606" t="s">
        <v>82</v>
      </c>
      <c r="AY2908" s="607" t="s">
        <v>197</v>
      </c>
    </row>
    <row r="2909" spans="2:51" s="599" customFormat="1">
      <c r="B2909" s="598"/>
      <c r="D2909" s="594" t="s">
        <v>205</v>
      </c>
      <c r="E2909" s="600" t="s">
        <v>5</v>
      </c>
      <c r="F2909" s="601" t="s">
        <v>1120</v>
      </c>
      <c r="H2909" s="600" t="s">
        <v>5</v>
      </c>
      <c r="L2909" s="598"/>
      <c r="M2909" s="602"/>
      <c r="N2909" s="603"/>
      <c r="O2909" s="603"/>
      <c r="P2909" s="603"/>
      <c r="Q2909" s="603"/>
      <c r="R2909" s="603"/>
      <c r="S2909" s="603"/>
      <c r="T2909" s="604"/>
      <c r="AT2909" s="600" t="s">
        <v>205</v>
      </c>
      <c r="AU2909" s="600" t="s">
        <v>89</v>
      </c>
      <c r="AV2909" s="599" t="s">
        <v>11</v>
      </c>
      <c r="AW2909" s="599" t="s">
        <v>43</v>
      </c>
      <c r="AX2909" s="599" t="s">
        <v>82</v>
      </c>
      <c r="AY2909" s="600" t="s">
        <v>197</v>
      </c>
    </row>
    <row r="2910" spans="2:51" s="606" customFormat="1">
      <c r="B2910" s="605"/>
      <c r="D2910" s="594" t="s">
        <v>205</v>
      </c>
      <c r="E2910" s="607" t="s">
        <v>5</v>
      </c>
      <c r="F2910" s="608" t="s">
        <v>1032</v>
      </c>
      <c r="H2910" s="609">
        <v>3.375</v>
      </c>
      <c r="L2910" s="605"/>
      <c r="M2910" s="610"/>
      <c r="N2910" s="611"/>
      <c r="O2910" s="611"/>
      <c r="P2910" s="611"/>
      <c r="Q2910" s="611"/>
      <c r="R2910" s="611"/>
      <c r="S2910" s="611"/>
      <c r="T2910" s="612"/>
      <c r="AT2910" s="607" t="s">
        <v>205</v>
      </c>
      <c r="AU2910" s="607" t="s">
        <v>89</v>
      </c>
      <c r="AV2910" s="606" t="s">
        <v>89</v>
      </c>
      <c r="AW2910" s="606" t="s">
        <v>43</v>
      </c>
      <c r="AX2910" s="606" t="s">
        <v>82</v>
      </c>
      <c r="AY2910" s="607" t="s">
        <v>197</v>
      </c>
    </row>
    <row r="2911" spans="2:51" s="599" customFormat="1">
      <c r="B2911" s="598"/>
      <c r="D2911" s="594" t="s">
        <v>205</v>
      </c>
      <c r="E2911" s="600" t="s">
        <v>5</v>
      </c>
      <c r="F2911" s="601" t="s">
        <v>1121</v>
      </c>
      <c r="H2911" s="600" t="s">
        <v>5</v>
      </c>
      <c r="L2911" s="598"/>
      <c r="M2911" s="602"/>
      <c r="N2911" s="603"/>
      <c r="O2911" s="603"/>
      <c r="P2911" s="603"/>
      <c r="Q2911" s="603"/>
      <c r="R2911" s="603"/>
      <c r="S2911" s="603"/>
      <c r="T2911" s="604"/>
      <c r="AT2911" s="600" t="s">
        <v>205</v>
      </c>
      <c r="AU2911" s="600" t="s">
        <v>89</v>
      </c>
      <c r="AV2911" s="599" t="s">
        <v>11</v>
      </c>
      <c r="AW2911" s="599" t="s">
        <v>43</v>
      </c>
      <c r="AX2911" s="599" t="s">
        <v>82</v>
      </c>
      <c r="AY2911" s="600" t="s">
        <v>197</v>
      </c>
    </row>
    <row r="2912" spans="2:51" s="606" customFormat="1">
      <c r="B2912" s="605"/>
      <c r="D2912" s="594" t="s">
        <v>205</v>
      </c>
      <c r="E2912" s="607" t="s">
        <v>5</v>
      </c>
      <c r="F2912" s="608" t="s">
        <v>1047</v>
      </c>
      <c r="H2912" s="609">
        <v>12.68</v>
      </c>
      <c r="L2912" s="605"/>
      <c r="M2912" s="610"/>
      <c r="N2912" s="611"/>
      <c r="O2912" s="611"/>
      <c r="P2912" s="611"/>
      <c r="Q2912" s="611"/>
      <c r="R2912" s="611"/>
      <c r="S2912" s="611"/>
      <c r="T2912" s="612"/>
      <c r="AT2912" s="607" t="s">
        <v>205</v>
      </c>
      <c r="AU2912" s="607" t="s">
        <v>89</v>
      </c>
      <c r="AV2912" s="606" t="s">
        <v>89</v>
      </c>
      <c r="AW2912" s="606" t="s">
        <v>43</v>
      </c>
      <c r="AX2912" s="606" t="s">
        <v>82</v>
      </c>
      <c r="AY2912" s="607" t="s">
        <v>197</v>
      </c>
    </row>
    <row r="2913" spans="2:51" s="599" customFormat="1">
      <c r="B2913" s="598"/>
      <c r="D2913" s="594" t="s">
        <v>205</v>
      </c>
      <c r="E2913" s="600" t="s">
        <v>5</v>
      </c>
      <c r="F2913" s="601" t="s">
        <v>388</v>
      </c>
      <c r="H2913" s="600" t="s">
        <v>5</v>
      </c>
      <c r="L2913" s="598"/>
      <c r="M2913" s="602"/>
      <c r="N2913" s="603"/>
      <c r="O2913" s="603"/>
      <c r="P2913" s="603"/>
      <c r="Q2913" s="603"/>
      <c r="R2913" s="603"/>
      <c r="S2913" s="603"/>
      <c r="T2913" s="604"/>
      <c r="AT2913" s="600" t="s">
        <v>205</v>
      </c>
      <c r="AU2913" s="600" t="s">
        <v>89</v>
      </c>
      <c r="AV2913" s="599" t="s">
        <v>11</v>
      </c>
      <c r="AW2913" s="599" t="s">
        <v>43</v>
      </c>
      <c r="AX2913" s="599" t="s">
        <v>82</v>
      </c>
      <c r="AY2913" s="600" t="s">
        <v>197</v>
      </c>
    </row>
    <row r="2914" spans="2:51" s="606" customFormat="1">
      <c r="B2914" s="605"/>
      <c r="D2914" s="594" t="s">
        <v>205</v>
      </c>
      <c r="E2914" s="607" t="s">
        <v>5</v>
      </c>
      <c r="F2914" s="608" t="s">
        <v>1029</v>
      </c>
      <c r="H2914" s="609">
        <v>-1.1819999999999999</v>
      </c>
      <c r="L2914" s="605"/>
      <c r="M2914" s="610"/>
      <c r="N2914" s="611"/>
      <c r="O2914" s="611"/>
      <c r="P2914" s="611"/>
      <c r="Q2914" s="611"/>
      <c r="R2914" s="611"/>
      <c r="S2914" s="611"/>
      <c r="T2914" s="612"/>
      <c r="AT2914" s="607" t="s">
        <v>205</v>
      </c>
      <c r="AU2914" s="607" t="s">
        <v>89</v>
      </c>
      <c r="AV2914" s="606" t="s">
        <v>89</v>
      </c>
      <c r="AW2914" s="606" t="s">
        <v>43</v>
      </c>
      <c r="AX2914" s="606" t="s">
        <v>82</v>
      </c>
      <c r="AY2914" s="607" t="s">
        <v>197</v>
      </c>
    </row>
    <row r="2915" spans="2:51" s="599" customFormat="1">
      <c r="B2915" s="598"/>
      <c r="D2915" s="594" t="s">
        <v>205</v>
      </c>
      <c r="E2915" s="600" t="s">
        <v>5</v>
      </c>
      <c r="F2915" s="601" t="s">
        <v>1122</v>
      </c>
      <c r="H2915" s="600" t="s">
        <v>5</v>
      </c>
      <c r="L2915" s="598"/>
      <c r="M2915" s="602"/>
      <c r="N2915" s="603"/>
      <c r="O2915" s="603"/>
      <c r="P2915" s="603"/>
      <c r="Q2915" s="603"/>
      <c r="R2915" s="603"/>
      <c r="S2915" s="603"/>
      <c r="T2915" s="604"/>
      <c r="AT2915" s="600" t="s">
        <v>205</v>
      </c>
      <c r="AU2915" s="600" t="s">
        <v>89</v>
      </c>
      <c r="AV2915" s="599" t="s">
        <v>11</v>
      </c>
      <c r="AW2915" s="599" t="s">
        <v>43</v>
      </c>
      <c r="AX2915" s="599" t="s">
        <v>82</v>
      </c>
      <c r="AY2915" s="600" t="s">
        <v>197</v>
      </c>
    </row>
    <row r="2916" spans="2:51" s="606" customFormat="1">
      <c r="B2916" s="605"/>
      <c r="D2916" s="594" t="s">
        <v>205</v>
      </c>
      <c r="E2916" s="607" t="s">
        <v>5</v>
      </c>
      <c r="F2916" s="608" t="s">
        <v>1032</v>
      </c>
      <c r="H2916" s="609">
        <v>3.375</v>
      </c>
      <c r="L2916" s="605"/>
      <c r="M2916" s="610"/>
      <c r="N2916" s="611"/>
      <c r="O2916" s="611"/>
      <c r="P2916" s="611"/>
      <c r="Q2916" s="611"/>
      <c r="R2916" s="611"/>
      <c r="S2916" s="611"/>
      <c r="T2916" s="612"/>
      <c r="AT2916" s="607" t="s">
        <v>205</v>
      </c>
      <c r="AU2916" s="607" t="s">
        <v>89</v>
      </c>
      <c r="AV2916" s="606" t="s">
        <v>89</v>
      </c>
      <c r="AW2916" s="606" t="s">
        <v>43</v>
      </c>
      <c r="AX2916" s="606" t="s">
        <v>82</v>
      </c>
      <c r="AY2916" s="607" t="s">
        <v>197</v>
      </c>
    </row>
    <row r="2917" spans="2:51" s="599" customFormat="1">
      <c r="B2917" s="598"/>
      <c r="D2917" s="594" t="s">
        <v>205</v>
      </c>
      <c r="E2917" s="600" t="s">
        <v>5</v>
      </c>
      <c r="F2917" s="601" t="s">
        <v>1123</v>
      </c>
      <c r="H2917" s="600" t="s">
        <v>5</v>
      </c>
      <c r="L2917" s="598"/>
      <c r="M2917" s="602"/>
      <c r="N2917" s="603"/>
      <c r="O2917" s="603"/>
      <c r="P2917" s="603"/>
      <c r="Q2917" s="603"/>
      <c r="R2917" s="603"/>
      <c r="S2917" s="603"/>
      <c r="T2917" s="604"/>
      <c r="AT2917" s="600" t="s">
        <v>205</v>
      </c>
      <c r="AU2917" s="600" t="s">
        <v>89</v>
      </c>
      <c r="AV2917" s="599" t="s">
        <v>11</v>
      </c>
      <c r="AW2917" s="599" t="s">
        <v>43</v>
      </c>
      <c r="AX2917" s="599" t="s">
        <v>82</v>
      </c>
      <c r="AY2917" s="600" t="s">
        <v>197</v>
      </c>
    </row>
    <row r="2918" spans="2:51" s="606" customFormat="1">
      <c r="B2918" s="605"/>
      <c r="D2918" s="594" t="s">
        <v>205</v>
      </c>
      <c r="E2918" s="607" t="s">
        <v>5</v>
      </c>
      <c r="F2918" s="608" t="s">
        <v>1047</v>
      </c>
      <c r="H2918" s="609">
        <v>12.68</v>
      </c>
      <c r="L2918" s="605"/>
      <c r="M2918" s="610"/>
      <c r="N2918" s="611"/>
      <c r="O2918" s="611"/>
      <c r="P2918" s="611"/>
      <c r="Q2918" s="611"/>
      <c r="R2918" s="611"/>
      <c r="S2918" s="611"/>
      <c r="T2918" s="612"/>
      <c r="AT2918" s="607" t="s">
        <v>205</v>
      </c>
      <c r="AU2918" s="607" t="s">
        <v>89</v>
      </c>
      <c r="AV2918" s="606" t="s">
        <v>89</v>
      </c>
      <c r="AW2918" s="606" t="s">
        <v>43</v>
      </c>
      <c r="AX2918" s="606" t="s">
        <v>82</v>
      </c>
      <c r="AY2918" s="607" t="s">
        <v>197</v>
      </c>
    </row>
    <row r="2919" spans="2:51" s="599" customFormat="1">
      <c r="B2919" s="598"/>
      <c r="D2919" s="594" t="s">
        <v>205</v>
      </c>
      <c r="E2919" s="600" t="s">
        <v>5</v>
      </c>
      <c r="F2919" s="601" t="s">
        <v>388</v>
      </c>
      <c r="H2919" s="600" t="s">
        <v>5</v>
      </c>
      <c r="L2919" s="598"/>
      <c r="M2919" s="602"/>
      <c r="N2919" s="603"/>
      <c r="O2919" s="603"/>
      <c r="P2919" s="603"/>
      <c r="Q2919" s="603"/>
      <c r="R2919" s="603"/>
      <c r="S2919" s="603"/>
      <c r="T2919" s="604"/>
      <c r="AT2919" s="600" t="s">
        <v>205</v>
      </c>
      <c r="AU2919" s="600" t="s">
        <v>89</v>
      </c>
      <c r="AV2919" s="599" t="s">
        <v>11</v>
      </c>
      <c r="AW2919" s="599" t="s">
        <v>43</v>
      </c>
      <c r="AX2919" s="599" t="s">
        <v>82</v>
      </c>
      <c r="AY2919" s="600" t="s">
        <v>197</v>
      </c>
    </row>
    <row r="2920" spans="2:51" s="606" customFormat="1">
      <c r="B2920" s="605"/>
      <c r="D2920" s="594" t="s">
        <v>205</v>
      </c>
      <c r="E2920" s="607" t="s">
        <v>5</v>
      </c>
      <c r="F2920" s="608" t="s">
        <v>1029</v>
      </c>
      <c r="H2920" s="609">
        <v>-1.1819999999999999</v>
      </c>
      <c r="L2920" s="605"/>
      <c r="M2920" s="610"/>
      <c r="N2920" s="611"/>
      <c r="O2920" s="611"/>
      <c r="P2920" s="611"/>
      <c r="Q2920" s="611"/>
      <c r="R2920" s="611"/>
      <c r="S2920" s="611"/>
      <c r="T2920" s="612"/>
      <c r="AT2920" s="607" t="s">
        <v>205</v>
      </c>
      <c r="AU2920" s="607" t="s">
        <v>89</v>
      </c>
      <c r="AV2920" s="606" t="s">
        <v>89</v>
      </c>
      <c r="AW2920" s="606" t="s">
        <v>43</v>
      </c>
      <c r="AX2920" s="606" t="s">
        <v>82</v>
      </c>
      <c r="AY2920" s="607" t="s">
        <v>197</v>
      </c>
    </row>
    <row r="2921" spans="2:51" s="599" customFormat="1">
      <c r="B2921" s="598"/>
      <c r="D2921" s="594" t="s">
        <v>205</v>
      </c>
      <c r="E2921" s="600" t="s">
        <v>5</v>
      </c>
      <c r="F2921" s="601" t="s">
        <v>1124</v>
      </c>
      <c r="H2921" s="600" t="s">
        <v>5</v>
      </c>
      <c r="L2921" s="598"/>
      <c r="M2921" s="602"/>
      <c r="N2921" s="603"/>
      <c r="O2921" s="603"/>
      <c r="P2921" s="603"/>
      <c r="Q2921" s="603"/>
      <c r="R2921" s="603"/>
      <c r="S2921" s="603"/>
      <c r="T2921" s="604"/>
      <c r="AT2921" s="600" t="s">
        <v>205</v>
      </c>
      <c r="AU2921" s="600" t="s">
        <v>89</v>
      </c>
      <c r="AV2921" s="599" t="s">
        <v>11</v>
      </c>
      <c r="AW2921" s="599" t="s">
        <v>43</v>
      </c>
      <c r="AX2921" s="599" t="s">
        <v>82</v>
      </c>
      <c r="AY2921" s="600" t="s">
        <v>197</v>
      </c>
    </row>
    <row r="2922" spans="2:51" s="606" customFormat="1">
      <c r="B2922" s="605"/>
      <c r="D2922" s="594" t="s">
        <v>205</v>
      </c>
      <c r="E2922" s="607" t="s">
        <v>5</v>
      </c>
      <c r="F2922" s="608" t="s">
        <v>1032</v>
      </c>
      <c r="H2922" s="609">
        <v>3.375</v>
      </c>
      <c r="L2922" s="605"/>
      <c r="M2922" s="610"/>
      <c r="N2922" s="611"/>
      <c r="O2922" s="611"/>
      <c r="P2922" s="611"/>
      <c r="Q2922" s="611"/>
      <c r="R2922" s="611"/>
      <c r="S2922" s="611"/>
      <c r="T2922" s="612"/>
      <c r="AT2922" s="607" t="s">
        <v>205</v>
      </c>
      <c r="AU2922" s="607" t="s">
        <v>89</v>
      </c>
      <c r="AV2922" s="606" t="s">
        <v>89</v>
      </c>
      <c r="AW2922" s="606" t="s">
        <v>43</v>
      </c>
      <c r="AX2922" s="606" t="s">
        <v>82</v>
      </c>
      <c r="AY2922" s="607" t="s">
        <v>197</v>
      </c>
    </row>
    <row r="2923" spans="2:51" s="599" customFormat="1">
      <c r="B2923" s="598"/>
      <c r="D2923" s="594" t="s">
        <v>205</v>
      </c>
      <c r="E2923" s="600" t="s">
        <v>5</v>
      </c>
      <c r="F2923" s="601" t="s">
        <v>1125</v>
      </c>
      <c r="H2923" s="600" t="s">
        <v>5</v>
      </c>
      <c r="L2923" s="598"/>
      <c r="M2923" s="602"/>
      <c r="N2923" s="603"/>
      <c r="O2923" s="603"/>
      <c r="P2923" s="603"/>
      <c r="Q2923" s="603"/>
      <c r="R2923" s="603"/>
      <c r="S2923" s="603"/>
      <c r="T2923" s="604"/>
      <c r="AT2923" s="600" t="s">
        <v>205</v>
      </c>
      <c r="AU2923" s="600" t="s">
        <v>89</v>
      </c>
      <c r="AV2923" s="599" t="s">
        <v>11</v>
      </c>
      <c r="AW2923" s="599" t="s">
        <v>43</v>
      </c>
      <c r="AX2923" s="599" t="s">
        <v>82</v>
      </c>
      <c r="AY2923" s="600" t="s">
        <v>197</v>
      </c>
    </row>
    <row r="2924" spans="2:51" s="606" customFormat="1">
      <c r="B2924" s="605"/>
      <c r="D2924" s="594" t="s">
        <v>205</v>
      </c>
      <c r="E2924" s="607" t="s">
        <v>5</v>
      </c>
      <c r="F2924" s="608" t="s">
        <v>1047</v>
      </c>
      <c r="H2924" s="609">
        <v>12.68</v>
      </c>
      <c r="L2924" s="605"/>
      <c r="M2924" s="610"/>
      <c r="N2924" s="611"/>
      <c r="O2924" s="611"/>
      <c r="P2924" s="611"/>
      <c r="Q2924" s="611"/>
      <c r="R2924" s="611"/>
      <c r="S2924" s="611"/>
      <c r="T2924" s="612"/>
      <c r="AT2924" s="607" t="s">
        <v>205</v>
      </c>
      <c r="AU2924" s="607" t="s">
        <v>89</v>
      </c>
      <c r="AV2924" s="606" t="s">
        <v>89</v>
      </c>
      <c r="AW2924" s="606" t="s">
        <v>43</v>
      </c>
      <c r="AX2924" s="606" t="s">
        <v>82</v>
      </c>
      <c r="AY2924" s="607" t="s">
        <v>197</v>
      </c>
    </row>
    <row r="2925" spans="2:51" s="599" customFormat="1">
      <c r="B2925" s="598"/>
      <c r="D2925" s="594" t="s">
        <v>205</v>
      </c>
      <c r="E2925" s="600" t="s">
        <v>5</v>
      </c>
      <c r="F2925" s="601" t="s">
        <v>388</v>
      </c>
      <c r="H2925" s="600" t="s">
        <v>5</v>
      </c>
      <c r="L2925" s="598"/>
      <c r="M2925" s="602"/>
      <c r="N2925" s="603"/>
      <c r="O2925" s="603"/>
      <c r="P2925" s="603"/>
      <c r="Q2925" s="603"/>
      <c r="R2925" s="603"/>
      <c r="S2925" s="603"/>
      <c r="T2925" s="604"/>
      <c r="AT2925" s="600" t="s">
        <v>205</v>
      </c>
      <c r="AU2925" s="600" t="s">
        <v>89</v>
      </c>
      <c r="AV2925" s="599" t="s">
        <v>11</v>
      </c>
      <c r="AW2925" s="599" t="s">
        <v>43</v>
      </c>
      <c r="AX2925" s="599" t="s">
        <v>82</v>
      </c>
      <c r="AY2925" s="600" t="s">
        <v>197</v>
      </c>
    </row>
    <row r="2926" spans="2:51" s="606" customFormat="1">
      <c r="B2926" s="605"/>
      <c r="D2926" s="594" t="s">
        <v>205</v>
      </c>
      <c r="E2926" s="607" t="s">
        <v>5</v>
      </c>
      <c r="F2926" s="608" t="s">
        <v>1029</v>
      </c>
      <c r="H2926" s="609">
        <v>-1.1819999999999999</v>
      </c>
      <c r="L2926" s="605"/>
      <c r="M2926" s="610"/>
      <c r="N2926" s="611"/>
      <c r="O2926" s="611"/>
      <c r="P2926" s="611"/>
      <c r="Q2926" s="611"/>
      <c r="R2926" s="611"/>
      <c r="S2926" s="611"/>
      <c r="T2926" s="612"/>
      <c r="AT2926" s="607" t="s">
        <v>205</v>
      </c>
      <c r="AU2926" s="607" t="s">
        <v>89</v>
      </c>
      <c r="AV2926" s="606" t="s">
        <v>89</v>
      </c>
      <c r="AW2926" s="606" t="s">
        <v>43</v>
      </c>
      <c r="AX2926" s="606" t="s">
        <v>82</v>
      </c>
      <c r="AY2926" s="607" t="s">
        <v>197</v>
      </c>
    </row>
    <row r="2927" spans="2:51" s="599" customFormat="1">
      <c r="B2927" s="598"/>
      <c r="D2927" s="594" t="s">
        <v>205</v>
      </c>
      <c r="E2927" s="600" t="s">
        <v>5</v>
      </c>
      <c r="F2927" s="601" t="s">
        <v>1126</v>
      </c>
      <c r="H2927" s="600" t="s">
        <v>5</v>
      </c>
      <c r="L2927" s="598"/>
      <c r="M2927" s="602"/>
      <c r="N2927" s="603"/>
      <c r="O2927" s="603"/>
      <c r="P2927" s="603"/>
      <c r="Q2927" s="603"/>
      <c r="R2927" s="603"/>
      <c r="S2927" s="603"/>
      <c r="T2927" s="604"/>
      <c r="AT2927" s="600" t="s">
        <v>205</v>
      </c>
      <c r="AU2927" s="600" t="s">
        <v>89</v>
      </c>
      <c r="AV2927" s="599" t="s">
        <v>11</v>
      </c>
      <c r="AW2927" s="599" t="s">
        <v>43</v>
      </c>
      <c r="AX2927" s="599" t="s">
        <v>82</v>
      </c>
      <c r="AY2927" s="600" t="s">
        <v>197</v>
      </c>
    </row>
    <row r="2928" spans="2:51" s="606" customFormat="1">
      <c r="B2928" s="605"/>
      <c r="D2928" s="594" t="s">
        <v>205</v>
      </c>
      <c r="E2928" s="607" t="s">
        <v>5</v>
      </c>
      <c r="F2928" s="608" t="s">
        <v>1032</v>
      </c>
      <c r="H2928" s="609">
        <v>3.375</v>
      </c>
      <c r="L2928" s="605"/>
      <c r="M2928" s="610"/>
      <c r="N2928" s="611"/>
      <c r="O2928" s="611"/>
      <c r="P2928" s="611"/>
      <c r="Q2928" s="611"/>
      <c r="R2928" s="611"/>
      <c r="S2928" s="611"/>
      <c r="T2928" s="612"/>
      <c r="AT2928" s="607" t="s">
        <v>205</v>
      </c>
      <c r="AU2928" s="607" t="s">
        <v>89</v>
      </c>
      <c r="AV2928" s="606" t="s">
        <v>89</v>
      </c>
      <c r="AW2928" s="606" t="s">
        <v>43</v>
      </c>
      <c r="AX2928" s="606" t="s">
        <v>82</v>
      </c>
      <c r="AY2928" s="607" t="s">
        <v>197</v>
      </c>
    </row>
    <row r="2929" spans="2:65" s="599" customFormat="1">
      <c r="B2929" s="598"/>
      <c r="D2929" s="594" t="s">
        <v>205</v>
      </c>
      <c r="E2929" s="600" t="s">
        <v>5</v>
      </c>
      <c r="F2929" s="601" t="s">
        <v>1127</v>
      </c>
      <c r="H2929" s="600" t="s">
        <v>5</v>
      </c>
      <c r="L2929" s="598"/>
      <c r="M2929" s="602"/>
      <c r="N2929" s="603"/>
      <c r="O2929" s="603"/>
      <c r="P2929" s="603"/>
      <c r="Q2929" s="603"/>
      <c r="R2929" s="603"/>
      <c r="S2929" s="603"/>
      <c r="T2929" s="604"/>
      <c r="AT2929" s="600" t="s">
        <v>205</v>
      </c>
      <c r="AU2929" s="600" t="s">
        <v>89</v>
      </c>
      <c r="AV2929" s="599" t="s">
        <v>11</v>
      </c>
      <c r="AW2929" s="599" t="s">
        <v>43</v>
      </c>
      <c r="AX2929" s="599" t="s">
        <v>82</v>
      </c>
      <c r="AY2929" s="600" t="s">
        <v>197</v>
      </c>
    </row>
    <row r="2930" spans="2:65" s="606" customFormat="1">
      <c r="B2930" s="605"/>
      <c r="D2930" s="594" t="s">
        <v>205</v>
      </c>
      <c r="E2930" s="607" t="s">
        <v>5</v>
      </c>
      <c r="F2930" s="608" t="s">
        <v>1047</v>
      </c>
      <c r="H2930" s="609">
        <v>12.68</v>
      </c>
      <c r="L2930" s="605"/>
      <c r="M2930" s="610"/>
      <c r="N2930" s="611"/>
      <c r="O2930" s="611"/>
      <c r="P2930" s="611"/>
      <c r="Q2930" s="611"/>
      <c r="R2930" s="611"/>
      <c r="S2930" s="611"/>
      <c r="T2930" s="612"/>
      <c r="AT2930" s="607" t="s">
        <v>205</v>
      </c>
      <c r="AU2930" s="607" t="s">
        <v>89</v>
      </c>
      <c r="AV2930" s="606" t="s">
        <v>89</v>
      </c>
      <c r="AW2930" s="606" t="s">
        <v>43</v>
      </c>
      <c r="AX2930" s="606" t="s">
        <v>82</v>
      </c>
      <c r="AY2930" s="607" t="s">
        <v>197</v>
      </c>
    </row>
    <row r="2931" spans="2:65" s="599" customFormat="1">
      <c r="B2931" s="598"/>
      <c r="D2931" s="594" t="s">
        <v>205</v>
      </c>
      <c r="E2931" s="600" t="s">
        <v>5</v>
      </c>
      <c r="F2931" s="601" t="s">
        <v>388</v>
      </c>
      <c r="H2931" s="600" t="s">
        <v>5</v>
      </c>
      <c r="L2931" s="598"/>
      <c r="M2931" s="602"/>
      <c r="N2931" s="603"/>
      <c r="O2931" s="603"/>
      <c r="P2931" s="603"/>
      <c r="Q2931" s="603"/>
      <c r="R2931" s="603"/>
      <c r="S2931" s="603"/>
      <c r="T2931" s="604"/>
      <c r="AT2931" s="600" t="s">
        <v>205</v>
      </c>
      <c r="AU2931" s="600" t="s">
        <v>89</v>
      </c>
      <c r="AV2931" s="599" t="s">
        <v>11</v>
      </c>
      <c r="AW2931" s="599" t="s">
        <v>43</v>
      </c>
      <c r="AX2931" s="599" t="s">
        <v>82</v>
      </c>
      <c r="AY2931" s="600" t="s">
        <v>197</v>
      </c>
    </row>
    <row r="2932" spans="2:65" s="606" customFormat="1">
      <c r="B2932" s="605"/>
      <c r="D2932" s="594" t="s">
        <v>205</v>
      </c>
      <c r="E2932" s="607" t="s">
        <v>5</v>
      </c>
      <c r="F2932" s="608" t="s">
        <v>1029</v>
      </c>
      <c r="H2932" s="609">
        <v>-1.1819999999999999</v>
      </c>
      <c r="L2932" s="605"/>
      <c r="M2932" s="610"/>
      <c r="N2932" s="611"/>
      <c r="O2932" s="611"/>
      <c r="P2932" s="611"/>
      <c r="Q2932" s="611"/>
      <c r="R2932" s="611"/>
      <c r="S2932" s="611"/>
      <c r="T2932" s="612"/>
      <c r="AT2932" s="607" t="s">
        <v>205</v>
      </c>
      <c r="AU2932" s="607" t="s">
        <v>89</v>
      </c>
      <c r="AV2932" s="606" t="s">
        <v>89</v>
      </c>
      <c r="AW2932" s="606" t="s">
        <v>43</v>
      </c>
      <c r="AX2932" s="606" t="s">
        <v>82</v>
      </c>
      <c r="AY2932" s="607" t="s">
        <v>197</v>
      </c>
    </row>
    <row r="2933" spans="2:65" s="622" customFormat="1">
      <c r="B2933" s="621"/>
      <c r="D2933" s="594" t="s">
        <v>205</v>
      </c>
      <c r="E2933" s="623" t="s">
        <v>5</v>
      </c>
      <c r="F2933" s="624" t="s">
        <v>253</v>
      </c>
      <c r="H2933" s="625">
        <v>177.99600000000001</v>
      </c>
      <c r="L2933" s="621"/>
      <c r="M2933" s="626"/>
      <c r="N2933" s="627"/>
      <c r="O2933" s="627"/>
      <c r="P2933" s="627"/>
      <c r="Q2933" s="627"/>
      <c r="R2933" s="627"/>
      <c r="S2933" s="627"/>
      <c r="T2933" s="628"/>
      <c r="AT2933" s="623" t="s">
        <v>205</v>
      </c>
      <c r="AU2933" s="623" t="s">
        <v>89</v>
      </c>
      <c r="AV2933" s="622" t="s">
        <v>114</v>
      </c>
      <c r="AW2933" s="622" t="s">
        <v>43</v>
      </c>
      <c r="AX2933" s="622" t="s">
        <v>82</v>
      </c>
      <c r="AY2933" s="623" t="s">
        <v>197</v>
      </c>
    </row>
    <row r="2934" spans="2:65" s="614" customFormat="1">
      <c r="B2934" s="613"/>
      <c r="D2934" s="594" t="s">
        <v>205</v>
      </c>
      <c r="E2934" s="615" t="s">
        <v>5</v>
      </c>
      <c r="F2934" s="616" t="s">
        <v>210</v>
      </c>
      <c r="H2934" s="617">
        <v>727.92399999999998</v>
      </c>
      <c r="L2934" s="613"/>
      <c r="M2934" s="618"/>
      <c r="N2934" s="619"/>
      <c r="O2934" s="619"/>
      <c r="P2934" s="619"/>
      <c r="Q2934" s="619"/>
      <c r="R2934" s="619"/>
      <c r="S2934" s="619"/>
      <c r="T2934" s="620"/>
      <c r="AT2934" s="615" t="s">
        <v>205</v>
      </c>
      <c r="AU2934" s="615" t="s">
        <v>89</v>
      </c>
      <c r="AV2934" s="614" t="s">
        <v>129</v>
      </c>
      <c r="AW2934" s="614" t="s">
        <v>43</v>
      </c>
      <c r="AX2934" s="614" t="s">
        <v>11</v>
      </c>
      <c r="AY2934" s="615" t="s">
        <v>197</v>
      </c>
    </row>
    <row r="2935" spans="2:65" s="560" customFormat="1" ht="29.85" customHeight="1">
      <c r="B2935" s="559"/>
      <c r="D2935" s="561" t="s">
        <v>81</v>
      </c>
      <c r="E2935" s="570" t="s">
        <v>1897</v>
      </c>
      <c r="F2935" s="570" t="s">
        <v>1898</v>
      </c>
      <c r="J2935" s="571">
        <f>BK2935</f>
        <v>0</v>
      </c>
      <c r="L2935" s="559"/>
      <c r="M2935" s="564"/>
      <c r="N2935" s="565"/>
      <c r="O2935" s="565"/>
      <c r="P2935" s="566">
        <f>SUM(P2936:P2975)</f>
        <v>0</v>
      </c>
      <c r="Q2935" s="565"/>
      <c r="R2935" s="566">
        <f>SUM(R2936:R2975)</f>
        <v>0</v>
      </c>
      <c r="S2935" s="565"/>
      <c r="T2935" s="567">
        <f>SUM(T2936:T2975)</f>
        <v>3.0912700000000002</v>
      </c>
      <c r="AR2935" s="561" t="s">
        <v>89</v>
      </c>
      <c r="AT2935" s="568" t="s">
        <v>81</v>
      </c>
      <c r="AU2935" s="568" t="s">
        <v>11</v>
      </c>
      <c r="AY2935" s="561" t="s">
        <v>197</v>
      </c>
      <c r="BK2935" s="569">
        <f>SUM(BK2936:BK2975)</f>
        <v>0</v>
      </c>
    </row>
    <row r="2936" spans="2:65" s="492" customFormat="1" ht="25.5" customHeight="1">
      <c r="B2936" s="493"/>
      <c r="C2936" s="572" t="s">
        <v>1899</v>
      </c>
      <c r="D2936" s="572" t="s">
        <v>199</v>
      </c>
      <c r="E2936" s="573" t="s">
        <v>1900</v>
      </c>
      <c r="F2936" s="574" t="s">
        <v>1901</v>
      </c>
      <c r="G2936" s="575" t="s">
        <v>290</v>
      </c>
      <c r="H2936" s="576">
        <v>23.5</v>
      </c>
      <c r="I2936" s="7"/>
      <c r="J2936" s="577">
        <f>ROUND(I2936*H2936,0)</f>
        <v>0</v>
      </c>
      <c r="K2936" s="574" t="s">
        <v>203</v>
      </c>
      <c r="L2936" s="493"/>
      <c r="M2936" s="578" t="s">
        <v>5</v>
      </c>
      <c r="N2936" s="579" t="s">
        <v>53</v>
      </c>
      <c r="O2936" s="494"/>
      <c r="P2936" s="580">
        <f>O2936*H2936</f>
        <v>0</v>
      </c>
      <c r="Q2936" s="580">
        <v>0</v>
      </c>
      <c r="R2936" s="580">
        <f>Q2936*H2936</f>
        <v>0</v>
      </c>
      <c r="S2936" s="580">
        <v>1.4E-2</v>
      </c>
      <c r="T2936" s="581">
        <f>S2936*H2936</f>
        <v>0.32900000000000001</v>
      </c>
      <c r="AR2936" s="482" t="s">
        <v>374</v>
      </c>
      <c r="AT2936" s="482" t="s">
        <v>199</v>
      </c>
      <c r="AU2936" s="482" t="s">
        <v>89</v>
      </c>
      <c r="AY2936" s="482" t="s">
        <v>197</v>
      </c>
      <c r="BE2936" s="582">
        <f>IF(N2936="základní",J2936,0)</f>
        <v>0</v>
      </c>
      <c r="BF2936" s="582">
        <f>IF(N2936="snížená",J2936,0)</f>
        <v>0</v>
      </c>
      <c r="BG2936" s="582">
        <f>IF(N2936="zákl. přenesená",J2936,0)</f>
        <v>0</v>
      </c>
      <c r="BH2936" s="582">
        <f>IF(N2936="sníž. přenesená",J2936,0)</f>
        <v>0</v>
      </c>
      <c r="BI2936" s="582">
        <f>IF(N2936="nulová",J2936,0)</f>
        <v>0</v>
      </c>
      <c r="BJ2936" s="482" t="s">
        <v>11</v>
      </c>
      <c r="BK2936" s="582">
        <f>ROUND(I2936*H2936,0)</f>
        <v>0</v>
      </c>
      <c r="BL2936" s="482" t="s">
        <v>374</v>
      </c>
      <c r="BM2936" s="482" t="s">
        <v>1902</v>
      </c>
    </row>
    <row r="2937" spans="2:65" s="599" customFormat="1">
      <c r="B2937" s="598"/>
      <c r="D2937" s="594" t="s">
        <v>205</v>
      </c>
      <c r="E2937" s="600" t="s">
        <v>5</v>
      </c>
      <c r="F2937" s="601" t="s">
        <v>223</v>
      </c>
      <c r="H2937" s="600" t="s">
        <v>5</v>
      </c>
      <c r="L2937" s="598"/>
      <c r="M2937" s="602"/>
      <c r="N2937" s="603"/>
      <c r="O2937" s="603"/>
      <c r="P2937" s="603"/>
      <c r="Q2937" s="603"/>
      <c r="R2937" s="603"/>
      <c r="S2937" s="603"/>
      <c r="T2937" s="604"/>
      <c r="AT2937" s="600" t="s">
        <v>205</v>
      </c>
      <c r="AU2937" s="600" t="s">
        <v>89</v>
      </c>
      <c r="AV2937" s="599" t="s">
        <v>11</v>
      </c>
      <c r="AW2937" s="599" t="s">
        <v>43</v>
      </c>
      <c r="AX2937" s="599" t="s">
        <v>82</v>
      </c>
      <c r="AY2937" s="600" t="s">
        <v>197</v>
      </c>
    </row>
    <row r="2938" spans="2:65" s="599" customFormat="1">
      <c r="B2938" s="598"/>
      <c r="D2938" s="594" t="s">
        <v>205</v>
      </c>
      <c r="E2938" s="600" t="s">
        <v>5</v>
      </c>
      <c r="F2938" s="601" t="s">
        <v>774</v>
      </c>
      <c r="H2938" s="600" t="s">
        <v>5</v>
      </c>
      <c r="L2938" s="598"/>
      <c r="M2938" s="602"/>
      <c r="N2938" s="603"/>
      <c r="O2938" s="603"/>
      <c r="P2938" s="603"/>
      <c r="Q2938" s="603"/>
      <c r="R2938" s="603"/>
      <c r="S2938" s="603"/>
      <c r="T2938" s="604"/>
      <c r="AT2938" s="600" t="s">
        <v>205</v>
      </c>
      <c r="AU2938" s="600" t="s">
        <v>89</v>
      </c>
      <c r="AV2938" s="599" t="s">
        <v>11</v>
      </c>
      <c r="AW2938" s="599" t="s">
        <v>43</v>
      </c>
      <c r="AX2938" s="599" t="s">
        <v>82</v>
      </c>
      <c r="AY2938" s="600" t="s">
        <v>197</v>
      </c>
    </row>
    <row r="2939" spans="2:65" s="606" customFormat="1">
      <c r="B2939" s="605"/>
      <c r="D2939" s="594" t="s">
        <v>205</v>
      </c>
      <c r="E2939" s="607" t="s">
        <v>5</v>
      </c>
      <c r="F2939" s="608" t="s">
        <v>783</v>
      </c>
      <c r="H2939" s="609">
        <v>5.875</v>
      </c>
      <c r="L2939" s="605"/>
      <c r="M2939" s="610"/>
      <c r="N2939" s="611"/>
      <c r="O2939" s="611"/>
      <c r="P2939" s="611"/>
      <c r="Q2939" s="611"/>
      <c r="R2939" s="611"/>
      <c r="S2939" s="611"/>
      <c r="T2939" s="612"/>
      <c r="AT2939" s="607" t="s">
        <v>205</v>
      </c>
      <c r="AU2939" s="607" t="s">
        <v>89</v>
      </c>
      <c r="AV2939" s="606" t="s">
        <v>89</v>
      </c>
      <c r="AW2939" s="606" t="s">
        <v>43</v>
      </c>
      <c r="AX2939" s="606" t="s">
        <v>82</v>
      </c>
      <c r="AY2939" s="607" t="s">
        <v>197</v>
      </c>
    </row>
    <row r="2940" spans="2:65" s="622" customFormat="1">
      <c r="B2940" s="621"/>
      <c r="D2940" s="594" t="s">
        <v>205</v>
      </c>
      <c r="E2940" s="623" t="s">
        <v>5</v>
      </c>
      <c r="F2940" s="624" t="s">
        <v>237</v>
      </c>
      <c r="H2940" s="625">
        <v>5.875</v>
      </c>
      <c r="L2940" s="621"/>
      <c r="M2940" s="626"/>
      <c r="N2940" s="627"/>
      <c r="O2940" s="627"/>
      <c r="P2940" s="627"/>
      <c r="Q2940" s="627"/>
      <c r="R2940" s="627"/>
      <c r="S2940" s="627"/>
      <c r="T2940" s="628"/>
      <c r="AT2940" s="623" t="s">
        <v>205</v>
      </c>
      <c r="AU2940" s="623" t="s">
        <v>89</v>
      </c>
      <c r="AV2940" s="622" t="s">
        <v>114</v>
      </c>
      <c r="AW2940" s="622" t="s">
        <v>43</v>
      </c>
      <c r="AX2940" s="622" t="s">
        <v>82</v>
      </c>
      <c r="AY2940" s="623" t="s">
        <v>197</v>
      </c>
    </row>
    <row r="2941" spans="2:65" s="599" customFormat="1">
      <c r="B2941" s="598"/>
      <c r="D2941" s="594" t="s">
        <v>205</v>
      </c>
      <c r="E2941" s="600" t="s">
        <v>5</v>
      </c>
      <c r="F2941" s="601" t="s">
        <v>238</v>
      </c>
      <c r="H2941" s="600" t="s">
        <v>5</v>
      </c>
      <c r="L2941" s="598"/>
      <c r="M2941" s="602"/>
      <c r="N2941" s="603"/>
      <c r="O2941" s="603"/>
      <c r="P2941" s="603"/>
      <c r="Q2941" s="603"/>
      <c r="R2941" s="603"/>
      <c r="S2941" s="603"/>
      <c r="T2941" s="604"/>
      <c r="AT2941" s="600" t="s">
        <v>205</v>
      </c>
      <c r="AU2941" s="600" t="s">
        <v>89</v>
      </c>
      <c r="AV2941" s="599" t="s">
        <v>11</v>
      </c>
      <c r="AW2941" s="599" t="s">
        <v>43</v>
      </c>
      <c r="AX2941" s="599" t="s">
        <v>82</v>
      </c>
      <c r="AY2941" s="600" t="s">
        <v>197</v>
      </c>
    </row>
    <row r="2942" spans="2:65" s="599" customFormat="1">
      <c r="B2942" s="598"/>
      <c r="D2942" s="594" t="s">
        <v>205</v>
      </c>
      <c r="E2942" s="600" t="s">
        <v>5</v>
      </c>
      <c r="F2942" s="601" t="s">
        <v>776</v>
      </c>
      <c r="H2942" s="600" t="s">
        <v>5</v>
      </c>
      <c r="L2942" s="598"/>
      <c r="M2942" s="602"/>
      <c r="N2942" s="603"/>
      <c r="O2942" s="603"/>
      <c r="P2942" s="603"/>
      <c r="Q2942" s="603"/>
      <c r="R2942" s="603"/>
      <c r="S2942" s="603"/>
      <c r="T2942" s="604"/>
      <c r="AT2942" s="600" t="s">
        <v>205</v>
      </c>
      <c r="AU2942" s="600" t="s">
        <v>89</v>
      </c>
      <c r="AV2942" s="599" t="s">
        <v>11</v>
      </c>
      <c r="AW2942" s="599" t="s">
        <v>43</v>
      </c>
      <c r="AX2942" s="599" t="s">
        <v>82</v>
      </c>
      <c r="AY2942" s="600" t="s">
        <v>197</v>
      </c>
    </row>
    <row r="2943" spans="2:65" s="606" customFormat="1">
      <c r="B2943" s="605"/>
      <c r="D2943" s="594" t="s">
        <v>205</v>
      </c>
      <c r="E2943" s="607" t="s">
        <v>5</v>
      </c>
      <c r="F2943" s="608" t="s">
        <v>783</v>
      </c>
      <c r="H2943" s="609">
        <v>5.875</v>
      </c>
      <c r="L2943" s="605"/>
      <c r="M2943" s="610"/>
      <c r="N2943" s="611"/>
      <c r="O2943" s="611"/>
      <c r="P2943" s="611"/>
      <c r="Q2943" s="611"/>
      <c r="R2943" s="611"/>
      <c r="S2943" s="611"/>
      <c r="T2943" s="612"/>
      <c r="AT2943" s="607" t="s">
        <v>205</v>
      </c>
      <c r="AU2943" s="607" t="s">
        <v>89</v>
      </c>
      <c r="AV2943" s="606" t="s">
        <v>89</v>
      </c>
      <c r="AW2943" s="606" t="s">
        <v>43</v>
      </c>
      <c r="AX2943" s="606" t="s">
        <v>82</v>
      </c>
      <c r="AY2943" s="607" t="s">
        <v>197</v>
      </c>
    </row>
    <row r="2944" spans="2:65" s="622" customFormat="1">
      <c r="B2944" s="621"/>
      <c r="D2944" s="594" t="s">
        <v>205</v>
      </c>
      <c r="E2944" s="623" t="s">
        <v>5</v>
      </c>
      <c r="F2944" s="624" t="s">
        <v>243</v>
      </c>
      <c r="H2944" s="625">
        <v>5.875</v>
      </c>
      <c r="L2944" s="621"/>
      <c r="M2944" s="626"/>
      <c r="N2944" s="627"/>
      <c r="O2944" s="627"/>
      <c r="P2944" s="627"/>
      <c r="Q2944" s="627"/>
      <c r="R2944" s="627"/>
      <c r="S2944" s="627"/>
      <c r="T2944" s="628"/>
      <c r="AT2944" s="623" t="s">
        <v>205</v>
      </c>
      <c r="AU2944" s="623" t="s">
        <v>89</v>
      </c>
      <c r="AV2944" s="622" t="s">
        <v>114</v>
      </c>
      <c r="AW2944" s="622" t="s">
        <v>43</v>
      </c>
      <c r="AX2944" s="622" t="s">
        <v>82</v>
      </c>
      <c r="AY2944" s="623" t="s">
        <v>197</v>
      </c>
    </row>
    <row r="2945" spans="2:65" s="599" customFormat="1">
      <c r="B2945" s="598"/>
      <c r="D2945" s="594" t="s">
        <v>205</v>
      </c>
      <c r="E2945" s="600" t="s">
        <v>5</v>
      </c>
      <c r="F2945" s="601" t="s">
        <v>244</v>
      </c>
      <c r="H2945" s="600" t="s">
        <v>5</v>
      </c>
      <c r="L2945" s="598"/>
      <c r="M2945" s="602"/>
      <c r="N2945" s="603"/>
      <c r="O2945" s="603"/>
      <c r="P2945" s="603"/>
      <c r="Q2945" s="603"/>
      <c r="R2945" s="603"/>
      <c r="S2945" s="603"/>
      <c r="T2945" s="604"/>
      <c r="AT2945" s="600" t="s">
        <v>205</v>
      </c>
      <c r="AU2945" s="600" t="s">
        <v>89</v>
      </c>
      <c r="AV2945" s="599" t="s">
        <v>11</v>
      </c>
      <c r="AW2945" s="599" t="s">
        <v>43</v>
      </c>
      <c r="AX2945" s="599" t="s">
        <v>82</v>
      </c>
      <c r="AY2945" s="600" t="s">
        <v>197</v>
      </c>
    </row>
    <row r="2946" spans="2:65" s="599" customFormat="1">
      <c r="B2946" s="598"/>
      <c r="D2946" s="594" t="s">
        <v>205</v>
      </c>
      <c r="E2946" s="600" t="s">
        <v>5</v>
      </c>
      <c r="F2946" s="601" t="s">
        <v>777</v>
      </c>
      <c r="H2946" s="600" t="s">
        <v>5</v>
      </c>
      <c r="L2946" s="598"/>
      <c r="M2946" s="602"/>
      <c r="N2946" s="603"/>
      <c r="O2946" s="603"/>
      <c r="P2946" s="603"/>
      <c r="Q2946" s="603"/>
      <c r="R2946" s="603"/>
      <c r="S2946" s="603"/>
      <c r="T2946" s="604"/>
      <c r="AT2946" s="600" t="s">
        <v>205</v>
      </c>
      <c r="AU2946" s="600" t="s">
        <v>89</v>
      </c>
      <c r="AV2946" s="599" t="s">
        <v>11</v>
      </c>
      <c r="AW2946" s="599" t="s">
        <v>43</v>
      </c>
      <c r="AX2946" s="599" t="s">
        <v>82</v>
      </c>
      <c r="AY2946" s="600" t="s">
        <v>197</v>
      </c>
    </row>
    <row r="2947" spans="2:65" s="606" customFormat="1">
      <c r="B2947" s="605"/>
      <c r="D2947" s="594" t="s">
        <v>205</v>
      </c>
      <c r="E2947" s="607" t="s">
        <v>5</v>
      </c>
      <c r="F2947" s="608" t="s">
        <v>783</v>
      </c>
      <c r="H2947" s="609">
        <v>5.875</v>
      </c>
      <c r="L2947" s="605"/>
      <c r="M2947" s="610"/>
      <c r="N2947" s="611"/>
      <c r="O2947" s="611"/>
      <c r="P2947" s="611"/>
      <c r="Q2947" s="611"/>
      <c r="R2947" s="611"/>
      <c r="S2947" s="611"/>
      <c r="T2947" s="612"/>
      <c r="AT2947" s="607" t="s">
        <v>205</v>
      </c>
      <c r="AU2947" s="607" t="s">
        <v>89</v>
      </c>
      <c r="AV2947" s="606" t="s">
        <v>89</v>
      </c>
      <c r="AW2947" s="606" t="s">
        <v>43</v>
      </c>
      <c r="AX2947" s="606" t="s">
        <v>82</v>
      </c>
      <c r="AY2947" s="607" t="s">
        <v>197</v>
      </c>
    </row>
    <row r="2948" spans="2:65" s="622" customFormat="1">
      <c r="B2948" s="621"/>
      <c r="D2948" s="594" t="s">
        <v>205</v>
      </c>
      <c r="E2948" s="623" t="s">
        <v>5</v>
      </c>
      <c r="F2948" s="624" t="s">
        <v>248</v>
      </c>
      <c r="H2948" s="625">
        <v>5.875</v>
      </c>
      <c r="L2948" s="621"/>
      <c r="M2948" s="626"/>
      <c r="N2948" s="627"/>
      <c r="O2948" s="627"/>
      <c r="P2948" s="627"/>
      <c r="Q2948" s="627"/>
      <c r="R2948" s="627"/>
      <c r="S2948" s="627"/>
      <c r="T2948" s="628"/>
      <c r="AT2948" s="623" t="s">
        <v>205</v>
      </c>
      <c r="AU2948" s="623" t="s">
        <v>89</v>
      </c>
      <c r="AV2948" s="622" t="s">
        <v>114</v>
      </c>
      <c r="AW2948" s="622" t="s">
        <v>43</v>
      </c>
      <c r="AX2948" s="622" t="s">
        <v>82</v>
      </c>
      <c r="AY2948" s="623" t="s">
        <v>197</v>
      </c>
    </row>
    <row r="2949" spans="2:65" s="599" customFormat="1">
      <c r="B2949" s="598"/>
      <c r="D2949" s="594" t="s">
        <v>205</v>
      </c>
      <c r="E2949" s="600" t="s">
        <v>5</v>
      </c>
      <c r="F2949" s="601" t="s">
        <v>249</v>
      </c>
      <c r="H2949" s="600" t="s">
        <v>5</v>
      </c>
      <c r="L2949" s="598"/>
      <c r="M2949" s="602"/>
      <c r="N2949" s="603"/>
      <c r="O2949" s="603"/>
      <c r="P2949" s="603"/>
      <c r="Q2949" s="603"/>
      <c r="R2949" s="603"/>
      <c r="S2949" s="603"/>
      <c r="T2949" s="604"/>
      <c r="AT2949" s="600" t="s">
        <v>205</v>
      </c>
      <c r="AU2949" s="600" t="s">
        <v>89</v>
      </c>
      <c r="AV2949" s="599" t="s">
        <v>11</v>
      </c>
      <c r="AW2949" s="599" t="s">
        <v>43</v>
      </c>
      <c r="AX2949" s="599" t="s">
        <v>82</v>
      </c>
      <c r="AY2949" s="600" t="s">
        <v>197</v>
      </c>
    </row>
    <row r="2950" spans="2:65" s="599" customFormat="1">
      <c r="B2950" s="598"/>
      <c r="D2950" s="594" t="s">
        <v>205</v>
      </c>
      <c r="E2950" s="600" t="s">
        <v>5</v>
      </c>
      <c r="F2950" s="601" t="s">
        <v>778</v>
      </c>
      <c r="H2950" s="600" t="s">
        <v>5</v>
      </c>
      <c r="L2950" s="598"/>
      <c r="M2950" s="602"/>
      <c r="N2950" s="603"/>
      <c r="O2950" s="603"/>
      <c r="P2950" s="603"/>
      <c r="Q2950" s="603"/>
      <c r="R2950" s="603"/>
      <c r="S2950" s="603"/>
      <c r="T2950" s="604"/>
      <c r="AT2950" s="600" t="s">
        <v>205</v>
      </c>
      <c r="AU2950" s="600" t="s">
        <v>89</v>
      </c>
      <c r="AV2950" s="599" t="s">
        <v>11</v>
      </c>
      <c r="AW2950" s="599" t="s">
        <v>43</v>
      </c>
      <c r="AX2950" s="599" t="s">
        <v>82</v>
      </c>
      <c r="AY2950" s="600" t="s">
        <v>197</v>
      </c>
    </row>
    <row r="2951" spans="2:65" s="606" customFormat="1">
      <c r="B2951" s="605"/>
      <c r="D2951" s="594" t="s">
        <v>205</v>
      </c>
      <c r="E2951" s="607" t="s">
        <v>5</v>
      </c>
      <c r="F2951" s="608" t="s">
        <v>783</v>
      </c>
      <c r="H2951" s="609">
        <v>5.875</v>
      </c>
      <c r="L2951" s="605"/>
      <c r="M2951" s="610"/>
      <c r="N2951" s="611"/>
      <c r="O2951" s="611"/>
      <c r="P2951" s="611"/>
      <c r="Q2951" s="611"/>
      <c r="R2951" s="611"/>
      <c r="S2951" s="611"/>
      <c r="T2951" s="612"/>
      <c r="AT2951" s="607" t="s">
        <v>205</v>
      </c>
      <c r="AU2951" s="607" t="s">
        <v>89</v>
      </c>
      <c r="AV2951" s="606" t="s">
        <v>89</v>
      </c>
      <c r="AW2951" s="606" t="s">
        <v>43</v>
      </c>
      <c r="AX2951" s="606" t="s">
        <v>82</v>
      </c>
      <c r="AY2951" s="607" t="s">
        <v>197</v>
      </c>
    </row>
    <row r="2952" spans="2:65" s="622" customFormat="1">
      <c r="B2952" s="621"/>
      <c r="D2952" s="594" t="s">
        <v>205</v>
      </c>
      <c r="E2952" s="623" t="s">
        <v>5</v>
      </c>
      <c r="F2952" s="624" t="s">
        <v>253</v>
      </c>
      <c r="H2952" s="625">
        <v>5.875</v>
      </c>
      <c r="L2952" s="621"/>
      <c r="M2952" s="626"/>
      <c r="N2952" s="627"/>
      <c r="O2952" s="627"/>
      <c r="P2952" s="627"/>
      <c r="Q2952" s="627"/>
      <c r="R2952" s="627"/>
      <c r="S2952" s="627"/>
      <c r="T2952" s="628"/>
      <c r="AT2952" s="623" t="s">
        <v>205</v>
      </c>
      <c r="AU2952" s="623" t="s">
        <v>89</v>
      </c>
      <c r="AV2952" s="622" t="s">
        <v>114</v>
      </c>
      <c r="AW2952" s="622" t="s">
        <v>43</v>
      </c>
      <c r="AX2952" s="622" t="s">
        <v>82</v>
      </c>
      <c r="AY2952" s="623" t="s">
        <v>197</v>
      </c>
    </row>
    <row r="2953" spans="2:65" s="614" customFormat="1">
      <c r="B2953" s="613"/>
      <c r="D2953" s="594" t="s">
        <v>205</v>
      </c>
      <c r="E2953" s="615" t="s">
        <v>5</v>
      </c>
      <c r="F2953" s="616" t="s">
        <v>210</v>
      </c>
      <c r="H2953" s="617">
        <v>23.5</v>
      </c>
      <c r="L2953" s="613"/>
      <c r="M2953" s="618"/>
      <c r="N2953" s="619"/>
      <c r="O2953" s="619"/>
      <c r="P2953" s="619"/>
      <c r="Q2953" s="619"/>
      <c r="R2953" s="619"/>
      <c r="S2953" s="619"/>
      <c r="T2953" s="620"/>
      <c r="AT2953" s="615" t="s">
        <v>205</v>
      </c>
      <c r="AU2953" s="615" t="s">
        <v>89</v>
      </c>
      <c r="AV2953" s="614" t="s">
        <v>129</v>
      </c>
      <c r="AW2953" s="614" t="s">
        <v>43</v>
      </c>
      <c r="AX2953" s="614" t="s">
        <v>11</v>
      </c>
      <c r="AY2953" s="615" t="s">
        <v>197</v>
      </c>
    </row>
    <row r="2954" spans="2:65" s="492" customFormat="1" ht="16.5" customHeight="1">
      <c r="B2954" s="493"/>
      <c r="C2954" s="572" t="s">
        <v>1903</v>
      </c>
      <c r="D2954" s="572" t="s">
        <v>199</v>
      </c>
      <c r="E2954" s="573" t="s">
        <v>1904</v>
      </c>
      <c r="F2954" s="574" t="s">
        <v>1905</v>
      </c>
      <c r="G2954" s="575" t="s">
        <v>290</v>
      </c>
      <c r="H2954" s="576">
        <v>197.30500000000001</v>
      </c>
      <c r="I2954" s="7"/>
      <c r="J2954" s="577">
        <f>ROUND(I2954*H2954,0)</f>
        <v>0</v>
      </c>
      <c r="K2954" s="574" t="s">
        <v>203</v>
      </c>
      <c r="L2954" s="493"/>
      <c r="M2954" s="578" t="s">
        <v>5</v>
      </c>
      <c r="N2954" s="579" t="s">
        <v>53</v>
      </c>
      <c r="O2954" s="494"/>
      <c r="P2954" s="580">
        <f>O2954*H2954</f>
        <v>0</v>
      </c>
      <c r="Q2954" s="580">
        <v>0</v>
      </c>
      <c r="R2954" s="580">
        <f>Q2954*H2954</f>
        <v>0</v>
      </c>
      <c r="S2954" s="580">
        <v>1.4E-2</v>
      </c>
      <c r="T2954" s="581">
        <f>S2954*H2954</f>
        <v>2.76227</v>
      </c>
      <c r="AR2954" s="482" t="s">
        <v>374</v>
      </c>
      <c r="AT2954" s="482" t="s">
        <v>199</v>
      </c>
      <c r="AU2954" s="482" t="s">
        <v>89</v>
      </c>
      <c r="AY2954" s="482" t="s">
        <v>197</v>
      </c>
      <c r="BE2954" s="582">
        <f>IF(N2954="základní",J2954,0)</f>
        <v>0</v>
      </c>
      <c r="BF2954" s="582">
        <f>IF(N2954="snížená",J2954,0)</f>
        <v>0</v>
      </c>
      <c r="BG2954" s="582">
        <f>IF(N2954="zákl. přenesená",J2954,0)</f>
        <v>0</v>
      </c>
      <c r="BH2954" s="582">
        <f>IF(N2954="sníž. přenesená",J2954,0)</f>
        <v>0</v>
      </c>
      <c r="BI2954" s="582">
        <f>IF(N2954="nulová",J2954,0)</f>
        <v>0</v>
      </c>
      <c r="BJ2954" s="482" t="s">
        <v>11</v>
      </c>
      <c r="BK2954" s="582">
        <f>ROUND(I2954*H2954,0)</f>
        <v>0</v>
      </c>
      <c r="BL2954" s="482" t="s">
        <v>374</v>
      </c>
      <c r="BM2954" s="482" t="s">
        <v>1906</v>
      </c>
    </row>
    <row r="2955" spans="2:65" s="599" customFormat="1">
      <c r="B2955" s="598"/>
      <c r="D2955" s="594" t="s">
        <v>205</v>
      </c>
      <c r="E2955" s="600" t="s">
        <v>5</v>
      </c>
      <c r="F2955" s="601" t="s">
        <v>786</v>
      </c>
      <c r="H2955" s="600" t="s">
        <v>5</v>
      </c>
      <c r="L2955" s="598"/>
      <c r="M2955" s="602"/>
      <c r="N2955" s="603"/>
      <c r="O2955" s="603"/>
      <c r="P2955" s="603"/>
      <c r="Q2955" s="603"/>
      <c r="R2955" s="603"/>
      <c r="S2955" s="603"/>
      <c r="T2955" s="604"/>
      <c r="AT2955" s="600" t="s">
        <v>205</v>
      </c>
      <c r="AU2955" s="600" t="s">
        <v>89</v>
      </c>
      <c r="AV2955" s="599" t="s">
        <v>11</v>
      </c>
      <c r="AW2955" s="599" t="s">
        <v>43</v>
      </c>
      <c r="AX2955" s="599" t="s">
        <v>82</v>
      </c>
      <c r="AY2955" s="600" t="s">
        <v>197</v>
      </c>
    </row>
    <row r="2956" spans="2:65" s="599" customFormat="1">
      <c r="B2956" s="598"/>
      <c r="D2956" s="594" t="s">
        <v>205</v>
      </c>
      <c r="E2956" s="600" t="s">
        <v>5</v>
      </c>
      <c r="F2956" s="601" t="s">
        <v>787</v>
      </c>
      <c r="H2956" s="600" t="s">
        <v>5</v>
      </c>
      <c r="L2956" s="598"/>
      <c r="M2956" s="602"/>
      <c r="N2956" s="603"/>
      <c r="O2956" s="603"/>
      <c r="P2956" s="603"/>
      <c r="Q2956" s="603"/>
      <c r="R2956" s="603"/>
      <c r="S2956" s="603"/>
      <c r="T2956" s="604"/>
      <c r="AT2956" s="600" t="s">
        <v>205</v>
      </c>
      <c r="AU2956" s="600" t="s">
        <v>89</v>
      </c>
      <c r="AV2956" s="599" t="s">
        <v>11</v>
      </c>
      <c r="AW2956" s="599" t="s">
        <v>43</v>
      </c>
      <c r="AX2956" s="599" t="s">
        <v>82</v>
      </c>
      <c r="AY2956" s="600" t="s">
        <v>197</v>
      </c>
    </row>
    <row r="2957" spans="2:65" s="606" customFormat="1">
      <c r="B2957" s="605"/>
      <c r="D2957" s="594" t="s">
        <v>205</v>
      </c>
      <c r="E2957" s="607" t="s">
        <v>5</v>
      </c>
      <c r="F2957" s="608" t="s">
        <v>788</v>
      </c>
      <c r="H2957" s="609">
        <v>10.105</v>
      </c>
      <c r="L2957" s="605"/>
      <c r="M2957" s="610"/>
      <c r="N2957" s="611"/>
      <c r="O2957" s="611"/>
      <c r="P2957" s="611"/>
      <c r="Q2957" s="611"/>
      <c r="R2957" s="611"/>
      <c r="S2957" s="611"/>
      <c r="T2957" s="612"/>
      <c r="AT2957" s="607" t="s">
        <v>205</v>
      </c>
      <c r="AU2957" s="607" t="s">
        <v>89</v>
      </c>
      <c r="AV2957" s="606" t="s">
        <v>89</v>
      </c>
      <c r="AW2957" s="606" t="s">
        <v>43</v>
      </c>
      <c r="AX2957" s="606" t="s">
        <v>82</v>
      </c>
      <c r="AY2957" s="607" t="s">
        <v>197</v>
      </c>
    </row>
    <row r="2958" spans="2:65" s="622" customFormat="1">
      <c r="B2958" s="621"/>
      <c r="D2958" s="594" t="s">
        <v>205</v>
      </c>
      <c r="E2958" s="623" t="s">
        <v>5</v>
      </c>
      <c r="F2958" s="624" t="s">
        <v>789</v>
      </c>
      <c r="H2958" s="625">
        <v>10.105</v>
      </c>
      <c r="L2958" s="621"/>
      <c r="M2958" s="626"/>
      <c r="N2958" s="627"/>
      <c r="O2958" s="627"/>
      <c r="P2958" s="627"/>
      <c r="Q2958" s="627"/>
      <c r="R2958" s="627"/>
      <c r="S2958" s="627"/>
      <c r="T2958" s="628"/>
      <c r="AT2958" s="623" t="s">
        <v>205</v>
      </c>
      <c r="AU2958" s="623" t="s">
        <v>89</v>
      </c>
      <c r="AV2958" s="622" t="s">
        <v>114</v>
      </c>
      <c r="AW2958" s="622" t="s">
        <v>43</v>
      </c>
      <c r="AX2958" s="622" t="s">
        <v>82</v>
      </c>
      <c r="AY2958" s="623" t="s">
        <v>197</v>
      </c>
    </row>
    <row r="2959" spans="2:65" s="599" customFormat="1">
      <c r="B2959" s="598"/>
      <c r="D2959" s="594" t="s">
        <v>205</v>
      </c>
      <c r="E2959" s="600" t="s">
        <v>5</v>
      </c>
      <c r="F2959" s="601" t="s">
        <v>223</v>
      </c>
      <c r="H2959" s="600" t="s">
        <v>5</v>
      </c>
      <c r="L2959" s="598"/>
      <c r="M2959" s="602"/>
      <c r="N2959" s="603"/>
      <c r="O2959" s="603"/>
      <c r="P2959" s="603"/>
      <c r="Q2959" s="603"/>
      <c r="R2959" s="603"/>
      <c r="S2959" s="603"/>
      <c r="T2959" s="604"/>
      <c r="AT2959" s="600" t="s">
        <v>205</v>
      </c>
      <c r="AU2959" s="600" t="s">
        <v>89</v>
      </c>
      <c r="AV2959" s="599" t="s">
        <v>11</v>
      </c>
      <c r="AW2959" s="599" t="s">
        <v>43</v>
      </c>
      <c r="AX2959" s="599" t="s">
        <v>82</v>
      </c>
      <c r="AY2959" s="600" t="s">
        <v>197</v>
      </c>
    </row>
    <row r="2960" spans="2:65" s="599" customFormat="1">
      <c r="B2960" s="598"/>
      <c r="D2960" s="594" t="s">
        <v>205</v>
      </c>
      <c r="E2960" s="600" t="s">
        <v>5</v>
      </c>
      <c r="F2960" s="601" t="s">
        <v>768</v>
      </c>
      <c r="H2960" s="600" t="s">
        <v>5</v>
      </c>
      <c r="L2960" s="598"/>
      <c r="M2960" s="602"/>
      <c r="N2960" s="603"/>
      <c r="O2960" s="603"/>
      <c r="P2960" s="603"/>
      <c r="Q2960" s="603"/>
      <c r="R2960" s="603"/>
      <c r="S2960" s="603"/>
      <c r="T2960" s="604"/>
      <c r="AT2960" s="600" t="s">
        <v>205</v>
      </c>
      <c r="AU2960" s="600" t="s">
        <v>89</v>
      </c>
      <c r="AV2960" s="599" t="s">
        <v>11</v>
      </c>
      <c r="AW2960" s="599" t="s">
        <v>43</v>
      </c>
      <c r="AX2960" s="599" t="s">
        <v>82</v>
      </c>
      <c r="AY2960" s="600" t="s">
        <v>197</v>
      </c>
    </row>
    <row r="2961" spans="2:63" s="606" customFormat="1">
      <c r="B2961" s="605"/>
      <c r="D2961" s="594" t="s">
        <v>205</v>
      </c>
      <c r="E2961" s="607" t="s">
        <v>5</v>
      </c>
      <c r="F2961" s="608" t="s">
        <v>769</v>
      </c>
      <c r="H2961" s="609">
        <v>46.8</v>
      </c>
      <c r="L2961" s="605"/>
      <c r="M2961" s="610"/>
      <c r="N2961" s="611"/>
      <c r="O2961" s="611"/>
      <c r="P2961" s="611"/>
      <c r="Q2961" s="611"/>
      <c r="R2961" s="611"/>
      <c r="S2961" s="611"/>
      <c r="T2961" s="612"/>
      <c r="AT2961" s="607" t="s">
        <v>205</v>
      </c>
      <c r="AU2961" s="607" t="s">
        <v>89</v>
      </c>
      <c r="AV2961" s="606" t="s">
        <v>89</v>
      </c>
      <c r="AW2961" s="606" t="s">
        <v>43</v>
      </c>
      <c r="AX2961" s="606" t="s">
        <v>82</v>
      </c>
      <c r="AY2961" s="607" t="s">
        <v>197</v>
      </c>
    </row>
    <row r="2962" spans="2:63" s="622" customFormat="1">
      <c r="B2962" s="621"/>
      <c r="D2962" s="594" t="s">
        <v>205</v>
      </c>
      <c r="E2962" s="623" t="s">
        <v>5</v>
      </c>
      <c r="F2962" s="624" t="s">
        <v>237</v>
      </c>
      <c r="H2962" s="625">
        <v>46.8</v>
      </c>
      <c r="L2962" s="621"/>
      <c r="M2962" s="626"/>
      <c r="N2962" s="627"/>
      <c r="O2962" s="627"/>
      <c r="P2962" s="627"/>
      <c r="Q2962" s="627"/>
      <c r="R2962" s="627"/>
      <c r="S2962" s="627"/>
      <c r="T2962" s="628"/>
      <c r="AT2962" s="623" t="s">
        <v>205</v>
      </c>
      <c r="AU2962" s="623" t="s">
        <v>89</v>
      </c>
      <c r="AV2962" s="622" t="s">
        <v>114</v>
      </c>
      <c r="AW2962" s="622" t="s">
        <v>43</v>
      </c>
      <c r="AX2962" s="622" t="s">
        <v>82</v>
      </c>
      <c r="AY2962" s="623" t="s">
        <v>197</v>
      </c>
    </row>
    <row r="2963" spans="2:63" s="599" customFormat="1">
      <c r="B2963" s="598"/>
      <c r="D2963" s="594" t="s">
        <v>205</v>
      </c>
      <c r="E2963" s="600" t="s">
        <v>5</v>
      </c>
      <c r="F2963" s="601" t="s">
        <v>238</v>
      </c>
      <c r="H2963" s="600" t="s">
        <v>5</v>
      </c>
      <c r="L2963" s="598"/>
      <c r="M2963" s="602"/>
      <c r="N2963" s="603"/>
      <c r="O2963" s="603"/>
      <c r="P2963" s="603"/>
      <c r="Q2963" s="603"/>
      <c r="R2963" s="603"/>
      <c r="S2963" s="603"/>
      <c r="T2963" s="604"/>
      <c r="AT2963" s="600" t="s">
        <v>205</v>
      </c>
      <c r="AU2963" s="600" t="s">
        <v>89</v>
      </c>
      <c r="AV2963" s="599" t="s">
        <v>11</v>
      </c>
      <c r="AW2963" s="599" t="s">
        <v>43</v>
      </c>
      <c r="AX2963" s="599" t="s">
        <v>82</v>
      </c>
      <c r="AY2963" s="600" t="s">
        <v>197</v>
      </c>
    </row>
    <row r="2964" spans="2:63" s="599" customFormat="1">
      <c r="B2964" s="598"/>
      <c r="D2964" s="594" t="s">
        <v>205</v>
      </c>
      <c r="E2964" s="600" t="s">
        <v>5</v>
      </c>
      <c r="F2964" s="601" t="s">
        <v>768</v>
      </c>
      <c r="H2964" s="600" t="s">
        <v>5</v>
      </c>
      <c r="L2964" s="598"/>
      <c r="M2964" s="602"/>
      <c r="N2964" s="603"/>
      <c r="O2964" s="603"/>
      <c r="P2964" s="603"/>
      <c r="Q2964" s="603"/>
      <c r="R2964" s="603"/>
      <c r="S2964" s="603"/>
      <c r="T2964" s="604"/>
      <c r="AT2964" s="600" t="s">
        <v>205</v>
      </c>
      <c r="AU2964" s="600" t="s">
        <v>89</v>
      </c>
      <c r="AV2964" s="599" t="s">
        <v>11</v>
      </c>
      <c r="AW2964" s="599" t="s">
        <v>43</v>
      </c>
      <c r="AX2964" s="599" t="s">
        <v>82</v>
      </c>
      <c r="AY2964" s="600" t="s">
        <v>197</v>
      </c>
    </row>
    <row r="2965" spans="2:63" s="606" customFormat="1">
      <c r="B2965" s="605"/>
      <c r="D2965" s="594" t="s">
        <v>205</v>
      </c>
      <c r="E2965" s="607" t="s">
        <v>5</v>
      </c>
      <c r="F2965" s="608" t="s">
        <v>769</v>
      </c>
      <c r="H2965" s="609">
        <v>46.8</v>
      </c>
      <c r="L2965" s="605"/>
      <c r="M2965" s="610"/>
      <c r="N2965" s="611"/>
      <c r="O2965" s="611"/>
      <c r="P2965" s="611"/>
      <c r="Q2965" s="611"/>
      <c r="R2965" s="611"/>
      <c r="S2965" s="611"/>
      <c r="T2965" s="612"/>
      <c r="AT2965" s="607" t="s">
        <v>205</v>
      </c>
      <c r="AU2965" s="607" t="s">
        <v>89</v>
      </c>
      <c r="AV2965" s="606" t="s">
        <v>89</v>
      </c>
      <c r="AW2965" s="606" t="s">
        <v>43</v>
      </c>
      <c r="AX2965" s="606" t="s">
        <v>82</v>
      </c>
      <c r="AY2965" s="607" t="s">
        <v>197</v>
      </c>
    </row>
    <row r="2966" spans="2:63" s="622" customFormat="1">
      <c r="B2966" s="621"/>
      <c r="D2966" s="594" t="s">
        <v>205</v>
      </c>
      <c r="E2966" s="623" t="s">
        <v>5</v>
      </c>
      <c r="F2966" s="624" t="s">
        <v>243</v>
      </c>
      <c r="H2966" s="625">
        <v>46.8</v>
      </c>
      <c r="L2966" s="621"/>
      <c r="M2966" s="626"/>
      <c r="N2966" s="627"/>
      <c r="O2966" s="627"/>
      <c r="P2966" s="627"/>
      <c r="Q2966" s="627"/>
      <c r="R2966" s="627"/>
      <c r="S2966" s="627"/>
      <c r="T2966" s="628"/>
      <c r="AT2966" s="623" t="s">
        <v>205</v>
      </c>
      <c r="AU2966" s="623" t="s">
        <v>89</v>
      </c>
      <c r="AV2966" s="622" t="s">
        <v>114</v>
      </c>
      <c r="AW2966" s="622" t="s">
        <v>43</v>
      </c>
      <c r="AX2966" s="622" t="s">
        <v>82</v>
      </c>
      <c r="AY2966" s="623" t="s">
        <v>197</v>
      </c>
    </row>
    <row r="2967" spans="2:63" s="599" customFormat="1">
      <c r="B2967" s="598"/>
      <c r="D2967" s="594" t="s">
        <v>205</v>
      </c>
      <c r="E2967" s="600" t="s">
        <v>5</v>
      </c>
      <c r="F2967" s="601" t="s">
        <v>244</v>
      </c>
      <c r="H2967" s="600" t="s">
        <v>5</v>
      </c>
      <c r="L2967" s="598"/>
      <c r="M2967" s="602"/>
      <c r="N2967" s="603"/>
      <c r="O2967" s="603"/>
      <c r="P2967" s="603"/>
      <c r="Q2967" s="603"/>
      <c r="R2967" s="603"/>
      <c r="S2967" s="603"/>
      <c r="T2967" s="604"/>
      <c r="AT2967" s="600" t="s">
        <v>205</v>
      </c>
      <c r="AU2967" s="600" t="s">
        <v>89</v>
      </c>
      <c r="AV2967" s="599" t="s">
        <v>11</v>
      </c>
      <c r="AW2967" s="599" t="s">
        <v>43</v>
      </c>
      <c r="AX2967" s="599" t="s">
        <v>82</v>
      </c>
      <c r="AY2967" s="600" t="s">
        <v>197</v>
      </c>
    </row>
    <row r="2968" spans="2:63" s="599" customFormat="1">
      <c r="B2968" s="598"/>
      <c r="D2968" s="594" t="s">
        <v>205</v>
      </c>
      <c r="E2968" s="600" t="s">
        <v>5</v>
      </c>
      <c r="F2968" s="601" t="s">
        <v>768</v>
      </c>
      <c r="H2968" s="600" t="s">
        <v>5</v>
      </c>
      <c r="L2968" s="598"/>
      <c r="M2968" s="602"/>
      <c r="N2968" s="603"/>
      <c r="O2968" s="603"/>
      <c r="P2968" s="603"/>
      <c r="Q2968" s="603"/>
      <c r="R2968" s="603"/>
      <c r="S2968" s="603"/>
      <c r="T2968" s="604"/>
      <c r="AT2968" s="600" t="s">
        <v>205</v>
      </c>
      <c r="AU2968" s="600" t="s">
        <v>89</v>
      </c>
      <c r="AV2968" s="599" t="s">
        <v>11</v>
      </c>
      <c r="AW2968" s="599" t="s">
        <v>43</v>
      </c>
      <c r="AX2968" s="599" t="s">
        <v>82</v>
      </c>
      <c r="AY2968" s="600" t="s">
        <v>197</v>
      </c>
    </row>
    <row r="2969" spans="2:63" s="606" customFormat="1">
      <c r="B2969" s="605"/>
      <c r="D2969" s="594" t="s">
        <v>205</v>
      </c>
      <c r="E2969" s="607" t="s">
        <v>5</v>
      </c>
      <c r="F2969" s="608" t="s">
        <v>769</v>
      </c>
      <c r="H2969" s="609">
        <v>46.8</v>
      </c>
      <c r="L2969" s="605"/>
      <c r="M2969" s="610"/>
      <c r="N2969" s="611"/>
      <c r="O2969" s="611"/>
      <c r="P2969" s="611"/>
      <c r="Q2969" s="611"/>
      <c r="R2969" s="611"/>
      <c r="S2969" s="611"/>
      <c r="T2969" s="612"/>
      <c r="AT2969" s="607" t="s">
        <v>205</v>
      </c>
      <c r="AU2969" s="607" t="s">
        <v>89</v>
      </c>
      <c r="AV2969" s="606" t="s">
        <v>89</v>
      </c>
      <c r="AW2969" s="606" t="s">
        <v>43</v>
      </c>
      <c r="AX2969" s="606" t="s">
        <v>82</v>
      </c>
      <c r="AY2969" s="607" t="s">
        <v>197</v>
      </c>
    </row>
    <row r="2970" spans="2:63" s="622" customFormat="1">
      <c r="B2970" s="621"/>
      <c r="D2970" s="594" t="s">
        <v>205</v>
      </c>
      <c r="E2970" s="623" t="s">
        <v>5</v>
      </c>
      <c r="F2970" s="624" t="s">
        <v>248</v>
      </c>
      <c r="H2970" s="625">
        <v>46.8</v>
      </c>
      <c r="L2970" s="621"/>
      <c r="M2970" s="626"/>
      <c r="N2970" s="627"/>
      <c r="O2970" s="627"/>
      <c r="P2970" s="627"/>
      <c r="Q2970" s="627"/>
      <c r="R2970" s="627"/>
      <c r="S2970" s="627"/>
      <c r="T2970" s="628"/>
      <c r="AT2970" s="623" t="s">
        <v>205</v>
      </c>
      <c r="AU2970" s="623" t="s">
        <v>89</v>
      </c>
      <c r="AV2970" s="622" t="s">
        <v>114</v>
      </c>
      <c r="AW2970" s="622" t="s">
        <v>43</v>
      </c>
      <c r="AX2970" s="622" t="s">
        <v>82</v>
      </c>
      <c r="AY2970" s="623" t="s">
        <v>197</v>
      </c>
    </row>
    <row r="2971" spans="2:63" s="599" customFormat="1">
      <c r="B2971" s="598"/>
      <c r="D2971" s="594" t="s">
        <v>205</v>
      </c>
      <c r="E2971" s="600" t="s">
        <v>5</v>
      </c>
      <c r="F2971" s="601" t="s">
        <v>249</v>
      </c>
      <c r="H2971" s="600" t="s">
        <v>5</v>
      </c>
      <c r="L2971" s="598"/>
      <c r="M2971" s="602"/>
      <c r="N2971" s="603"/>
      <c r="O2971" s="603"/>
      <c r="P2971" s="603"/>
      <c r="Q2971" s="603"/>
      <c r="R2971" s="603"/>
      <c r="S2971" s="603"/>
      <c r="T2971" s="604"/>
      <c r="AT2971" s="600" t="s">
        <v>205</v>
      </c>
      <c r="AU2971" s="600" t="s">
        <v>89</v>
      </c>
      <c r="AV2971" s="599" t="s">
        <v>11</v>
      </c>
      <c r="AW2971" s="599" t="s">
        <v>43</v>
      </c>
      <c r="AX2971" s="599" t="s">
        <v>82</v>
      </c>
      <c r="AY2971" s="600" t="s">
        <v>197</v>
      </c>
    </row>
    <row r="2972" spans="2:63" s="599" customFormat="1">
      <c r="B2972" s="598"/>
      <c r="D2972" s="594" t="s">
        <v>205</v>
      </c>
      <c r="E2972" s="600" t="s">
        <v>5</v>
      </c>
      <c r="F2972" s="601" t="s">
        <v>768</v>
      </c>
      <c r="H2972" s="600" t="s">
        <v>5</v>
      </c>
      <c r="L2972" s="598"/>
      <c r="M2972" s="602"/>
      <c r="N2972" s="603"/>
      <c r="O2972" s="603"/>
      <c r="P2972" s="603"/>
      <c r="Q2972" s="603"/>
      <c r="R2972" s="603"/>
      <c r="S2972" s="603"/>
      <c r="T2972" s="604"/>
      <c r="AT2972" s="600" t="s">
        <v>205</v>
      </c>
      <c r="AU2972" s="600" t="s">
        <v>89</v>
      </c>
      <c r="AV2972" s="599" t="s">
        <v>11</v>
      </c>
      <c r="AW2972" s="599" t="s">
        <v>43</v>
      </c>
      <c r="AX2972" s="599" t="s">
        <v>82</v>
      </c>
      <c r="AY2972" s="600" t="s">
        <v>197</v>
      </c>
    </row>
    <row r="2973" spans="2:63" s="606" customFormat="1">
      <c r="B2973" s="605"/>
      <c r="D2973" s="594" t="s">
        <v>205</v>
      </c>
      <c r="E2973" s="607" t="s">
        <v>5</v>
      </c>
      <c r="F2973" s="608" t="s">
        <v>769</v>
      </c>
      <c r="H2973" s="609">
        <v>46.8</v>
      </c>
      <c r="L2973" s="605"/>
      <c r="M2973" s="610"/>
      <c r="N2973" s="611"/>
      <c r="O2973" s="611"/>
      <c r="P2973" s="611"/>
      <c r="Q2973" s="611"/>
      <c r="R2973" s="611"/>
      <c r="S2973" s="611"/>
      <c r="T2973" s="612"/>
      <c r="AT2973" s="607" t="s">
        <v>205</v>
      </c>
      <c r="AU2973" s="607" t="s">
        <v>89</v>
      </c>
      <c r="AV2973" s="606" t="s">
        <v>89</v>
      </c>
      <c r="AW2973" s="606" t="s">
        <v>43</v>
      </c>
      <c r="AX2973" s="606" t="s">
        <v>82</v>
      </c>
      <c r="AY2973" s="607" t="s">
        <v>197</v>
      </c>
    </row>
    <row r="2974" spans="2:63" s="622" customFormat="1">
      <c r="B2974" s="621"/>
      <c r="D2974" s="594" t="s">
        <v>205</v>
      </c>
      <c r="E2974" s="623" t="s">
        <v>5</v>
      </c>
      <c r="F2974" s="624" t="s">
        <v>253</v>
      </c>
      <c r="H2974" s="625">
        <v>46.8</v>
      </c>
      <c r="L2974" s="621"/>
      <c r="M2974" s="626"/>
      <c r="N2974" s="627"/>
      <c r="O2974" s="627"/>
      <c r="P2974" s="627"/>
      <c r="Q2974" s="627"/>
      <c r="R2974" s="627"/>
      <c r="S2974" s="627"/>
      <c r="T2974" s="628"/>
      <c r="AT2974" s="623" t="s">
        <v>205</v>
      </c>
      <c r="AU2974" s="623" t="s">
        <v>89</v>
      </c>
      <c r="AV2974" s="622" t="s">
        <v>114</v>
      </c>
      <c r="AW2974" s="622" t="s">
        <v>43</v>
      </c>
      <c r="AX2974" s="622" t="s">
        <v>82</v>
      </c>
      <c r="AY2974" s="623" t="s">
        <v>197</v>
      </c>
    </row>
    <row r="2975" spans="2:63" s="614" customFormat="1">
      <c r="B2975" s="613"/>
      <c r="D2975" s="594" t="s">
        <v>205</v>
      </c>
      <c r="E2975" s="615" t="s">
        <v>5</v>
      </c>
      <c r="F2975" s="616" t="s">
        <v>210</v>
      </c>
      <c r="H2975" s="617">
        <v>197.30500000000001</v>
      </c>
      <c r="L2975" s="613"/>
      <c r="M2975" s="618"/>
      <c r="N2975" s="619"/>
      <c r="O2975" s="619"/>
      <c r="P2975" s="619"/>
      <c r="Q2975" s="619"/>
      <c r="R2975" s="619"/>
      <c r="S2975" s="619"/>
      <c r="T2975" s="620"/>
      <c r="AT2975" s="615" t="s">
        <v>205</v>
      </c>
      <c r="AU2975" s="615" t="s">
        <v>89</v>
      </c>
      <c r="AV2975" s="614" t="s">
        <v>129</v>
      </c>
      <c r="AW2975" s="614" t="s">
        <v>43</v>
      </c>
      <c r="AX2975" s="614" t="s">
        <v>11</v>
      </c>
      <c r="AY2975" s="615" t="s">
        <v>197</v>
      </c>
    </row>
    <row r="2976" spans="2:63" s="560" customFormat="1" ht="37.35" customHeight="1">
      <c r="B2976" s="559"/>
      <c r="D2976" s="561" t="s">
        <v>81</v>
      </c>
      <c r="E2976" s="562" t="s">
        <v>1907</v>
      </c>
      <c r="F2976" s="562" t="s">
        <v>1908</v>
      </c>
      <c r="J2976" s="563">
        <f>BK2976</f>
        <v>0</v>
      </c>
      <c r="L2976" s="559"/>
      <c r="M2976" s="564"/>
      <c r="N2976" s="565"/>
      <c r="O2976" s="565"/>
      <c r="P2976" s="566">
        <f>P2977</f>
        <v>0</v>
      </c>
      <c r="Q2976" s="565"/>
      <c r="R2976" s="566">
        <f>R2977</f>
        <v>0</v>
      </c>
      <c r="S2976" s="565"/>
      <c r="T2976" s="567">
        <f>T2977</f>
        <v>0</v>
      </c>
      <c r="AR2976" s="561" t="s">
        <v>114</v>
      </c>
      <c r="AT2976" s="568" t="s">
        <v>81</v>
      </c>
      <c r="AU2976" s="568" t="s">
        <v>82</v>
      </c>
      <c r="AY2976" s="561" t="s">
        <v>197</v>
      </c>
      <c r="BK2976" s="569">
        <f>BK2977</f>
        <v>0</v>
      </c>
    </row>
    <row r="2977" spans="2:65" s="560" customFormat="1" ht="19.899999999999999" customHeight="1">
      <c r="B2977" s="559"/>
      <c r="D2977" s="561" t="s">
        <v>81</v>
      </c>
      <c r="E2977" s="570" t="s">
        <v>1909</v>
      </c>
      <c r="F2977" s="570" t="s">
        <v>1910</v>
      </c>
      <c r="J2977" s="571">
        <f>BK2977</f>
        <v>0</v>
      </c>
      <c r="L2977" s="559"/>
      <c r="M2977" s="564"/>
      <c r="N2977" s="565"/>
      <c r="O2977" s="565"/>
      <c r="P2977" s="566">
        <f>P2978</f>
        <v>0</v>
      </c>
      <c r="Q2977" s="565"/>
      <c r="R2977" s="566">
        <f>R2978</f>
        <v>0</v>
      </c>
      <c r="S2977" s="565"/>
      <c r="T2977" s="567">
        <f>T2978</f>
        <v>0</v>
      </c>
      <c r="AR2977" s="561" t="s">
        <v>114</v>
      </c>
      <c r="AT2977" s="568" t="s">
        <v>81</v>
      </c>
      <c r="AU2977" s="568" t="s">
        <v>11</v>
      </c>
      <c r="AY2977" s="561" t="s">
        <v>197</v>
      </c>
      <c r="BK2977" s="569">
        <f>BK2978</f>
        <v>0</v>
      </c>
    </row>
    <row r="2978" spans="2:65" s="492" customFormat="1" ht="16.5" customHeight="1">
      <c r="B2978" s="493"/>
      <c r="C2978" s="572" t="s">
        <v>1911</v>
      </c>
      <c r="D2978" s="572" t="s">
        <v>199</v>
      </c>
      <c r="E2978" s="573" t="s">
        <v>1912</v>
      </c>
      <c r="F2978" s="574" t="s">
        <v>1913</v>
      </c>
      <c r="G2978" s="575" t="s">
        <v>1914</v>
      </c>
      <c r="H2978" s="576">
        <v>180</v>
      </c>
      <c r="I2978" s="7"/>
      <c r="J2978" s="577">
        <f>ROUND(I2978*H2978,0)</f>
        <v>0</v>
      </c>
      <c r="K2978" s="574" t="s">
        <v>5</v>
      </c>
      <c r="L2978" s="493"/>
      <c r="M2978" s="578" t="s">
        <v>5</v>
      </c>
      <c r="N2978" s="579" t="s">
        <v>53</v>
      </c>
      <c r="O2978" s="494"/>
      <c r="P2978" s="580">
        <f>O2978*H2978</f>
        <v>0</v>
      </c>
      <c r="Q2978" s="580">
        <v>0</v>
      </c>
      <c r="R2978" s="580">
        <f>Q2978*H2978</f>
        <v>0</v>
      </c>
      <c r="S2978" s="580">
        <v>0</v>
      </c>
      <c r="T2978" s="581">
        <f>S2978*H2978</f>
        <v>0</v>
      </c>
      <c r="AR2978" s="482" t="s">
        <v>1181</v>
      </c>
      <c r="AT2978" s="482" t="s">
        <v>199</v>
      </c>
      <c r="AU2978" s="482" t="s">
        <v>89</v>
      </c>
      <c r="AY2978" s="482" t="s">
        <v>197</v>
      </c>
      <c r="BE2978" s="582">
        <f>IF(N2978="základní",J2978,0)</f>
        <v>0</v>
      </c>
      <c r="BF2978" s="582">
        <f>IF(N2978="snížená",J2978,0)</f>
        <v>0</v>
      </c>
      <c r="BG2978" s="582">
        <f>IF(N2978="zákl. přenesená",J2978,0)</f>
        <v>0</v>
      </c>
      <c r="BH2978" s="582">
        <f>IF(N2978="sníž. přenesená",J2978,0)</f>
        <v>0</v>
      </c>
      <c r="BI2978" s="582">
        <f>IF(N2978="nulová",J2978,0)</f>
        <v>0</v>
      </c>
      <c r="BJ2978" s="482" t="s">
        <v>11</v>
      </c>
      <c r="BK2978" s="582">
        <f>ROUND(I2978*H2978,0)</f>
        <v>0</v>
      </c>
      <c r="BL2978" s="482" t="s">
        <v>1181</v>
      </c>
      <c r="BM2978" s="482" t="s">
        <v>1915</v>
      </c>
    </row>
    <row r="2979" spans="2:65" s="560" customFormat="1" ht="37.35" customHeight="1">
      <c r="B2979" s="559"/>
      <c r="D2979" s="561" t="s">
        <v>81</v>
      </c>
      <c r="E2979" s="562" t="s">
        <v>1916</v>
      </c>
      <c r="F2979" s="562" t="s">
        <v>1917</v>
      </c>
      <c r="J2979" s="563">
        <f>BK2979</f>
        <v>0</v>
      </c>
      <c r="L2979" s="559"/>
      <c r="M2979" s="564"/>
      <c r="N2979" s="565"/>
      <c r="O2979" s="565"/>
      <c r="P2979" s="566">
        <f>SUM(P2980:P2987)</f>
        <v>0</v>
      </c>
      <c r="Q2979" s="565"/>
      <c r="R2979" s="566">
        <f>SUM(R2980:R2987)</f>
        <v>0</v>
      </c>
      <c r="S2979" s="565"/>
      <c r="T2979" s="567">
        <f>SUM(T2980:T2987)</f>
        <v>0</v>
      </c>
      <c r="AR2979" s="561" t="s">
        <v>129</v>
      </c>
      <c r="AT2979" s="568" t="s">
        <v>81</v>
      </c>
      <c r="AU2979" s="568" t="s">
        <v>82</v>
      </c>
      <c r="AY2979" s="561" t="s">
        <v>197</v>
      </c>
      <c r="BK2979" s="569">
        <f>SUM(BK2980:BK2987)</f>
        <v>0</v>
      </c>
    </row>
    <row r="2980" spans="2:65" s="492" customFormat="1" ht="25.5" customHeight="1">
      <c r="B2980" s="493"/>
      <c r="C2980" s="572" t="s">
        <v>1918</v>
      </c>
      <c r="D2980" s="572" t="s">
        <v>199</v>
      </c>
      <c r="E2980" s="573" t="s">
        <v>1919</v>
      </c>
      <c r="F2980" s="574" t="s">
        <v>1920</v>
      </c>
      <c r="G2980" s="575" t="s">
        <v>1921</v>
      </c>
      <c r="H2980" s="576">
        <v>160</v>
      </c>
      <c r="I2980" s="7"/>
      <c r="J2980" s="577">
        <f>ROUND(I2980*H2980,0)</f>
        <v>0</v>
      </c>
      <c r="K2980" s="574" t="s">
        <v>203</v>
      </c>
      <c r="L2980" s="493"/>
      <c r="M2980" s="578" t="s">
        <v>5</v>
      </c>
      <c r="N2980" s="579" t="s">
        <v>53</v>
      </c>
      <c r="O2980" s="494"/>
      <c r="P2980" s="580">
        <f>O2980*H2980</f>
        <v>0</v>
      </c>
      <c r="Q2980" s="580">
        <v>0</v>
      </c>
      <c r="R2980" s="580">
        <f>Q2980*H2980</f>
        <v>0</v>
      </c>
      <c r="S2980" s="580">
        <v>0</v>
      </c>
      <c r="T2980" s="581">
        <f>S2980*H2980</f>
        <v>0</v>
      </c>
      <c r="AR2980" s="482" t="s">
        <v>1922</v>
      </c>
      <c r="AT2980" s="482" t="s">
        <v>199</v>
      </c>
      <c r="AU2980" s="482" t="s">
        <v>11</v>
      </c>
      <c r="AY2980" s="482" t="s">
        <v>197</v>
      </c>
      <c r="BE2980" s="582">
        <f>IF(N2980="základní",J2980,0)</f>
        <v>0</v>
      </c>
      <c r="BF2980" s="582">
        <f>IF(N2980="snížená",J2980,0)</f>
        <v>0</v>
      </c>
      <c r="BG2980" s="582">
        <f>IF(N2980="zákl. přenesená",J2980,0)</f>
        <v>0</v>
      </c>
      <c r="BH2980" s="582">
        <f>IF(N2980="sníž. přenesená",J2980,0)</f>
        <v>0</v>
      </c>
      <c r="BI2980" s="582">
        <f>IF(N2980="nulová",J2980,0)</f>
        <v>0</v>
      </c>
      <c r="BJ2980" s="482" t="s">
        <v>11</v>
      </c>
      <c r="BK2980" s="582">
        <f>ROUND(I2980*H2980,0)</f>
        <v>0</v>
      </c>
      <c r="BL2980" s="482" t="s">
        <v>1922</v>
      </c>
      <c r="BM2980" s="482" t="s">
        <v>1923</v>
      </c>
    </row>
    <row r="2981" spans="2:65" s="599" customFormat="1">
      <c r="B2981" s="598"/>
      <c r="D2981" s="594" t="s">
        <v>205</v>
      </c>
      <c r="E2981" s="600" t="s">
        <v>5</v>
      </c>
      <c r="F2981" s="601" t="s">
        <v>1924</v>
      </c>
      <c r="H2981" s="600" t="s">
        <v>5</v>
      </c>
      <c r="L2981" s="598"/>
      <c r="M2981" s="602"/>
      <c r="N2981" s="603"/>
      <c r="O2981" s="603"/>
      <c r="P2981" s="603"/>
      <c r="Q2981" s="603"/>
      <c r="R2981" s="603"/>
      <c r="S2981" s="603"/>
      <c r="T2981" s="604"/>
      <c r="AT2981" s="600" t="s">
        <v>205</v>
      </c>
      <c r="AU2981" s="600" t="s">
        <v>11</v>
      </c>
      <c r="AV2981" s="599" t="s">
        <v>11</v>
      </c>
      <c r="AW2981" s="599" t="s">
        <v>43</v>
      </c>
      <c r="AX2981" s="599" t="s">
        <v>82</v>
      </c>
      <c r="AY2981" s="600" t="s">
        <v>197</v>
      </c>
    </row>
    <row r="2982" spans="2:65" s="606" customFormat="1">
      <c r="B2982" s="605"/>
      <c r="D2982" s="594" t="s">
        <v>205</v>
      </c>
      <c r="E2982" s="607" t="s">
        <v>5</v>
      </c>
      <c r="F2982" s="608" t="s">
        <v>1925</v>
      </c>
      <c r="H2982" s="609">
        <v>160</v>
      </c>
      <c r="L2982" s="605"/>
      <c r="M2982" s="610"/>
      <c r="N2982" s="611"/>
      <c r="O2982" s="611"/>
      <c r="P2982" s="611"/>
      <c r="Q2982" s="611"/>
      <c r="R2982" s="611"/>
      <c r="S2982" s="611"/>
      <c r="T2982" s="612"/>
      <c r="AT2982" s="607" t="s">
        <v>205</v>
      </c>
      <c r="AU2982" s="607" t="s">
        <v>11</v>
      </c>
      <c r="AV2982" s="606" t="s">
        <v>89</v>
      </c>
      <c r="AW2982" s="606" t="s">
        <v>43</v>
      </c>
      <c r="AX2982" s="606" t="s">
        <v>82</v>
      </c>
      <c r="AY2982" s="607" t="s">
        <v>197</v>
      </c>
    </row>
    <row r="2983" spans="2:65" s="614" customFormat="1">
      <c r="B2983" s="613"/>
      <c r="D2983" s="594" t="s">
        <v>205</v>
      </c>
      <c r="E2983" s="615" t="s">
        <v>5</v>
      </c>
      <c r="F2983" s="616" t="s">
        <v>210</v>
      </c>
      <c r="H2983" s="617">
        <v>160</v>
      </c>
      <c r="L2983" s="613"/>
      <c r="M2983" s="618"/>
      <c r="N2983" s="619"/>
      <c r="O2983" s="619"/>
      <c r="P2983" s="619"/>
      <c r="Q2983" s="619"/>
      <c r="R2983" s="619"/>
      <c r="S2983" s="619"/>
      <c r="T2983" s="620"/>
      <c r="AT2983" s="615" t="s">
        <v>205</v>
      </c>
      <c r="AU2983" s="615" t="s">
        <v>11</v>
      </c>
      <c r="AV2983" s="614" t="s">
        <v>129</v>
      </c>
      <c r="AW2983" s="614" t="s">
        <v>43</v>
      </c>
      <c r="AX2983" s="614" t="s">
        <v>11</v>
      </c>
      <c r="AY2983" s="615" t="s">
        <v>197</v>
      </c>
    </row>
    <row r="2984" spans="2:65" s="492" customFormat="1" ht="25.5" customHeight="1">
      <c r="B2984" s="493"/>
      <c r="C2984" s="572" t="s">
        <v>1926</v>
      </c>
      <c r="D2984" s="572" t="s">
        <v>199</v>
      </c>
      <c r="E2984" s="573" t="s">
        <v>1927</v>
      </c>
      <c r="F2984" s="574" t="s">
        <v>1928</v>
      </c>
      <c r="G2984" s="575" t="s">
        <v>1921</v>
      </c>
      <c r="H2984" s="576">
        <v>100</v>
      </c>
      <c r="I2984" s="7"/>
      <c r="J2984" s="577">
        <f>ROUND(I2984*H2984,0)</f>
        <v>0</v>
      </c>
      <c r="K2984" s="574" t="s">
        <v>203</v>
      </c>
      <c r="L2984" s="493"/>
      <c r="M2984" s="578" t="s">
        <v>5</v>
      </c>
      <c r="N2984" s="579" t="s">
        <v>53</v>
      </c>
      <c r="O2984" s="494"/>
      <c r="P2984" s="580">
        <f>O2984*H2984</f>
        <v>0</v>
      </c>
      <c r="Q2984" s="580">
        <v>0</v>
      </c>
      <c r="R2984" s="580">
        <f>Q2984*H2984</f>
        <v>0</v>
      </c>
      <c r="S2984" s="580">
        <v>0</v>
      </c>
      <c r="T2984" s="581">
        <f>S2984*H2984</f>
        <v>0</v>
      </c>
      <c r="AR2984" s="482" t="s">
        <v>1922</v>
      </c>
      <c r="AT2984" s="482" t="s">
        <v>199</v>
      </c>
      <c r="AU2984" s="482" t="s">
        <v>11</v>
      </c>
      <c r="AY2984" s="482" t="s">
        <v>197</v>
      </c>
      <c r="BE2984" s="582">
        <f>IF(N2984="základní",J2984,0)</f>
        <v>0</v>
      </c>
      <c r="BF2984" s="582">
        <f>IF(N2984="snížená",J2984,0)</f>
        <v>0</v>
      </c>
      <c r="BG2984" s="582">
        <f>IF(N2984="zákl. přenesená",J2984,0)</f>
        <v>0</v>
      </c>
      <c r="BH2984" s="582">
        <f>IF(N2984="sníž. přenesená",J2984,0)</f>
        <v>0</v>
      </c>
      <c r="BI2984" s="582">
        <f>IF(N2984="nulová",J2984,0)</f>
        <v>0</v>
      </c>
      <c r="BJ2984" s="482" t="s">
        <v>11</v>
      </c>
      <c r="BK2984" s="582">
        <f>ROUND(I2984*H2984,0)</f>
        <v>0</v>
      </c>
      <c r="BL2984" s="482" t="s">
        <v>1922</v>
      </c>
      <c r="BM2984" s="482" t="s">
        <v>1929</v>
      </c>
    </row>
    <row r="2985" spans="2:65" s="599" customFormat="1">
      <c r="B2985" s="598"/>
      <c r="D2985" s="594" t="s">
        <v>205</v>
      </c>
      <c r="E2985" s="600" t="s">
        <v>5</v>
      </c>
      <c r="F2985" s="601" t="s">
        <v>1930</v>
      </c>
      <c r="H2985" s="600" t="s">
        <v>5</v>
      </c>
      <c r="L2985" s="598"/>
      <c r="M2985" s="602"/>
      <c r="N2985" s="603"/>
      <c r="O2985" s="603"/>
      <c r="P2985" s="603"/>
      <c r="Q2985" s="603"/>
      <c r="R2985" s="603"/>
      <c r="S2985" s="603"/>
      <c r="T2985" s="604"/>
      <c r="AT2985" s="600" t="s">
        <v>205</v>
      </c>
      <c r="AU2985" s="600" t="s">
        <v>11</v>
      </c>
      <c r="AV2985" s="599" t="s">
        <v>11</v>
      </c>
      <c r="AW2985" s="599" t="s">
        <v>43</v>
      </c>
      <c r="AX2985" s="599" t="s">
        <v>82</v>
      </c>
      <c r="AY2985" s="600" t="s">
        <v>197</v>
      </c>
    </row>
    <row r="2986" spans="2:65" s="606" customFormat="1">
      <c r="B2986" s="605"/>
      <c r="D2986" s="594" t="s">
        <v>205</v>
      </c>
      <c r="E2986" s="607" t="s">
        <v>5</v>
      </c>
      <c r="F2986" s="608" t="s">
        <v>1931</v>
      </c>
      <c r="H2986" s="609">
        <v>100</v>
      </c>
      <c r="L2986" s="605"/>
      <c r="M2986" s="610"/>
      <c r="N2986" s="611"/>
      <c r="O2986" s="611"/>
      <c r="P2986" s="611"/>
      <c r="Q2986" s="611"/>
      <c r="R2986" s="611"/>
      <c r="S2986" s="611"/>
      <c r="T2986" s="612"/>
      <c r="AT2986" s="607" t="s">
        <v>205</v>
      </c>
      <c r="AU2986" s="607" t="s">
        <v>11</v>
      </c>
      <c r="AV2986" s="606" t="s">
        <v>89</v>
      </c>
      <c r="AW2986" s="606" t="s">
        <v>43</v>
      </c>
      <c r="AX2986" s="606" t="s">
        <v>82</v>
      </c>
      <c r="AY2986" s="607" t="s">
        <v>197</v>
      </c>
    </row>
    <row r="2987" spans="2:65" s="614" customFormat="1">
      <c r="B2987" s="613"/>
      <c r="D2987" s="594" t="s">
        <v>205</v>
      </c>
      <c r="E2987" s="615" t="s">
        <v>5</v>
      </c>
      <c r="F2987" s="616" t="s">
        <v>210</v>
      </c>
      <c r="H2987" s="617">
        <v>100</v>
      </c>
      <c r="L2987" s="613"/>
      <c r="M2987" s="638"/>
      <c r="N2987" s="639"/>
      <c r="O2987" s="639"/>
      <c r="P2987" s="639"/>
      <c r="Q2987" s="639"/>
      <c r="R2987" s="639"/>
      <c r="S2987" s="639"/>
      <c r="T2987" s="640"/>
      <c r="AT2987" s="615" t="s">
        <v>205</v>
      </c>
      <c r="AU2987" s="615" t="s">
        <v>11</v>
      </c>
      <c r="AV2987" s="614" t="s">
        <v>129</v>
      </c>
      <c r="AW2987" s="614" t="s">
        <v>43</v>
      </c>
      <c r="AX2987" s="614" t="s">
        <v>11</v>
      </c>
      <c r="AY2987" s="615" t="s">
        <v>197</v>
      </c>
    </row>
    <row r="2988" spans="2:65" s="492" customFormat="1" ht="6.95" customHeight="1">
      <c r="B2988" s="517"/>
      <c r="C2988" s="518"/>
      <c r="D2988" s="518"/>
      <c r="E2988" s="518"/>
      <c r="F2988" s="518"/>
      <c r="G2988" s="518"/>
      <c r="H2988" s="518"/>
      <c r="I2988" s="518"/>
      <c r="J2988" s="518"/>
      <c r="K2988" s="518"/>
      <c r="L2988" s="493"/>
    </row>
  </sheetData>
  <sheetProtection password="C63E" sheet="1" objects="1" scenarios="1"/>
  <autoFilter ref="C102:K2987"/>
  <mergeCells count="13">
    <mergeCell ref="E95:H95"/>
    <mergeCell ref="G1:H1"/>
    <mergeCell ref="L2:V2"/>
    <mergeCell ref="E49:H49"/>
    <mergeCell ref="E51:H51"/>
    <mergeCell ref="J55:J56"/>
    <mergeCell ref="E91:H91"/>
    <mergeCell ref="E93:H93"/>
    <mergeCell ref="E7:H7"/>
    <mergeCell ref="E9:H9"/>
    <mergeCell ref="E11:H11"/>
    <mergeCell ref="E26:H26"/>
    <mergeCell ref="E47:H47"/>
  </mergeCells>
  <hyperlinks>
    <hyperlink ref="F1:G1" location="C2" display="1) Krycí list soupisu"/>
    <hyperlink ref="G1:H1" location="C58" display="2) Rekapitulace"/>
    <hyperlink ref="J1" location="C10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0.xml><?xml version="1.0" encoding="utf-8"?>
<worksheet xmlns="http://schemas.openxmlformats.org/spreadsheetml/2006/main" xmlns:r="http://schemas.openxmlformats.org/officeDocument/2006/relationships">
  <sheetPr>
    <pageSetUpPr fitToPage="1"/>
  </sheetPr>
  <dimension ref="A1:BR347"/>
  <sheetViews>
    <sheetView showGridLines="0" workbookViewId="0">
      <pane ySplit="1" topLeftCell="A324" activePane="bottomLeft" state="frozen"/>
      <selection pane="bottomLeft" activeCell="W335" sqref="W335"/>
    </sheetView>
  </sheetViews>
  <sheetFormatPr defaultRowHeight="13.5"/>
  <cols>
    <col min="1" max="1" width="8.33203125" style="481" customWidth="1"/>
    <col min="2" max="2" width="1.6640625" style="481" customWidth="1"/>
    <col min="3" max="3" width="4.1640625" style="481" customWidth="1"/>
    <col min="4" max="4" width="4.33203125" style="481" customWidth="1"/>
    <col min="5" max="5" width="17.1640625" style="481" customWidth="1"/>
    <col min="6" max="6" width="75" style="481" customWidth="1"/>
    <col min="7" max="7" width="8.6640625" style="481" customWidth="1"/>
    <col min="8" max="8" width="11.1640625" style="481" customWidth="1"/>
    <col min="9" max="9" width="12.6640625" style="481" customWidth="1"/>
    <col min="10" max="10" width="23.5" style="481" customWidth="1"/>
    <col min="11" max="11" width="15.5" style="481" customWidth="1"/>
    <col min="12" max="12" width="9.33203125" style="481"/>
    <col min="13" max="18" width="9.33203125" style="481" hidden="1"/>
    <col min="19" max="19" width="8.1640625" style="481" hidden="1" customWidth="1"/>
    <col min="20" max="20" width="29.6640625" style="481" hidden="1" customWidth="1"/>
    <col min="21" max="21" width="16.33203125" style="481" hidden="1" customWidth="1"/>
    <col min="22" max="22" width="12.33203125" style="481" customWidth="1"/>
    <col min="23" max="23" width="16.33203125" style="481" customWidth="1"/>
    <col min="24" max="24" width="12.33203125" style="481" customWidth="1"/>
    <col min="25" max="25" width="15" style="481" customWidth="1"/>
    <col min="26" max="26" width="11" style="481" customWidth="1"/>
    <col min="27" max="27" width="15" style="481" customWidth="1"/>
    <col min="28" max="28" width="16.33203125" style="481" customWidth="1"/>
    <col min="29" max="29" width="11" style="481" customWidth="1"/>
    <col min="30" max="30" width="15" style="481" customWidth="1"/>
    <col min="31" max="31" width="16.33203125" style="481" customWidth="1"/>
    <col min="32" max="43" width="9.33203125" style="481"/>
    <col min="44" max="65" width="9.33203125" style="481" hidden="1"/>
    <col min="66" max="16384" width="9.33203125" style="481"/>
  </cols>
  <sheetData>
    <row r="1" spans="1:70" ht="21.75" customHeight="1">
      <c r="A1" s="478"/>
      <c r="B1" s="3"/>
      <c r="C1" s="3"/>
      <c r="D1" s="4" t="s">
        <v>1</v>
      </c>
      <c r="E1" s="3"/>
      <c r="F1" s="479" t="s">
        <v>144</v>
      </c>
      <c r="G1" s="960" t="s">
        <v>145</v>
      </c>
      <c r="H1" s="960"/>
      <c r="I1" s="3"/>
      <c r="J1" s="479" t="s">
        <v>146</v>
      </c>
      <c r="K1" s="4" t="s">
        <v>147</v>
      </c>
      <c r="L1" s="479" t="s">
        <v>148</v>
      </c>
      <c r="M1" s="479"/>
      <c r="N1" s="479"/>
      <c r="O1" s="479"/>
      <c r="P1" s="479"/>
      <c r="Q1" s="479"/>
      <c r="R1" s="479"/>
      <c r="S1" s="479"/>
      <c r="T1" s="479"/>
      <c r="U1" s="480"/>
      <c r="V1" s="480"/>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row>
    <row r="2" spans="1:70" ht="36.950000000000003" customHeight="1">
      <c r="L2" s="955" t="s">
        <v>8</v>
      </c>
      <c r="M2" s="956"/>
      <c r="N2" s="956"/>
      <c r="O2" s="956"/>
      <c r="P2" s="956"/>
      <c r="Q2" s="956"/>
      <c r="R2" s="956"/>
      <c r="S2" s="956"/>
      <c r="T2" s="956"/>
      <c r="U2" s="956"/>
      <c r="V2" s="956"/>
      <c r="AT2" s="482" t="s">
        <v>117</v>
      </c>
    </row>
    <row r="3" spans="1:70" ht="6.95" customHeight="1">
      <c r="B3" s="483"/>
      <c r="C3" s="484"/>
      <c r="D3" s="484"/>
      <c r="E3" s="484"/>
      <c r="F3" s="484"/>
      <c r="G3" s="484"/>
      <c r="H3" s="484"/>
      <c r="I3" s="484"/>
      <c r="J3" s="484"/>
      <c r="K3" s="485"/>
      <c r="AT3" s="482" t="s">
        <v>89</v>
      </c>
    </row>
    <row r="4" spans="1:70" ht="36.950000000000003" customHeight="1">
      <c r="B4" s="486"/>
      <c r="C4" s="487"/>
      <c r="D4" s="488" t="s">
        <v>149</v>
      </c>
      <c r="E4" s="487"/>
      <c r="F4" s="487"/>
      <c r="G4" s="487"/>
      <c r="H4" s="487"/>
      <c r="I4" s="487"/>
      <c r="J4" s="487"/>
      <c r="K4" s="489"/>
      <c r="M4" s="490" t="s">
        <v>14</v>
      </c>
      <c r="AT4" s="482" t="s">
        <v>6</v>
      </c>
    </row>
    <row r="5" spans="1:70" ht="6.95" customHeight="1">
      <c r="B5" s="486"/>
      <c r="C5" s="487"/>
      <c r="D5" s="487"/>
      <c r="E5" s="487"/>
      <c r="F5" s="487"/>
      <c r="G5" s="487"/>
      <c r="H5" s="487"/>
      <c r="I5" s="487"/>
      <c r="J5" s="487"/>
      <c r="K5" s="489"/>
    </row>
    <row r="6" spans="1:70" ht="15">
      <c r="B6" s="486"/>
      <c r="C6" s="487"/>
      <c r="D6" s="491" t="s">
        <v>20</v>
      </c>
      <c r="E6" s="487"/>
      <c r="F6" s="487"/>
      <c r="G6" s="487"/>
      <c r="H6" s="487"/>
      <c r="I6" s="487"/>
      <c r="J6" s="487"/>
      <c r="K6" s="489"/>
    </row>
    <row r="7" spans="1:70" ht="16.5" customHeight="1">
      <c r="B7" s="486"/>
      <c r="C7" s="487"/>
      <c r="D7" s="487"/>
      <c r="E7" s="961" t="str">
        <f>'Rekapitulace stavby'!K6</f>
        <v>Rekonstrukce domu blok 60, č.p. 2180, ul. Táboritů v mostě, domov se zvláštním režimem</v>
      </c>
      <c r="F7" s="967"/>
      <c r="G7" s="967"/>
      <c r="H7" s="967"/>
      <c r="I7" s="487"/>
      <c r="J7" s="487"/>
      <c r="K7" s="489"/>
    </row>
    <row r="8" spans="1:70" ht="15">
      <c r="B8" s="486"/>
      <c r="C8" s="487"/>
      <c r="D8" s="491" t="s">
        <v>150</v>
      </c>
      <c r="E8" s="487"/>
      <c r="F8" s="487"/>
      <c r="G8" s="487"/>
      <c r="H8" s="487"/>
      <c r="I8" s="487"/>
      <c r="J8" s="487"/>
      <c r="K8" s="489"/>
    </row>
    <row r="9" spans="1:70" ht="16.5" customHeight="1">
      <c r="B9" s="486"/>
      <c r="C9" s="487"/>
      <c r="D9" s="487"/>
      <c r="E9" s="961" t="s">
        <v>151</v>
      </c>
      <c r="F9" s="920"/>
      <c r="G9" s="920"/>
      <c r="H9" s="920"/>
      <c r="I9" s="487"/>
      <c r="J9" s="487"/>
      <c r="K9" s="489"/>
    </row>
    <row r="10" spans="1:70" ht="15">
      <c r="B10" s="486"/>
      <c r="C10" s="487"/>
      <c r="D10" s="491" t="s">
        <v>152</v>
      </c>
      <c r="E10" s="487"/>
      <c r="F10" s="487"/>
      <c r="G10" s="487"/>
      <c r="H10" s="487"/>
      <c r="I10" s="487"/>
      <c r="J10" s="487"/>
      <c r="K10" s="489"/>
    </row>
    <row r="11" spans="1:70" s="492" customFormat="1" ht="16.5" customHeight="1">
      <c r="B11" s="493"/>
      <c r="C11" s="494"/>
      <c r="D11" s="494"/>
      <c r="E11" s="942" t="s">
        <v>5273</v>
      </c>
      <c r="F11" s="962"/>
      <c r="G11" s="962"/>
      <c r="H11" s="962"/>
      <c r="I11" s="494"/>
      <c r="J11" s="494"/>
      <c r="K11" s="495"/>
      <c r="W11" s="10"/>
    </row>
    <row r="12" spans="1:70" s="492" customFormat="1" ht="15">
      <c r="B12" s="493"/>
      <c r="C12" s="494"/>
      <c r="D12" s="491" t="s">
        <v>5274</v>
      </c>
      <c r="E12" s="494"/>
      <c r="F12" s="494"/>
      <c r="G12" s="494"/>
      <c r="H12" s="494"/>
      <c r="I12" s="494"/>
      <c r="J12" s="494"/>
      <c r="K12" s="495"/>
    </row>
    <row r="13" spans="1:70" s="492" customFormat="1" ht="36.950000000000003" customHeight="1">
      <c r="B13" s="493"/>
      <c r="C13" s="494"/>
      <c r="D13" s="494"/>
      <c r="E13" s="963" t="s">
        <v>5392</v>
      </c>
      <c r="F13" s="962"/>
      <c r="G13" s="962"/>
      <c r="H13" s="962"/>
      <c r="I13" s="494"/>
      <c r="J13" s="494"/>
      <c r="K13" s="495"/>
    </row>
    <row r="14" spans="1:70" s="492" customFormat="1">
      <c r="B14" s="493"/>
      <c r="C14" s="494"/>
      <c r="D14" s="494"/>
      <c r="E14" s="494"/>
      <c r="F14" s="494"/>
      <c r="G14" s="494"/>
      <c r="H14" s="494"/>
      <c r="I14" s="494"/>
      <c r="J14" s="494"/>
      <c r="K14" s="495"/>
    </row>
    <row r="15" spans="1:70" s="492" customFormat="1" ht="14.45" customHeight="1">
      <c r="B15" s="493"/>
      <c r="C15" s="494"/>
      <c r="D15" s="491" t="s">
        <v>22</v>
      </c>
      <c r="E15" s="494"/>
      <c r="F15" s="496" t="s">
        <v>5</v>
      </c>
      <c r="G15" s="494"/>
      <c r="H15" s="494"/>
      <c r="I15" s="491" t="s">
        <v>24</v>
      </c>
      <c r="J15" s="496" t="s">
        <v>5</v>
      </c>
      <c r="K15" s="495"/>
    </row>
    <row r="16" spans="1:70" s="492" customFormat="1" ht="14.45" customHeight="1">
      <c r="B16" s="493"/>
      <c r="C16" s="494"/>
      <c r="D16" s="491" t="s">
        <v>26</v>
      </c>
      <c r="E16" s="494"/>
      <c r="F16" s="496" t="s">
        <v>27</v>
      </c>
      <c r="G16" s="494"/>
      <c r="H16" s="494"/>
      <c r="I16" s="491" t="s">
        <v>28</v>
      </c>
      <c r="J16" s="497" t="str">
        <f>'Rekapitulace stavby'!AN8</f>
        <v>13. 12. 2017</v>
      </c>
      <c r="K16" s="495"/>
    </row>
    <row r="17" spans="2:11" s="492" customFormat="1" ht="10.9" customHeight="1">
      <c r="B17" s="493"/>
      <c r="C17" s="494"/>
      <c r="D17" s="494"/>
      <c r="E17" s="494"/>
      <c r="F17" s="494"/>
      <c r="G17" s="494"/>
      <c r="H17" s="494"/>
      <c r="I17" s="494"/>
      <c r="J17" s="494"/>
      <c r="K17" s="495"/>
    </row>
    <row r="18" spans="2:11" s="492" customFormat="1" ht="14.45" customHeight="1">
      <c r="B18" s="493"/>
      <c r="C18" s="494"/>
      <c r="D18" s="491" t="s">
        <v>34</v>
      </c>
      <c r="E18" s="494"/>
      <c r="F18" s="494"/>
      <c r="G18" s="494"/>
      <c r="H18" s="494"/>
      <c r="I18" s="491" t="s">
        <v>35</v>
      </c>
      <c r="J18" s="496" t="s">
        <v>36</v>
      </c>
      <c r="K18" s="495"/>
    </row>
    <row r="19" spans="2:11" s="492" customFormat="1" ht="18" customHeight="1">
      <c r="B19" s="493"/>
      <c r="C19" s="494"/>
      <c r="D19" s="494"/>
      <c r="E19" s="496" t="s">
        <v>37</v>
      </c>
      <c r="F19" s="494"/>
      <c r="G19" s="494"/>
      <c r="H19" s="494"/>
      <c r="I19" s="491" t="s">
        <v>38</v>
      </c>
      <c r="J19" s="496" t="s">
        <v>5</v>
      </c>
      <c r="K19" s="495"/>
    </row>
    <row r="20" spans="2:11" s="492" customFormat="1" ht="6.95" customHeight="1">
      <c r="B20" s="493"/>
      <c r="C20" s="494"/>
      <c r="D20" s="494"/>
      <c r="E20" s="494"/>
      <c r="F20" s="494"/>
      <c r="G20" s="494"/>
      <c r="H20" s="494"/>
      <c r="I20" s="494"/>
      <c r="J20" s="494"/>
      <c r="K20" s="495"/>
    </row>
    <row r="21" spans="2:11" s="492" customFormat="1" ht="14.45" customHeight="1">
      <c r="B21" s="493"/>
      <c r="C21" s="494"/>
      <c r="D21" s="491" t="s">
        <v>39</v>
      </c>
      <c r="E21" s="494"/>
      <c r="F21" s="494"/>
      <c r="G21" s="494"/>
      <c r="H21" s="494"/>
      <c r="I21" s="491" t="s">
        <v>35</v>
      </c>
      <c r="J21" s="496" t="str">
        <f>IF('Rekapitulace stavby'!AN13="Vyplň údaj","",IF('Rekapitulace stavby'!AN13="","",'Rekapitulace stavby'!AN13))</f>
        <v/>
      </c>
      <c r="K21" s="495"/>
    </row>
    <row r="22" spans="2:11" s="492" customFormat="1" ht="18" customHeight="1">
      <c r="B22" s="493"/>
      <c r="C22" s="494"/>
      <c r="D22" s="494"/>
      <c r="E22" s="496" t="str">
        <f>IF('Rekapitulace stavby'!E14="Vyplň údaj","",IF('Rekapitulace stavby'!E14="","",'Rekapitulace stavby'!E14))</f>
        <v/>
      </c>
      <c r="F22" s="494"/>
      <c r="G22" s="494"/>
      <c r="H22" s="494"/>
      <c r="I22" s="491" t="s">
        <v>38</v>
      </c>
      <c r="J22" s="496" t="str">
        <f>IF('Rekapitulace stavby'!AN14="Vyplň údaj","",IF('Rekapitulace stavby'!AN14="","",'Rekapitulace stavby'!AN14))</f>
        <v/>
      </c>
      <c r="K22" s="495"/>
    </row>
    <row r="23" spans="2:11" s="492" customFormat="1" ht="6.95" customHeight="1">
      <c r="B23" s="493"/>
      <c r="C23" s="494"/>
      <c r="D23" s="494"/>
      <c r="E23" s="494"/>
      <c r="F23" s="494"/>
      <c r="G23" s="494"/>
      <c r="H23" s="494"/>
      <c r="I23" s="494"/>
      <c r="J23" s="494"/>
      <c r="K23" s="495"/>
    </row>
    <row r="24" spans="2:11" s="492" customFormat="1" ht="14.45" customHeight="1">
      <c r="B24" s="493"/>
      <c r="C24" s="494"/>
      <c r="D24" s="491" t="s">
        <v>41</v>
      </c>
      <c r="E24" s="494"/>
      <c r="F24" s="494"/>
      <c r="G24" s="494"/>
      <c r="H24" s="494"/>
      <c r="I24" s="491" t="s">
        <v>35</v>
      </c>
      <c r="J24" s="496" t="s">
        <v>42</v>
      </c>
      <c r="K24" s="495"/>
    </row>
    <row r="25" spans="2:11" s="492" customFormat="1" ht="18" customHeight="1">
      <c r="B25" s="493"/>
      <c r="C25" s="494"/>
      <c r="D25" s="494"/>
      <c r="E25" s="496" t="s">
        <v>44</v>
      </c>
      <c r="F25" s="494"/>
      <c r="G25" s="494"/>
      <c r="H25" s="494"/>
      <c r="I25" s="491" t="s">
        <v>38</v>
      </c>
      <c r="J25" s="496" t="s">
        <v>5</v>
      </c>
      <c r="K25" s="495"/>
    </row>
    <row r="26" spans="2:11" s="492" customFormat="1" ht="6.95" customHeight="1">
      <c r="B26" s="493"/>
      <c r="C26" s="494"/>
      <c r="D26" s="494"/>
      <c r="E26" s="494"/>
      <c r="F26" s="494"/>
      <c r="G26" s="494"/>
      <c r="H26" s="494"/>
      <c r="I26" s="494"/>
      <c r="J26" s="494"/>
      <c r="K26" s="495"/>
    </row>
    <row r="27" spans="2:11" s="492" customFormat="1" ht="14.45" customHeight="1">
      <c r="B27" s="493"/>
      <c r="C27" s="494"/>
      <c r="D27" s="491" t="s">
        <v>45</v>
      </c>
      <c r="E27" s="494"/>
      <c r="F27" s="494"/>
      <c r="G27" s="494"/>
      <c r="H27" s="494"/>
      <c r="I27" s="494"/>
      <c r="J27" s="494"/>
      <c r="K27" s="495"/>
    </row>
    <row r="28" spans="2:11" s="501" customFormat="1" ht="85.5" customHeight="1">
      <c r="B28" s="498"/>
      <c r="C28" s="499"/>
      <c r="D28" s="499"/>
      <c r="E28" s="924" t="s">
        <v>154</v>
      </c>
      <c r="F28" s="924"/>
      <c r="G28" s="924"/>
      <c r="H28" s="924"/>
      <c r="I28" s="499"/>
      <c r="J28" s="499"/>
      <c r="K28" s="500"/>
    </row>
    <row r="29" spans="2:11" s="492" customFormat="1" ht="6.95" customHeight="1">
      <c r="B29" s="493"/>
      <c r="C29" s="494"/>
      <c r="D29" s="494"/>
      <c r="E29" s="494"/>
      <c r="F29" s="494"/>
      <c r="G29" s="494"/>
      <c r="H29" s="494"/>
      <c r="I29" s="494"/>
      <c r="J29" s="494"/>
      <c r="K29" s="495"/>
    </row>
    <row r="30" spans="2:11" s="492" customFormat="1" ht="6.95" customHeight="1">
      <c r="B30" s="493"/>
      <c r="C30" s="494"/>
      <c r="D30" s="502"/>
      <c r="E30" s="502"/>
      <c r="F30" s="502"/>
      <c r="G30" s="502"/>
      <c r="H30" s="502"/>
      <c r="I30" s="502"/>
      <c r="J30" s="502"/>
      <c r="K30" s="503"/>
    </row>
    <row r="31" spans="2:11" s="492" customFormat="1" ht="25.35" customHeight="1">
      <c r="B31" s="493"/>
      <c r="C31" s="494"/>
      <c r="D31" s="504" t="s">
        <v>48</v>
      </c>
      <c r="E31" s="494"/>
      <c r="F31" s="494"/>
      <c r="G31" s="494"/>
      <c r="H31" s="494"/>
      <c r="I31" s="494"/>
      <c r="J31" s="505">
        <f>ROUND(J95,0)</f>
        <v>0</v>
      </c>
      <c r="K31" s="495"/>
    </row>
    <row r="32" spans="2:11" s="492" customFormat="1" ht="6.95" customHeight="1">
      <c r="B32" s="493"/>
      <c r="C32" s="494"/>
      <c r="D32" s="502"/>
      <c r="E32" s="502"/>
      <c r="F32" s="502"/>
      <c r="G32" s="502"/>
      <c r="H32" s="502"/>
      <c r="I32" s="502"/>
      <c r="J32" s="502"/>
      <c r="K32" s="503"/>
    </row>
    <row r="33" spans="2:11" s="492" customFormat="1" ht="14.45" customHeight="1">
      <c r="B33" s="493"/>
      <c r="C33" s="494"/>
      <c r="D33" s="494"/>
      <c r="E33" s="494"/>
      <c r="F33" s="506" t="s">
        <v>50</v>
      </c>
      <c r="G33" s="494"/>
      <c r="H33" s="494"/>
      <c r="I33" s="506" t="s">
        <v>49</v>
      </c>
      <c r="J33" s="506" t="s">
        <v>51</v>
      </c>
      <c r="K33" s="495"/>
    </row>
    <row r="34" spans="2:11" s="492" customFormat="1" ht="14.45" customHeight="1">
      <c r="B34" s="493"/>
      <c r="C34" s="494"/>
      <c r="D34" s="507" t="s">
        <v>52</v>
      </c>
      <c r="E34" s="507" t="s">
        <v>53</v>
      </c>
      <c r="F34" s="508">
        <f>ROUND(SUM(BE95:BE346), 0)</f>
        <v>0</v>
      </c>
      <c r="G34" s="494"/>
      <c r="H34" s="494"/>
      <c r="I34" s="509">
        <v>0.21</v>
      </c>
      <c r="J34" s="508">
        <f>ROUND(ROUND((SUM(BE95:BE346)), 0)*I34, 1)</f>
        <v>0</v>
      </c>
      <c r="K34" s="495"/>
    </row>
    <row r="35" spans="2:11" s="492" customFormat="1" ht="14.45" customHeight="1">
      <c r="B35" s="493"/>
      <c r="C35" s="494"/>
      <c r="D35" s="494"/>
      <c r="E35" s="507" t="s">
        <v>54</v>
      </c>
      <c r="F35" s="508">
        <f>ROUND(SUM(BF95:BF346), 0)</f>
        <v>0</v>
      </c>
      <c r="G35" s="494"/>
      <c r="H35" s="494"/>
      <c r="I35" s="509">
        <v>0.15</v>
      </c>
      <c r="J35" s="508">
        <f>ROUND(ROUND((SUM(BF95:BF346)), 0)*I35, 1)</f>
        <v>0</v>
      </c>
      <c r="K35" s="495"/>
    </row>
    <row r="36" spans="2:11" s="492" customFormat="1" ht="14.45" hidden="1" customHeight="1">
      <c r="B36" s="493"/>
      <c r="C36" s="494"/>
      <c r="D36" s="494"/>
      <c r="E36" s="507" t="s">
        <v>55</v>
      </c>
      <c r="F36" s="508">
        <f>ROUND(SUM(BG95:BG346), 0)</f>
        <v>0</v>
      </c>
      <c r="G36" s="494"/>
      <c r="H36" s="494"/>
      <c r="I36" s="509">
        <v>0.21</v>
      </c>
      <c r="J36" s="508">
        <v>0</v>
      </c>
      <c r="K36" s="495"/>
    </row>
    <row r="37" spans="2:11" s="492" customFormat="1" ht="14.45" hidden="1" customHeight="1">
      <c r="B37" s="493"/>
      <c r="C37" s="494"/>
      <c r="D37" s="494"/>
      <c r="E37" s="507" t="s">
        <v>56</v>
      </c>
      <c r="F37" s="508">
        <f>ROUND(SUM(BH95:BH346), 0)</f>
        <v>0</v>
      </c>
      <c r="G37" s="494"/>
      <c r="H37" s="494"/>
      <c r="I37" s="509">
        <v>0.15</v>
      </c>
      <c r="J37" s="508">
        <v>0</v>
      </c>
      <c r="K37" s="495"/>
    </row>
    <row r="38" spans="2:11" s="492" customFormat="1" ht="14.45" hidden="1" customHeight="1">
      <c r="B38" s="493"/>
      <c r="C38" s="494"/>
      <c r="D38" s="494"/>
      <c r="E38" s="507" t="s">
        <v>57</v>
      </c>
      <c r="F38" s="508">
        <f>ROUND(SUM(BI95:BI346), 0)</f>
        <v>0</v>
      </c>
      <c r="G38" s="494"/>
      <c r="H38" s="494"/>
      <c r="I38" s="509">
        <v>0</v>
      </c>
      <c r="J38" s="508">
        <v>0</v>
      </c>
      <c r="K38" s="495"/>
    </row>
    <row r="39" spans="2:11" s="492" customFormat="1" ht="6.95" customHeight="1">
      <c r="B39" s="493"/>
      <c r="C39" s="494"/>
      <c r="D39" s="494"/>
      <c r="E39" s="494"/>
      <c r="F39" s="494"/>
      <c r="G39" s="494"/>
      <c r="H39" s="494"/>
      <c r="I39" s="494"/>
      <c r="J39" s="494"/>
      <c r="K39" s="495"/>
    </row>
    <row r="40" spans="2:11" s="492" customFormat="1" ht="25.35" customHeight="1">
      <c r="B40" s="493"/>
      <c r="C40" s="510"/>
      <c r="D40" s="511" t="s">
        <v>58</v>
      </c>
      <c r="E40" s="512"/>
      <c r="F40" s="512"/>
      <c r="G40" s="513" t="s">
        <v>59</v>
      </c>
      <c r="H40" s="514" t="s">
        <v>60</v>
      </c>
      <c r="I40" s="512"/>
      <c r="J40" s="515">
        <f>SUM(J31:J38)</f>
        <v>0</v>
      </c>
      <c r="K40" s="516"/>
    </row>
    <row r="41" spans="2:11" s="492" customFormat="1" ht="14.45" customHeight="1">
      <c r="B41" s="517"/>
      <c r="C41" s="518"/>
      <c r="D41" s="518"/>
      <c r="E41" s="518"/>
      <c r="F41" s="518"/>
      <c r="G41" s="518"/>
      <c r="H41" s="518"/>
      <c r="I41" s="518"/>
      <c r="J41" s="518"/>
      <c r="K41" s="519"/>
    </row>
    <row r="45" spans="2:11" s="492" customFormat="1" ht="6.95" customHeight="1">
      <c r="B45" s="520"/>
      <c r="C45" s="521"/>
      <c r="D45" s="521"/>
      <c r="E45" s="521"/>
      <c r="F45" s="521"/>
      <c r="G45" s="521"/>
      <c r="H45" s="521"/>
      <c r="I45" s="521"/>
      <c r="J45" s="521"/>
      <c r="K45" s="522"/>
    </row>
    <row r="46" spans="2:11" s="492" customFormat="1" ht="36.950000000000003" customHeight="1">
      <c r="B46" s="493"/>
      <c r="C46" s="488" t="s">
        <v>155</v>
      </c>
      <c r="D46" s="494"/>
      <c r="E46" s="494"/>
      <c r="F46" s="494"/>
      <c r="G46" s="494"/>
      <c r="H46" s="494"/>
      <c r="I46" s="494"/>
      <c r="J46" s="494"/>
      <c r="K46" s="495"/>
    </row>
    <row r="47" spans="2:11" s="492" customFormat="1" ht="6.95" customHeight="1">
      <c r="B47" s="493"/>
      <c r="C47" s="494"/>
      <c r="D47" s="494"/>
      <c r="E47" s="494"/>
      <c r="F47" s="494"/>
      <c r="G47" s="494"/>
      <c r="H47" s="494"/>
      <c r="I47" s="494"/>
      <c r="J47" s="494"/>
      <c r="K47" s="495"/>
    </row>
    <row r="48" spans="2:11" s="492" customFormat="1" ht="14.45" customHeight="1">
      <c r="B48" s="493"/>
      <c r="C48" s="491" t="s">
        <v>20</v>
      </c>
      <c r="D48" s="494"/>
      <c r="E48" s="494"/>
      <c r="F48" s="494"/>
      <c r="G48" s="494"/>
      <c r="H48" s="494"/>
      <c r="I48" s="494"/>
      <c r="J48" s="494"/>
      <c r="K48" s="495"/>
    </row>
    <row r="49" spans="2:47" s="492" customFormat="1" ht="16.5" customHeight="1">
      <c r="B49" s="493"/>
      <c r="C49" s="494"/>
      <c r="D49" s="494"/>
      <c r="E49" s="961" t="str">
        <f>E7</f>
        <v>Rekonstrukce domu blok 60, č.p. 2180, ul. Táboritů v mostě, domov se zvláštním režimem</v>
      </c>
      <c r="F49" s="967"/>
      <c r="G49" s="967"/>
      <c r="H49" s="967"/>
      <c r="I49" s="494"/>
      <c r="J49" s="494"/>
      <c r="K49" s="495"/>
    </row>
    <row r="50" spans="2:47" ht="15">
      <c r="B50" s="486"/>
      <c r="C50" s="491" t="s">
        <v>150</v>
      </c>
      <c r="D50" s="487"/>
      <c r="E50" s="487"/>
      <c r="F50" s="487"/>
      <c r="G50" s="487"/>
      <c r="H50" s="487"/>
      <c r="I50" s="487"/>
      <c r="J50" s="487"/>
      <c r="K50" s="489"/>
    </row>
    <row r="51" spans="2:47" ht="16.5" customHeight="1">
      <c r="B51" s="486"/>
      <c r="C51" s="487"/>
      <c r="D51" s="487"/>
      <c r="E51" s="961" t="s">
        <v>151</v>
      </c>
      <c r="F51" s="920"/>
      <c r="G51" s="920"/>
      <c r="H51" s="920"/>
      <c r="I51" s="487"/>
      <c r="J51" s="487"/>
      <c r="K51" s="489"/>
    </row>
    <row r="52" spans="2:47" ht="15">
      <c r="B52" s="486"/>
      <c r="C52" s="491" t="s">
        <v>152</v>
      </c>
      <c r="D52" s="487"/>
      <c r="E52" s="487"/>
      <c r="F52" s="487"/>
      <c r="G52" s="487"/>
      <c r="H52" s="487"/>
      <c r="I52" s="487"/>
      <c r="J52" s="487"/>
      <c r="K52" s="489"/>
    </row>
    <row r="53" spans="2:47" s="492" customFormat="1" ht="16.5" customHeight="1">
      <c r="B53" s="493"/>
      <c r="C53" s="494"/>
      <c r="D53" s="494"/>
      <c r="E53" s="942" t="s">
        <v>5273</v>
      </c>
      <c r="F53" s="962"/>
      <c r="G53" s="962"/>
      <c r="H53" s="962"/>
      <c r="I53" s="494"/>
      <c r="J53" s="494"/>
      <c r="K53" s="495"/>
    </row>
    <row r="54" spans="2:47" s="492" customFormat="1" ht="14.45" customHeight="1">
      <c r="B54" s="493"/>
      <c r="C54" s="491" t="s">
        <v>5274</v>
      </c>
      <c r="D54" s="494"/>
      <c r="E54" s="494"/>
      <c r="F54" s="494"/>
      <c r="G54" s="494"/>
      <c r="H54" s="494"/>
      <c r="I54" s="494"/>
      <c r="J54" s="494"/>
      <c r="K54" s="495"/>
    </row>
    <row r="55" spans="2:47" s="492" customFormat="1" ht="17.25" customHeight="1">
      <c r="B55" s="493"/>
      <c r="C55" s="494"/>
      <c r="D55" s="494"/>
      <c r="E55" s="963" t="str">
        <f>E13</f>
        <v>02 - SO 01.7.2 - Odvodnění parkoviště (po retenční nádrž)</v>
      </c>
      <c r="F55" s="962"/>
      <c r="G55" s="962"/>
      <c r="H55" s="962"/>
      <c r="I55" s="494"/>
      <c r="J55" s="494"/>
      <c r="K55" s="495"/>
    </row>
    <row r="56" spans="2:47" s="492" customFormat="1" ht="6.95" customHeight="1">
      <c r="B56" s="493"/>
      <c r="C56" s="494"/>
      <c r="D56" s="494"/>
      <c r="E56" s="494"/>
      <c r="F56" s="494"/>
      <c r="G56" s="494"/>
      <c r="H56" s="494"/>
      <c r="I56" s="494"/>
      <c r="J56" s="494"/>
      <c r="K56" s="495"/>
    </row>
    <row r="57" spans="2:47" s="492" customFormat="1" ht="18" customHeight="1">
      <c r="B57" s="493"/>
      <c r="C57" s="491" t="s">
        <v>26</v>
      </c>
      <c r="D57" s="494"/>
      <c r="E57" s="494"/>
      <c r="F57" s="496" t="str">
        <f>F16</f>
        <v>Most</v>
      </c>
      <c r="G57" s="494"/>
      <c r="H57" s="494"/>
      <c r="I57" s="491" t="s">
        <v>28</v>
      </c>
      <c r="J57" s="497" t="str">
        <f>IF(J16="","",J16)</f>
        <v>13. 12. 2017</v>
      </c>
      <c r="K57" s="495"/>
    </row>
    <row r="58" spans="2:47" s="492" customFormat="1" ht="6.95" customHeight="1">
      <c r="B58" s="493"/>
      <c r="C58" s="494"/>
      <c r="D58" s="494"/>
      <c r="E58" s="494"/>
      <c r="F58" s="494"/>
      <c r="G58" s="494"/>
      <c r="H58" s="494"/>
      <c r="I58" s="494"/>
      <c r="J58" s="494"/>
      <c r="K58" s="495"/>
    </row>
    <row r="59" spans="2:47" s="492" customFormat="1" ht="15">
      <c r="B59" s="493"/>
      <c r="C59" s="491" t="s">
        <v>34</v>
      </c>
      <c r="D59" s="494"/>
      <c r="E59" s="494"/>
      <c r="F59" s="496" t="str">
        <f>E19</f>
        <v>Mostecká bytová a.s.</v>
      </c>
      <c r="G59" s="494"/>
      <c r="H59" s="494"/>
      <c r="I59" s="491" t="s">
        <v>41</v>
      </c>
      <c r="J59" s="924" t="str">
        <f>E25</f>
        <v>Ct. Žežulka - ZEFRAPROJEKT</v>
      </c>
      <c r="K59" s="495"/>
    </row>
    <row r="60" spans="2:47" s="492" customFormat="1" ht="14.45" customHeight="1">
      <c r="B60" s="493"/>
      <c r="C60" s="491" t="s">
        <v>39</v>
      </c>
      <c r="D60" s="494"/>
      <c r="E60" s="494"/>
      <c r="F60" s="496" t="str">
        <f>IF(E22="","",E22)</f>
        <v/>
      </c>
      <c r="G60" s="494"/>
      <c r="H60" s="494"/>
      <c r="I60" s="494"/>
      <c r="J60" s="964"/>
      <c r="K60" s="495"/>
    </row>
    <row r="61" spans="2:47" s="492" customFormat="1" ht="10.35" customHeight="1">
      <c r="B61" s="493"/>
      <c r="C61" s="494"/>
      <c r="D61" s="494"/>
      <c r="E61" s="494"/>
      <c r="F61" s="494"/>
      <c r="G61" s="494"/>
      <c r="H61" s="494"/>
      <c r="I61" s="494"/>
      <c r="J61" s="494"/>
      <c r="K61" s="495"/>
    </row>
    <row r="62" spans="2:47" s="492" customFormat="1" ht="29.25" customHeight="1">
      <c r="B62" s="493"/>
      <c r="C62" s="523" t="s">
        <v>156</v>
      </c>
      <c r="D62" s="510"/>
      <c r="E62" s="510"/>
      <c r="F62" s="510"/>
      <c r="G62" s="510"/>
      <c r="H62" s="510"/>
      <c r="I62" s="510"/>
      <c r="J62" s="524" t="s">
        <v>157</v>
      </c>
      <c r="K62" s="525"/>
    </row>
    <row r="63" spans="2:47" s="492" customFormat="1" ht="10.35" customHeight="1">
      <c r="B63" s="493"/>
      <c r="C63" s="494"/>
      <c r="D63" s="494"/>
      <c r="E63" s="494"/>
      <c r="F63" s="494"/>
      <c r="G63" s="494"/>
      <c r="H63" s="494"/>
      <c r="I63" s="494"/>
      <c r="J63" s="494"/>
      <c r="K63" s="495"/>
    </row>
    <row r="64" spans="2:47" s="492" customFormat="1" ht="29.25" customHeight="1">
      <c r="B64" s="493"/>
      <c r="C64" s="526" t="s">
        <v>158</v>
      </c>
      <c r="D64" s="494"/>
      <c r="E64" s="494"/>
      <c r="F64" s="494"/>
      <c r="G64" s="494"/>
      <c r="H64" s="494"/>
      <c r="I64" s="494"/>
      <c r="J64" s="505">
        <f>J95</f>
        <v>0</v>
      </c>
      <c r="K64" s="495"/>
      <c r="AU64" s="482" t="s">
        <v>159</v>
      </c>
    </row>
    <row r="65" spans="2:12" s="533" customFormat="1" ht="24.95" customHeight="1">
      <c r="B65" s="527"/>
      <c r="C65" s="528"/>
      <c r="D65" s="529" t="s">
        <v>160</v>
      </c>
      <c r="E65" s="530"/>
      <c r="F65" s="530"/>
      <c r="G65" s="530"/>
      <c r="H65" s="530"/>
      <c r="I65" s="530"/>
      <c r="J65" s="531">
        <f>J96</f>
        <v>0</v>
      </c>
      <c r="K65" s="532"/>
    </row>
    <row r="66" spans="2:12" s="540" customFormat="1" ht="19.899999999999999" customHeight="1">
      <c r="B66" s="534"/>
      <c r="C66" s="535"/>
      <c r="D66" s="536" t="s">
        <v>1954</v>
      </c>
      <c r="E66" s="537"/>
      <c r="F66" s="537"/>
      <c r="G66" s="537"/>
      <c r="H66" s="537"/>
      <c r="I66" s="537"/>
      <c r="J66" s="538">
        <f>J97</f>
        <v>0</v>
      </c>
      <c r="K66" s="539"/>
    </row>
    <row r="67" spans="2:12" s="540" customFormat="1" ht="19.899999999999999" customHeight="1">
      <c r="B67" s="534"/>
      <c r="C67" s="535"/>
      <c r="D67" s="536" t="s">
        <v>161</v>
      </c>
      <c r="E67" s="537"/>
      <c r="F67" s="537"/>
      <c r="G67" s="537"/>
      <c r="H67" s="537"/>
      <c r="I67" s="537"/>
      <c r="J67" s="538">
        <f>J215</f>
        <v>0</v>
      </c>
      <c r="K67" s="539"/>
    </row>
    <row r="68" spans="2:12" s="540" customFormat="1" ht="19.899999999999999" customHeight="1">
      <c r="B68" s="534"/>
      <c r="C68" s="535"/>
      <c r="D68" s="536" t="s">
        <v>162</v>
      </c>
      <c r="E68" s="537"/>
      <c r="F68" s="537"/>
      <c r="G68" s="537"/>
      <c r="H68" s="537"/>
      <c r="I68" s="537"/>
      <c r="J68" s="538">
        <f>J236</f>
        <v>0</v>
      </c>
      <c r="K68" s="539"/>
    </row>
    <row r="69" spans="2:12" s="540" customFormat="1" ht="19.899999999999999" customHeight="1">
      <c r="B69" s="534"/>
      <c r="C69" s="535"/>
      <c r="D69" s="536" t="s">
        <v>5276</v>
      </c>
      <c r="E69" s="537"/>
      <c r="F69" s="537"/>
      <c r="G69" s="537"/>
      <c r="H69" s="537"/>
      <c r="I69" s="537"/>
      <c r="J69" s="538">
        <f>J264</f>
        <v>0</v>
      </c>
      <c r="K69" s="539"/>
    </row>
    <row r="70" spans="2:12" s="540" customFormat="1" ht="19.899999999999999" customHeight="1">
      <c r="B70" s="534"/>
      <c r="C70" s="535"/>
      <c r="D70" s="536" t="s">
        <v>165</v>
      </c>
      <c r="E70" s="537"/>
      <c r="F70" s="537"/>
      <c r="G70" s="537"/>
      <c r="H70" s="537"/>
      <c r="I70" s="537"/>
      <c r="J70" s="538">
        <f>J333</f>
        <v>0</v>
      </c>
      <c r="K70" s="539"/>
    </row>
    <row r="71" spans="2:12" s="533" customFormat="1" ht="24.95" customHeight="1">
      <c r="B71" s="527"/>
      <c r="C71" s="528"/>
      <c r="D71" s="529" t="s">
        <v>180</v>
      </c>
      <c r="E71" s="530"/>
      <c r="F71" s="530"/>
      <c r="G71" s="530"/>
      <c r="H71" s="530"/>
      <c r="I71" s="530"/>
      <c r="J71" s="531">
        <f>J338</f>
        <v>0</v>
      </c>
      <c r="K71" s="532"/>
    </row>
    <row r="72" spans="2:12" s="492" customFormat="1" ht="21.75" customHeight="1">
      <c r="B72" s="493"/>
      <c r="C72" s="494"/>
      <c r="D72" s="494"/>
      <c r="E72" s="494"/>
      <c r="F72" s="494"/>
      <c r="G72" s="494"/>
      <c r="H72" s="494"/>
      <c r="I72" s="494"/>
      <c r="J72" s="494"/>
      <c r="K72" s="495"/>
    </row>
    <row r="73" spans="2:12" s="492" customFormat="1" ht="6.95" customHeight="1">
      <c r="B73" s="517"/>
      <c r="C73" s="518"/>
      <c r="D73" s="518"/>
      <c r="E73" s="518"/>
      <c r="F73" s="518"/>
      <c r="G73" s="518"/>
      <c r="H73" s="518"/>
      <c r="I73" s="518"/>
      <c r="J73" s="518"/>
      <c r="K73" s="519"/>
    </row>
    <row r="77" spans="2:12" s="492" customFormat="1" ht="6.95" customHeight="1">
      <c r="B77" s="520"/>
      <c r="C77" s="521"/>
      <c r="D77" s="521"/>
      <c r="E77" s="521"/>
      <c r="F77" s="521"/>
      <c r="G77" s="521"/>
      <c r="H77" s="521"/>
      <c r="I77" s="521"/>
      <c r="J77" s="521"/>
      <c r="K77" s="521"/>
      <c r="L77" s="493"/>
    </row>
    <row r="78" spans="2:12" s="492" customFormat="1" ht="36.950000000000003" customHeight="1">
      <c r="B78" s="493"/>
      <c r="C78" s="541" t="s">
        <v>181</v>
      </c>
      <c r="L78" s="493"/>
    </row>
    <row r="79" spans="2:12" s="492" customFormat="1" ht="6.95" customHeight="1">
      <c r="B79" s="493"/>
      <c r="L79" s="493"/>
    </row>
    <row r="80" spans="2:12" s="492" customFormat="1" ht="14.45" customHeight="1">
      <c r="B80" s="493"/>
      <c r="C80" s="542" t="s">
        <v>20</v>
      </c>
      <c r="L80" s="493"/>
    </row>
    <row r="81" spans="2:63" s="492" customFormat="1" ht="16.5" customHeight="1">
      <c r="B81" s="493"/>
      <c r="E81" s="965" t="str">
        <f>E7</f>
        <v>Rekonstrukce domu blok 60, č.p. 2180, ul. Táboritů v mostě, domov se zvláštním režimem</v>
      </c>
      <c r="F81" s="966"/>
      <c r="G81" s="966"/>
      <c r="H81" s="966"/>
      <c r="L81" s="493"/>
    </row>
    <row r="82" spans="2:63" ht="15">
      <c r="B82" s="486"/>
      <c r="C82" s="542" t="s">
        <v>150</v>
      </c>
      <c r="L82" s="486"/>
    </row>
    <row r="83" spans="2:63" ht="16.5" customHeight="1">
      <c r="B83" s="486"/>
      <c r="E83" s="965" t="s">
        <v>151</v>
      </c>
      <c r="F83" s="956"/>
      <c r="G83" s="956"/>
      <c r="H83" s="956"/>
      <c r="L83" s="486"/>
    </row>
    <row r="84" spans="2:63" ht="15">
      <c r="B84" s="486"/>
      <c r="C84" s="542" t="s">
        <v>152</v>
      </c>
      <c r="L84" s="486"/>
    </row>
    <row r="85" spans="2:63" s="492" customFormat="1" ht="16.5" customHeight="1">
      <c r="B85" s="493"/>
      <c r="E85" s="976" t="s">
        <v>5273</v>
      </c>
      <c r="F85" s="959"/>
      <c r="G85" s="959"/>
      <c r="H85" s="959"/>
      <c r="L85" s="493"/>
    </row>
    <row r="86" spans="2:63" s="492" customFormat="1" ht="14.45" customHeight="1">
      <c r="B86" s="493"/>
      <c r="C86" s="542" t="s">
        <v>5274</v>
      </c>
      <c r="L86" s="493"/>
    </row>
    <row r="87" spans="2:63" s="492" customFormat="1" ht="17.25" customHeight="1">
      <c r="B87" s="493"/>
      <c r="E87" s="935" t="str">
        <f>E13</f>
        <v>02 - SO 01.7.2 - Odvodnění parkoviště (po retenční nádrž)</v>
      </c>
      <c r="F87" s="959"/>
      <c r="G87" s="959"/>
      <c r="H87" s="959"/>
      <c r="L87" s="493"/>
    </row>
    <row r="88" spans="2:63" s="492" customFormat="1" ht="6.95" customHeight="1">
      <c r="B88" s="493"/>
      <c r="L88" s="493"/>
    </row>
    <row r="89" spans="2:63" s="492" customFormat="1" ht="18" customHeight="1">
      <c r="B89" s="493"/>
      <c r="C89" s="542" t="s">
        <v>26</v>
      </c>
      <c r="F89" s="543" t="str">
        <f>F16</f>
        <v>Most</v>
      </c>
      <c r="I89" s="542" t="s">
        <v>28</v>
      </c>
      <c r="J89" s="544" t="str">
        <f>IF(J16="","",J16)</f>
        <v>13. 12. 2017</v>
      </c>
      <c r="L89" s="493"/>
    </row>
    <row r="90" spans="2:63" s="492" customFormat="1" ht="6.95" customHeight="1">
      <c r="B90" s="493"/>
      <c r="L90" s="493"/>
    </row>
    <row r="91" spans="2:63" s="492" customFormat="1" ht="15">
      <c r="B91" s="493"/>
      <c r="C91" s="542" t="s">
        <v>34</v>
      </c>
      <c r="F91" s="543" t="str">
        <f>E19</f>
        <v>Mostecká bytová a.s.</v>
      </c>
      <c r="I91" s="542" t="s">
        <v>41</v>
      </c>
      <c r="J91" s="543" t="str">
        <f>E25</f>
        <v>Ct. Žežulka - ZEFRAPROJEKT</v>
      </c>
      <c r="L91" s="493"/>
    </row>
    <row r="92" spans="2:63" s="492" customFormat="1" ht="14.45" customHeight="1">
      <c r="B92" s="493"/>
      <c r="C92" s="542" t="s">
        <v>39</v>
      </c>
      <c r="F92" s="543" t="str">
        <f>IF(E22="","",E22)</f>
        <v/>
      </c>
      <c r="L92" s="493"/>
    </row>
    <row r="93" spans="2:63" s="492" customFormat="1" ht="10.35" customHeight="1">
      <c r="B93" s="493"/>
      <c r="L93" s="493"/>
    </row>
    <row r="94" spans="2:63" s="552" customFormat="1" ht="29.25" customHeight="1">
      <c r="B94" s="545"/>
      <c r="C94" s="546" t="s">
        <v>182</v>
      </c>
      <c r="D94" s="547" t="s">
        <v>67</v>
      </c>
      <c r="E94" s="547" t="s">
        <v>63</v>
      </c>
      <c r="F94" s="547" t="s">
        <v>183</v>
      </c>
      <c r="G94" s="547" t="s">
        <v>184</v>
      </c>
      <c r="H94" s="547" t="s">
        <v>185</v>
      </c>
      <c r="I94" s="547" t="s">
        <v>186</v>
      </c>
      <c r="J94" s="547" t="s">
        <v>157</v>
      </c>
      <c r="K94" s="548" t="s">
        <v>187</v>
      </c>
      <c r="L94" s="545"/>
      <c r="M94" s="549" t="s">
        <v>188</v>
      </c>
      <c r="N94" s="550" t="s">
        <v>52</v>
      </c>
      <c r="O94" s="550" t="s">
        <v>189</v>
      </c>
      <c r="P94" s="550" t="s">
        <v>190</v>
      </c>
      <c r="Q94" s="550" t="s">
        <v>191</v>
      </c>
      <c r="R94" s="550" t="s">
        <v>192</v>
      </c>
      <c r="S94" s="550" t="s">
        <v>193</v>
      </c>
      <c r="T94" s="551" t="s">
        <v>194</v>
      </c>
    </row>
    <row r="95" spans="2:63" s="492" customFormat="1" ht="29.25" customHeight="1">
      <c r="B95" s="493"/>
      <c r="C95" s="553" t="s">
        <v>158</v>
      </c>
      <c r="J95" s="554">
        <f>BK95</f>
        <v>0</v>
      </c>
      <c r="L95" s="493"/>
      <c r="M95" s="555"/>
      <c r="N95" s="502"/>
      <c r="O95" s="502"/>
      <c r="P95" s="556">
        <f>P96+P338</f>
        <v>0</v>
      </c>
      <c r="Q95" s="502"/>
      <c r="R95" s="556">
        <f>R96+R338</f>
        <v>0.93318898000000017</v>
      </c>
      <c r="S95" s="502"/>
      <c r="T95" s="557">
        <f>T96+T338</f>
        <v>0</v>
      </c>
      <c r="AT95" s="482" t="s">
        <v>81</v>
      </c>
      <c r="AU95" s="482" t="s">
        <v>159</v>
      </c>
      <c r="BK95" s="558">
        <f>BK96+BK338</f>
        <v>0</v>
      </c>
    </row>
    <row r="96" spans="2:63" s="560" customFormat="1" ht="37.35" customHeight="1">
      <c r="B96" s="559"/>
      <c r="D96" s="561" t="s">
        <v>81</v>
      </c>
      <c r="E96" s="562" t="s">
        <v>195</v>
      </c>
      <c r="F96" s="562" t="s">
        <v>196</v>
      </c>
      <c r="J96" s="563">
        <f>BK96</f>
        <v>0</v>
      </c>
      <c r="L96" s="559"/>
      <c r="M96" s="564"/>
      <c r="N96" s="565"/>
      <c r="O96" s="565"/>
      <c r="P96" s="566">
        <f>P97+P215+P236+P264+P333</f>
        <v>0</v>
      </c>
      <c r="Q96" s="565"/>
      <c r="R96" s="566">
        <f>R97+R215+R236+R264+R333</f>
        <v>0.93318898000000017</v>
      </c>
      <c r="S96" s="565"/>
      <c r="T96" s="567">
        <f>T97+T215+T236+T264+T333</f>
        <v>0</v>
      </c>
      <c r="AR96" s="561" t="s">
        <v>11</v>
      </c>
      <c r="AT96" s="568" t="s">
        <v>81</v>
      </c>
      <c r="AU96" s="568" t="s">
        <v>82</v>
      </c>
      <c r="AY96" s="561" t="s">
        <v>197</v>
      </c>
      <c r="BK96" s="569">
        <f>BK97+BK215+BK236+BK264+BK333</f>
        <v>0</v>
      </c>
    </row>
    <row r="97" spans="2:65" s="560" customFormat="1" ht="19.899999999999999" customHeight="1">
      <c r="B97" s="559"/>
      <c r="D97" s="561" t="s">
        <v>81</v>
      </c>
      <c r="E97" s="570" t="s">
        <v>11</v>
      </c>
      <c r="F97" s="570" t="s">
        <v>1967</v>
      </c>
      <c r="J97" s="571">
        <f>BK97</f>
        <v>0</v>
      </c>
      <c r="L97" s="559"/>
      <c r="M97" s="564"/>
      <c r="N97" s="565"/>
      <c r="O97" s="565"/>
      <c r="P97" s="566">
        <f>SUM(P98:P214)</f>
        <v>0</v>
      </c>
      <c r="Q97" s="565"/>
      <c r="R97" s="566">
        <f>SUM(R98:R214)</f>
        <v>0.28742000000000001</v>
      </c>
      <c r="S97" s="565"/>
      <c r="T97" s="567">
        <f>SUM(T98:T214)</f>
        <v>0</v>
      </c>
      <c r="AR97" s="561" t="s">
        <v>11</v>
      </c>
      <c r="AT97" s="568" t="s">
        <v>81</v>
      </c>
      <c r="AU97" s="568" t="s">
        <v>11</v>
      </c>
      <c r="AY97" s="561" t="s">
        <v>197</v>
      </c>
      <c r="BK97" s="569">
        <f>SUM(BK98:BK214)</f>
        <v>0</v>
      </c>
    </row>
    <row r="98" spans="2:65" s="492" customFormat="1" ht="63.75" customHeight="1">
      <c r="B98" s="493"/>
      <c r="C98" s="572" t="s">
        <v>11</v>
      </c>
      <c r="D98" s="572" t="s">
        <v>199</v>
      </c>
      <c r="E98" s="573" t="s">
        <v>5393</v>
      </c>
      <c r="F98" s="574" t="s">
        <v>5394</v>
      </c>
      <c r="G98" s="575" t="s">
        <v>876</v>
      </c>
      <c r="H98" s="576">
        <v>2</v>
      </c>
      <c r="I98" s="7"/>
      <c r="J98" s="577">
        <f>ROUND(I98*H98,0)</f>
        <v>0</v>
      </c>
      <c r="K98" s="574" t="s">
        <v>203</v>
      </c>
      <c r="L98" s="493"/>
      <c r="M98" s="578" t="s">
        <v>5</v>
      </c>
      <c r="N98" s="579" t="s">
        <v>53</v>
      </c>
      <c r="O98" s="494"/>
      <c r="P98" s="580">
        <f>O98*H98</f>
        <v>0</v>
      </c>
      <c r="Q98" s="580">
        <v>8.6800000000000002E-3</v>
      </c>
      <c r="R98" s="580">
        <f>Q98*H98</f>
        <v>1.736E-2</v>
      </c>
      <c r="S98" s="580">
        <v>0</v>
      </c>
      <c r="T98" s="581">
        <f>S98*H98</f>
        <v>0</v>
      </c>
      <c r="AR98" s="482" t="s">
        <v>129</v>
      </c>
      <c r="AT98" s="482" t="s">
        <v>199</v>
      </c>
      <c r="AU98" s="482" t="s">
        <v>89</v>
      </c>
      <c r="AY98" s="482" t="s">
        <v>197</v>
      </c>
      <c r="BE98" s="582">
        <f>IF(N98="základní",J98,0)</f>
        <v>0</v>
      </c>
      <c r="BF98" s="582">
        <f>IF(N98="snížená",J98,0)</f>
        <v>0</v>
      </c>
      <c r="BG98" s="582">
        <f>IF(N98="zákl. přenesená",J98,0)</f>
        <v>0</v>
      </c>
      <c r="BH98" s="582">
        <f>IF(N98="sníž. přenesená",J98,0)</f>
        <v>0</v>
      </c>
      <c r="BI98" s="582">
        <f>IF(N98="nulová",J98,0)</f>
        <v>0</v>
      </c>
      <c r="BJ98" s="482" t="s">
        <v>11</v>
      </c>
      <c r="BK98" s="582">
        <f>ROUND(I98*H98,0)</f>
        <v>0</v>
      </c>
      <c r="BL98" s="482" t="s">
        <v>129</v>
      </c>
      <c r="BM98" s="482" t="s">
        <v>5395</v>
      </c>
    </row>
    <row r="99" spans="2:65" s="492" customFormat="1" ht="81">
      <c r="B99" s="493"/>
      <c r="D99" s="594" t="s">
        <v>257</v>
      </c>
      <c r="F99" s="595" t="s">
        <v>5396</v>
      </c>
      <c r="L99" s="493"/>
      <c r="M99" s="596"/>
      <c r="N99" s="494"/>
      <c r="O99" s="494"/>
      <c r="P99" s="494"/>
      <c r="Q99" s="494"/>
      <c r="R99" s="494"/>
      <c r="S99" s="494"/>
      <c r="T99" s="597"/>
      <c r="AT99" s="482" t="s">
        <v>257</v>
      </c>
      <c r="AU99" s="482" t="s">
        <v>89</v>
      </c>
    </row>
    <row r="100" spans="2:65" s="599" customFormat="1">
      <c r="B100" s="598"/>
      <c r="D100" s="594" t="s">
        <v>205</v>
      </c>
      <c r="E100" s="600" t="s">
        <v>5</v>
      </c>
      <c r="F100" s="601" t="s">
        <v>5397</v>
      </c>
      <c r="H100" s="600" t="s">
        <v>5</v>
      </c>
      <c r="L100" s="598"/>
      <c r="M100" s="602"/>
      <c r="N100" s="603"/>
      <c r="O100" s="603"/>
      <c r="P100" s="603"/>
      <c r="Q100" s="603"/>
      <c r="R100" s="603"/>
      <c r="S100" s="603"/>
      <c r="T100" s="604"/>
      <c r="AT100" s="600" t="s">
        <v>205</v>
      </c>
      <c r="AU100" s="600" t="s">
        <v>89</v>
      </c>
      <c r="AV100" s="599" t="s">
        <v>11</v>
      </c>
      <c r="AW100" s="599" t="s">
        <v>43</v>
      </c>
      <c r="AX100" s="599" t="s">
        <v>82</v>
      </c>
      <c r="AY100" s="600" t="s">
        <v>197</v>
      </c>
    </row>
    <row r="101" spans="2:65" s="599" customFormat="1">
      <c r="B101" s="598"/>
      <c r="D101" s="594" t="s">
        <v>205</v>
      </c>
      <c r="E101" s="600" t="s">
        <v>5</v>
      </c>
      <c r="F101" s="601" t="s">
        <v>5398</v>
      </c>
      <c r="H101" s="600" t="s">
        <v>5</v>
      </c>
      <c r="L101" s="598"/>
      <c r="M101" s="602"/>
      <c r="N101" s="603"/>
      <c r="O101" s="603"/>
      <c r="P101" s="603"/>
      <c r="Q101" s="603"/>
      <c r="R101" s="603"/>
      <c r="S101" s="603"/>
      <c r="T101" s="604"/>
      <c r="AT101" s="600" t="s">
        <v>205</v>
      </c>
      <c r="AU101" s="600" t="s">
        <v>89</v>
      </c>
      <c r="AV101" s="599" t="s">
        <v>11</v>
      </c>
      <c r="AW101" s="599" t="s">
        <v>43</v>
      </c>
      <c r="AX101" s="599" t="s">
        <v>82</v>
      </c>
      <c r="AY101" s="600" t="s">
        <v>197</v>
      </c>
    </row>
    <row r="102" spans="2:65" s="606" customFormat="1">
      <c r="B102" s="605"/>
      <c r="D102" s="594" t="s">
        <v>205</v>
      </c>
      <c r="E102" s="607" t="s">
        <v>5</v>
      </c>
      <c r="F102" s="608" t="s">
        <v>5399</v>
      </c>
      <c r="H102" s="609">
        <v>2</v>
      </c>
      <c r="L102" s="605"/>
      <c r="M102" s="610"/>
      <c r="N102" s="611"/>
      <c r="O102" s="611"/>
      <c r="P102" s="611"/>
      <c r="Q102" s="611"/>
      <c r="R102" s="611"/>
      <c r="S102" s="611"/>
      <c r="T102" s="612"/>
      <c r="AT102" s="607" t="s">
        <v>205</v>
      </c>
      <c r="AU102" s="607" t="s">
        <v>89</v>
      </c>
      <c r="AV102" s="606" t="s">
        <v>89</v>
      </c>
      <c r="AW102" s="606" t="s">
        <v>43</v>
      </c>
      <c r="AX102" s="606" t="s">
        <v>82</v>
      </c>
      <c r="AY102" s="607" t="s">
        <v>197</v>
      </c>
    </row>
    <row r="103" spans="2:65" s="614" customFormat="1">
      <c r="B103" s="613"/>
      <c r="D103" s="594" t="s">
        <v>205</v>
      </c>
      <c r="E103" s="615" t="s">
        <v>5</v>
      </c>
      <c r="F103" s="616" t="s">
        <v>210</v>
      </c>
      <c r="H103" s="617">
        <v>2</v>
      </c>
      <c r="L103" s="613"/>
      <c r="M103" s="618"/>
      <c r="N103" s="619"/>
      <c r="O103" s="619"/>
      <c r="P103" s="619"/>
      <c r="Q103" s="619"/>
      <c r="R103" s="619"/>
      <c r="S103" s="619"/>
      <c r="T103" s="620"/>
      <c r="AT103" s="615" t="s">
        <v>205</v>
      </c>
      <c r="AU103" s="615" t="s">
        <v>89</v>
      </c>
      <c r="AV103" s="614" t="s">
        <v>129</v>
      </c>
      <c r="AW103" s="614" t="s">
        <v>43</v>
      </c>
      <c r="AX103" s="614" t="s">
        <v>11</v>
      </c>
      <c r="AY103" s="615" t="s">
        <v>197</v>
      </c>
    </row>
    <row r="104" spans="2:65" s="492" customFormat="1" ht="63.75" customHeight="1">
      <c r="B104" s="493"/>
      <c r="C104" s="572" t="s">
        <v>89</v>
      </c>
      <c r="D104" s="572" t="s">
        <v>199</v>
      </c>
      <c r="E104" s="573" t="s">
        <v>5400</v>
      </c>
      <c r="F104" s="574" t="s">
        <v>5401</v>
      </c>
      <c r="G104" s="575" t="s">
        <v>876</v>
      </c>
      <c r="H104" s="576">
        <v>3</v>
      </c>
      <c r="I104" s="7"/>
      <c r="J104" s="577">
        <f>ROUND(I104*H104,0)</f>
        <v>0</v>
      </c>
      <c r="K104" s="574" t="s">
        <v>203</v>
      </c>
      <c r="L104" s="493"/>
      <c r="M104" s="578" t="s">
        <v>5</v>
      </c>
      <c r="N104" s="579" t="s">
        <v>53</v>
      </c>
      <c r="O104" s="494"/>
      <c r="P104" s="580">
        <f>O104*H104</f>
        <v>0</v>
      </c>
      <c r="Q104" s="580">
        <v>1.269E-2</v>
      </c>
      <c r="R104" s="580">
        <f>Q104*H104</f>
        <v>3.807E-2</v>
      </c>
      <c r="S104" s="580">
        <v>0</v>
      </c>
      <c r="T104" s="581">
        <f>S104*H104</f>
        <v>0</v>
      </c>
      <c r="AR104" s="482" t="s">
        <v>129</v>
      </c>
      <c r="AT104" s="482" t="s">
        <v>199</v>
      </c>
      <c r="AU104" s="482" t="s">
        <v>89</v>
      </c>
      <c r="AY104" s="482" t="s">
        <v>197</v>
      </c>
      <c r="BE104" s="582">
        <f>IF(N104="základní",J104,0)</f>
        <v>0</v>
      </c>
      <c r="BF104" s="582">
        <f>IF(N104="snížená",J104,0)</f>
        <v>0</v>
      </c>
      <c r="BG104" s="582">
        <f>IF(N104="zákl. přenesená",J104,0)</f>
        <v>0</v>
      </c>
      <c r="BH104" s="582">
        <f>IF(N104="sníž. přenesená",J104,0)</f>
        <v>0</v>
      </c>
      <c r="BI104" s="582">
        <f>IF(N104="nulová",J104,0)</f>
        <v>0</v>
      </c>
      <c r="BJ104" s="482" t="s">
        <v>11</v>
      </c>
      <c r="BK104" s="582">
        <f>ROUND(I104*H104,0)</f>
        <v>0</v>
      </c>
      <c r="BL104" s="482" t="s">
        <v>129</v>
      </c>
      <c r="BM104" s="482" t="s">
        <v>5402</v>
      </c>
    </row>
    <row r="105" spans="2:65" s="492" customFormat="1" ht="81">
      <c r="B105" s="493"/>
      <c r="D105" s="594" t="s">
        <v>257</v>
      </c>
      <c r="F105" s="595" t="s">
        <v>5396</v>
      </c>
      <c r="L105" s="493"/>
      <c r="M105" s="596"/>
      <c r="N105" s="494"/>
      <c r="O105" s="494"/>
      <c r="P105" s="494"/>
      <c r="Q105" s="494"/>
      <c r="R105" s="494"/>
      <c r="S105" s="494"/>
      <c r="T105" s="597"/>
      <c r="AT105" s="482" t="s">
        <v>257</v>
      </c>
      <c r="AU105" s="482" t="s">
        <v>89</v>
      </c>
    </row>
    <row r="106" spans="2:65" s="599" customFormat="1">
      <c r="B106" s="598"/>
      <c r="D106" s="594" t="s">
        <v>205</v>
      </c>
      <c r="E106" s="600" t="s">
        <v>5</v>
      </c>
      <c r="F106" s="601" t="s">
        <v>5397</v>
      </c>
      <c r="H106" s="600" t="s">
        <v>5</v>
      </c>
      <c r="L106" s="598"/>
      <c r="M106" s="602"/>
      <c r="N106" s="603"/>
      <c r="O106" s="603"/>
      <c r="P106" s="603"/>
      <c r="Q106" s="603"/>
      <c r="R106" s="603"/>
      <c r="S106" s="603"/>
      <c r="T106" s="604"/>
      <c r="AT106" s="600" t="s">
        <v>205</v>
      </c>
      <c r="AU106" s="600" t="s">
        <v>89</v>
      </c>
      <c r="AV106" s="599" t="s">
        <v>11</v>
      </c>
      <c r="AW106" s="599" t="s">
        <v>43</v>
      </c>
      <c r="AX106" s="599" t="s">
        <v>82</v>
      </c>
      <c r="AY106" s="600" t="s">
        <v>197</v>
      </c>
    </row>
    <row r="107" spans="2:65" s="599" customFormat="1">
      <c r="B107" s="598"/>
      <c r="D107" s="594" t="s">
        <v>205</v>
      </c>
      <c r="E107" s="600" t="s">
        <v>5</v>
      </c>
      <c r="F107" s="601" t="s">
        <v>5403</v>
      </c>
      <c r="H107" s="600" t="s">
        <v>5</v>
      </c>
      <c r="L107" s="598"/>
      <c r="M107" s="602"/>
      <c r="N107" s="603"/>
      <c r="O107" s="603"/>
      <c r="P107" s="603"/>
      <c r="Q107" s="603"/>
      <c r="R107" s="603"/>
      <c r="S107" s="603"/>
      <c r="T107" s="604"/>
      <c r="AT107" s="600" t="s">
        <v>205</v>
      </c>
      <c r="AU107" s="600" t="s">
        <v>89</v>
      </c>
      <c r="AV107" s="599" t="s">
        <v>11</v>
      </c>
      <c r="AW107" s="599" t="s">
        <v>43</v>
      </c>
      <c r="AX107" s="599" t="s">
        <v>82</v>
      </c>
      <c r="AY107" s="600" t="s">
        <v>197</v>
      </c>
    </row>
    <row r="108" spans="2:65" s="606" customFormat="1">
      <c r="B108" s="605"/>
      <c r="D108" s="594" t="s">
        <v>205</v>
      </c>
      <c r="E108" s="607" t="s">
        <v>5</v>
      </c>
      <c r="F108" s="608" t="s">
        <v>5404</v>
      </c>
      <c r="H108" s="609">
        <v>2</v>
      </c>
      <c r="L108" s="605"/>
      <c r="M108" s="610"/>
      <c r="N108" s="611"/>
      <c r="O108" s="611"/>
      <c r="P108" s="611"/>
      <c r="Q108" s="611"/>
      <c r="R108" s="611"/>
      <c r="S108" s="611"/>
      <c r="T108" s="612"/>
      <c r="AT108" s="607" t="s">
        <v>205</v>
      </c>
      <c r="AU108" s="607" t="s">
        <v>89</v>
      </c>
      <c r="AV108" s="606" t="s">
        <v>89</v>
      </c>
      <c r="AW108" s="606" t="s">
        <v>43</v>
      </c>
      <c r="AX108" s="606" t="s">
        <v>82</v>
      </c>
      <c r="AY108" s="607" t="s">
        <v>197</v>
      </c>
    </row>
    <row r="109" spans="2:65" s="599" customFormat="1">
      <c r="B109" s="598"/>
      <c r="D109" s="594" t="s">
        <v>205</v>
      </c>
      <c r="E109" s="600" t="s">
        <v>5</v>
      </c>
      <c r="F109" s="601" t="s">
        <v>5405</v>
      </c>
      <c r="H109" s="600" t="s">
        <v>5</v>
      </c>
      <c r="L109" s="598"/>
      <c r="M109" s="602"/>
      <c r="N109" s="603"/>
      <c r="O109" s="603"/>
      <c r="P109" s="603"/>
      <c r="Q109" s="603"/>
      <c r="R109" s="603"/>
      <c r="S109" s="603"/>
      <c r="T109" s="604"/>
      <c r="AT109" s="600" t="s">
        <v>205</v>
      </c>
      <c r="AU109" s="600" t="s">
        <v>89</v>
      </c>
      <c r="AV109" s="599" t="s">
        <v>11</v>
      </c>
      <c r="AW109" s="599" t="s">
        <v>43</v>
      </c>
      <c r="AX109" s="599" t="s">
        <v>82</v>
      </c>
      <c r="AY109" s="600" t="s">
        <v>197</v>
      </c>
    </row>
    <row r="110" spans="2:65" s="606" customFormat="1">
      <c r="B110" s="605"/>
      <c r="D110" s="594" t="s">
        <v>205</v>
      </c>
      <c r="E110" s="607" t="s">
        <v>5</v>
      </c>
      <c r="F110" s="608" t="s">
        <v>5406</v>
      </c>
      <c r="H110" s="609">
        <v>1</v>
      </c>
      <c r="L110" s="605"/>
      <c r="M110" s="610"/>
      <c r="N110" s="611"/>
      <c r="O110" s="611"/>
      <c r="P110" s="611"/>
      <c r="Q110" s="611"/>
      <c r="R110" s="611"/>
      <c r="S110" s="611"/>
      <c r="T110" s="612"/>
      <c r="AT110" s="607" t="s">
        <v>205</v>
      </c>
      <c r="AU110" s="607" t="s">
        <v>89</v>
      </c>
      <c r="AV110" s="606" t="s">
        <v>89</v>
      </c>
      <c r="AW110" s="606" t="s">
        <v>43</v>
      </c>
      <c r="AX110" s="606" t="s">
        <v>82</v>
      </c>
      <c r="AY110" s="607" t="s">
        <v>197</v>
      </c>
    </row>
    <row r="111" spans="2:65" s="614" customFormat="1">
      <c r="B111" s="613"/>
      <c r="D111" s="594" t="s">
        <v>205</v>
      </c>
      <c r="E111" s="615" t="s">
        <v>5</v>
      </c>
      <c r="F111" s="616" t="s">
        <v>210</v>
      </c>
      <c r="H111" s="617">
        <v>3</v>
      </c>
      <c r="L111" s="613"/>
      <c r="M111" s="618"/>
      <c r="N111" s="619"/>
      <c r="O111" s="619"/>
      <c r="P111" s="619"/>
      <c r="Q111" s="619"/>
      <c r="R111" s="619"/>
      <c r="S111" s="619"/>
      <c r="T111" s="620"/>
      <c r="AT111" s="615" t="s">
        <v>205</v>
      </c>
      <c r="AU111" s="615" t="s">
        <v>89</v>
      </c>
      <c r="AV111" s="614" t="s">
        <v>129</v>
      </c>
      <c r="AW111" s="614" t="s">
        <v>43</v>
      </c>
      <c r="AX111" s="614" t="s">
        <v>11</v>
      </c>
      <c r="AY111" s="615" t="s">
        <v>197</v>
      </c>
    </row>
    <row r="112" spans="2:65" s="492" customFormat="1" ht="63.75" customHeight="1">
      <c r="B112" s="493"/>
      <c r="C112" s="572" t="s">
        <v>114</v>
      </c>
      <c r="D112" s="572" t="s">
        <v>199</v>
      </c>
      <c r="E112" s="573" t="s">
        <v>5407</v>
      </c>
      <c r="F112" s="574" t="s">
        <v>5408</v>
      </c>
      <c r="G112" s="575" t="s">
        <v>876</v>
      </c>
      <c r="H112" s="576">
        <v>2</v>
      </c>
      <c r="I112" s="7"/>
      <c r="J112" s="577">
        <f>ROUND(I112*H112,0)</f>
        <v>0</v>
      </c>
      <c r="K112" s="574" t="s">
        <v>203</v>
      </c>
      <c r="L112" s="493"/>
      <c r="M112" s="578" t="s">
        <v>5</v>
      </c>
      <c r="N112" s="579" t="s">
        <v>53</v>
      </c>
      <c r="O112" s="494"/>
      <c r="P112" s="580">
        <f>O112*H112</f>
        <v>0</v>
      </c>
      <c r="Q112" s="580">
        <v>3.6900000000000002E-2</v>
      </c>
      <c r="R112" s="580">
        <f>Q112*H112</f>
        <v>7.3800000000000004E-2</v>
      </c>
      <c r="S112" s="580">
        <v>0</v>
      </c>
      <c r="T112" s="581">
        <f>S112*H112</f>
        <v>0</v>
      </c>
      <c r="AR112" s="482" t="s">
        <v>129</v>
      </c>
      <c r="AT112" s="482" t="s">
        <v>199</v>
      </c>
      <c r="AU112" s="482" t="s">
        <v>89</v>
      </c>
      <c r="AY112" s="482" t="s">
        <v>197</v>
      </c>
      <c r="BE112" s="582">
        <f>IF(N112="základní",J112,0)</f>
        <v>0</v>
      </c>
      <c r="BF112" s="582">
        <f>IF(N112="snížená",J112,0)</f>
        <v>0</v>
      </c>
      <c r="BG112" s="582">
        <f>IF(N112="zákl. přenesená",J112,0)</f>
        <v>0</v>
      </c>
      <c r="BH112" s="582">
        <f>IF(N112="sníž. přenesená",J112,0)</f>
        <v>0</v>
      </c>
      <c r="BI112" s="582">
        <f>IF(N112="nulová",J112,0)</f>
        <v>0</v>
      </c>
      <c r="BJ112" s="482" t="s">
        <v>11</v>
      </c>
      <c r="BK112" s="582">
        <f>ROUND(I112*H112,0)</f>
        <v>0</v>
      </c>
      <c r="BL112" s="482" t="s">
        <v>129</v>
      </c>
      <c r="BM112" s="482" t="s">
        <v>5409</v>
      </c>
    </row>
    <row r="113" spans="2:65" s="492" customFormat="1" ht="81">
      <c r="B113" s="493"/>
      <c r="D113" s="594" t="s">
        <v>257</v>
      </c>
      <c r="F113" s="595" t="s">
        <v>5396</v>
      </c>
      <c r="L113" s="493"/>
      <c r="M113" s="596"/>
      <c r="N113" s="494"/>
      <c r="O113" s="494"/>
      <c r="P113" s="494"/>
      <c r="Q113" s="494"/>
      <c r="R113" s="494"/>
      <c r="S113" s="494"/>
      <c r="T113" s="597"/>
      <c r="AT113" s="482" t="s">
        <v>257</v>
      </c>
      <c r="AU113" s="482" t="s">
        <v>89</v>
      </c>
    </row>
    <row r="114" spans="2:65" s="599" customFormat="1">
      <c r="B114" s="598"/>
      <c r="D114" s="594" t="s">
        <v>205</v>
      </c>
      <c r="E114" s="600" t="s">
        <v>5</v>
      </c>
      <c r="F114" s="601" t="s">
        <v>5397</v>
      </c>
      <c r="H114" s="600" t="s">
        <v>5</v>
      </c>
      <c r="L114" s="598"/>
      <c r="M114" s="602"/>
      <c r="N114" s="603"/>
      <c r="O114" s="603"/>
      <c r="P114" s="603"/>
      <c r="Q114" s="603"/>
      <c r="R114" s="603"/>
      <c r="S114" s="603"/>
      <c r="T114" s="604"/>
      <c r="AT114" s="600" t="s">
        <v>205</v>
      </c>
      <c r="AU114" s="600" t="s">
        <v>89</v>
      </c>
      <c r="AV114" s="599" t="s">
        <v>11</v>
      </c>
      <c r="AW114" s="599" t="s">
        <v>43</v>
      </c>
      <c r="AX114" s="599" t="s">
        <v>82</v>
      </c>
      <c r="AY114" s="600" t="s">
        <v>197</v>
      </c>
    </row>
    <row r="115" spans="2:65" s="599" customFormat="1">
      <c r="B115" s="598"/>
      <c r="D115" s="594" t="s">
        <v>205</v>
      </c>
      <c r="E115" s="600" t="s">
        <v>5</v>
      </c>
      <c r="F115" s="601" t="s">
        <v>5410</v>
      </c>
      <c r="H115" s="600" t="s">
        <v>5</v>
      </c>
      <c r="L115" s="598"/>
      <c r="M115" s="602"/>
      <c r="N115" s="603"/>
      <c r="O115" s="603"/>
      <c r="P115" s="603"/>
      <c r="Q115" s="603"/>
      <c r="R115" s="603"/>
      <c r="S115" s="603"/>
      <c r="T115" s="604"/>
      <c r="AT115" s="600" t="s">
        <v>205</v>
      </c>
      <c r="AU115" s="600" t="s">
        <v>89</v>
      </c>
      <c r="AV115" s="599" t="s">
        <v>11</v>
      </c>
      <c r="AW115" s="599" t="s">
        <v>43</v>
      </c>
      <c r="AX115" s="599" t="s">
        <v>82</v>
      </c>
      <c r="AY115" s="600" t="s">
        <v>197</v>
      </c>
    </row>
    <row r="116" spans="2:65" s="606" customFormat="1">
      <c r="B116" s="605"/>
      <c r="D116" s="594" t="s">
        <v>205</v>
      </c>
      <c r="E116" s="607" t="s">
        <v>5</v>
      </c>
      <c r="F116" s="608" t="s">
        <v>5411</v>
      </c>
      <c r="H116" s="609">
        <v>1</v>
      </c>
      <c r="L116" s="605"/>
      <c r="M116" s="610"/>
      <c r="N116" s="611"/>
      <c r="O116" s="611"/>
      <c r="P116" s="611"/>
      <c r="Q116" s="611"/>
      <c r="R116" s="611"/>
      <c r="S116" s="611"/>
      <c r="T116" s="612"/>
      <c r="AT116" s="607" t="s">
        <v>205</v>
      </c>
      <c r="AU116" s="607" t="s">
        <v>89</v>
      </c>
      <c r="AV116" s="606" t="s">
        <v>89</v>
      </c>
      <c r="AW116" s="606" t="s">
        <v>43</v>
      </c>
      <c r="AX116" s="606" t="s">
        <v>82</v>
      </c>
      <c r="AY116" s="607" t="s">
        <v>197</v>
      </c>
    </row>
    <row r="117" spans="2:65" s="599" customFormat="1">
      <c r="B117" s="598"/>
      <c r="D117" s="594" t="s">
        <v>205</v>
      </c>
      <c r="E117" s="600" t="s">
        <v>5</v>
      </c>
      <c r="F117" s="601" t="s">
        <v>5412</v>
      </c>
      <c r="H117" s="600" t="s">
        <v>5</v>
      </c>
      <c r="L117" s="598"/>
      <c r="M117" s="602"/>
      <c r="N117" s="603"/>
      <c r="O117" s="603"/>
      <c r="P117" s="603"/>
      <c r="Q117" s="603"/>
      <c r="R117" s="603"/>
      <c r="S117" s="603"/>
      <c r="T117" s="604"/>
      <c r="AT117" s="600" t="s">
        <v>205</v>
      </c>
      <c r="AU117" s="600" t="s">
        <v>89</v>
      </c>
      <c r="AV117" s="599" t="s">
        <v>11</v>
      </c>
      <c r="AW117" s="599" t="s">
        <v>43</v>
      </c>
      <c r="AX117" s="599" t="s">
        <v>82</v>
      </c>
      <c r="AY117" s="600" t="s">
        <v>197</v>
      </c>
    </row>
    <row r="118" spans="2:65" s="606" customFormat="1">
      <c r="B118" s="605"/>
      <c r="D118" s="594" t="s">
        <v>205</v>
      </c>
      <c r="E118" s="607" t="s">
        <v>5</v>
      </c>
      <c r="F118" s="608" t="s">
        <v>5411</v>
      </c>
      <c r="H118" s="609">
        <v>1</v>
      </c>
      <c r="L118" s="605"/>
      <c r="M118" s="610"/>
      <c r="N118" s="611"/>
      <c r="O118" s="611"/>
      <c r="P118" s="611"/>
      <c r="Q118" s="611"/>
      <c r="R118" s="611"/>
      <c r="S118" s="611"/>
      <c r="T118" s="612"/>
      <c r="AT118" s="607" t="s">
        <v>205</v>
      </c>
      <c r="AU118" s="607" t="s">
        <v>89</v>
      </c>
      <c r="AV118" s="606" t="s">
        <v>89</v>
      </c>
      <c r="AW118" s="606" t="s">
        <v>43</v>
      </c>
      <c r="AX118" s="606" t="s">
        <v>82</v>
      </c>
      <c r="AY118" s="607" t="s">
        <v>197</v>
      </c>
    </row>
    <row r="119" spans="2:65" s="614" customFormat="1">
      <c r="B119" s="613"/>
      <c r="D119" s="594" t="s">
        <v>205</v>
      </c>
      <c r="E119" s="615" t="s">
        <v>5</v>
      </c>
      <c r="F119" s="616" t="s">
        <v>210</v>
      </c>
      <c r="H119" s="617">
        <v>2</v>
      </c>
      <c r="L119" s="613"/>
      <c r="M119" s="618"/>
      <c r="N119" s="619"/>
      <c r="O119" s="619"/>
      <c r="P119" s="619"/>
      <c r="Q119" s="619"/>
      <c r="R119" s="619"/>
      <c r="S119" s="619"/>
      <c r="T119" s="620"/>
      <c r="AT119" s="615" t="s">
        <v>205</v>
      </c>
      <c r="AU119" s="615" t="s">
        <v>89</v>
      </c>
      <c r="AV119" s="614" t="s">
        <v>129</v>
      </c>
      <c r="AW119" s="614" t="s">
        <v>43</v>
      </c>
      <c r="AX119" s="614" t="s">
        <v>11</v>
      </c>
      <c r="AY119" s="615" t="s">
        <v>197</v>
      </c>
    </row>
    <row r="120" spans="2:65" s="492" customFormat="1" ht="25.5" customHeight="1">
      <c r="B120" s="493"/>
      <c r="C120" s="572" t="s">
        <v>129</v>
      </c>
      <c r="D120" s="572" t="s">
        <v>199</v>
      </c>
      <c r="E120" s="573" t="s">
        <v>5413</v>
      </c>
      <c r="F120" s="574" t="s">
        <v>5414</v>
      </c>
      <c r="G120" s="575" t="s">
        <v>876</v>
      </c>
      <c r="H120" s="576">
        <v>102</v>
      </c>
      <c r="I120" s="7"/>
      <c r="J120" s="577">
        <f>ROUND(I120*H120,0)</f>
        <v>0</v>
      </c>
      <c r="K120" s="574" t="s">
        <v>203</v>
      </c>
      <c r="L120" s="493"/>
      <c r="M120" s="578" t="s">
        <v>5</v>
      </c>
      <c r="N120" s="579" t="s">
        <v>53</v>
      </c>
      <c r="O120" s="494"/>
      <c r="P120" s="580">
        <f>O120*H120</f>
        <v>0</v>
      </c>
      <c r="Q120" s="580">
        <v>1E-4</v>
      </c>
      <c r="R120" s="580">
        <f>Q120*H120</f>
        <v>1.0200000000000001E-2</v>
      </c>
      <c r="S120" s="580">
        <v>0</v>
      </c>
      <c r="T120" s="581">
        <f>S120*H120</f>
        <v>0</v>
      </c>
      <c r="AR120" s="482" t="s">
        <v>129</v>
      </c>
      <c r="AT120" s="482" t="s">
        <v>199</v>
      </c>
      <c r="AU120" s="482" t="s">
        <v>89</v>
      </c>
      <c r="AY120" s="482" t="s">
        <v>197</v>
      </c>
      <c r="BE120" s="582">
        <f>IF(N120="základní",J120,0)</f>
        <v>0</v>
      </c>
      <c r="BF120" s="582">
        <f>IF(N120="snížená",J120,0)</f>
        <v>0</v>
      </c>
      <c r="BG120" s="582">
        <f>IF(N120="zákl. přenesená",J120,0)</f>
        <v>0</v>
      </c>
      <c r="BH120" s="582">
        <f>IF(N120="sníž. přenesená",J120,0)</f>
        <v>0</v>
      </c>
      <c r="BI120" s="582">
        <f>IF(N120="nulová",J120,0)</f>
        <v>0</v>
      </c>
      <c r="BJ120" s="482" t="s">
        <v>11</v>
      </c>
      <c r="BK120" s="582">
        <f>ROUND(I120*H120,0)</f>
        <v>0</v>
      </c>
      <c r="BL120" s="482" t="s">
        <v>129</v>
      </c>
      <c r="BM120" s="482" t="s">
        <v>5415</v>
      </c>
    </row>
    <row r="121" spans="2:65" s="492" customFormat="1" ht="135">
      <c r="B121" s="493"/>
      <c r="D121" s="594" t="s">
        <v>257</v>
      </c>
      <c r="F121" s="595" t="s">
        <v>5416</v>
      </c>
      <c r="L121" s="493"/>
      <c r="M121" s="596"/>
      <c r="N121" s="494"/>
      <c r="O121" s="494"/>
      <c r="P121" s="494"/>
      <c r="Q121" s="494"/>
      <c r="R121" s="494"/>
      <c r="S121" s="494"/>
      <c r="T121" s="597"/>
      <c r="AT121" s="482" t="s">
        <v>257</v>
      </c>
      <c r="AU121" s="482" t="s">
        <v>89</v>
      </c>
    </row>
    <row r="122" spans="2:65" s="606" customFormat="1">
      <c r="B122" s="605"/>
      <c r="D122" s="594" t="s">
        <v>205</v>
      </c>
      <c r="E122" s="607" t="s">
        <v>5</v>
      </c>
      <c r="F122" s="608" t="s">
        <v>5417</v>
      </c>
      <c r="H122" s="609">
        <v>102</v>
      </c>
      <c r="L122" s="605"/>
      <c r="M122" s="610"/>
      <c r="N122" s="611"/>
      <c r="O122" s="611"/>
      <c r="P122" s="611"/>
      <c r="Q122" s="611"/>
      <c r="R122" s="611"/>
      <c r="S122" s="611"/>
      <c r="T122" s="612"/>
      <c r="AT122" s="607" t="s">
        <v>205</v>
      </c>
      <c r="AU122" s="607" t="s">
        <v>89</v>
      </c>
      <c r="AV122" s="606" t="s">
        <v>89</v>
      </c>
      <c r="AW122" s="606" t="s">
        <v>43</v>
      </c>
      <c r="AX122" s="606" t="s">
        <v>82</v>
      </c>
      <c r="AY122" s="607" t="s">
        <v>197</v>
      </c>
    </row>
    <row r="123" spans="2:65" s="614" customFormat="1">
      <c r="B123" s="613"/>
      <c r="D123" s="594" t="s">
        <v>205</v>
      </c>
      <c r="E123" s="615" t="s">
        <v>5</v>
      </c>
      <c r="F123" s="616" t="s">
        <v>210</v>
      </c>
      <c r="H123" s="617">
        <v>102</v>
      </c>
      <c r="L123" s="613"/>
      <c r="M123" s="618"/>
      <c r="N123" s="619"/>
      <c r="O123" s="619"/>
      <c r="P123" s="619"/>
      <c r="Q123" s="619"/>
      <c r="R123" s="619"/>
      <c r="S123" s="619"/>
      <c r="T123" s="620"/>
      <c r="AT123" s="615" t="s">
        <v>205</v>
      </c>
      <c r="AU123" s="615" t="s">
        <v>89</v>
      </c>
      <c r="AV123" s="614" t="s">
        <v>129</v>
      </c>
      <c r="AW123" s="614" t="s">
        <v>43</v>
      </c>
      <c r="AX123" s="614" t="s">
        <v>11</v>
      </c>
      <c r="AY123" s="615" t="s">
        <v>197</v>
      </c>
    </row>
    <row r="124" spans="2:65" s="492" customFormat="1" ht="25.5" customHeight="1">
      <c r="B124" s="493"/>
      <c r="C124" s="572" t="s">
        <v>132</v>
      </c>
      <c r="D124" s="572" t="s">
        <v>199</v>
      </c>
      <c r="E124" s="573" t="s">
        <v>5418</v>
      </c>
      <c r="F124" s="574" t="s">
        <v>5419</v>
      </c>
      <c r="G124" s="575" t="s">
        <v>876</v>
      </c>
      <c r="H124" s="576">
        <v>102</v>
      </c>
      <c r="I124" s="7"/>
      <c r="J124" s="577">
        <f>ROUND(I124*H124,0)</f>
        <v>0</v>
      </c>
      <c r="K124" s="574" t="s">
        <v>203</v>
      </c>
      <c r="L124" s="493"/>
      <c r="M124" s="578" t="s">
        <v>5</v>
      </c>
      <c r="N124" s="579" t="s">
        <v>53</v>
      </c>
      <c r="O124" s="494"/>
      <c r="P124" s="580">
        <f>O124*H124</f>
        <v>0</v>
      </c>
      <c r="Q124" s="580">
        <v>0</v>
      </c>
      <c r="R124" s="580">
        <f>Q124*H124</f>
        <v>0</v>
      </c>
      <c r="S124" s="580">
        <v>0</v>
      </c>
      <c r="T124" s="581">
        <f>S124*H124</f>
        <v>0</v>
      </c>
      <c r="AR124" s="482" t="s">
        <v>129</v>
      </c>
      <c r="AT124" s="482" t="s">
        <v>199</v>
      </c>
      <c r="AU124" s="482" t="s">
        <v>89</v>
      </c>
      <c r="AY124" s="482" t="s">
        <v>197</v>
      </c>
      <c r="BE124" s="582">
        <f>IF(N124="základní",J124,0)</f>
        <v>0</v>
      </c>
      <c r="BF124" s="582">
        <f>IF(N124="snížená",J124,0)</f>
        <v>0</v>
      </c>
      <c r="BG124" s="582">
        <f>IF(N124="zákl. přenesená",J124,0)</f>
        <v>0</v>
      </c>
      <c r="BH124" s="582">
        <f>IF(N124="sníž. přenesená",J124,0)</f>
        <v>0</v>
      </c>
      <c r="BI124" s="582">
        <f>IF(N124="nulová",J124,0)</f>
        <v>0</v>
      </c>
      <c r="BJ124" s="482" t="s">
        <v>11</v>
      </c>
      <c r="BK124" s="582">
        <f>ROUND(I124*H124,0)</f>
        <v>0</v>
      </c>
      <c r="BL124" s="482" t="s">
        <v>129</v>
      </c>
      <c r="BM124" s="482" t="s">
        <v>5420</v>
      </c>
    </row>
    <row r="125" spans="2:65" s="492" customFormat="1" ht="135">
      <c r="B125" s="493"/>
      <c r="D125" s="594" t="s">
        <v>257</v>
      </c>
      <c r="F125" s="595" t="s">
        <v>5416</v>
      </c>
      <c r="L125" s="493"/>
      <c r="M125" s="596"/>
      <c r="N125" s="494"/>
      <c r="O125" s="494"/>
      <c r="P125" s="494"/>
      <c r="Q125" s="494"/>
      <c r="R125" s="494"/>
      <c r="S125" s="494"/>
      <c r="T125" s="597"/>
      <c r="AT125" s="482" t="s">
        <v>257</v>
      </c>
      <c r="AU125" s="482" t="s">
        <v>89</v>
      </c>
    </row>
    <row r="126" spans="2:65" s="492" customFormat="1" ht="25.5" customHeight="1">
      <c r="B126" s="493"/>
      <c r="C126" s="572" t="s">
        <v>135</v>
      </c>
      <c r="D126" s="572" t="s">
        <v>199</v>
      </c>
      <c r="E126" s="573" t="s">
        <v>5421</v>
      </c>
      <c r="F126" s="574" t="s">
        <v>5422</v>
      </c>
      <c r="G126" s="575" t="s">
        <v>876</v>
      </c>
      <c r="H126" s="576">
        <v>2.5</v>
      </c>
      <c r="I126" s="7"/>
      <c r="J126" s="577">
        <f>ROUND(I126*H126,0)</f>
        <v>0</v>
      </c>
      <c r="K126" s="574" t="s">
        <v>203</v>
      </c>
      <c r="L126" s="493"/>
      <c r="M126" s="578" t="s">
        <v>5</v>
      </c>
      <c r="N126" s="579" t="s">
        <v>53</v>
      </c>
      <c r="O126" s="494"/>
      <c r="P126" s="580">
        <f>O126*H126</f>
        <v>0</v>
      </c>
      <c r="Q126" s="580">
        <v>1.1820000000000001E-2</v>
      </c>
      <c r="R126" s="580">
        <f>Q126*H126</f>
        <v>2.955E-2</v>
      </c>
      <c r="S126" s="580">
        <v>0</v>
      </c>
      <c r="T126" s="581">
        <f>S126*H126</f>
        <v>0</v>
      </c>
      <c r="AR126" s="482" t="s">
        <v>129</v>
      </c>
      <c r="AT126" s="482" t="s">
        <v>199</v>
      </c>
      <c r="AU126" s="482" t="s">
        <v>89</v>
      </c>
      <c r="AY126" s="482" t="s">
        <v>197</v>
      </c>
      <c r="BE126" s="582">
        <f>IF(N126="základní",J126,0)</f>
        <v>0</v>
      </c>
      <c r="BF126" s="582">
        <f>IF(N126="snížená",J126,0)</f>
        <v>0</v>
      </c>
      <c r="BG126" s="582">
        <f>IF(N126="zákl. přenesená",J126,0)</f>
        <v>0</v>
      </c>
      <c r="BH126" s="582">
        <f>IF(N126="sníž. přenesená",J126,0)</f>
        <v>0</v>
      </c>
      <c r="BI126" s="582">
        <f>IF(N126="nulová",J126,0)</f>
        <v>0</v>
      </c>
      <c r="BJ126" s="482" t="s">
        <v>11</v>
      </c>
      <c r="BK126" s="582">
        <f>ROUND(I126*H126,0)</f>
        <v>0</v>
      </c>
      <c r="BL126" s="482" t="s">
        <v>129</v>
      </c>
      <c r="BM126" s="482" t="s">
        <v>5423</v>
      </c>
    </row>
    <row r="127" spans="2:65" s="492" customFormat="1" ht="135">
      <c r="B127" s="493"/>
      <c r="D127" s="594" t="s">
        <v>257</v>
      </c>
      <c r="F127" s="595" t="s">
        <v>5416</v>
      </c>
      <c r="L127" s="493"/>
      <c r="M127" s="596"/>
      <c r="N127" s="494"/>
      <c r="O127" s="494"/>
      <c r="P127" s="494"/>
      <c r="Q127" s="494"/>
      <c r="R127" s="494"/>
      <c r="S127" s="494"/>
      <c r="T127" s="597"/>
      <c r="AT127" s="482" t="s">
        <v>257</v>
      </c>
      <c r="AU127" s="482" t="s">
        <v>89</v>
      </c>
    </row>
    <row r="128" spans="2:65" s="492" customFormat="1" ht="25.5" customHeight="1">
      <c r="B128" s="493"/>
      <c r="C128" s="572" t="s">
        <v>138</v>
      </c>
      <c r="D128" s="572" t="s">
        <v>199</v>
      </c>
      <c r="E128" s="573" t="s">
        <v>5424</v>
      </c>
      <c r="F128" s="574" t="s">
        <v>5425</v>
      </c>
      <c r="G128" s="575" t="s">
        <v>876</v>
      </c>
      <c r="H128" s="576">
        <v>2.5</v>
      </c>
      <c r="I128" s="7"/>
      <c r="J128" s="577">
        <f>ROUND(I128*H128,0)</f>
        <v>0</v>
      </c>
      <c r="K128" s="574" t="s">
        <v>203</v>
      </c>
      <c r="L128" s="493"/>
      <c r="M128" s="578" t="s">
        <v>5</v>
      </c>
      <c r="N128" s="579" t="s">
        <v>53</v>
      </c>
      <c r="O128" s="494"/>
      <c r="P128" s="580">
        <f>O128*H128</f>
        <v>0</v>
      </c>
      <c r="Q128" s="580">
        <v>0</v>
      </c>
      <c r="R128" s="580">
        <f>Q128*H128</f>
        <v>0</v>
      </c>
      <c r="S128" s="580">
        <v>0</v>
      </c>
      <c r="T128" s="581">
        <f>S128*H128</f>
        <v>0</v>
      </c>
      <c r="AR128" s="482" t="s">
        <v>129</v>
      </c>
      <c r="AT128" s="482" t="s">
        <v>199</v>
      </c>
      <c r="AU128" s="482" t="s">
        <v>89</v>
      </c>
      <c r="AY128" s="482" t="s">
        <v>197</v>
      </c>
      <c r="BE128" s="582">
        <f>IF(N128="základní",J128,0)</f>
        <v>0</v>
      </c>
      <c r="BF128" s="582">
        <f>IF(N128="snížená",J128,0)</f>
        <v>0</v>
      </c>
      <c r="BG128" s="582">
        <f>IF(N128="zákl. přenesená",J128,0)</f>
        <v>0</v>
      </c>
      <c r="BH128" s="582">
        <f>IF(N128="sníž. přenesená",J128,0)</f>
        <v>0</v>
      </c>
      <c r="BI128" s="582">
        <f>IF(N128="nulová",J128,0)</f>
        <v>0</v>
      </c>
      <c r="BJ128" s="482" t="s">
        <v>11</v>
      </c>
      <c r="BK128" s="582">
        <f>ROUND(I128*H128,0)</f>
        <v>0</v>
      </c>
      <c r="BL128" s="482" t="s">
        <v>129</v>
      </c>
      <c r="BM128" s="482" t="s">
        <v>5426</v>
      </c>
    </row>
    <row r="129" spans="2:65" s="492" customFormat="1" ht="135">
      <c r="B129" s="493"/>
      <c r="D129" s="594" t="s">
        <v>257</v>
      </c>
      <c r="F129" s="595" t="s">
        <v>5416</v>
      </c>
      <c r="L129" s="493"/>
      <c r="M129" s="596"/>
      <c r="N129" s="494"/>
      <c r="O129" s="494"/>
      <c r="P129" s="494"/>
      <c r="Q129" s="494"/>
      <c r="R129" s="494"/>
      <c r="S129" s="494"/>
      <c r="T129" s="597"/>
      <c r="AT129" s="482" t="s">
        <v>257</v>
      </c>
      <c r="AU129" s="482" t="s">
        <v>89</v>
      </c>
    </row>
    <row r="130" spans="2:65" s="492" customFormat="1" ht="25.5" customHeight="1">
      <c r="B130" s="493"/>
      <c r="C130" s="572" t="s">
        <v>303</v>
      </c>
      <c r="D130" s="572" t="s">
        <v>199</v>
      </c>
      <c r="E130" s="573" t="s">
        <v>5427</v>
      </c>
      <c r="F130" s="574" t="s">
        <v>5428</v>
      </c>
      <c r="G130" s="575" t="s">
        <v>213</v>
      </c>
      <c r="H130" s="576">
        <v>11.025</v>
      </c>
      <c r="I130" s="7"/>
      <c r="J130" s="577">
        <f>ROUND(I130*H130,0)</f>
        <v>0</v>
      </c>
      <c r="K130" s="574" t="s">
        <v>203</v>
      </c>
      <c r="L130" s="493"/>
      <c r="M130" s="578" t="s">
        <v>5</v>
      </c>
      <c r="N130" s="579" t="s">
        <v>53</v>
      </c>
      <c r="O130" s="494"/>
      <c r="P130" s="580">
        <f>O130*H130</f>
        <v>0</v>
      </c>
      <c r="Q130" s="580">
        <v>0</v>
      </c>
      <c r="R130" s="580">
        <f>Q130*H130</f>
        <v>0</v>
      </c>
      <c r="S130" s="580">
        <v>0</v>
      </c>
      <c r="T130" s="581">
        <f>S130*H130</f>
        <v>0</v>
      </c>
      <c r="AR130" s="482" t="s">
        <v>129</v>
      </c>
      <c r="AT130" s="482" t="s">
        <v>199</v>
      </c>
      <c r="AU130" s="482" t="s">
        <v>89</v>
      </c>
      <c r="AY130" s="482" t="s">
        <v>197</v>
      </c>
      <c r="BE130" s="582">
        <f>IF(N130="základní",J130,0)</f>
        <v>0</v>
      </c>
      <c r="BF130" s="582">
        <f>IF(N130="snížená",J130,0)</f>
        <v>0</v>
      </c>
      <c r="BG130" s="582">
        <f>IF(N130="zákl. přenesená",J130,0)</f>
        <v>0</v>
      </c>
      <c r="BH130" s="582">
        <f>IF(N130="sníž. přenesená",J130,0)</f>
        <v>0</v>
      </c>
      <c r="BI130" s="582">
        <f>IF(N130="nulová",J130,0)</f>
        <v>0</v>
      </c>
      <c r="BJ130" s="482" t="s">
        <v>11</v>
      </c>
      <c r="BK130" s="582">
        <f>ROUND(I130*H130,0)</f>
        <v>0</v>
      </c>
      <c r="BL130" s="482" t="s">
        <v>129</v>
      </c>
      <c r="BM130" s="482" t="s">
        <v>5429</v>
      </c>
    </row>
    <row r="131" spans="2:65" s="492" customFormat="1" ht="175.5">
      <c r="B131" s="493"/>
      <c r="D131" s="594" t="s">
        <v>257</v>
      </c>
      <c r="F131" s="595" t="s">
        <v>5430</v>
      </c>
      <c r="L131" s="493"/>
      <c r="M131" s="596"/>
      <c r="N131" s="494"/>
      <c r="O131" s="494"/>
      <c r="P131" s="494"/>
      <c r="Q131" s="494"/>
      <c r="R131" s="494"/>
      <c r="S131" s="494"/>
      <c r="T131" s="597"/>
      <c r="AT131" s="482" t="s">
        <v>257</v>
      </c>
      <c r="AU131" s="482" t="s">
        <v>89</v>
      </c>
    </row>
    <row r="132" spans="2:65" s="599" customFormat="1">
      <c r="B132" s="598"/>
      <c r="D132" s="594" t="s">
        <v>205</v>
      </c>
      <c r="E132" s="600" t="s">
        <v>5</v>
      </c>
      <c r="F132" s="601" t="s">
        <v>5397</v>
      </c>
      <c r="H132" s="600" t="s">
        <v>5</v>
      </c>
      <c r="L132" s="598"/>
      <c r="M132" s="602"/>
      <c r="N132" s="603"/>
      <c r="O132" s="603"/>
      <c r="P132" s="603"/>
      <c r="Q132" s="603"/>
      <c r="R132" s="603"/>
      <c r="S132" s="603"/>
      <c r="T132" s="604"/>
      <c r="AT132" s="600" t="s">
        <v>205</v>
      </c>
      <c r="AU132" s="600" t="s">
        <v>89</v>
      </c>
      <c r="AV132" s="599" t="s">
        <v>11</v>
      </c>
      <c r="AW132" s="599" t="s">
        <v>43</v>
      </c>
      <c r="AX132" s="599" t="s">
        <v>82</v>
      </c>
      <c r="AY132" s="600" t="s">
        <v>197</v>
      </c>
    </row>
    <row r="133" spans="2:65" s="599" customFormat="1">
      <c r="B133" s="598"/>
      <c r="D133" s="594" t="s">
        <v>205</v>
      </c>
      <c r="E133" s="600" t="s">
        <v>5</v>
      </c>
      <c r="F133" s="601" t="s">
        <v>5431</v>
      </c>
      <c r="H133" s="600" t="s">
        <v>5</v>
      </c>
      <c r="L133" s="598"/>
      <c r="M133" s="602"/>
      <c r="N133" s="603"/>
      <c r="O133" s="603"/>
      <c r="P133" s="603"/>
      <c r="Q133" s="603"/>
      <c r="R133" s="603"/>
      <c r="S133" s="603"/>
      <c r="T133" s="604"/>
      <c r="AT133" s="600" t="s">
        <v>205</v>
      </c>
      <c r="AU133" s="600" t="s">
        <v>89</v>
      </c>
      <c r="AV133" s="599" t="s">
        <v>11</v>
      </c>
      <c r="AW133" s="599" t="s">
        <v>43</v>
      </c>
      <c r="AX133" s="599" t="s">
        <v>82</v>
      </c>
      <c r="AY133" s="600" t="s">
        <v>197</v>
      </c>
    </row>
    <row r="134" spans="2:65" s="606" customFormat="1">
      <c r="B134" s="605"/>
      <c r="D134" s="594" t="s">
        <v>205</v>
      </c>
      <c r="E134" s="607" t="s">
        <v>5</v>
      </c>
      <c r="F134" s="608" t="s">
        <v>5432</v>
      </c>
      <c r="H134" s="609">
        <v>11.025</v>
      </c>
      <c r="L134" s="605"/>
      <c r="M134" s="610"/>
      <c r="N134" s="611"/>
      <c r="O134" s="611"/>
      <c r="P134" s="611"/>
      <c r="Q134" s="611"/>
      <c r="R134" s="611"/>
      <c r="S134" s="611"/>
      <c r="T134" s="612"/>
      <c r="AT134" s="607" t="s">
        <v>205</v>
      </c>
      <c r="AU134" s="607" t="s">
        <v>89</v>
      </c>
      <c r="AV134" s="606" t="s">
        <v>89</v>
      </c>
      <c r="AW134" s="606" t="s">
        <v>43</v>
      </c>
      <c r="AX134" s="606" t="s">
        <v>82</v>
      </c>
      <c r="AY134" s="607" t="s">
        <v>197</v>
      </c>
    </row>
    <row r="135" spans="2:65" s="614" customFormat="1">
      <c r="B135" s="613"/>
      <c r="D135" s="594" t="s">
        <v>205</v>
      </c>
      <c r="E135" s="615" t="s">
        <v>5</v>
      </c>
      <c r="F135" s="616" t="s">
        <v>210</v>
      </c>
      <c r="H135" s="617">
        <v>11.025</v>
      </c>
      <c r="L135" s="613"/>
      <c r="M135" s="618"/>
      <c r="N135" s="619"/>
      <c r="O135" s="619"/>
      <c r="P135" s="619"/>
      <c r="Q135" s="619"/>
      <c r="R135" s="619"/>
      <c r="S135" s="619"/>
      <c r="T135" s="620"/>
      <c r="AT135" s="615" t="s">
        <v>205</v>
      </c>
      <c r="AU135" s="615" t="s">
        <v>89</v>
      </c>
      <c r="AV135" s="614" t="s">
        <v>129</v>
      </c>
      <c r="AW135" s="614" t="s">
        <v>43</v>
      </c>
      <c r="AX135" s="614" t="s">
        <v>11</v>
      </c>
      <c r="AY135" s="615" t="s">
        <v>197</v>
      </c>
    </row>
    <row r="136" spans="2:65" s="492" customFormat="1" ht="25.5" customHeight="1">
      <c r="B136" s="493"/>
      <c r="C136" s="572" t="s">
        <v>320</v>
      </c>
      <c r="D136" s="572" t="s">
        <v>199</v>
      </c>
      <c r="E136" s="573" t="s">
        <v>5433</v>
      </c>
      <c r="F136" s="574" t="s">
        <v>5434</v>
      </c>
      <c r="G136" s="575" t="s">
        <v>213</v>
      </c>
      <c r="H136" s="576">
        <v>70.5</v>
      </c>
      <c r="I136" s="7"/>
      <c r="J136" s="577">
        <f>ROUND(I136*H136,0)</f>
        <v>0</v>
      </c>
      <c r="K136" s="574" t="s">
        <v>203</v>
      </c>
      <c r="L136" s="493"/>
      <c r="M136" s="578" t="s">
        <v>5</v>
      </c>
      <c r="N136" s="579" t="s">
        <v>53</v>
      </c>
      <c r="O136" s="494"/>
      <c r="P136" s="580">
        <f>O136*H136</f>
        <v>0</v>
      </c>
      <c r="Q136" s="580">
        <v>0</v>
      </c>
      <c r="R136" s="580">
        <f>Q136*H136</f>
        <v>0</v>
      </c>
      <c r="S136" s="580">
        <v>0</v>
      </c>
      <c r="T136" s="581">
        <f>S136*H136</f>
        <v>0</v>
      </c>
      <c r="AR136" s="482" t="s">
        <v>129</v>
      </c>
      <c r="AT136" s="482" t="s">
        <v>199</v>
      </c>
      <c r="AU136" s="482" t="s">
        <v>89</v>
      </c>
      <c r="AY136" s="482" t="s">
        <v>197</v>
      </c>
      <c r="BE136" s="582">
        <f>IF(N136="základní",J136,0)</f>
        <v>0</v>
      </c>
      <c r="BF136" s="582">
        <f>IF(N136="snížená",J136,0)</f>
        <v>0</v>
      </c>
      <c r="BG136" s="582">
        <f>IF(N136="zákl. přenesená",J136,0)</f>
        <v>0</v>
      </c>
      <c r="BH136" s="582">
        <f>IF(N136="sníž. přenesená",J136,0)</f>
        <v>0</v>
      </c>
      <c r="BI136" s="582">
        <f>IF(N136="nulová",J136,0)</f>
        <v>0</v>
      </c>
      <c r="BJ136" s="482" t="s">
        <v>11</v>
      </c>
      <c r="BK136" s="582">
        <f>ROUND(I136*H136,0)</f>
        <v>0</v>
      </c>
      <c r="BL136" s="482" t="s">
        <v>129</v>
      </c>
      <c r="BM136" s="482" t="s">
        <v>5435</v>
      </c>
    </row>
    <row r="137" spans="2:65" s="492" customFormat="1" ht="175.5">
      <c r="B137" s="493"/>
      <c r="D137" s="594" t="s">
        <v>257</v>
      </c>
      <c r="F137" s="595" t="s">
        <v>5436</v>
      </c>
      <c r="L137" s="493"/>
      <c r="M137" s="596"/>
      <c r="N137" s="494"/>
      <c r="O137" s="494"/>
      <c r="P137" s="494"/>
      <c r="Q137" s="494"/>
      <c r="R137" s="494"/>
      <c r="S137" s="494"/>
      <c r="T137" s="597"/>
      <c r="AT137" s="482" t="s">
        <v>257</v>
      </c>
      <c r="AU137" s="482" t="s">
        <v>89</v>
      </c>
    </row>
    <row r="138" spans="2:65" s="599" customFormat="1">
      <c r="B138" s="598"/>
      <c r="D138" s="594" t="s">
        <v>205</v>
      </c>
      <c r="E138" s="600" t="s">
        <v>5</v>
      </c>
      <c r="F138" s="601" t="s">
        <v>5397</v>
      </c>
      <c r="H138" s="600" t="s">
        <v>5</v>
      </c>
      <c r="L138" s="598"/>
      <c r="M138" s="602"/>
      <c r="N138" s="603"/>
      <c r="O138" s="603"/>
      <c r="P138" s="603"/>
      <c r="Q138" s="603"/>
      <c r="R138" s="603"/>
      <c r="S138" s="603"/>
      <c r="T138" s="604"/>
      <c r="AT138" s="600" t="s">
        <v>205</v>
      </c>
      <c r="AU138" s="600" t="s">
        <v>89</v>
      </c>
      <c r="AV138" s="599" t="s">
        <v>11</v>
      </c>
      <c r="AW138" s="599" t="s">
        <v>43</v>
      </c>
      <c r="AX138" s="599" t="s">
        <v>82</v>
      </c>
      <c r="AY138" s="600" t="s">
        <v>197</v>
      </c>
    </row>
    <row r="139" spans="2:65" s="599" customFormat="1">
      <c r="B139" s="598"/>
      <c r="D139" s="594" t="s">
        <v>205</v>
      </c>
      <c r="E139" s="600" t="s">
        <v>5</v>
      </c>
      <c r="F139" s="601" t="s">
        <v>5437</v>
      </c>
      <c r="H139" s="600" t="s">
        <v>5</v>
      </c>
      <c r="L139" s="598"/>
      <c r="M139" s="602"/>
      <c r="N139" s="603"/>
      <c r="O139" s="603"/>
      <c r="P139" s="603"/>
      <c r="Q139" s="603"/>
      <c r="R139" s="603"/>
      <c r="S139" s="603"/>
      <c r="T139" s="604"/>
      <c r="AT139" s="600" t="s">
        <v>205</v>
      </c>
      <c r="AU139" s="600" t="s">
        <v>89</v>
      </c>
      <c r="AV139" s="599" t="s">
        <v>11</v>
      </c>
      <c r="AW139" s="599" t="s">
        <v>43</v>
      </c>
      <c r="AX139" s="599" t="s">
        <v>82</v>
      </c>
      <c r="AY139" s="600" t="s">
        <v>197</v>
      </c>
    </row>
    <row r="140" spans="2:65" s="599" customFormat="1">
      <c r="B140" s="598"/>
      <c r="D140" s="594" t="s">
        <v>205</v>
      </c>
      <c r="E140" s="600" t="s">
        <v>5</v>
      </c>
      <c r="F140" s="601" t="s">
        <v>5438</v>
      </c>
      <c r="H140" s="600" t="s">
        <v>5</v>
      </c>
      <c r="L140" s="598"/>
      <c r="M140" s="602"/>
      <c r="N140" s="603"/>
      <c r="O140" s="603"/>
      <c r="P140" s="603"/>
      <c r="Q140" s="603"/>
      <c r="R140" s="603"/>
      <c r="S140" s="603"/>
      <c r="T140" s="604"/>
      <c r="AT140" s="600" t="s">
        <v>205</v>
      </c>
      <c r="AU140" s="600" t="s">
        <v>89</v>
      </c>
      <c r="AV140" s="599" t="s">
        <v>11</v>
      </c>
      <c r="AW140" s="599" t="s">
        <v>43</v>
      </c>
      <c r="AX140" s="599" t="s">
        <v>82</v>
      </c>
      <c r="AY140" s="600" t="s">
        <v>197</v>
      </c>
    </row>
    <row r="141" spans="2:65" s="606" customFormat="1">
      <c r="B141" s="605"/>
      <c r="D141" s="594" t="s">
        <v>205</v>
      </c>
      <c r="E141" s="607" t="s">
        <v>5</v>
      </c>
      <c r="F141" s="608" t="s">
        <v>5439</v>
      </c>
      <c r="H141" s="609">
        <v>70.5</v>
      </c>
      <c r="L141" s="605"/>
      <c r="M141" s="610"/>
      <c r="N141" s="611"/>
      <c r="O141" s="611"/>
      <c r="P141" s="611"/>
      <c r="Q141" s="611"/>
      <c r="R141" s="611"/>
      <c r="S141" s="611"/>
      <c r="T141" s="612"/>
      <c r="AT141" s="607" t="s">
        <v>205</v>
      </c>
      <c r="AU141" s="607" t="s">
        <v>89</v>
      </c>
      <c r="AV141" s="606" t="s">
        <v>89</v>
      </c>
      <c r="AW141" s="606" t="s">
        <v>43</v>
      </c>
      <c r="AX141" s="606" t="s">
        <v>82</v>
      </c>
      <c r="AY141" s="607" t="s">
        <v>197</v>
      </c>
    </row>
    <row r="142" spans="2:65" s="614" customFormat="1">
      <c r="B142" s="613"/>
      <c r="D142" s="594" t="s">
        <v>205</v>
      </c>
      <c r="E142" s="615" t="s">
        <v>5</v>
      </c>
      <c r="F142" s="616" t="s">
        <v>210</v>
      </c>
      <c r="H142" s="617">
        <v>70.5</v>
      </c>
      <c r="L142" s="613"/>
      <c r="M142" s="618"/>
      <c r="N142" s="619"/>
      <c r="O142" s="619"/>
      <c r="P142" s="619"/>
      <c r="Q142" s="619"/>
      <c r="R142" s="619"/>
      <c r="S142" s="619"/>
      <c r="T142" s="620"/>
      <c r="AT142" s="615" t="s">
        <v>205</v>
      </c>
      <c r="AU142" s="615" t="s">
        <v>89</v>
      </c>
      <c r="AV142" s="614" t="s">
        <v>129</v>
      </c>
      <c r="AW142" s="614" t="s">
        <v>43</v>
      </c>
      <c r="AX142" s="614" t="s">
        <v>11</v>
      </c>
      <c r="AY142" s="615" t="s">
        <v>197</v>
      </c>
    </row>
    <row r="143" spans="2:65" s="492" customFormat="1" ht="38.25" customHeight="1">
      <c r="B143" s="493"/>
      <c r="C143" s="572" t="s">
        <v>327</v>
      </c>
      <c r="D143" s="572" t="s">
        <v>199</v>
      </c>
      <c r="E143" s="573" t="s">
        <v>5440</v>
      </c>
      <c r="F143" s="574" t="s">
        <v>5441</v>
      </c>
      <c r="G143" s="575" t="s">
        <v>213</v>
      </c>
      <c r="H143" s="576">
        <v>70.5</v>
      </c>
      <c r="I143" s="7"/>
      <c r="J143" s="577">
        <f>ROUND(I143*H143,0)</f>
        <v>0</v>
      </c>
      <c r="K143" s="574" t="s">
        <v>203</v>
      </c>
      <c r="L143" s="493"/>
      <c r="M143" s="578" t="s">
        <v>5</v>
      </c>
      <c r="N143" s="579" t="s">
        <v>53</v>
      </c>
      <c r="O143" s="494"/>
      <c r="P143" s="580">
        <f>O143*H143</f>
        <v>0</v>
      </c>
      <c r="Q143" s="580">
        <v>0</v>
      </c>
      <c r="R143" s="580">
        <f>Q143*H143</f>
        <v>0</v>
      </c>
      <c r="S143" s="580">
        <v>0</v>
      </c>
      <c r="T143" s="581">
        <f>S143*H143</f>
        <v>0</v>
      </c>
      <c r="AR143" s="482" t="s">
        <v>129</v>
      </c>
      <c r="AT143" s="482" t="s">
        <v>199</v>
      </c>
      <c r="AU143" s="482" t="s">
        <v>89</v>
      </c>
      <c r="AY143" s="482" t="s">
        <v>197</v>
      </c>
      <c r="BE143" s="582">
        <f>IF(N143="základní",J143,0)</f>
        <v>0</v>
      </c>
      <c r="BF143" s="582">
        <f>IF(N143="snížená",J143,0)</f>
        <v>0</v>
      </c>
      <c r="BG143" s="582">
        <f>IF(N143="zákl. přenesená",J143,0)</f>
        <v>0</v>
      </c>
      <c r="BH143" s="582">
        <f>IF(N143="sníž. přenesená",J143,0)</f>
        <v>0</v>
      </c>
      <c r="BI143" s="582">
        <f>IF(N143="nulová",J143,0)</f>
        <v>0</v>
      </c>
      <c r="BJ143" s="482" t="s">
        <v>11</v>
      </c>
      <c r="BK143" s="582">
        <f>ROUND(I143*H143,0)</f>
        <v>0</v>
      </c>
      <c r="BL143" s="482" t="s">
        <v>129</v>
      </c>
      <c r="BM143" s="482" t="s">
        <v>5442</v>
      </c>
    </row>
    <row r="144" spans="2:65" s="492" customFormat="1" ht="175.5">
      <c r="B144" s="493"/>
      <c r="D144" s="594" t="s">
        <v>257</v>
      </c>
      <c r="F144" s="595" t="s">
        <v>5436</v>
      </c>
      <c r="L144" s="493"/>
      <c r="M144" s="596"/>
      <c r="N144" s="494"/>
      <c r="O144" s="494"/>
      <c r="P144" s="494"/>
      <c r="Q144" s="494"/>
      <c r="R144" s="494"/>
      <c r="S144" s="494"/>
      <c r="T144" s="597"/>
      <c r="AT144" s="482" t="s">
        <v>257</v>
      </c>
      <c r="AU144" s="482" t="s">
        <v>89</v>
      </c>
    </row>
    <row r="145" spans="2:65" s="492" customFormat="1" ht="25.5" customHeight="1">
      <c r="B145" s="493"/>
      <c r="C145" s="572" t="s">
        <v>332</v>
      </c>
      <c r="D145" s="572" t="s">
        <v>199</v>
      </c>
      <c r="E145" s="573" t="s">
        <v>5443</v>
      </c>
      <c r="F145" s="574" t="s">
        <v>5444</v>
      </c>
      <c r="G145" s="575" t="s">
        <v>213</v>
      </c>
      <c r="H145" s="576">
        <v>8.625</v>
      </c>
      <c r="I145" s="7"/>
      <c r="J145" s="577">
        <f>ROUND(I145*H145,0)</f>
        <v>0</v>
      </c>
      <c r="K145" s="574" t="s">
        <v>203</v>
      </c>
      <c r="L145" s="493"/>
      <c r="M145" s="578" t="s">
        <v>5</v>
      </c>
      <c r="N145" s="579" t="s">
        <v>53</v>
      </c>
      <c r="O145" s="494"/>
      <c r="P145" s="580">
        <f>O145*H145</f>
        <v>0</v>
      </c>
      <c r="Q145" s="580">
        <v>0</v>
      </c>
      <c r="R145" s="580">
        <f>Q145*H145</f>
        <v>0</v>
      </c>
      <c r="S145" s="580">
        <v>0</v>
      </c>
      <c r="T145" s="581">
        <f>S145*H145</f>
        <v>0</v>
      </c>
      <c r="AR145" s="482" t="s">
        <v>129</v>
      </c>
      <c r="AT145" s="482" t="s">
        <v>199</v>
      </c>
      <c r="AU145" s="482" t="s">
        <v>89</v>
      </c>
      <c r="AY145" s="482" t="s">
        <v>197</v>
      </c>
      <c r="BE145" s="582">
        <f>IF(N145="základní",J145,0)</f>
        <v>0</v>
      </c>
      <c r="BF145" s="582">
        <f>IF(N145="snížená",J145,0)</f>
        <v>0</v>
      </c>
      <c r="BG145" s="582">
        <f>IF(N145="zákl. přenesená",J145,0)</f>
        <v>0</v>
      </c>
      <c r="BH145" s="582">
        <f>IF(N145="sníž. přenesená",J145,0)</f>
        <v>0</v>
      </c>
      <c r="BI145" s="582">
        <f>IF(N145="nulová",J145,0)</f>
        <v>0</v>
      </c>
      <c r="BJ145" s="482" t="s">
        <v>11</v>
      </c>
      <c r="BK145" s="582">
        <f>ROUND(I145*H145,0)</f>
        <v>0</v>
      </c>
      <c r="BL145" s="482" t="s">
        <v>129</v>
      </c>
      <c r="BM145" s="482" t="s">
        <v>5445</v>
      </c>
    </row>
    <row r="146" spans="2:65" s="492" customFormat="1" ht="175.5">
      <c r="B146" s="493"/>
      <c r="D146" s="594" t="s">
        <v>257</v>
      </c>
      <c r="F146" s="595" t="s">
        <v>5446</v>
      </c>
      <c r="L146" s="493"/>
      <c r="M146" s="596"/>
      <c r="N146" s="494"/>
      <c r="O146" s="494"/>
      <c r="P146" s="494"/>
      <c r="Q146" s="494"/>
      <c r="R146" s="494"/>
      <c r="S146" s="494"/>
      <c r="T146" s="597"/>
      <c r="AT146" s="482" t="s">
        <v>257</v>
      </c>
      <c r="AU146" s="482" t="s">
        <v>89</v>
      </c>
    </row>
    <row r="147" spans="2:65" s="599" customFormat="1">
      <c r="B147" s="598"/>
      <c r="D147" s="594" t="s">
        <v>205</v>
      </c>
      <c r="E147" s="600" t="s">
        <v>5</v>
      </c>
      <c r="F147" s="601" t="s">
        <v>5397</v>
      </c>
      <c r="H147" s="600" t="s">
        <v>5</v>
      </c>
      <c r="L147" s="598"/>
      <c r="M147" s="602"/>
      <c r="N147" s="603"/>
      <c r="O147" s="603"/>
      <c r="P147" s="603"/>
      <c r="Q147" s="603"/>
      <c r="R147" s="603"/>
      <c r="S147" s="603"/>
      <c r="T147" s="604"/>
      <c r="AT147" s="600" t="s">
        <v>205</v>
      </c>
      <c r="AU147" s="600" t="s">
        <v>89</v>
      </c>
      <c r="AV147" s="599" t="s">
        <v>11</v>
      </c>
      <c r="AW147" s="599" t="s">
        <v>43</v>
      </c>
      <c r="AX147" s="599" t="s">
        <v>82</v>
      </c>
      <c r="AY147" s="600" t="s">
        <v>197</v>
      </c>
    </row>
    <row r="148" spans="2:65" s="599" customFormat="1">
      <c r="B148" s="598"/>
      <c r="D148" s="594" t="s">
        <v>205</v>
      </c>
      <c r="E148" s="600" t="s">
        <v>5</v>
      </c>
      <c r="F148" s="601" t="s">
        <v>5447</v>
      </c>
      <c r="H148" s="600" t="s">
        <v>5</v>
      </c>
      <c r="L148" s="598"/>
      <c r="M148" s="602"/>
      <c r="N148" s="603"/>
      <c r="O148" s="603"/>
      <c r="P148" s="603"/>
      <c r="Q148" s="603"/>
      <c r="R148" s="603"/>
      <c r="S148" s="603"/>
      <c r="T148" s="604"/>
      <c r="AT148" s="600" t="s">
        <v>205</v>
      </c>
      <c r="AU148" s="600" t="s">
        <v>89</v>
      </c>
      <c r="AV148" s="599" t="s">
        <v>11</v>
      </c>
      <c r="AW148" s="599" t="s">
        <v>43</v>
      </c>
      <c r="AX148" s="599" t="s">
        <v>82</v>
      </c>
      <c r="AY148" s="600" t="s">
        <v>197</v>
      </c>
    </row>
    <row r="149" spans="2:65" s="606" customFormat="1">
      <c r="B149" s="605"/>
      <c r="D149" s="594" t="s">
        <v>205</v>
      </c>
      <c r="E149" s="607" t="s">
        <v>5</v>
      </c>
      <c r="F149" s="608" t="s">
        <v>5448</v>
      </c>
      <c r="H149" s="609">
        <v>8.625</v>
      </c>
      <c r="L149" s="605"/>
      <c r="M149" s="610"/>
      <c r="N149" s="611"/>
      <c r="O149" s="611"/>
      <c r="P149" s="611"/>
      <c r="Q149" s="611"/>
      <c r="R149" s="611"/>
      <c r="S149" s="611"/>
      <c r="T149" s="612"/>
      <c r="AT149" s="607" t="s">
        <v>205</v>
      </c>
      <c r="AU149" s="607" t="s">
        <v>89</v>
      </c>
      <c r="AV149" s="606" t="s">
        <v>89</v>
      </c>
      <c r="AW149" s="606" t="s">
        <v>43</v>
      </c>
      <c r="AX149" s="606" t="s">
        <v>82</v>
      </c>
      <c r="AY149" s="607" t="s">
        <v>197</v>
      </c>
    </row>
    <row r="150" spans="2:65" s="614" customFormat="1">
      <c r="B150" s="613"/>
      <c r="D150" s="594" t="s">
        <v>205</v>
      </c>
      <c r="E150" s="615" t="s">
        <v>5</v>
      </c>
      <c r="F150" s="616" t="s">
        <v>210</v>
      </c>
      <c r="H150" s="617">
        <v>8.625</v>
      </c>
      <c r="L150" s="613"/>
      <c r="M150" s="618"/>
      <c r="N150" s="619"/>
      <c r="O150" s="619"/>
      <c r="P150" s="619"/>
      <c r="Q150" s="619"/>
      <c r="R150" s="619"/>
      <c r="S150" s="619"/>
      <c r="T150" s="620"/>
      <c r="AT150" s="615" t="s">
        <v>205</v>
      </c>
      <c r="AU150" s="615" t="s">
        <v>89</v>
      </c>
      <c r="AV150" s="614" t="s">
        <v>129</v>
      </c>
      <c r="AW150" s="614" t="s">
        <v>43</v>
      </c>
      <c r="AX150" s="614" t="s">
        <v>11</v>
      </c>
      <c r="AY150" s="615" t="s">
        <v>197</v>
      </c>
    </row>
    <row r="151" spans="2:65" s="492" customFormat="1" ht="38.25" customHeight="1">
      <c r="B151" s="493"/>
      <c r="C151" s="572" t="s">
        <v>340</v>
      </c>
      <c r="D151" s="572" t="s">
        <v>199</v>
      </c>
      <c r="E151" s="573" t="s">
        <v>5449</v>
      </c>
      <c r="F151" s="574" t="s">
        <v>5450</v>
      </c>
      <c r="G151" s="575" t="s">
        <v>213</v>
      </c>
      <c r="H151" s="576">
        <v>8.625</v>
      </c>
      <c r="I151" s="7"/>
      <c r="J151" s="577">
        <f>ROUND(I151*H151,0)</f>
        <v>0</v>
      </c>
      <c r="K151" s="574" t="s">
        <v>203</v>
      </c>
      <c r="L151" s="493"/>
      <c r="M151" s="578" t="s">
        <v>5</v>
      </c>
      <c r="N151" s="579" t="s">
        <v>53</v>
      </c>
      <c r="O151" s="494"/>
      <c r="P151" s="580">
        <f>O151*H151</f>
        <v>0</v>
      </c>
      <c r="Q151" s="580">
        <v>0</v>
      </c>
      <c r="R151" s="580">
        <f>Q151*H151</f>
        <v>0</v>
      </c>
      <c r="S151" s="580">
        <v>0</v>
      </c>
      <c r="T151" s="581">
        <f>S151*H151</f>
        <v>0</v>
      </c>
      <c r="AR151" s="482" t="s">
        <v>129</v>
      </c>
      <c r="AT151" s="482" t="s">
        <v>199</v>
      </c>
      <c r="AU151" s="482" t="s">
        <v>89</v>
      </c>
      <c r="AY151" s="482" t="s">
        <v>197</v>
      </c>
      <c r="BE151" s="582">
        <f>IF(N151="základní",J151,0)</f>
        <v>0</v>
      </c>
      <c r="BF151" s="582">
        <f>IF(N151="snížená",J151,0)</f>
        <v>0</v>
      </c>
      <c r="BG151" s="582">
        <f>IF(N151="zákl. přenesená",J151,0)</f>
        <v>0</v>
      </c>
      <c r="BH151" s="582">
        <f>IF(N151="sníž. přenesená",J151,0)</f>
        <v>0</v>
      </c>
      <c r="BI151" s="582">
        <f>IF(N151="nulová",J151,0)</f>
        <v>0</v>
      </c>
      <c r="BJ151" s="482" t="s">
        <v>11</v>
      </c>
      <c r="BK151" s="582">
        <f>ROUND(I151*H151,0)</f>
        <v>0</v>
      </c>
      <c r="BL151" s="482" t="s">
        <v>129</v>
      </c>
      <c r="BM151" s="482" t="s">
        <v>5451</v>
      </c>
    </row>
    <row r="152" spans="2:65" s="492" customFormat="1" ht="175.5">
      <c r="B152" s="493"/>
      <c r="D152" s="594" t="s">
        <v>257</v>
      </c>
      <c r="F152" s="595" t="s">
        <v>5446</v>
      </c>
      <c r="L152" s="493"/>
      <c r="M152" s="596"/>
      <c r="N152" s="494"/>
      <c r="O152" s="494"/>
      <c r="P152" s="494"/>
      <c r="Q152" s="494"/>
      <c r="R152" s="494"/>
      <c r="S152" s="494"/>
      <c r="T152" s="597"/>
      <c r="AT152" s="482" t="s">
        <v>257</v>
      </c>
      <c r="AU152" s="482" t="s">
        <v>89</v>
      </c>
    </row>
    <row r="153" spans="2:65" s="492" customFormat="1" ht="25.5" customHeight="1">
      <c r="B153" s="493"/>
      <c r="C153" s="572" t="s">
        <v>345</v>
      </c>
      <c r="D153" s="572" t="s">
        <v>199</v>
      </c>
      <c r="E153" s="573" t="s">
        <v>5452</v>
      </c>
      <c r="F153" s="574" t="s">
        <v>5453</v>
      </c>
      <c r="G153" s="575" t="s">
        <v>290</v>
      </c>
      <c r="H153" s="576">
        <v>141</v>
      </c>
      <c r="I153" s="7"/>
      <c r="J153" s="577">
        <f>ROUND(I153*H153,0)</f>
        <v>0</v>
      </c>
      <c r="K153" s="574" t="s">
        <v>203</v>
      </c>
      <c r="L153" s="493"/>
      <c r="M153" s="578" t="s">
        <v>5</v>
      </c>
      <c r="N153" s="579" t="s">
        <v>53</v>
      </c>
      <c r="O153" s="494"/>
      <c r="P153" s="580">
        <f>O153*H153</f>
        <v>0</v>
      </c>
      <c r="Q153" s="580">
        <v>8.4000000000000003E-4</v>
      </c>
      <c r="R153" s="580">
        <f>Q153*H153</f>
        <v>0.11844</v>
      </c>
      <c r="S153" s="580">
        <v>0</v>
      </c>
      <c r="T153" s="581">
        <f>S153*H153</f>
        <v>0</v>
      </c>
      <c r="AR153" s="482" t="s">
        <v>129</v>
      </c>
      <c r="AT153" s="482" t="s">
        <v>199</v>
      </c>
      <c r="AU153" s="482" t="s">
        <v>89</v>
      </c>
      <c r="AY153" s="482" t="s">
        <v>197</v>
      </c>
      <c r="BE153" s="582">
        <f>IF(N153="základní",J153,0)</f>
        <v>0</v>
      </c>
      <c r="BF153" s="582">
        <f>IF(N153="snížená",J153,0)</f>
        <v>0</v>
      </c>
      <c r="BG153" s="582">
        <f>IF(N153="zákl. přenesená",J153,0)</f>
        <v>0</v>
      </c>
      <c r="BH153" s="582">
        <f>IF(N153="sníž. přenesená",J153,0)</f>
        <v>0</v>
      </c>
      <c r="BI153" s="582">
        <f>IF(N153="nulová",J153,0)</f>
        <v>0</v>
      </c>
      <c r="BJ153" s="482" t="s">
        <v>11</v>
      </c>
      <c r="BK153" s="582">
        <f>ROUND(I153*H153,0)</f>
        <v>0</v>
      </c>
      <c r="BL153" s="482" t="s">
        <v>129</v>
      </c>
      <c r="BM153" s="482" t="s">
        <v>5454</v>
      </c>
    </row>
    <row r="154" spans="2:65" s="492" customFormat="1" ht="148.5">
      <c r="B154" s="493"/>
      <c r="D154" s="594" t="s">
        <v>257</v>
      </c>
      <c r="F154" s="595" t="s">
        <v>5455</v>
      </c>
      <c r="L154" s="493"/>
      <c r="M154" s="596"/>
      <c r="N154" s="494"/>
      <c r="O154" s="494"/>
      <c r="P154" s="494"/>
      <c r="Q154" s="494"/>
      <c r="R154" s="494"/>
      <c r="S154" s="494"/>
      <c r="T154" s="597"/>
      <c r="AT154" s="482" t="s">
        <v>257</v>
      </c>
      <c r="AU154" s="482" t="s">
        <v>89</v>
      </c>
    </row>
    <row r="155" spans="2:65" s="599" customFormat="1">
      <c r="B155" s="598"/>
      <c r="D155" s="594" t="s">
        <v>205</v>
      </c>
      <c r="E155" s="600" t="s">
        <v>5</v>
      </c>
      <c r="F155" s="601" t="s">
        <v>5397</v>
      </c>
      <c r="H155" s="600" t="s">
        <v>5</v>
      </c>
      <c r="L155" s="598"/>
      <c r="M155" s="602"/>
      <c r="N155" s="603"/>
      <c r="O155" s="603"/>
      <c r="P155" s="603"/>
      <c r="Q155" s="603"/>
      <c r="R155" s="603"/>
      <c r="S155" s="603"/>
      <c r="T155" s="604"/>
      <c r="AT155" s="600" t="s">
        <v>205</v>
      </c>
      <c r="AU155" s="600" t="s">
        <v>89</v>
      </c>
      <c r="AV155" s="599" t="s">
        <v>11</v>
      </c>
      <c r="AW155" s="599" t="s">
        <v>43</v>
      </c>
      <c r="AX155" s="599" t="s">
        <v>82</v>
      </c>
      <c r="AY155" s="600" t="s">
        <v>197</v>
      </c>
    </row>
    <row r="156" spans="2:65" s="599" customFormat="1">
      <c r="B156" s="598"/>
      <c r="D156" s="594" t="s">
        <v>205</v>
      </c>
      <c r="E156" s="600" t="s">
        <v>5</v>
      </c>
      <c r="F156" s="601" t="s">
        <v>5437</v>
      </c>
      <c r="H156" s="600" t="s">
        <v>5</v>
      </c>
      <c r="L156" s="598"/>
      <c r="M156" s="602"/>
      <c r="N156" s="603"/>
      <c r="O156" s="603"/>
      <c r="P156" s="603"/>
      <c r="Q156" s="603"/>
      <c r="R156" s="603"/>
      <c r="S156" s="603"/>
      <c r="T156" s="604"/>
      <c r="AT156" s="600" t="s">
        <v>205</v>
      </c>
      <c r="AU156" s="600" t="s">
        <v>89</v>
      </c>
      <c r="AV156" s="599" t="s">
        <v>11</v>
      </c>
      <c r="AW156" s="599" t="s">
        <v>43</v>
      </c>
      <c r="AX156" s="599" t="s">
        <v>82</v>
      </c>
      <c r="AY156" s="600" t="s">
        <v>197</v>
      </c>
    </row>
    <row r="157" spans="2:65" s="599" customFormat="1">
      <c r="B157" s="598"/>
      <c r="D157" s="594" t="s">
        <v>205</v>
      </c>
      <c r="E157" s="600" t="s">
        <v>5</v>
      </c>
      <c r="F157" s="601" t="s">
        <v>5438</v>
      </c>
      <c r="H157" s="600" t="s">
        <v>5</v>
      </c>
      <c r="L157" s="598"/>
      <c r="M157" s="602"/>
      <c r="N157" s="603"/>
      <c r="O157" s="603"/>
      <c r="P157" s="603"/>
      <c r="Q157" s="603"/>
      <c r="R157" s="603"/>
      <c r="S157" s="603"/>
      <c r="T157" s="604"/>
      <c r="AT157" s="600" t="s">
        <v>205</v>
      </c>
      <c r="AU157" s="600" t="s">
        <v>89</v>
      </c>
      <c r="AV157" s="599" t="s">
        <v>11</v>
      </c>
      <c r="AW157" s="599" t="s">
        <v>43</v>
      </c>
      <c r="AX157" s="599" t="s">
        <v>82</v>
      </c>
      <c r="AY157" s="600" t="s">
        <v>197</v>
      </c>
    </row>
    <row r="158" spans="2:65" s="606" customFormat="1">
      <c r="B158" s="605"/>
      <c r="D158" s="594" t="s">
        <v>205</v>
      </c>
      <c r="E158" s="607" t="s">
        <v>5</v>
      </c>
      <c r="F158" s="608" t="s">
        <v>5456</v>
      </c>
      <c r="H158" s="609">
        <v>141</v>
      </c>
      <c r="L158" s="605"/>
      <c r="M158" s="610"/>
      <c r="N158" s="611"/>
      <c r="O158" s="611"/>
      <c r="P158" s="611"/>
      <c r="Q158" s="611"/>
      <c r="R158" s="611"/>
      <c r="S158" s="611"/>
      <c r="T158" s="612"/>
      <c r="AT158" s="607" t="s">
        <v>205</v>
      </c>
      <c r="AU158" s="607" t="s">
        <v>89</v>
      </c>
      <c r="AV158" s="606" t="s">
        <v>89</v>
      </c>
      <c r="AW158" s="606" t="s">
        <v>43</v>
      </c>
      <c r="AX158" s="606" t="s">
        <v>82</v>
      </c>
      <c r="AY158" s="607" t="s">
        <v>197</v>
      </c>
    </row>
    <row r="159" spans="2:65" s="614" customFormat="1">
      <c r="B159" s="613"/>
      <c r="D159" s="594" t="s">
        <v>205</v>
      </c>
      <c r="E159" s="615" t="s">
        <v>5</v>
      </c>
      <c r="F159" s="616" t="s">
        <v>210</v>
      </c>
      <c r="H159" s="617">
        <v>141</v>
      </c>
      <c r="L159" s="613"/>
      <c r="M159" s="618"/>
      <c r="N159" s="619"/>
      <c r="O159" s="619"/>
      <c r="P159" s="619"/>
      <c r="Q159" s="619"/>
      <c r="R159" s="619"/>
      <c r="S159" s="619"/>
      <c r="T159" s="620"/>
      <c r="AT159" s="615" t="s">
        <v>205</v>
      </c>
      <c r="AU159" s="615" t="s">
        <v>89</v>
      </c>
      <c r="AV159" s="614" t="s">
        <v>129</v>
      </c>
      <c r="AW159" s="614" t="s">
        <v>43</v>
      </c>
      <c r="AX159" s="614" t="s">
        <v>11</v>
      </c>
      <c r="AY159" s="615" t="s">
        <v>197</v>
      </c>
    </row>
    <row r="160" spans="2:65" s="492" customFormat="1" ht="25.5" customHeight="1">
      <c r="B160" s="493"/>
      <c r="C160" s="572" t="s">
        <v>350</v>
      </c>
      <c r="D160" s="572" t="s">
        <v>199</v>
      </c>
      <c r="E160" s="573" t="s">
        <v>5457</v>
      </c>
      <c r="F160" s="574" t="s">
        <v>5458</v>
      </c>
      <c r="G160" s="575" t="s">
        <v>290</v>
      </c>
      <c r="H160" s="576">
        <v>141</v>
      </c>
      <c r="I160" s="7"/>
      <c r="J160" s="577">
        <f>ROUND(I160*H160,0)</f>
        <v>0</v>
      </c>
      <c r="K160" s="574" t="s">
        <v>203</v>
      </c>
      <c r="L160" s="493"/>
      <c r="M160" s="578" t="s">
        <v>5</v>
      </c>
      <c r="N160" s="579" t="s">
        <v>53</v>
      </c>
      <c r="O160" s="494"/>
      <c r="P160" s="580">
        <f>O160*H160</f>
        <v>0</v>
      </c>
      <c r="Q160" s="580">
        <v>0</v>
      </c>
      <c r="R160" s="580">
        <f>Q160*H160</f>
        <v>0</v>
      </c>
      <c r="S160" s="580">
        <v>0</v>
      </c>
      <c r="T160" s="581">
        <f>S160*H160</f>
        <v>0</v>
      </c>
      <c r="AR160" s="482" t="s">
        <v>129</v>
      </c>
      <c r="AT160" s="482" t="s">
        <v>199</v>
      </c>
      <c r="AU160" s="482" t="s">
        <v>89</v>
      </c>
      <c r="AY160" s="482" t="s">
        <v>197</v>
      </c>
      <c r="BE160" s="582">
        <f>IF(N160="základní",J160,0)</f>
        <v>0</v>
      </c>
      <c r="BF160" s="582">
        <f>IF(N160="snížená",J160,0)</f>
        <v>0</v>
      </c>
      <c r="BG160" s="582">
        <f>IF(N160="zákl. přenesená",J160,0)</f>
        <v>0</v>
      </c>
      <c r="BH160" s="582">
        <f>IF(N160="sníž. přenesená",J160,0)</f>
        <v>0</v>
      </c>
      <c r="BI160" s="582">
        <f>IF(N160="nulová",J160,0)</f>
        <v>0</v>
      </c>
      <c r="BJ160" s="482" t="s">
        <v>11</v>
      </c>
      <c r="BK160" s="582">
        <f>ROUND(I160*H160,0)</f>
        <v>0</v>
      </c>
      <c r="BL160" s="482" t="s">
        <v>129</v>
      </c>
      <c r="BM160" s="482" t="s">
        <v>5459</v>
      </c>
    </row>
    <row r="161" spans="2:65" s="492" customFormat="1" ht="38.25" customHeight="1">
      <c r="B161" s="493"/>
      <c r="C161" s="572" t="s">
        <v>12</v>
      </c>
      <c r="D161" s="572" t="s">
        <v>199</v>
      </c>
      <c r="E161" s="573" t="s">
        <v>2010</v>
      </c>
      <c r="F161" s="574" t="s">
        <v>2011</v>
      </c>
      <c r="G161" s="575" t="s">
        <v>213</v>
      </c>
      <c r="H161" s="576">
        <v>79.125</v>
      </c>
      <c r="I161" s="7"/>
      <c r="J161" s="577">
        <f>ROUND(I161*H161,0)</f>
        <v>0</v>
      </c>
      <c r="K161" s="574" t="s">
        <v>203</v>
      </c>
      <c r="L161" s="493"/>
      <c r="M161" s="578" t="s">
        <v>5</v>
      </c>
      <c r="N161" s="579" t="s">
        <v>53</v>
      </c>
      <c r="O161" s="494"/>
      <c r="P161" s="580">
        <f>O161*H161</f>
        <v>0</v>
      </c>
      <c r="Q161" s="580">
        <v>0</v>
      </c>
      <c r="R161" s="580">
        <f>Q161*H161</f>
        <v>0</v>
      </c>
      <c r="S161" s="580">
        <v>0</v>
      </c>
      <c r="T161" s="581">
        <f>S161*H161</f>
        <v>0</v>
      </c>
      <c r="AR161" s="482" t="s">
        <v>129</v>
      </c>
      <c r="AT161" s="482" t="s">
        <v>199</v>
      </c>
      <c r="AU161" s="482" t="s">
        <v>89</v>
      </c>
      <c r="AY161" s="482" t="s">
        <v>197</v>
      </c>
      <c r="BE161" s="582">
        <f>IF(N161="základní",J161,0)</f>
        <v>0</v>
      </c>
      <c r="BF161" s="582">
        <f>IF(N161="snížená",J161,0)</f>
        <v>0</v>
      </c>
      <c r="BG161" s="582">
        <f>IF(N161="zákl. přenesená",J161,0)</f>
        <v>0</v>
      </c>
      <c r="BH161" s="582">
        <f>IF(N161="sníž. přenesená",J161,0)</f>
        <v>0</v>
      </c>
      <c r="BI161" s="582">
        <f>IF(N161="nulová",J161,0)</f>
        <v>0</v>
      </c>
      <c r="BJ161" s="482" t="s">
        <v>11</v>
      </c>
      <c r="BK161" s="582">
        <f>ROUND(I161*H161,0)</f>
        <v>0</v>
      </c>
      <c r="BL161" s="482" t="s">
        <v>129</v>
      </c>
      <c r="BM161" s="482" t="s">
        <v>5460</v>
      </c>
    </row>
    <row r="162" spans="2:65" s="492" customFormat="1" ht="94.5">
      <c r="B162" s="493"/>
      <c r="D162" s="594" t="s">
        <v>257</v>
      </c>
      <c r="F162" s="595" t="s">
        <v>2013</v>
      </c>
      <c r="L162" s="493"/>
      <c r="M162" s="596"/>
      <c r="N162" s="494"/>
      <c r="O162" s="494"/>
      <c r="P162" s="494"/>
      <c r="Q162" s="494"/>
      <c r="R162" s="494"/>
      <c r="S162" s="494"/>
      <c r="T162" s="597"/>
      <c r="AT162" s="482" t="s">
        <v>257</v>
      </c>
      <c r="AU162" s="482" t="s">
        <v>89</v>
      </c>
    </row>
    <row r="163" spans="2:65" s="606" customFormat="1">
      <c r="B163" s="605"/>
      <c r="D163" s="594" t="s">
        <v>205</v>
      </c>
      <c r="E163" s="607" t="s">
        <v>5</v>
      </c>
      <c r="F163" s="608" t="s">
        <v>5461</v>
      </c>
      <c r="H163" s="609">
        <v>79.125</v>
      </c>
      <c r="L163" s="605"/>
      <c r="M163" s="610"/>
      <c r="N163" s="611"/>
      <c r="O163" s="611"/>
      <c r="P163" s="611"/>
      <c r="Q163" s="611"/>
      <c r="R163" s="611"/>
      <c r="S163" s="611"/>
      <c r="T163" s="612"/>
      <c r="AT163" s="607" t="s">
        <v>205</v>
      </c>
      <c r="AU163" s="607" t="s">
        <v>89</v>
      </c>
      <c r="AV163" s="606" t="s">
        <v>89</v>
      </c>
      <c r="AW163" s="606" t="s">
        <v>43</v>
      </c>
      <c r="AX163" s="606" t="s">
        <v>82</v>
      </c>
      <c r="AY163" s="607" t="s">
        <v>197</v>
      </c>
    </row>
    <row r="164" spans="2:65" s="614" customFormat="1">
      <c r="B164" s="613"/>
      <c r="D164" s="594" t="s">
        <v>205</v>
      </c>
      <c r="E164" s="615" t="s">
        <v>5</v>
      </c>
      <c r="F164" s="616" t="s">
        <v>210</v>
      </c>
      <c r="H164" s="617">
        <v>79.125</v>
      </c>
      <c r="L164" s="613"/>
      <c r="M164" s="618"/>
      <c r="N164" s="619"/>
      <c r="O164" s="619"/>
      <c r="P164" s="619"/>
      <c r="Q164" s="619"/>
      <c r="R164" s="619"/>
      <c r="S164" s="619"/>
      <c r="T164" s="620"/>
      <c r="AT164" s="615" t="s">
        <v>205</v>
      </c>
      <c r="AU164" s="615" t="s">
        <v>89</v>
      </c>
      <c r="AV164" s="614" t="s">
        <v>129</v>
      </c>
      <c r="AW164" s="614" t="s">
        <v>43</v>
      </c>
      <c r="AX164" s="614" t="s">
        <v>11</v>
      </c>
      <c r="AY164" s="615" t="s">
        <v>197</v>
      </c>
    </row>
    <row r="165" spans="2:65" s="492" customFormat="1" ht="38.25" customHeight="1">
      <c r="B165" s="493"/>
      <c r="C165" s="572" t="s">
        <v>374</v>
      </c>
      <c r="D165" s="572" t="s">
        <v>199</v>
      </c>
      <c r="E165" s="573" t="s">
        <v>2030</v>
      </c>
      <c r="F165" s="574" t="s">
        <v>2031</v>
      </c>
      <c r="G165" s="575" t="s">
        <v>213</v>
      </c>
      <c r="H165" s="576">
        <v>37.075000000000003</v>
      </c>
      <c r="I165" s="7"/>
      <c r="J165" s="577">
        <f>ROUND(I165*H165,0)</f>
        <v>0</v>
      </c>
      <c r="K165" s="574" t="s">
        <v>203</v>
      </c>
      <c r="L165" s="493"/>
      <c r="M165" s="578" t="s">
        <v>5</v>
      </c>
      <c r="N165" s="579" t="s">
        <v>53</v>
      </c>
      <c r="O165" s="494"/>
      <c r="P165" s="580">
        <f>O165*H165</f>
        <v>0</v>
      </c>
      <c r="Q165" s="580">
        <v>0</v>
      </c>
      <c r="R165" s="580">
        <f>Q165*H165</f>
        <v>0</v>
      </c>
      <c r="S165" s="580">
        <v>0</v>
      </c>
      <c r="T165" s="581">
        <f>S165*H165</f>
        <v>0</v>
      </c>
      <c r="AR165" s="482" t="s">
        <v>129</v>
      </c>
      <c r="AT165" s="482" t="s">
        <v>199</v>
      </c>
      <c r="AU165" s="482" t="s">
        <v>89</v>
      </c>
      <c r="AY165" s="482" t="s">
        <v>197</v>
      </c>
      <c r="BE165" s="582">
        <f>IF(N165="základní",J165,0)</f>
        <v>0</v>
      </c>
      <c r="BF165" s="582">
        <f>IF(N165="snížená",J165,0)</f>
        <v>0</v>
      </c>
      <c r="BG165" s="582">
        <f>IF(N165="zákl. přenesená",J165,0)</f>
        <v>0</v>
      </c>
      <c r="BH165" s="582">
        <f>IF(N165="sníž. přenesená",J165,0)</f>
        <v>0</v>
      </c>
      <c r="BI165" s="582">
        <f>IF(N165="nulová",J165,0)</f>
        <v>0</v>
      </c>
      <c r="BJ165" s="482" t="s">
        <v>11</v>
      </c>
      <c r="BK165" s="582">
        <f>ROUND(I165*H165,0)</f>
        <v>0</v>
      </c>
      <c r="BL165" s="482" t="s">
        <v>129</v>
      </c>
      <c r="BM165" s="482" t="s">
        <v>5462</v>
      </c>
    </row>
    <row r="166" spans="2:65" s="492" customFormat="1" ht="175.5">
      <c r="B166" s="493"/>
      <c r="D166" s="594" t="s">
        <v>257</v>
      </c>
      <c r="F166" s="595" t="s">
        <v>2033</v>
      </c>
      <c r="L166" s="493"/>
      <c r="M166" s="596"/>
      <c r="N166" s="494"/>
      <c r="O166" s="494"/>
      <c r="P166" s="494"/>
      <c r="Q166" s="494"/>
      <c r="R166" s="494"/>
      <c r="S166" s="494"/>
      <c r="T166" s="597"/>
      <c r="AT166" s="482" t="s">
        <v>257</v>
      </c>
      <c r="AU166" s="482" t="s">
        <v>89</v>
      </c>
    </row>
    <row r="167" spans="2:65" s="599" customFormat="1">
      <c r="B167" s="598"/>
      <c r="D167" s="594" t="s">
        <v>205</v>
      </c>
      <c r="E167" s="600" t="s">
        <v>5</v>
      </c>
      <c r="F167" s="601" t="s">
        <v>5309</v>
      </c>
      <c r="H167" s="600" t="s">
        <v>5</v>
      </c>
      <c r="L167" s="598"/>
      <c r="M167" s="602"/>
      <c r="N167" s="603"/>
      <c r="O167" s="603"/>
      <c r="P167" s="603"/>
      <c r="Q167" s="603"/>
      <c r="R167" s="603"/>
      <c r="S167" s="603"/>
      <c r="T167" s="604"/>
      <c r="AT167" s="600" t="s">
        <v>205</v>
      </c>
      <c r="AU167" s="600" t="s">
        <v>89</v>
      </c>
      <c r="AV167" s="599" t="s">
        <v>11</v>
      </c>
      <c r="AW167" s="599" t="s">
        <v>43</v>
      </c>
      <c r="AX167" s="599" t="s">
        <v>82</v>
      </c>
      <c r="AY167" s="600" t="s">
        <v>197</v>
      </c>
    </row>
    <row r="168" spans="2:65" s="606" customFormat="1">
      <c r="B168" s="605"/>
      <c r="D168" s="594" t="s">
        <v>205</v>
      </c>
      <c r="E168" s="607" t="s">
        <v>5</v>
      </c>
      <c r="F168" s="608" t="s">
        <v>5463</v>
      </c>
      <c r="H168" s="609">
        <v>37.075000000000003</v>
      </c>
      <c r="L168" s="605"/>
      <c r="M168" s="610"/>
      <c r="N168" s="611"/>
      <c r="O168" s="611"/>
      <c r="P168" s="611"/>
      <c r="Q168" s="611"/>
      <c r="R168" s="611"/>
      <c r="S168" s="611"/>
      <c r="T168" s="612"/>
      <c r="AT168" s="607" t="s">
        <v>205</v>
      </c>
      <c r="AU168" s="607" t="s">
        <v>89</v>
      </c>
      <c r="AV168" s="606" t="s">
        <v>89</v>
      </c>
      <c r="AW168" s="606" t="s">
        <v>43</v>
      </c>
      <c r="AX168" s="606" t="s">
        <v>82</v>
      </c>
      <c r="AY168" s="607" t="s">
        <v>197</v>
      </c>
    </row>
    <row r="169" spans="2:65" s="614" customFormat="1">
      <c r="B169" s="613"/>
      <c r="D169" s="594" t="s">
        <v>205</v>
      </c>
      <c r="E169" s="615" t="s">
        <v>5</v>
      </c>
      <c r="F169" s="616" t="s">
        <v>210</v>
      </c>
      <c r="H169" s="617">
        <v>37.075000000000003</v>
      </c>
      <c r="L169" s="613"/>
      <c r="M169" s="618"/>
      <c r="N169" s="619"/>
      <c r="O169" s="619"/>
      <c r="P169" s="619"/>
      <c r="Q169" s="619"/>
      <c r="R169" s="619"/>
      <c r="S169" s="619"/>
      <c r="T169" s="620"/>
      <c r="AT169" s="615" t="s">
        <v>205</v>
      </c>
      <c r="AU169" s="615" t="s">
        <v>89</v>
      </c>
      <c r="AV169" s="614" t="s">
        <v>129</v>
      </c>
      <c r="AW169" s="614" t="s">
        <v>43</v>
      </c>
      <c r="AX169" s="614" t="s">
        <v>11</v>
      </c>
      <c r="AY169" s="615" t="s">
        <v>197</v>
      </c>
    </row>
    <row r="170" spans="2:65" s="492" customFormat="1" ht="25.5" customHeight="1">
      <c r="B170" s="493"/>
      <c r="C170" s="572" t="s">
        <v>383</v>
      </c>
      <c r="D170" s="572" t="s">
        <v>199</v>
      </c>
      <c r="E170" s="573" t="s">
        <v>5311</v>
      </c>
      <c r="F170" s="574" t="s">
        <v>5312</v>
      </c>
      <c r="G170" s="575" t="s">
        <v>213</v>
      </c>
      <c r="H170" s="576">
        <v>37.075000000000003</v>
      </c>
      <c r="I170" s="7"/>
      <c r="J170" s="577">
        <f>ROUND(I170*H170,0)</f>
        <v>0</v>
      </c>
      <c r="K170" s="574" t="s">
        <v>203</v>
      </c>
      <c r="L170" s="493"/>
      <c r="M170" s="578" t="s">
        <v>5</v>
      </c>
      <c r="N170" s="579" t="s">
        <v>53</v>
      </c>
      <c r="O170" s="494"/>
      <c r="P170" s="580">
        <f>O170*H170</f>
        <v>0</v>
      </c>
      <c r="Q170" s="580">
        <v>0</v>
      </c>
      <c r="R170" s="580">
        <f>Q170*H170</f>
        <v>0</v>
      </c>
      <c r="S170" s="580">
        <v>0</v>
      </c>
      <c r="T170" s="581">
        <f>S170*H170</f>
        <v>0</v>
      </c>
      <c r="AR170" s="482" t="s">
        <v>129</v>
      </c>
      <c r="AT170" s="482" t="s">
        <v>199</v>
      </c>
      <c r="AU170" s="482" t="s">
        <v>89</v>
      </c>
      <c r="AY170" s="482" t="s">
        <v>197</v>
      </c>
      <c r="BE170" s="582">
        <f>IF(N170="základní",J170,0)</f>
        <v>0</v>
      </c>
      <c r="BF170" s="582">
        <f>IF(N170="snížená",J170,0)</f>
        <v>0</v>
      </c>
      <c r="BG170" s="582">
        <f>IF(N170="zákl. přenesená",J170,0)</f>
        <v>0</v>
      </c>
      <c r="BH170" s="582">
        <f>IF(N170="sníž. přenesená",J170,0)</f>
        <v>0</v>
      </c>
      <c r="BI170" s="582">
        <f>IF(N170="nulová",J170,0)</f>
        <v>0</v>
      </c>
      <c r="BJ170" s="482" t="s">
        <v>11</v>
      </c>
      <c r="BK170" s="582">
        <f>ROUND(I170*H170,0)</f>
        <v>0</v>
      </c>
      <c r="BL170" s="482" t="s">
        <v>129</v>
      </c>
      <c r="BM170" s="482" t="s">
        <v>5464</v>
      </c>
    </row>
    <row r="171" spans="2:65" s="492" customFormat="1" ht="148.5">
      <c r="B171" s="493"/>
      <c r="D171" s="594" t="s">
        <v>257</v>
      </c>
      <c r="F171" s="595" t="s">
        <v>5314</v>
      </c>
      <c r="L171" s="493"/>
      <c r="M171" s="596"/>
      <c r="N171" s="494"/>
      <c r="O171" s="494"/>
      <c r="P171" s="494"/>
      <c r="Q171" s="494"/>
      <c r="R171" s="494"/>
      <c r="S171" s="494"/>
      <c r="T171" s="597"/>
      <c r="AT171" s="482" t="s">
        <v>257</v>
      </c>
      <c r="AU171" s="482" t="s">
        <v>89</v>
      </c>
    </row>
    <row r="172" spans="2:65" s="599" customFormat="1">
      <c r="B172" s="598"/>
      <c r="D172" s="594" t="s">
        <v>205</v>
      </c>
      <c r="E172" s="600" t="s">
        <v>5</v>
      </c>
      <c r="F172" s="601" t="s">
        <v>2034</v>
      </c>
      <c r="H172" s="600" t="s">
        <v>5</v>
      </c>
      <c r="L172" s="598"/>
      <c r="M172" s="602"/>
      <c r="N172" s="603"/>
      <c r="O172" s="603"/>
      <c r="P172" s="603"/>
      <c r="Q172" s="603"/>
      <c r="R172" s="603"/>
      <c r="S172" s="603"/>
      <c r="T172" s="604"/>
      <c r="AT172" s="600" t="s">
        <v>205</v>
      </c>
      <c r="AU172" s="600" t="s">
        <v>89</v>
      </c>
      <c r="AV172" s="599" t="s">
        <v>11</v>
      </c>
      <c r="AW172" s="599" t="s">
        <v>43</v>
      </c>
      <c r="AX172" s="599" t="s">
        <v>82</v>
      </c>
      <c r="AY172" s="600" t="s">
        <v>197</v>
      </c>
    </row>
    <row r="173" spans="2:65" s="606" customFormat="1">
      <c r="B173" s="605"/>
      <c r="D173" s="594" t="s">
        <v>205</v>
      </c>
      <c r="E173" s="607" t="s">
        <v>5</v>
      </c>
      <c r="F173" s="608" t="s">
        <v>5463</v>
      </c>
      <c r="H173" s="609">
        <v>37.075000000000003</v>
      </c>
      <c r="L173" s="605"/>
      <c r="M173" s="610"/>
      <c r="N173" s="611"/>
      <c r="O173" s="611"/>
      <c r="P173" s="611"/>
      <c r="Q173" s="611"/>
      <c r="R173" s="611"/>
      <c r="S173" s="611"/>
      <c r="T173" s="612"/>
      <c r="AT173" s="607" t="s">
        <v>205</v>
      </c>
      <c r="AU173" s="607" t="s">
        <v>89</v>
      </c>
      <c r="AV173" s="606" t="s">
        <v>89</v>
      </c>
      <c r="AW173" s="606" t="s">
        <v>43</v>
      </c>
      <c r="AX173" s="606" t="s">
        <v>82</v>
      </c>
      <c r="AY173" s="607" t="s">
        <v>197</v>
      </c>
    </row>
    <row r="174" spans="2:65" s="614" customFormat="1">
      <c r="B174" s="613"/>
      <c r="D174" s="594" t="s">
        <v>205</v>
      </c>
      <c r="E174" s="615" t="s">
        <v>5</v>
      </c>
      <c r="F174" s="616" t="s">
        <v>210</v>
      </c>
      <c r="H174" s="617">
        <v>37.075000000000003</v>
      </c>
      <c r="L174" s="613"/>
      <c r="M174" s="618"/>
      <c r="N174" s="619"/>
      <c r="O174" s="619"/>
      <c r="P174" s="619"/>
      <c r="Q174" s="619"/>
      <c r="R174" s="619"/>
      <c r="S174" s="619"/>
      <c r="T174" s="620"/>
      <c r="AT174" s="615" t="s">
        <v>205</v>
      </c>
      <c r="AU174" s="615" t="s">
        <v>89</v>
      </c>
      <c r="AV174" s="614" t="s">
        <v>129</v>
      </c>
      <c r="AW174" s="614" t="s">
        <v>43</v>
      </c>
      <c r="AX174" s="614" t="s">
        <v>11</v>
      </c>
      <c r="AY174" s="615" t="s">
        <v>197</v>
      </c>
    </row>
    <row r="175" spans="2:65" s="492" customFormat="1" ht="16.5" customHeight="1">
      <c r="B175" s="493"/>
      <c r="C175" s="572" t="s">
        <v>402</v>
      </c>
      <c r="D175" s="572" t="s">
        <v>199</v>
      </c>
      <c r="E175" s="573" t="s">
        <v>2045</v>
      </c>
      <c r="F175" s="574" t="s">
        <v>2046</v>
      </c>
      <c r="G175" s="575" t="s">
        <v>271</v>
      </c>
      <c r="H175" s="576">
        <v>63.027999999999999</v>
      </c>
      <c r="I175" s="7"/>
      <c r="J175" s="577">
        <f>ROUND(I175*H175,0)</f>
        <v>0</v>
      </c>
      <c r="K175" s="574" t="s">
        <v>203</v>
      </c>
      <c r="L175" s="493"/>
      <c r="M175" s="578" t="s">
        <v>5</v>
      </c>
      <c r="N175" s="579" t="s">
        <v>53</v>
      </c>
      <c r="O175" s="494"/>
      <c r="P175" s="580">
        <f>O175*H175</f>
        <v>0</v>
      </c>
      <c r="Q175" s="580">
        <v>0</v>
      </c>
      <c r="R175" s="580">
        <f>Q175*H175</f>
        <v>0</v>
      </c>
      <c r="S175" s="580">
        <v>0</v>
      </c>
      <c r="T175" s="581">
        <f>S175*H175</f>
        <v>0</v>
      </c>
      <c r="AR175" s="482" t="s">
        <v>129</v>
      </c>
      <c r="AT175" s="482" t="s">
        <v>199</v>
      </c>
      <c r="AU175" s="482" t="s">
        <v>89</v>
      </c>
      <c r="AY175" s="482" t="s">
        <v>197</v>
      </c>
      <c r="BE175" s="582">
        <f>IF(N175="základní",J175,0)</f>
        <v>0</v>
      </c>
      <c r="BF175" s="582">
        <f>IF(N175="snížená",J175,0)</f>
        <v>0</v>
      </c>
      <c r="BG175" s="582">
        <f>IF(N175="zákl. přenesená",J175,0)</f>
        <v>0</v>
      </c>
      <c r="BH175" s="582">
        <f>IF(N175="sníž. přenesená",J175,0)</f>
        <v>0</v>
      </c>
      <c r="BI175" s="582">
        <f>IF(N175="nulová",J175,0)</f>
        <v>0</v>
      </c>
      <c r="BJ175" s="482" t="s">
        <v>11</v>
      </c>
      <c r="BK175" s="582">
        <f>ROUND(I175*H175,0)</f>
        <v>0</v>
      </c>
      <c r="BL175" s="482" t="s">
        <v>129</v>
      </c>
      <c r="BM175" s="482" t="s">
        <v>5465</v>
      </c>
    </row>
    <row r="176" spans="2:65" s="492" customFormat="1" ht="175.5">
      <c r="B176" s="493"/>
      <c r="D176" s="594" t="s">
        <v>257</v>
      </c>
      <c r="F176" s="595" t="s">
        <v>2043</v>
      </c>
      <c r="L176" s="493"/>
      <c r="M176" s="596"/>
      <c r="N176" s="494"/>
      <c r="O176" s="494"/>
      <c r="P176" s="494"/>
      <c r="Q176" s="494"/>
      <c r="R176" s="494"/>
      <c r="S176" s="494"/>
      <c r="T176" s="597"/>
      <c r="AT176" s="482" t="s">
        <v>257</v>
      </c>
      <c r="AU176" s="482" t="s">
        <v>89</v>
      </c>
    </row>
    <row r="177" spans="2:65" s="599" customFormat="1">
      <c r="B177" s="598"/>
      <c r="D177" s="594" t="s">
        <v>205</v>
      </c>
      <c r="E177" s="600" t="s">
        <v>5</v>
      </c>
      <c r="F177" s="601" t="s">
        <v>2034</v>
      </c>
      <c r="H177" s="600" t="s">
        <v>5</v>
      </c>
      <c r="L177" s="598"/>
      <c r="M177" s="602"/>
      <c r="N177" s="603"/>
      <c r="O177" s="603"/>
      <c r="P177" s="603"/>
      <c r="Q177" s="603"/>
      <c r="R177" s="603"/>
      <c r="S177" s="603"/>
      <c r="T177" s="604"/>
      <c r="AT177" s="600" t="s">
        <v>205</v>
      </c>
      <c r="AU177" s="600" t="s">
        <v>89</v>
      </c>
      <c r="AV177" s="599" t="s">
        <v>11</v>
      </c>
      <c r="AW177" s="599" t="s">
        <v>43</v>
      </c>
      <c r="AX177" s="599" t="s">
        <v>82</v>
      </c>
      <c r="AY177" s="600" t="s">
        <v>197</v>
      </c>
    </row>
    <row r="178" spans="2:65" s="606" customFormat="1">
      <c r="B178" s="605"/>
      <c r="D178" s="594" t="s">
        <v>205</v>
      </c>
      <c r="E178" s="607" t="s">
        <v>5</v>
      </c>
      <c r="F178" s="608" t="s">
        <v>5463</v>
      </c>
      <c r="H178" s="609">
        <v>37.075000000000003</v>
      </c>
      <c r="L178" s="605"/>
      <c r="M178" s="610"/>
      <c r="N178" s="611"/>
      <c r="O178" s="611"/>
      <c r="P178" s="611"/>
      <c r="Q178" s="611"/>
      <c r="R178" s="611"/>
      <c r="S178" s="611"/>
      <c r="T178" s="612"/>
      <c r="AT178" s="607" t="s">
        <v>205</v>
      </c>
      <c r="AU178" s="607" t="s">
        <v>89</v>
      </c>
      <c r="AV178" s="606" t="s">
        <v>89</v>
      </c>
      <c r="AW178" s="606" t="s">
        <v>43</v>
      </c>
      <c r="AX178" s="606" t="s">
        <v>82</v>
      </c>
      <c r="AY178" s="607" t="s">
        <v>197</v>
      </c>
    </row>
    <row r="179" spans="2:65" s="614" customFormat="1">
      <c r="B179" s="613"/>
      <c r="D179" s="594" t="s">
        <v>205</v>
      </c>
      <c r="E179" s="615" t="s">
        <v>5</v>
      </c>
      <c r="F179" s="616" t="s">
        <v>210</v>
      </c>
      <c r="H179" s="617">
        <v>37.075000000000003</v>
      </c>
      <c r="L179" s="613"/>
      <c r="M179" s="618"/>
      <c r="N179" s="619"/>
      <c r="O179" s="619"/>
      <c r="P179" s="619"/>
      <c r="Q179" s="619"/>
      <c r="R179" s="619"/>
      <c r="S179" s="619"/>
      <c r="T179" s="620"/>
      <c r="AT179" s="615" t="s">
        <v>205</v>
      </c>
      <c r="AU179" s="615" t="s">
        <v>89</v>
      </c>
      <c r="AV179" s="614" t="s">
        <v>129</v>
      </c>
      <c r="AW179" s="614" t="s">
        <v>43</v>
      </c>
      <c r="AX179" s="614" t="s">
        <v>11</v>
      </c>
      <c r="AY179" s="615" t="s">
        <v>197</v>
      </c>
    </row>
    <row r="180" spans="2:65" s="606" customFormat="1">
      <c r="B180" s="605"/>
      <c r="D180" s="594" t="s">
        <v>205</v>
      </c>
      <c r="F180" s="608" t="s">
        <v>5466</v>
      </c>
      <c r="H180" s="609">
        <v>63.027999999999999</v>
      </c>
      <c r="L180" s="605"/>
      <c r="M180" s="610"/>
      <c r="N180" s="611"/>
      <c r="O180" s="611"/>
      <c r="P180" s="611"/>
      <c r="Q180" s="611"/>
      <c r="R180" s="611"/>
      <c r="S180" s="611"/>
      <c r="T180" s="612"/>
      <c r="AT180" s="607" t="s">
        <v>205</v>
      </c>
      <c r="AU180" s="607" t="s">
        <v>89</v>
      </c>
      <c r="AV180" s="606" t="s">
        <v>89</v>
      </c>
      <c r="AW180" s="606" t="s">
        <v>6</v>
      </c>
      <c r="AX180" s="606" t="s">
        <v>11</v>
      </c>
      <c r="AY180" s="607" t="s">
        <v>197</v>
      </c>
    </row>
    <row r="181" spans="2:65" s="492" customFormat="1" ht="25.5" customHeight="1">
      <c r="B181" s="493"/>
      <c r="C181" s="572" t="s">
        <v>413</v>
      </c>
      <c r="D181" s="572" t="s">
        <v>199</v>
      </c>
      <c r="E181" s="573" t="s">
        <v>2049</v>
      </c>
      <c r="F181" s="574" t="s">
        <v>2050</v>
      </c>
      <c r="G181" s="575" t="s">
        <v>213</v>
      </c>
      <c r="H181" s="576">
        <v>42.05</v>
      </c>
      <c r="I181" s="7"/>
      <c r="J181" s="577">
        <f>ROUND(I181*H181,0)</f>
        <v>0</v>
      </c>
      <c r="K181" s="574" t="s">
        <v>203</v>
      </c>
      <c r="L181" s="493"/>
      <c r="M181" s="578" t="s">
        <v>5</v>
      </c>
      <c r="N181" s="579" t="s">
        <v>53</v>
      </c>
      <c r="O181" s="494"/>
      <c r="P181" s="580">
        <f>O181*H181</f>
        <v>0</v>
      </c>
      <c r="Q181" s="580">
        <v>0</v>
      </c>
      <c r="R181" s="580">
        <f>Q181*H181</f>
        <v>0</v>
      </c>
      <c r="S181" s="580">
        <v>0</v>
      </c>
      <c r="T181" s="581">
        <f>S181*H181</f>
        <v>0</v>
      </c>
      <c r="AR181" s="482" t="s">
        <v>129</v>
      </c>
      <c r="AT181" s="482" t="s">
        <v>199</v>
      </c>
      <c r="AU181" s="482" t="s">
        <v>89</v>
      </c>
      <c r="AY181" s="482" t="s">
        <v>197</v>
      </c>
      <c r="BE181" s="582">
        <f>IF(N181="základní",J181,0)</f>
        <v>0</v>
      </c>
      <c r="BF181" s="582">
        <f>IF(N181="snížená",J181,0)</f>
        <v>0</v>
      </c>
      <c r="BG181" s="582">
        <f>IF(N181="zákl. přenesená",J181,0)</f>
        <v>0</v>
      </c>
      <c r="BH181" s="582">
        <f>IF(N181="sníž. přenesená",J181,0)</f>
        <v>0</v>
      </c>
      <c r="BI181" s="582">
        <f>IF(N181="nulová",J181,0)</f>
        <v>0</v>
      </c>
      <c r="BJ181" s="482" t="s">
        <v>11</v>
      </c>
      <c r="BK181" s="582">
        <f>ROUND(I181*H181,0)</f>
        <v>0</v>
      </c>
      <c r="BL181" s="482" t="s">
        <v>129</v>
      </c>
      <c r="BM181" s="482" t="s">
        <v>5467</v>
      </c>
    </row>
    <row r="182" spans="2:65" s="492" customFormat="1" ht="175.5">
      <c r="B182" s="493"/>
      <c r="D182" s="594" t="s">
        <v>257</v>
      </c>
      <c r="F182" s="595" t="s">
        <v>2052</v>
      </c>
      <c r="L182" s="493"/>
      <c r="M182" s="596"/>
      <c r="N182" s="494"/>
      <c r="O182" s="494"/>
      <c r="P182" s="494"/>
      <c r="Q182" s="494"/>
      <c r="R182" s="494"/>
      <c r="S182" s="494"/>
      <c r="T182" s="597"/>
      <c r="AT182" s="482" t="s">
        <v>257</v>
      </c>
      <c r="AU182" s="482" t="s">
        <v>89</v>
      </c>
    </row>
    <row r="183" spans="2:65" s="599" customFormat="1">
      <c r="B183" s="598"/>
      <c r="D183" s="594" t="s">
        <v>205</v>
      </c>
      <c r="E183" s="600" t="s">
        <v>5</v>
      </c>
      <c r="F183" s="601" t="s">
        <v>5397</v>
      </c>
      <c r="H183" s="600" t="s">
        <v>5</v>
      </c>
      <c r="L183" s="598"/>
      <c r="M183" s="602"/>
      <c r="N183" s="603"/>
      <c r="O183" s="603"/>
      <c r="P183" s="603"/>
      <c r="Q183" s="603"/>
      <c r="R183" s="603"/>
      <c r="S183" s="603"/>
      <c r="T183" s="604"/>
      <c r="AT183" s="600" t="s">
        <v>205</v>
      </c>
      <c r="AU183" s="600" t="s">
        <v>89</v>
      </c>
      <c r="AV183" s="599" t="s">
        <v>11</v>
      </c>
      <c r="AW183" s="599" t="s">
        <v>43</v>
      </c>
      <c r="AX183" s="599" t="s">
        <v>82</v>
      </c>
      <c r="AY183" s="600" t="s">
        <v>197</v>
      </c>
    </row>
    <row r="184" spans="2:65" s="599" customFormat="1">
      <c r="B184" s="598"/>
      <c r="D184" s="594" t="s">
        <v>205</v>
      </c>
      <c r="E184" s="600" t="s">
        <v>5</v>
      </c>
      <c r="F184" s="601" t="s">
        <v>5318</v>
      </c>
      <c r="H184" s="600" t="s">
        <v>5</v>
      </c>
      <c r="L184" s="598"/>
      <c r="M184" s="602"/>
      <c r="N184" s="603"/>
      <c r="O184" s="603"/>
      <c r="P184" s="603"/>
      <c r="Q184" s="603"/>
      <c r="R184" s="603"/>
      <c r="S184" s="603"/>
      <c r="T184" s="604"/>
      <c r="AT184" s="600" t="s">
        <v>205</v>
      </c>
      <c r="AU184" s="600" t="s">
        <v>89</v>
      </c>
      <c r="AV184" s="599" t="s">
        <v>11</v>
      </c>
      <c r="AW184" s="599" t="s">
        <v>43</v>
      </c>
      <c r="AX184" s="599" t="s">
        <v>82</v>
      </c>
      <c r="AY184" s="600" t="s">
        <v>197</v>
      </c>
    </row>
    <row r="185" spans="2:65" s="599" customFormat="1">
      <c r="B185" s="598"/>
      <c r="D185" s="594" t="s">
        <v>205</v>
      </c>
      <c r="E185" s="600" t="s">
        <v>5</v>
      </c>
      <c r="F185" s="601" t="s">
        <v>5397</v>
      </c>
      <c r="H185" s="600" t="s">
        <v>5</v>
      </c>
      <c r="L185" s="598"/>
      <c r="M185" s="602"/>
      <c r="N185" s="603"/>
      <c r="O185" s="603"/>
      <c r="P185" s="603"/>
      <c r="Q185" s="603"/>
      <c r="R185" s="603"/>
      <c r="S185" s="603"/>
      <c r="T185" s="604"/>
      <c r="AT185" s="600" t="s">
        <v>205</v>
      </c>
      <c r="AU185" s="600" t="s">
        <v>89</v>
      </c>
      <c r="AV185" s="599" t="s">
        <v>11</v>
      </c>
      <c r="AW185" s="599" t="s">
        <v>43</v>
      </c>
      <c r="AX185" s="599" t="s">
        <v>82</v>
      </c>
      <c r="AY185" s="600" t="s">
        <v>197</v>
      </c>
    </row>
    <row r="186" spans="2:65" s="606" customFormat="1">
      <c r="B186" s="605"/>
      <c r="D186" s="594" t="s">
        <v>205</v>
      </c>
      <c r="E186" s="607" t="s">
        <v>5</v>
      </c>
      <c r="F186" s="608" t="s">
        <v>5439</v>
      </c>
      <c r="H186" s="609">
        <v>70.5</v>
      </c>
      <c r="L186" s="605"/>
      <c r="M186" s="610"/>
      <c r="N186" s="611"/>
      <c r="O186" s="611"/>
      <c r="P186" s="611"/>
      <c r="Q186" s="611"/>
      <c r="R186" s="611"/>
      <c r="S186" s="611"/>
      <c r="T186" s="612"/>
      <c r="AT186" s="607" t="s">
        <v>205</v>
      </c>
      <c r="AU186" s="607" t="s">
        <v>89</v>
      </c>
      <c r="AV186" s="606" t="s">
        <v>89</v>
      </c>
      <c r="AW186" s="606" t="s">
        <v>43</v>
      </c>
      <c r="AX186" s="606" t="s">
        <v>82</v>
      </c>
      <c r="AY186" s="607" t="s">
        <v>197</v>
      </c>
    </row>
    <row r="187" spans="2:65" s="599" customFormat="1">
      <c r="B187" s="598"/>
      <c r="D187" s="594" t="s">
        <v>205</v>
      </c>
      <c r="E187" s="600" t="s">
        <v>5</v>
      </c>
      <c r="F187" s="601" t="s">
        <v>5468</v>
      </c>
      <c r="H187" s="600" t="s">
        <v>5</v>
      </c>
      <c r="L187" s="598"/>
      <c r="M187" s="602"/>
      <c r="N187" s="603"/>
      <c r="O187" s="603"/>
      <c r="P187" s="603"/>
      <c r="Q187" s="603"/>
      <c r="R187" s="603"/>
      <c r="S187" s="603"/>
      <c r="T187" s="604"/>
      <c r="AT187" s="600" t="s">
        <v>205</v>
      </c>
      <c r="AU187" s="600" t="s">
        <v>89</v>
      </c>
      <c r="AV187" s="599" t="s">
        <v>11</v>
      </c>
      <c r="AW187" s="599" t="s">
        <v>43</v>
      </c>
      <c r="AX187" s="599" t="s">
        <v>82</v>
      </c>
      <c r="AY187" s="600" t="s">
        <v>197</v>
      </c>
    </row>
    <row r="188" spans="2:65" s="606" customFormat="1">
      <c r="B188" s="605"/>
      <c r="D188" s="594" t="s">
        <v>205</v>
      </c>
      <c r="E188" s="607" t="s">
        <v>5</v>
      </c>
      <c r="F188" s="608" t="s">
        <v>5469</v>
      </c>
      <c r="H188" s="609">
        <v>-9.4</v>
      </c>
      <c r="L188" s="605"/>
      <c r="M188" s="610"/>
      <c r="N188" s="611"/>
      <c r="O188" s="611"/>
      <c r="P188" s="611"/>
      <c r="Q188" s="611"/>
      <c r="R188" s="611"/>
      <c r="S188" s="611"/>
      <c r="T188" s="612"/>
      <c r="AT188" s="607" t="s">
        <v>205</v>
      </c>
      <c r="AU188" s="607" t="s">
        <v>89</v>
      </c>
      <c r="AV188" s="606" t="s">
        <v>89</v>
      </c>
      <c r="AW188" s="606" t="s">
        <v>43</v>
      </c>
      <c r="AX188" s="606" t="s">
        <v>82</v>
      </c>
      <c r="AY188" s="607" t="s">
        <v>197</v>
      </c>
    </row>
    <row r="189" spans="2:65" s="599" customFormat="1">
      <c r="B189" s="598"/>
      <c r="D189" s="594" t="s">
        <v>205</v>
      </c>
      <c r="E189" s="600" t="s">
        <v>5</v>
      </c>
      <c r="F189" s="601" t="s">
        <v>5470</v>
      </c>
      <c r="H189" s="600" t="s">
        <v>5</v>
      </c>
      <c r="L189" s="598"/>
      <c r="M189" s="602"/>
      <c r="N189" s="603"/>
      <c r="O189" s="603"/>
      <c r="P189" s="603"/>
      <c r="Q189" s="603"/>
      <c r="R189" s="603"/>
      <c r="S189" s="603"/>
      <c r="T189" s="604"/>
      <c r="AT189" s="600" t="s">
        <v>205</v>
      </c>
      <c r="AU189" s="600" t="s">
        <v>89</v>
      </c>
      <c r="AV189" s="599" t="s">
        <v>11</v>
      </c>
      <c r="AW189" s="599" t="s">
        <v>43</v>
      </c>
      <c r="AX189" s="599" t="s">
        <v>82</v>
      </c>
      <c r="AY189" s="600" t="s">
        <v>197</v>
      </c>
    </row>
    <row r="190" spans="2:65" s="606" customFormat="1">
      <c r="B190" s="605"/>
      <c r="D190" s="594" t="s">
        <v>205</v>
      </c>
      <c r="E190" s="607" t="s">
        <v>5</v>
      </c>
      <c r="F190" s="608" t="s">
        <v>5471</v>
      </c>
      <c r="H190" s="609">
        <v>-23.5</v>
      </c>
      <c r="L190" s="605"/>
      <c r="M190" s="610"/>
      <c r="N190" s="611"/>
      <c r="O190" s="611"/>
      <c r="P190" s="611"/>
      <c r="Q190" s="611"/>
      <c r="R190" s="611"/>
      <c r="S190" s="611"/>
      <c r="T190" s="612"/>
      <c r="AT190" s="607" t="s">
        <v>205</v>
      </c>
      <c r="AU190" s="607" t="s">
        <v>89</v>
      </c>
      <c r="AV190" s="606" t="s">
        <v>89</v>
      </c>
      <c r="AW190" s="606" t="s">
        <v>43</v>
      </c>
      <c r="AX190" s="606" t="s">
        <v>82</v>
      </c>
      <c r="AY190" s="607" t="s">
        <v>197</v>
      </c>
    </row>
    <row r="191" spans="2:65" s="599" customFormat="1">
      <c r="B191" s="598"/>
      <c r="D191" s="594" t="s">
        <v>205</v>
      </c>
      <c r="E191" s="600" t="s">
        <v>5</v>
      </c>
      <c r="F191" s="601" t="s">
        <v>5472</v>
      </c>
      <c r="H191" s="600" t="s">
        <v>5</v>
      </c>
      <c r="L191" s="598"/>
      <c r="M191" s="602"/>
      <c r="N191" s="603"/>
      <c r="O191" s="603"/>
      <c r="P191" s="603"/>
      <c r="Q191" s="603"/>
      <c r="R191" s="603"/>
      <c r="S191" s="603"/>
      <c r="T191" s="604"/>
      <c r="AT191" s="600" t="s">
        <v>205</v>
      </c>
      <c r="AU191" s="600" t="s">
        <v>89</v>
      </c>
      <c r="AV191" s="599" t="s">
        <v>11</v>
      </c>
      <c r="AW191" s="599" t="s">
        <v>43</v>
      </c>
      <c r="AX191" s="599" t="s">
        <v>82</v>
      </c>
      <c r="AY191" s="600" t="s">
        <v>197</v>
      </c>
    </row>
    <row r="192" spans="2:65" s="606" customFormat="1">
      <c r="B192" s="605"/>
      <c r="D192" s="594" t="s">
        <v>205</v>
      </c>
      <c r="E192" s="607" t="s">
        <v>5</v>
      </c>
      <c r="F192" s="608" t="s">
        <v>5473</v>
      </c>
      <c r="H192" s="609">
        <v>-0.188</v>
      </c>
      <c r="L192" s="605"/>
      <c r="M192" s="610"/>
      <c r="N192" s="611"/>
      <c r="O192" s="611"/>
      <c r="P192" s="611"/>
      <c r="Q192" s="611"/>
      <c r="R192" s="611"/>
      <c r="S192" s="611"/>
      <c r="T192" s="612"/>
      <c r="AT192" s="607" t="s">
        <v>205</v>
      </c>
      <c r="AU192" s="607" t="s">
        <v>89</v>
      </c>
      <c r="AV192" s="606" t="s">
        <v>89</v>
      </c>
      <c r="AW192" s="606" t="s">
        <v>43</v>
      </c>
      <c r="AX192" s="606" t="s">
        <v>82</v>
      </c>
      <c r="AY192" s="607" t="s">
        <v>197</v>
      </c>
    </row>
    <row r="193" spans="2:65" s="606" customFormat="1">
      <c r="B193" s="605"/>
      <c r="D193" s="594" t="s">
        <v>205</v>
      </c>
      <c r="E193" s="607" t="s">
        <v>5</v>
      </c>
      <c r="F193" s="608" t="s">
        <v>5474</v>
      </c>
      <c r="H193" s="609">
        <v>-8.7999999999999995E-2</v>
      </c>
      <c r="L193" s="605"/>
      <c r="M193" s="610"/>
      <c r="N193" s="611"/>
      <c r="O193" s="611"/>
      <c r="P193" s="611"/>
      <c r="Q193" s="611"/>
      <c r="R193" s="611"/>
      <c r="S193" s="611"/>
      <c r="T193" s="612"/>
      <c r="AT193" s="607" t="s">
        <v>205</v>
      </c>
      <c r="AU193" s="607" t="s">
        <v>89</v>
      </c>
      <c r="AV193" s="606" t="s">
        <v>89</v>
      </c>
      <c r="AW193" s="606" t="s">
        <v>43</v>
      </c>
      <c r="AX193" s="606" t="s">
        <v>82</v>
      </c>
      <c r="AY193" s="607" t="s">
        <v>197</v>
      </c>
    </row>
    <row r="194" spans="2:65" s="622" customFormat="1">
      <c r="B194" s="621"/>
      <c r="D194" s="594" t="s">
        <v>205</v>
      </c>
      <c r="E194" s="623" t="s">
        <v>5</v>
      </c>
      <c r="F194" s="624" t="s">
        <v>5475</v>
      </c>
      <c r="H194" s="625">
        <v>37.323999999999998</v>
      </c>
      <c r="L194" s="621"/>
      <c r="M194" s="626"/>
      <c r="N194" s="627"/>
      <c r="O194" s="627"/>
      <c r="P194" s="627"/>
      <c r="Q194" s="627"/>
      <c r="R194" s="627"/>
      <c r="S194" s="627"/>
      <c r="T194" s="628"/>
      <c r="AT194" s="623" t="s">
        <v>205</v>
      </c>
      <c r="AU194" s="623" t="s">
        <v>89</v>
      </c>
      <c r="AV194" s="622" t="s">
        <v>114</v>
      </c>
      <c r="AW194" s="622" t="s">
        <v>43</v>
      </c>
      <c r="AX194" s="622" t="s">
        <v>82</v>
      </c>
      <c r="AY194" s="623" t="s">
        <v>197</v>
      </c>
    </row>
    <row r="195" spans="2:65" s="599" customFormat="1">
      <c r="B195" s="598"/>
      <c r="D195" s="594" t="s">
        <v>205</v>
      </c>
      <c r="E195" s="600" t="s">
        <v>5</v>
      </c>
      <c r="F195" s="601" t="s">
        <v>5447</v>
      </c>
      <c r="H195" s="600" t="s">
        <v>5</v>
      </c>
      <c r="L195" s="598"/>
      <c r="M195" s="602"/>
      <c r="N195" s="603"/>
      <c r="O195" s="603"/>
      <c r="P195" s="603"/>
      <c r="Q195" s="603"/>
      <c r="R195" s="603"/>
      <c r="S195" s="603"/>
      <c r="T195" s="604"/>
      <c r="AT195" s="600" t="s">
        <v>205</v>
      </c>
      <c r="AU195" s="600" t="s">
        <v>89</v>
      </c>
      <c r="AV195" s="599" t="s">
        <v>11</v>
      </c>
      <c r="AW195" s="599" t="s">
        <v>43</v>
      </c>
      <c r="AX195" s="599" t="s">
        <v>82</v>
      </c>
      <c r="AY195" s="600" t="s">
        <v>197</v>
      </c>
    </row>
    <row r="196" spans="2:65" s="606" customFormat="1">
      <c r="B196" s="605"/>
      <c r="D196" s="594" t="s">
        <v>205</v>
      </c>
      <c r="E196" s="607" t="s">
        <v>5</v>
      </c>
      <c r="F196" s="608" t="s">
        <v>5448</v>
      </c>
      <c r="H196" s="609">
        <v>8.625</v>
      </c>
      <c r="L196" s="605"/>
      <c r="M196" s="610"/>
      <c r="N196" s="611"/>
      <c r="O196" s="611"/>
      <c r="P196" s="611"/>
      <c r="Q196" s="611"/>
      <c r="R196" s="611"/>
      <c r="S196" s="611"/>
      <c r="T196" s="612"/>
      <c r="AT196" s="607" t="s">
        <v>205</v>
      </c>
      <c r="AU196" s="607" t="s">
        <v>89</v>
      </c>
      <c r="AV196" s="606" t="s">
        <v>89</v>
      </c>
      <c r="AW196" s="606" t="s">
        <v>43</v>
      </c>
      <c r="AX196" s="606" t="s">
        <v>82</v>
      </c>
      <c r="AY196" s="607" t="s">
        <v>197</v>
      </c>
    </row>
    <row r="197" spans="2:65" s="599" customFormat="1">
      <c r="B197" s="598"/>
      <c r="D197" s="594" t="s">
        <v>205</v>
      </c>
      <c r="E197" s="600" t="s">
        <v>5</v>
      </c>
      <c r="F197" s="601" t="s">
        <v>5476</v>
      </c>
      <c r="H197" s="600" t="s">
        <v>5</v>
      </c>
      <c r="L197" s="598"/>
      <c r="M197" s="602"/>
      <c r="N197" s="603"/>
      <c r="O197" s="603"/>
      <c r="P197" s="603"/>
      <c r="Q197" s="603"/>
      <c r="R197" s="603"/>
      <c r="S197" s="603"/>
      <c r="T197" s="604"/>
      <c r="AT197" s="600" t="s">
        <v>205</v>
      </c>
      <c r="AU197" s="600" t="s">
        <v>89</v>
      </c>
      <c r="AV197" s="599" t="s">
        <v>11</v>
      </c>
      <c r="AW197" s="599" t="s">
        <v>43</v>
      </c>
      <c r="AX197" s="599" t="s">
        <v>82</v>
      </c>
      <c r="AY197" s="600" t="s">
        <v>197</v>
      </c>
    </row>
    <row r="198" spans="2:65" s="606" customFormat="1">
      <c r="B198" s="605"/>
      <c r="D198" s="594" t="s">
        <v>205</v>
      </c>
      <c r="E198" s="607" t="s">
        <v>5</v>
      </c>
      <c r="F198" s="608" t="s">
        <v>5477</v>
      </c>
      <c r="H198" s="609">
        <v>-0.57499999999999996</v>
      </c>
      <c r="L198" s="605"/>
      <c r="M198" s="610"/>
      <c r="N198" s="611"/>
      <c r="O198" s="611"/>
      <c r="P198" s="611"/>
      <c r="Q198" s="611"/>
      <c r="R198" s="611"/>
      <c r="S198" s="611"/>
      <c r="T198" s="612"/>
      <c r="AT198" s="607" t="s">
        <v>205</v>
      </c>
      <c r="AU198" s="607" t="s">
        <v>89</v>
      </c>
      <c r="AV198" s="606" t="s">
        <v>89</v>
      </c>
      <c r="AW198" s="606" t="s">
        <v>43</v>
      </c>
      <c r="AX198" s="606" t="s">
        <v>82</v>
      </c>
      <c r="AY198" s="607" t="s">
        <v>197</v>
      </c>
    </row>
    <row r="199" spans="2:65" s="599" customFormat="1">
      <c r="B199" s="598"/>
      <c r="D199" s="594" t="s">
        <v>205</v>
      </c>
      <c r="E199" s="600" t="s">
        <v>5</v>
      </c>
      <c r="F199" s="601" t="s">
        <v>5478</v>
      </c>
      <c r="H199" s="600" t="s">
        <v>5</v>
      </c>
      <c r="L199" s="598"/>
      <c r="M199" s="602"/>
      <c r="N199" s="603"/>
      <c r="O199" s="603"/>
      <c r="P199" s="603"/>
      <c r="Q199" s="603"/>
      <c r="R199" s="603"/>
      <c r="S199" s="603"/>
      <c r="T199" s="604"/>
      <c r="AT199" s="600" t="s">
        <v>205</v>
      </c>
      <c r="AU199" s="600" t="s">
        <v>89</v>
      </c>
      <c r="AV199" s="599" t="s">
        <v>11</v>
      </c>
      <c r="AW199" s="599" t="s">
        <v>43</v>
      </c>
      <c r="AX199" s="599" t="s">
        <v>82</v>
      </c>
      <c r="AY199" s="600" t="s">
        <v>197</v>
      </c>
    </row>
    <row r="200" spans="2:65" s="606" customFormat="1">
      <c r="B200" s="605"/>
      <c r="D200" s="594" t="s">
        <v>205</v>
      </c>
      <c r="E200" s="607" t="s">
        <v>5</v>
      </c>
      <c r="F200" s="608" t="s">
        <v>5479</v>
      </c>
      <c r="H200" s="609">
        <v>-0.39900000000000002</v>
      </c>
      <c r="L200" s="605"/>
      <c r="M200" s="610"/>
      <c r="N200" s="611"/>
      <c r="O200" s="611"/>
      <c r="P200" s="611"/>
      <c r="Q200" s="611"/>
      <c r="R200" s="611"/>
      <c r="S200" s="611"/>
      <c r="T200" s="612"/>
      <c r="AT200" s="607" t="s">
        <v>205</v>
      </c>
      <c r="AU200" s="607" t="s">
        <v>89</v>
      </c>
      <c r="AV200" s="606" t="s">
        <v>89</v>
      </c>
      <c r="AW200" s="606" t="s">
        <v>43</v>
      </c>
      <c r="AX200" s="606" t="s">
        <v>82</v>
      </c>
      <c r="AY200" s="607" t="s">
        <v>197</v>
      </c>
    </row>
    <row r="201" spans="2:65" s="599" customFormat="1">
      <c r="B201" s="598"/>
      <c r="D201" s="594" t="s">
        <v>205</v>
      </c>
      <c r="E201" s="600" t="s">
        <v>5</v>
      </c>
      <c r="F201" s="601" t="s">
        <v>5480</v>
      </c>
      <c r="H201" s="600" t="s">
        <v>5</v>
      </c>
      <c r="L201" s="598"/>
      <c r="M201" s="602"/>
      <c r="N201" s="603"/>
      <c r="O201" s="603"/>
      <c r="P201" s="603"/>
      <c r="Q201" s="603"/>
      <c r="R201" s="603"/>
      <c r="S201" s="603"/>
      <c r="T201" s="604"/>
      <c r="AT201" s="600" t="s">
        <v>205</v>
      </c>
      <c r="AU201" s="600" t="s">
        <v>89</v>
      </c>
      <c r="AV201" s="599" t="s">
        <v>11</v>
      </c>
      <c r="AW201" s="599" t="s">
        <v>43</v>
      </c>
      <c r="AX201" s="599" t="s">
        <v>82</v>
      </c>
      <c r="AY201" s="600" t="s">
        <v>197</v>
      </c>
    </row>
    <row r="202" spans="2:65" s="606" customFormat="1">
      <c r="B202" s="605"/>
      <c r="D202" s="594" t="s">
        <v>205</v>
      </c>
      <c r="E202" s="607" t="s">
        <v>5</v>
      </c>
      <c r="F202" s="608" t="s">
        <v>5481</v>
      </c>
      <c r="H202" s="609">
        <v>-2.9249999999999998</v>
      </c>
      <c r="L202" s="605"/>
      <c r="M202" s="610"/>
      <c r="N202" s="611"/>
      <c r="O202" s="611"/>
      <c r="P202" s="611"/>
      <c r="Q202" s="611"/>
      <c r="R202" s="611"/>
      <c r="S202" s="611"/>
      <c r="T202" s="612"/>
      <c r="AT202" s="607" t="s">
        <v>205</v>
      </c>
      <c r="AU202" s="607" t="s">
        <v>89</v>
      </c>
      <c r="AV202" s="606" t="s">
        <v>89</v>
      </c>
      <c r="AW202" s="606" t="s">
        <v>43</v>
      </c>
      <c r="AX202" s="606" t="s">
        <v>82</v>
      </c>
      <c r="AY202" s="607" t="s">
        <v>197</v>
      </c>
    </row>
    <row r="203" spans="2:65" s="622" customFormat="1">
      <c r="B203" s="621"/>
      <c r="D203" s="594" t="s">
        <v>205</v>
      </c>
      <c r="E203" s="623" t="s">
        <v>5</v>
      </c>
      <c r="F203" s="624" t="s">
        <v>5482</v>
      </c>
      <c r="H203" s="625">
        <v>4.726</v>
      </c>
      <c r="L203" s="621"/>
      <c r="M203" s="626"/>
      <c r="N203" s="627"/>
      <c r="O203" s="627"/>
      <c r="P203" s="627"/>
      <c r="Q203" s="627"/>
      <c r="R203" s="627"/>
      <c r="S203" s="627"/>
      <c r="T203" s="628"/>
      <c r="AT203" s="623" t="s">
        <v>205</v>
      </c>
      <c r="AU203" s="623" t="s">
        <v>89</v>
      </c>
      <c r="AV203" s="622" t="s">
        <v>114</v>
      </c>
      <c r="AW203" s="622" t="s">
        <v>43</v>
      </c>
      <c r="AX203" s="622" t="s">
        <v>82</v>
      </c>
      <c r="AY203" s="623" t="s">
        <v>197</v>
      </c>
    </row>
    <row r="204" spans="2:65" s="614" customFormat="1">
      <c r="B204" s="613"/>
      <c r="D204" s="594" t="s">
        <v>205</v>
      </c>
      <c r="E204" s="615" t="s">
        <v>5</v>
      </c>
      <c r="F204" s="616" t="s">
        <v>210</v>
      </c>
      <c r="H204" s="617">
        <v>42.05</v>
      </c>
      <c r="L204" s="613"/>
      <c r="M204" s="618"/>
      <c r="N204" s="619"/>
      <c r="O204" s="619"/>
      <c r="P204" s="619"/>
      <c r="Q204" s="619"/>
      <c r="R204" s="619"/>
      <c r="S204" s="619"/>
      <c r="T204" s="620"/>
      <c r="AT204" s="615" t="s">
        <v>205</v>
      </c>
      <c r="AU204" s="615" t="s">
        <v>89</v>
      </c>
      <c r="AV204" s="614" t="s">
        <v>129</v>
      </c>
      <c r="AW204" s="614" t="s">
        <v>43</v>
      </c>
      <c r="AX204" s="614" t="s">
        <v>11</v>
      </c>
      <c r="AY204" s="615" t="s">
        <v>197</v>
      </c>
    </row>
    <row r="205" spans="2:65" s="492" customFormat="1" ht="38.25" customHeight="1">
      <c r="B205" s="493"/>
      <c r="C205" s="572" t="s">
        <v>432</v>
      </c>
      <c r="D205" s="572" t="s">
        <v>199</v>
      </c>
      <c r="E205" s="573" t="s">
        <v>5483</v>
      </c>
      <c r="F205" s="574" t="s">
        <v>5484</v>
      </c>
      <c r="G205" s="575" t="s">
        <v>213</v>
      </c>
      <c r="H205" s="576">
        <v>22.023</v>
      </c>
      <c r="I205" s="7"/>
      <c r="J205" s="577">
        <f>ROUND(I205*H205,0)</f>
        <v>0</v>
      </c>
      <c r="K205" s="574" t="s">
        <v>203</v>
      </c>
      <c r="L205" s="493"/>
      <c r="M205" s="578" t="s">
        <v>5</v>
      </c>
      <c r="N205" s="579" t="s">
        <v>53</v>
      </c>
      <c r="O205" s="494"/>
      <c r="P205" s="580">
        <f>O205*H205</f>
        <v>0</v>
      </c>
      <c r="Q205" s="580">
        <v>0</v>
      </c>
      <c r="R205" s="580">
        <f>Q205*H205</f>
        <v>0</v>
      </c>
      <c r="S205" s="580">
        <v>0</v>
      </c>
      <c r="T205" s="581">
        <f>S205*H205</f>
        <v>0</v>
      </c>
      <c r="AR205" s="482" t="s">
        <v>129</v>
      </c>
      <c r="AT205" s="482" t="s">
        <v>199</v>
      </c>
      <c r="AU205" s="482" t="s">
        <v>89</v>
      </c>
      <c r="AY205" s="482" t="s">
        <v>197</v>
      </c>
      <c r="BE205" s="582">
        <f>IF(N205="základní",J205,0)</f>
        <v>0</v>
      </c>
      <c r="BF205" s="582">
        <f>IF(N205="snížená",J205,0)</f>
        <v>0</v>
      </c>
      <c r="BG205" s="582">
        <f>IF(N205="zákl. přenesená",J205,0)</f>
        <v>0</v>
      </c>
      <c r="BH205" s="582">
        <f>IF(N205="sníž. přenesená",J205,0)</f>
        <v>0</v>
      </c>
      <c r="BI205" s="582">
        <f>IF(N205="nulová",J205,0)</f>
        <v>0</v>
      </c>
      <c r="BJ205" s="482" t="s">
        <v>11</v>
      </c>
      <c r="BK205" s="582">
        <f>ROUND(I205*H205,0)</f>
        <v>0</v>
      </c>
      <c r="BL205" s="482" t="s">
        <v>129</v>
      </c>
      <c r="BM205" s="482" t="s">
        <v>5485</v>
      </c>
    </row>
    <row r="206" spans="2:65" s="492" customFormat="1" ht="94.5">
      <c r="B206" s="493"/>
      <c r="D206" s="594" t="s">
        <v>257</v>
      </c>
      <c r="F206" s="595" t="s">
        <v>5486</v>
      </c>
      <c r="L206" s="493"/>
      <c r="M206" s="596"/>
      <c r="N206" s="494"/>
      <c r="O206" s="494"/>
      <c r="P206" s="494"/>
      <c r="Q206" s="494"/>
      <c r="R206" s="494"/>
      <c r="S206" s="494"/>
      <c r="T206" s="597"/>
      <c r="AT206" s="482" t="s">
        <v>257</v>
      </c>
      <c r="AU206" s="482" t="s">
        <v>89</v>
      </c>
    </row>
    <row r="207" spans="2:65" s="599" customFormat="1">
      <c r="B207" s="598"/>
      <c r="D207" s="594" t="s">
        <v>205</v>
      </c>
      <c r="E207" s="600" t="s">
        <v>5</v>
      </c>
      <c r="F207" s="601" t="s">
        <v>5397</v>
      </c>
      <c r="H207" s="600" t="s">
        <v>5</v>
      </c>
      <c r="L207" s="598"/>
      <c r="M207" s="602"/>
      <c r="N207" s="603"/>
      <c r="O207" s="603"/>
      <c r="P207" s="603"/>
      <c r="Q207" s="603"/>
      <c r="R207" s="603"/>
      <c r="S207" s="603"/>
      <c r="T207" s="604"/>
      <c r="AT207" s="600" t="s">
        <v>205</v>
      </c>
      <c r="AU207" s="600" t="s">
        <v>89</v>
      </c>
      <c r="AV207" s="599" t="s">
        <v>11</v>
      </c>
      <c r="AW207" s="599" t="s">
        <v>43</v>
      </c>
      <c r="AX207" s="599" t="s">
        <v>82</v>
      </c>
      <c r="AY207" s="600" t="s">
        <v>197</v>
      </c>
    </row>
    <row r="208" spans="2:65" s="599" customFormat="1">
      <c r="B208" s="598"/>
      <c r="D208" s="594" t="s">
        <v>205</v>
      </c>
      <c r="E208" s="600" t="s">
        <v>5</v>
      </c>
      <c r="F208" s="601" t="s">
        <v>5487</v>
      </c>
      <c r="H208" s="600" t="s">
        <v>5</v>
      </c>
      <c r="L208" s="598"/>
      <c r="M208" s="602"/>
      <c r="N208" s="603"/>
      <c r="O208" s="603"/>
      <c r="P208" s="603"/>
      <c r="Q208" s="603"/>
      <c r="R208" s="603"/>
      <c r="S208" s="603"/>
      <c r="T208" s="604"/>
      <c r="AT208" s="600" t="s">
        <v>205</v>
      </c>
      <c r="AU208" s="600" t="s">
        <v>89</v>
      </c>
      <c r="AV208" s="599" t="s">
        <v>11</v>
      </c>
      <c r="AW208" s="599" t="s">
        <v>43</v>
      </c>
      <c r="AX208" s="599" t="s">
        <v>82</v>
      </c>
      <c r="AY208" s="600" t="s">
        <v>197</v>
      </c>
    </row>
    <row r="209" spans="2:65" s="606" customFormat="1">
      <c r="B209" s="605"/>
      <c r="D209" s="594" t="s">
        <v>205</v>
      </c>
      <c r="E209" s="607" t="s">
        <v>5</v>
      </c>
      <c r="F209" s="608" t="s">
        <v>5488</v>
      </c>
      <c r="H209" s="609">
        <v>23.5</v>
      </c>
      <c r="L209" s="605"/>
      <c r="M209" s="610"/>
      <c r="N209" s="611"/>
      <c r="O209" s="611"/>
      <c r="P209" s="611"/>
      <c r="Q209" s="611"/>
      <c r="R209" s="611"/>
      <c r="S209" s="611"/>
      <c r="T209" s="612"/>
      <c r="AT209" s="607" t="s">
        <v>205</v>
      </c>
      <c r="AU209" s="607" t="s">
        <v>89</v>
      </c>
      <c r="AV209" s="606" t="s">
        <v>89</v>
      </c>
      <c r="AW209" s="606" t="s">
        <v>43</v>
      </c>
      <c r="AX209" s="606" t="s">
        <v>82</v>
      </c>
      <c r="AY209" s="607" t="s">
        <v>197</v>
      </c>
    </row>
    <row r="210" spans="2:65" s="599" customFormat="1">
      <c r="B210" s="598"/>
      <c r="D210" s="594" t="s">
        <v>205</v>
      </c>
      <c r="E210" s="600" t="s">
        <v>5</v>
      </c>
      <c r="F210" s="601" t="s">
        <v>5489</v>
      </c>
      <c r="H210" s="600" t="s">
        <v>5</v>
      </c>
      <c r="L210" s="598"/>
      <c r="M210" s="602"/>
      <c r="N210" s="603"/>
      <c r="O210" s="603"/>
      <c r="P210" s="603"/>
      <c r="Q210" s="603"/>
      <c r="R210" s="603"/>
      <c r="S210" s="603"/>
      <c r="T210" s="604"/>
      <c r="AT210" s="600" t="s">
        <v>205</v>
      </c>
      <c r="AU210" s="600" t="s">
        <v>89</v>
      </c>
      <c r="AV210" s="599" t="s">
        <v>11</v>
      </c>
      <c r="AW210" s="599" t="s">
        <v>43</v>
      </c>
      <c r="AX210" s="599" t="s">
        <v>82</v>
      </c>
      <c r="AY210" s="600" t="s">
        <v>197</v>
      </c>
    </row>
    <row r="211" spans="2:65" s="606" customFormat="1">
      <c r="B211" s="605"/>
      <c r="D211" s="594" t="s">
        <v>205</v>
      </c>
      <c r="E211" s="607" t="s">
        <v>5</v>
      </c>
      <c r="F211" s="608" t="s">
        <v>5490</v>
      </c>
      <c r="H211" s="609">
        <v>-1.4770000000000001</v>
      </c>
      <c r="L211" s="605"/>
      <c r="M211" s="610"/>
      <c r="N211" s="611"/>
      <c r="O211" s="611"/>
      <c r="P211" s="611"/>
      <c r="Q211" s="611"/>
      <c r="R211" s="611"/>
      <c r="S211" s="611"/>
      <c r="T211" s="612"/>
      <c r="AT211" s="607" t="s">
        <v>205</v>
      </c>
      <c r="AU211" s="607" t="s">
        <v>89</v>
      </c>
      <c r="AV211" s="606" t="s">
        <v>89</v>
      </c>
      <c r="AW211" s="606" t="s">
        <v>43</v>
      </c>
      <c r="AX211" s="606" t="s">
        <v>82</v>
      </c>
      <c r="AY211" s="607" t="s">
        <v>197</v>
      </c>
    </row>
    <row r="212" spans="2:65" s="614" customFormat="1">
      <c r="B212" s="613"/>
      <c r="D212" s="594" t="s">
        <v>205</v>
      </c>
      <c r="E212" s="615" t="s">
        <v>5</v>
      </c>
      <c r="F212" s="616" t="s">
        <v>210</v>
      </c>
      <c r="H212" s="617">
        <v>22.023</v>
      </c>
      <c r="L212" s="613"/>
      <c r="M212" s="618"/>
      <c r="N212" s="619"/>
      <c r="O212" s="619"/>
      <c r="P212" s="619"/>
      <c r="Q212" s="619"/>
      <c r="R212" s="619"/>
      <c r="S212" s="619"/>
      <c r="T212" s="620"/>
      <c r="AT212" s="615" t="s">
        <v>205</v>
      </c>
      <c r="AU212" s="615" t="s">
        <v>89</v>
      </c>
      <c r="AV212" s="614" t="s">
        <v>129</v>
      </c>
      <c r="AW212" s="614" t="s">
        <v>43</v>
      </c>
      <c r="AX212" s="614" t="s">
        <v>11</v>
      </c>
      <c r="AY212" s="615" t="s">
        <v>197</v>
      </c>
    </row>
    <row r="213" spans="2:65" s="492" customFormat="1" ht="16.5" customHeight="1">
      <c r="B213" s="493"/>
      <c r="C213" s="629" t="s">
        <v>10</v>
      </c>
      <c r="D213" s="629" t="s">
        <v>1907</v>
      </c>
      <c r="E213" s="630" t="s">
        <v>5491</v>
      </c>
      <c r="F213" s="631" t="s">
        <v>5492</v>
      </c>
      <c r="G213" s="632" t="s">
        <v>271</v>
      </c>
      <c r="H213" s="633">
        <v>44.045999999999999</v>
      </c>
      <c r="I213" s="11"/>
      <c r="J213" s="634">
        <f>ROUND(I213*H213,0)</f>
        <v>0</v>
      </c>
      <c r="K213" s="631" t="s">
        <v>203</v>
      </c>
      <c r="L213" s="635"/>
      <c r="M213" s="636" t="s">
        <v>5</v>
      </c>
      <c r="N213" s="637" t="s">
        <v>53</v>
      </c>
      <c r="O213" s="494"/>
      <c r="P213" s="580">
        <f>O213*H213</f>
        <v>0</v>
      </c>
      <c r="Q213" s="580">
        <v>0</v>
      </c>
      <c r="R213" s="580">
        <f>Q213*H213</f>
        <v>0</v>
      </c>
      <c r="S213" s="580">
        <v>0</v>
      </c>
      <c r="T213" s="581">
        <f>S213*H213</f>
        <v>0</v>
      </c>
      <c r="AR213" s="482" t="s">
        <v>303</v>
      </c>
      <c r="AT213" s="482" t="s">
        <v>1907</v>
      </c>
      <c r="AU213" s="482" t="s">
        <v>89</v>
      </c>
      <c r="AY213" s="482" t="s">
        <v>197</v>
      </c>
      <c r="BE213" s="582">
        <f>IF(N213="základní",J213,0)</f>
        <v>0</v>
      </c>
      <c r="BF213" s="582">
        <f>IF(N213="snížená",J213,0)</f>
        <v>0</v>
      </c>
      <c r="BG213" s="582">
        <f>IF(N213="zákl. přenesená",J213,0)</f>
        <v>0</v>
      </c>
      <c r="BH213" s="582">
        <f>IF(N213="sníž. přenesená",J213,0)</f>
        <v>0</v>
      </c>
      <c r="BI213" s="582">
        <f>IF(N213="nulová",J213,0)</f>
        <v>0</v>
      </c>
      <c r="BJ213" s="482" t="s">
        <v>11</v>
      </c>
      <c r="BK213" s="582">
        <f>ROUND(I213*H213,0)</f>
        <v>0</v>
      </c>
      <c r="BL213" s="482" t="s">
        <v>129</v>
      </c>
      <c r="BM213" s="482" t="s">
        <v>5493</v>
      </c>
    </row>
    <row r="214" spans="2:65" s="606" customFormat="1">
      <c r="B214" s="605"/>
      <c r="D214" s="594" t="s">
        <v>205</v>
      </c>
      <c r="F214" s="608" t="s">
        <v>5494</v>
      </c>
      <c r="H214" s="609">
        <v>44.045999999999999</v>
      </c>
      <c r="L214" s="605"/>
      <c r="M214" s="610"/>
      <c r="N214" s="611"/>
      <c r="O214" s="611"/>
      <c r="P214" s="611"/>
      <c r="Q214" s="611"/>
      <c r="R214" s="611"/>
      <c r="S214" s="611"/>
      <c r="T214" s="612"/>
      <c r="AT214" s="607" t="s">
        <v>205</v>
      </c>
      <c r="AU214" s="607" t="s">
        <v>89</v>
      </c>
      <c r="AV214" s="606" t="s">
        <v>89</v>
      </c>
      <c r="AW214" s="606" t="s">
        <v>6</v>
      </c>
      <c r="AX214" s="606" t="s">
        <v>11</v>
      </c>
      <c r="AY214" s="607" t="s">
        <v>197</v>
      </c>
    </row>
    <row r="215" spans="2:65" s="560" customFormat="1" ht="29.85" customHeight="1">
      <c r="B215" s="559"/>
      <c r="D215" s="561" t="s">
        <v>81</v>
      </c>
      <c r="E215" s="570" t="s">
        <v>114</v>
      </c>
      <c r="F215" s="570" t="s">
        <v>198</v>
      </c>
      <c r="J215" s="571">
        <f>BK215</f>
        <v>0</v>
      </c>
      <c r="L215" s="559"/>
      <c r="M215" s="564"/>
      <c r="N215" s="565"/>
      <c r="O215" s="565"/>
      <c r="P215" s="566">
        <f>SUM(P216:P235)</f>
        <v>0</v>
      </c>
      <c r="Q215" s="565"/>
      <c r="R215" s="566">
        <f>SUM(R216:R235)</f>
        <v>0.20300000000000001</v>
      </c>
      <c r="S215" s="565"/>
      <c r="T215" s="567">
        <f>SUM(T216:T235)</f>
        <v>0</v>
      </c>
      <c r="AR215" s="561" t="s">
        <v>11</v>
      </c>
      <c r="AT215" s="568" t="s">
        <v>81</v>
      </c>
      <c r="AU215" s="568" t="s">
        <v>11</v>
      </c>
      <c r="AY215" s="561" t="s">
        <v>197</v>
      </c>
      <c r="BK215" s="569">
        <f>SUM(BK216:BK235)</f>
        <v>0</v>
      </c>
    </row>
    <row r="216" spans="2:65" s="492" customFormat="1" ht="16.5" customHeight="1">
      <c r="B216" s="493"/>
      <c r="C216" s="572" t="s">
        <v>450</v>
      </c>
      <c r="D216" s="572" t="s">
        <v>199</v>
      </c>
      <c r="E216" s="573" t="s">
        <v>5495</v>
      </c>
      <c r="F216" s="574" t="s">
        <v>5496</v>
      </c>
      <c r="G216" s="575" t="s">
        <v>876</v>
      </c>
      <c r="H216" s="576">
        <v>47</v>
      </c>
      <c r="I216" s="7"/>
      <c r="J216" s="577">
        <f>ROUND(I216*H216,0)</f>
        <v>0</v>
      </c>
      <c r="K216" s="574" t="s">
        <v>203</v>
      </c>
      <c r="L216" s="493"/>
      <c r="M216" s="578" t="s">
        <v>5</v>
      </c>
      <c r="N216" s="579" t="s">
        <v>53</v>
      </c>
      <c r="O216" s="494"/>
      <c r="P216" s="580">
        <f>O216*H216</f>
        <v>0</v>
      </c>
      <c r="Q216" s="580">
        <v>0</v>
      </c>
      <c r="R216" s="580">
        <f>Q216*H216</f>
        <v>0</v>
      </c>
      <c r="S216" s="580">
        <v>0</v>
      </c>
      <c r="T216" s="581">
        <f>S216*H216</f>
        <v>0</v>
      </c>
      <c r="AR216" s="482" t="s">
        <v>129</v>
      </c>
      <c r="AT216" s="482" t="s">
        <v>199</v>
      </c>
      <c r="AU216" s="482" t="s">
        <v>89</v>
      </c>
      <c r="AY216" s="482" t="s">
        <v>197</v>
      </c>
      <c r="BE216" s="582">
        <f>IF(N216="základní",J216,0)</f>
        <v>0</v>
      </c>
      <c r="BF216" s="582">
        <f>IF(N216="snížená",J216,0)</f>
        <v>0</v>
      </c>
      <c r="BG216" s="582">
        <f>IF(N216="zákl. přenesená",J216,0)</f>
        <v>0</v>
      </c>
      <c r="BH216" s="582">
        <f>IF(N216="sníž. přenesená",J216,0)</f>
        <v>0</v>
      </c>
      <c r="BI216" s="582">
        <f>IF(N216="nulová",J216,0)</f>
        <v>0</v>
      </c>
      <c r="BJ216" s="482" t="s">
        <v>11</v>
      </c>
      <c r="BK216" s="582">
        <f>ROUND(I216*H216,0)</f>
        <v>0</v>
      </c>
      <c r="BL216" s="482" t="s">
        <v>129</v>
      </c>
      <c r="BM216" s="482" t="s">
        <v>5497</v>
      </c>
    </row>
    <row r="217" spans="2:65" s="492" customFormat="1" ht="27">
      <c r="B217" s="493"/>
      <c r="D217" s="594" t="s">
        <v>257</v>
      </c>
      <c r="F217" s="595" t="s">
        <v>5498</v>
      </c>
      <c r="L217" s="493"/>
      <c r="M217" s="596"/>
      <c r="N217" s="494"/>
      <c r="O217" s="494"/>
      <c r="P217" s="494"/>
      <c r="Q217" s="494"/>
      <c r="R217" s="494"/>
      <c r="S217" s="494"/>
      <c r="T217" s="597"/>
      <c r="AT217" s="482" t="s">
        <v>257</v>
      </c>
      <c r="AU217" s="482" t="s">
        <v>89</v>
      </c>
    </row>
    <row r="218" spans="2:65" s="599" customFormat="1">
      <c r="B218" s="598"/>
      <c r="D218" s="594" t="s">
        <v>205</v>
      </c>
      <c r="E218" s="600" t="s">
        <v>5</v>
      </c>
      <c r="F218" s="601" t="s">
        <v>5397</v>
      </c>
      <c r="H218" s="600" t="s">
        <v>5</v>
      </c>
      <c r="L218" s="598"/>
      <c r="M218" s="602"/>
      <c r="N218" s="603"/>
      <c r="O218" s="603"/>
      <c r="P218" s="603"/>
      <c r="Q218" s="603"/>
      <c r="R218" s="603"/>
      <c r="S218" s="603"/>
      <c r="T218" s="604"/>
      <c r="AT218" s="600" t="s">
        <v>205</v>
      </c>
      <c r="AU218" s="600" t="s">
        <v>89</v>
      </c>
      <c r="AV218" s="599" t="s">
        <v>11</v>
      </c>
      <c r="AW218" s="599" t="s">
        <v>43</v>
      </c>
      <c r="AX218" s="599" t="s">
        <v>82</v>
      </c>
      <c r="AY218" s="600" t="s">
        <v>197</v>
      </c>
    </row>
    <row r="219" spans="2:65" s="599" customFormat="1">
      <c r="B219" s="598"/>
      <c r="D219" s="594" t="s">
        <v>205</v>
      </c>
      <c r="E219" s="600" t="s">
        <v>5</v>
      </c>
      <c r="F219" s="601" t="s">
        <v>5499</v>
      </c>
      <c r="H219" s="600" t="s">
        <v>5</v>
      </c>
      <c r="L219" s="598"/>
      <c r="M219" s="602"/>
      <c r="N219" s="603"/>
      <c r="O219" s="603"/>
      <c r="P219" s="603"/>
      <c r="Q219" s="603"/>
      <c r="R219" s="603"/>
      <c r="S219" s="603"/>
      <c r="T219" s="604"/>
      <c r="AT219" s="600" t="s">
        <v>205</v>
      </c>
      <c r="AU219" s="600" t="s">
        <v>89</v>
      </c>
      <c r="AV219" s="599" t="s">
        <v>11</v>
      </c>
      <c r="AW219" s="599" t="s">
        <v>43</v>
      </c>
      <c r="AX219" s="599" t="s">
        <v>82</v>
      </c>
      <c r="AY219" s="600" t="s">
        <v>197</v>
      </c>
    </row>
    <row r="220" spans="2:65" s="606" customFormat="1">
      <c r="B220" s="605"/>
      <c r="D220" s="594" t="s">
        <v>205</v>
      </c>
      <c r="E220" s="607" t="s">
        <v>5</v>
      </c>
      <c r="F220" s="608" t="s">
        <v>5500</v>
      </c>
      <c r="H220" s="609">
        <v>47</v>
      </c>
      <c r="L220" s="605"/>
      <c r="M220" s="610"/>
      <c r="N220" s="611"/>
      <c r="O220" s="611"/>
      <c r="P220" s="611"/>
      <c r="Q220" s="611"/>
      <c r="R220" s="611"/>
      <c r="S220" s="611"/>
      <c r="T220" s="612"/>
      <c r="AT220" s="607" t="s">
        <v>205</v>
      </c>
      <c r="AU220" s="607" t="s">
        <v>89</v>
      </c>
      <c r="AV220" s="606" t="s">
        <v>89</v>
      </c>
      <c r="AW220" s="606" t="s">
        <v>43</v>
      </c>
      <c r="AX220" s="606" t="s">
        <v>82</v>
      </c>
      <c r="AY220" s="607" t="s">
        <v>197</v>
      </c>
    </row>
    <row r="221" spans="2:65" s="614" customFormat="1">
      <c r="B221" s="613"/>
      <c r="D221" s="594" t="s">
        <v>205</v>
      </c>
      <c r="E221" s="615" t="s">
        <v>5</v>
      </c>
      <c r="F221" s="616" t="s">
        <v>210</v>
      </c>
      <c r="H221" s="617">
        <v>47</v>
      </c>
      <c r="L221" s="613"/>
      <c r="M221" s="618"/>
      <c r="N221" s="619"/>
      <c r="O221" s="619"/>
      <c r="P221" s="619"/>
      <c r="Q221" s="619"/>
      <c r="R221" s="619"/>
      <c r="S221" s="619"/>
      <c r="T221" s="620"/>
      <c r="AT221" s="615" t="s">
        <v>205</v>
      </c>
      <c r="AU221" s="615" t="s">
        <v>89</v>
      </c>
      <c r="AV221" s="614" t="s">
        <v>129</v>
      </c>
      <c r="AW221" s="614" t="s">
        <v>43</v>
      </c>
      <c r="AX221" s="614" t="s">
        <v>11</v>
      </c>
      <c r="AY221" s="615" t="s">
        <v>197</v>
      </c>
    </row>
    <row r="222" spans="2:65" s="492" customFormat="1" ht="16.5" customHeight="1">
      <c r="B222" s="493"/>
      <c r="C222" s="572" t="s">
        <v>458</v>
      </c>
      <c r="D222" s="572" t="s">
        <v>199</v>
      </c>
      <c r="E222" s="573" t="s">
        <v>5501</v>
      </c>
      <c r="F222" s="574" t="s">
        <v>5502</v>
      </c>
      <c r="G222" s="575" t="s">
        <v>202</v>
      </c>
      <c r="H222" s="576">
        <v>1</v>
      </c>
      <c r="I222" s="7"/>
      <c r="J222" s="577">
        <f>ROUND(I222*H222,0)</f>
        <v>0</v>
      </c>
      <c r="K222" s="574" t="s">
        <v>203</v>
      </c>
      <c r="L222" s="493"/>
      <c r="M222" s="578" t="s">
        <v>5</v>
      </c>
      <c r="N222" s="579" t="s">
        <v>53</v>
      </c>
      <c r="O222" s="494"/>
      <c r="P222" s="580">
        <f>O222*H222</f>
        <v>0</v>
      </c>
      <c r="Q222" s="580">
        <v>0</v>
      </c>
      <c r="R222" s="580">
        <f>Q222*H222</f>
        <v>0</v>
      </c>
      <c r="S222" s="580">
        <v>0</v>
      </c>
      <c r="T222" s="581">
        <f>S222*H222</f>
        <v>0</v>
      </c>
      <c r="AR222" s="482" t="s">
        <v>129</v>
      </c>
      <c r="AT222" s="482" t="s">
        <v>199</v>
      </c>
      <c r="AU222" s="482" t="s">
        <v>89</v>
      </c>
      <c r="AY222" s="482" t="s">
        <v>197</v>
      </c>
      <c r="BE222" s="582">
        <f>IF(N222="základní",J222,0)</f>
        <v>0</v>
      </c>
      <c r="BF222" s="582">
        <f>IF(N222="snížená",J222,0)</f>
        <v>0</v>
      </c>
      <c r="BG222" s="582">
        <f>IF(N222="zákl. přenesená",J222,0)</f>
        <v>0</v>
      </c>
      <c r="BH222" s="582">
        <f>IF(N222="sníž. přenesená",J222,0)</f>
        <v>0</v>
      </c>
      <c r="BI222" s="582">
        <f>IF(N222="nulová",J222,0)</f>
        <v>0</v>
      </c>
      <c r="BJ222" s="482" t="s">
        <v>11</v>
      </c>
      <c r="BK222" s="582">
        <f>ROUND(I222*H222,0)</f>
        <v>0</v>
      </c>
      <c r="BL222" s="482" t="s">
        <v>129</v>
      </c>
      <c r="BM222" s="482" t="s">
        <v>5503</v>
      </c>
    </row>
    <row r="223" spans="2:65" s="492" customFormat="1" ht="121.5">
      <c r="B223" s="493"/>
      <c r="D223" s="594" t="s">
        <v>257</v>
      </c>
      <c r="F223" s="595" t="s">
        <v>5504</v>
      </c>
      <c r="L223" s="493"/>
      <c r="M223" s="596"/>
      <c r="N223" s="494"/>
      <c r="O223" s="494"/>
      <c r="P223" s="494"/>
      <c r="Q223" s="494"/>
      <c r="R223" s="494"/>
      <c r="S223" s="494"/>
      <c r="T223" s="597"/>
      <c r="AT223" s="482" t="s">
        <v>257</v>
      </c>
      <c r="AU223" s="482" t="s">
        <v>89</v>
      </c>
    </row>
    <row r="224" spans="2:65" s="599" customFormat="1">
      <c r="B224" s="598"/>
      <c r="D224" s="594" t="s">
        <v>205</v>
      </c>
      <c r="E224" s="600" t="s">
        <v>5</v>
      </c>
      <c r="F224" s="601" t="s">
        <v>5397</v>
      </c>
      <c r="H224" s="600" t="s">
        <v>5</v>
      </c>
      <c r="L224" s="598"/>
      <c r="M224" s="602"/>
      <c r="N224" s="603"/>
      <c r="O224" s="603"/>
      <c r="P224" s="603"/>
      <c r="Q224" s="603"/>
      <c r="R224" s="603"/>
      <c r="S224" s="603"/>
      <c r="T224" s="604"/>
      <c r="AT224" s="600" t="s">
        <v>205</v>
      </c>
      <c r="AU224" s="600" t="s">
        <v>89</v>
      </c>
      <c r="AV224" s="599" t="s">
        <v>11</v>
      </c>
      <c r="AW224" s="599" t="s">
        <v>43</v>
      </c>
      <c r="AX224" s="599" t="s">
        <v>82</v>
      </c>
      <c r="AY224" s="600" t="s">
        <v>197</v>
      </c>
    </row>
    <row r="225" spans="2:65" s="599" customFormat="1">
      <c r="B225" s="598"/>
      <c r="D225" s="594" t="s">
        <v>205</v>
      </c>
      <c r="E225" s="600" t="s">
        <v>5</v>
      </c>
      <c r="F225" s="601" t="s">
        <v>5447</v>
      </c>
      <c r="H225" s="600" t="s">
        <v>5</v>
      </c>
      <c r="L225" s="598"/>
      <c r="M225" s="602"/>
      <c r="N225" s="603"/>
      <c r="O225" s="603"/>
      <c r="P225" s="603"/>
      <c r="Q225" s="603"/>
      <c r="R225" s="603"/>
      <c r="S225" s="603"/>
      <c r="T225" s="604"/>
      <c r="AT225" s="600" t="s">
        <v>205</v>
      </c>
      <c r="AU225" s="600" t="s">
        <v>89</v>
      </c>
      <c r="AV225" s="599" t="s">
        <v>11</v>
      </c>
      <c r="AW225" s="599" t="s">
        <v>43</v>
      </c>
      <c r="AX225" s="599" t="s">
        <v>82</v>
      </c>
      <c r="AY225" s="600" t="s">
        <v>197</v>
      </c>
    </row>
    <row r="226" spans="2:65" s="606" customFormat="1">
      <c r="B226" s="605"/>
      <c r="D226" s="594" t="s">
        <v>205</v>
      </c>
      <c r="E226" s="607" t="s">
        <v>5</v>
      </c>
      <c r="F226" s="608" t="s">
        <v>5411</v>
      </c>
      <c r="H226" s="609">
        <v>1</v>
      </c>
      <c r="L226" s="605"/>
      <c r="M226" s="610"/>
      <c r="N226" s="611"/>
      <c r="O226" s="611"/>
      <c r="P226" s="611"/>
      <c r="Q226" s="611"/>
      <c r="R226" s="611"/>
      <c r="S226" s="611"/>
      <c r="T226" s="612"/>
      <c r="AT226" s="607" t="s">
        <v>205</v>
      </c>
      <c r="AU226" s="607" t="s">
        <v>89</v>
      </c>
      <c r="AV226" s="606" t="s">
        <v>89</v>
      </c>
      <c r="AW226" s="606" t="s">
        <v>43</v>
      </c>
      <c r="AX226" s="606" t="s">
        <v>82</v>
      </c>
      <c r="AY226" s="607" t="s">
        <v>197</v>
      </c>
    </row>
    <row r="227" spans="2:65" s="614" customFormat="1">
      <c r="B227" s="613"/>
      <c r="D227" s="594" t="s">
        <v>205</v>
      </c>
      <c r="E227" s="615" t="s">
        <v>5</v>
      </c>
      <c r="F227" s="616" t="s">
        <v>210</v>
      </c>
      <c r="H227" s="617">
        <v>1</v>
      </c>
      <c r="L227" s="613"/>
      <c r="M227" s="618"/>
      <c r="N227" s="619"/>
      <c r="O227" s="619"/>
      <c r="P227" s="619"/>
      <c r="Q227" s="619"/>
      <c r="R227" s="619"/>
      <c r="S227" s="619"/>
      <c r="T227" s="620"/>
      <c r="AT227" s="615" t="s">
        <v>205</v>
      </c>
      <c r="AU227" s="615" t="s">
        <v>89</v>
      </c>
      <c r="AV227" s="614" t="s">
        <v>129</v>
      </c>
      <c r="AW227" s="614" t="s">
        <v>43</v>
      </c>
      <c r="AX227" s="614" t="s">
        <v>11</v>
      </c>
      <c r="AY227" s="615" t="s">
        <v>197</v>
      </c>
    </row>
    <row r="228" spans="2:65" s="492" customFormat="1" ht="16.5" customHeight="1">
      <c r="B228" s="493"/>
      <c r="C228" s="629" t="s">
        <v>466</v>
      </c>
      <c r="D228" s="629" t="s">
        <v>1907</v>
      </c>
      <c r="E228" s="630" t="s">
        <v>5505</v>
      </c>
      <c r="F228" s="631" t="s">
        <v>5506</v>
      </c>
      <c r="G228" s="632" t="s">
        <v>202</v>
      </c>
      <c r="H228" s="633">
        <v>1</v>
      </c>
      <c r="I228" s="11"/>
      <c r="J228" s="634">
        <f>ROUND(I228*H228,0)</f>
        <v>0</v>
      </c>
      <c r="K228" s="631" t="s">
        <v>5</v>
      </c>
      <c r="L228" s="635"/>
      <c r="M228" s="636" t="s">
        <v>5</v>
      </c>
      <c r="N228" s="637" t="s">
        <v>53</v>
      </c>
      <c r="O228" s="494"/>
      <c r="P228" s="580">
        <f>O228*H228</f>
        <v>0</v>
      </c>
      <c r="Q228" s="580">
        <v>8.3000000000000004E-2</v>
      </c>
      <c r="R228" s="580">
        <f>Q228*H228</f>
        <v>8.3000000000000004E-2</v>
      </c>
      <c r="S228" s="580">
        <v>0</v>
      </c>
      <c r="T228" s="581">
        <f>S228*H228</f>
        <v>0</v>
      </c>
      <c r="AR228" s="482" t="s">
        <v>303</v>
      </c>
      <c r="AT228" s="482" t="s">
        <v>1907</v>
      </c>
      <c r="AU228" s="482" t="s">
        <v>89</v>
      </c>
      <c r="AY228" s="482" t="s">
        <v>197</v>
      </c>
      <c r="BE228" s="582">
        <f>IF(N228="základní",J228,0)</f>
        <v>0</v>
      </c>
      <c r="BF228" s="582">
        <f>IF(N228="snížená",J228,0)</f>
        <v>0</v>
      </c>
      <c r="BG228" s="582">
        <f>IF(N228="zákl. přenesená",J228,0)</f>
        <v>0</v>
      </c>
      <c r="BH228" s="582">
        <f>IF(N228="sníž. přenesená",J228,0)</f>
        <v>0</v>
      </c>
      <c r="BI228" s="582">
        <f>IF(N228="nulová",J228,0)</f>
        <v>0</v>
      </c>
      <c r="BJ228" s="482" t="s">
        <v>11</v>
      </c>
      <c r="BK228" s="582">
        <f>ROUND(I228*H228,0)</f>
        <v>0</v>
      </c>
      <c r="BL228" s="482" t="s">
        <v>129</v>
      </c>
      <c r="BM228" s="482" t="s">
        <v>5507</v>
      </c>
    </row>
    <row r="229" spans="2:65" s="492" customFormat="1" ht="16.5" customHeight="1">
      <c r="B229" s="493"/>
      <c r="C229" s="572" t="s">
        <v>604</v>
      </c>
      <c r="D229" s="572" t="s">
        <v>199</v>
      </c>
      <c r="E229" s="573" t="s">
        <v>5508</v>
      </c>
      <c r="F229" s="574" t="s">
        <v>5509</v>
      </c>
      <c r="G229" s="575" t="s">
        <v>202</v>
      </c>
      <c r="H229" s="576">
        <v>1</v>
      </c>
      <c r="I229" s="7"/>
      <c r="J229" s="577">
        <f>ROUND(I229*H229,0)</f>
        <v>0</v>
      </c>
      <c r="K229" s="574" t="s">
        <v>203</v>
      </c>
      <c r="L229" s="493"/>
      <c r="M229" s="578" t="s">
        <v>5</v>
      </c>
      <c r="N229" s="579" t="s">
        <v>53</v>
      </c>
      <c r="O229" s="494"/>
      <c r="P229" s="580">
        <f>O229*H229</f>
        <v>0</v>
      </c>
      <c r="Q229" s="580">
        <v>0</v>
      </c>
      <c r="R229" s="580">
        <f>Q229*H229</f>
        <v>0</v>
      </c>
      <c r="S229" s="580">
        <v>0</v>
      </c>
      <c r="T229" s="581">
        <f>S229*H229</f>
        <v>0</v>
      </c>
      <c r="AR229" s="482" t="s">
        <v>129</v>
      </c>
      <c r="AT229" s="482" t="s">
        <v>199</v>
      </c>
      <c r="AU229" s="482" t="s">
        <v>89</v>
      </c>
      <c r="AY229" s="482" t="s">
        <v>197</v>
      </c>
      <c r="BE229" s="582">
        <f>IF(N229="základní",J229,0)</f>
        <v>0</v>
      </c>
      <c r="BF229" s="582">
        <f>IF(N229="snížená",J229,0)</f>
        <v>0</v>
      </c>
      <c r="BG229" s="582">
        <f>IF(N229="zákl. přenesená",J229,0)</f>
        <v>0</v>
      </c>
      <c r="BH229" s="582">
        <f>IF(N229="sníž. přenesená",J229,0)</f>
        <v>0</v>
      </c>
      <c r="BI229" s="582">
        <f>IF(N229="nulová",J229,0)</f>
        <v>0</v>
      </c>
      <c r="BJ229" s="482" t="s">
        <v>11</v>
      </c>
      <c r="BK229" s="582">
        <f>ROUND(I229*H229,0)</f>
        <v>0</v>
      </c>
      <c r="BL229" s="482" t="s">
        <v>129</v>
      </c>
      <c r="BM229" s="482" t="s">
        <v>5510</v>
      </c>
    </row>
    <row r="230" spans="2:65" s="492" customFormat="1" ht="121.5">
      <c r="B230" s="493"/>
      <c r="D230" s="594" t="s">
        <v>257</v>
      </c>
      <c r="F230" s="595" t="s">
        <v>5511</v>
      </c>
      <c r="L230" s="493"/>
      <c r="M230" s="596"/>
      <c r="N230" s="494"/>
      <c r="O230" s="494"/>
      <c r="P230" s="494"/>
      <c r="Q230" s="494"/>
      <c r="R230" s="494"/>
      <c r="S230" s="494"/>
      <c r="T230" s="597"/>
      <c r="AT230" s="482" t="s">
        <v>257</v>
      </c>
      <c r="AU230" s="482" t="s">
        <v>89</v>
      </c>
    </row>
    <row r="231" spans="2:65" s="599" customFormat="1">
      <c r="B231" s="598"/>
      <c r="D231" s="594" t="s">
        <v>205</v>
      </c>
      <c r="E231" s="600" t="s">
        <v>5</v>
      </c>
      <c r="F231" s="601" t="s">
        <v>5397</v>
      </c>
      <c r="H231" s="600" t="s">
        <v>5</v>
      </c>
      <c r="L231" s="598"/>
      <c r="M231" s="602"/>
      <c r="N231" s="603"/>
      <c r="O231" s="603"/>
      <c r="P231" s="603"/>
      <c r="Q231" s="603"/>
      <c r="R231" s="603"/>
      <c r="S231" s="603"/>
      <c r="T231" s="604"/>
      <c r="AT231" s="600" t="s">
        <v>205</v>
      </c>
      <c r="AU231" s="600" t="s">
        <v>89</v>
      </c>
      <c r="AV231" s="599" t="s">
        <v>11</v>
      </c>
      <c r="AW231" s="599" t="s">
        <v>43</v>
      </c>
      <c r="AX231" s="599" t="s">
        <v>82</v>
      </c>
      <c r="AY231" s="600" t="s">
        <v>197</v>
      </c>
    </row>
    <row r="232" spans="2:65" s="606" customFormat="1">
      <c r="B232" s="605"/>
      <c r="D232" s="594" t="s">
        <v>205</v>
      </c>
      <c r="E232" s="607" t="s">
        <v>5</v>
      </c>
      <c r="F232" s="608" t="s">
        <v>5411</v>
      </c>
      <c r="H232" s="609">
        <v>1</v>
      </c>
      <c r="L232" s="605"/>
      <c r="M232" s="610"/>
      <c r="N232" s="611"/>
      <c r="O232" s="611"/>
      <c r="P232" s="611"/>
      <c r="Q232" s="611"/>
      <c r="R232" s="611"/>
      <c r="S232" s="611"/>
      <c r="T232" s="612"/>
      <c r="AT232" s="607" t="s">
        <v>205</v>
      </c>
      <c r="AU232" s="607" t="s">
        <v>89</v>
      </c>
      <c r="AV232" s="606" t="s">
        <v>89</v>
      </c>
      <c r="AW232" s="606" t="s">
        <v>43</v>
      </c>
      <c r="AX232" s="606" t="s">
        <v>82</v>
      </c>
      <c r="AY232" s="607" t="s">
        <v>197</v>
      </c>
    </row>
    <row r="233" spans="2:65" s="614" customFormat="1">
      <c r="B233" s="613"/>
      <c r="D233" s="594" t="s">
        <v>205</v>
      </c>
      <c r="E233" s="615" t="s">
        <v>5</v>
      </c>
      <c r="F233" s="616" t="s">
        <v>210</v>
      </c>
      <c r="H233" s="617">
        <v>1</v>
      </c>
      <c r="L233" s="613"/>
      <c r="M233" s="618"/>
      <c r="N233" s="619"/>
      <c r="O233" s="619"/>
      <c r="P233" s="619"/>
      <c r="Q233" s="619"/>
      <c r="R233" s="619"/>
      <c r="S233" s="619"/>
      <c r="T233" s="620"/>
      <c r="AT233" s="615" t="s">
        <v>205</v>
      </c>
      <c r="AU233" s="615" t="s">
        <v>89</v>
      </c>
      <c r="AV233" s="614" t="s">
        <v>129</v>
      </c>
      <c r="AW233" s="614" t="s">
        <v>43</v>
      </c>
      <c r="AX233" s="614" t="s">
        <v>11</v>
      </c>
      <c r="AY233" s="615" t="s">
        <v>197</v>
      </c>
    </row>
    <row r="234" spans="2:65" s="492" customFormat="1" ht="25.5" customHeight="1">
      <c r="B234" s="493"/>
      <c r="C234" s="629" t="s">
        <v>608</v>
      </c>
      <c r="D234" s="629" t="s">
        <v>1907</v>
      </c>
      <c r="E234" s="630" t="s">
        <v>5512</v>
      </c>
      <c r="F234" s="631" t="s">
        <v>5513</v>
      </c>
      <c r="G234" s="632" t="s">
        <v>202</v>
      </c>
      <c r="H234" s="633">
        <v>1</v>
      </c>
      <c r="I234" s="11"/>
      <c r="J234" s="634">
        <f>ROUND(I234*H234,0)</f>
        <v>0</v>
      </c>
      <c r="K234" s="631" t="s">
        <v>5</v>
      </c>
      <c r="L234" s="635"/>
      <c r="M234" s="636" t="s">
        <v>5</v>
      </c>
      <c r="N234" s="637" t="s">
        <v>53</v>
      </c>
      <c r="O234" s="494"/>
      <c r="P234" s="580">
        <f>O234*H234</f>
        <v>0</v>
      </c>
      <c r="Q234" s="580">
        <v>0.12</v>
      </c>
      <c r="R234" s="580">
        <f>Q234*H234</f>
        <v>0.12</v>
      </c>
      <c r="S234" s="580">
        <v>0</v>
      </c>
      <c r="T234" s="581">
        <f>S234*H234</f>
        <v>0</v>
      </c>
      <c r="AR234" s="482" t="s">
        <v>303</v>
      </c>
      <c r="AT234" s="482" t="s">
        <v>1907</v>
      </c>
      <c r="AU234" s="482" t="s">
        <v>89</v>
      </c>
      <c r="AY234" s="482" t="s">
        <v>197</v>
      </c>
      <c r="BE234" s="582">
        <f>IF(N234="základní",J234,0)</f>
        <v>0</v>
      </c>
      <c r="BF234" s="582">
        <f>IF(N234="snížená",J234,0)</f>
        <v>0</v>
      </c>
      <c r="BG234" s="582">
        <f>IF(N234="zákl. přenesená",J234,0)</f>
        <v>0</v>
      </c>
      <c r="BH234" s="582">
        <f>IF(N234="sníž. přenesená",J234,0)</f>
        <v>0</v>
      </c>
      <c r="BI234" s="582">
        <f>IF(N234="nulová",J234,0)</f>
        <v>0</v>
      </c>
      <c r="BJ234" s="482" t="s">
        <v>11</v>
      </c>
      <c r="BK234" s="582">
        <f>ROUND(I234*H234,0)</f>
        <v>0</v>
      </c>
      <c r="BL234" s="482" t="s">
        <v>129</v>
      </c>
      <c r="BM234" s="482" t="s">
        <v>5514</v>
      </c>
    </row>
    <row r="235" spans="2:65" s="492" customFormat="1" ht="27">
      <c r="B235" s="493"/>
      <c r="D235" s="594" t="s">
        <v>2337</v>
      </c>
      <c r="F235" s="595" t="s">
        <v>5515</v>
      </c>
      <c r="L235" s="493"/>
      <c r="M235" s="596"/>
      <c r="N235" s="494"/>
      <c r="O235" s="494"/>
      <c r="P235" s="494"/>
      <c r="Q235" s="494"/>
      <c r="R235" s="494"/>
      <c r="S235" s="494"/>
      <c r="T235" s="597"/>
      <c r="AT235" s="482" t="s">
        <v>2337</v>
      </c>
      <c r="AU235" s="482" t="s">
        <v>89</v>
      </c>
    </row>
    <row r="236" spans="2:65" s="560" customFormat="1" ht="29.85" customHeight="1">
      <c r="B236" s="559"/>
      <c r="D236" s="561" t="s">
        <v>81</v>
      </c>
      <c r="E236" s="570" t="s">
        <v>129</v>
      </c>
      <c r="F236" s="570" t="s">
        <v>319</v>
      </c>
      <c r="J236" s="571">
        <f>BK236</f>
        <v>0</v>
      </c>
      <c r="L236" s="559"/>
      <c r="M236" s="564"/>
      <c r="N236" s="565"/>
      <c r="O236" s="565"/>
      <c r="P236" s="566">
        <f>SUM(P237:P263)</f>
        <v>0</v>
      </c>
      <c r="Q236" s="565"/>
      <c r="R236" s="566">
        <f>SUM(R237:R263)</f>
        <v>1.7746559999999998E-2</v>
      </c>
      <c r="S236" s="565"/>
      <c r="T236" s="567">
        <f>SUM(T237:T263)</f>
        <v>0</v>
      </c>
      <c r="AR236" s="561" t="s">
        <v>11</v>
      </c>
      <c r="AT236" s="568" t="s">
        <v>81</v>
      </c>
      <c r="AU236" s="568" t="s">
        <v>11</v>
      </c>
      <c r="AY236" s="561" t="s">
        <v>197</v>
      </c>
      <c r="BK236" s="569">
        <f>SUM(BK237:BK263)</f>
        <v>0</v>
      </c>
    </row>
    <row r="237" spans="2:65" s="492" customFormat="1" ht="25.5" customHeight="1">
      <c r="B237" s="493"/>
      <c r="C237" s="572" t="s">
        <v>705</v>
      </c>
      <c r="D237" s="572" t="s">
        <v>199</v>
      </c>
      <c r="E237" s="573" t="s">
        <v>5338</v>
      </c>
      <c r="F237" s="574" t="s">
        <v>5339</v>
      </c>
      <c r="G237" s="575" t="s">
        <v>213</v>
      </c>
      <c r="H237" s="576">
        <v>9.9749999999999996</v>
      </c>
      <c r="I237" s="7"/>
      <c r="J237" s="577">
        <f>ROUND(I237*H237,0)</f>
        <v>0</v>
      </c>
      <c r="K237" s="574" t="s">
        <v>203</v>
      </c>
      <c r="L237" s="493"/>
      <c r="M237" s="578" t="s">
        <v>5</v>
      </c>
      <c r="N237" s="579" t="s">
        <v>53</v>
      </c>
      <c r="O237" s="494"/>
      <c r="P237" s="580">
        <f>O237*H237</f>
        <v>0</v>
      </c>
      <c r="Q237" s="580">
        <v>0</v>
      </c>
      <c r="R237" s="580">
        <f>Q237*H237</f>
        <v>0</v>
      </c>
      <c r="S237" s="580">
        <v>0</v>
      </c>
      <c r="T237" s="581">
        <f>S237*H237</f>
        <v>0</v>
      </c>
      <c r="AR237" s="482" t="s">
        <v>129</v>
      </c>
      <c r="AT237" s="482" t="s">
        <v>199</v>
      </c>
      <c r="AU237" s="482" t="s">
        <v>89</v>
      </c>
      <c r="AY237" s="482" t="s">
        <v>197</v>
      </c>
      <c r="BE237" s="582">
        <f>IF(N237="základní",J237,0)</f>
        <v>0</v>
      </c>
      <c r="BF237" s="582">
        <f>IF(N237="snížená",J237,0)</f>
        <v>0</v>
      </c>
      <c r="BG237" s="582">
        <f>IF(N237="zákl. přenesená",J237,0)</f>
        <v>0</v>
      </c>
      <c r="BH237" s="582">
        <f>IF(N237="sníž. přenesená",J237,0)</f>
        <v>0</v>
      </c>
      <c r="BI237" s="582">
        <f>IF(N237="nulová",J237,0)</f>
        <v>0</v>
      </c>
      <c r="BJ237" s="482" t="s">
        <v>11</v>
      </c>
      <c r="BK237" s="582">
        <f>ROUND(I237*H237,0)</f>
        <v>0</v>
      </c>
      <c r="BL237" s="482" t="s">
        <v>129</v>
      </c>
      <c r="BM237" s="482" t="s">
        <v>5516</v>
      </c>
    </row>
    <row r="238" spans="2:65" s="492" customFormat="1" ht="54">
      <c r="B238" s="493"/>
      <c r="D238" s="594" t="s">
        <v>257</v>
      </c>
      <c r="F238" s="595" t="s">
        <v>5341</v>
      </c>
      <c r="L238" s="493"/>
      <c r="M238" s="596"/>
      <c r="N238" s="494"/>
      <c r="O238" s="494"/>
      <c r="P238" s="494"/>
      <c r="Q238" s="494"/>
      <c r="R238" s="494"/>
      <c r="S238" s="494"/>
      <c r="T238" s="597"/>
      <c r="AT238" s="482" t="s">
        <v>257</v>
      </c>
      <c r="AU238" s="482" t="s">
        <v>89</v>
      </c>
    </row>
    <row r="239" spans="2:65" s="599" customFormat="1">
      <c r="B239" s="598"/>
      <c r="D239" s="594" t="s">
        <v>205</v>
      </c>
      <c r="E239" s="600" t="s">
        <v>5</v>
      </c>
      <c r="F239" s="601" t="s">
        <v>5397</v>
      </c>
      <c r="H239" s="600" t="s">
        <v>5</v>
      </c>
      <c r="L239" s="598"/>
      <c r="M239" s="602"/>
      <c r="N239" s="603"/>
      <c r="O239" s="603"/>
      <c r="P239" s="603"/>
      <c r="Q239" s="603"/>
      <c r="R239" s="603"/>
      <c r="S239" s="603"/>
      <c r="T239" s="604"/>
      <c r="AT239" s="600" t="s">
        <v>205</v>
      </c>
      <c r="AU239" s="600" t="s">
        <v>89</v>
      </c>
      <c r="AV239" s="599" t="s">
        <v>11</v>
      </c>
      <c r="AW239" s="599" t="s">
        <v>43</v>
      </c>
      <c r="AX239" s="599" t="s">
        <v>82</v>
      </c>
      <c r="AY239" s="600" t="s">
        <v>197</v>
      </c>
    </row>
    <row r="240" spans="2:65" s="599" customFormat="1">
      <c r="B240" s="598"/>
      <c r="D240" s="594" t="s">
        <v>205</v>
      </c>
      <c r="E240" s="600" t="s">
        <v>5</v>
      </c>
      <c r="F240" s="601" t="s">
        <v>5447</v>
      </c>
      <c r="H240" s="600" t="s">
        <v>5</v>
      </c>
      <c r="L240" s="598"/>
      <c r="M240" s="602"/>
      <c r="N240" s="603"/>
      <c r="O240" s="603"/>
      <c r="P240" s="603"/>
      <c r="Q240" s="603"/>
      <c r="R240" s="603"/>
      <c r="S240" s="603"/>
      <c r="T240" s="604"/>
      <c r="AT240" s="600" t="s">
        <v>205</v>
      </c>
      <c r="AU240" s="600" t="s">
        <v>89</v>
      </c>
      <c r="AV240" s="599" t="s">
        <v>11</v>
      </c>
      <c r="AW240" s="599" t="s">
        <v>43</v>
      </c>
      <c r="AX240" s="599" t="s">
        <v>82</v>
      </c>
      <c r="AY240" s="600" t="s">
        <v>197</v>
      </c>
    </row>
    <row r="241" spans="2:65" s="606" customFormat="1">
      <c r="B241" s="605"/>
      <c r="D241" s="594" t="s">
        <v>205</v>
      </c>
      <c r="E241" s="607" t="s">
        <v>5</v>
      </c>
      <c r="F241" s="608" t="s">
        <v>5517</v>
      </c>
      <c r="H241" s="609">
        <v>0.57499999999999996</v>
      </c>
      <c r="L241" s="605"/>
      <c r="M241" s="610"/>
      <c r="N241" s="611"/>
      <c r="O241" s="611"/>
      <c r="P241" s="611"/>
      <c r="Q241" s="611"/>
      <c r="R241" s="611"/>
      <c r="S241" s="611"/>
      <c r="T241" s="612"/>
      <c r="AT241" s="607" t="s">
        <v>205</v>
      </c>
      <c r="AU241" s="607" t="s">
        <v>89</v>
      </c>
      <c r="AV241" s="606" t="s">
        <v>89</v>
      </c>
      <c r="AW241" s="606" t="s">
        <v>43</v>
      </c>
      <c r="AX241" s="606" t="s">
        <v>82</v>
      </c>
      <c r="AY241" s="607" t="s">
        <v>197</v>
      </c>
    </row>
    <row r="242" spans="2:65" s="599" customFormat="1">
      <c r="B242" s="598"/>
      <c r="D242" s="594" t="s">
        <v>205</v>
      </c>
      <c r="E242" s="600" t="s">
        <v>5</v>
      </c>
      <c r="F242" s="601" t="s">
        <v>5518</v>
      </c>
      <c r="H242" s="600" t="s">
        <v>5</v>
      </c>
      <c r="L242" s="598"/>
      <c r="M242" s="602"/>
      <c r="N242" s="603"/>
      <c r="O242" s="603"/>
      <c r="P242" s="603"/>
      <c r="Q242" s="603"/>
      <c r="R242" s="603"/>
      <c r="S242" s="603"/>
      <c r="T242" s="604"/>
      <c r="AT242" s="600" t="s">
        <v>205</v>
      </c>
      <c r="AU242" s="600" t="s">
        <v>89</v>
      </c>
      <c r="AV242" s="599" t="s">
        <v>11</v>
      </c>
      <c r="AW242" s="599" t="s">
        <v>43</v>
      </c>
      <c r="AX242" s="599" t="s">
        <v>82</v>
      </c>
      <c r="AY242" s="600" t="s">
        <v>197</v>
      </c>
    </row>
    <row r="243" spans="2:65" s="606" customFormat="1">
      <c r="B243" s="605"/>
      <c r="D243" s="594" t="s">
        <v>205</v>
      </c>
      <c r="E243" s="607" t="s">
        <v>5</v>
      </c>
      <c r="F243" s="608" t="s">
        <v>5519</v>
      </c>
      <c r="H243" s="609">
        <v>9.4</v>
      </c>
      <c r="L243" s="605"/>
      <c r="M243" s="610"/>
      <c r="N243" s="611"/>
      <c r="O243" s="611"/>
      <c r="P243" s="611"/>
      <c r="Q243" s="611"/>
      <c r="R243" s="611"/>
      <c r="S243" s="611"/>
      <c r="T243" s="612"/>
      <c r="AT243" s="607" t="s">
        <v>205</v>
      </c>
      <c r="AU243" s="607" t="s">
        <v>89</v>
      </c>
      <c r="AV243" s="606" t="s">
        <v>89</v>
      </c>
      <c r="AW243" s="606" t="s">
        <v>43</v>
      </c>
      <c r="AX243" s="606" t="s">
        <v>82</v>
      </c>
      <c r="AY243" s="607" t="s">
        <v>197</v>
      </c>
    </row>
    <row r="244" spans="2:65" s="614" customFormat="1">
      <c r="B244" s="613"/>
      <c r="D244" s="594" t="s">
        <v>205</v>
      </c>
      <c r="E244" s="615" t="s">
        <v>5</v>
      </c>
      <c r="F244" s="616" t="s">
        <v>210</v>
      </c>
      <c r="H244" s="617">
        <v>9.9749999999999996</v>
      </c>
      <c r="L244" s="613"/>
      <c r="M244" s="618"/>
      <c r="N244" s="619"/>
      <c r="O244" s="619"/>
      <c r="P244" s="619"/>
      <c r="Q244" s="619"/>
      <c r="R244" s="619"/>
      <c r="S244" s="619"/>
      <c r="T244" s="620"/>
      <c r="AT244" s="615" t="s">
        <v>205</v>
      </c>
      <c r="AU244" s="615" t="s">
        <v>89</v>
      </c>
      <c r="AV244" s="614" t="s">
        <v>129</v>
      </c>
      <c r="AW244" s="614" t="s">
        <v>43</v>
      </c>
      <c r="AX244" s="614" t="s">
        <v>11</v>
      </c>
      <c r="AY244" s="615" t="s">
        <v>197</v>
      </c>
    </row>
    <row r="245" spans="2:65" s="492" customFormat="1" ht="25.5" customHeight="1">
      <c r="B245" s="493"/>
      <c r="C245" s="572" t="s">
        <v>752</v>
      </c>
      <c r="D245" s="572" t="s">
        <v>199</v>
      </c>
      <c r="E245" s="573" t="s">
        <v>5520</v>
      </c>
      <c r="F245" s="574" t="s">
        <v>5521</v>
      </c>
      <c r="G245" s="575" t="s">
        <v>213</v>
      </c>
      <c r="H245" s="576">
        <v>0.61199999999999999</v>
      </c>
      <c r="I245" s="7"/>
      <c r="J245" s="577">
        <f>ROUND(I245*H245,0)</f>
        <v>0</v>
      </c>
      <c r="K245" s="574" t="s">
        <v>203</v>
      </c>
      <c r="L245" s="493"/>
      <c r="M245" s="578" t="s">
        <v>5</v>
      </c>
      <c r="N245" s="579" t="s">
        <v>53</v>
      </c>
      <c r="O245" s="494"/>
      <c r="P245" s="580">
        <f>O245*H245</f>
        <v>0</v>
      </c>
      <c r="Q245" s="580">
        <v>0</v>
      </c>
      <c r="R245" s="580">
        <f>Q245*H245</f>
        <v>0</v>
      </c>
      <c r="S245" s="580">
        <v>0</v>
      </c>
      <c r="T245" s="581">
        <f>S245*H245</f>
        <v>0</v>
      </c>
      <c r="AR245" s="482" t="s">
        <v>129</v>
      </c>
      <c r="AT245" s="482" t="s">
        <v>199</v>
      </c>
      <c r="AU245" s="482" t="s">
        <v>89</v>
      </c>
      <c r="AY245" s="482" t="s">
        <v>197</v>
      </c>
      <c r="BE245" s="582">
        <f>IF(N245="základní",J245,0)</f>
        <v>0</v>
      </c>
      <c r="BF245" s="582">
        <f>IF(N245="snížená",J245,0)</f>
        <v>0</v>
      </c>
      <c r="BG245" s="582">
        <f>IF(N245="zákl. přenesená",J245,0)</f>
        <v>0</v>
      </c>
      <c r="BH245" s="582">
        <f>IF(N245="sníž. přenesená",J245,0)</f>
        <v>0</v>
      </c>
      <c r="BI245" s="582">
        <f>IF(N245="nulová",J245,0)</f>
        <v>0</v>
      </c>
      <c r="BJ245" s="482" t="s">
        <v>11</v>
      </c>
      <c r="BK245" s="582">
        <f>ROUND(I245*H245,0)</f>
        <v>0</v>
      </c>
      <c r="BL245" s="482" t="s">
        <v>129</v>
      </c>
      <c r="BM245" s="482" t="s">
        <v>5522</v>
      </c>
    </row>
    <row r="246" spans="2:65" s="492" customFormat="1" ht="40.5">
      <c r="B246" s="493"/>
      <c r="D246" s="594" t="s">
        <v>257</v>
      </c>
      <c r="F246" s="595" t="s">
        <v>5347</v>
      </c>
      <c r="L246" s="493"/>
      <c r="M246" s="596"/>
      <c r="N246" s="494"/>
      <c r="O246" s="494"/>
      <c r="P246" s="494"/>
      <c r="Q246" s="494"/>
      <c r="R246" s="494"/>
      <c r="S246" s="494"/>
      <c r="T246" s="597"/>
      <c r="AT246" s="482" t="s">
        <v>257</v>
      </c>
      <c r="AU246" s="482" t="s">
        <v>89</v>
      </c>
    </row>
    <row r="247" spans="2:65" s="599" customFormat="1">
      <c r="B247" s="598"/>
      <c r="D247" s="594" t="s">
        <v>205</v>
      </c>
      <c r="E247" s="600" t="s">
        <v>5</v>
      </c>
      <c r="F247" s="601" t="s">
        <v>5397</v>
      </c>
      <c r="H247" s="600" t="s">
        <v>5</v>
      </c>
      <c r="L247" s="598"/>
      <c r="M247" s="602"/>
      <c r="N247" s="603"/>
      <c r="O247" s="603"/>
      <c r="P247" s="603"/>
      <c r="Q247" s="603"/>
      <c r="R247" s="603"/>
      <c r="S247" s="603"/>
      <c r="T247" s="604"/>
      <c r="AT247" s="600" t="s">
        <v>205</v>
      </c>
      <c r="AU247" s="600" t="s">
        <v>89</v>
      </c>
      <c r="AV247" s="599" t="s">
        <v>11</v>
      </c>
      <c r="AW247" s="599" t="s">
        <v>43</v>
      </c>
      <c r="AX247" s="599" t="s">
        <v>82</v>
      </c>
      <c r="AY247" s="600" t="s">
        <v>197</v>
      </c>
    </row>
    <row r="248" spans="2:65" s="599" customFormat="1">
      <c r="B248" s="598"/>
      <c r="D248" s="594" t="s">
        <v>205</v>
      </c>
      <c r="E248" s="600" t="s">
        <v>5</v>
      </c>
      <c r="F248" s="601" t="s">
        <v>5447</v>
      </c>
      <c r="H248" s="600" t="s">
        <v>5</v>
      </c>
      <c r="L248" s="598"/>
      <c r="M248" s="602"/>
      <c r="N248" s="603"/>
      <c r="O248" s="603"/>
      <c r="P248" s="603"/>
      <c r="Q248" s="603"/>
      <c r="R248" s="603"/>
      <c r="S248" s="603"/>
      <c r="T248" s="604"/>
      <c r="AT248" s="600" t="s">
        <v>205</v>
      </c>
      <c r="AU248" s="600" t="s">
        <v>89</v>
      </c>
      <c r="AV248" s="599" t="s">
        <v>11</v>
      </c>
      <c r="AW248" s="599" t="s">
        <v>43</v>
      </c>
      <c r="AX248" s="599" t="s">
        <v>82</v>
      </c>
      <c r="AY248" s="600" t="s">
        <v>197</v>
      </c>
    </row>
    <row r="249" spans="2:65" s="606" customFormat="1">
      <c r="B249" s="605"/>
      <c r="D249" s="594" t="s">
        <v>205</v>
      </c>
      <c r="E249" s="607" t="s">
        <v>5</v>
      </c>
      <c r="F249" s="608" t="s">
        <v>5523</v>
      </c>
      <c r="H249" s="609">
        <v>0.39900000000000002</v>
      </c>
      <c r="L249" s="605"/>
      <c r="M249" s="610"/>
      <c r="N249" s="611"/>
      <c r="O249" s="611"/>
      <c r="P249" s="611"/>
      <c r="Q249" s="611"/>
      <c r="R249" s="611"/>
      <c r="S249" s="611"/>
      <c r="T249" s="612"/>
      <c r="AT249" s="607" t="s">
        <v>205</v>
      </c>
      <c r="AU249" s="607" t="s">
        <v>89</v>
      </c>
      <c r="AV249" s="606" t="s">
        <v>89</v>
      </c>
      <c r="AW249" s="606" t="s">
        <v>43</v>
      </c>
      <c r="AX249" s="606" t="s">
        <v>82</v>
      </c>
      <c r="AY249" s="607" t="s">
        <v>197</v>
      </c>
    </row>
    <row r="250" spans="2:65" s="599" customFormat="1">
      <c r="B250" s="598"/>
      <c r="D250" s="594" t="s">
        <v>205</v>
      </c>
      <c r="E250" s="600" t="s">
        <v>5</v>
      </c>
      <c r="F250" s="601" t="s">
        <v>5524</v>
      </c>
      <c r="H250" s="600" t="s">
        <v>5</v>
      </c>
      <c r="L250" s="598"/>
      <c r="M250" s="602"/>
      <c r="N250" s="603"/>
      <c r="O250" s="603"/>
      <c r="P250" s="603"/>
      <c r="Q250" s="603"/>
      <c r="R250" s="603"/>
      <c r="S250" s="603"/>
      <c r="T250" s="604"/>
      <c r="AT250" s="600" t="s">
        <v>205</v>
      </c>
      <c r="AU250" s="600" t="s">
        <v>89</v>
      </c>
      <c r="AV250" s="599" t="s">
        <v>11</v>
      </c>
      <c r="AW250" s="599" t="s">
        <v>43</v>
      </c>
      <c r="AX250" s="599" t="s">
        <v>82</v>
      </c>
      <c r="AY250" s="600" t="s">
        <v>197</v>
      </c>
    </row>
    <row r="251" spans="2:65" s="606" customFormat="1">
      <c r="B251" s="605"/>
      <c r="D251" s="594" t="s">
        <v>205</v>
      </c>
      <c r="E251" s="607" t="s">
        <v>5</v>
      </c>
      <c r="F251" s="608" t="s">
        <v>5525</v>
      </c>
      <c r="H251" s="609">
        <v>5.7000000000000002E-2</v>
      </c>
      <c r="L251" s="605"/>
      <c r="M251" s="610"/>
      <c r="N251" s="611"/>
      <c r="O251" s="611"/>
      <c r="P251" s="611"/>
      <c r="Q251" s="611"/>
      <c r="R251" s="611"/>
      <c r="S251" s="611"/>
      <c r="T251" s="612"/>
      <c r="AT251" s="607" t="s">
        <v>205</v>
      </c>
      <c r="AU251" s="607" t="s">
        <v>89</v>
      </c>
      <c r="AV251" s="606" t="s">
        <v>89</v>
      </c>
      <c r="AW251" s="606" t="s">
        <v>43</v>
      </c>
      <c r="AX251" s="606" t="s">
        <v>82</v>
      </c>
      <c r="AY251" s="607" t="s">
        <v>197</v>
      </c>
    </row>
    <row r="252" spans="2:65" s="599" customFormat="1">
      <c r="B252" s="598"/>
      <c r="D252" s="594" t="s">
        <v>205</v>
      </c>
      <c r="E252" s="600" t="s">
        <v>5</v>
      </c>
      <c r="F252" s="601" t="s">
        <v>5526</v>
      </c>
      <c r="H252" s="600" t="s">
        <v>5</v>
      </c>
      <c r="L252" s="598"/>
      <c r="M252" s="602"/>
      <c r="N252" s="603"/>
      <c r="O252" s="603"/>
      <c r="P252" s="603"/>
      <c r="Q252" s="603"/>
      <c r="R252" s="603"/>
      <c r="S252" s="603"/>
      <c r="T252" s="604"/>
      <c r="AT252" s="600" t="s">
        <v>205</v>
      </c>
      <c r="AU252" s="600" t="s">
        <v>89</v>
      </c>
      <c r="AV252" s="599" t="s">
        <v>11</v>
      </c>
      <c r="AW252" s="599" t="s">
        <v>43</v>
      </c>
      <c r="AX252" s="599" t="s">
        <v>82</v>
      </c>
      <c r="AY252" s="600" t="s">
        <v>197</v>
      </c>
    </row>
    <row r="253" spans="2:65" s="606" customFormat="1">
      <c r="B253" s="605"/>
      <c r="D253" s="594" t="s">
        <v>205</v>
      </c>
      <c r="E253" s="607" t="s">
        <v>5</v>
      </c>
      <c r="F253" s="608" t="s">
        <v>5527</v>
      </c>
      <c r="H253" s="609">
        <v>0.156</v>
      </c>
      <c r="L253" s="605"/>
      <c r="M253" s="610"/>
      <c r="N253" s="611"/>
      <c r="O253" s="611"/>
      <c r="P253" s="611"/>
      <c r="Q253" s="611"/>
      <c r="R253" s="611"/>
      <c r="S253" s="611"/>
      <c r="T253" s="612"/>
      <c r="AT253" s="607" t="s">
        <v>205</v>
      </c>
      <c r="AU253" s="607" t="s">
        <v>89</v>
      </c>
      <c r="AV253" s="606" t="s">
        <v>89</v>
      </c>
      <c r="AW253" s="606" t="s">
        <v>43</v>
      </c>
      <c r="AX253" s="606" t="s">
        <v>82</v>
      </c>
      <c r="AY253" s="607" t="s">
        <v>197</v>
      </c>
    </row>
    <row r="254" spans="2:65" s="614" customFormat="1">
      <c r="B254" s="613"/>
      <c r="D254" s="594" t="s">
        <v>205</v>
      </c>
      <c r="E254" s="615" t="s">
        <v>5</v>
      </c>
      <c r="F254" s="616" t="s">
        <v>210</v>
      </c>
      <c r="H254" s="617">
        <v>0.61199999999999999</v>
      </c>
      <c r="L254" s="613"/>
      <c r="M254" s="618"/>
      <c r="N254" s="619"/>
      <c r="O254" s="619"/>
      <c r="P254" s="619"/>
      <c r="Q254" s="619"/>
      <c r="R254" s="619"/>
      <c r="S254" s="619"/>
      <c r="T254" s="620"/>
      <c r="AT254" s="615" t="s">
        <v>205</v>
      </c>
      <c r="AU254" s="615" t="s">
        <v>89</v>
      </c>
      <c r="AV254" s="614" t="s">
        <v>129</v>
      </c>
      <c r="AW254" s="614" t="s">
        <v>43</v>
      </c>
      <c r="AX254" s="614" t="s">
        <v>11</v>
      </c>
      <c r="AY254" s="615" t="s">
        <v>197</v>
      </c>
    </row>
    <row r="255" spans="2:65" s="492" customFormat="1" ht="25.5" customHeight="1">
      <c r="B255" s="493"/>
      <c r="C255" s="572" t="s">
        <v>758</v>
      </c>
      <c r="D255" s="572" t="s">
        <v>199</v>
      </c>
      <c r="E255" s="573" t="s">
        <v>5350</v>
      </c>
      <c r="F255" s="574" t="s">
        <v>5351</v>
      </c>
      <c r="G255" s="575" t="s">
        <v>290</v>
      </c>
      <c r="H255" s="576">
        <v>2.8079999999999998</v>
      </c>
      <c r="I255" s="7"/>
      <c r="J255" s="577">
        <f>ROUND(I255*H255,0)</f>
        <v>0</v>
      </c>
      <c r="K255" s="574" t="s">
        <v>203</v>
      </c>
      <c r="L255" s="493"/>
      <c r="M255" s="578" t="s">
        <v>5</v>
      </c>
      <c r="N255" s="579" t="s">
        <v>53</v>
      </c>
      <c r="O255" s="494"/>
      <c r="P255" s="580">
        <f>O255*H255</f>
        <v>0</v>
      </c>
      <c r="Q255" s="580">
        <v>6.3200000000000001E-3</v>
      </c>
      <c r="R255" s="580">
        <f>Q255*H255</f>
        <v>1.7746559999999998E-2</v>
      </c>
      <c r="S255" s="580">
        <v>0</v>
      </c>
      <c r="T255" s="581">
        <f>S255*H255</f>
        <v>0</v>
      </c>
      <c r="AR255" s="482" t="s">
        <v>129</v>
      </c>
      <c r="AT255" s="482" t="s">
        <v>199</v>
      </c>
      <c r="AU255" s="482" t="s">
        <v>89</v>
      </c>
      <c r="AY255" s="482" t="s">
        <v>197</v>
      </c>
      <c r="BE255" s="582">
        <f>IF(N255="základní",J255,0)</f>
        <v>0</v>
      </c>
      <c r="BF255" s="582">
        <f>IF(N255="snížená",J255,0)</f>
        <v>0</v>
      </c>
      <c r="BG255" s="582">
        <f>IF(N255="zákl. přenesená",J255,0)</f>
        <v>0</v>
      </c>
      <c r="BH255" s="582">
        <f>IF(N255="sníž. přenesená",J255,0)</f>
        <v>0</v>
      </c>
      <c r="BI255" s="582">
        <f>IF(N255="nulová",J255,0)</f>
        <v>0</v>
      </c>
      <c r="BJ255" s="482" t="s">
        <v>11</v>
      </c>
      <c r="BK255" s="582">
        <f>ROUND(I255*H255,0)</f>
        <v>0</v>
      </c>
      <c r="BL255" s="482" t="s">
        <v>129</v>
      </c>
      <c r="BM255" s="482" t="s">
        <v>5528</v>
      </c>
    </row>
    <row r="256" spans="2:65" s="599" customFormat="1">
      <c r="B256" s="598"/>
      <c r="D256" s="594" t="s">
        <v>205</v>
      </c>
      <c r="E256" s="600" t="s">
        <v>5</v>
      </c>
      <c r="F256" s="601" t="s">
        <v>5397</v>
      </c>
      <c r="H256" s="600" t="s">
        <v>5</v>
      </c>
      <c r="L256" s="598"/>
      <c r="M256" s="602"/>
      <c r="N256" s="603"/>
      <c r="O256" s="603"/>
      <c r="P256" s="603"/>
      <c r="Q256" s="603"/>
      <c r="R256" s="603"/>
      <c r="S256" s="603"/>
      <c r="T256" s="604"/>
      <c r="AT256" s="600" t="s">
        <v>205</v>
      </c>
      <c r="AU256" s="600" t="s">
        <v>89</v>
      </c>
      <c r="AV256" s="599" t="s">
        <v>11</v>
      </c>
      <c r="AW256" s="599" t="s">
        <v>43</v>
      </c>
      <c r="AX256" s="599" t="s">
        <v>82</v>
      </c>
      <c r="AY256" s="600" t="s">
        <v>197</v>
      </c>
    </row>
    <row r="257" spans="2:65" s="599" customFormat="1">
      <c r="B257" s="598"/>
      <c r="D257" s="594" t="s">
        <v>205</v>
      </c>
      <c r="E257" s="600" t="s">
        <v>5</v>
      </c>
      <c r="F257" s="601" t="s">
        <v>5447</v>
      </c>
      <c r="H257" s="600" t="s">
        <v>5</v>
      </c>
      <c r="L257" s="598"/>
      <c r="M257" s="602"/>
      <c r="N257" s="603"/>
      <c r="O257" s="603"/>
      <c r="P257" s="603"/>
      <c r="Q257" s="603"/>
      <c r="R257" s="603"/>
      <c r="S257" s="603"/>
      <c r="T257" s="604"/>
      <c r="AT257" s="600" t="s">
        <v>205</v>
      </c>
      <c r="AU257" s="600" t="s">
        <v>89</v>
      </c>
      <c r="AV257" s="599" t="s">
        <v>11</v>
      </c>
      <c r="AW257" s="599" t="s">
        <v>43</v>
      </c>
      <c r="AX257" s="599" t="s">
        <v>82</v>
      </c>
      <c r="AY257" s="600" t="s">
        <v>197</v>
      </c>
    </row>
    <row r="258" spans="2:65" s="606" customFormat="1">
      <c r="B258" s="605"/>
      <c r="D258" s="594" t="s">
        <v>205</v>
      </c>
      <c r="E258" s="607" t="s">
        <v>5</v>
      </c>
      <c r="F258" s="608" t="s">
        <v>5529</v>
      </c>
      <c r="H258" s="609">
        <v>0.8</v>
      </c>
      <c r="L258" s="605"/>
      <c r="M258" s="610"/>
      <c r="N258" s="611"/>
      <c r="O258" s="611"/>
      <c r="P258" s="611"/>
      <c r="Q258" s="611"/>
      <c r="R258" s="611"/>
      <c r="S258" s="611"/>
      <c r="T258" s="612"/>
      <c r="AT258" s="607" t="s">
        <v>205</v>
      </c>
      <c r="AU258" s="607" t="s">
        <v>89</v>
      </c>
      <c r="AV258" s="606" t="s">
        <v>89</v>
      </c>
      <c r="AW258" s="606" t="s">
        <v>43</v>
      </c>
      <c r="AX258" s="606" t="s">
        <v>82</v>
      </c>
      <c r="AY258" s="607" t="s">
        <v>197</v>
      </c>
    </row>
    <row r="259" spans="2:65" s="599" customFormat="1">
      <c r="B259" s="598"/>
      <c r="D259" s="594" t="s">
        <v>205</v>
      </c>
      <c r="E259" s="600" t="s">
        <v>5</v>
      </c>
      <c r="F259" s="601" t="s">
        <v>5524</v>
      </c>
      <c r="H259" s="600" t="s">
        <v>5</v>
      </c>
      <c r="L259" s="598"/>
      <c r="M259" s="602"/>
      <c r="N259" s="603"/>
      <c r="O259" s="603"/>
      <c r="P259" s="603"/>
      <c r="Q259" s="603"/>
      <c r="R259" s="603"/>
      <c r="S259" s="603"/>
      <c r="T259" s="604"/>
      <c r="AT259" s="600" t="s">
        <v>205</v>
      </c>
      <c r="AU259" s="600" t="s">
        <v>89</v>
      </c>
      <c r="AV259" s="599" t="s">
        <v>11</v>
      </c>
      <c r="AW259" s="599" t="s">
        <v>43</v>
      </c>
      <c r="AX259" s="599" t="s">
        <v>82</v>
      </c>
      <c r="AY259" s="600" t="s">
        <v>197</v>
      </c>
    </row>
    <row r="260" spans="2:65" s="606" customFormat="1">
      <c r="B260" s="605"/>
      <c r="D260" s="594" t="s">
        <v>205</v>
      </c>
      <c r="E260" s="607" t="s">
        <v>5</v>
      </c>
      <c r="F260" s="608" t="s">
        <v>5530</v>
      </c>
      <c r="H260" s="609">
        <v>1.508</v>
      </c>
      <c r="L260" s="605"/>
      <c r="M260" s="610"/>
      <c r="N260" s="611"/>
      <c r="O260" s="611"/>
      <c r="P260" s="611"/>
      <c r="Q260" s="611"/>
      <c r="R260" s="611"/>
      <c r="S260" s="611"/>
      <c r="T260" s="612"/>
      <c r="AT260" s="607" t="s">
        <v>205</v>
      </c>
      <c r="AU260" s="607" t="s">
        <v>89</v>
      </c>
      <c r="AV260" s="606" t="s">
        <v>89</v>
      </c>
      <c r="AW260" s="606" t="s">
        <v>43</v>
      </c>
      <c r="AX260" s="606" t="s">
        <v>82</v>
      </c>
      <c r="AY260" s="607" t="s">
        <v>197</v>
      </c>
    </row>
    <row r="261" spans="2:65" s="599" customFormat="1">
      <c r="B261" s="598"/>
      <c r="D261" s="594" t="s">
        <v>205</v>
      </c>
      <c r="E261" s="600" t="s">
        <v>5</v>
      </c>
      <c r="F261" s="601" t="s">
        <v>5526</v>
      </c>
      <c r="H261" s="600" t="s">
        <v>5</v>
      </c>
      <c r="L261" s="598"/>
      <c r="M261" s="602"/>
      <c r="N261" s="603"/>
      <c r="O261" s="603"/>
      <c r="P261" s="603"/>
      <c r="Q261" s="603"/>
      <c r="R261" s="603"/>
      <c r="S261" s="603"/>
      <c r="T261" s="604"/>
      <c r="AT261" s="600" t="s">
        <v>205</v>
      </c>
      <c r="AU261" s="600" t="s">
        <v>89</v>
      </c>
      <c r="AV261" s="599" t="s">
        <v>11</v>
      </c>
      <c r="AW261" s="599" t="s">
        <v>43</v>
      </c>
      <c r="AX261" s="599" t="s">
        <v>82</v>
      </c>
      <c r="AY261" s="600" t="s">
        <v>197</v>
      </c>
    </row>
    <row r="262" spans="2:65" s="606" customFormat="1">
      <c r="B262" s="605"/>
      <c r="D262" s="594" t="s">
        <v>205</v>
      </c>
      <c r="E262" s="607" t="s">
        <v>5</v>
      </c>
      <c r="F262" s="608" t="s">
        <v>5531</v>
      </c>
      <c r="H262" s="609">
        <v>0.5</v>
      </c>
      <c r="L262" s="605"/>
      <c r="M262" s="610"/>
      <c r="N262" s="611"/>
      <c r="O262" s="611"/>
      <c r="P262" s="611"/>
      <c r="Q262" s="611"/>
      <c r="R262" s="611"/>
      <c r="S262" s="611"/>
      <c r="T262" s="612"/>
      <c r="AT262" s="607" t="s">
        <v>205</v>
      </c>
      <c r="AU262" s="607" t="s">
        <v>89</v>
      </c>
      <c r="AV262" s="606" t="s">
        <v>89</v>
      </c>
      <c r="AW262" s="606" t="s">
        <v>43</v>
      </c>
      <c r="AX262" s="606" t="s">
        <v>82</v>
      </c>
      <c r="AY262" s="607" t="s">
        <v>197</v>
      </c>
    </row>
    <row r="263" spans="2:65" s="614" customFormat="1">
      <c r="B263" s="613"/>
      <c r="D263" s="594" t="s">
        <v>205</v>
      </c>
      <c r="E263" s="615" t="s">
        <v>5</v>
      </c>
      <c r="F263" s="616" t="s">
        <v>210</v>
      </c>
      <c r="H263" s="617">
        <v>2.8079999999999998</v>
      </c>
      <c r="L263" s="613"/>
      <c r="M263" s="618"/>
      <c r="N263" s="619"/>
      <c r="O263" s="619"/>
      <c r="P263" s="619"/>
      <c r="Q263" s="619"/>
      <c r="R263" s="619"/>
      <c r="S263" s="619"/>
      <c r="T263" s="620"/>
      <c r="AT263" s="615" t="s">
        <v>205</v>
      </c>
      <c r="AU263" s="615" t="s">
        <v>89</v>
      </c>
      <c r="AV263" s="614" t="s">
        <v>129</v>
      </c>
      <c r="AW263" s="614" t="s">
        <v>43</v>
      </c>
      <c r="AX263" s="614" t="s">
        <v>11</v>
      </c>
      <c r="AY263" s="615" t="s">
        <v>197</v>
      </c>
    </row>
    <row r="264" spans="2:65" s="560" customFormat="1" ht="29.85" customHeight="1">
      <c r="B264" s="559"/>
      <c r="D264" s="561" t="s">
        <v>81</v>
      </c>
      <c r="E264" s="570" t="s">
        <v>303</v>
      </c>
      <c r="F264" s="570" t="s">
        <v>5361</v>
      </c>
      <c r="J264" s="571">
        <f>BK264</f>
        <v>0</v>
      </c>
      <c r="L264" s="559"/>
      <c r="M264" s="564"/>
      <c r="N264" s="565"/>
      <c r="O264" s="565"/>
      <c r="P264" s="566">
        <f>SUM(P265:P332)</f>
        <v>0</v>
      </c>
      <c r="Q264" s="565"/>
      <c r="R264" s="566">
        <f>SUM(R265:R332)</f>
        <v>0.42502242000000007</v>
      </c>
      <c r="S264" s="565"/>
      <c r="T264" s="567">
        <f>SUM(T265:T332)</f>
        <v>0</v>
      </c>
      <c r="AR264" s="561" t="s">
        <v>11</v>
      </c>
      <c r="AT264" s="568" t="s">
        <v>81</v>
      </c>
      <c r="AU264" s="568" t="s">
        <v>11</v>
      </c>
      <c r="AY264" s="561" t="s">
        <v>197</v>
      </c>
      <c r="BK264" s="569">
        <f>SUM(BK265:BK332)</f>
        <v>0</v>
      </c>
    </row>
    <row r="265" spans="2:65" s="492" customFormat="1" ht="25.5" customHeight="1">
      <c r="B265" s="493"/>
      <c r="C265" s="572" t="s">
        <v>763</v>
      </c>
      <c r="D265" s="572" t="s">
        <v>199</v>
      </c>
      <c r="E265" s="573" t="s">
        <v>5532</v>
      </c>
      <c r="F265" s="574" t="s">
        <v>5533</v>
      </c>
      <c r="G265" s="575" t="s">
        <v>876</v>
      </c>
      <c r="H265" s="576">
        <v>47</v>
      </c>
      <c r="I265" s="7"/>
      <c r="J265" s="577">
        <f>ROUND(I265*H265,0)</f>
        <v>0</v>
      </c>
      <c r="K265" s="574" t="s">
        <v>203</v>
      </c>
      <c r="L265" s="493"/>
      <c r="M265" s="578" t="s">
        <v>5</v>
      </c>
      <c r="N265" s="579" t="s">
        <v>53</v>
      </c>
      <c r="O265" s="494"/>
      <c r="P265" s="580">
        <f>O265*H265</f>
        <v>0</v>
      </c>
      <c r="Q265" s="580">
        <v>1.0000000000000001E-5</v>
      </c>
      <c r="R265" s="580">
        <f>Q265*H265</f>
        <v>4.7000000000000004E-4</v>
      </c>
      <c r="S265" s="580">
        <v>0</v>
      </c>
      <c r="T265" s="581">
        <f>S265*H265</f>
        <v>0</v>
      </c>
      <c r="AR265" s="482" t="s">
        <v>129</v>
      </c>
      <c r="AT265" s="482" t="s">
        <v>199</v>
      </c>
      <c r="AU265" s="482" t="s">
        <v>89</v>
      </c>
      <c r="AY265" s="482" t="s">
        <v>197</v>
      </c>
      <c r="BE265" s="582">
        <f>IF(N265="základní",J265,0)</f>
        <v>0</v>
      </c>
      <c r="BF265" s="582">
        <f>IF(N265="snížená",J265,0)</f>
        <v>0</v>
      </c>
      <c r="BG265" s="582">
        <f>IF(N265="zákl. přenesená",J265,0)</f>
        <v>0</v>
      </c>
      <c r="BH265" s="582">
        <f>IF(N265="sníž. přenesená",J265,0)</f>
        <v>0</v>
      </c>
      <c r="BI265" s="582">
        <f>IF(N265="nulová",J265,0)</f>
        <v>0</v>
      </c>
      <c r="BJ265" s="482" t="s">
        <v>11</v>
      </c>
      <c r="BK265" s="582">
        <f>ROUND(I265*H265,0)</f>
        <v>0</v>
      </c>
      <c r="BL265" s="482" t="s">
        <v>129</v>
      </c>
      <c r="BM265" s="482" t="s">
        <v>5534</v>
      </c>
    </row>
    <row r="266" spans="2:65" s="492" customFormat="1" ht="94.5">
      <c r="B266" s="493"/>
      <c r="D266" s="594" t="s">
        <v>257</v>
      </c>
      <c r="F266" s="595" t="s">
        <v>5535</v>
      </c>
      <c r="L266" s="493"/>
      <c r="M266" s="596"/>
      <c r="N266" s="494"/>
      <c r="O266" s="494"/>
      <c r="P266" s="494"/>
      <c r="Q266" s="494"/>
      <c r="R266" s="494"/>
      <c r="S266" s="494"/>
      <c r="T266" s="597"/>
      <c r="AT266" s="482" t="s">
        <v>257</v>
      </c>
      <c r="AU266" s="482" t="s">
        <v>89</v>
      </c>
    </row>
    <row r="267" spans="2:65" s="606" customFormat="1">
      <c r="B267" s="605"/>
      <c r="D267" s="594" t="s">
        <v>205</v>
      </c>
      <c r="E267" s="607" t="s">
        <v>5</v>
      </c>
      <c r="F267" s="608" t="s">
        <v>5500</v>
      </c>
      <c r="H267" s="609">
        <v>47</v>
      </c>
      <c r="L267" s="605"/>
      <c r="M267" s="610"/>
      <c r="N267" s="611"/>
      <c r="O267" s="611"/>
      <c r="P267" s="611"/>
      <c r="Q267" s="611"/>
      <c r="R267" s="611"/>
      <c r="S267" s="611"/>
      <c r="T267" s="612"/>
      <c r="AT267" s="607" t="s">
        <v>205</v>
      </c>
      <c r="AU267" s="607" t="s">
        <v>89</v>
      </c>
      <c r="AV267" s="606" t="s">
        <v>89</v>
      </c>
      <c r="AW267" s="606" t="s">
        <v>43</v>
      </c>
      <c r="AX267" s="606" t="s">
        <v>11</v>
      </c>
      <c r="AY267" s="607" t="s">
        <v>197</v>
      </c>
    </row>
    <row r="268" spans="2:65" s="492" customFormat="1" ht="16.5" customHeight="1">
      <c r="B268" s="493"/>
      <c r="C268" s="629" t="s">
        <v>770</v>
      </c>
      <c r="D268" s="629" t="s">
        <v>1907</v>
      </c>
      <c r="E268" s="630" t="s">
        <v>5536</v>
      </c>
      <c r="F268" s="631" t="s">
        <v>5537</v>
      </c>
      <c r="G268" s="632" t="s">
        <v>202</v>
      </c>
      <c r="H268" s="633">
        <v>9.1349999999999998</v>
      </c>
      <c r="I268" s="11"/>
      <c r="J268" s="634">
        <f>ROUND(I268*H268,0)</f>
        <v>0</v>
      </c>
      <c r="K268" s="631" t="s">
        <v>203</v>
      </c>
      <c r="L268" s="635"/>
      <c r="M268" s="636" t="s">
        <v>5</v>
      </c>
      <c r="N268" s="637" t="s">
        <v>53</v>
      </c>
      <c r="O268" s="494"/>
      <c r="P268" s="580">
        <f>O268*H268</f>
        <v>0</v>
      </c>
      <c r="Q268" s="580">
        <v>1.4500000000000001E-2</v>
      </c>
      <c r="R268" s="580">
        <f>Q268*H268</f>
        <v>0.13245750000000001</v>
      </c>
      <c r="S268" s="580">
        <v>0</v>
      </c>
      <c r="T268" s="581">
        <f>S268*H268</f>
        <v>0</v>
      </c>
      <c r="AR268" s="482" t="s">
        <v>303</v>
      </c>
      <c r="AT268" s="482" t="s">
        <v>1907</v>
      </c>
      <c r="AU268" s="482" t="s">
        <v>89</v>
      </c>
      <c r="AY268" s="482" t="s">
        <v>197</v>
      </c>
      <c r="BE268" s="582">
        <f>IF(N268="základní",J268,0)</f>
        <v>0</v>
      </c>
      <c r="BF268" s="582">
        <f>IF(N268="snížená",J268,0)</f>
        <v>0</v>
      </c>
      <c r="BG268" s="582">
        <f>IF(N268="zákl. přenesená",J268,0)</f>
        <v>0</v>
      </c>
      <c r="BH268" s="582">
        <f>IF(N268="sníž. přenesená",J268,0)</f>
        <v>0</v>
      </c>
      <c r="BI268" s="582">
        <f>IF(N268="nulová",J268,0)</f>
        <v>0</v>
      </c>
      <c r="BJ268" s="482" t="s">
        <v>11</v>
      </c>
      <c r="BK268" s="582">
        <f>ROUND(I268*H268,0)</f>
        <v>0</v>
      </c>
      <c r="BL268" s="482" t="s">
        <v>129</v>
      </c>
      <c r="BM268" s="482" t="s">
        <v>5538</v>
      </c>
    </row>
    <row r="269" spans="2:65" s="606" customFormat="1">
      <c r="B269" s="605"/>
      <c r="D269" s="594" t="s">
        <v>205</v>
      </c>
      <c r="F269" s="608" t="s">
        <v>5539</v>
      </c>
      <c r="H269" s="609">
        <v>9.1349999999999998</v>
      </c>
      <c r="L269" s="605"/>
      <c r="M269" s="610"/>
      <c r="N269" s="611"/>
      <c r="O269" s="611"/>
      <c r="P269" s="611"/>
      <c r="Q269" s="611"/>
      <c r="R269" s="611"/>
      <c r="S269" s="611"/>
      <c r="T269" s="612"/>
      <c r="AT269" s="607" t="s">
        <v>205</v>
      </c>
      <c r="AU269" s="607" t="s">
        <v>89</v>
      </c>
      <c r="AV269" s="606" t="s">
        <v>89</v>
      </c>
      <c r="AW269" s="606" t="s">
        <v>6</v>
      </c>
      <c r="AX269" s="606" t="s">
        <v>11</v>
      </c>
      <c r="AY269" s="607" t="s">
        <v>197</v>
      </c>
    </row>
    <row r="270" spans="2:65" s="492" customFormat="1" ht="25.5" customHeight="1">
      <c r="B270" s="493"/>
      <c r="C270" s="572" t="s">
        <v>779</v>
      </c>
      <c r="D270" s="572" t="s">
        <v>199</v>
      </c>
      <c r="E270" s="573" t="s">
        <v>5540</v>
      </c>
      <c r="F270" s="574" t="s">
        <v>5541</v>
      </c>
      <c r="G270" s="575" t="s">
        <v>202</v>
      </c>
      <c r="H270" s="576">
        <v>6</v>
      </c>
      <c r="I270" s="7"/>
      <c r="J270" s="577">
        <f>ROUND(I270*H270,0)</f>
        <v>0</v>
      </c>
      <c r="K270" s="574" t="s">
        <v>203</v>
      </c>
      <c r="L270" s="493"/>
      <c r="M270" s="578" t="s">
        <v>5</v>
      </c>
      <c r="N270" s="579" t="s">
        <v>53</v>
      </c>
      <c r="O270" s="494"/>
      <c r="P270" s="580">
        <f>O270*H270</f>
        <v>0</v>
      </c>
      <c r="Q270" s="580">
        <v>1E-4</v>
      </c>
      <c r="R270" s="580">
        <f>Q270*H270</f>
        <v>6.0000000000000006E-4</v>
      </c>
      <c r="S270" s="580">
        <v>0</v>
      </c>
      <c r="T270" s="581">
        <f>S270*H270</f>
        <v>0</v>
      </c>
      <c r="AR270" s="482" t="s">
        <v>129</v>
      </c>
      <c r="AT270" s="482" t="s">
        <v>199</v>
      </c>
      <c r="AU270" s="482" t="s">
        <v>89</v>
      </c>
      <c r="AY270" s="482" t="s">
        <v>197</v>
      </c>
      <c r="BE270" s="582">
        <f>IF(N270="základní",J270,0)</f>
        <v>0</v>
      </c>
      <c r="BF270" s="582">
        <f>IF(N270="snížená",J270,0)</f>
        <v>0</v>
      </c>
      <c r="BG270" s="582">
        <f>IF(N270="zákl. přenesená",J270,0)</f>
        <v>0</v>
      </c>
      <c r="BH270" s="582">
        <f>IF(N270="sníž. přenesená",J270,0)</f>
        <v>0</v>
      </c>
      <c r="BI270" s="582">
        <f>IF(N270="nulová",J270,0)</f>
        <v>0</v>
      </c>
      <c r="BJ270" s="482" t="s">
        <v>11</v>
      </c>
      <c r="BK270" s="582">
        <f>ROUND(I270*H270,0)</f>
        <v>0</v>
      </c>
      <c r="BL270" s="482" t="s">
        <v>129</v>
      </c>
      <c r="BM270" s="482" t="s">
        <v>5542</v>
      </c>
    </row>
    <row r="271" spans="2:65" s="492" customFormat="1" ht="54">
      <c r="B271" s="493"/>
      <c r="D271" s="594" t="s">
        <v>257</v>
      </c>
      <c r="F271" s="595" t="s">
        <v>5543</v>
      </c>
      <c r="L271" s="493"/>
      <c r="M271" s="596"/>
      <c r="N271" s="494"/>
      <c r="O271" s="494"/>
      <c r="P271" s="494"/>
      <c r="Q271" s="494"/>
      <c r="R271" s="494"/>
      <c r="S271" s="494"/>
      <c r="T271" s="597"/>
      <c r="AT271" s="482" t="s">
        <v>257</v>
      </c>
      <c r="AU271" s="482" t="s">
        <v>89</v>
      </c>
    </row>
    <row r="272" spans="2:65" s="492" customFormat="1" ht="16.5" customHeight="1">
      <c r="B272" s="493"/>
      <c r="C272" s="629" t="s">
        <v>790</v>
      </c>
      <c r="D272" s="629" t="s">
        <v>1907</v>
      </c>
      <c r="E272" s="630" t="s">
        <v>5544</v>
      </c>
      <c r="F272" s="631" t="s">
        <v>5545</v>
      </c>
      <c r="G272" s="632" t="s">
        <v>202</v>
      </c>
      <c r="H272" s="633">
        <v>6.09</v>
      </c>
      <c r="I272" s="11"/>
      <c r="J272" s="634">
        <f>ROUND(I272*H272,0)</f>
        <v>0</v>
      </c>
      <c r="K272" s="631" t="s">
        <v>203</v>
      </c>
      <c r="L272" s="635"/>
      <c r="M272" s="636" t="s">
        <v>5</v>
      </c>
      <c r="N272" s="637" t="s">
        <v>53</v>
      </c>
      <c r="O272" s="494"/>
      <c r="P272" s="580">
        <f>O272*H272</f>
        <v>0</v>
      </c>
      <c r="Q272" s="580">
        <v>8.0000000000000004E-4</v>
      </c>
      <c r="R272" s="580">
        <f>Q272*H272</f>
        <v>4.8720000000000005E-3</v>
      </c>
      <c r="S272" s="580">
        <v>0</v>
      </c>
      <c r="T272" s="581">
        <f>S272*H272</f>
        <v>0</v>
      </c>
      <c r="AR272" s="482" t="s">
        <v>303</v>
      </c>
      <c r="AT272" s="482" t="s">
        <v>1907</v>
      </c>
      <c r="AU272" s="482" t="s">
        <v>89</v>
      </c>
      <c r="AY272" s="482" t="s">
        <v>197</v>
      </c>
      <c r="BE272" s="582">
        <f>IF(N272="základní",J272,0)</f>
        <v>0</v>
      </c>
      <c r="BF272" s="582">
        <f>IF(N272="snížená",J272,0)</f>
        <v>0</v>
      </c>
      <c r="BG272" s="582">
        <f>IF(N272="zákl. přenesená",J272,0)</f>
        <v>0</v>
      </c>
      <c r="BH272" s="582">
        <f>IF(N272="sníž. přenesená",J272,0)</f>
        <v>0</v>
      </c>
      <c r="BI272" s="582">
        <f>IF(N272="nulová",J272,0)</f>
        <v>0</v>
      </c>
      <c r="BJ272" s="482" t="s">
        <v>11</v>
      </c>
      <c r="BK272" s="582">
        <f>ROUND(I272*H272,0)</f>
        <v>0</v>
      </c>
      <c r="BL272" s="482" t="s">
        <v>129</v>
      </c>
      <c r="BM272" s="482" t="s">
        <v>5546</v>
      </c>
    </row>
    <row r="273" spans="2:65" s="606" customFormat="1">
      <c r="B273" s="605"/>
      <c r="D273" s="594" t="s">
        <v>205</v>
      </c>
      <c r="F273" s="608" t="s">
        <v>5547</v>
      </c>
      <c r="H273" s="609">
        <v>6.09</v>
      </c>
      <c r="L273" s="605"/>
      <c r="M273" s="610"/>
      <c r="N273" s="611"/>
      <c r="O273" s="611"/>
      <c r="P273" s="611"/>
      <c r="Q273" s="611"/>
      <c r="R273" s="611"/>
      <c r="S273" s="611"/>
      <c r="T273" s="612"/>
      <c r="AT273" s="607" t="s">
        <v>205</v>
      </c>
      <c r="AU273" s="607" t="s">
        <v>89</v>
      </c>
      <c r="AV273" s="606" t="s">
        <v>89</v>
      </c>
      <c r="AW273" s="606" t="s">
        <v>6</v>
      </c>
      <c r="AX273" s="606" t="s">
        <v>11</v>
      </c>
      <c r="AY273" s="607" t="s">
        <v>197</v>
      </c>
    </row>
    <row r="274" spans="2:65" s="492" customFormat="1" ht="25.5" customHeight="1">
      <c r="B274" s="493"/>
      <c r="C274" s="572" t="s">
        <v>804</v>
      </c>
      <c r="D274" s="572" t="s">
        <v>199</v>
      </c>
      <c r="E274" s="573" t="s">
        <v>5548</v>
      </c>
      <c r="F274" s="574" t="s">
        <v>5549</v>
      </c>
      <c r="G274" s="575" t="s">
        <v>202</v>
      </c>
      <c r="H274" s="576">
        <v>2</v>
      </c>
      <c r="I274" s="7"/>
      <c r="J274" s="577">
        <f>ROUND(I274*H274,0)</f>
        <v>0</v>
      </c>
      <c r="K274" s="574" t="s">
        <v>203</v>
      </c>
      <c r="L274" s="493"/>
      <c r="M274" s="578" t="s">
        <v>5</v>
      </c>
      <c r="N274" s="579" t="s">
        <v>53</v>
      </c>
      <c r="O274" s="494"/>
      <c r="P274" s="580">
        <f>O274*H274</f>
        <v>0</v>
      </c>
      <c r="Q274" s="580">
        <v>4.9050000000000003E-2</v>
      </c>
      <c r="R274" s="580">
        <f>Q274*H274</f>
        <v>9.8100000000000007E-2</v>
      </c>
      <c r="S274" s="580">
        <v>0</v>
      </c>
      <c r="T274" s="581">
        <f>S274*H274</f>
        <v>0</v>
      </c>
      <c r="AR274" s="482" t="s">
        <v>129</v>
      </c>
      <c r="AT274" s="482" t="s">
        <v>199</v>
      </c>
      <c r="AU274" s="482" t="s">
        <v>89</v>
      </c>
      <c r="AY274" s="482" t="s">
        <v>197</v>
      </c>
      <c r="BE274" s="582">
        <f>IF(N274="základní",J274,0)</f>
        <v>0</v>
      </c>
      <c r="BF274" s="582">
        <f>IF(N274="snížená",J274,0)</f>
        <v>0</v>
      </c>
      <c r="BG274" s="582">
        <f>IF(N274="zákl. přenesená",J274,0)</f>
        <v>0</v>
      </c>
      <c r="BH274" s="582">
        <f>IF(N274="sníž. přenesená",J274,0)</f>
        <v>0</v>
      </c>
      <c r="BI274" s="582">
        <f>IF(N274="nulová",J274,0)</f>
        <v>0</v>
      </c>
      <c r="BJ274" s="482" t="s">
        <v>11</v>
      </c>
      <c r="BK274" s="582">
        <f>ROUND(I274*H274,0)</f>
        <v>0</v>
      </c>
      <c r="BL274" s="482" t="s">
        <v>129</v>
      </c>
      <c r="BM274" s="482" t="s">
        <v>5550</v>
      </c>
    </row>
    <row r="275" spans="2:65" s="492" customFormat="1" ht="81">
      <c r="B275" s="493"/>
      <c r="D275" s="594" t="s">
        <v>257</v>
      </c>
      <c r="F275" s="595" t="s">
        <v>5551</v>
      </c>
      <c r="L275" s="493"/>
      <c r="M275" s="596"/>
      <c r="N275" s="494"/>
      <c r="O275" s="494"/>
      <c r="P275" s="494"/>
      <c r="Q275" s="494"/>
      <c r="R275" s="494"/>
      <c r="S275" s="494"/>
      <c r="T275" s="597"/>
      <c r="AT275" s="482" t="s">
        <v>257</v>
      </c>
      <c r="AU275" s="482" t="s">
        <v>89</v>
      </c>
    </row>
    <row r="276" spans="2:65" s="599" customFormat="1">
      <c r="B276" s="598"/>
      <c r="D276" s="594" t="s">
        <v>205</v>
      </c>
      <c r="E276" s="600" t="s">
        <v>5</v>
      </c>
      <c r="F276" s="601" t="s">
        <v>5397</v>
      </c>
      <c r="H276" s="600" t="s">
        <v>5</v>
      </c>
      <c r="L276" s="598"/>
      <c r="M276" s="602"/>
      <c r="N276" s="603"/>
      <c r="O276" s="603"/>
      <c r="P276" s="603"/>
      <c r="Q276" s="603"/>
      <c r="R276" s="603"/>
      <c r="S276" s="603"/>
      <c r="T276" s="604"/>
      <c r="AT276" s="600" t="s">
        <v>205</v>
      </c>
      <c r="AU276" s="600" t="s">
        <v>89</v>
      </c>
      <c r="AV276" s="599" t="s">
        <v>11</v>
      </c>
      <c r="AW276" s="599" t="s">
        <v>43</v>
      </c>
      <c r="AX276" s="599" t="s">
        <v>82</v>
      </c>
      <c r="AY276" s="600" t="s">
        <v>197</v>
      </c>
    </row>
    <row r="277" spans="2:65" s="599" customFormat="1">
      <c r="B277" s="598"/>
      <c r="D277" s="594" t="s">
        <v>205</v>
      </c>
      <c r="E277" s="600" t="s">
        <v>5</v>
      </c>
      <c r="F277" s="601" t="s">
        <v>5524</v>
      </c>
      <c r="H277" s="600" t="s">
        <v>5</v>
      </c>
      <c r="L277" s="598"/>
      <c r="M277" s="602"/>
      <c r="N277" s="603"/>
      <c r="O277" s="603"/>
      <c r="P277" s="603"/>
      <c r="Q277" s="603"/>
      <c r="R277" s="603"/>
      <c r="S277" s="603"/>
      <c r="T277" s="604"/>
      <c r="AT277" s="600" t="s">
        <v>205</v>
      </c>
      <c r="AU277" s="600" t="s">
        <v>89</v>
      </c>
      <c r="AV277" s="599" t="s">
        <v>11</v>
      </c>
      <c r="AW277" s="599" t="s">
        <v>43</v>
      </c>
      <c r="AX277" s="599" t="s">
        <v>82</v>
      </c>
      <c r="AY277" s="600" t="s">
        <v>197</v>
      </c>
    </row>
    <row r="278" spans="2:65" s="606" customFormat="1">
      <c r="B278" s="605"/>
      <c r="D278" s="594" t="s">
        <v>205</v>
      </c>
      <c r="E278" s="607" t="s">
        <v>5</v>
      </c>
      <c r="F278" s="608" t="s">
        <v>5552</v>
      </c>
      <c r="H278" s="609">
        <v>2</v>
      </c>
      <c r="L278" s="605"/>
      <c r="M278" s="610"/>
      <c r="N278" s="611"/>
      <c r="O278" s="611"/>
      <c r="P278" s="611"/>
      <c r="Q278" s="611"/>
      <c r="R278" s="611"/>
      <c r="S278" s="611"/>
      <c r="T278" s="612"/>
      <c r="AT278" s="607" t="s">
        <v>205</v>
      </c>
      <c r="AU278" s="607" t="s">
        <v>89</v>
      </c>
      <c r="AV278" s="606" t="s">
        <v>89</v>
      </c>
      <c r="AW278" s="606" t="s">
        <v>43</v>
      </c>
      <c r="AX278" s="606" t="s">
        <v>82</v>
      </c>
      <c r="AY278" s="607" t="s">
        <v>197</v>
      </c>
    </row>
    <row r="279" spans="2:65" s="614" customFormat="1">
      <c r="B279" s="613"/>
      <c r="D279" s="594" t="s">
        <v>205</v>
      </c>
      <c r="E279" s="615" t="s">
        <v>5</v>
      </c>
      <c r="F279" s="616" t="s">
        <v>210</v>
      </c>
      <c r="H279" s="617">
        <v>2</v>
      </c>
      <c r="L279" s="613"/>
      <c r="M279" s="618"/>
      <c r="N279" s="619"/>
      <c r="O279" s="619"/>
      <c r="P279" s="619"/>
      <c r="Q279" s="619"/>
      <c r="R279" s="619"/>
      <c r="S279" s="619"/>
      <c r="T279" s="620"/>
      <c r="AT279" s="615" t="s">
        <v>205</v>
      </c>
      <c r="AU279" s="615" t="s">
        <v>89</v>
      </c>
      <c r="AV279" s="614" t="s">
        <v>129</v>
      </c>
      <c r="AW279" s="614" t="s">
        <v>43</v>
      </c>
      <c r="AX279" s="614" t="s">
        <v>11</v>
      </c>
      <c r="AY279" s="615" t="s">
        <v>197</v>
      </c>
    </row>
    <row r="280" spans="2:65" s="492" customFormat="1" ht="25.5" customHeight="1">
      <c r="B280" s="493"/>
      <c r="C280" s="572" t="s">
        <v>810</v>
      </c>
      <c r="D280" s="572" t="s">
        <v>199</v>
      </c>
      <c r="E280" s="573" t="s">
        <v>5553</v>
      </c>
      <c r="F280" s="574" t="s">
        <v>5554</v>
      </c>
      <c r="G280" s="575" t="s">
        <v>202</v>
      </c>
      <c r="H280" s="576">
        <v>1</v>
      </c>
      <c r="I280" s="7"/>
      <c r="J280" s="577">
        <f>ROUND(I280*H280,0)</f>
        <v>0</v>
      </c>
      <c r="K280" s="574" t="s">
        <v>203</v>
      </c>
      <c r="L280" s="493"/>
      <c r="M280" s="578" t="s">
        <v>5</v>
      </c>
      <c r="N280" s="579" t="s">
        <v>53</v>
      </c>
      <c r="O280" s="494"/>
      <c r="P280" s="580">
        <f>O280*H280</f>
        <v>0</v>
      </c>
      <c r="Q280" s="580">
        <v>5.9800000000000001E-3</v>
      </c>
      <c r="R280" s="580">
        <f>Q280*H280</f>
        <v>5.9800000000000001E-3</v>
      </c>
      <c r="S280" s="580">
        <v>0</v>
      </c>
      <c r="T280" s="581">
        <f>S280*H280</f>
        <v>0</v>
      </c>
      <c r="AR280" s="482" t="s">
        <v>129</v>
      </c>
      <c r="AT280" s="482" t="s">
        <v>199</v>
      </c>
      <c r="AU280" s="482" t="s">
        <v>89</v>
      </c>
      <c r="AY280" s="482" t="s">
        <v>197</v>
      </c>
      <c r="BE280" s="582">
        <f>IF(N280="základní",J280,0)</f>
        <v>0</v>
      </c>
      <c r="BF280" s="582">
        <f>IF(N280="snížená",J280,0)</f>
        <v>0</v>
      </c>
      <c r="BG280" s="582">
        <f>IF(N280="zákl. přenesená",J280,0)</f>
        <v>0</v>
      </c>
      <c r="BH280" s="582">
        <f>IF(N280="sníž. přenesená",J280,0)</f>
        <v>0</v>
      </c>
      <c r="BI280" s="582">
        <f>IF(N280="nulová",J280,0)</f>
        <v>0</v>
      </c>
      <c r="BJ280" s="482" t="s">
        <v>11</v>
      </c>
      <c r="BK280" s="582">
        <f>ROUND(I280*H280,0)</f>
        <v>0</v>
      </c>
      <c r="BL280" s="482" t="s">
        <v>129</v>
      </c>
      <c r="BM280" s="482" t="s">
        <v>5555</v>
      </c>
    </row>
    <row r="281" spans="2:65" s="492" customFormat="1" ht="81">
      <c r="B281" s="493"/>
      <c r="D281" s="594" t="s">
        <v>257</v>
      </c>
      <c r="F281" s="595" t="s">
        <v>5551</v>
      </c>
      <c r="L281" s="493"/>
      <c r="M281" s="596"/>
      <c r="N281" s="494"/>
      <c r="O281" s="494"/>
      <c r="P281" s="494"/>
      <c r="Q281" s="494"/>
      <c r="R281" s="494"/>
      <c r="S281" s="494"/>
      <c r="T281" s="597"/>
      <c r="AT281" s="482" t="s">
        <v>257</v>
      </c>
      <c r="AU281" s="482" t="s">
        <v>89</v>
      </c>
    </row>
    <row r="282" spans="2:65" s="599" customFormat="1">
      <c r="B282" s="598"/>
      <c r="D282" s="594" t="s">
        <v>205</v>
      </c>
      <c r="E282" s="600" t="s">
        <v>5</v>
      </c>
      <c r="F282" s="601" t="s">
        <v>5397</v>
      </c>
      <c r="H282" s="600" t="s">
        <v>5</v>
      </c>
      <c r="L282" s="598"/>
      <c r="M282" s="602"/>
      <c r="N282" s="603"/>
      <c r="O282" s="603"/>
      <c r="P282" s="603"/>
      <c r="Q282" s="603"/>
      <c r="R282" s="603"/>
      <c r="S282" s="603"/>
      <c r="T282" s="604"/>
      <c r="AT282" s="600" t="s">
        <v>205</v>
      </c>
      <c r="AU282" s="600" t="s">
        <v>89</v>
      </c>
      <c r="AV282" s="599" t="s">
        <v>11</v>
      </c>
      <c r="AW282" s="599" t="s">
        <v>43</v>
      </c>
      <c r="AX282" s="599" t="s">
        <v>82</v>
      </c>
      <c r="AY282" s="600" t="s">
        <v>197</v>
      </c>
    </row>
    <row r="283" spans="2:65" s="599" customFormat="1">
      <c r="B283" s="598"/>
      <c r="D283" s="594" t="s">
        <v>205</v>
      </c>
      <c r="E283" s="600" t="s">
        <v>5</v>
      </c>
      <c r="F283" s="601" t="s">
        <v>5556</v>
      </c>
      <c r="H283" s="600" t="s">
        <v>5</v>
      </c>
      <c r="L283" s="598"/>
      <c r="M283" s="602"/>
      <c r="N283" s="603"/>
      <c r="O283" s="603"/>
      <c r="P283" s="603"/>
      <c r="Q283" s="603"/>
      <c r="R283" s="603"/>
      <c r="S283" s="603"/>
      <c r="T283" s="604"/>
      <c r="AT283" s="600" t="s">
        <v>205</v>
      </c>
      <c r="AU283" s="600" t="s">
        <v>89</v>
      </c>
      <c r="AV283" s="599" t="s">
        <v>11</v>
      </c>
      <c r="AW283" s="599" t="s">
        <v>43</v>
      </c>
      <c r="AX283" s="599" t="s">
        <v>82</v>
      </c>
      <c r="AY283" s="600" t="s">
        <v>197</v>
      </c>
    </row>
    <row r="284" spans="2:65" s="606" customFormat="1">
      <c r="B284" s="605"/>
      <c r="D284" s="594" t="s">
        <v>205</v>
      </c>
      <c r="E284" s="607" t="s">
        <v>5</v>
      </c>
      <c r="F284" s="608" t="s">
        <v>5411</v>
      </c>
      <c r="H284" s="609">
        <v>1</v>
      </c>
      <c r="L284" s="605"/>
      <c r="M284" s="610"/>
      <c r="N284" s="611"/>
      <c r="O284" s="611"/>
      <c r="P284" s="611"/>
      <c r="Q284" s="611"/>
      <c r="R284" s="611"/>
      <c r="S284" s="611"/>
      <c r="T284" s="612"/>
      <c r="AT284" s="607" t="s">
        <v>205</v>
      </c>
      <c r="AU284" s="607" t="s">
        <v>89</v>
      </c>
      <c r="AV284" s="606" t="s">
        <v>89</v>
      </c>
      <c r="AW284" s="606" t="s">
        <v>43</v>
      </c>
      <c r="AX284" s="606" t="s">
        <v>82</v>
      </c>
      <c r="AY284" s="607" t="s">
        <v>197</v>
      </c>
    </row>
    <row r="285" spans="2:65" s="614" customFormat="1">
      <c r="B285" s="613"/>
      <c r="D285" s="594" t="s">
        <v>205</v>
      </c>
      <c r="E285" s="615" t="s">
        <v>5</v>
      </c>
      <c r="F285" s="616" t="s">
        <v>210</v>
      </c>
      <c r="H285" s="617">
        <v>1</v>
      </c>
      <c r="L285" s="613"/>
      <c r="M285" s="618"/>
      <c r="N285" s="619"/>
      <c r="O285" s="619"/>
      <c r="P285" s="619"/>
      <c r="Q285" s="619"/>
      <c r="R285" s="619"/>
      <c r="S285" s="619"/>
      <c r="T285" s="620"/>
      <c r="AT285" s="615" t="s">
        <v>205</v>
      </c>
      <c r="AU285" s="615" t="s">
        <v>89</v>
      </c>
      <c r="AV285" s="614" t="s">
        <v>129</v>
      </c>
      <c r="AW285" s="614" t="s">
        <v>43</v>
      </c>
      <c r="AX285" s="614" t="s">
        <v>11</v>
      </c>
      <c r="AY285" s="615" t="s">
        <v>197</v>
      </c>
    </row>
    <row r="286" spans="2:65" s="492" customFormat="1" ht="25.5" customHeight="1">
      <c r="B286" s="493"/>
      <c r="C286" s="572" t="s">
        <v>816</v>
      </c>
      <c r="D286" s="572" t="s">
        <v>199</v>
      </c>
      <c r="E286" s="573" t="s">
        <v>5557</v>
      </c>
      <c r="F286" s="574" t="s">
        <v>5558</v>
      </c>
      <c r="G286" s="575" t="s">
        <v>202</v>
      </c>
      <c r="H286" s="576">
        <v>1</v>
      </c>
      <c r="I286" s="7"/>
      <c r="J286" s="577">
        <f>ROUND(I286*H286,0)</f>
        <v>0</v>
      </c>
      <c r="K286" s="574" t="s">
        <v>203</v>
      </c>
      <c r="L286" s="493"/>
      <c r="M286" s="578" t="s">
        <v>5</v>
      </c>
      <c r="N286" s="579" t="s">
        <v>53</v>
      </c>
      <c r="O286" s="494"/>
      <c r="P286" s="580">
        <f>O286*H286</f>
        <v>0</v>
      </c>
      <c r="Q286" s="580">
        <v>8.1399999999999997E-3</v>
      </c>
      <c r="R286" s="580">
        <f>Q286*H286</f>
        <v>8.1399999999999997E-3</v>
      </c>
      <c r="S286" s="580">
        <v>0</v>
      </c>
      <c r="T286" s="581">
        <f>S286*H286</f>
        <v>0</v>
      </c>
      <c r="AR286" s="482" t="s">
        <v>129</v>
      </c>
      <c r="AT286" s="482" t="s">
        <v>199</v>
      </c>
      <c r="AU286" s="482" t="s">
        <v>89</v>
      </c>
      <c r="AY286" s="482" t="s">
        <v>197</v>
      </c>
      <c r="BE286" s="582">
        <f>IF(N286="základní",J286,0)</f>
        <v>0</v>
      </c>
      <c r="BF286" s="582">
        <f>IF(N286="snížená",J286,0)</f>
        <v>0</v>
      </c>
      <c r="BG286" s="582">
        <f>IF(N286="zákl. přenesená",J286,0)</f>
        <v>0</v>
      </c>
      <c r="BH286" s="582">
        <f>IF(N286="sníž. přenesená",J286,0)</f>
        <v>0</v>
      </c>
      <c r="BI286" s="582">
        <f>IF(N286="nulová",J286,0)</f>
        <v>0</v>
      </c>
      <c r="BJ286" s="482" t="s">
        <v>11</v>
      </c>
      <c r="BK286" s="582">
        <f>ROUND(I286*H286,0)</f>
        <v>0</v>
      </c>
      <c r="BL286" s="482" t="s">
        <v>129</v>
      </c>
      <c r="BM286" s="482" t="s">
        <v>5559</v>
      </c>
    </row>
    <row r="287" spans="2:65" s="492" customFormat="1" ht="81">
      <c r="B287" s="493"/>
      <c r="D287" s="594" t="s">
        <v>257</v>
      </c>
      <c r="F287" s="595" t="s">
        <v>5551</v>
      </c>
      <c r="L287" s="493"/>
      <c r="M287" s="596"/>
      <c r="N287" s="494"/>
      <c r="O287" s="494"/>
      <c r="P287" s="494"/>
      <c r="Q287" s="494"/>
      <c r="R287" s="494"/>
      <c r="S287" s="494"/>
      <c r="T287" s="597"/>
      <c r="AT287" s="482" t="s">
        <v>257</v>
      </c>
      <c r="AU287" s="482" t="s">
        <v>89</v>
      </c>
    </row>
    <row r="288" spans="2:65" s="599" customFormat="1">
      <c r="B288" s="598"/>
      <c r="D288" s="594" t="s">
        <v>205</v>
      </c>
      <c r="E288" s="600" t="s">
        <v>5</v>
      </c>
      <c r="F288" s="601" t="s">
        <v>5397</v>
      </c>
      <c r="H288" s="600" t="s">
        <v>5</v>
      </c>
      <c r="L288" s="598"/>
      <c r="M288" s="602"/>
      <c r="N288" s="603"/>
      <c r="O288" s="603"/>
      <c r="P288" s="603"/>
      <c r="Q288" s="603"/>
      <c r="R288" s="603"/>
      <c r="S288" s="603"/>
      <c r="T288" s="604"/>
      <c r="AT288" s="600" t="s">
        <v>205</v>
      </c>
      <c r="AU288" s="600" t="s">
        <v>89</v>
      </c>
      <c r="AV288" s="599" t="s">
        <v>11</v>
      </c>
      <c r="AW288" s="599" t="s">
        <v>43</v>
      </c>
      <c r="AX288" s="599" t="s">
        <v>82</v>
      </c>
      <c r="AY288" s="600" t="s">
        <v>197</v>
      </c>
    </row>
    <row r="289" spans="2:65" s="599" customFormat="1">
      <c r="B289" s="598"/>
      <c r="D289" s="594" t="s">
        <v>205</v>
      </c>
      <c r="E289" s="600" t="s">
        <v>5</v>
      </c>
      <c r="F289" s="601" t="s">
        <v>5560</v>
      </c>
      <c r="H289" s="600" t="s">
        <v>5</v>
      </c>
      <c r="L289" s="598"/>
      <c r="M289" s="602"/>
      <c r="N289" s="603"/>
      <c r="O289" s="603"/>
      <c r="P289" s="603"/>
      <c r="Q289" s="603"/>
      <c r="R289" s="603"/>
      <c r="S289" s="603"/>
      <c r="T289" s="604"/>
      <c r="AT289" s="600" t="s">
        <v>205</v>
      </c>
      <c r="AU289" s="600" t="s">
        <v>89</v>
      </c>
      <c r="AV289" s="599" t="s">
        <v>11</v>
      </c>
      <c r="AW289" s="599" t="s">
        <v>43</v>
      </c>
      <c r="AX289" s="599" t="s">
        <v>82</v>
      </c>
      <c r="AY289" s="600" t="s">
        <v>197</v>
      </c>
    </row>
    <row r="290" spans="2:65" s="606" customFormat="1">
      <c r="B290" s="605"/>
      <c r="D290" s="594" t="s">
        <v>205</v>
      </c>
      <c r="E290" s="607" t="s">
        <v>5</v>
      </c>
      <c r="F290" s="608" t="s">
        <v>5411</v>
      </c>
      <c r="H290" s="609">
        <v>1</v>
      </c>
      <c r="L290" s="605"/>
      <c r="M290" s="610"/>
      <c r="N290" s="611"/>
      <c r="O290" s="611"/>
      <c r="P290" s="611"/>
      <c r="Q290" s="611"/>
      <c r="R290" s="611"/>
      <c r="S290" s="611"/>
      <c r="T290" s="612"/>
      <c r="AT290" s="607" t="s">
        <v>205</v>
      </c>
      <c r="AU290" s="607" t="s">
        <v>89</v>
      </c>
      <c r="AV290" s="606" t="s">
        <v>89</v>
      </c>
      <c r="AW290" s="606" t="s">
        <v>43</v>
      </c>
      <c r="AX290" s="606" t="s">
        <v>82</v>
      </c>
      <c r="AY290" s="607" t="s">
        <v>197</v>
      </c>
    </row>
    <row r="291" spans="2:65" s="614" customFormat="1">
      <c r="B291" s="613"/>
      <c r="D291" s="594" t="s">
        <v>205</v>
      </c>
      <c r="E291" s="615" t="s">
        <v>5</v>
      </c>
      <c r="F291" s="616" t="s">
        <v>210</v>
      </c>
      <c r="H291" s="617">
        <v>1</v>
      </c>
      <c r="L291" s="613"/>
      <c r="M291" s="618"/>
      <c r="N291" s="619"/>
      <c r="O291" s="619"/>
      <c r="P291" s="619"/>
      <c r="Q291" s="619"/>
      <c r="R291" s="619"/>
      <c r="S291" s="619"/>
      <c r="T291" s="620"/>
      <c r="AT291" s="615" t="s">
        <v>205</v>
      </c>
      <c r="AU291" s="615" t="s">
        <v>89</v>
      </c>
      <c r="AV291" s="614" t="s">
        <v>129</v>
      </c>
      <c r="AW291" s="614" t="s">
        <v>43</v>
      </c>
      <c r="AX291" s="614" t="s">
        <v>11</v>
      </c>
      <c r="AY291" s="615" t="s">
        <v>197</v>
      </c>
    </row>
    <row r="292" spans="2:65" s="492" customFormat="1" ht="38.25" customHeight="1">
      <c r="B292" s="493"/>
      <c r="C292" s="572" t="s">
        <v>821</v>
      </c>
      <c r="D292" s="572" t="s">
        <v>199</v>
      </c>
      <c r="E292" s="573" t="s">
        <v>5561</v>
      </c>
      <c r="F292" s="574" t="s">
        <v>5562</v>
      </c>
      <c r="G292" s="575" t="s">
        <v>202</v>
      </c>
      <c r="H292" s="576">
        <v>2</v>
      </c>
      <c r="I292" s="7"/>
      <c r="J292" s="577">
        <f>ROUND(I292*H292,0)</f>
        <v>0</v>
      </c>
      <c r="K292" s="574" t="s">
        <v>203</v>
      </c>
      <c r="L292" s="493"/>
      <c r="M292" s="578" t="s">
        <v>5</v>
      </c>
      <c r="N292" s="579" t="s">
        <v>53</v>
      </c>
      <c r="O292" s="494"/>
      <c r="P292" s="580">
        <f>O292*H292</f>
        <v>0</v>
      </c>
      <c r="Q292" s="580">
        <v>0</v>
      </c>
      <c r="R292" s="580">
        <f>Q292*H292</f>
        <v>0</v>
      </c>
      <c r="S292" s="580">
        <v>0</v>
      </c>
      <c r="T292" s="581">
        <f>S292*H292</f>
        <v>0</v>
      </c>
      <c r="AR292" s="482" t="s">
        <v>129</v>
      </c>
      <c r="AT292" s="482" t="s">
        <v>199</v>
      </c>
      <c r="AU292" s="482" t="s">
        <v>89</v>
      </c>
      <c r="AY292" s="482" t="s">
        <v>197</v>
      </c>
      <c r="BE292" s="582">
        <f>IF(N292="základní",J292,0)</f>
        <v>0</v>
      </c>
      <c r="BF292" s="582">
        <f>IF(N292="snížená",J292,0)</f>
        <v>0</v>
      </c>
      <c r="BG292" s="582">
        <f>IF(N292="zákl. přenesená",J292,0)</f>
        <v>0</v>
      </c>
      <c r="BH292" s="582">
        <f>IF(N292="sníž. přenesená",J292,0)</f>
        <v>0</v>
      </c>
      <c r="BI292" s="582">
        <f>IF(N292="nulová",J292,0)</f>
        <v>0</v>
      </c>
      <c r="BJ292" s="482" t="s">
        <v>11</v>
      </c>
      <c r="BK292" s="582">
        <f>ROUND(I292*H292,0)</f>
        <v>0</v>
      </c>
      <c r="BL292" s="482" t="s">
        <v>129</v>
      </c>
      <c r="BM292" s="482" t="s">
        <v>5563</v>
      </c>
    </row>
    <row r="293" spans="2:65" s="492" customFormat="1" ht="81">
      <c r="B293" s="493"/>
      <c r="D293" s="594" t="s">
        <v>257</v>
      </c>
      <c r="F293" s="595" t="s">
        <v>5551</v>
      </c>
      <c r="L293" s="493"/>
      <c r="M293" s="596"/>
      <c r="N293" s="494"/>
      <c r="O293" s="494"/>
      <c r="P293" s="494"/>
      <c r="Q293" s="494"/>
      <c r="R293" s="494"/>
      <c r="S293" s="494"/>
      <c r="T293" s="597"/>
      <c r="AT293" s="482" t="s">
        <v>257</v>
      </c>
      <c r="AU293" s="482" t="s">
        <v>89</v>
      </c>
    </row>
    <row r="294" spans="2:65" s="492" customFormat="1" ht="25.5" customHeight="1">
      <c r="B294" s="493"/>
      <c r="C294" s="572" t="s">
        <v>829</v>
      </c>
      <c r="D294" s="572" t="s">
        <v>199</v>
      </c>
      <c r="E294" s="573" t="s">
        <v>5564</v>
      </c>
      <c r="F294" s="574" t="s">
        <v>5565</v>
      </c>
      <c r="G294" s="575" t="s">
        <v>202</v>
      </c>
      <c r="H294" s="576">
        <v>2</v>
      </c>
      <c r="I294" s="7"/>
      <c r="J294" s="577">
        <f>ROUND(I294*H294,0)</f>
        <v>0</v>
      </c>
      <c r="K294" s="574" t="s">
        <v>203</v>
      </c>
      <c r="L294" s="493"/>
      <c r="M294" s="578" t="s">
        <v>5</v>
      </c>
      <c r="N294" s="579" t="s">
        <v>53</v>
      </c>
      <c r="O294" s="494"/>
      <c r="P294" s="580">
        <f>O294*H294</f>
        <v>0</v>
      </c>
      <c r="Q294" s="580">
        <v>3.2320000000000002E-2</v>
      </c>
      <c r="R294" s="580">
        <f>Q294*H294</f>
        <v>6.4640000000000003E-2</v>
      </c>
      <c r="S294" s="580">
        <v>0</v>
      </c>
      <c r="T294" s="581">
        <f>S294*H294</f>
        <v>0</v>
      </c>
      <c r="AR294" s="482" t="s">
        <v>129</v>
      </c>
      <c r="AT294" s="482" t="s">
        <v>199</v>
      </c>
      <c r="AU294" s="482" t="s">
        <v>89</v>
      </c>
      <c r="AY294" s="482" t="s">
        <v>197</v>
      </c>
      <c r="BE294" s="582">
        <f>IF(N294="základní",J294,0)</f>
        <v>0</v>
      </c>
      <c r="BF294" s="582">
        <f>IF(N294="snížená",J294,0)</f>
        <v>0</v>
      </c>
      <c r="BG294" s="582">
        <f>IF(N294="zákl. přenesená",J294,0)</f>
        <v>0</v>
      </c>
      <c r="BH294" s="582">
        <f>IF(N294="sníž. přenesená",J294,0)</f>
        <v>0</v>
      </c>
      <c r="BI294" s="582">
        <f>IF(N294="nulová",J294,0)</f>
        <v>0</v>
      </c>
      <c r="BJ294" s="482" t="s">
        <v>11</v>
      </c>
      <c r="BK294" s="582">
        <f>ROUND(I294*H294,0)</f>
        <v>0</v>
      </c>
      <c r="BL294" s="482" t="s">
        <v>129</v>
      </c>
      <c r="BM294" s="482" t="s">
        <v>5566</v>
      </c>
    </row>
    <row r="295" spans="2:65" s="492" customFormat="1" ht="81">
      <c r="B295" s="493"/>
      <c r="D295" s="594" t="s">
        <v>257</v>
      </c>
      <c r="F295" s="595" t="s">
        <v>5551</v>
      </c>
      <c r="L295" s="493"/>
      <c r="M295" s="596"/>
      <c r="N295" s="494"/>
      <c r="O295" s="494"/>
      <c r="P295" s="494"/>
      <c r="Q295" s="494"/>
      <c r="R295" s="494"/>
      <c r="S295" s="494"/>
      <c r="T295" s="597"/>
      <c r="AT295" s="482" t="s">
        <v>257</v>
      </c>
      <c r="AU295" s="482" t="s">
        <v>89</v>
      </c>
    </row>
    <row r="296" spans="2:65" s="492" customFormat="1" ht="25.5" customHeight="1">
      <c r="B296" s="493"/>
      <c r="C296" s="572" t="s">
        <v>840</v>
      </c>
      <c r="D296" s="572" t="s">
        <v>199</v>
      </c>
      <c r="E296" s="573" t="s">
        <v>5368</v>
      </c>
      <c r="F296" s="574" t="s">
        <v>5369</v>
      </c>
      <c r="G296" s="575" t="s">
        <v>213</v>
      </c>
      <c r="H296" s="576">
        <v>2.6880000000000002</v>
      </c>
      <c r="I296" s="7"/>
      <c r="J296" s="577">
        <f>ROUND(I296*H296,0)</f>
        <v>0</v>
      </c>
      <c r="K296" s="574" t="s">
        <v>203</v>
      </c>
      <c r="L296" s="493"/>
      <c r="M296" s="578" t="s">
        <v>5</v>
      </c>
      <c r="N296" s="579" t="s">
        <v>53</v>
      </c>
      <c r="O296" s="494"/>
      <c r="P296" s="580">
        <f>O296*H296</f>
        <v>0</v>
      </c>
      <c r="Q296" s="580">
        <v>0</v>
      </c>
      <c r="R296" s="580">
        <f>Q296*H296</f>
        <v>0</v>
      </c>
      <c r="S296" s="580">
        <v>0</v>
      </c>
      <c r="T296" s="581">
        <f>S296*H296</f>
        <v>0</v>
      </c>
      <c r="AR296" s="482" t="s">
        <v>129</v>
      </c>
      <c r="AT296" s="482" t="s">
        <v>199</v>
      </c>
      <c r="AU296" s="482" t="s">
        <v>89</v>
      </c>
      <c r="AY296" s="482" t="s">
        <v>197</v>
      </c>
      <c r="BE296" s="582">
        <f>IF(N296="základní",J296,0)</f>
        <v>0</v>
      </c>
      <c r="BF296" s="582">
        <f>IF(N296="snížená",J296,0)</f>
        <v>0</v>
      </c>
      <c r="BG296" s="582">
        <f>IF(N296="zákl. přenesená",J296,0)</f>
        <v>0</v>
      </c>
      <c r="BH296" s="582">
        <f>IF(N296="sníž. přenesená",J296,0)</f>
        <v>0</v>
      </c>
      <c r="BI296" s="582">
        <f>IF(N296="nulová",J296,0)</f>
        <v>0</v>
      </c>
      <c r="BJ296" s="482" t="s">
        <v>11</v>
      </c>
      <c r="BK296" s="582">
        <f>ROUND(I296*H296,0)</f>
        <v>0</v>
      </c>
      <c r="BL296" s="482" t="s">
        <v>129</v>
      </c>
      <c r="BM296" s="482" t="s">
        <v>5567</v>
      </c>
    </row>
    <row r="297" spans="2:65" s="599" customFormat="1">
      <c r="B297" s="598"/>
      <c r="D297" s="594" t="s">
        <v>205</v>
      </c>
      <c r="E297" s="600" t="s">
        <v>5</v>
      </c>
      <c r="F297" s="601" t="s">
        <v>5397</v>
      </c>
      <c r="H297" s="600" t="s">
        <v>5</v>
      </c>
      <c r="L297" s="598"/>
      <c r="M297" s="602"/>
      <c r="N297" s="603"/>
      <c r="O297" s="603"/>
      <c r="P297" s="603"/>
      <c r="Q297" s="603"/>
      <c r="R297" s="603"/>
      <c r="S297" s="603"/>
      <c r="T297" s="604"/>
      <c r="AT297" s="600" t="s">
        <v>205</v>
      </c>
      <c r="AU297" s="600" t="s">
        <v>89</v>
      </c>
      <c r="AV297" s="599" t="s">
        <v>11</v>
      </c>
      <c r="AW297" s="599" t="s">
        <v>43</v>
      </c>
      <c r="AX297" s="599" t="s">
        <v>82</v>
      </c>
      <c r="AY297" s="600" t="s">
        <v>197</v>
      </c>
    </row>
    <row r="298" spans="2:65" s="599" customFormat="1">
      <c r="B298" s="598"/>
      <c r="D298" s="594" t="s">
        <v>205</v>
      </c>
      <c r="E298" s="600" t="s">
        <v>5</v>
      </c>
      <c r="F298" s="601" t="s">
        <v>5447</v>
      </c>
      <c r="H298" s="600" t="s">
        <v>5</v>
      </c>
      <c r="L298" s="598"/>
      <c r="M298" s="602"/>
      <c r="N298" s="603"/>
      <c r="O298" s="603"/>
      <c r="P298" s="603"/>
      <c r="Q298" s="603"/>
      <c r="R298" s="603"/>
      <c r="S298" s="603"/>
      <c r="T298" s="604"/>
      <c r="AT298" s="600" t="s">
        <v>205</v>
      </c>
      <c r="AU298" s="600" t="s">
        <v>89</v>
      </c>
      <c r="AV298" s="599" t="s">
        <v>11</v>
      </c>
      <c r="AW298" s="599" t="s">
        <v>43</v>
      </c>
      <c r="AX298" s="599" t="s">
        <v>82</v>
      </c>
      <c r="AY298" s="600" t="s">
        <v>197</v>
      </c>
    </row>
    <row r="299" spans="2:65" s="606" customFormat="1">
      <c r="B299" s="605"/>
      <c r="D299" s="594" t="s">
        <v>205</v>
      </c>
      <c r="E299" s="607" t="s">
        <v>5</v>
      </c>
      <c r="F299" s="608" t="s">
        <v>5568</v>
      </c>
      <c r="H299" s="609">
        <v>1.92</v>
      </c>
      <c r="L299" s="605"/>
      <c r="M299" s="610"/>
      <c r="N299" s="611"/>
      <c r="O299" s="611"/>
      <c r="P299" s="611"/>
      <c r="Q299" s="611"/>
      <c r="R299" s="611"/>
      <c r="S299" s="611"/>
      <c r="T299" s="612"/>
      <c r="AT299" s="607" t="s">
        <v>205</v>
      </c>
      <c r="AU299" s="607" t="s">
        <v>89</v>
      </c>
      <c r="AV299" s="606" t="s">
        <v>89</v>
      </c>
      <c r="AW299" s="606" t="s">
        <v>43</v>
      </c>
      <c r="AX299" s="606" t="s">
        <v>82</v>
      </c>
      <c r="AY299" s="607" t="s">
        <v>197</v>
      </c>
    </row>
    <row r="300" spans="2:65" s="599" customFormat="1">
      <c r="B300" s="598"/>
      <c r="D300" s="594" t="s">
        <v>205</v>
      </c>
      <c r="E300" s="600" t="s">
        <v>5</v>
      </c>
      <c r="F300" s="601" t="s">
        <v>5526</v>
      </c>
      <c r="H300" s="600" t="s">
        <v>5</v>
      </c>
      <c r="L300" s="598"/>
      <c r="M300" s="602"/>
      <c r="N300" s="603"/>
      <c r="O300" s="603"/>
      <c r="P300" s="603"/>
      <c r="Q300" s="603"/>
      <c r="R300" s="603"/>
      <c r="S300" s="603"/>
      <c r="T300" s="604"/>
      <c r="AT300" s="600" t="s">
        <v>205</v>
      </c>
      <c r="AU300" s="600" t="s">
        <v>89</v>
      </c>
      <c r="AV300" s="599" t="s">
        <v>11</v>
      </c>
      <c r="AW300" s="599" t="s">
        <v>43</v>
      </c>
      <c r="AX300" s="599" t="s">
        <v>82</v>
      </c>
      <c r="AY300" s="600" t="s">
        <v>197</v>
      </c>
    </row>
    <row r="301" spans="2:65" s="606" customFormat="1">
      <c r="B301" s="605"/>
      <c r="D301" s="594" t="s">
        <v>205</v>
      </c>
      <c r="E301" s="607" t="s">
        <v>5</v>
      </c>
      <c r="F301" s="608" t="s">
        <v>5569</v>
      </c>
      <c r="H301" s="609">
        <v>0.76800000000000002</v>
      </c>
      <c r="L301" s="605"/>
      <c r="M301" s="610"/>
      <c r="N301" s="611"/>
      <c r="O301" s="611"/>
      <c r="P301" s="611"/>
      <c r="Q301" s="611"/>
      <c r="R301" s="611"/>
      <c r="S301" s="611"/>
      <c r="T301" s="612"/>
      <c r="AT301" s="607" t="s">
        <v>205</v>
      </c>
      <c r="AU301" s="607" t="s">
        <v>89</v>
      </c>
      <c r="AV301" s="606" t="s">
        <v>89</v>
      </c>
      <c r="AW301" s="606" t="s">
        <v>43</v>
      </c>
      <c r="AX301" s="606" t="s">
        <v>82</v>
      </c>
      <c r="AY301" s="607" t="s">
        <v>197</v>
      </c>
    </row>
    <row r="302" spans="2:65" s="614" customFormat="1">
      <c r="B302" s="613"/>
      <c r="D302" s="594" t="s">
        <v>205</v>
      </c>
      <c r="E302" s="615" t="s">
        <v>5</v>
      </c>
      <c r="F302" s="616" t="s">
        <v>210</v>
      </c>
      <c r="H302" s="617">
        <v>2.6880000000000002</v>
      </c>
      <c r="L302" s="613"/>
      <c r="M302" s="618"/>
      <c r="N302" s="619"/>
      <c r="O302" s="619"/>
      <c r="P302" s="619"/>
      <c r="Q302" s="619"/>
      <c r="R302" s="619"/>
      <c r="S302" s="619"/>
      <c r="T302" s="620"/>
      <c r="AT302" s="615" t="s">
        <v>205</v>
      </c>
      <c r="AU302" s="615" t="s">
        <v>89</v>
      </c>
      <c r="AV302" s="614" t="s">
        <v>129</v>
      </c>
      <c r="AW302" s="614" t="s">
        <v>43</v>
      </c>
      <c r="AX302" s="614" t="s">
        <v>11</v>
      </c>
      <c r="AY302" s="615" t="s">
        <v>197</v>
      </c>
    </row>
    <row r="303" spans="2:65" s="492" customFormat="1" ht="25.5" customHeight="1">
      <c r="B303" s="493"/>
      <c r="C303" s="572" t="s">
        <v>863</v>
      </c>
      <c r="D303" s="572" t="s">
        <v>199</v>
      </c>
      <c r="E303" s="573" t="s">
        <v>5570</v>
      </c>
      <c r="F303" s="574" t="s">
        <v>5571</v>
      </c>
      <c r="G303" s="575" t="s">
        <v>213</v>
      </c>
      <c r="H303" s="576">
        <v>1.349</v>
      </c>
      <c r="I303" s="7"/>
      <c r="J303" s="577">
        <f>ROUND(I303*H303,0)</f>
        <v>0</v>
      </c>
      <c r="K303" s="574" t="s">
        <v>203</v>
      </c>
      <c r="L303" s="493"/>
      <c r="M303" s="578" t="s">
        <v>5</v>
      </c>
      <c r="N303" s="579" t="s">
        <v>53</v>
      </c>
      <c r="O303" s="494"/>
      <c r="P303" s="580">
        <f>O303*H303</f>
        <v>0</v>
      </c>
      <c r="Q303" s="580">
        <v>0</v>
      </c>
      <c r="R303" s="580">
        <f>Q303*H303</f>
        <v>0</v>
      </c>
      <c r="S303" s="580">
        <v>0</v>
      </c>
      <c r="T303" s="581">
        <f>S303*H303</f>
        <v>0</v>
      </c>
      <c r="AR303" s="482" t="s">
        <v>129</v>
      </c>
      <c r="AT303" s="482" t="s">
        <v>199</v>
      </c>
      <c r="AU303" s="482" t="s">
        <v>89</v>
      </c>
      <c r="AY303" s="482" t="s">
        <v>197</v>
      </c>
      <c r="BE303" s="582">
        <f>IF(N303="základní",J303,0)</f>
        <v>0</v>
      </c>
      <c r="BF303" s="582">
        <f>IF(N303="snížená",J303,0)</f>
        <v>0</v>
      </c>
      <c r="BG303" s="582">
        <f>IF(N303="zákl. přenesená",J303,0)</f>
        <v>0</v>
      </c>
      <c r="BH303" s="582">
        <f>IF(N303="sníž. přenesená",J303,0)</f>
        <v>0</v>
      </c>
      <c r="BI303" s="582">
        <f>IF(N303="nulová",J303,0)</f>
        <v>0</v>
      </c>
      <c r="BJ303" s="482" t="s">
        <v>11</v>
      </c>
      <c r="BK303" s="582">
        <f>ROUND(I303*H303,0)</f>
        <v>0</v>
      </c>
      <c r="BL303" s="482" t="s">
        <v>129</v>
      </c>
      <c r="BM303" s="482" t="s">
        <v>5572</v>
      </c>
    </row>
    <row r="304" spans="2:65" s="492" customFormat="1" ht="40.5">
      <c r="B304" s="493"/>
      <c r="D304" s="594" t="s">
        <v>257</v>
      </c>
      <c r="F304" s="595" t="s">
        <v>5573</v>
      </c>
      <c r="L304" s="493"/>
      <c r="M304" s="596"/>
      <c r="N304" s="494"/>
      <c r="O304" s="494"/>
      <c r="P304" s="494"/>
      <c r="Q304" s="494"/>
      <c r="R304" s="494"/>
      <c r="S304" s="494"/>
      <c r="T304" s="597"/>
      <c r="AT304" s="482" t="s">
        <v>257</v>
      </c>
      <c r="AU304" s="482" t="s">
        <v>89</v>
      </c>
    </row>
    <row r="305" spans="2:65" s="599" customFormat="1">
      <c r="B305" s="598"/>
      <c r="D305" s="594" t="s">
        <v>205</v>
      </c>
      <c r="E305" s="600" t="s">
        <v>5</v>
      </c>
      <c r="F305" s="601" t="s">
        <v>5574</v>
      </c>
      <c r="H305" s="600" t="s">
        <v>5</v>
      </c>
      <c r="L305" s="598"/>
      <c r="M305" s="602"/>
      <c r="N305" s="603"/>
      <c r="O305" s="603"/>
      <c r="P305" s="603"/>
      <c r="Q305" s="603"/>
      <c r="R305" s="603"/>
      <c r="S305" s="603"/>
      <c r="T305" s="604"/>
      <c r="AT305" s="600" t="s">
        <v>205</v>
      </c>
      <c r="AU305" s="600" t="s">
        <v>89</v>
      </c>
      <c r="AV305" s="599" t="s">
        <v>11</v>
      </c>
      <c r="AW305" s="599" t="s">
        <v>43</v>
      </c>
      <c r="AX305" s="599" t="s">
        <v>82</v>
      </c>
      <c r="AY305" s="600" t="s">
        <v>197</v>
      </c>
    </row>
    <row r="306" spans="2:65" s="599" customFormat="1">
      <c r="B306" s="598"/>
      <c r="D306" s="594" t="s">
        <v>205</v>
      </c>
      <c r="E306" s="600" t="s">
        <v>5</v>
      </c>
      <c r="F306" s="601" t="s">
        <v>5575</v>
      </c>
      <c r="H306" s="600" t="s">
        <v>5</v>
      </c>
      <c r="L306" s="598"/>
      <c r="M306" s="602"/>
      <c r="N306" s="603"/>
      <c r="O306" s="603"/>
      <c r="P306" s="603"/>
      <c r="Q306" s="603"/>
      <c r="R306" s="603"/>
      <c r="S306" s="603"/>
      <c r="T306" s="604"/>
      <c r="AT306" s="600" t="s">
        <v>205</v>
      </c>
      <c r="AU306" s="600" t="s">
        <v>89</v>
      </c>
      <c r="AV306" s="599" t="s">
        <v>11</v>
      </c>
      <c r="AW306" s="599" t="s">
        <v>43</v>
      </c>
      <c r="AX306" s="599" t="s">
        <v>82</v>
      </c>
      <c r="AY306" s="600" t="s">
        <v>197</v>
      </c>
    </row>
    <row r="307" spans="2:65" s="606" customFormat="1">
      <c r="B307" s="605"/>
      <c r="D307" s="594" t="s">
        <v>205</v>
      </c>
      <c r="E307" s="607" t="s">
        <v>5</v>
      </c>
      <c r="F307" s="608" t="s">
        <v>5576</v>
      </c>
      <c r="H307" s="609">
        <v>1.6</v>
      </c>
      <c r="L307" s="605"/>
      <c r="M307" s="610"/>
      <c r="N307" s="611"/>
      <c r="O307" s="611"/>
      <c r="P307" s="611"/>
      <c r="Q307" s="611"/>
      <c r="R307" s="611"/>
      <c r="S307" s="611"/>
      <c r="T307" s="612"/>
      <c r="AT307" s="607" t="s">
        <v>205</v>
      </c>
      <c r="AU307" s="607" t="s">
        <v>89</v>
      </c>
      <c r="AV307" s="606" t="s">
        <v>89</v>
      </c>
      <c r="AW307" s="606" t="s">
        <v>43</v>
      </c>
      <c r="AX307" s="606" t="s">
        <v>82</v>
      </c>
      <c r="AY307" s="607" t="s">
        <v>197</v>
      </c>
    </row>
    <row r="308" spans="2:65" s="599" customFormat="1">
      <c r="B308" s="598"/>
      <c r="D308" s="594" t="s">
        <v>205</v>
      </c>
      <c r="E308" s="600" t="s">
        <v>5</v>
      </c>
      <c r="F308" s="601" t="s">
        <v>5489</v>
      </c>
      <c r="H308" s="600" t="s">
        <v>5</v>
      </c>
      <c r="L308" s="598"/>
      <c r="M308" s="602"/>
      <c r="N308" s="603"/>
      <c r="O308" s="603"/>
      <c r="P308" s="603"/>
      <c r="Q308" s="603"/>
      <c r="R308" s="603"/>
      <c r="S308" s="603"/>
      <c r="T308" s="604"/>
      <c r="AT308" s="600" t="s">
        <v>205</v>
      </c>
      <c r="AU308" s="600" t="s">
        <v>89</v>
      </c>
      <c r="AV308" s="599" t="s">
        <v>11</v>
      </c>
      <c r="AW308" s="599" t="s">
        <v>43</v>
      </c>
      <c r="AX308" s="599" t="s">
        <v>82</v>
      </c>
      <c r="AY308" s="600" t="s">
        <v>197</v>
      </c>
    </row>
    <row r="309" spans="2:65" s="606" customFormat="1">
      <c r="B309" s="605"/>
      <c r="D309" s="594" t="s">
        <v>205</v>
      </c>
      <c r="E309" s="607" t="s">
        <v>5</v>
      </c>
      <c r="F309" s="608" t="s">
        <v>5577</v>
      </c>
      <c r="H309" s="609">
        <v>-0.251</v>
      </c>
      <c r="L309" s="605"/>
      <c r="M309" s="610"/>
      <c r="N309" s="611"/>
      <c r="O309" s="611"/>
      <c r="P309" s="611"/>
      <c r="Q309" s="611"/>
      <c r="R309" s="611"/>
      <c r="S309" s="611"/>
      <c r="T309" s="612"/>
      <c r="AT309" s="607" t="s">
        <v>205</v>
      </c>
      <c r="AU309" s="607" t="s">
        <v>89</v>
      </c>
      <c r="AV309" s="606" t="s">
        <v>89</v>
      </c>
      <c r="AW309" s="606" t="s">
        <v>43</v>
      </c>
      <c r="AX309" s="606" t="s">
        <v>82</v>
      </c>
      <c r="AY309" s="607" t="s">
        <v>197</v>
      </c>
    </row>
    <row r="310" spans="2:65" s="614" customFormat="1">
      <c r="B310" s="613"/>
      <c r="D310" s="594" t="s">
        <v>205</v>
      </c>
      <c r="E310" s="615" t="s">
        <v>5</v>
      </c>
      <c r="F310" s="616" t="s">
        <v>210</v>
      </c>
      <c r="H310" s="617">
        <v>1.349</v>
      </c>
      <c r="L310" s="613"/>
      <c r="M310" s="618"/>
      <c r="N310" s="619"/>
      <c r="O310" s="619"/>
      <c r="P310" s="619"/>
      <c r="Q310" s="619"/>
      <c r="R310" s="619"/>
      <c r="S310" s="619"/>
      <c r="T310" s="620"/>
      <c r="AT310" s="615" t="s">
        <v>205</v>
      </c>
      <c r="AU310" s="615" t="s">
        <v>89</v>
      </c>
      <c r="AV310" s="614" t="s">
        <v>129</v>
      </c>
      <c r="AW310" s="614" t="s">
        <v>43</v>
      </c>
      <c r="AX310" s="614" t="s">
        <v>11</v>
      </c>
      <c r="AY310" s="615" t="s">
        <v>197</v>
      </c>
    </row>
    <row r="311" spans="2:65" s="492" customFormat="1" ht="16.5" customHeight="1">
      <c r="B311" s="493"/>
      <c r="C311" s="572" t="s">
        <v>873</v>
      </c>
      <c r="D311" s="572" t="s">
        <v>199</v>
      </c>
      <c r="E311" s="573" t="s">
        <v>5373</v>
      </c>
      <c r="F311" s="574" t="s">
        <v>5374</v>
      </c>
      <c r="G311" s="575" t="s">
        <v>290</v>
      </c>
      <c r="H311" s="576">
        <v>15.446</v>
      </c>
      <c r="I311" s="7"/>
      <c r="J311" s="577">
        <f>ROUND(I311*H311,0)</f>
        <v>0</v>
      </c>
      <c r="K311" s="574" t="s">
        <v>203</v>
      </c>
      <c r="L311" s="493"/>
      <c r="M311" s="578" t="s">
        <v>5</v>
      </c>
      <c r="N311" s="579" t="s">
        <v>53</v>
      </c>
      <c r="O311" s="494"/>
      <c r="P311" s="580">
        <f>O311*H311</f>
        <v>0</v>
      </c>
      <c r="Q311" s="580">
        <v>4.0200000000000001E-3</v>
      </c>
      <c r="R311" s="580">
        <f>Q311*H311</f>
        <v>6.2092920000000003E-2</v>
      </c>
      <c r="S311" s="580">
        <v>0</v>
      </c>
      <c r="T311" s="581">
        <f>S311*H311</f>
        <v>0</v>
      </c>
      <c r="AR311" s="482" t="s">
        <v>129</v>
      </c>
      <c r="AT311" s="482" t="s">
        <v>199</v>
      </c>
      <c r="AU311" s="482" t="s">
        <v>89</v>
      </c>
      <c r="AY311" s="482" t="s">
        <v>197</v>
      </c>
      <c r="BE311" s="582">
        <f>IF(N311="základní",J311,0)</f>
        <v>0</v>
      </c>
      <c r="BF311" s="582">
        <f>IF(N311="snížená",J311,0)</f>
        <v>0</v>
      </c>
      <c r="BG311" s="582">
        <f>IF(N311="zákl. přenesená",J311,0)</f>
        <v>0</v>
      </c>
      <c r="BH311" s="582">
        <f>IF(N311="sníž. přenesená",J311,0)</f>
        <v>0</v>
      </c>
      <c r="BI311" s="582">
        <f>IF(N311="nulová",J311,0)</f>
        <v>0</v>
      </c>
      <c r="BJ311" s="482" t="s">
        <v>11</v>
      </c>
      <c r="BK311" s="582">
        <f>ROUND(I311*H311,0)</f>
        <v>0</v>
      </c>
      <c r="BL311" s="482" t="s">
        <v>129</v>
      </c>
      <c r="BM311" s="482" t="s">
        <v>5578</v>
      </c>
    </row>
    <row r="312" spans="2:65" s="599" customFormat="1">
      <c r="B312" s="598"/>
      <c r="D312" s="594" t="s">
        <v>205</v>
      </c>
      <c r="E312" s="600" t="s">
        <v>5</v>
      </c>
      <c r="F312" s="601" t="s">
        <v>5397</v>
      </c>
      <c r="H312" s="600" t="s">
        <v>5</v>
      </c>
      <c r="L312" s="598"/>
      <c r="M312" s="602"/>
      <c r="N312" s="603"/>
      <c r="O312" s="603"/>
      <c r="P312" s="603"/>
      <c r="Q312" s="603"/>
      <c r="R312" s="603"/>
      <c r="S312" s="603"/>
      <c r="T312" s="604"/>
      <c r="AT312" s="600" t="s">
        <v>205</v>
      </c>
      <c r="AU312" s="600" t="s">
        <v>89</v>
      </c>
      <c r="AV312" s="599" t="s">
        <v>11</v>
      </c>
      <c r="AW312" s="599" t="s">
        <v>43</v>
      </c>
      <c r="AX312" s="599" t="s">
        <v>82</v>
      </c>
      <c r="AY312" s="600" t="s">
        <v>197</v>
      </c>
    </row>
    <row r="313" spans="2:65" s="599" customFormat="1">
      <c r="B313" s="598"/>
      <c r="D313" s="594" t="s">
        <v>205</v>
      </c>
      <c r="E313" s="600" t="s">
        <v>5</v>
      </c>
      <c r="F313" s="601" t="s">
        <v>5447</v>
      </c>
      <c r="H313" s="600" t="s">
        <v>5</v>
      </c>
      <c r="L313" s="598"/>
      <c r="M313" s="602"/>
      <c r="N313" s="603"/>
      <c r="O313" s="603"/>
      <c r="P313" s="603"/>
      <c r="Q313" s="603"/>
      <c r="R313" s="603"/>
      <c r="S313" s="603"/>
      <c r="T313" s="604"/>
      <c r="AT313" s="600" t="s">
        <v>205</v>
      </c>
      <c r="AU313" s="600" t="s">
        <v>89</v>
      </c>
      <c r="AV313" s="599" t="s">
        <v>11</v>
      </c>
      <c r="AW313" s="599" t="s">
        <v>43</v>
      </c>
      <c r="AX313" s="599" t="s">
        <v>82</v>
      </c>
      <c r="AY313" s="600" t="s">
        <v>197</v>
      </c>
    </row>
    <row r="314" spans="2:65" s="606" customFormat="1">
      <c r="B314" s="605"/>
      <c r="D314" s="594" t="s">
        <v>205</v>
      </c>
      <c r="E314" s="607" t="s">
        <v>5</v>
      </c>
      <c r="F314" s="608" t="s">
        <v>5579</v>
      </c>
      <c r="H314" s="609">
        <v>10.8</v>
      </c>
      <c r="L314" s="605"/>
      <c r="M314" s="610"/>
      <c r="N314" s="611"/>
      <c r="O314" s="611"/>
      <c r="P314" s="611"/>
      <c r="Q314" s="611"/>
      <c r="R314" s="611"/>
      <c r="S314" s="611"/>
      <c r="T314" s="612"/>
      <c r="AT314" s="607" t="s">
        <v>205</v>
      </c>
      <c r="AU314" s="607" t="s">
        <v>89</v>
      </c>
      <c r="AV314" s="606" t="s">
        <v>89</v>
      </c>
      <c r="AW314" s="606" t="s">
        <v>43</v>
      </c>
      <c r="AX314" s="606" t="s">
        <v>82</v>
      </c>
      <c r="AY314" s="607" t="s">
        <v>197</v>
      </c>
    </row>
    <row r="315" spans="2:65" s="599" customFormat="1">
      <c r="B315" s="598"/>
      <c r="D315" s="594" t="s">
        <v>205</v>
      </c>
      <c r="E315" s="600" t="s">
        <v>5</v>
      </c>
      <c r="F315" s="601" t="s">
        <v>5526</v>
      </c>
      <c r="H315" s="600" t="s">
        <v>5</v>
      </c>
      <c r="L315" s="598"/>
      <c r="M315" s="602"/>
      <c r="N315" s="603"/>
      <c r="O315" s="603"/>
      <c r="P315" s="603"/>
      <c r="Q315" s="603"/>
      <c r="R315" s="603"/>
      <c r="S315" s="603"/>
      <c r="T315" s="604"/>
      <c r="AT315" s="600" t="s">
        <v>205</v>
      </c>
      <c r="AU315" s="600" t="s">
        <v>89</v>
      </c>
      <c r="AV315" s="599" t="s">
        <v>11</v>
      </c>
      <c r="AW315" s="599" t="s">
        <v>43</v>
      </c>
      <c r="AX315" s="599" t="s">
        <v>82</v>
      </c>
      <c r="AY315" s="600" t="s">
        <v>197</v>
      </c>
    </row>
    <row r="316" spans="2:65" s="606" customFormat="1">
      <c r="B316" s="605"/>
      <c r="D316" s="594" t="s">
        <v>205</v>
      </c>
      <c r="E316" s="607" t="s">
        <v>5</v>
      </c>
      <c r="F316" s="608" t="s">
        <v>5580</v>
      </c>
      <c r="H316" s="609">
        <v>4.6459999999999999</v>
      </c>
      <c r="L316" s="605"/>
      <c r="M316" s="610"/>
      <c r="N316" s="611"/>
      <c r="O316" s="611"/>
      <c r="P316" s="611"/>
      <c r="Q316" s="611"/>
      <c r="R316" s="611"/>
      <c r="S316" s="611"/>
      <c r="T316" s="612"/>
      <c r="AT316" s="607" t="s">
        <v>205</v>
      </c>
      <c r="AU316" s="607" t="s">
        <v>89</v>
      </c>
      <c r="AV316" s="606" t="s">
        <v>89</v>
      </c>
      <c r="AW316" s="606" t="s">
        <v>43</v>
      </c>
      <c r="AX316" s="606" t="s">
        <v>82</v>
      </c>
      <c r="AY316" s="607" t="s">
        <v>197</v>
      </c>
    </row>
    <row r="317" spans="2:65" s="614" customFormat="1">
      <c r="B317" s="613"/>
      <c r="D317" s="594" t="s">
        <v>205</v>
      </c>
      <c r="E317" s="615" t="s">
        <v>5</v>
      </c>
      <c r="F317" s="616" t="s">
        <v>210</v>
      </c>
      <c r="H317" s="617">
        <v>15.446</v>
      </c>
      <c r="L317" s="613"/>
      <c r="M317" s="618"/>
      <c r="N317" s="619"/>
      <c r="O317" s="619"/>
      <c r="P317" s="619"/>
      <c r="Q317" s="619"/>
      <c r="R317" s="619"/>
      <c r="S317" s="619"/>
      <c r="T317" s="620"/>
      <c r="AT317" s="615" t="s">
        <v>205</v>
      </c>
      <c r="AU317" s="615" t="s">
        <v>89</v>
      </c>
      <c r="AV317" s="614" t="s">
        <v>129</v>
      </c>
      <c r="AW317" s="614" t="s">
        <v>43</v>
      </c>
      <c r="AX317" s="614" t="s">
        <v>11</v>
      </c>
      <c r="AY317" s="615" t="s">
        <v>197</v>
      </c>
    </row>
    <row r="318" spans="2:65" s="492" customFormat="1" ht="16.5" customHeight="1">
      <c r="B318" s="493"/>
      <c r="C318" s="572" t="s">
        <v>884</v>
      </c>
      <c r="D318" s="572" t="s">
        <v>199</v>
      </c>
      <c r="E318" s="573" t="s">
        <v>5581</v>
      </c>
      <c r="F318" s="574" t="s">
        <v>5582</v>
      </c>
      <c r="G318" s="575" t="s">
        <v>290</v>
      </c>
      <c r="H318" s="576">
        <v>8</v>
      </c>
      <c r="I318" s="7"/>
      <c r="J318" s="577">
        <f>ROUND(I318*H318,0)</f>
        <v>0</v>
      </c>
      <c r="K318" s="574" t="s">
        <v>203</v>
      </c>
      <c r="L318" s="493"/>
      <c r="M318" s="578" t="s">
        <v>5</v>
      </c>
      <c r="N318" s="579" t="s">
        <v>53</v>
      </c>
      <c r="O318" s="494"/>
      <c r="P318" s="580">
        <f>O318*H318</f>
        <v>0</v>
      </c>
      <c r="Q318" s="580">
        <v>4.0200000000000001E-3</v>
      </c>
      <c r="R318" s="580">
        <f>Q318*H318</f>
        <v>3.2160000000000001E-2</v>
      </c>
      <c r="S318" s="580">
        <v>0</v>
      </c>
      <c r="T318" s="581">
        <f>S318*H318</f>
        <v>0</v>
      </c>
      <c r="AR318" s="482" t="s">
        <v>129</v>
      </c>
      <c r="AT318" s="482" t="s">
        <v>199</v>
      </c>
      <c r="AU318" s="482" t="s">
        <v>89</v>
      </c>
      <c r="AY318" s="482" t="s">
        <v>197</v>
      </c>
      <c r="BE318" s="582">
        <f>IF(N318="základní",J318,0)</f>
        <v>0</v>
      </c>
      <c r="BF318" s="582">
        <f>IF(N318="snížená",J318,0)</f>
        <v>0</v>
      </c>
      <c r="BG318" s="582">
        <f>IF(N318="zákl. přenesená",J318,0)</f>
        <v>0</v>
      </c>
      <c r="BH318" s="582">
        <f>IF(N318="sníž. přenesená",J318,0)</f>
        <v>0</v>
      </c>
      <c r="BI318" s="582">
        <f>IF(N318="nulová",J318,0)</f>
        <v>0</v>
      </c>
      <c r="BJ318" s="482" t="s">
        <v>11</v>
      </c>
      <c r="BK318" s="582">
        <f>ROUND(I318*H318,0)</f>
        <v>0</v>
      </c>
      <c r="BL318" s="482" t="s">
        <v>129</v>
      </c>
      <c r="BM318" s="482" t="s">
        <v>5583</v>
      </c>
    </row>
    <row r="319" spans="2:65" s="599" customFormat="1">
      <c r="B319" s="598"/>
      <c r="D319" s="594" t="s">
        <v>205</v>
      </c>
      <c r="E319" s="600" t="s">
        <v>5</v>
      </c>
      <c r="F319" s="601" t="s">
        <v>5574</v>
      </c>
      <c r="H319" s="600" t="s">
        <v>5</v>
      </c>
      <c r="L319" s="598"/>
      <c r="M319" s="602"/>
      <c r="N319" s="603"/>
      <c r="O319" s="603"/>
      <c r="P319" s="603"/>
      <c r="Q319" s="603"/>
      <c r="R319" s="603"/>
      <c r="S319" s="603"/>
      <c r="T319" s="604"/>
      <c r="AT319" s="600" t="s">
        <v>205</v>
      </c>
      <c r="AU319" s="600" t="s">
        <v>89</v>
      </c>
      <c r="AV319" s="599" t="s">
        <v>11</v>
      </c>
      <c r="AW319" s="599" t="s">
        <v>43</v>
      </c>
      <c r="AX319" s="599" t="s">
        <v>82</v>
      </c>
      <c r="AY319" s="600" t="s">
        <v>197</v>
      </c>
    </row>
    <row r="320" spans="2:65" s="599" customFormat="1">
      <c r="B320" s="598"/>
      <c r="D320" s="594" t="s">
        <v>205</v>
      </c>
      <c r="E320" s="600" t="s">
        <v>5</v>
      </c>
      <c r="F320" s="601" t="s">
        <v>5575</v>
      </c>
      <c r="H320" s="600" t="s">
        <v>5</v>
      </c>
      <c r="L320" s="598"/>
      <c r="M320" s="602"/>
      <c r="N320" s="603"/>
      <c r="O320" s="603"/>
      <c r="P320" s="603"/>
      <c r="Q320" s="603"/>
      <c r="R320" s="603"/>
      <c r="S320" s="603"/>
      <c r="T320" s="604"/>
      <c r="AT320" s="600" t="s">
        <v>205</v>
      </c>
      <c r="AU320" s="600" t="s">
        <v>89</v>
      </c>
      <c r="AV320" s="599" t="s">
        <v>11</v>
      </c>
      <c r="AW320" s="599" t="s">
        <v>43</v>
      </c>
      <c r="AX320" s="599" t="s">
        <v>82</v>
      </c>
      <c r="AY320" s="600" t="s">
        <v>197</v>
      </c>
    </row>
    <row r="321" spans="2:65" s="606" customFormat="1">
      <c r="B321" s="605"/>
      <c r="D321" s="594" t="s">
        <v>205</v>
      </c>
      <c r="E321" s="607" t="s">
        <v>5</v>
      </c>
      <c r="F321" s="608" t="s">
        <v>5584</v>
      </c>
      <c r="H321" s="609">
        <v>8</v>
      </c>
      <c r="L321" s="605"/>
      <c r="M321" s="610"/>
      <c r="N321" s="611"/>
      <c r="O321" s="611"/>
      <c r="P321" s="611"/>
      <c r="Q321" s="611"/>
      <c r="R321" s="611"/>
      <c r="S321" s="611"/>
      <c r="T321" s="612"/>
      <c r="AT321" s="607" t="s">
        <v>205</v>
      </c>
      <c r="AU321" s="607" t="s">
        <v>89</v>
      </c>
      <c r="AV321" s="606" t="s">
        <v>89</v>
      </c>
      <c r="AW321" s="606" t="s">
        <v>43</v>
      </c>
      <c r="AX321" s="606" t="s">
        <v>82</v>
      </c>
      <c r="AY321" s="607" t="s">
        <v>197</v>
      </c>
    </row>
    <row r="322" spans="2:65" s="614" customFormat="1">
      <c r="B322" s="613"/>
      <c r="D322" s="594" t="s">
        <v>205</v>
      </c>
      <c r="E322" s="615" t="s">
        <v>5</v>
      </c>
      <c r="F322" s="616" t="s">
        <v>210</v>
      </c>
      <c r="H322" s="617">
        <v>8</v>
      </c>
      <c r="L322" s="613"/>
      <c r="M322" s="618"/>
      <c r="N322" s="619"/>
      <c r="O322" s="619"/>
      <c r="P322" s="619"/>
      <c r="Q322" s="619"/>
      <c r="R322" s="619"/>
      <c r="S322" s="619"/>
      <c r="T322" s="620"/>
      <c r="AT322" s="615" t="s">
        <v>205</v>
      </c>
      <c r="AU322" s="615" t="s">
        <v>89</v>
      </c>
      <c r="AV322" s="614" t="s">
        <v>129</v>
      </c>
      <c r="AW322" s="614" t="s">
        <v>43</v>
      </c>
      <c r="AX322" s="614" t="s">
        <v>11</v>
      </c>
      <c r="AY322" s="615" t="s">
        <v>197</v>
      </c>
    </row>
    <row r="323" spans="2:65" s="492" customFormat="1" ht="16.5" customHeight="1">
      <c r="B323" s="493"/>
      <c r="C323" s="572" t="s">
        <v>890</v>
      </c>
      <c r="D323" s="572" t="s">
        <v>199</v>
      </c>
      <c r="E323" s="573" t="s">
        <v>5585</v>
      </c>
      <c r="F323" s="574" t="s">
        <v>5586</v>
      </c>
      <c r="G323" s="575" t="s">
        <v>876</v>
      </c>
      <c r="H323" s="576">
        <v>47</v>
      </c>
      <c r="I323" s="7"/>
      <c r="J323" s="577">
        <f>ROUND(I323*H323,0)</f>
        <v>0</v>
      </c>
      <c r="K323" s="574" t="s">
        <v>203</v>
      </c>
      <c r="L323" s="493"/>
      <c r="M323" s="578" t="s">
        <v>5</v>
      </c>
      <c r="N323" s="579" t="s">
        <v>53</v>
      </c>
      <c r="O323" s="494"/>
      <c r="P323" s="580">
        <f>O323*H323</f>
        <v>0</v>
      </c>
      <c r="Q323" s="580">
        <v>2.0000000000000001E-4</v>
      </c>
      <c r="R323" s="580">
        <f>Q323*H323</f>
        <v>9.4000000000000004E-3</v>
      </c>
      <c r="S323" s="580">
        <v>0</v>
      </c>
      <c r="T323" s="581">
        <f>S323*H323</f>
        <v>0</v>
      </c>
      <c r="AR323" s="482" t="s">
        <v>129</v>
      </c>
      <c r="AT323" s="482" t="s">
        <v>199</v>
      </c>
      <c r="AU323" s="482" t="s">
        <v>89</v>
      </c>
      <c r="AY323" s="482" t="s">
        <v>197</v>
      </c>
      <c r="BE323" s="582">
        <f>IF(N323="základní",J323,0)</f>
        <v>0</v>
      </c>
      <c r="BF323" s="582">
        <f>IF(N323="snížená",J323,0)</f>
        <v>0</v>
      </c>
      <c r="BG323" s="582">
        <f>IF(N323="zákl. přenesená",J323,0)</f>
        <v>0</v>
      </c>
      <c r="BH323" s="582">
        <f>IF(N323="sníž. přenesená",J323,0)</f>
        <v>0</v>
      </c>
      <c r="BI323" s="582">
        <f>IF(N323="nulová",J323,0)</f>
        <v>0</v>
      </c>
      <c r="BJ323" s="482" t="s">
        <v>11</v>
      </c>
      <c r="BK323" s="582">
        <f>ROUND(I323*H323,0)</f>
        <v>0</v>
      </c>
      <c r="BL323" s="482" t="s">
        <v>129</v>
      </c>
      <c r="BM323" s="482" t="s">
        <v>5587</v>
      </c>
    </row>
    <row r="324" spans="2:65" s="599" customFormat="1">
      <c r="B324" s="598"/>
      <c r="D324" s="594" t="s">
        <v>205</v>
      </c>
      <c r="E324" s="600" t="s">
        <v>5</v>
      </c>
      <c r="F324" s="601" t="s">
        <v>5588</v>
      </c>
      <c r="H324" s="600" t="s">
        <v>5</v>
      </c>
      <c r="L324" s="598"/>
      <c r="M324" s="602"/>
      <c r="N324" s="603"/>
      <c r="O324" s="603"/>
      <c r="P324" s="603"/>
      <c r="Q324" s="603"/>
      <c r="R324" s="603"/>
      <c r="S324" s="603"/>
      <c r="T324" s="604"/>
      <c r="AT324" s="600" t="s">
        <v>205</v>
      </c>
      <c r="AU324" s="600" t="s">
        <v>89</v>
      </c>
      <c r="AV324" s="599" t="s">
        <v>11</v>
      </c>
      <c r="AW324" s="599" t="s">
        <v>43</v>
      </c>
      <c r="AX324" s="599" t="s">
        <v>82</v>
      </c>
      <c r="AY324" s="600" t="s">
        <v>197</v>
      </c>
    </row>
    <row r="325" spans="2:65" s="599" customFormat="1">
      <c r="B325" s="598"/>
      <c r="D325" s="594" t="s">
        <v>205</v>
      </c>
      <c r="E325" s="600" t="s">
        <v>5</v>
      </c>
      <c r="F325" s="601" t="s">
        <v>5499</v>
      </c>
      <c r="H325" s="600" t="s">
        <v>5</v>
      </c>
      <c r="L325" s="598"/>
      <c r="M325" s="602"/>
      <c r="N325" s="603"/>
      <c r="O325" s="603"/>
      <c r="P325" s="603"/>
      <c r="Q325" s="603"/>
      <c r="R325" s="603"/>
      <c r="S325" s="603"/>
      <c r="T325" s="604"/>
      <c r="AT325" s="600" t="s">
        <v>205</v>
      </c>
      <c r="AU325" s="600" t="s">
        <v>89</v>
      </c>
      <c r="AV325" s="599" t="s">
        <v>11</v>
      </c>
      <c r="AW325" s="599" t="s">
        <v>43</v>
      </c>
      <c r="AX325" s="599" t="s">
        <v>82</v>
      </c>
      <c r="AY325" s="600" t="s">
        <v>197</v>
      </c>
    </row>
    <row r="326" spans="2:65" s="606" customFormat="1">
      <c r="B326" s="605"/>
      <c r="D326" s="594" t="s">
        <v>205</v>
      </c>
      <c r="E326" s="607" t="s">
        <v>5</v>
      </c>
      <c r="F326" s="608" t="s">
        <v>5500</v>
      </c>
      <c r="H326" s="609">
        <v>47</v>
      </c>
      <c r="L326" s="605"/>
      <c r="M326" s="610"/>
      <c r="N326" s="611"/>
      <c r="O326" s="611"/>
      <c r="P326" s="611"/>
      <c r="Q326" s="611"/>
      <c r="R326" s="611"/>
      <c r="S326" s="611"/>
      <c r="T326" s="612"/>
      <c r="AT326" s="607" t="s">
        <v>205</v>
      </c>
      <c r="AU326" s="607" t="s">
        <v>89</v>
      </c>
      <c r="AV326" s="606" t="s">
        <v>89</v>
      </c>
      <c r="AW326" s="606" t="s">
        <v>43</v>
      </c>
      <c r="AX326" s="606" t="s">
        <v>82</v>
      </c>
      <c r="AY326" s="607" t="s">
        <v>197</v>
      </c>
    </row>
    <row r="327" spans="2:65" s="614" customFormat="1">
      <c r="B327" s="613"/>
      <c r="D327" s="594" t="s">
        <v>205</v>
      </c>
      <c r="E327" s="615" t="s">
        <v>5</v>
      </c>
      <c r="F327" s="616" t="s">
        <v>210</v>
      </c>
      <c r="H327" s="617">
        <v>47</v>
      </c>
      <c r="L327" s="613"/>
      <c r="M327" s="618"/>
      <c r="N327" s="619"/>
      <c r="O327" s="619"/>
      <c r="P327" s="619"/>
      <c r="Q327" s="619"/>
      <c r="R327" s="619"/>
      <c r="S327" s="619"/>
      <c r="T327" s="620"/>
      <c r="AT327" s="615" t="s">
        <v>205</v>
      </c>
      <c r="AU327" s="615" t="s">
        <v>89</v>
      </c>
      <c r="AV327" s="614" t="s">
        <v>129</v>
      </c>
      <c r="AW327" s="614" t="s">
        <v>43</v>
      </c>
      <c r="AX327" s="614" t="s">
        <v>11</v>
      </c>
      <c r="AY327" s="615" t="s">
        <v>197</v>
      </c>
    </row>
    <row r="328" spans="2:65" s="492" customFormat="1" ht="16.5" customHeight="1">
      <c r="B328" s="493"/>
      <c r="C328" s="572" t="s">
        <v>896</v>
      </c>
      <c r="D328" s="572" t="s">
        <v>199</v>
      </c>
      <c r="E328" s="573" t="s">
        <v>5589</v>
      </c>
      <c r="F328" s="574" t="s">
        <v>5590</v>
      </c>
      <c r="G328" s="575" t="s">
        <v>876</v>
      </c>
      <c r="H328" s="576">
        <v>47</v>
      </c>
      <c r="I328" s="7"/>
      <c r="J328" s="577">
        <f>ROUND(I328*H328,0)</f>
        <v>0</v>
      </c>
      <c r="K328" s="574" t="s">
        <v>203</v>
      </c>
      <c r="L328" s="493"/>
      <c r="M328" s="578" t="s">
        <v>5</v>
      </c>
      <c r="N328" s="579" t="s">
        <v>53</v>
      </c>
      <c r="O328" s="494"/>
      <c r="P328" s="580">
        <f>O328*H328</f>
        <v>0</v>
      </c>
      <c r="Q328" s="580">
        <v>1.2999999999999999E-4</v>
      </c>
      <c r="R328" s="580">
        <f>Q328*H328</f>
        <v>6.1099999999999991E-3</v>
      </c>
      <c r="S328" s="580">
        <v>0</v>
      </c>
      <c r="T328" s="581">
        <f>S328*H328</f>
        <v>0</v>
      </c>
      <c r="AR328" s="482" t="s">
        <v>129</v>
      </c>
      <c r="AT328" s="482" t="s">
        <v>199</v>
      </c>
      <c r="AU328" s="482" t="s">
        <v>89</v>
      </c>
      <c r="AY328" s="482" t="s">
        <v>197</v>
      </c>
      <c r="BE328" s="582">
        <f>IF(N328="základní",J328,0)</f>
        <v>0</v>
      </c>
      <c r="BF328" s="582">
        <f>IF(N328="snížená",J328,0)</f>
        <v>0</v>
      </c>
      <c r="BG328" s="582">
        <f>IF(N328="zákl. přenesená",J328,0)</f>
        <v>0</v>
      </c>
      <c r="BH328" s="582">
        <f>IF(N328="sníž. přenesená",J328,0)</f>
        <v>0</v>
      </c>
      <c r="BI328" s="582">
        <f>IF(N328="nulová",J328,0)</f>
        <v>0</v>
      </c>
      <c r="BJ328" s="482" t="s">
        <v>11</v>
      </c>
      <c r="BK328" s="582">
        <f>ROUND(I328*H328,0)</f>
        <v>0</v>
      </c>
      <c r="BL328" s="482" t="s">
        <v>129</v>
      </c>
      <c r="BM328" s="482" t="s">
        <v>5591</v>
      </c>
    </row>
    <row r="329" spans="2:65" s="599" customFormat="1">
      <c r="B329" s="598"/>
      <c r="D329" s="594" t="s">
        <v>205</v>
      </c>
      <c r="E329" s="600" t="s">
        <v>5</v>
      </c>
      <c r="F329" s="601" t="s">
        <v>5588</v>
      </c>
      <c r="H329" s="600" t="s">
        <v>5</v>
      </c>
      <c r="L329" s="598"/>
      <c r="M329" s="602"/>
      <c r="N329" s="603"/>
      <c r="O329" s="603"/>
      <c r="P329" s="603"/>
      <c r="Q329" s="603"/>
      <c r="R329" s="603"/>
      <c r="S329" s="603"/>
      <c r="T329" s="604"/>
      <c r="AT329" s="600" t="s">
        <v>205</v>
      </c>
      <c r="AU329" s="600" t="s">
        <v>89</v>
      </c>
      <c r="AV329" s="599" t="s">
        <v>11</v>
      </c>
      <c r="AW329" s="599" t="s">
        <v>43</v>
      </c>
      <c r="AX329" s="599" t="s">
        <v>82</v>
      </c>
      <c r="AY329" s="600" t="s">
        <v>197</v>
      </c>
    </row>
    <row r="330" spans="2:65" s="599" customFormat="1">
      <c r="B330" s="598"/>
      <c r="D330" s="594" t="s">
        <v>205</v>
      </c>
      <c r="E330" s="600" t="s">
        <v>5</v>
      </c>
      <c r="F330" s="601" t="s">
        <v>5499</v>
      </c>
      <c r="H330" s="600" t="s">
        <v>5</v>
      </c>
      <c r="L330" s="598"/>
      <c r="M330" s="602"/>
      <c r="N330" s="603"/>
      <c r="O330" s="603"/>
      <c r="P330" s="603"/>
      <c r="Q330" s="603"/>
      <c r="R330" s="603"/>
      <c r="S330" s="603"/>
      <c r="T330" s="604"/>
      <c r="AT330" s="600" t="s">
        <v>205</v>
      </c>
      <c r="AU330" s="600" t="s">
        <v>89</v>
      </c>
      <c r="AV330" s="599" t="s">
        <v>11</v>
      </c>
      <c r="AW330" s="599" t="s">
        <v>43</v>
      </c>
      <c r="AX330" s="599" t="s">
        <v>82</v>
      </c>
      <c r="AY330" s="600" t="s">
        <v>197</v>
      </c>
    </row>
    <row r="331" spans="2:65" s="606" customFormat="1">
      <c r="B331" s="605"/>
      <c r="D331" s="594" t="s">
        <v>205</v>
      </c>
      <c r="E331" s="607" t="s">
        <v>5</v>
      </c>
      <c r="F331" s="608" t="s">
        <v>5500</v>
      </c>
      <c r="H331" s="609">
        <v>47</v>
      </c>
      <c r="L331" s="605"/>
      <c r="M331" s="610"/>
      <c r="N331" s="611"/>
      <c r="O331" s="611"/>
      <c r="P331" s="611"/>
      <c r="Q331" s="611"/>
      <c r="R331" s="611"/>
      <c r="S331" s="611"/>
      <c r="T331" s="612"/>
      <c r="AT331" s="607" t="s">
        <v>205</v>
      </c>
      <c r="AU331" s="607" t="s">
        <v>89</v>
      </c>
      <c r="AV331" s="606" t="s">
        <v>89</v>
      </c>
      <c r="AW331" s="606" t="s">
        <v>43</v>
      </c>
      <c r="AX331" s="606" t="s">
        <v>82</v>
      </c>
      <c r="AY331" s="607" t="s">
        <v>197</v>
      </c>
    </row>
    <row r="332" spans="2:65" s="614" customFormat="1">
      <c r="B332" s="613"/>
      <c r="D332" s="594" t="s">
        <v>205</v>
      </c>
      <c r="E332" s="615" t="s">
        <v>5</v>
      </c>
      <c r="F332" s="616" t="s">
        <v>210</v>
      </c>
      <c r="H332" s="617">
        <v>47</v>
      </c>
      <c r="L332" s="613"/>
      <c r="M332" s="618"/>
      <c r="N332" s="619"/>
      <c r="O332" s="619"/>
      <c r="P332" s="619"/>
      <c r="Q332" s="619"/>
      <c r="R332" s="619"/>
      <c r="S332" s="619"/>
      <c r="T332" s="620"/>
      <c r="AT332" s="615" t="s">
        <v>205</v>
      </c>
      <c r="AU332" s="615" t="s">
        <v>89</v>
      </c>
      <c r="AV332" s="614" t="s">
        <v>129</v>
      </c>
      <c r="AW332" s="614" t="s">
        <v>43</v>
      </c>
      <c r="AX332" s="614" t="s">
        <v>11</v>
      </c>
      <c r="AY332" s="615" t="s">
        <v>197</v>
      </c>
    </row>
    <row r="333" spans="2:65" s="560" customFormat="1" ht="29.85" customHeight="1">
      <c r="B333" s="559"/>
      <c r="D333" s="561" t="s">
        <v>81</v>
      </c>
      <c r="E333" s="570" t="s">
        <v>1210</v>
      </c>
      <c r="F333" s="570" t="s">
        <v>1211</v>
      </c>
      <c r="J333" s="571">
        <f>BK333</f>
        <v>0</v>
      </c>
      <c r="L333" s="559"/>
      <c r="M333" s="564"/>
      <c r="N333" s="565"/>
      <c r="O333" s="565"/>
      <c r="P333" s="566">
        <f>SUM(P334:P337)</f>
        <v>0</v>
      </c>
      <c r="Q333" s="565"/>
      <c r="R333" s="566">
        <f>SUM(R334:R337)</f>
        <v>0</v>
      </c>
      <c r="S333" s="565"/>
      <c r="T333" s="567">
        <f>SUM(T334:T337)</f>
        <v>0</v>
      </c>
      <c r="AR333" s="561" t="s">
        <v>11</v>
      </c>
      <c r="AT333" s="568" t="s">
        <v>81</v>
      </c>
      <c r="AU333" s="568" t="s">
        <v>11</v>
      </c>
      <c r="AY333" s="561" t="s">
        <v>197</v>
      </c>
      <c r="BK333" s="569">
        <f>SUM(BK334:BK337)</f>
        <v>0</v>
      </c>
    </row>
    <row r="334" spans="2:65" s="492" customFormat="1" ht="38.25" customHeight="1">
      <c r="B334" s="493"/>
      <c r="C334" s="572" t="s">
        <v>912</v>
      </c>
      <c r="D334" s="572" t="s">
        <v>199</v>
      </c>
      <c r="E334" s="573" t="s">
        <v>5388</v>
      </c>
      <c r="F334" s="574" t="s">
        <v>5389</v>
      </c>
      <c r="G334" s="575" t="s">
        <v>271</v>
      </c>
      <c r="H334" s="576">
        <v>0.93300000000000005</v>
      </c>
      <c r="I334" s="7"/>
      <c r="J334" s="577">
        <f>ROUND(I334*H334,0)</f>
        <v>0</v>
      </c>
      <c r="K334" s="574" t="s">
        <v>203</v>
      </c>
      <c r="L334" s="493"/>
      <c r="M334" s="578" t="s">
        <v>5</v>
      </c>
      <c r="N334" s="579" t="s">
        <v>53</v>
      </c>
      <c r="O334" s="494"/>
      <c r="P334" s="580">
        <f>O334*H334</f>
        <v>0</v>
      </c>
      <c r="Q334" s="580">
        <v>0</v>
      </c>
      <c r="R334" s="580">
        <f>Q334*H334</f>
        <v>0</v>
      </c>
      <c r="S334" s="580">
        <v>0</v>
      </c>
      <c r="T334" s="581">
        <f>S334*H334</f>
        <v>0</v>
      </c>
      <c r="AR334" s="482" t="s">
        <v>129</v>
      </c>
      <c r="AT334" s="482" t="s">
        <v>199</v>
      </c>
      <c r="AU334" s="482" t="s">
        <v>89</v>
      </c>
      <c r="AY334" s="482" t="s">
        <v>197</v>
      </c>
      <c r="BE334" s="582">
        <f>IF(N334="základní",J334,0)</f>
        <v>0</v>
      </c>
      <c r="BF334" s="582">
        <f>IF(N334="snížená",J334,0)</f>
        <v>0</v>
      </c>
      <c r="BG334" s="582">
        <f>IF(N334="zákl. přenesená",J334,0)</f>
        <v>0</v>
      </c>
      <c r="BH334" s="582">
        <f>IF(N334="sníž. přenesená",J334,0)</f>
        <v>0</v>
      </c>
      <c r="BI334" s="582">
        <f>IF(N334="nulová",J334,0)</f>
        <v>0</v>
      </c>
      <c r="BJ334" s="482" t="s">
        <v>11</v>
      </c>
      <c r="BK334" s="582">
        <f>ROUND(I334*H334,0)</f>
        <v>0</v>
      </c>
      <c r="BL334" s="482" t="s">
        <v>129</v>
      </c>
      <c r="BM334" s="482" t="s">
        <v>5592</v>
      </c>
    </row>
    <row r="335" spans="2:65" s="492" customFormat="1" ht="54">
      <c r="B335" s="493"/>
      <c r="D335" s="594" t="s">
        <v>257</v>
      </c>
      <c r="F335" s="595" t="s">
        <v>5391</v>
      </c>
      <c r="L335" s="493"/>
      <c r="M335" s="596"/>
      <c r="N335" s="494"/>
      <c r="O335" s="494"/>
      <c r="P335" s="494"/>
      <c r="Q335" s="494"/>
      <c r="R335" s="494"/>
      <c r="S335" s="494"/>
      <c r="T335" s="597"/>
      <c r="AT335" s="482" t="s">
        <v>257</v>
      </c>
      <c r="AU335" s="482" t="s">
        <v>89</v>
      </c>
    </row>
    <row r="336" spans="2:65" s="492" customFormat="1" ht="38.25" customHeight="1">
      <c r="B336" s="493"/>
      <c r="C336" s="572" t="s">
        <v>917</v>
      </c>
      <c r="D336" s="572" t="s">
        <v>199</v>
      </c>
      <c r="E336" s="573" t="s">
        <v>5593</v>
      </c>
      <c r="F336" s="574" t="s">
        <v>5594</v>
      </c>
      <c r="G336" s="575" t="s">
        <v>271</v>
      </c>
      <c r="H336" s="576">
        <v>0.93300000000000005</v>
      </c>
      <c r="I336" s="7"/>
      <c r="J336" s="577">
        <f>ROUND(I336*H336,0)</f>
        <v>0</v>
      </c>
      <c r="K336" s="574" t="s">
        <v>203</v>
      </c>
      <c r="L336" s="493"/>
      <c r="M336" s="578" t="s">
        <v>5</v>
      </c>
      <c r="N336" s="579" t="s">
        <v>53</v>
      </c>
      <c r="O336" s="494"/>
      <c r="P336" s="580">
        <f>O336*H336</f>
        <v>0</v>
      </c>
      <c r="Q336" s="580">
        <v>0</v>
      </c>
      <c r="R336" s="580">
        <f>Q336*H336</f>
        <v>0</v>
      </c>
      <c r="S336" s="580">
        <v>0</v>
      </c>
      <c r="T336" s="581">
        <f>S336*H336</f>
        <v>0</v>
      </c>
      <c r="AR336" s="482" t="s">
        <v>129</v>
      </c>
      <c r="AT336" s="482" t="s">
        <v>199</v>
      </c>
      <c r="AU336" s="482" t="s">
        <v>89</v>
      </c>
      <c r="AY336" s="482" t="s">
        <v>197</v>
      </c>
      <c r="BE336" s="582">
        <f>IF(N336="základní",J336,0)</f>
        <v>0</v>
      </c>
      <c r="BF336" s="582">
        <f>IF(N336="snížená",J336,0)</f>
        <v>0</v>
      </c>
      <c r="BG336" s="582">
        <f>IF(N336="zákl. přenesená",J336,0)</f>
        <v>0</v>
      </c>
      <c r="BH336" s="582">
        <f>IF(N336="sníž. přenesená",J336,0)</f>
        <v>0</v>
      </c>
      <c r="BI336" s="582">
        <f>IF(N336="nulová",J336,0)</f>
        <v>0</v>
      </c>
      <c r="BJ336" s="482" t="s">
        <v>11</v>
      </c>
      <c r="BK336" s="582">
        <f>ROUND(I336*H336,0)</f>
        <v>0</v>
      </c>
      <c r="BL336" s="482" t="s">
        <v>129</v>
      </c>
      <c r="BM336" s="482" t="s">
        <v>5595</v>
      </c>
    </row>
    <row r="337" spans="2:65" s="492" customFormat="1" ht="54">
      <c r="B337" s="493"/>
      <c r="D337" s="594" t="s">
        <v>257</v>
      </c>
      <c r="F337" s="595" t="s">
        <v>5391</v>
      </c>
      <c r="L337" s="493"/>
      <c r="M337" s="596"/>
      <c r="N337" s="494"/>
      <c r="O337" s="494"/>
      <c r="P337" s="494"/>
      <c r="Q337" s="494"/>
      <c r="R337" s="494"/>
      <c r="S337" s="494"/>
      <c r="T337" s="597"/>
      <c r="AT337" s="482" t="s">
        <v>257</v>
      </c>
      <c r="AU337" s="482" t="s">
        <v>89</v>
      </c>
    </row>
    <row r="338" spans="2:65" s="560" customFormat="1" ht="37.35" customHeight="1">
      <c r="B338" s="559"/>
      <c r="D338" s="561" t="s">
        <v>81</v>
      </c>
      <c r="E338" s="562" t="s">
        <v>1916</v>
      </c>
      <c r="F338" s="562" t="s">
        <v>1917</v>
      </c>
      <c r="J338" s="563">
        <f>BK338</f>
        <v>0</v>
      </c>
      <c r="L338" s="559"/>
      <c r="M338" s="564"/>
      <c r="N338" s="565"/>
      <c r="O338" s="565"/>
      <c r="P338" s="566">
        <f>SUM(P339:P346)</f>
        <v>0</v>
      </c>
      <c r="Q338" s="565"/>
      <c r="R338" s="566">
        <f>SUM(R339:R346)</f>
        <v>0</v>
      </c>
      <c r="S338" s="565"/>
      <c r="T338" s="567">
        <f>SUM(T339:T346)</f>
        <v>0</v>
      </c>
      <c r="AR338" s="561" t="s">
        <v>129</v>
      </c>
      <c r="AT338" s="568" t="s">
        <v>81</v>
      </c>
      <c r="AU338" s="568" t="s">
        <v>82</v>
      </c>
      <c r="AY338" s="561" t="s">
        <v>197</v>
      </c>
      <c r="BK338" s="569">
        <f>SUM(BK339:BK346)</f>
        <v>0</v>
      </c>
    </row>
    <row r="339" spans="2:65" s="492" customFormat="1" ht="25.5" customHeight="1">
      <c r="B339" s="493"/>
      <c r="C339" s="572" t="s">
        <v>921</v>
      </c>
      <c r="D339" s="572" t="s">
        <v>199</v>
      </c>
      <c r="E339" s="573" t="s">
        <v>5596</v>
      </c>
      <c r="F339" s="574" t="s">
        <v>5597</v>
      </c>
      <c r="G339" s="575" t="s">
        <v>1921</v>
      </c>
      <c r="H339" s="576">
        <v>5</v>
      </c>
      <c r="I339" s="7"/>
      <c r="J339" s="577">
        <f>ROUND(I339*H339,0)</f>
        <v>0</v>
      </c>
      <c r="K339" s="574" t="s">
        <v>203</v>
      </c>
      <c r="L339" s="493"/>
      <c r="M339" s="578" t="s">
        <v>5</v>
      </c>
      <c r="N339" s="579" t="s">
        <v>53</v>
      </c>
      <c r="O339" s="494"/>
      <c r="P339" s="580">
        <f>O339*H339</f>
        <v>0</v>
      </c>
      <c r="Q339" s="580">
        <v>0</v>
      </c>
      <c r="R339" s="580">
        <f>Q339*H339</f>
        <v>0</v>
      </c>
      <c r="S339" s="580">
        <v>0</v>
      </c>
      <c r="T339" s="581">
        <f>S339*H339</f>
        <v>0</v>
      </c>
      <c r="AR339" s="482" t="s">
        <v>1922</v>
      </c>
      <c r="AT339" s="482" t="s">
        <v>199</v>
      </c>
      <c r="AU339" s="482" t="s">
        <v>11</v>
      </c>
      <c r="AY339" s="482" t="s">
        <v>197</v>
      </c>
      <c r="BE339" s="582">
        <f>IF(N339="základní",J339,0)</f>
        <v>0</v>
      </c>
      <c r="BF339" s="582">
        <f>IF(N339="snížená",J339,0)</f>
        <v>0</v>
      </c>
      <c r="BG339" s="582">
        <f>IF(N339="zákl. přenesená",J339,0)</f>
        <v>0</v>
      </c>
      <c r="BH339" s="582">
        <f>IF(N339="sníž. přenesená",J339,0)</f>
        <v>0</v>
      </c>
      <c r="BI339" s="582">
        <f>IF(N339="nulová",J339,0)</f>
        <v>0</v>
      </c>
      <c r="BJ339" s="482" t="s">
        <v>11</v>
      </c>
      <c r="BK339" s="582">
        <f>ROUND(I339*H339,0)</f>
        <v>0</v>
      </c>
      <c r="BL339" s="482" t="s">
        <v>1922</v>
      </c>
      <c r="BM339" s="482" t="s">
        <v>5598</v>
      </c>
    </row>
    <row r="340" spans="2:65" s="599" customFormat="1">
      <c r="B340" s="598"/>
      <c r="D340" s="594" t="s">
        <v>205</v>
      </c>
      <c r="E340" s="600" t="s">
        <v>5</v>
      </c>
      <c r="F340" s="601" t="s">
        <v>5599</v>
      </c>
      <c r="H340" s="600" t="s">
        <v>5</v>
      </c>
      <c r="L340" s="598"/>
      <c r="M340" s="602"/>
      <c r="N340" s="603"/>
      <c r="O340" s="603"/>
      <c r="P340" s="603"/>
      <c r="Q340" s="603"/>
      <c r="R340" s="603"/>
      <c r="S340" s="603"/>
      <c r="T340" s="604"/>
      <c r="AT340" s="600" t="s">
        <v>205</v>
      </c>
      <c r="AU340" s="600" t="s">
        <v>11</v>
      </c>
      <c r="AV340" s="599" t="s">
        <v>11</v>
      </c>
      <c r="AW340" s="599" t="s">
        <v>43</v>
      </c>
      <c r="AX340" s="599" t="s">
        <v>82</v>
      </c>
      <c r="AY340" s="600" t="s">
        <v>197</v>
      </c>
    </row>
    <row r="341" spans="2:65" s="606" customFormat="1">
      <c r="B341" s="605"/>
      <c r="D341" s="594" t="s">
        <v>205</v>
      </c>
      <c r="E341" s="607" t="s">
        <v>5</v>
      </c>
      <c r="F341" s="608" t="s">
        <v>5600</v>
      </c>
      <c r="H341" s="609">
        <v>5</v>
      </c>
      <c r="L341" s="605"/>
      <c r="M341" s="610"/>
      <c r="N341" s="611"/>
      <c r="O341" s="611"/>
      <c r="P341" s="611"/>
      <c r="Q341" s="611"/>
      <c r="R341" s="611"/>
      <c r="S341" s="611"/>
      <c r="T341" s="612"/>
      <c r="AT341" s="607" t="s">
        <v>205</v>
      </c>
      <c r="AU341" s="607" t="s">
        <v>11</v>
      </c>
      <c r="AV341" s="606" t="s">
        <v>89</v>
      </c>
      <c r="AW341" s="606" t="s">
        <v>43</v>
      </c>
      <c r="AX341" s="606" t="s">
        <v>82</v>
      </c>
      <c r="AY341" s="607" t="s">
        <v>197</v>
      </c>
    </row>
    <row r="342" spans="2:65" s="614" customFormat="1">
      <c r="B342" s="613"/>
      <c r="D342" s="594" t="s">
        <v>205</v>
      </c>
      <c r="E342" s="615" t="s">
        <v>5</v>
      </c>
      <c r="F342" s="616" t="s">
        <v>210</v>
      </c>
      <c r="H342" s="617">
        <v>5</v>
      </c>
      <c r="L342" s="613"/>
      <c r="M342" s="618"/>
      <c r="N342" s="619"/>
      <c r="O342" s="619"/>
      <c r="P342" s="619"/>
      <c r="Q342" s="619"/>
      <c r="R342" s="619"/>
      <c r="S342" s="619"/>
      <c r="T342" s="620"/>
      <c r="AT342" s="615" t="s">
        <v>205</v>
      </c>
      <c r="AU342" s="615" t="s">
        <v>11</v>
      </c>
      <c r="AV342" s="614" t="s">
        <v>129</v>
      </c>
      <c r="AW342" s="614" t="s">
        <v>43</v>
      </c>
      <c r="AX342" s="614" t="s">
        <v>11</v>
      </c>
      <c r="AY342" s="615" t="s">
        <v>197</v>
      </c>
    </row>
    <row r="343" spans="2:65" s="492" customFormat="1" ht="25.5" customHeight="1">
      <c r="B343" s="493"/>
      <c r="C343" s="572" t="s">
        <v>926</v>
      </c>
      <c r="D343" s="572" t="s">
        <v>199</v>
      </c>
      <c r="E343" s="573" t="s">
        <v>5222</v>
      </c>
      <c r="F343" s="574" t="s">
        <v>5223</v>
      </c>
      <c r="G343" s="575" t="s">
        <v>1921</v>
      </c>
      <c r="H343" s="576">
        <v>10</v>
      </c>
      <c r="I343" s="7"/>
      <c r="J343" s="577">
        <f>ROUND(I343*H343,0)</f>
        <v>0</v>
      </c>
      <c r="K343" s="574" t="s">
        <v>203</v>
      </c>
      <c r="L343" s="493"/>
      <c r="M343" s="578" t="s">
        <v>5</v>
      </c>
      <c r="N343" s="579" t="s">
        <v>53</v>
      </c>
      <c r="O343" s="494"/>
      <c r="P343" s="580">
        <f>O343*H343</f>
        <v>0</v>
      </c>
      <c r="Q343" s="580">
        <v>0</v>
      </c>
      <c r="R343" s="580">
        <f>Q343*H343</f>
        <v>0</v>
      </c>
      <c r="S343" s="580">
        <v>0</v>
      </c>
      <c r="T343" s="581">
        <f>S343*H343</f>
        <v>0</v>
      </c>
      <c r="AR343" s="482" t="s">
        <v>1922</v>
      </c>
      <c r="AT343" s="482" t="s">
        <v>199</v>
      </c>
      <c r="AU343" s="482" t="s">
        <v>11</v>
      </c>
      <c r="AY343" s="482" t="s">
        <v>197</v>
      </c>
      <c r="BE343" s="582">
        <f>IF(N343="základní",J343,0)</f>
        <v>0</v>
      </c>
      <c r="BF343" s="582">
        <f>IF(N343="snížená",J343,0)</f>
        <v>0</v>
      </c>
      <c r="BG343" s="582">
        <f>IF(N343="zákl. přenesená",J343,0)</f>
        <v>0</v>
      </c>
      <c r="BH343" s="582">
        <f>IF(N343="sníž. přenesená",J343,0)</f>
        <v>0</v>
      </c>
      <c r="BI343" s="582">
        <f>IF(N343="nulová",J343,0)</f>
        <v>0</v>
      </c>
      <c r="BJ343" s="482" t="s">
        <v>11</v>
      </c>
      <c r="BK343" s="582">
        <f>ROUND(I343*H343,0)</f>
        <v>0</v>
      </c>
      <c r="BL343" s="482" t="s">
        <v>1922</v>
      </c>
      <c r="BM343" s="482" t="s">
        <v>5601</v>
      </c>
    </row>
    <row r="344" spans="2:65" s="599" customFormat="1">
      <c r="B344" s="598"/>
      <c r="D344" s="594" t="s">
        <v>205</v>
      </c>
      <c r="E344" s="600" t="s">
        <v>5</v>
      </c>
      <c r="F344" s="601" t="s">
        <v>5602</v>
      </c>
      <c r="H344" s="600" t="s">
        <v>5</v>
      </c>
      <c r="L344" s="598"/>
      <c r="M344" s="602"/>
      <c r="N344" s="603"/>
      <c r="O344" s="603"/>
      <c r="P344" s="603"/>
      <c r="Q344" s="603"/>
      <c r="R344" s="603"/>
      <c r="S344" s="603"/>
      <c r="T344" s="604"/>
      <c r="AT344" s="600" t="s">
        <v>205</v>
      </c>
      <c r="AU344" s="600" t="s">
        <v>11</v>
      </c>
      <c r="AV344" s="599" t="s">
        <v>11</v>
      </c>
      <c r="AW344" s="599" t="s">
        <v>43</v>
      </c>
      <c r="AX344" s="599" t="s">
        <v>82</v>
      </c>
      <c r="AY344" s="600" t="s">
        <v>197</v>
      </c>
    </row>
    <row r="345" spans="2:65" s="606" customFormat="1">
      <c r="B345" s="605"/>
      <c r="D345" s="594" t="s">
        <v>205</v>
      </c>
      <c r="E345" s="607" t="s">
        <v>5</v>
      </c>
      <c r="F345" s="608" t="s">
        <v>2498</v>
      </c>
      <c r="H345" s="609">
        <v>10</v>
      </c>
      <c r="L345" s="605"/>
      <c r="M345" s="610"/>
      <c r="N345" s="611"/>
      <c r="O345" s="611"/>
      <c r="P345" s="611"/>
      <c r="Q345" s="611"/>
      <c r="R345" s="611"/>
      <c r="S345" s="611"/>
      <c r="T345" s="612"/>
      <c r="AT345" s="607" t="s">
        <v>205</v>
      </c>
      <c r="AU345" s="607" t="s">
        <v>11</v>
      </c>
      <c r="AV345" s="606" t="s">
        <v>89</v>
      </c>
      <c r="AW345" s="606" t="s">
        <v>43</v>
      </c>
      <c r="AX345" s="606" t="s">
        <v>82</v>
      </c>
      <c r="AY345" s="607" t="s">
        <v>197</v>
      </c>
    </row>
    <row r="346" spans="2:65" s="614" customFormat="1">
      <c r="B346" s="613"/>
      <c r="D346" s="594" t="s">
        <v>205</v>
      </c>
      <c r="E346" s="615" t="s">
        <v>5</v>
      </c>
      <c r="F346" s="616" t="s">
        <v>210</v>
      </c>
      <c r="H346" s="617">
        <v>10</v>
      </c>
      <c r="L346" s="613"/>
      <c r="M346" s="638"/>
      <c r="N346" s="639"/>
      <c r="O346" s="639"/>
      <c r="P346" s="639"/>
      <c r="Q346" s="639"/>
      <c r="R346" s="639"/>
      <c r="S346" s="639"/>
      <c r="T346" s="640"/>
      <c r="AT346" s="615" t="s">
        <v>205</v>
      </c>
      <c r="AU346" s="615" t="s">
        <v>11</v>
      </c>
      <c r="AV346" s="614" t="s">
        <v>129</v>
      </c>
      <c r="AW346" s="614" t="s">
        <v>43</v>
      </c>
      <c r="AX346" s="614" t="s">
        <v>11</v>
      </c>
      <c r="AY346" s="615" t="s">
        <v>197</v>
      </c>
    </row>
    <row r="347" spans="2:65" s="492" customFormat="1" ht="6.95" customHeight="1">
      <c r="B347" s="517"/>
      <c r="C347" s="518"/>
      <c r="D347" s="518"/>
      <c r="E347" s="518"/>
      <c r="F347" s="518"/>
      <c r="G347" s="518"/>
      <c r="H347" s="518"/>
      <c r="I347" s="518"/>
      <c r="J347" s="518"/>
      <c r="K347" s="518"/>
      <c r="L347" s="493"/>
    </row>
  </sheetData>
  <sheetProtection password="C63E" sheet="1" objects="1" scenarios="1"/>
  <autoFilter ref="C94:K346"/>
  <mergeCells count="16">
    <mergeCell ref="L2:V2"/>
    <mergeCell ref="E81:H81"/>
    <mergeCell ref="E85:H85"/>
    <mergeCell ref="E83:H83"/>
    <mergeCell ref="E87:H87"/>
    <mergeCell ref="J59:J60"/>
    <mergeCell ref="G1:H1"/>
    <mergeCell ref="E49:H49"/>
    <mergeCell ref="E53:H53"/>
    <mergeCell ref="E51:H51"/>
    <mergeCell ref="E55:H55"/>
    <mergeCell ref="E7:H7"/>
    <mergeCell ref="E11:H11"/>
    <mergeCell ref="E9:H9"/>
    <mergeCell ref="E13:H13"/>
    <mergeCell ref="E28:H28"/>
  </mergeCells>
  <hyperlinks>
    <hyperlink ref="F1:G1" location="C2" display="1) Krycí list soupisu"/>
    <hyperlink ref="G1:H1" location="C62" display="2) Rekapitulace"/>
    <hyperlink ref="J1" location="C94"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1.xml><?xml version="1.0" encoding="utf-8"?>
<worksheet xmlns="http://schemas.openxmlformats.org/spreadsheetml/2006/main" xmlns:r="http://schemas.openxmlformats.org/officeDocument/2006/relationships">
  <sheetPr>
    <pageSetUpPr fitToPage="1"/>
  </sheetPr>
  <dimension ref="A1:BR447"/>
  <sheetViews>
    <sheetView showGridLines="0" workbookViewId="0">
      <pane ySplit="1" topLeftCell="A438" activePane="bottomLeft" state="frozen"/>
      <selection pane="bottomLeft" activeCell="I443" activeCellId="71" sqref="W19 I101 I106 I112 I118 I120 I129 I135 I141 I147 I155 I157 I159 I161 I167 I177 I179 I187 I188 I190 I195 I200 I206 I234 I236 I249 I252 I261 I270 I276 I282 I287 I289 I295 I302 I310 I312 I314 I316 I318 I320 I322 I324 I327 I335 I337 I343 I349 I355 I357 I360 I366 I372 I378 I384 I390 I392 I397 I399 I405 I408 I411 I414 I417 I420 I425 I427 I430 I432 I435 I439 I443"/>
    </sheetView>
  </sheetViews>
  <sheetFormatPr defaultRowHeight="13.5"/>
  <cols>
    <col min="1" max="1" width="8.33203125" style="481" customWidth="1"/>
    <col min="2" max="2" width="1.6640625" style="481" customWidth="1"/>
    <col min="3" max="3" width="4.1640625" style="481" customWidth="1"/>
    <col min="4" max="4" width="4.33203125" style="481" customWidth="1"/>
    <col min="5" max="5" width="17.1640625" style="481" customWidth="1"/>
    <col min="6" max="6" width="75" style="481" customWidth="1"/>
    <col min="7" max="7" width="8.6640625" style="481" customWidth="1"/>
    <col min="8" max="8" width="11.1640625" style="481" customWidth="1"/>
    <col min="9" max="9" width="12.6640625" style="481" customWidth="1"/>
    <col min="10" max="10" width="23.5" style="481" customWidth="1"/>
    <col min="11" max="11" width="15.5" style="481" customWidth="1"/>
    <col min="12" max="12" width="9.33203125" style="481"/>
    <col min="13" max="18" width="9.33203125" style="481" hidden="1"/>
    <col min="19" max="19" width="8.1640625" style="481" hidden="1" customWidth="1"/>
    <col min="20" max="20" width="29.6640625" style="481" hidden="1" customWidth="1"/>
    <col min="21" max="21" width="16.33203125" style="481" hidden="1" customWidth="1"/>
    <col min="22" max="22" width="12.33203125" style="481" customWidth="1"/>
    <col min="23" max="23" width="16.33203125" style="481" customWidth="1"/>
    <col min="24" max="24" width="12.33203125" style="481" customWidth="1"/>
    <col min="25" max="25" width="15" style="481" customWidth="1"/>
    <col min="26" max="26" width="11" style="481" customWidth="1"/>
    <col min="27" max="27" width="15" style="481" customWidth="1"/>
    <col min="28" max="28" width="16.33203125" style="481" customWidth="1"/>
    <col min="29" max="29" width="11" style="481" customWidth="1"/>
    <col min="30" max="30" width="15" style="481" customWidth="1"/>
    <col min="31" max="31" width="16.33203125" style="481" customWidth="1"/>
    <col min="32" max="43" width="9.33203125" style="481"/>
    <col min="44" max="65" width="9.33203125" style="481" hidden="1"/>
    <col min="66" max="16384" width="9.33203125" style="481"/>
  </cols>
  <sheetData>
    <row r="1" spans="1:70" ht="21.75" customHeight="1">
      <c r="A1" s="478"/>
      <c r="B1" s="3"/>
      <c r="C1" s="3"/>
      <c r="D1" s="4" t="s">
        <v>1</v>
      </c>
      <c r="E1" s="3"/>
      <c r="F1" s="479" t="s">
        <v>144</v>
      </c>
      <c r="G1" s="960" t="s">
        <v>145</v>
      </c>
      <c r="H1" s="960"/>
      <c r="I1" s="3"/>
      <c r="J1" s="479" t="s">
        <v>146</v>
      </c>
      <c r="K1" s="4" t="s">
        <v>147</v>
      </c>
      <c r="L1" s="479" t="s">
        <v>148</v>
      </c>
      <c r="M1" s="479"/>
      <c r="N1" s="479"/>
      <c r="O1" s="479"/>
      <c r="P1" s="479"/>
      <c r="Q1" s="479"/>
      <c r="R1" s="479"/>
      <c r="S1" s="479"/>
      <c r="T1" s="479"/>
      <c r="U1" s="480"/>
      <c r="V1" s="480"/>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row>
    <row r="2" spans="1:70" ht="36.950000000000003" customHeight="1">
      <c r="L2" s="955" t="s">
        <v>8</v>
      </c>
      <c r="M2" s="956"/>
      <c r="N2" s="956"/>
      <c r="O2" s="956"/>
      <c r="P2" s="956"/>
      <c r="Q2" s="956"/>
      <c r="R2" s="956"/>
      <c r="S2" s="956"/>
      <c r="T2" s="956"/>
      <c r="U2" s="956"/>
      <c r="V2" s="956"/>
      <c r="AT2" s="482" t="s">
        <v>119</v>
      </c>
    </row>
    <row r="3" spans="1:70" ht="6.95" customHeight="1">
      <c r="B3" s="483"/>
      <c r="C3" s="484"/>
      <c r="D3" s="484"/>
      <c r="E3" s="484"/>
      <c r="F3" s="484"/>
      <c r="G3" s="484"/>
      <c r="H3" s="484"/>
      <c r="I3" s="484"/>
      <c r="J3" s="484"/>
      <c r="K3" s="485"/>
      <c r="AT3" s="482" t="s">
        <v>89</v>
      </c>
    </row>
    <row r="4" spans="1:70" ht="36.950000000000003" customHeight="1">
      <c r="B4" s="486"/>
      <c r="C4" s="487"/>
      <c r="D4" s="488" t="s">
        <v>149</v>
      </c>
      <c r="E4" s="487"/>
      <c r="F4" s="487"/>
      <c r="G4" s="487"/>
      <c r="H4" s="487"/>
      <c r="I4" s="487"/>
      <c r="J4" s="487"/>
      <c r="K4" s="489"/>
      <c r="M4" s="490" t="s">
        <v>14</v>
      </c>
      <c r="AT4" s="482" t="s">
        <v>6</v>
      </c>
    </row>
    <row r="5" spans="1:70" ht="6.95" customHeight="1">
      <c r="B5" s="486"/>
      <c r="C5" s="487"/>
      <c r="D5" s="487"/>
      <c r="E5" s="487"/>
      <c r="F5" s="487"/>
      <c r="G5" s="487"/>
      <c r="H5" s="487"/>
      <c r="I5" s="487"/>
      <c r="J5" s="487"/>
      <c r="K5" s="489"/>
    </row>
    <row r="6" spans="1:70" ht="15">
      <c r="B6" s="486"/>
      <c r="C6" s="487"/>
      <c r="D6" s="491" t="s">
        <v>20</v>
      </c>
      <c r="E6" s="487"/>
      <c r="F6" s="487"/>
      <c r="G6" s="487"/>
      <c r="H6" s="487"/>
      <c r="I6" s="487"/>
      <c r="J6" s="487"/>
      <c r="K6" s="489"/>
    </row>
    <row r="7" spans="1:70" ht="16.5" customHeight="1">
      <c r="B7" s="486"/>
      <c r="C7" s="487"/>
      <c r="D7" s="487"/>
      <c r="E7" s="961" t="str">
        <f>'Rekapitulace stavby'!K6</f>
        <v>Rekonstrukce domu blok 60, č.p. 2180, ul. Táboritů v mostě, domov se zvláštním režimem</v>
      </c>
      <c r="F7" s="967"/>
      <c r="G7" s="967"/>
      <c r="H7" s="967"/>
      <c r="I7" s="487"/>
      <c r="J7" s="487"/>
      <c r="K7" s="489"/>
    </row>
    <row r="8" spans="1:70" ht="15">
      <c r="B8" s="486"/>
      <c r="C8" s="487"/>
      <c r="D8" s="491" t="s">
        <v>150</v>
      </c>
      <c r="E8" s="487"/>
      <c r="F8" s="487"/>
      <c r="G8" s="487"/>
      <c r="H8" s="487"/>
      <c r="I8" s="487"/>
      <c r="J8" s="487"/>
      <c r="K8" s="489"/>
    </row>
    <row r="9" spans="1:70" ht="16.5" customHeight="1">
      <c r="B9" s="486"/>
      <c r="C9" s="487"/>
      <c r="D9" s="487"/>
      <c r="E9" s="961" t="s">
        <v>151</v>
      </c>
      <c r="F9" s="920"/>
      <c r="G9" s="920"/>
      <c r="H9" s="920"/>
      <c r="I9" s="487"/>
      <c r="J9" s="487"/>
      <c r="K9" s="489"/>
    </row>
    <row r="10" spans="1:70" ht="15">
      <c r="B10" s="486"/>
      <c r="C10" s="487"/>
      <c r="D10" s="491" t="s">
        <v>152</v>
      </c>
      <c r="E10" s="487"/>
      <c r="F10" s="487"/>
      <c r="G10" s="487"/>
      <c r="H10" s="487"/>
      <c r="I10" s="487"/>
      <c r="J10" s="487"/>
      <c r="K10" s="489"/>
    </row>
    <row r="11" spans="1:70" s="492" customFormat="1" ht="16.5" customHeight="1">
      <c r="B11" s="493"/>
      <c r="C11" s="494"/>
      <c r="D11" s="494"/>
      <c r="E11" s="942" t="s">
        <v>5273</v>
      </c>
      <c r="F11" s="962"/>
      <c r="G11" s="962"/>
      <c r="H11" s="962"/>
      <c r="I11" s="494"/>
      <c r="J11" s="494"/>
      <c r="K11" s="495"/>
    </row>
    <row r="12" spans="1:70" s="492" customFormat="1" ht="15">
      <c r="B12" s="493"/>
      <c r="C12" s="494"/>
      <c r="D12" s="491" t="s">
        <v>5274</v>
      </c>
      <c r="E12" s="494"/>
      <c r="F12" s="494"/>
      <c r="G12" s="494"/>
      <c r="H12" s="494"/>
      <c r="I12" s="494"/>
      <c r="J12" s="494"/>
      <c r="K12" s="495"/>
    </row>
    <row r="13" spans="1:70" s="492" customFormat="1" ht="36.950000000000003" customHeight="1">
      <c r="B13" s="493"/>
      <c r="C13" s="494"/>
      <c r="D13" s="494"/>
      <c r="E13" s="963" t="s">
        <v>5603</v>
      </c>
      <c r="F13" s="962"/>
      <c r="G13" s="962"/>
      <c r="H13" s="962"/>
      <c r="I13" s="494"/>
      <c r="J13" s="494"/>
      <c r="K13" s="495"/>
    </row>
    <row r="14" spans="1:70" s="492" customFormat="1">
      <c r="B14" s="493"/>
      <c r="C14" s="494"/>
      <c r="D14" s="494"/>
      <c r="E14" s="494"/>
      <c r="F14" s="494"/>
      <c r="G14" s="494"/>
      <c r="H14" s="494"/>
      <c r="I14" s="494"/>
      <c r="J14" s="494"/>
      <c r="K14" s="495"/>
    </row>
    <row r="15" spans="1:70" s="492" customFormat="1" ht="14.45" customHeight="1">
      <c r="B15" s="493"/>
      <c r="C15" s="494"/>
      <c r="D15" s="491" t="s">
        <v>22</v>
      </c>
      <c r="E15" s="494"/>
      <c r="F15" s="496" t="s">
        <v>5</v>
      </c>
      <c r="G15" s="494"/>
      <c r="H15" s="494"/>
      <c r="I15" s="491" t="s">
        <v>24</v>
      </c>
      <c r="J15" s="496" t="s">
        <v>5</v>
      </c>
      <c r="K15" s="495"/>
    </row>
    <row r="16" spans="1:70" s="492" customFormat="1" ht="14.45" customHeight="1">
      <c r="B16" s="493"/>
      <c r="C16" s="494"/>
      <c r="D16" s="491" t="s">
        <v>26</v>
      </c>
      <c r="E16" s="494"/>
      <c r="F16" s="496" t="s">
        <v>27</v>
      </c>
      <c r="G16" s="494"/>
      <c r="H16" s="494"/>
      <c r="I16" s="491" t="s">
        <v>28</v>
      </c>
      <c r="J16" s="497" t="str">
        <f>'Rekapitulace stavby'!AN8</f>
        <v>13. 12. 2017</v>
      </c>
      <c r="K16" s="495"/>
    </row>
    <row r="17" spans="2:23" s="492" customFormat="1" ht="10.9" customHeight="1">
      <c r="B17" s="493"/>
      <c r="C17" s="494"/>
      <c r="D17" s="494"/>
      <c r="E17" s="494"/>
      <c r="F17" s="494"/>
      <c r="G17" s="494"/>
      <c r="H17" s="494"/>
      <c r="I17" s="494"/>
      <c r="J17" s="494"/>
      <c r="K17" s="495"/>
    </row>
    <row r="18" spans="2:23" s="492" customFormat="1" ht="14.45" customHeight="1">
      <c r="B18" s="493"/>
      <c r="C18" s="494"/>
      <c r="D18" s="491" t="s">
        <v>34</v>
      </c>
      <c r="E18" s="494"/>
      <c r="F18" s="494"/>
      <c r="G18" s="494"/>
      <c r="H18" s="494"/>
      <c r="I18" s="491" t="s">
        <v>35</v>
      </c>
      <c r="J18" s="496" t="s">
        <v>36</v>
      </c>
      <c r="K18" s="495"/>
    </row>
    <row r="19" spans="2:23" s="492" customFormat="1" ht="18" customHeight="1">
      <c r="B19" s="493"/>
      <c r="C19" s="494"/>
      <c r="D19" s="494"/>
      <c r="E19" s="496" t="s">
        <v>37</v>
      </c>
      <c r="F19" s="494"/>
      <c r="G19" s="494"/>
      <c r="H19" s="494"/>
      <c r="I19" s="491" t="s">
        <v>38</v>
      </c>
      <c r="J19" s="496" t="s">
        <v>5</v>
      </c>
      <c r="K19" s="495"/>
      <c r="W19" s="10"/>
    </row>
    <row r="20" spans="2:23" s="492" customFormat="1" ht="6.95" customHeight="1">
      <c r="B20" s="493"/>
      <c r="C20" s="494"/>
      <c r="D20" s="494"/>
      <c r="E20" s="494"/>
      <c r="F20" s="494"/>
      <c r="G20" s="494"/>
      <c r="H20" s="494"/>
      <c r="I20" s="494"/>
      <c r="J20" s="494"/>
      <c r="K20" s="495"/>
    </row>
    <row r="21" spans="2:23" s="492" customFormat="1" ht="14.45" customHeight="1">
      <c r="B21" s="493"/>
      <c r="C21" s="494"/>
      <c r="D21" s="491" t="s">
        <v>39</v>
      </c>
      <c r="E21" s="494"/>
      <c r="F21" s="494"/>
      <c r="G21" s="494"/>
      <c r="H21" s="494"/>
      <c r="I21" s="491" t="s">
        <v>35</v>
      </c>
      <c r="J21" s="496" t="str">
        <f>IF('Rekapitulace stavby'!AN13="Vyplň údaj","",IF('Rekapitulace stavby'!AN13="","",'Rekapitulace stavby'!AN13))</f>
        <v/>
      </c>
      <c r="K21" s="495"/>
    </row>
    <row r="22" spans="2:23" s="492" customFormat="1" ht="18" customHeight="1">
      <c r="B22" s="493"/>
      <c r="C22" s="494"/>
      <c r="D22" s="494"/>
      <c r="E22" s="496" t="str">
        <f>IF('Rekapitulace stavby'!E14="Vyplň údaj","",IF('Rekapitulace stavby'!E14="","",'Rekapitulace stavby'!E14))</f>
        <v/>
      </c>
      <c r="F22" s="494"/>
      <c r="G22" s="494"/>
      <c r="H22" s="494"/>
      <c r="I22" s="491" t="s">
        <v>38</v>
      </c>
      <c r="J22" s="496" t="str">
        <f>IF('Rekapitulace stavby'!AN14="Vyplň údaj","",IF('Rekapitulace stavby'!AN14="","",'Rekapitulace stavby'!AN14))</f>
        <v/>
      </c>
      <c r="K22" s="495"/>
    </row>
    <row r="23" spans="2:23" s="492" customFormat="1" ht="6.95" customHeight="1">
      <c r="B23" s="493"/>
      <c r="C23" s="494"/>
      <c r="D23" s="494"/>
      <c r="E23" s="494"/>
      <c r="F23" s="494"/>
      <c r="G23" s="494"/>
      <c r="H23" s="494"/>
      <c r="I23" s="494"/>
      <c r="J23" s="494"/>
      <c r="K23" s="495"/>
    </row>
    <row r="24" spans="2:23" s="492" customFormat="1" ht="14.45" customHeight="1">
      <c r="B24" s="493"/>
      <c r="C24" s="494"/>
      <c r="D24" s="491" t="s">
        <v>41</v>
      </c>
      <c r="E24" s="494"/>
      <c r="F24" s="494"/>
      <c r="G24" s="494"/>
      <c r="H24" s="494"/>
      <c r="I24" s="491" t="s">
        <v>35</v>
      </c>
      <c r="J24" s="496" t="s">
        <v>42</v>
      </c>
      <c r="K24" s="495"/>
    </row>
    <row r="25" spans="2:23" s="492" customFormat="1" ht="18" customHeight="1">
      <c r="B25" s="493"/>
      <c r="C25" s="494"/>
      <c r="D25" s="494"/>
      <c r="E25" s="496" t="s">
        <v>44</v>
      </c>
      <c r="F25" s="494"/>
      <c r="G25" s="494"/>
      <c r="H25" s="494"/>
      <c r="I25" s="491" t="s">
        <v>38</v>
      </c>
      <c r="J25" s="496" t="s">
        <v>5</v>
      </c>
      <c r="K25" s="495"/>
    </row>
    <row r="26" spans="2:23" s="492" customFormat="1" ht="6.95" customHeight="1">
      <c r="B26" s="493"/>
      <c r="C26" s="494"/>
      <c r="D26" s="494"/>
      <c r="E26" s="494"/>
      <c r="F26" s="494"/>
      <c r="G26" s="494"/>
      <c r="H26" s="494"/>
      <c r="I26" s="494"/>
      <c r="J26" s="494"/>
      <c r="K26" s="495"/>
    </row>
    <row r="27" spans="2:23" s="492" customFormat="1" ht="14.45" customHeight="1">
      <c r="B27" s="493"/>
      <c r="C27" s="494"/>
      <c r="D27" s="491" t="s">
        <v>45</v>
      </c>
      <c r="E27" s="494"/>
      <c r="F27" s="494"/>
      <c r="G27" s="494"/>
      <c r="H27" s="494"/>
      <c r="I27" s="494"/>
      <c r="J27" s="494"/>
      <c r="K27" s="495"/>
    </row>
    <row r="28" spans="2:23" s="501" customFormat="1" ht="85.5" customHeight="1">
      <c r="B28" s="498"/>
      <c r="C28" s="499"/>
      <c r="D28" s="499"/>
      <c r="E28" s="924" t="s">
        <v>154</v>
      </c>
      <c r="F28" s="924"/>
      <c r="G28" s="924"/>
      <c r="H28" s="924"/>
      <c r="I28" s="499"/>
      <c r="J28" s="499"/>
      <c r="K28" s="500"/>
    </row>
    <row r="29" spans="2:23" s="492" customFormat="1" ht="6.95" customHeight="1">
      <c r="B29" s="493"/>
      <c r="C29" s="494"/>
      <c r="D29" s="494"/>
      <c r="E29" s="494"/>
      <c r="F29" s="494"/>
      <c r="G29" s="494"/>
      <c r="H29" s="494"/>
      <c r="I29" s="494"/>
      <c r="J29" s="494"/>
      <c r="K29" s="495"/>
    </row>
    <row r="30" spans="2:23" s="492" customFormat="1" ht="6.95" customHeight="1">
      <c r="B30" s="493"/>
      <c r="C30" s="494"/>
      <c r="D30" s="502"/>
      <c r="E30" s="502"/>
      <c r="F30" s="502"/>
      <c r="G30" s="502"/>
      <c r="H30" s="502"/>
      <c r="I30" s="502"/>
      <c r="J30" s="502"/>
      <c r="K30" s="503"/>
    </row>
    <row r="31" spans="2:23" s="492" customFormat="1" ht="25.35" customHeight="1">
      <c r="B31" s="493"/>
      <c r="C31" s="494"/>
      <c r="D31" s="504" t="s">
        <v>48</v>
      </c>
      <c r="E31" s="494"/>
      <c r="F31" s="494"/>
      <c r="G31" s="494"/>
      <c r="H31" s="494"/>
      <c r="I31" s="494"/>
      <c r="J31" s="505">
        <f>ROUND(J98,0)</f>
        <v>0</v>
      </c>
      <c r="K31" s="495"/>
    </row>
    <row r="32" spans="2:23" s="492" customFormat="1" ht="6.95" customHeight="1">
      <c r="B32" s="493"/>
      <c r="C32" s="494"/>
      <c r="D32" s="502"/>
      <c r="E32" s="502"/>
      <c r="F32" s="502"/>
      <c r="G32" s="502"/>
      <c r="H32" s="502"/>
      <c r="I32" s="502"/>
      <c r="J32" s="502"/>
      <c r="K32" s="503"/>
    </row>
    <row r="33" spans="2:11" s="492" customFormat="1" ht="14.45" customHeight="1">
      <c r="B33" s="493"/>
      <c r="C33" s="494"/>
      <c r="D33" s="494"/>
      <c r="E33" s="494"/>
      <c r="F33" s="506" t="s">
        <v>50</v>
      </c>
      <c r="G33" s="494"/>
      <c r="H33" s="494"/>
      <c r="I33" s="506" t="s">
        <v>49</v>
      </c>
      <c r="J33" s="506" t="s">
        <v>51</v>
      </c>
      <c r="K33" s="495"/>
    </row>
    <row r="34" spans="2:11" s="492" customFormat="1" ht="14.45" customHeight="1">
      <c r="B34" s="493"/>
      <c r="C34" s="494"/>
      <c r="D34" s="507" t="s">
        <v>52</v>
      </c>
      <c r="E34" s="507" t="s">
        <v>53</v>
      </c>
      <c r="F34" s="508">
        <f>ROUND(SUM(BE98:BE446), 0)</f>
        <v>0</v>
      </c>
      <c r="G34" s="494"/>
      <c r="H34" s="494"/>
      <c r="I34" s="509">
        <v>0.21</v>
      </c>
      <c r="J34" s="508">
        <f>ROUND(ROUND((SUM(BE98:BE446)), 0)*I34, 1)</f>
        <v>0</v>
      </c>
      <c r="K34" s="495"/>
    </row>
    <row r="35" spans="2:11" s="492" customFormat="1" ht="14.45" customHeight="1">
      <c r="B35" s="493"/>
      <c r="C35" s="494"/>
      <c r="D35" s="494"/>
      <c r="E35" s="507" t="s">
        <v>54</v>
      </c>
      <c r="F35" s="508">
        <f>ROUND(SUM(BF98:BF446), 0)</f>
        <v>0</v>
      </c>
      <c r="G35" s="494"/>
      <c r="H35" s="494"/>
      <c r="I35" s="509">
        <v>0.15</v>
      </c>
      <c r="J35" s="508">
        <f>ROUND(ROUND((SUM(BF98:BF446)), 0)*I35, 1)</f>
        <v>0</v>
      </c>
      <c r="K35" s="495"/>
    </row>
    <row r="36" spans="2:11" s="492" customFormat="1" ht="14.45" hidden="1" customHeight="1">
      <c r="B36" s="493"/>
      <c r="C36" s="494"/>
      <c r="D36" s="494"/>
      <c r="E36" s="507" t="s">
        <v>55</v>
      </c>
      <c r="F36" s="508">
        <f>ROUND(SUM(BG98:BG446), 0)</f>
        <v>0</v>
      </c>
      <c r="G36" s="494"/>
      <c r="H36" s="494"/>
      <c r="I36" s="509">
        <v>0.21</v>
      </c>
      <c r="J36" s="508">
        <v>0</v>
      </c>
      <c r="K36" s="495"/>
    </row>
    <row r="37" spans="2:11" s="492" customFormat="1" ht="14.45" hidden="1" customHeight="1">
      <c r="B37" s="493"/>
      <c r="C37" s="494"/>
      <c r="D37" s="494"/>
      <c r="E37" s="507" t="s">
        <v>56</v>
      </c>
      <c r="F37" s="508">
        <f>ROUND(SUM(BH98:BH446), 0)</f>
        <v>0</v>
      </c>
      <c r="G37" s="494"/>
      <c r="H37" s="494"/>
      <c r="I37" s="509">
        <v>0.15</v>
      </c>
      <c r="J37" s="508">
        <v>0</v>
      </c>
      <c r="K37" s="495"/>
    </row>
    <row r="38" spans="2:11" s="492" customFormat="1" ht="14.45" hidden="1" customHeight="1">
      <c r="B38" s="493"/>
      <c r="C38" s="494"/>
      <c r="D38" s="494"/>
      <c r="E38" s="507" t="s">
        <v>57</v>
      </c>
      <c r="F38" s="508">
        <f>ROUND(SUM(BI98:BI446), 0)</f>
        <v>0</v>
      </c>
      <c r="G38" s="494"/>
      <c r="H38" s="494"/>
      <c r="I38" s="509">
        <v>0</v>
      </c>
      <c r="J38" s="508">
        <v>0</v>
      </c>
      <c r="K38" s="495"/>
    </row>
    <row r="39" spans="2:11" s="492" customFormat="1" ht="6.95" customHeight="1">
      <c r="B39" s="493"/>
      <c r="C39" s="494"/>
      <c r="D39" s="494"/>
      <c r="E39" s="494"/>
      <c r="F39" s="494"/>
      <c r="G39" s="494"/>
      <c r="H39" s="494"/>
      <c r="I39" s="494"/>
      <c r="J39" s="494"/>
      <c r="K39" s="495"/>
    </row>
    <row r="40" spans="2:11" s="492" customFormat="1" ht="25.35" customHeight="1">
      <c r="B40" s="493"/>
      <c r="C40" s="510"/>
      <c r="D40" s="511" t="s">
        <v>58</v>
      </c>
      <c r="E40" s="512"/>
      <c r="F40" s="512"/>
      <c r="G40" s="513" t="s">
        <v>59</v>
      </c>
      <c r="H40" s="514" t="s">
        <v>60</v>
      </c>
      <c r="I40" s="512"/>
      <c r="J40" s="515">
        <f>SUM(J31:J38)</f>
        <v>0</v>
      </c>
      <c r="K40" s="516"/>
    </row>
    <row r="41" spans="2:11" s="492" customFormat="1" ht="14.45" customHeight="1">
      <c r="B41" s="517"/>
      <c r="C41" s="518"/>
      <c r="D41" s="518"/>
      <c r="E41" s="518"/>
      <c r="F41" s="518"/>
      <c r="G41" s="518"/>
      <c r="H41" s="518"/>
      <c r="I41" s="518"/>
      <c r="J41" s="518"/>
      <c r="K41" s="519"/>
    </row>
    <row r="45" spans="2:11" s="492" customFormat="1" ht="6.95" customHeight="1">
      <c r="B45" s="520"/>
      <c r="C45" s="521"/>
      <c r="D45" s="521"/>
      <c r="E45" s="521"/>
      <c r="F45" s="521"/>
      <c r="G45" s="521"/>
      <c r="H45" s="521"/>
      <c r="I45" s="521"/>
      <c r="J45" s="521"/>
      <c r="K45" s="522"/>
    </row>
    <row r="46" spans="2:11" s="492" customFormat="1" ht="36.950000000000003" customHeight="1">
      <c r="B46" s="493"/>
      <c r="C46" s="488" t="s">
        <v>155</v>
      </c>
      <c r="D46" s="494"/>
      <c r="E46" s="494"/>
      <c r="F46" s="494"/>
      <c r="G46" s="494"/>
      <c r="H46" s="494"/>
      <c r="I46" s="494"/>
      <c r="J46" s="494"/>
      <c r="K46" s="495"/>
    </row>
    <row r="47" spans="2:11" s="492" customFormat="1" ht="6.95" customHeight="1">
      <c r="B47" s="493"/>
      <c r="C47" s="494"/>
      <c r="D47" s="494"/>
      <c r="E47" s="494"/>
      <c r="F47" s="494"/>
      <c r="G47" s="494"/>
      <c r="H47" s="494"/>
      <c r="I47" s="494"/>
      <c r="J47" s="494"/>
      <c r="K47" s="495"/>
    </row>
    <row r="48" spans="2:11" s="492" customFormat="1" ht="14.45" customHeight="1">
      <c r="B48" s="493"/>
      <c r="C48" s="491" t="s">
        <v>20</v>
      </c>
      <c r="D48" s="494"/>
      <c r="E48" s="494"/>
      <c r="F48" s="494"/>
      <c r="G48" s="494"/>
      <c r="H48" s="494"/>
      <c r="I48" s="494"/>
      <c r="J48" s="494"/>
      <c r="K48" s="495"/>
    </row>
    <row r="49" spans="2:47" s="492" customFormat="1" ht="16.5" customHeight="1">
      <c r="B49" s="493"/>
      <c r="C49" s="494"/>
      <c r="D49" s="494"/>
      <c r="E49" s="961" t="str">
        <f>E7</f>
        <v>Rekonstrukce domu blok 60, č.p. 2180, ul. Táboritů v mostě, domov se zvláštním režimem</v>
      </c>
      <c r="F49" s="967"/>
      <c r="G49" s="967"/>
      <c r="H49" s="967"/>
      <c r="I49" s="494"/>
      <c r="J49" s="494"/>
      <c r="K49" s="495"/>
    </row>
    <row r="50" spans="2:47" ht="15">
      <c r="B50" s="486"/>
      <c r="C50" s="491" t="s">
        <v>150</v>
      </c>
      <c r="D50" s="487"/>
      <c r="E50" s="487"/>
      <c r="F50" s="487"/>
      <c r="G50" s="487"/>
      <c r="H50" s="487"/>
      <c r="I50" s="487"/>
      <c r="J50" s="487"/>
      <c r="K50" s="489"/>
    </row>
    <row r="51" spans="2:47" ht="16.5" customHeight="1">
      <c r="B51" s="486"/>
      <c r="C51" s="487"/>
      <c r="D51" s="487"/>
      <c r="E51" s="961" t="s">
        <v>151</v>
      </c>
      <c r="F51" s="920"/>
      <c r="G51" s="920"/>
      <c r="H51" s="920"/>
      <c r="I51" s="487"/>
      <c r="J51" s="487"/>
      <c r="K51" s="489"/>
    </row>
    <row r="52" spans="2:47" ht="15">
      <c r="B52" s="486"/>
      <c r="C52" s="491" t="s">
        <v>152</v>
      </c>
      <c r="D52" s="487"/>
      <c r="E52" s="487"/>
      <c r="F52" s="487"/>
      <c r="G52" s="487"/>
      <c r="H52" s="487"/>
      <c r="I52" s="487"/>
      <c r="J52" s="487"/>
      <c r="K52" s="489"/>
    </row>
    <row r="53" spans="2:47" s="492" customFormat="1" ht="16.5" customHeight="1">
      <c r="B53" s="493"/>
      <c r="C53" s="494"/>
      <c r="D53" s="494"/>
      <c r="E53" s="942" t="s">
        <v>5273</v>
      </c>
      <c r="F53" s="962"/>
      <c r="G53" s="962"/>
      <c r="H53" s="962"/>
      <c r="I53" s="494"/>
      <c r="J53" s="494"/>
      <c r="K53" s="495"/>
    </row>
    <row r="54" spans="2:47" s="492" customFormat="1" ht="14.45" customHeight="1">
      <c r="B54" s="493"/>
      <c r="C54" s="491" t="s">
        <v>5274</v>
      </c>
      <c r="D54" s="494"/>
      <c r="E54" s="494"/>
      <c r="F54" s="494"/>
      <c r="G54" s="494"/>
      <c r="H54" s="494"/>
      <c r="I54" s="494"/>
      <c r="J54" s="494"/>
      <c r="K54" s="495"/>
    </row>
    <row r="55" spans="2:47" s="492" customFormat="1" ht="17.25" customHeight="1">
      <c r="B55" s="493"/>
      <c r="C55" s="494"/>
      <c r="D55" s="494"/>
      <c r="E55" s="963" t="str">
        <f>E13</f>
        <v>03 - SO 01.7.3 - Kanalizační přípojka (od AN po ŠN)</v>
      </c>
      <c r="F55" s="962"/>
      <c r="G55" s="962"/>
      <c r="H55" s="962"/>
      <c r="I55" s="494"/>
      <c r="J55" s="494"/>
      <c r="K55" s="495"/>
    </row>
    <row r="56" spans="2:47" s="492" customFormat="1" ht="6.95" customHeight="1">
      <c r="B56" s="493"/>
      <c r="C56" s="494"/>
      <c r="D56" s="494"/>
      <c r="E56" s="494"/>
      <c r="F56" s="494"/>
      <c r="G56" s="494"/>
      <c r="H56" s="494"/>
      <c r="I56" s="494"/>
      <c r="J56" s="494"/>
      <c r="K56" s="495"/>
    </row>
    <row r="57" spans="2:47" s="492" customFormat="1" ht="18" customHeight="1">
      <c r="B57" s="493"/>
      <c r="C57" s="491" t="s">
        <v>26</v>
      </c>
      <c r="D57" s="494"/>
      <c r="E57" s="494"/>
      <c r="F57" s="496" t="str">
        <f>F16</f>
        <v>Most</v>
      </c>
      <c r="G57" s="494"/>
      <c r="H57" s="494"/>
      <c r="I57" s="491" t="s">
        <v>28</v>
      </c>
      <c r="J57" s="497" t="str">
        <f>IF(J16="","",J16)</f>
        <v>13. 12. 2017</v>
      </c>
      <c r="K57" s="495"/>
    </row>
    <row r="58" spans="2:47" s="492" customFormat="1" ht="6.95" customHeight="1">
      <c r="B58" s="493"/>
      <c r="C58" s="494"/>
      <c r="D58" s="494"/>
      <c r="E58" s="494"/>
      <c r="F58" s="494"/>
      <c r="G58" s="494"/>
      <c r="H58" s="494"/>
      <c r="I58" s="494"/>
      <c r="J58" s="494"/>
      <c r="K58" s="495"/>
    </row>
    <row r="59" spans="2:47" s="492" customFormat="1" ht="15">
      <c r="B59" s="493"/>
      <c r="C59" s="491" t="s">
        <v>34</v>
      </c>
      <c r="D59" s="494"/>
      <c r="E59" s="494"/>
      <c r="F59" s="496" t="str">
        <f>E19</f>
        <v>Mostecká bytová a.s.</v>
      </c>
      <c r="G59" s="494"/>
      <c r="H59" s="494"/>
      <c r="I59" s="491" t="s">
        <v>41</v>
      </c>
      <c r="J59" s="924" t="str">
        <f>E25</f>
        <v>Ct. Žežulka - ZEFRAPROJEKT</v>
      </c>
      <c r="K59" s="495"/>
    </row>
    <row r="60" spans="2:47" s="492" customFormat="1" ht="14.45" customHeight="1">
      <c r="B60" s="493"/>
      <c r="C60" s="491" t="s">
        <v>39</v>
      </c>
      <c r="D60" s="494"/>
      <c r="E60" s="494"/>
      <c r="F60" s="496" t="str">
        <f>IF(E22="","",E22)</f>
        <v/>
      </c>
      <c r="G60" s="494"/>
      <c r="H60" s="494"/>
      <c r="I60" s="494"/>
      <c r="J60" s="964"/>
      <c r="K60" s="495"/>
    </row>
    <row r="61" spans="2:47" s="492" customFormat="1" ht="10.35" customHeight="1">
      <c r="B61" s="493"/>
      <c r="C61" s="494"/>
      <c r="D61" s="494"/>
      <c r="E61" s="494"/>
      <c r="F61" s="494"/>
      <c r="G61" s="494"/>
      <c r="H61" s="494"/>
      <c r="I61" s="494"/>
      <c r="J61" s="494"/>
      <c r="K61" s="495"/>
    </row>
    <row r="62" spans="2:47" s="492" customFormat="1" ht="29.25" customHeight="1">
      <c r="B62" s="493"/>
      <c r="C62" s="523" t="s">
        <v>156</v>
      </c>
      <c r="D62" s="510"/>
      <c r="E62" s="510"/>
      <c r="F62" s="510"/>
      <c r="G62" s="510"/>
      <c r="H62" s="510"/>
      <c r="I62" s="510"/>
      <c r="J62" s="524" t="s">
        <v>157</v>
      </c>
      <c r="K62" s="525"/>
    </row>
    <row r="63" spans="2:47" s="492" customFormat="1" ht="10.35" customHeight="1">
      <c r="B63" s="493"/>
      <c r="C63" s="494"/>
      <c r="D63" s="494"/>
      <c r="E63" s="494"/>
      <c r="F63" s="494"/>
      <c r="G63" s="494"/>
      <c r="H63" s="494"/>
      <c r="I63" s="494"/>
      <c r="J63" s="494"/>
      <c r="K63" s="495"/>
    </row>
    <row r="64" spans="2:47" s="492" customFormat="1" ht="29.25" customHeight="1">
      <c r="B64" s="493"/>
      <c r="C64" s="526" t="s">
        <v>158</v>
      </c>
      <c r="D64" s="494"/>
      <c r="E64" s="494"/>
      <c r="F64" s="494"/>
      <c r="G64" s="494"/>
      <c r="H64" s="494"/>
      <c r="I64" s="494"/>
      <c r="J64" s="505">
        <f>J98</f>
        <v>0</v>
      </c>
      <c r="K64" s="495"/>
      <c r="AU64" s="482" t="s">
        <v>159</v>
      </c>
    </row>
    <row r="65" spans="2:12" s="533" customFormat="1" ht="24.95" customHeight="1">
      <c r="B65" s="527"/>
      <c r="C65" s="528"/>
      <c r="D65" s="529" t="s">
        <v>160</v>
      </c>
      <c r="E65" s="530"/>
      <c r="F65" s="530"/>
      <c r="G65" s="530"/>
      <c r="H65" s="530"/>
      <c r="I65" s="530"/>
      <c r="J65" s="531">
        <f>J99</f>
        <v>0</v>
      </c>
      <c r="K65" s="532"/>
    </row>
    <row r="66" spans="2:12" s="540" customFormat="1" ht="19.899999999999999" customHeight="1">
      <c r="B66" s="534"/>
      <c r="C66" s="535"/>
      <c r="D66" s="536" t="s">
        <v>1954</v>
      </c>
      <c r="E66" s="537"/>
      <c r="F66" s="537"/>
      <c r="G66" s="537"/>
      <c r="H66" s="537"/>
      <c r="I66" s="537"/>
      <c r="J66" s="538">
        <f>J100</f>
        <v>0</v>
      </c>
      <c r="K66" s="539"/>
    </row>
    <row r="67" spans="2:12" s="540" customFormat="1" ht="19.899999999999999" customHeight="1">
      <c r="B67" s="534"/>
      <c r="C67" s="535"/>
      <c r="D67" s="536" t="s">
        <v>161</v>
      </c>
      <c r="E67" s="537"/>
      <c r="F67" s="537"/>
      <c r="G67" s="537"/>
      <c r="H67" s="537"/>
      <c r="I67" s="537"/>
      <c r="J67" s="538">
        <f>J251</f>
        <v>0</v>
      </c>
      <c r="K67" s="539"/>
    </row>
    <row r="68" spans="2:12" s="540" customFormat="1" ht="19.899999999999999" customHeight="1">
      <c r="B68" s="534"/>
      <c r="C68" s="535"/>
      <c r="D68" s="536" t="s">
        <v>162</v>
      </c>
      <c r="E68" s="537"/>
      <c r="F68" s="537"/>
      <c r="G68" s="537"/>
      <c r="H68" s="537"/>
      <c r="I68" s="537"/>
      <c r="J68" s="538">
        <f>J260</f>
        <v>0</v>
      </c>
      <c r="K68" s="539"/>
    </row>
    <row r="69" spans="2:12" s="540" customFormat="1" ht="19.899999999999999" customHeight="1">
      <c r="B69" s="534"/>
      <c r="C69" s="535"/>
      <c r="D69" s="536" t="s">
        <v>5604</v>
      </c>
      <c r="E69" s="537"/>
      <c r="F69" s="537"/>
      <c r="G69" s="537"/>
      <c r="H69" s="537"/>
      <c r="I69" s="537"/>
      <c r="J69" s="538">
        <f>J281</f>
        <v>0</v>
      </c>
      <c r="K69" s="539"/>
    </row>
    <row r="70" spans="2:12" s="540" customFormat="1" ht="19.899999999999999" customHeight="1">
      <c r="B70" s="534"/>
      <c r="C70" s="535"/>
      <c r="D70" s="536" t="s">
        <v>5276</v>
      </c>
      <c r="E70" s="537"/>
      <c r="F70" s="537"/>
      <c r="G70" s="537"/>
      <c r="H70" s="537"/>
      <c r="I70" s="537"/>
      <c r="J70" s="538">
        <f>J301</f>
        <v>0</v>
      </c>
      <c r="K70" s="539"/>
    </row>
    <row r="71" spans="2:12" s="540" customFormat="1" ht="19.899999999999999" customHeight="1">
      <c r="B71" s="534"/>
      <c r="C71" s="535"/>
      <c r="D71" s="536" t="s">
        <v>163</v>
      </c>
      <c r="E71" s="537"/>
      <c r="F71" s="537"/>
      <c r="G71" s="537"/>
      <c r="H71" s="537"/>
      <c r="I71" s="537"/>
      <c r="J71" s="538">
        <f>J359</f>
        <v>0</v>
      </c>
      <c r="K71" s="539"/>
    </row>
    <row r="72" spans="2:12" s="540" customFormat="1" ht="19.899999999999999" customHeight="1">
      <c r="B72" s="534"/>
      <c r="C72" s="535"/>
      <c r="D72" s="536" t="s">
        <v>164</v>
      </c>
      <c r="E72" s="537"/>
      <c r="F72" s="537"/>
      <c r="G72" s="537"/>
      <c r="H72" s="537"/>
      <c r="I72" s="537"/>
      <c r="J72" s="538">
        <f>J407</f>
        <v>0</v>
      </c>
      <c r="K72" s="539"/>
    </row>
    <row r="73" spans="2:12" s="540" customFormat="1" ht="19.899999999999999" customHeight="1">
      <c r="B73" s="534"/>
      <c r="C73" s="535"/>
      <c r="D73" s="536" t="s">
        <v>165</v>
      </c>
      <c r="E73" s="537"/>
      <c r="F73" s="537"/>
      <c r="G73" s="537"/>
      <c r="H73" s="537"/>
      <c r="I73" s="537"/>
      <c r="J73" s="538">
        <f>J429</f>
        <v>0</v>
      </c>
      <c r="K73" s="539"/>
    </row>
    <row r="74" spans="2:12" s="533" customFormat="1" ht="24.95" customHeight="1">
      <c r="B74" s="527"/>
      <c r="C74" s="528"/>
      <c r="D74" s="529" t="s">
        <v>180</v>
      </c>
      <c r="E74" s="530"/>
      <c r="F74" s="530"/>
      <c r="G74" s="530"/>
      <c r="H74" s="530"/>
      <c r="I74" s="530"/>
      <c r="J74" s="531">
        <f>J434</f>
        <v>0</v>
      </c>
      <c r="K74" s="532"/>
    </row>
    <row r="75" spans="2:12" s="492" customFormat="1" ht="21.75" customHeight="1">
      <c r="B75" s="493"/>
      <c r="C75" s="494"/>
      <c r="D75" s="494"/>
      <c r="E75" s="494"/>
      <c r="F75" s="494"/>
      <c r="G75" s="494"/>
      <c r="H75" s="494"/>
      <c r="I75" s="494"/>
      <c r="J75" s="494"/>
      <c r="K75" s="495"/>
    </row>
    <row r="76" spans="2:12" s="492" customFormat="1" ht="6.95" customHeight="1">
      <c r="B76" s="517"/>
      <c r="C76" s="518"/>
      <c r="D76" s="518"/>
      <c r="E76" s="518"/>
      <c r="F76" s="518"/>
      <c r="G76" s="518"/>
      <c r="H76" s="518"/>
      <c r="I76" s="518"/>
      <c r="J76" s="518"/>
      <c r="K76" s="519"/>
    </row>
    <row r="80" spans="2:12" s="492" customFormat="1" ht="6.95" customHeight="1">
      <c r="B80" s="520"/>
      <c r="C80" s="521"/>
      <c r="D80" s="521"/>
      <c r="E80" s="521"/>
      <c r="F80" s="521"/>
      <c r="G80" s="521"/>
      <c r="H80" s="521"/>
      <c r="I80" s="521"/>
      <c r="J80" s="521"/>
      <c r="K80" s="521"/>
      <c r="L80" s="493"/>
    </row>
    <row r="81" spans="2:12" s="492" customFormat="1" ht="36.950000000000003" customHeight="1">
      <c r="B81" s="493"/>
      <c r="C81" s="541" t="s">
        <v>181</v>
      </c>
      <c r="L81" s="493"/>
    </row>
    <row r="82" spans="2:12" s="492" customFormat="1" ht="6.95" customHeight="1">
      <c r="B82" s="493"/>
      <c r="L82" s="493"/>
    </row>
    <row r="83" spans="2:12" s="492" customFormat="1" ht="14.45" customHeight="1">
      <c r="B83" s="493"/>
      <c r="C83" s="542" t="s">
        <v>20</v>
      </c>
      <c r="L83" s="493"/>
    </row>
    <row r="84" spans="2:12" s="492" customFormat="1" ht="16.5" customHeight="1">
      <c r="B84" s="493"/>
      <c r="E84" s="965" t="str">
        <f>E7</f>
        <v>Rekonstrukce domu blok 60, č.p. 2180, ul. Táboritů v mostě, domov se zvláštním režimem</v>
      </c>
      <c r="F84" s="966"/>
      <c r="G84" s="966"/>
      <c r="H84" s="966"/>
      <c r="L84" s="493"/>
    </row>
    <row r="85" spans="2:12" ht="15">
      <c r="B85" s="486"/>
      <c r="C85" s="542" t="s">
        <v>150</v>
      </c>
      <c r="L85" s="486"/>
    </row>
    <row r="86" spans="2:12" ht="16.5" customHeight="1">
      <c r="B86" s="486"/>
      <c r="E86" s="965" t="s">
        <v>151</v>
      </c>
      <c r="F86" s="956"/>
      <c r="G86" s="956"/>
      <c r="H86" s="956"/>
      <c r="L86" s="486"/>
    </row>
    <row r="87" spans="2:12" ht="15">
      <c r="B87" s="486"/>
      <c r="C87" s="542" t="s">
        <v>152</v>
      </c>
      <c r="L87" s="486"/>
    </row>
    <row r="88" spans="2:12" s="492" customFormat="1" ht="16.5" customHeight="1">
      <c r="B88" s="493"/>
      <c r="E88" s="976" t="s">
        <v>5273</v>
      </c>
      <c r="F88" s="959"/>
      <c r="G88" s="959"/>
      <c r="H88" s="959"/>
      <c r="L88" s="493"/>
    </row>
    <row r="89" spans="2:12" s="492" customFormat="1" ht="14.45" customHeight="1">
      <c r="B89" s="493"/>
      <c r="C89" s="542" t="s">
        <v>5274</v>
      </c>
      <c r="L89" s="493"/>
    </row>
    <row r="90" spans="2:12" s="492" customFormat="1" ht="17.25" customHeight="1">
      <c r="B90" s="493"/>
      <c r="E90" s="935" t="str">
        <f>E13</f>
        <v>03 - SO 01.7.3 - Kanalizační přípojka (od AN po ŠN)</v>
      </c>
      <c r="F90" s="959"/>
      <c r="G90" s="959"/>
      <c r="H90" s="959"/>
      <c r="L90" s="493"/>
    </row>
    <row r="91" spans="2:12" s="492" customFormat="1" ht="6.95" customHeight="1">
      <c r="B91" s="493"/>
      <c r="L91" s="493"/>
    </row>
    <row r="92" spans="2:12" s="492" customFormat="1" ht="18" customHeight="1">
      <c r="B92" s="493"/>
      <c r="C92" s="542" t="s">
        <v>26</v>
      </c>
      <c r="F92" s="543" t="str">
        <f>F16</f>
        <v>Most</v>
      </c>
      <c r="I92" s="542" t="s">
        <v>28</v>
      </c>
      <c r="J92" s="544" t="str">
        <f>IF(J16="","",J16)</f>
        <v>13. 12. 2017</v>
      </c>
      <c r="L92" s="493"/>
    </row>
    <row r="93" spans="2:12" s="492" customFormat="1" ht="6.95" customHeight="1">
      <c r="B93" s="493"/>
      <c r="L93" s="493"/>
    </row>
    <row r="94" spans="2:12" s="492" customFormat="1" ht="15">
      <c r="B94" s="493"/>
      <c r="C94" s="542" t="s">
        <v>34</v>
      </c>
      <c r="F94" s="543" t="str">
        <f>E19</f>
        <v>Mostecká bytová a.s.</v>
      </c>
      <c r="I94" s="542" t="s">
        <v>41</v>
      </c>
      <c r="J94" s="543" t="str">
        <f>E25</f>
        <v>Ct. Žežulka - ZEFRAPROJEKT</v>
      </c>
      <c r="L94" s="493"/>
    </row>
    <row r="95" spans="2:12" s="492" customFormat="1" ht="14.45" customHeight="1">
      <c r="B95" s="493"/>
      <c r="C95" s="542" t="s">
        <v>39</v>
      </c>
      <c r="F95" s="543" t="str">
        <f>IF(E22="","",E22)</f>
        <v/>
      </c>
      <c r="L95" s="493"/>
    </row>
    <row r="96" spans="2:12" s="492" customFormat="1" ht="10.35" customHeight="1">
      <c r="B96" s="493"/>
      <c r="L96" s="493"/>
    </row>
    <row r="97" spans="2:65" s="552" customFormat="1" ht="29.25" customHeight="1">
      <c r="B97" s="545"/>
      <c r="C97" s="546" t="s">
        <v>182</v>
      </c>
      <c r="D97" s="547" t="s">
        <v>67</v>
      </c>
      <c r="E97" s="547" t="s">
        <v>63</v>
      </c>
      <c r="F97" s="547" t="s">
        <v>183</v>
      </c>
      <c r="G97" s="547" t="s">
        <v>184</v>
      </c>
      <c r="H97" s="547" t="s">
        <v>185</v>
      </c>
      <c r="I97" s="547" t="s">
        <v>186</v>
      </c>
      <c r="J97" s="547" t="s">
        <v>157</v>
      </c>
      <c r="K97" s="548" t="s">
        <v>187</v>
      </c>
      <c r="L97" s="545"/>
      <c r="M97" s="549" t="s">
        <v>188</v>
      </c>
      <c r="N97" s="550" t="s">
        <v>52</v>
      </c>
      <c r="O97" s="550" t="s">
        <v>189</v>
      </c>
      <c r="P97" s="550" t="s">
        <v>190</v>
      </c>
      <c r="Q97" s="550" t="s">
        <v>191</v>
      </c>
      <c r="R97" s="550" t="s">
        <v>192</v>
      </c>
      <c r="S97" s="550" t="s">
        <v>193</v>
      </c>
      <c r="T97" s="551" t="s">
        <v>194</v>
      </c>
    </row>
    <row r="98" spans="2:65" s="492" customFormat="1" ht="29.25" customHeight="1">
      <c r="B98" s="493"/>
      <c r="C98" s="553" t="s">
        <v>158</v>
      </c>
      <c r="J98" s="554">
        <f>BK98</f>
        <v>0</v>
      </c>
      <c r="L98" s="493"/>
      <c r="M98" s="555"/>
      <c r="N98" s="502"/>
      <c r="O98" s="502"/>
      <c r="P98" s="556">
        <f>P99+P434</f>
        <v>0</v>
      </c>
      <c r="Q98" s="502"/>
      <c r="R98" s="556">
        <f>R99+R434</f>
        <v>63.641600059999995</v>
      </c>
      <c r="S98" s="502"/>
      <c r="T98" s="557">
        <f>T99+T434</f>
        <v>37.685039999999994</v>
      </c>
      <c r="AT98" s="482" t="s">
        <v>81</v>
      </c>
      <c r="AU98" s="482" t="s">
        <v>159</v>
      </c>
      <c r="BK98" s="558">
        <f>BK99+BK434</f>
        <v>0</v>
      </c>
    </row>
    <row r="99" spans="2:65" s="560" customFormat="1" ht="37.35" customHeight="1">
      <c r="B99" s="559"/>
      <c r="D99" s="561" t="s">
        <v>81</v>
      </c>
      <c r="E99" s="562" t="s">
        <v>195</v>
      </c>
      <c r="F99" s="562" t="s">
        <v>196</v>
      </c>
      <c r="J99" s="563">
        <f>BK99</f>
        <v>0</v>
      </c>
      <c r="L99" s="559"/>
      <c r="M99" s="564"/>
      <c r="N99" s="565"/>
      <c r="O99" s="565"/>
      <c r="P99" s="566">
        <f>P100+P251+P260+P281+P301+P359+P407+P429</f>
        <v>0</v>
      </c>
      <c r="Q99" s="565"/>
      <c r="R99" s="566">
        <f>R100+R251+R260+R281+R301+R359+R407+R429</f>
        <v>63.641600059999995</v>
      </c>
      <c r="S99" s="565"/>
      <c r="T99" s="567">
        <f>T100+T251+T260+T281+T301+T359+T407+T429</f>
        <v>37.685039999999994</v>
      </c>
      <c r="AR99" s="561" t="s">
        <v>11</v>
      </c>
      <c r="AT99" s="568" t="s">
        <v>81</v>
      </c>
      <c r="AU99" s="568" t="s">
        <v>82</v>
      </c>
      <c r="AY99" s="561" t="s">
        <v>197</v>
      </c>
      <c r="BK99" s="569">
        <f>BK100+BK251+BK260+BK281+BK301+BK359+BK407+BK429</f>
        <v>0</v>
      </c>
    </row>
    <row r="100" spans="2:65" s="560" customFormat="1" ht="19.899999999999999" customHeight="1">
      <c r="B100" s="559"/>
      <c r="D100" s="561" t="s">
        <v>81</v>
      </c>
      <c r="E100" s="570" t="s">
        <v>11</v>
      </c>
      <c r="F100" s="570" t="s">
        <v>1967</v>
      </c>
      <c r="J100" s="571">
        <f>BK100</f>
        <v>0</v>
      </c>
      <c r="L100" s="559"/>
      <c r="M100" s="564"/>
      <c r="N100" s="565"/>
      <c r="O100" s="565"/>
      <c r="P100" s="566">
        <f>SUM(P101:P250)</f>
        <v>0</v>
      </c>
      <c r="Q100" s="565"/>
      <c r="R100" s="566">
        <f>SUM(R101:R250)</f>
        <v>19.4991032</v>
      </c>
      <c r="S100" s="565"/>
      <c r="T100" s="567">
        <f>SUM(T101:T250)</f>
        <v>30.653239999999997</v>
      </c>
      <c r="AR100" s="561" t="s">
        <v>11</v>
      </c>
      <c r="AT100" s="568" t="s">
        <v>81</v>
      </c>
      <c r="AU100" s="568" t="s">
        <v>11</v>
      </c>
      <c r="AY100" s="561" t="s">
        <v>197</v>
      </c>
      <c r="BK100" s="569">
        <f>SUM(BK101:BK250)</f>
        <v>0</v>
      </c>
    </row>
    <row r="101" spans="2:65" s="492" customFormat="1" ht="51" customHeight="1">
      <c r="B101" s="493"/>
      <c r="C101" s="572" t="s">
        <v>11</v>
      </c>
      <c r="D101" s="572" t="s">
        <v>199</v>
      </c>
      <c r="E101" s="573" t="s">
        <v>5605</v>
      </c>
      <c r="F101" s="574" t="s">
        <v>5606</v>
      </c>
      <c r="G101" s="575" t="s">
        <v>290</v>
      </c>
      <c r="H101" s="576">
        <v>32</v>
      </c>
      <c r="I101" s="7"/>
      <c r="J101" s="577">
        <f>ROUND(I101*H101,0)</f>
        <v>0</v>
      </c>
      <c r="K101" s="574" t="s">
        <v>203</v>
      </c>
      <c r="L101" s="493"/>
      <c r="M101" s="578" t="s">
        <v>5</v>
      </c>
      <c r="N101" s="579" t="s">
        <v>53</v>
      </c>
      <c r="O101" s="494"/>
      <c r="P101" s="580">
        <f>O101*H101</f>
        <v>0</v>
      </c>
      <c r="Q101" s="580">
        <v>0</v>
      </c>
      <c r="R101" s="580">
        <f>Q101*H101</f>
        <v>0</v>
      </c>
      <c r="S101" s="580">
        <v>0.57999999999999996</v>
      </c>
      <c r="T101" s="581">
        <f>S101*H101</f>
        <v>18.559999999999999</v>
      </c>
      <c r="AR101" s="482" t="s">
        <v>129</v>
      </c>
      <c r="AT101" s="482" t="s">
        <v>199</v>
      </c>
      <c r="AU101" s="482" t="s">
        <v>89</v>
      </c>
      <c r="AY101" s="482" t="s">
        <v>197</v>
      </c>
      <c r="BE101" s="582">
        <f>IF(N101="základní",J101,0)</f>
        <v>0</v>
      </c>
      <c r="BF101" s="582">
        <f>IF(N101="snížená",J101,0)</f>
        <v>0</v>
      </c>
      <c r="BG101" s="582">
        <f>IF(N101="zákl. přenesená",J101,0)</f>
        <v>0</v>
      </c>
      <c r="BH101" s="582">
        <f>IF(N101="sníž. přenesená",J101,0)</f>
        <v>0</v>
      </c>
      <c r="BI101" s="582">
        <f>IF(N101="nulová",J101,0)</f>
        <v>0</v>
      </c>
      <c r="BJ101" s="482" t="s">
        <v>11</v>
      </c>
      <c r="BK101" s="582">
        <f>ROUND(I101*H101,0)</f>
        <v>0</v>
      </c>
      <c r="BL101" s="482" t="s">
        <v>129</v>
      </c>
      <c r="BM101" s="482" t="s">
        <v>5607</v>
      </c>
    </row>
    <row r="102" spans="2:65" s="492" customFormat="1" ht="175.5">
      <c r="B102" s="493"/>
      <c r="D102" s="594" t="s">
        <v>257</v>
      </c>
      <c r="F102" s="595" t="s">
        <v>5608</v>
      </c>
      <c r="L102" s="493"/>
      <c r="M102" s="596"/>
      <c r="N102" s="494"/>
      <c r="O102" s="494"/>
      <c r="P102" s="494"/>
      <c r="Q102" s="494"/>
      <c r="R102" s="494"/>
      <c r="S102" s="494"/>
      <c r="T102" s="597"/>
      <c r="AT102" s="482" t="s">
        <v>257</v>
      </c>
      <c r="AU102" s="482" t="s">
        <v>89</v>
      </c>
    </row>
    <row r="103" spans="2:65" s="599" customFormat="1">
      <c r="B103" s="598"/>
      <c r="D103" s="594" t="s">
        <v>205</v>
      </c>
      <c r="E103" s="600" t="s">
        <v>5</v>
      </c>
      <c r="F103" s="601" t="s">
        <v>5609</v>
      </c>
      <c r="H103" s="600" t="s">
        <v>5</v>
      </c>
      <c r="L103" s="598"/>
      <c r="M103" s="602"/>
      <c r="N103" s="603"/>
      <c r="O103" s="603"/>
      <c r="P103" s="603"/>
      <c r="Q103" s="603"/>
      <c r="R103" s="603"/>
      <c r="S103" s="603"/>
      <c r="T103" s="604"/>
      <c r="AT103" s="600" t="s">
        <v>205</v>
      </c>
      <c r="AU103" s="600" t="s">
        <v>89</v>
      </c>
      <c r="AV103" s="599" t="s">
        <v>11</v>
      </c>
      <c r="AW103" s="599" t="s">
        <v>43</v>
      </c>
      <c r="AX103" s="599" t="s">
        <v>82</v>
      </c>
      <c r="AY103" s="600" t="s">
        <v>197</v>
      </c>
    </row>
    <row r="104" spans="2:65" s="606" customFormat="1">
      <c r="B104" s="605"/>
      <c r="D104" s="594" t="s">
        <v>205</v>
      </c>
      <c r="E104" s="607" t="s">
        <v>5</v>
      </c>
      <c r="F104" s="608" t="s">
        <v>5610</v>
      </c>
      <c r="H104" s="609">
        <v>32</v>
      </c>
      <c r="L104" s="605"/>
      <c r="M104" s="610"/>
      <c r="N104" s="611"/>
      <c r="O104" s="611"/>
      <c r="P104" s="611"/>
      <c r="Q104" s="611"/>
      <c r="R104" s="611"/>
      <c r="S104" s="611"/>
      <c r="T104" s="612"/>
      <c r="AT104" s="607" t="s">
        <v>205</v>
      </c>
      <c r="AU104" s="607" t="s">
        <v>89</v>
      </c>
      <c r="AV104" s="606" t="s">
        <v>89</v>
      </c>
      <c r="AW104" s="606" t="s">
        <v>43</v>
      </c>
      <c r="AX104" s="606" t="s">
        <v>82</v>
      </c>
      <c r="AY104" s="607" t="s">
        <v>197</v>
      </c>
    </row>
    <row r="105" spans="2:65" s="614" customFormat="1">
      <c r="B105" s="613"/>
      <c r="D105" s="594" t="s">
        <v>205</v>
      </c>
      <c r="E105" s="615" t="s">
        <v>5</v>
      </c>
      <c r="F105" s="616" t="s">
        <v>210</v>
      </c>
      <c r="H105" s="617">
        <v>32</v>
      </c>
      <c r="L105" s="613"/>
      <c r="M105" s="618"/>
      <c r="N105" s="619"/>
      <c r="O105" s="619"/>
      <c r="P105" s="619"/>
      <c r="Q105" s="619"/>
      <c r="R105" s="619"/>
      <c r="S105" s="619"/>
      <c r="T105" s="620"/>
      <c r="AT105" s="615" t="s">
        <v>205</v>
      </c>
      <c r="AU105" s="615" t="s">
        <v>89</v>
      </c>
      <c r="AV105" s="614" t="s">
        <v>129</v>
      </c>
      <c r="AW105" s="614" t="s">
        <v>43</v>
      </c>
      <c r="AX105" s="614" t="s">
        <v>11</v>
      </c>
      <c r="AY105" s="615" t="s">
        <v>197</v>
      </c>
    </row>
    <row r="106" spans="2:65" s="492" customFormat="1" ht="38.25" customHeight="1">
      <c r="B106" s="493"/>
      <c r="C106" s="572" t="s">
        <v>89</v>
      </c>
      <c r="D106" s="572" t="s">
        <v>199</v>
      </c>
      <c r="E106" s="573" t="s">
        <v>5611</v>
      </c>
      <c r="F106" s="574" t="s">
        <v>5612</v>
      </c>
      <c r="G106" s="575" t="s">
        <v>290</v>
      </c>
      <c r="H106" s="576">
        <v>32</v>
      </c>
      <c r="I106" s="7"/>
      <c r="J106" s="577">
        <f>ROUND(I106*H106,0)</f>
        <v>0</v>
      </c>
      <c r="K106" s="574" t="s">
        <v>203</v>
      </c>
      <c r="L106" s="493"/>
      <c r="M106" s="578" t="s">
        <v>5</v>
      </c>
      <c r="N106" s="579" t="s">
        <v>53</v>
      </c>
      <c r="O106" s="494"/>
      <c r="P106" s="580">
        <f>O106*H106</f>
        <v>0</v>
      </c>
      <c r="Q106" s="580">
        <v>0</v>
      </c>
      <c r="R106" s="580">
        <f>Q106*H106</f>
        <v>0</v>
      </c>
      <c r="S106" s="580">
        <v>0.22</v>
      </c>
      <c r="T106" s="581">
        <f>S106*H106</f>
        <v>7.04</v>
      </c>
      <c r="AR106" s="482" t="s">
        <v>129</v>
      </c>
      <c r="AT106" s="482" t="s">
        <v>199</v>
      </c>
      <c r="AU106" s="482" t="s">
        <v>89</v>
      </c>
      <c r="AY106" s="482" t="s">
        <v>197</v>
      </c>
      <c r="BE106" s="582">
        <f>IF(N106="základní",J106,0)</f>
        <v>0</v>
      </c>
      <c r="BF106" s="582">
        <f>IF(N106="snížená",J106,0)</f>
        <v>0</v>
      </c>
      <c r="BG106" s="582">
        <f>IF(N106="zákl. přenesená",J106,0)</f>
        <v>0</v>
      </c>
      <c r="BH106" s="582">
        <f>IF(N106="sníž. přenesená",J106,0)</f>
        <v>0</v>
      </c>
      <c r="BI106" s="582">
        <f>IF(N106="nulová",J106,0)</f>
        <v>0</v>
      </c>
      <c r="BJ106" s="482" t="s">
        <v>11</v>
      </c>
      <c r="BK106" s="582">
        <f>ROUND(I106*H106,0)</f>
        <v>0</v>
      </c>
      <c r="BL106" s="482" t="s">
        <v>129</v>
      </c>
      <c r="BM106" s="482" t="s">
        <v>5613</v>
      </c>
    </row>
    <row r="107" spans="2:65" s="492" customFormat="1" ht="175.5">
      <c r="B107" s="493"/>
      <c r="D107" s="594" t="s">
        <v>257</v>
      </c>
      <c r="F107" s="595" t="s">
        <v>5608</v>
      </c>
      <c r="L107" s="493"/>
      <c r="M107" s="596"/>
      <c r="N107" s="494"/>
      <c r="O107" s="494"/>
      <c r="P107" s="494"/>
      <c r="Q107" s="494"/>
      <c r="R107" s="494"/>
      <c r="S107" s="494"/>
      <c r="T107" s="597"/>
      <c r="AT107" s="482" t="s">
        <v>257</v>
      </c>
      <c r="AU107" s="482" t="s">
        <v>89</v>
      </c>
    </row>
    <row r="108" spans="2:65" s="599" customFormat="1">
      <c r="B108" s="598"/>
      <c r="D108" s="594" t="s">
        <v>205</v>
      </c>
      <c r="E108" s="600" t="s">
        <v>5</v>
      </c>
      <c r="F108" s="601" t="s">
        <v>5609</v>
      </c>
      <c r="H108" s="600" t="s">
        <v>5</v>
      </c>
      <c r="L108" s="598"/>
      <c r="M108" s="602"/>
      <c r="N108" s="603"/>
      <c r="O108" s="603"/>
      <c r="P108" s="603"/>
      <c r="Q108" s="603"/>
      <c r="R108" s="603"/>
      <c r="S108" s="603"/>
      <c r="T108" s="604"/>
      <c r="AT108" s="600" t="s">
        <v>205</v>
      </c>
      <c r="AU108" s="600" t="s">
        <v>89</v>
      </c>
      <c r="AV108" s="599" t="s">
        <v>11</v>
      </c>
      <c r="AW108" s="599" t="s">
        <v>43</v>
      </c>
      <c r="AX108" s="599" t="s">
        <v>82</v>
      </c>
      <c r="AY108" s="600" t="s">
        <v>197</v>
      </c>
    </row>
    <row r="109" spans="2:65" s="599" customFormat="1">
      <c r="B109" s="598"/>
      <c r="D109" s="594" t="s">
        <v>205</v>
      </c>
      <c r="E109" s="600" t="s">
        <v>5</v>
      </c>
      <c r="F109" s="601" t="s">
        <v>5614</v>
      </c>
      <c r="H109" s="600" t="s">
        <v>5</v>
      </c>
      <c r="L109" s="598"/>
      <c r="M109" s="602"/>
      <c r="N109" s="603"/>
      <c r="O109" s="603"/>
      <c r="P109" s="603"/>
      <c r="Q109" s="603"/>
      <c r="R109" s="603"/>
      <c r="S109" s="603"/>
      <c r="T109" s="604"/>
      <c r="AT109" s="600" t="s">
        <v>205</v>
      </c>
      <c r="AU109" s="600" t="s">
        <v>89</v>
      </c>
      <c r="AV109" s="599" t="s">
        <v>11</v>
      </c>
      <c r="AW109" s="599" t="s">
        <v>43</v>
      </c>
      <c r="AX109" s="599" t="s">
        <v>82</v>
      </c>
      <c r="AY109" s="600" t="s">
        <v>197</v>
      </c>
    </row>
    <row r="110" spans="2:65" s="606" customFormat="1">
      <c r="B110" s="605"/>
      <c r="D110" s="594" t="s">
        <v>205</v>
      </c>
      <c r="E110" s="607" t="s">
        <v>5</v>
      </c>
      <c r="F110" s="608" t="s">
        <v>5610</v>
      </c>
      <c r="H110" s="609">
        <v>32</v>
      </c>
      <c r="L110" s="605"/>
      <c r="M110" s="610"/>
      <c r="N110" s="611"/>
      <c r="O110" s="611"/>
      <c r="P110" s="611"/>
      <c r="Q110" s="611"/>
      <c r="R110" s="611"/>
      <c r="S110" s="611"/>
      <c r="T110" s="612"/>
      <c r="AT110" s="607" t="s">
        <v>205</v>
      </c>
      <c r="AU110" s="607" t="s">
        <v>89</v>
      </c>
      <c r="AV110" s="606" t="s">
        <v>89</v>
      </c>
      <c r="AW110" s="606" t="s">
        <v>43</v>
      </c>
      <c r="AX110" s="606" t="s">
        <v>82</v>
      </c>
      <c r="AY110" s="607" t="s">
        <v>197</v>
      </c>
    </row>
    <row r="111" spans="2:65" s="614" customFormat="1">
      <c r="B111" s="613"/>
      <c r="D111" s="594" t="s">
        <v>205</v>
      </c>
      <c r="E111" s="615" t="s">
        <v>5</v>
      </c>
      <c r="F111" s="616" t="s">
        <v>210</v>
      </c>
      <c r="H111" s="617">
        <v>32</v>
      </c>
      <c r="L111" s="613"/>
      <c r="M111" s="618"/>
      <c r="N111" s="619"/>
      <c r="O111" s="619"/>
      <c r="P111" s="619"/>
      <c r="Q111" s="619"/>
      <c r="R111" s="619"/>
      <c r="S111" s="619"/>
      <c r="T111" s="620"/>
      <c r="AT111" s="615" t="s">
        <v>205</v>
      </c>
      <c r="AU111" s="615" t="s">
        <v>89</v>
      </c>
      <c r="AV111" s="614" t="s">
        <v>129</v>
      </c>
      <c r="AW111" s="614" t="s">
        <v>43</v>
      </c>
      <c r="AX111" s="614" t="s">
        <v>11</v>
      </c>
      <c r="AY111" s="615" t="s">
        <v>197</v>
      </c>
    </row>
    <row r="112" spans="2:65" s="492" customFormat="1" ht="38.25" customHeight="1">
      <c r="B112" s="493"/>
      <c r="C112" s="572" t="s">
        <v>114</v>
      </c>
      <c r="D112" s="572" t="s">
        <v>199</v>
      </c>
      <c r="E112" s="573" t="s">
        <v>5615</v>
      </c>
      <c r="F112" s="574" t="s">
        <v>5616</v>
      </c>
      <c r="G112" s="575" t="s">
        <v>290</v>
      </c>
      <c r="H112" s="576">
        <v>45.08</v>
      </c>
      <c r="I112" s="7"/>
      <c r="J112" s="577">
        <f>ROUND(I112*H112,0)</f>
        <v>0</v>
      </c>
      <c r="K112" s="574" t="s">
        <v>203</v>
      </c>
      <c r="L112" s="493"/>
      <c r="M112" s="578" t="s">
        <v>5</v>
      </c>
      <c r="N112" s="579" t="s">
        <v>53</v>
      </c>
      <c r="O112" s="494"/>
      <c r="P112" s="580">
        <f>O112*H112</f>
        <v>0</v>
      </c>
      <c r="Q112" s="580">
        <v>4.0000000000000003E-5</v>
      </c>
      <c r="R112" s="580">
        <f>Q112*H112</f>
        <v>1.8032E-3</v>
      </c>
      <c r="S112" s="580">
        <v>0.10299999999999999</v>
      </c>
      <c r="T112" s="581">
        <f>S112*H112</f>
        <v>4.6432399999999996</v>
      </c>
      <c r="AR112" s="482" t="s">
        <v>129</v>
      </c>
      <c r="AT112" s="482" t="s">
        <v>199</v>
      </c>
      <c r="AU112" s="482" t="s">
        <v>89</v>
      </c>
      <c r="AY112" s="482" t="s">
        <v>197</v>
      </c>
      <c r="BE112" s="582">
        <f>IF(N112="základní",J112,0)</f>
        <v>0</v>
      </c>
      <c r="BF112" s="582">
        <f>IF(N112="snížená",J112,0)</f>
        <v>0</v>
      </c>
      <c r="BG112" s="582">
        <f>IF(N112="zákl. přenesená",J112,0)</f>
        <v>0</v>
      </c>
      <c r="BH112" s="582">
        <f>IF(N112="sníž. přenesená",J112,0)</f>
        <v>0</v>
      </c>
      <c r="BI112" s="582">
        <f>IF(N112="nulová",J112,0)</f>
        <v>0</v>
      </c>
      <c r="BJ112" s="482" t="s">
        <v>11</v>
      </c>
      <c r="BK112" s="582">
        <f>ROUND(I112*H112,0)</f>
        <v>0</v>
      </c>
      <c r="BL112" s="482" t="s">
        <v>129</v>
      </c>
      <c r="BM112" s="482" t="s">
        <v>5617</v>
      </c>
    </row>
    <row r="113" spans="2:65" s="492" customFormat="1" ht="175.5">
      <c r="B113" s="493"/>
      <c r="D113" s="594" t="s">
        <v>257</v>
      </c>
      <c r="F113" s="595" t="s">
        <v>5618</v>
      </c>
      <c r="L113" s="493"/>
      <c r="M113" s="596"/>
      <c r="N113" s="494"/>
      <c r="O113" s="494"/>
      <c r="P113" s="494"/>
      <c r="Q113" s="494"/>
      <c r="R113" s="494"/>
      <c r="S113" s="494"/>
      <c r="T113" s="597"/>
      <c r="AT113" s="482" t="s">
        <v>257</v>
      </c>
      <c r="AU113" s="482" t="s">
        <v>89</v>
      </c>
    </row>
    <row r="114" spans="2:65" s="599" customFormat="1">
      <c r="B114" s="598"/>
      <c r="D114" s="594" t="s">
        <v>205</v>
      </c>
      <c r="E114" s="600" t="s">
        <v>5</v>
      </c>
      <c r="F114" s="601" t="s">
        <v>5609</v>
      </c>
      <c r="H114" s="600" t="s">
        <v>5</v>
      </c>
      <c r="L114" s="598"/>
      <c r="M114" s="602"/>
      <c r="N114" s="603"/>
      <c r="O114" s="603"/>
      <c r="P114" s="603"/>
      <c r="Q114" s="603"/>
      <c r="R114" s="603"/>
      <c r="S114" s="603"/>
      <c r="T114" s="604"/>
      <c r="AT114" s="600" t="s">
        <v>205</v>
      </c>
      <c r="AU114" s="600" t="s">
        <v>89</v>
      </c>
      <c r="AV114" s="599" t="s">
        <v>11</v>
      </c>
      <c r="AW114" s="599" t="s">
        <v>43</v>
      </c>
      <c r="AX114" s="599" t="s">
        <v>82</v>
      </c>
      <c r="AY114" s="600" t="s">
        <v>197</v>
      </c>
    </row>
    <row r="115" spans="2:65" s="599" customFormat="1">
      <c r="B115" s="598"/>
      <c r="D115" s="594" t="s">
        <v>205</v>
      </c>
      <c r="E115" s="600" t="s">
        <v>5</v>
      </c>
      <c r="F115" s="601" t="s">
        <v>5619</v>
      </c>
      <c r="H115" s="600" t="s">
        <v>5</v>
      </c>
      <c r="L115" s="598"/>
      <c r="M115" s="602"/>
      <c r="N115" s="603"/>
      <c r="O115" s="603"/>
      <c r="P115" s="603"/>
      <c r="Q115" s="603"/>
      <c r="R115" s="603"/>
      <c r="S115" s="603"/>
      <c r="T115" s="604"/>
      <c r="AT115" s="600" t="s">
        <v>205</v>
      </c>
      <c r="AU115" s="600" t="s">
        <v>89</v>
      </c>
      <c r="AV115" s="599" t="s">
        <v>11</v>
      </c>
      <c r="AW115" s="599" t="s">
        <v>43</v>
      </c>
      <c r="AX115" s="599" t="s">
        <v>82</v>
      </c>
      <c r="AY115" s="600" t="s">
        <v>197</v>
      </c>
    </row>
    <row r="116" spans="2:65" s="606" customFormat="1">
      <c r="B116" s="605"/>
      <c r="D116" s="594" t="s">
        <v>205</v>
      </c>
      <c r="E116" s="607" t="s">
        <v>5</v>
      </c>
      <c r="F116" s="608" t="s">
        <v>5620</v>
      </c>
      <c r="H116" s="609">
        <v>45.08</v>
      </c>
      <c r="L116" s="605"/>
      <c r="M116" s="610"/>
      <c r="N116" s="611"/>
      <c r="O116" s="611"/>
      <c r="P116" s="611"/>
      <c r="Q116" s="611"/>
      <c r="R116" s="611"/>
      <c r="S116" s="611"/>
      <c r="T116" s="612"/>
      <c r="AT116" s="607" t="s">
        <v>205</v>
      </c>
      <c r="AU116" s="607" t="s">
        <v>89</v>
      </c>
      <c r="AV116" s="606" t="s">
        <v>89</v>
      </c>
      <c r="AW116" s="606" t="s">
        <v>43</v>
      </c>
      <c r="AX116" s="606" t="s">
        <v>82</v>
      </c>
      <c r="AY116" s="607" t="s">
        <v>197</v>
      </c>
    </row>
    <row r="117" spans="2:65" s="614" customFormat="1">
      <c r="B117" s="613"/>
      <c r="D117" s="594" t="s">
        <v>205</v>
      </c>
      <c r="E117" s="615" t="s">
        <v>5</v>
      </c>
      <c r="F117" s="616" t="s">
        <v>210</v>
      </c>
      <c r="H117" s="617">
        <v>45.08</v>
      </c>
      <c r="L117" s="613"/>
      <c r="M117" s="618"/>
      <c r="N117" s="619"/>
      <c r="O117" s="619"/>
      <c r="P117" s="619"/>
      <c r="Q117" s="619"/>
      <c r="R117" s="619"/>
      <c r="S117" s="619"/>
      <c r="T117" s="620"/>
      <c r="AT117" s="615" t="s">
        <v>205</v>
      </c>
      <c r="AU117" s="615" t="s">
        <v>89</v>
      </c>
      <c r="AV117" s="614" t="s">
        <v>129</v>
      </c>
      <c r="AW117" s="614" t="s">
        <v>43</v>
      </c>
      <c r="AX117" s="614" t="s">
        <v>11</v>
      </c>
      <c r="AY117" s="615" t="s">
        <v>197</v>
      </c>
    </row>
    <row r="118" spans="2:65" s="492" customFormat="1" ht="38.25" customHeight="1">
      <c r="B118" s="493"/>
      <c r="C118" s="572" t="s">
        <v>129</v>
      </c>
      <c r="D118" s="572" t="s">
        <v>199</v>
      </c>
      <c r="E118" s="573" t="s">
        <v>5621</v>
      </c>
      <c r="F118" s="574" t="s">
        <v>5622</v>
      </c>
      <c r="G118" s="575" t="s">
        <v>876</v>
      </c>
      <c r="H118" s="576">
        <v>2</v>
      </c>
      <c r="I118" s="7"/>
      <c r="J118" s="577">
        <f>ROUND(I118*H118,0)</f>
        <v>0</v>
      </c>
      <c r="K118" s="574" t="s">
        <v>203</v>
      </c>
      <c r="L118" s="493"/>
      <c r="M118" s="578" t="s">
        <v>5</v>
      </c>
      <c r="N118" s="579" t="s">
        <v>53</v>
      </c>
      <c r="O118" s="494"/>
      <c r="P118" s="580">
        <f>O118*H118</f>
        <v>0</v>
      </c>
      <c r="Q118" s="580">
        <v>0</v>
      </c>
      <c r="R118" s="580">
        <f>Q118*H118</f>
        <v>0</v>
      </c>
      <c r="S118" s="580">
        <v>0.20499999999999999</v>
      </c>
      <c r="T118" s="581">
        <f>S118*H118</f>
        <v>0.41</v>
      </c>
      <c r="AR118" s="482" t="s">
        <v>129</v>
      </c>
      <c r="AT118" s="482" t="s">
        <v>199</v>
      </c>
      <c r="AU118" s="482" t="s">
        <v>89</v>
      </c>
      <c r="AY118" s="482" t="s">
        <v>197</v>
      </c>
      <c r="BE118" s="582">
        <f>IF(N118="základní",J118,0)</f>
        <v>0</v>
      </c>
      <c r="BF118" s="582">
        <f>IF(N118="snížená",J118,0)</f>
        <v>0</v>
      </c>
      <c r="BG118" s="582">
        <f>IF(N118="zákl. přenesená",J118,0)</f>
        <v>0</v>
      </c>
      <c r="BH118" s="582">
        <f>IF(N118="sníž. přenesená",J118,0)</f>
        <v>0</v>
      </c>
      <c r="BI118" s="582">
        <f>IF(N118="nulová",J118,0)</f>
        <v>0</v>
      </c>
      <c r="BJ118" s="482" t="s">
        <v>11</v>
      </c>
      <c r="BK118" s="582">
        <f>ROUND(I118*H118,0)</f>
        <v>0</v>
      </c>
      <c r="BL118" s="482" t="s">
        <v>129</v>
      </c>
      <c r="BM118" s="482" t="s">
        <v>5623</v>
      </c>
    </row>
    <row r="119" spans="2:65" s="492" customFormat="1" ht="148.5">
      <c r="B119" s="493"/>
      <c r="D119" s="594" t="s">
        <v>257</v>
      </c>
      <c r="F119" s="595" t="s">
        <v>5624</v>
      </c>
      <c r="L119" s="493"/>
      <c r="M119" s="596"/>
      <c r="N119" s="494"/>
      <c r="O119" s="494"/>
      <c r="P119" s="494"/>
      <c r="Q119" s="494"/>
      <c r="R119" s="494"/>
      <c r="S119" s="494"/>
      <c r="T119" s="597"/>
      <c r="AT119" s="482" t="s">
        <v>257</v>
      </c>
      <c r="AU119" s="482" t="s">
        <v>89</v>
      </c>
    </row>
    <row r="120" spans="2:65" s="492" customFormat="1" ht="63.75" customHeight="1">
      <c r="B120" s="493"/>
      <c r="C120" s="572" t="s">
        <v>132</v>
      </c>
      <c r="D120" s="572" t="s">
        <v>199</v>
      </c>
      <c r="E120" s="573" t="s">
        <v>5393</v>
      </c>
      <c r="F120" s="574" t="s">
        <v>5394</v>
      </c>
      <c r="G120" s="575" t="s">
        <v>876</v>
      </c>
      <c r="H120" s="576">
        <v>2</v>
      </c>
      <c r="I120" s="7"/>
      <c r="J120" s="577">
        <f>ROUND(I120*H120,0)</f>
        <v>0</v>
      </c>
      <c r="K120" s="574" t="s">
        <v>203</v>
      </c>
      <c r="L120" s="493"/>
      <c r="M120" s="578" t="s">
        <v>5</v>
      </c>
      <c r="N120" s="579" t="s">
        <v>53</v>
      </c>
      <c r="O120" s="494"/>
      <c r="P120" s="580">
        <f>O120*H120</f>
        <v>0</v>
      </c>
      <c r="Q120" s="580">
        <v>8.6800000000000002E-3</v>
      </c>
      <c r="R120" s="580">
        <f>Q120*H120</f>
        <v>1.736E-2</v>
      </c>
      <c r="S120" s="580">
        <v>0</v>
      </c>
      <c r="T120" s="581">
        <f>S120*H120</f>
        <v>0</v>
      </c>
      <c r="AR120" s="482" t="s">
        <v>129</v>
      </c>
      <c r="AT120" s="482" t="s">
        <v>199</v>
      </c>
      <c r="AU120" s="482" t="s">
        <v>89</v>
      </c>
      <c r="AY120" s="482" t="s">
        <v>197</v>
      </c>
      <c r="BE120" s="582">
        <f>IF(N120="základní",J120,0)</f>
        <v>0</v>
      </c>
      <c r="BF120" s="582">
        <f>IF(N120="snížená",J120,0)</f>
        <v>0</v>
      </c>
      <c r="BG120" s="582">
        <f>IF(N120="zákl. přenesená",J120,0)</f>
        <v>0</v>
      </c>
      <c r="BH120" s="582">
        <f>IF(N120="sníž. přenesená",J120,0)</f>
        <v>0</v>
      </c>
      <c r="BI120" s="582">
        <f>IF(N120="nulová",J120,0)</f>
        <v>0</v>
      </c>
      <c r="BJ120" s="482" t="s">
        <v>11</v>
      </c>
      <c r="BK120" s="582">
        <f>ROUND(I120*H120,0)</f>
        <v>0</v>
      </c>
      <c r="BL120" s="482" t="s">
        <v>129</v>
      </c>
      <c r="BM120" s="482" t="s">
        <v>5625</v>
      </c>
    </row>
    <row r="121" spans="2:65" s="492" customFormat="1" ht="81">
      <c r="B121" s="493"/>
      <c r="D121" s="594" t="s">
        <v>257</v>
      </c>
      <c r="F121" s="595" t="s">
        <v>5396</v>
      </c>
      <c r="L121" s="493"/>
      <c r="M121" s="596"/>
      <c r="N121" s="494"/>
      <c r="O121" s="494"/>
      <c r="P121" s="494"/>
      <c r="Q121" s="494"/>
      <c r="R121" s="494"/>
      <c r="S121" s="494"/>
      <c r="T121" s="597"/>
      <c r="AT121" s="482" t="s">
        <v>257</v>
      </c>
      <c r="AU121" s="482" t="s">
        <v>89</v>
      </c>
    </row>
    <row r="122" spans="2:65" s="599" customFormat="1">
      <c r="B122" s="598"/>
      <c r="D122" s="594" t="s">
        <v>205</v>
      </c>
      <c r="E122" s="600" t="s">
        <v>5</v>
      </c>
      <c r="F122" s="601" t="s">
        <v>5626</v>
      </c>
      <c r="H122" s="600" t="s">
        <v>5</v>
      </c>
      <c r="L122" s="598"/>
      <c r="M122" s="602"/>
      <c r="N122" s="603"/>
      <c r="O122" s="603"/>
      <c r="P122" s="603"/>
      <c r="Q122" s="603"/>
      <c r="R122" s="603"/>
      <c r="S122" s="603"/>
      <c r="T122" s="604"/>
      <c r="AT122" s="600" t="s">
        <v>205</v>
      </c>
      <c r="AU122" s="600" t="s">
        <v>89</v>
      </c>
      <c r="AV122" s="599" t="s">
        <v>11</v>
      </c>
      <c r="AW122" s="599" t="s">
        <v>43</v>
      </c>
      <c r="AX122" s="599" t="s">
        <v>82</v>
      </c>
      <c r="AY122" s="600" t="s">
        <v>197</v>
      </c>
    </row>
    <row r="123" spans="2:65" s="599" customFormat="1">
      <c r="B123" s="598"/>
      <c r="D123" s="594" t="s">
        <v>205</v>
      </c>
      <c r="E123" s="600" t="s">
        <v>5</v>
      </c>
      <c r="F123" s="601" t="s">
        <v>5627</v>
      </c>
      <c r="H123" s="600" t="s">
        <v>5</v>
      </c>
      <c r="L123" s="598"/>
      <c r="M123" s="602"/>
      <c r="N123" s="603"/>
      <c r="O123" s="603"/>
      <c r="P123" s="603"/>
      <c r="Q123" s="603"/>
      <c r="R123" s="603"/>
      <c r="S123" s="603"/>
      <c r="T123" s="604"/>
      <c r="AT123" s="600" t="s">
        <v>205</v>
      </c>
      <c r="AU123" s="600" t="s">
        <v>89</v>
      </c>
      <c r="AV123" s="599" t="s">
        <v>11</v>
      </c>
      <c r="AW123" s="599" t="s">
        <v>43</v>
      </c>
      <c r="AX123" s="599" t="s">
        <v>82</v>
      </c>
      <c r="AY123" s="600" t="s">
        <v>197</v>
      </c>
    </row>
    <row r="124" spans="2:65" s="606" customFormat="1">
      <c r="B124" s="605"/>
      <c r="D124" s="594" t="s">
        <v>205</v>
      </c>
      <c r="E124" s="607" t="s">
        <v>5</v>
      </c>
      <c r="F124" s="608" t="s">
        <v>5628</v>
      </c>
      <c r="H124" s="609">
        <v>1</v>
      </c>
      <c r="L124" s="605"/>
      <c r="M124" s="610"/>
      <c r="N124" s="611"/>
      <c r="O124" s="611"/>
      <c r="P124" s="611"/>
      <c r="Q124" s="611"/>
      <c r="R124" s="611"/>
      <c r="S124" s="611"/>
      <c r="T124" s="612"/>
      <c r="AT124" s="607" t="s">
        <v>205</v>
      </c>
      <c r="AU124" s="607" t="s">
        <v>89</v>
      </c>
      <c r="AV124" s="606" t="s">
        <v>89</v>
      </c>
      <c r="AW124" s="606" t="s">
        <v>43</v>
      </c>
      <c r="AX124" s="606" t="s">
        <v>82</v>
      </c>
      <c r="AY124" s="607" t="s">
        <v>197</v>
      </c>
    </row>
    <row r="125" spans="2:65" s="599" customFormat="1">
      <c r="B125" s="598"/>
      <c r="D125" s="594" t="s">
        <v>205</v>
      </c>
      <c r="E125" s="600" t="s">
        <v>5</v>
      </c>
      <c r="F125" s="601" t="s">
        <v>5629</v>
      </c>
      <c r="H125" s="600" t="s">
        <v>5</v>
      </c>
      <c r="L125" s="598"/>
      <c r="M125" s="602"/>
      <c r="N125" s="603"/>
      <c r="O125" s="603"/>
      <c r="P125" s="603"/>
      <c r="Q125" s="603"/>
      <c r="R125" s="603"/>
      <c r="S125" s="603"/>
      <c r="T125" s="604"/>
      <c r="AT125" s="600" t="s">
        <v>205</v>
      </c>
      <c r="AU125" s="600" t="s">
        <v>89</v>
      </c>
      <c r="AV125" s="599" t="s">
        <v>11</v>
      </c>
      <c r="AW125" s="599" t="s">
        <v>43</v>
      </c>
      <c r="AX125" s="599" t="s">
        <v>82</v>
      </c>
      <c r="AY125" s="600" t="s">
        <v>197</v>
      </c>
    </row>
    <row r="126" spans="2:65" s="599" customFormat="1">
      <c r="B126" s="598"/>
      <c r="D126" s="594" t="s">
        <v>205</v>
      </c>
      <c r="E126" s="600" t="s">
        <v>5</v>
      </c>
      <c r="F126" s="601" t="s">
        <v>5630</v>
      </c>
      <c r="H126" s="600" t="s">
        <v>5</v>
      </c>
      <c r="L126" s="598"/>
      <c r="M126" s="602"/>
      <c r="N126" s="603"/>
      <c r="O126" s="603"/>
      <c r="P126" s="603"/>
      <c r="Q126" s="603"/>
      <c r="R126" s="603"/>
      <c r="S126" s="603"/>
      <c r="T126" s="604"/>
      <c r="AT126" s="600" t="s">
        <v>205</v>
      </c>
      <c r="AU126" s="600" t="s">
        <v>89</v>
      </c>
      <c r="AV126" s="599" t="s">
        <v>11</v>
      </c>
      <c r="AW126" s="599" t="s">
        <v>43</v>
      </c>
      <c r="AX126" s="599" t="s">
        <v>82</v>
      </c>
      <c r="AY126" s="600" t="s">
        <v>197</v>
      </c>
    </row>
    <row r="127" spans="2:65" s="606" customFormat="1">
      <c r="B127" s="605"/>
      <c r="D127" s="594" t="s">
        <v>205</v>
      </c>
      <c r="E127" s="607" t="s">
        <v>5</v>
      </c>
      <c r="F127" s="608" t="s">
        <v>5411</v>
      </c>
      <c r="H127" s="609">
        <v>1</v>
      </c>
      <c r="L127" s="605"/>
      <c r="M127" s="610"/>
      <c r="N127" s="611"/>
      <c r="O127" s="611"/>
      <c r="P127" s="611"/>
      <c r="Q127" s="611"/>
      <c r="R127" s="611"/>
      <c r="S127" s="611"/>
      <c r="T127" s="612"/>
      <c r="AT127" s="607" t="s">
        <v>205</v>
      </c>
      <c r="AU127" s="607" t="s">
        <v>89</v>
      </c>
      <c r="AV127" s="606" t="s">
        <v>89</v>
      </c>
      <c r="AW127" s="606" t="s">
        <v>43</v>
      </c>
      <c r="AX127" s="606" t="s">
        <v>82</v>
      </c>
      <c r="AY127" s="607" t="s">
        <v>197</v>
      </c>
    </row>
    <row r="128" spans="2:65" s="614" customFormat="1">
      <c r="B128" s="613"/>
      <c r="D128" s="594" t="s">
        <v>205</v>
      </c>
      <c r="E128" s="615" t="s">
        <v>5</v>
      </c>
      <c r="F128" s="616" t="s">
        <v>210</v>
      </c>
      <c r="H128" s="617">
        <v>2</v>
      </c>
      <c r="L128" s="613"/>
      <c r="M128" s="618"/>
      <c r="N128" s="619"/>
      <c r="O128" s="619"/>
      <c r="P128" s="619"/>
      <c r="Q128" s="619"/>
      <c r="R128" s="619"/>
      <c r="S128" s="619"/>
      <c r="T128" s="620"/>
      <c r="AT128" s="615" t="s">
        <v>205</v>
      </c>
      <c r="AU128" s="615" t="s">
        <v>89</v>
      </c>
      <c r="AV128" s="614" t="s">
        <v>129</v>
      </c>
      <c r="AW128" s="614" t="s">
        <v>43</v>
      </c>
      <c r="AX128" s="614" t="s">
        <v>11</v>
      </c>
      <c r="AY128" s="615" t="s">
        <v>197</v>
      </c>
    </row>
    <row r="129" spans="2:65" s="492" customFormat="1" ht="63.75" customHeight="1">
      <c r="B129" s="493"/>
      <c r="C129" s="572" t="s">
        <v>135</v>
      </c>
      <c r="D129" s="572" t="s">
        <v>199</v>
      </c>
      <c r="E129" s="573" t="s">
        <v>5631</v>
      </c>
      <c r="F129" s="574" t="s">
        <v>5632</v>
      </c>
      <c r="G129" s="575" t="s">
        <v>876</v>
      </c>
      <c r="H129" s="576">
        <v>1</v>
      </c>
      <c r="I129" s="7"/>
      <c r="J129" s="577">
        <f>ROUND(I129*H129,0)</f>
        <v>0</v>
      </c>
      <c r="K129" s="574" t="s">
        <v>203</v>
      </c>
      <c r="L129" s="493"/>
      <c r="M129" s="578" t="s">
        <v>5</v>
      </c>
      <c r="N129" s="579" t="s">
        <v>53</v>
      </c>
      <c r="O129" s="494"/>
      <c r="P129" s="580">
        <f>O129*H129</f>
        <v>0</v>
      </c>
      <c r="Q129" s="580">
        <v>1.269E-2</v>
      </c>
      <c r="R129" s="580">
        <f>Q129*H129</f>
        <v>1.269E-2</v>
      </c>
      <c r="S129" s="580">
        <v>0</v>
      </c>
      <c r="T129" s="581">
        <f>S129*H129</f>
        <v>0</v>
      </c>
      <c r="AR129" s="482" t="s">
        <v>129</v>
      </c>
      <c r="AT129" s="482" t="s">
        <v>199</v>
      </c>
      <c r="AU129" s="482" t="s">
        <v>89</v>
      </c>
      <c r="AY129" s="482" t="s">
        <v>197</v>
      </c>
      <c r="BE129" s="582">
        <f>IF(N129="základní",J129,0)</f>
        <v>0</v>
      </c>
      <c r="BF129" s="582">
        <f>IF(N129="snížená",J129,0)</f>
        <v>0</v>
      </c>
      <c r="BG129" s="582">
        <f>IF(N129="zákl. přenesená",J129,0)</f>
        <v>0</v>
      </c>
      <c r="BH129" s="582">
        <f>IF(N129="sníž. přenesená",J129,0)</f>
        <v>0</v>
      </c>
      <c r="BI129" s="582">
        <f>IF(N129="nulová",J129,0)</f>
        <v>0</v>
      </c>
      <c r="BJ129" s="482" t="s">
        <v>11</v>
      </c>
      <c r="BK129" s="582">
        <f>ROUND(I129*H129,0)</f>
        <v>0</v>
      </c>
      <c r="BL129" s="482" t="s">
        <v>129</v>
      </c>
      <c r="BM129" s="482" t="s">
        <v>5633</v>
      </c>
    </row>
    <row r="130" spans="2:65" s="492" customFormat="1" ht="81">
      <c r="B130" s="493"/>
      <c r="D130" s="594" t="s">
        <v>257</v>
      </c>
      <c r="F130" s="595" t="s">
        <v>5396</v>
      </c>
      <c r="L130" s="493"/>
      <c r="M130" s="596"/>
      <c r="N130" s="494"/>
      <c r="O130" s="494"/>
      <c r="P130" s="494"/>
      <c r="Q130" s="494"/>
      <c r="R130" s="494"/>
      <c r="S130" s="494"/>
      <c r="T130" s="597"/>
      <c r="AT130" s="482" t="s">
        <v>257</v>
      </c>
      <c r="AU130" s="482" t="s">
        <v>89</v>
      </c>
    </row>
    <row r="131" spans="2:65" s="599" customFormat="1">
      <c r="B131" s="598"/>
      <c r="D131" s="594" t="s">
        <v>205</v>
      </c>
      <c r="E131" s="600" t="s">
        <v>5</v>
      </c>
      <c r="F131" s="601" t="s">
        <v>5626</v>
      </c>
      <c r="H131" s="600" t="s">
        <v>5</v>
      </c>
      <c r="L131" s="598"/>
      <c r="M131" s="602"/>
      <c r="N131" s="603"/>
      <c r="O131" s="603"/>
      <c r="P131" s="603"/>
      <c r="Q131" s="603"/>
      <c r="R131" s="603"/>
      <c r="S131" s="603"/>
      <c r="T131" s="604"/>
      <c r="AT131" s="600" t="s">
        <v>205</v>
      </c>
      <c r="AU131" s="600" t="s">
        <v>89</v>
      </c>
      <c r="AV131" s="599" t="s">
        <v>11</v>
      </c>
      <c r="AW131" s="599" t="s">
        <v>43</v>
      </c>
      <c r="AX131" s="599" t="s">
        <v>82</v>
      </c>
      <c r="AY131" s="600" t="s">
        <v>197</v>
      </c>
    </row>
    <row r="132" spans="2:65" s="599" customFormat="1">
      <c r="B132" s="598"/>
      <c r="D132" s="594" t="s">
        <v>205</v>
      </c>
      <c r="E132" s="600" t="s">
        <v>5</v>
      </c>
      <c r="F132" s="601" t="s">
        <v>5403</v>
      </c>
      <c r="H132" s="600" t="s">
        <v>5</v>
      </c>
      <c r="L132" s="598"/>
      <c r="M132" s="602"/>
      <c r="N132" s="603"/>
      <c r="O132" s="603"/>
      <c r="P132" s="603"/>
      <c r="Q132" s="603"/>
      <c r="R132" s="603"/>
      <c r="S132" s="603"/>
      <c r="T132" s="604"/>
      <c r="AT132" s="600" t="s">
        <v>205</v>
      </c>
      <c r="AU132" s="600" t="s">
        <v>89</v>
      </c>
      <c r="AV132" s="599" t="s">
        <v>11</v>
      </c>
      <c r="AW132" s="599" t="s">
        <v>43</v>
      </c>
      <c r="AX132" s="599" t="s">
        <v>82</v>
      </c>
      <c r="AY132" s="600" t="s">
        <v>197</v>
      </c>
    </row>
    <row r="133" spans="2:65" s="606" customFormat="1">
      <c r="B133" s="605"/>
      <c r="D133" s="594" t="s">
        <v>205</v>
      </c>
      <c r="E133" s="607" t="s">
        <v>5</v>
      </c>
      <c r="F133" s="608" t="s">
        <v>5634</v>
      </c>
      <c r="H133" s="609">
        <v>1</v>
      </c>
      <c r="L133" s="605"/>
      <c r="M133" s="610"/>
      <c r="N133" s="611"/>
      <c r="O133" s="611"/>
      <c r="P133" s="611"/>
      <c r="Q133" s="611"/>
      <c r="R133" s="611"/>
      <c r="S133" s="611"/>
      <c r="T133" s="612"/>
      <c r="AT133" s="607" t="s">
        <v>205</v>
      </c>
      <c r="AU133" s="607" t="s">
        <v>89</v>
      </c>
      <c r="AV133" s="606" t="s">
        <v>89</v>
      </c>
      <c r="AW133" s="606" t="s">
        <v>43</v>
      </c>
      <c r="AX133" s="606" t="s">
        <v>82</v>
      </c>
      <c r="AY133" s="607" t="s">
        <v>197</v>
      </c>
    </row>
    <row r="134" spans="2:65" s="614" customFormat="1">
      <c r="B134" s="613"/>
      <c r="D134" s="594" t="s">
        <v>205</v>
      </c>
      <c r="E134" s="615" t="s">
        <v>5</v>
      </c>
      <c r="F134" s="616" t="s">
        <v>210</v>
      </c>
      <c r="H134" s="617">
        <v>1</v>
      </c>
      <c r="L134" s="613"/>
      <c r="M134" s="618"/>
      <c r="N134" s="619"/>
      <c r="O134" s="619"/>
      <c r="P134" s="619"/>
      <c r="Q134" s="619"/>
      <c r="R134" s="619"/>
      <c r="S134" s="619"/>
      <c r="T134" s="620"/>
      <c r="AT134" s="615" t="s">
        <v>205</v>
      </c>
      <c r="AU134" s="615" t="s">
        <v>89</v>
      </c>
      <c r="AV134" s="614" t="s">
        <v>129</v>
      </c>
      <c r="AW134" s="614" t="s">
        <v>43</v>
      </c>
      <c r="AX134" s="614" t="s">
        <v>11</v>
      </c>
      <c r="AY134" s="615" t="s">
        <v>197</v>
      </c>
    </row>
    <row r="135" spans="2:65" s="492" customFormat="1" ht="63.75" customHeight="1">
      <c r="B135" s="493"/>
      <c r="C135" s="572" t="s">
        <v>138</v>
      </c>
      <c r="D135" s="572" t="s">
        <v>199</v>
      </c>
      <c r="E135" s="573" t="s">
        <v>5400</v>
      </c>
      <c r="F135" s="574" t="s">
        <v>5401</v>
      </c>
      <c r="G135" s="575" t="s">
        <v>876</v>
      </c>
      <c r="H135" s="576">
        <v>1</v>
      </c>
      <c r="I135" s="7"/>
      <c r="J135" s="577">
        <f>ROUND(I135*H135,0)</f>
        <v>0</v>
      </c>
      <c r="K135" s="574" t="s">
        <v>203</v>
      </c>
      <c r="L135" s="493"/>
      <c r="M135" s="578" t="s">
        <v>5</v>
      </c>
      <c r="N135" s="579" t="s">
        <v>53</v>
      </c>
      <c r="O135" s="494"/>
      <c r="P135" s="580">
        <f>O135*H135</f>
        <v>0</v>
      </c>
      <c r="Q135" s="580">
        <v>1.269E-2</v>
      </c>
      <c r="R135" s="580">
        <f>Q135*H135</f>
        <v>1.269E-2</v>
      </c>
      <c r="S135" s="580">
        <v>0</v>
      </c>
      <c r="T135" s="581">
        <f>S135*H135</f>
        <v>0</v>
      </c>
      <c r="AR135" s="482" t="s">
        <v>129</v>
      </c>
      <c r="AT135" s="482" t="s">
        <v>199</v>
      </c>
      <c r="AU135" s="482" t="s">
        <v>89</v>
      </c>
      <c r="AY135" s="482" t="s">
        <v>197</v>
      </c>
      <c r="BE135" s="582">
        <f>IF(N135="základní",J135,0)</f>
        <v>0</v>
      </c>
      <c r="BF135" s="582">
        <f>IF(N135="snížená",J135,0)</f>
        <v>0</v>
      </c>
      <c r="BG135" s="582">
        <f>IF(N135="zákl. přenesená",J135,0)</f>
        <v>0</v>
      </c>
      <c r="BH135" s="582">
        <f>IF(N135="sníž. přenesená",J135,0)</f>
        <v>0</v>
      </c>
      <c r="BI135" s="582">
        <f>IF(N135="nulová",J135,0)</f>
        <v>0</v>
      </c>
      <c r="BJ135" s="482" t="s">
        <v>11</v>
      </c>
      <c r="BK135" s="582">
        <f>ROUND(I135*H135,0)</f>
        <v>0</v>
      </c>
      <c r="BL135" s="482" t="s">
        <v>129</v>
      </c>
      <c r="BM135" s="482" t="s">
        <v>5635</v>
      </c>
    </row>
    <row r="136" spans="2:65" s="492" customFormat="1" ht="81">
      <c r="B136" s="493"/>
      <c r="D136" s="594" t="s">
        <v>257</v>
      </c>
      <c r="F136" s="595" t="s">
        <v>5396</v>
      </c>
      <c r="L136" s="493"/>
      <c r="M136" s="596"/>
      <c r="N136" s="494"/>
      <c r="O136" s="494"/>
      <c r="P136" s="494"/>
      <c r="Q136" s="494"/>
      <c r="R136" s="494"/>
      <c r="S136" s="494"/>
      <c r="T136" s="597"/>
      <c r="AT136" s="482" t="s">
        <v>257</v>
      </c>
      <c r="AU136" s="482" t="s">
        <v>89</v>
      </c>
    </row>
    <row r="137" spans="2:65" s="599" customFormat="1">
      <c r="B137" s="598"/>
      <c r="D137" s="594" t="s">
        <v>205</v>
      </c>
      <c r="E137" s="600" t="s">
        <v>5</v>
      </c>
      <c r="F137" s="601" t="s">
        <v>5626</v>
      </c>
      <c r="H137" s="600" t="s">
        <v>5</v>
      </c>
      <c r="L137" s="598"/>
      <c r="M137" s="602"/>
      <c r="N137" s="603"/>
      <c r="O137" s="603"/>
      <c r="P137" s="603"/>
      <c r="Q137" s="603"/>
      <c r="R137" s="603"/>
      <c r="S137" s="603"/>
      <c r="T137" s="604"/>
      <c r="AT137" s="600" t="s">
        <v>205</v>
      </c>
      <c r="AU137" s="600" t="s">
        <v>89</v>
      </c>
      <c r="AV137" s="599" t="s">
        <v>11</v>
      </c>
      <c r="AW137" s="599" t="s">
        <v>43</v>
      </c>
      <c r="AX137" s="599" t="s">
        <v>82</v>
      </c>
      <c r="AY137" s="600" t="s">
        <v>197</v>
      </c>
    </row>
    <row r="138" spans="2:65" s="599" customFormat="1">
      <c r="B138" s="598"/>
      <c r="D138" s="594" t="s">
        <v>205</v>
      </c>
      <c r="E138" s="600" t="s">
        <v>5</v>
      </c>
      <c r="F138" s="601" t="s">
        <v>5405</v>
      </c>
      <c r="H138" s="600" t="s">
        <v>5</v>
      </c>
      <c r="L138" s="598"/>
      <c r="M138" s="602"/>
      <c r="N138" s="603"/>
      <c r="O138" s="603"/>
      <c r="P138" s="603"/>
      <c r="Q138" s="603"/>
      <c r="R138" s="603"/>
      <c r="S138" s="603"/>
      <c r="T138" s="604"/>
      <c r="AT138" s="600" t="s">
        <v>205</v>
      </c>
      <c r="AU138" s="600" t="s">
        <v>89</v>
      </c>
      <c r="AV138" s="599" t="s">
        <v>11</v>
      </c>
      <c r="AW138" s="599" t="s">
        <v>43</v>
      </c>
      <c r="AX138" s="599" t="s">
        <v>82</v>
      </c>
      <c r="AY138" s="600" t="s">
        <v>197</v>
      </c>
    </row>
    <row r="139" spans="2:65" s="606" customFormat="1">
      <c r="B139" s="605"/>
      <c r="D139" s="594" t="s">
        <v>205</v>
      </c>
      <c r="E139" s="607" t="s">
        <v>5</v>
      </c>
      <c r="F139" s="608" t="s">
        <v>5634</v>
      </c>
      <c r="H139" s="609">
        <v>1</v>
      </c>
      <c r="L139" s="605"/>
      <c r="M139" s="610"/>
      <c r="N139" s="611"/>
      <c r="O139" s="611"/>
      <c r="P139" s="611"/>
      <c r="Q139" s="611"/>
      <c r="R139" s="611"/>
      <c r="S139" s="611"/>
      <c r="T139" s="612"/>
      <c r="AT139" s="607" t="s">
        <v>205</v>
      </c>
      <c r="AU139" s="607" t="s">
        <v>89</v>
      </c>
      <c r="AV139" s="606" t="s">
        <v>89</v>
      </c>
      <c r="AW139" s="606" t="s">
        <v>43</v>
      </c>
      <c r="AX139" s="606" t="s">
        <v>82</v>
      </c>
      <c r="AY139" s="607" t="s">
        <v>197</v>
      </c>
    </row>
    <row r="140" spans="2:65" s="614" customFormat="1">
      <c r="B140" s="613"/>
      <c r="D140" s="594" t="s">
        <v>205</v>
      </c>
      <c r="E140" s="615" t="s">
        <v>5</v>
      </c>
      <c r="F140" s="616" t="s">
        <v>210</v>
      </c>
      <c r="H140" s="617">
        <v>1</v>
      </c>
      <c r="L140" s="613"/>
      <c r="M140" s="618"/>
      <c r="N140" s="619"/>
      <c r="O140" s="619"/>
      <c r="P140" s="619"/>
      <c r="Q140" s="619"/>
      <c r="R140" s="619"/>
      <c r="S140" s="619"/>
      <c r="T140" s="620"/>
      <c r="AT140" s="615" t="s">
        <v>205</v>
      </c>
      <c r="AU140" s="615" t="s">
        <v>89</v>
      </c>
      <c r="AV140" s="614" t="s">
        <v>129</v>
      </c>
      <c r="AW140" s="614" t="s">
        <v>43</v>
      </c>
      <c r="AX140" s="614" t="s">
        <v>11</v>
      </c>
      <c r="AY140" s="615" t="s">
        <v>197</v>
      </c>
    </row>
    <row r="141" spans="2:65" s="492" customFormat="1" ht="63.75" customHeight="1">
      <c r="B141" s="493"/>
      <c r="C141" s="572" t="s">
        <v>303</v>
      </c>
      <c r="D141" s="572" t="s">
        <v>199</v>
      </c>
      <c r="E141" s="573" t="s">
        <v>5407</v>
      </c>
      <c r="F141" s="574" t="s">
        <v>5408</v>
      </c>
      <c r="G141" s="575" t="s">
        <v>876</v>
      </c>
      <c r="H141" s="576">
        <v>1</v>
      </c>
      <c r="I141" s="7"/>
      <c r="J141" s="577">
        <f>ROUND(I141*H141,0)</f>
        <v>0</v>
      </c>
      <c r="K141" s="574" t="s">
        <v>203</v>
      </c>
      <c r="L141" s="493"/>
      <c r="M141" s="578" t="s">
        <v>5</v>
      </c>
      <c r="N141" s="579" t="s">
        <v>53</v>
      </c>
      <c r="O141" s="494"/>
      <c r="P141" s="580">
        <f>O141*H141</f>
        <v>0</v>
      </c>
      <c r="Q141" s="580">
        <v>3.6900000000000002E-2</v>
      </c>
      <c r="R141" s="580">
        <f>Q141*H141</f>
        <v>3.6900000000000002E-2</v>
      </c>
      <c r="S141" s="580">
        <v>0</v>
      </c>
      <c r="T141" s="581">
        <f>S141*H141</f>
        <v>0</v>
      </c>
      <c r="AR141" s="482" t="s">
        <v>129</v>
      </c>
      <c r="AT141" s="482" t="s">
        <v>199</v>
      </c>
      <c r="AU141" s="482" t="s">
        <v>89</v>
      </c>
      <c r="AY141" s="482" t="s">
        <v>197</v>
      </c>
      <c r="BE141" s="582">
        <f>IF(N141="základní",J141,0)</f>
        <v>0</v>
      </c>
      <c r="BF141" s="582">
        <f>IF(N141="snížená",J141,0)</f>
        <v>0</v>
      </c>
      <c r="BG141" s="582">
        <f>IF(N141="zákl. přenesená",J141,0)</f>
        <v>0</v>
      </c>
      <c r="BH141" s="582">
        <f>IF(N141="sníž. přenesená",J141,0)</f>
        <v>0</v>
      </c>
      <c r="BI141" s="582">
        <f>IF(N141="nulová",J141,0)</f>
        <v>0</v>
      </c>
      <c r="BJ141" s="482" t="s">
        <v>11</v>
      </c>
      <c r="BK141" s="582">
        <f>ROUND(I141*H141,0)</f>
        <v>0</v>
      </c>
      <c r="BL141" s="482" t="s">
        <v>129</v>
      </c>
      <c r="BM141" s="482" t="s">
        <v>5636</v>
      </c>
    </row>
    <row r="142" spans="2:65" s="492" customFormat="1" ht="81">
      <c r="B142" s="493"/>
      <c r="D142" s="594" t="s">
        <v>257</v>
      </c>
      <c r="F142" s="595" t="s">
        <v>5396</v>
      </c>
      <c r="L142" s="493"/>
      <c r="M142" s="596"/>
      <c r="N142" s="494"/>
      <c r="O142" s="494"/>
      <c r="P142" s="494"/>
      <c r="Q142" s="494"/>
      <c r="R142" s="494"/>
      <c r="S142" s="494"/>
      <c r="T142" s="597"/>
      <c r="AT142" s="482" t="s">
        <v>257</v>
      </c>
      <c r="AU142" s="482" t="s">
        <v>89</v>
      </c>
    </row>
    <row r="143" spans="2:65" s="599" customFormat="1">
      <c r="B143" s="598"/>
      <c r="D143" s="594" t="s">
        <v>205</v>
      </c>
      <c r="E143" s="600" t="s">
        <v>5</v>
      </c>
      <c r="F143" s="601" t="s">
        <v>5626</v>
      </c>
      <c r="H143" s="600" t="s">
        <v>5</v>
      </c>
      <c r="L143" s="598"/>
      <c r="M143" s="602"/>
      <c r="N143" s="603"/>
      <c r="O143" s="603"/>
      <c r="P143" s="603"/>
      <c r="Q143" s="603"/>
      <c r="R143" s="603"/>
      <c r="S143" s="603"/>
      <c r="T143" s="604"/>
      <c r="AT143" s="600" t="s">
        <v>205</v>
      </c>
      <c r="AU143" s="600" t="s">
        <v>89</v>
      </c>
      <c r="AV143" s="599" t="s">
        <v>11</v>
      </c>
      <c r="AW143" s="599" t="s">
        <v>43</v>
      </c>
      <c r="AX143" s="599" t="s">
        <v>82</v>
      </c>
      <c r="AY143" s="600" t="s">
        <v>197</v>
      </c>
    </row>
    <row r="144" spans="2:65" s="599" customFormat="1">
      <c r="B144" s="598"/>
      <c r="D144" s="594" t="s">
        <v>205</v>
      </c>
      <c r="E144" s="600" t="s">
        <v>5</v>
      </c>
      <c r="F144" s="601" t="s">
        <v>5410</v>
      </c>
      <c r="H144" s="600" t="s">
        <v>5</v>
      </c>
      <c r="L144" s="598"/>
      <c r="M144" s="602"/>
      <c r="N144" s="603"/>
      <c r="O144" s="603"/>
      <c r="P144" s="603"/>
      <c r="Q144" s="603"/>
      <c r="R144" s="603"/>
      <c r="S144" s="603"/>
      <c r="T144" s="604"/>
      <c r="AT144" s="600" t="s">
        <v>205</v>
      </c>
      <c r="AU144" s="600" t="s">
        <v>89</v>
      </c>
      <c r="AV144" s="599" t="s">
        <v>11</v>
      </c>
      <c r="AW144" s="599" t="s">
        <v>43</v>
      </c>
      <c r="AX144" s="599" t="s">
        <v>82</v>
      </c>
      <c r="AY144" s="600" t="s">
        <v>197</v>
      </c>
    </row>
    <row r="145" spans="2:65" s="606" customFormat="1">
      <c r="B145" s="605"/>
      <c r="D145" s="594" t="s">
        <v>205</v>
      </c>
      <c r="E145" s="607" t="s">
        <v>5</v>
      </c>
      <c r="F145" s="608" t="s">
        <v>5411</v>
      </c>
      <c r="H145" s="609">
        <v>1</v>
      </c>
      <c r="L145" s="605"/>
      <c r="M145" s="610"/>
      <c r="N145" s="611"/>
      <c r="O145" s="611"/>
      <c r="P145" s="611"/>
      <c r="Q145" s="611"/>
      <c r="R145" s="611"/>
      <c r="S145" s="611"/>
      <c r="T145" s="612"/>
      <c r="AT145" s="607" t="s">
        <v>205</v>
      </c>
      <c r="AU145" s="607" t="s">
        <v>89</v>
      </c>
      <c r="AV145" s="606" t="s">
        <v>89</v>
      </c>
      <c r="AW145" s="606" t="s">
        <v>43</v>
      </c>
      <c r="AX145" s="606" t="s">
        <v>82</v>
      </c>
      <c r="AY145" s="607" t="s">
        <v>197</v>
      </c>
    </row>
    <row r="146" spans="2:65" s="614" customFormat="1">
      <c r="B146" s="613"/>
      <c r="D146" s="594" t="s">
        <v>205</v>
      </c>
      <c r="E146" s="615" t="s">
        <v>5</v>
      </c>
      <c r="F146" s="616" t="s">
        <v>210</v>
      </c>
      <c r="H146" s="617">
        <v>1</v>
      </c>
      <c r="L146" s="613"/>
      <c r="M146" s="618"/>
      <c r="N146" s="619"/>
      <c r="O146" s="619"/>
      <c r="P146" s="619"/>
      <c r="Q146" s="619"/>
      <c r="R146" s="619"/>
      <c r="S146" s="619"/>
      <c r="T146" s="620"/>
      <c r="AT146" s="615" t="s">
        <v>205</v>
      </c>
      <c r="AU146" s="615" t="s">
        <v>89</v>
      </c>
      <c r="AV146" s="614" t="s">
        <v>129</v>
      </c>
      <c r="AW146" s="614" t="s">
        <v>43</v>
      </c>
      <c r="AX146" s="614" t="s">
        <v>11</v>
      </c>
      <c r="AY146" s="615" t="s">
        <v>197</v>
      </c>
    </row>
    <row r="147" spans="2:65" s="492" customFormat="1" ht="25.5" customHeight="1">
      <c r="B147" s="493"/>
      <c r="C147" s="572" t="s">
        <v>320</v>
      </c>
      <c r="D147" s="572" t="s">
        <v>199</v>
      </c>
      <c r="E147" s="573" t="s">
        <v>5413</v>
      </c>
      <c r="F147" s="574" t="s">
        <v>5414</v>
      </c>
      <c r="G147" s="575" t="s">
        <v>876</v>
      </c>
      <c r="H147" s="576">
        <v>124</v>
      </c>
      <c r="I147" s="7"/>
      <c r="J147" s="577">
        <f>ROUND(I147*H147,0)</f>
        <v>0</v>
      </c>
      <c r="K147" s="574" t="s">
        <v>203</v>
      </c>
      <c r="L147" s="493"/>
      <c r="M147" s="578" t="s">
        <v>5</v>
      </c>
      <c r="N147" s="579" t="s">
        <v>53</v>
      </c>
      <c r="O147" s="494"/>
      <c r="P147" s="580">
        <f>O147*H147</f>
        <v>0</v>
      </c>
      <c r="Q147" s="580">
        <v>1E-4</v>
      </c>
      <c r="R147" s="580">
        <f>Q147*H147</f>
        <v>1.2400000000000001E-2</v>
      </c>
      <c r="S147" s="580">
        <v>0</v>
      </c>
      <c r="T147" s="581">
        <f>S147*H147</f>
        <v>0</v>
      </c>
      <c r="AR147" s="482" t="s">
        <v>129</v>
      </c>
      <c r="AT147" s="482" t="s">
        <v>199</v>
      </c>
      <c r="AU147" s="482" t="s">
        <v>89</v>
      </c>
      <c r="AY147" s="482" t="s">
        <v>197</v>
      </c>
      <c r="BE147" s="582">
        <f>IF(N147="základní",J147,0)</f>
        <v>0</v>
      </c>
      <c r="BF147" s="582">
        <f>IF(N147="snížená",J147,0)</f>
        <v>0</v>
      </c>
      <c r="BG147" s="582">
        <f>IF(N147="zákl. přenesená",J147,0)</f>
        <v>0</v>
      </c>
      <c r="BH147" s="582">
        <f>IF(N147="sníž. přenesená",J147,0)</f>
        <v>0</v>
      </c>
      <c r="BI147" s="582">
        <f>IF(N147="nulová",J147,0)</f>
        <v>0</v>
      </c>
      <c r="BJ147" s="482" t="s">
        <v>11</v>
      </c>
      <c r="BK147" s="582">
        <f>ROUND(I147*H147,0)</f>
        <v>0</v>
      </c>
      <c r="BL147" s="482" t="s">
        <v>129</v>
      </c>
      <c r="BM147" s="482" t="s">
        <v>5637</v>
      </c>
    </row>
    <row r="148" spans="2:65" s="492" customFormat="1" ht="135">
      <c r="B148" s="493"/>
      <c r="D148" s="594" t="s">
        <v>257</v>
      </c>
      <c r="F148" s="595" t="s">
        <v>5416</v>
      </c>
      <c r="L148" s="493"/>
      <c r="M148" s="596"/>
      <c r="N148" s="494"/>
      <c r="O148" s="494"/>
      <c r="P148" s="494"/>
      <c r="Q148" s="494"/>
      <c r="R148" s="494"/>
      <c r="S148" s="494"/>
      <c r="T148" s="597"/>
      <c r="AT148" s="482" t="s">
        <v>257</v>
      </c>
      <c r="AU148" s="482" t="s">
        <v>89</v>
      </c>
    </row>
    <row r="149" spans="2:65" s="599" customFormat="1">
      <c r="B149" s="598"/>
      <c r="D149" s="594" t="s">
        <v>205</v>
      </c>
      <c r="E149" s="600" t="s">
        <v>5</v>
      </c>
      <c r="F149" s="601" t="s">
        <v>5588</v>
      </c>
      <c r="H149" s="600" t="s">
        <v>5</v>
      </c>
      <c r="L149" s="598"/>
      <c r="M149" s="602"/>
      <c r="N149" s="603"/>
      <c r="O149" s="603"/>
      <c r="P149" s="603"/>
      <c r="Q149" s="603"/>
      <c r="R149" s="603"/>
      <c r="S149" s="603"/>
      <c r="T149" s="604"/>
      <c r="AT149" s="600" t="s">
        <v>205</v>
      </c>
      <c r="AU149" s="600" t="s">
        <v>89</v>
      </c>
      <c r="AV149" s="599" t="s">
        <v>11</v>
      </c>
      <c r="AW149" s="599" t="s">
        <v>43</v>
      </c>
      <c r="AX149" s="599" t="s">
        <v>82</v>
      </c>
      <c r="AY149" s="600" t="s">
        <v>197</v>
      </c>
    </row>
    <row r="150" spans="2:65" s="599" customFormat="1">
      <c r="B150" s="598"/>
      <c r="D150" s="594" t="s">
        <v>205</v>
      </c>
      <c r="E150" s="600" t="s">
        <v>5</v>
      </c>
      <c r="F150" s="601" t="s">
        <v>5638</v>
      </c>
      <c r="H150" s="600" t="s">
        <v>5</v>
      </c>
      <c r="L150" s="598"/>
      <c r="M150" s="602"/>
      <c r="N150" s="603"/>
      <c r="O150" s="603"/>
      <c r="P150" s="603"/>
      <c r="Q150" s="603"/>
      <c r="R150" s="603"/>
      <c r="S150" s="603"/>
      <c r="T150" s="604"/>
      <c r="AT150" s="600" t="s">
        <v>205</v>
      </c>
      <c r="AU150" s="600" t="s">
        <v>89</v>
      </c>
      <c r="AV150" s="599" t="s">
        <v>11</v>
      </c>
      <c r="AW150" s="599" t="s">
        <v>43</v>
      </c>
      <c r="AX150" s="599" t="s">
        <v>82</v>
      </c>
      <c r="AY150" s="600" t="s">
        <v>197</v>
      </c>
    </row>
    <row r="151" spans="2:65" s="606" customFormat="1">
      <c r="B151" s="605"/>
      <c r="D151" s="594" t="s">
        <v>205</v>
      </c>
      <c r="E151" s="607" t="s">
        <v>5</v>
      </c>
      <c r="F151" s="608" t="s">
        <v>5639</v>
      </c>
      <c r="H151" s="609">
        <v>86</v>
      </c>
      <c r="L151" s="605"/>
      <c r="M151" s="610"/>
      <c r="N151" s="611"/>
      <c r="O151" s="611"/>
      <c r="P151" s="611"/>
      <c r="Q151" s="611"/>
      <c r="R151" s="611"/>
      <c r="S151" s="611"/>
      <c r="T151" s="612"/>
      <c r="AT151" s="607" t="s">
        <v>205</v>
      </c>
      <c r="AU151" s="607" t="s">
        <v>89</v>
      </c>
      <c r="AV151" s="606" t="s">
        <v>89</v>
      </c>
      <c r="AW151" s="606" t="s">
        <v>43</v>
      </c>
      <c r="AX151" s="606" t="s">
        <v>82</v>
      </c>
      <c r="AY151" s="607" t="s">
        <v>197</v>
      </c>
    </row>
    <row r="152" spans="2:65" s="599" customFormat="1">
      <c r="B152" s="598"/>
      <c r="D152" s="594" t="s">
        <v>205</v>
      </c>
      <c r="E152" s="600" t="s">
        <v>5</v>
      </c>
      <c r="F152" s="601" t="s">
        <v>5640</v>
      </c>
      <c r="H152" s="600" t="s">
        <v>5</v>
      </c>
      <c r="L152" s="598"/>
      <c r="M152" s="602"/>
      <c r="N152" s="603"/>
      <c r="O152" s="603"/>
      <c r="P152" s="603"/>
      <c r="Q152" s="603"/>
      <c r="R152" s="603"/>
      <c r="S152" s="603"/>
      <c r="T152" s="604"/>
      <c r="AT152" s="600" t="s">
        <v>205</v>
      </c>
      <c r="AU152" s="600" t="s">
        <v>89</v>
      </c>
      <c r="AV152" s="599" t="s">
        <v>11</v>
      </c>
      <c r="AW152" s="599" t="s">
        <v>43</v>
      </c>
      <c r="AX152" s="599" t="s">
        <v>82</v>
      </c>
      <c r="AY152" s="600" t="s">
        <v>197</v>
      </c>
    </row>
    <row r="153" spans="2:65" s="606" customFormat="1">
      <c r="B153" s="605"/>
      <c r="D153" s="594" t="s">
        <v>205</v>
      </c>
      <c r="E153" s="607" t="s">
        <v>5</v>
      </c>
      <c r="F153" s="608" t="s">
        <v>5641</v>
      </c>
      <c r="H153" s="609">
        <v>38</v>
      </c>
      <c r="L153" s="605"/>
      <c r="M153" s="610"/>
      <c r="N153" s="611"/>
      <c r="O153" s="611"/>
      <c r="P153" s="611"/>
      <c r="Q153" s="611"/>
      <c r="R153" s="611"/>
      <c r="S153" s="611"/>
      <c r="T153" s="612"/>
      <c r="AT153" s="607" t="s">
        <v>205</v>
      </c>
      <c r="AU153" s="607" t="s">
        <v>89</v>
      </c>
      <c r="AV153" s="606" t="s">
        <v>89</v>
      </c>
      <c r="AW153" s="606" t="s">
        <v>43</v>
      </c>
      <c r="AX153" s="606" t="s">
        <v>82</v>
      </c>
      <c r="AY153" s="607" t="s">
        <v>197</v>
      </c>
    </row>
    <row r="154" spans="2:65" s="614" customFormat="1">
      <c r="B154" s="613"/>
      <c r="D154" s="594" t="s">
        <v>205</v>
      </c>
      <c r="E154" s="615" t="s">
        <v>5</v>
      </c>
      <c r="F154" s="616" t="s">
        <v>210</v>
      </c>
      <c r="H154" s="617">
        <v>124</v>
      </c>
      <c r="L154" s="613"/>
      <c r="M154" s="618"/>
      <c r="N154" s="619"/>
      <c r="O154" s="619"/>
      <c r="P154" s="619"/>
      <c r="Q154" s="619"/>
      <c r="R154" s="619"/>
      <c r="S154" s="619"/>
      <c r="T154" s="620"/>
      <c r="AT154" s="615" t="s">
        <v>205</v>
      </c>
      <c r="AU154" s="615" t="s">
        <v>89</v>
      </c>
      <c r="AV154" s="614" t="s">
        <v>129</v>
      </c>
      <c r="AW154" s="614" t="s">
        <v>43</v>
      </c>
      <c r="AX154" s="614" t="s">
        <v>11</v>
      </c>
      <c r="AY154" s="615" t="s">
        <v>197</v>
      </c>
    </row>
    <row r="155" spans="2:65" s="492" customFormat="1" ht="25.5" customHeight="1">
      <c r="B155" s="493"/>
      <c r="C155" s="572" t="s">
        <v>327</v>
      </c>
      <c r="D155" s="572" t="s">
        <v>199</v>
      </c>
      <c r="E155" s="573" t="s">
        <v>5418</v>
      </c>
      <c r="F155" s="574" t="s">
        <v>5419</v>
      </c>
      <c r="G155" s="575" t="s">
        <v>876</v>
      </c>
      <c r="H155" s="576">
        <v>124</v>
      </c>
      <c r="I155" s="7"/>
      <c r="J155" s="577">
        <f>ROUND(I155*H155,0)</f>
        <v>0</v>
      </c>
      <c r="K155" s="574" t="s">
        <v>203</v>
      </c>
      <c r="L155" s="493"/>
      <c r="M155" s="578" t="s">
        <v>5</v>
      </c>
      <c r="N155" s="579" t="s">
        <v>53</v>
      </c>
      <c r="O155" s="494"/>
      <c r="P155" s="580">
        <f>O155*H155</f>
        <v>0</v>
      </c>
      <c r="Q155" s="580">
        <v>0</v>
      </c>
      <c r="R155" s="580">
        <f>Q155*H155</f>
        <v>0</v>
      </c>
      <c r="S155" s="580">
        <v>0</v>
      </c>
      <c r="T155" s="581">
        <f>S155*H155</f>
        <v>0</v>
      </c>
      <c r="AR155" s="482" t="s">
        <v>129</v>
      </c>
      <c r="AT155" s="482" t="s">
        <v>199</v>
      </c>
      <c r="AU155" s="482" t="s">
        <v>89</v>
      </c>
      <c r="AY155" s="482" t="s">
        <v>197</v>
      </c>
      <c r="BE155" s="582">
        <f>IF(N155="základní",J155,0)</f>
        <v>0</v>
      </c>
      <c r="BF155" s="582">
        <f>IF(N155="snížená",J155,0)</f>
        <v>0</v>
      </c>
      <c r="BG155" s="582">
        <f>IF(N155="zákl. přenesená",J155,0)</f>
        <v>0</v>
      </c>
      <c r="BH155" s="582">
        <f>IF(N155="sníž. přenesená",J155,0)</f>
        <v>0</v>
      </c>
      <c r="BI155" s="582">
        <f>IF(N155="nulová",J155,0)</f>
        <v>0</v>
      </c>
      <c r="BJ155" s="482" t="s">
        <v>11</v>
      </c>
      <c r="BK155" s="582">
        <f>ROUND(I155*H155,0)</f>
        <v>0</v>
      </c>
      <c r="BL155" s="482" t="s">
        <v>129</v>
      </c>
      <c r="BM155" s="482" t="s">
        <v>5642</v>
      </c>
    </row>
    <row r="156" spans="2:65" s="492" customFormat="1" ht="135">
      <c r="B156" s="493"/>
      <c r="D156" s="594" t="s">
        <v>257</v>
      </c>
      <c r="F156" s="595" t="s">
        <v>5416</v>
      </c>
      <c r="L156" s="493"/>
      <c r="M156" s="596"/>
      <c r="N156" s="494"/>
      <c r="O156" s="494"/>
      <c r="P156" s="494"/>
      <c r="Q156" s="494"/>
      <c r="R156" s="494"/>
      <c r="S156" s="494"/>
      <c r="T156" s="597"/>
      <c r="AT156" s="482" t="s">
        <v>257</v>
      </c>
      <c r="AU156" s="482" t="s">
        <v>89</v>
      </c>
    </row>
    <row r="157" spans="2:65" s="492" customFormat="1" ht="25.5" customHeight="1">
      <c r="B157" s="493"/>
      <c r="C157" s="572" t="s">
        <v>332</v>
      </c>
      <c r="D157" s="572" t="s">
        <v>199</v>
      </c>
      <c r="E157" s="573" t="s">
        <v>5421</v>
      </c>
      <c r="F157" s="574" t="s">
        <v>5422</v>
      </c>
      <c r="G157" s="575" t="s">
        <v>876</v>
      </c>
      <c r="H157" s="576">
        <v>5</v>
      </c>
      <c r="I157" s="7"/>
      <c r="J157" s="577">
        <f>ROUND(I157*H157,0)</f>
        <v>0</v>
      </c>
      <c r="K157" s="574" t="s">
        <v>203</v>
      </c>
      <c r="L157" s="493"/>
      <c r="M157" s="578" t="s">
        <v>5</v>
      </c>
      <c r="N157" s="579" t="s">
        <v>53</v>
      </c>
      <c r="O157" s="494"/>
      <c r="P157" s="580">
        <f>O157*H157</f>
        <v>0</v>
      </c>
      <c r="Q157" s="580">
        <v>1.1820000000000001E-2</v>
      </c>
      <c r="R157" s="580">
        <f>Q157*H157</f>
        <v>5.91E-2</v>
      </c>
      <c r="S157" s="580">
        <v>0</v>
      </c>
      <c r="T157" s="581">
        <f>S157*H157</f>
        <v>0</v>
      </c>
      <c r="AR157" s="482" t="s">
        <v>129</v>
      </c>
      <c r="AT157" s="482" t="s">
        <v>199</v>
      </c>
      <c r="AU157" s="482" t="s">
        <v>89</v>
      </c>
      <c r="AY157" s="482" t="s">
        <v>197</v>
      </c>
      <c r="BE157" s="582">
        <f>IF(N157="základní",J157,0)</f>
        <v>0</v>
      </c>
      <c r="BF157" s="582">
        <f>IF(N157="snížená",J157,0)</f>
        <v>0</v>
      </c>
      <c r="BG157" s="582">
        <f>IF(N157="zákl. přenesená",J157,0)</f>
        <v>0</v>
      </c>
      <c r="BH157" s="582">
        <f>IF(N157="sníž. přenesená",J157,0)</f>
        <v>0</v>
      </c>
      <c r="BI157" s="582">
        <f>IF(N157="nulová",J157,0)</f>
        <v>0</v>
      </c>
      <c r="BJ157" s="482" t="s">
        <v>11</v>
      </c>
      <c r="BK157" s="582">
        <f>ROUND(I157*H157,0)</f>
        <v>0</v>
      </c>
      <c r="BL157" s="482" t="s">
        <v>129</v>
      </c>
      <c r="BM157" s="482" t="s">
        <v>5643</v>
      </c>
    </row>
    <row r="158" spans="2:65" s="492" customFormat="1" ht="135">
      <c r="B158" s="493"/>
      <c r="D158" s="594" t="s">
        <v>257</v>
      </c>
      <c r="F158" s="595" t="s">
        <v>5416</v>
      </c>
      <c r="L158" s="493"/>
      <c r="M158" s="596"/>
      <c r="N158" s="494"/>
      <c r="O158" s="494"/>
      <c r="P158" s="494"/>
      <c r="Q158" s="494"/>
      <c r="R158" s="494"/>
      <c r="S158" s="494"/>
      <c r="T158" s="597"/>
      <c r="AT158" s="482" t="s">
        <v>257</v>
      </c>
      <c r="AU158" s="482" t="s">
        <v>89</v>
      </c>
    </row>
    <row r="159" spans="2:65" s="492" customFormat="1" ht="25.5" customHeight="1">
      <c r="B159" s="493"/>
      <c r="C159" s="572" t="s">
        <v>340</v>
      </c>
      <c r="D159" s="572" t="s">
        <v>199</v>
      </c>
      <c r="E159" s="573" t="s">
        <v>5424</v>
      </c>
      <c r="F159" s="574" t="s">
        <v>5425</v>
      </c>
      <c r="G159" s="575" t="s">
        <v>876</v>
      </c>
      <c r="H159" s="576">
        <v>5</v>
      </c>
      <c r="I159" s="7"/>
      <c r="J159" s="577">
        <f>ROUND(I159*H159,0)</f>
        <v>0</v>
      </c>
      <c r="K159" s="574" t="s">
        <v>203</v>
      </c>
      <c r="L159" s="493"/>
      <c r="M159" s="578" t="s">
        <v>5</v>
      </c>
      <c r="N159" s="579" t="s">
        <v>53</v>
      </c>
      <c r="O159" s="494"/>
      <c r="P159" s="580">
        <f>O159*H159</f>
        <v>0</v>
      </c>
      <c r="Q159" s="580">
        <v>0</v>
      </c>
      <c r="R159" s="580">
        <f>Q159*H159</f>
        <v>0</v>
      </c>
      <c r="S159" s="580">
        <v>0</v>
      </c>
      <c r="T159" s="581">
        <f>S159*H159</f>
        <v>0</v>
      </c>
      <c r="AR159" s="482" t="s">
        <v>129</v>
      </c>
      <c r="AT159" s="482" t="s">
        <v>199</v>
      </c>
      <c r="AU159" s="482" t="s">
        <v>89</v>
      </c>
      <c r="AY159" s="482" t="s">
        <v>197</v>
      </c>
      <c r="BE159" s="582">
        <f>IF(N159="základní",J159,0)</f>
        <v>0</v>
      </c>
      <c r="BF159" s="582">
        <f>IF(N159="snížená",J159,0)</f>
        <v>0</v>
      </c>
      <c r="BG159" s="582">
        <f>IF(N159="zákl. přenesená",J159,0)</f>
        <v>0</v>
      </c>
      <c r="BH159" s="582">
        <f>IF(N159="sníž. přenesená",J159,0)</f>
        <v>0</v>
      </c>
      <c r="BI159" s="582">
        <f>IF(N159="nulová",J159,0)</f>
        <v>0</v>
      </c>
      <c r="BJ159" s="482" t="s">
        <v>11</v>
      </c>
      <c r="BK159" s="582">
        <f>ROUND(I159*H159,0)</f>
        <v>0</v>
      </c>
      <c r="BL159" s="482" t="s">
        <v>129</v>
      </c>
      <c r="BM159" s="482" t="s">
        <v>5644</v>
      </c>
    </row>
    <row r="160" spans="2:65" s="492" customFormat="1" ht="135">
      <c r="B160" s="493"/>
      <c r="D160" s="594" t="s">
        <v>257</v>
      </c>
      <c r="F160" s="595" t="s">
        <v>5416</v>
      </c>
      <c r="L160" s="493"/>
      <c r="M160" s="596"/>
      <c r="N160" s="494"/>
      <c r="O160" s="494"/>
      <c r="P160" s="494"/>
      <c r="Q160" s="494"/>
      <c r="R160" s="494"/>
      <c r="S160" s="494"/>
      <c r="T160" s="597"/>
      <c r="AT160" s="482" t="s">
        <v>257</v>
      </c>
      <c r="AU160" s="482" t="s">
        <v>89</v>
      </c>
    </row>
    <row r="161" spans="2:65" s="492" customFormat="1" ht="25.5" customHeight="1">
      <c r="B161" s="493"/>
      <c r="C161" s="572" t="s">
        <v>345</v>
      </c>
      <c r="D161" s="572" t="s">
        <v>199</v>
      </c>
      <c r="E161" s="573" t="s">
        <v>5427</v>
      </c>
      <c r="F161" s="574" t="s">
        <v>5428</v>
      </c>
      <c r="G161" s="575" t="s">
        <v>213</v>
      </c>
      <c r="H161" s="576">
        <v>7.5</v>
      </c>
      <c r="I161" s="7"/>
      <c r="J161" s="577">
        <f>ROUND(I161*H161,0)</f>
        <v>0</v>
      </c>
      <c r="K161" s="574" t="s">
        <v>203</v>
      </c>
      <c r="L161" s="493"/>
      <c r="M161" s="578" t="s">
        <v>5</v>
      </c>
      <c r="N161" s="579" t="s">
        <v>53</v>
      </c>
      <c r="O161" s="494"/>
      <c r="P161" s="580">
        <f>O161*H161</f>
        <v>0</v>
      </c>
      <c r="Q161" s="580">
        <v>0</v>
      </c>
      <c r="R161" s="580">
        <f>Q161*H161</f>
        <v>0</v>
      </c>
      <c r="S161" s="580">
        <v>0</v>
      </c>
      <c r="T161" s="581">
        <f>S161*H161</f>
        <v>0</v>
      </c>
      <c r="AR161" s="482" t="s">
        <v>129</v>
      </c>
      <c r="AT161" s="482" t="s">
        <v>199</v>
      </c>
      <c r="AU161" s="482" t="s">
        <v>89</v>
      </c>
      <c r="AY161" s="482" t="s">
        <v>197</v>
      </c>
      <c r="BE161" s="582">
        <f>IF(N161="základní",J161,0)</f>
        <v>0</v>
      </c>
      <c r="BF161" s="582">
        <f>IF(N161="snížená",J161,0)</f>
        <v>0</v>
      </c>
      <c r="BG161" s="582">
        <f>IF(N161="zákl. přenesená",J161,0)</f>
        <v>0</v>
      </c>
      <c r="BH161" s="582">
        <f>IF(N161="sníž. přenesená",J161,0)</f>
        <v>0</v>
      </c>
      <c r="BI161" s="582">
        <f>IF(N161="nulová",J161,0)</f>
        <v>0</v>
      </c>
      <c r="BJ161" s="482" t="s">
        <v>11</v>
      </c>
      <c r="BK161" s="582">
        <f>ROUND(I161*H161,0)</f>
        <v>0</v>
      </c>
      <c r="BL161" s="482" t="s">
        <v>129</v>
      </c>
      <c r="BM161" s="482" t="s">
        <v>5645</v>
      </c>
    </row>
    <row r="162" spans="2:65" s="492" customFormat="1" ht="175.5">
      <c r="B162" s="493"/>
      <c r="D162" s="594" t="s">
        <v>257</v>
      </c>
      <c r="F162" s="595" t="s">
        <v>5430</v>
      </c>
      <c r="L162" s="493"/>
      <c r="M162" s="596"/>
      <c r="N162" s="494"/>
      <c r="O162" s="494"/>
      <c r="P162" s="494"/>
      <c r="Q162" s="494"/>
      <c r="R162" s="494"/>
      <c r="S162" s="494"/>
      <c r="T162" s="597"/>
      <c r="AT162" s="482" t="s">
        <v>257</v>
      </c>
      <c r="AU162" s="482" t="s">
        <v>89</v>
      </c>
    </row>
    <row r="163" spans="2:65" s="599" customFormat="1">
      <c r="B163" s="598"/>
      <c r="D163" s="594" t="s">
        <v>205</v>
      </c>
      <c r="E163" s="600" t="s">
        <v>5</v>
      </c>
      <c r="F163" s="601" t="s">
        <v>5626</v>
      </c>
      <c r="H163" s="600" t="s">
        <v>5</v>
      </c>
      <c r="L163" s="598"/>
      <c r="M163" s="602"/>
      <c r="N163" s="603"/>
      <c r="O163" s="603"/>
      <c r="P163" s="603"/>
      <c r="Q163" s="603"/>
      <c r="R163" s="603"/>
      <c r="S163" s="603"/>
      <c r="T163" s="604"/>
      <c r="AT163" s="600" t="s">
        <v>205</v>
      </c>
      <c r="AU163" s="600" t="s">
        <v>89</v>
      </c>
      <c r="AV163" s="599" t="s">
        <v>11</v>
      </c>
      <c r="AW163" s="599" t="s">
        <v>43</v>
      </c>
      <c r="AX163" s="599" t="s">
        <v>82</v>
      </c>
      <c r="AY163" s="600" t="s">
        <v>197</v>
      </c>
    </row>
    <row r="164" spans="2:65" s="599" customFormat="1">
      <c r="B164" s="598"/>
      <c r="D164" s="594" t="s">
        <v>205</v>
      </c>
      <c r="E164" s="600" t="s">
        <v>5</v>
      </c>
      <c r="F164" s="601" t="s">
        <v>5431</v>
      </c>
      <c r="H164" s="600" t="s">
        <v>5</v>
      </c>
      <c r="L164" s="598"/>
      <c r="M164" s="602"/>
      <c r="N164" s="603"/>
      <c r="O164" s="603"/>
      <c r="P164" s="603"/>
      <c r="Q164" s="603"/>
      <c r="R164" s="603"/>
      <c r="S164" s="603"/>
      <c r="T164" s="604"/>
      <c r="AT164" s="600" t="s">
        <v>205</v>
      </c>
      <c r="AU164" s="600" t="s">
        <v>89</v>
      </c>
      <c r="AV164" s="599" t="s">
        <v>11</v>
      </c>
      <c r="AW164" s="599" t="s">
        <v>43</v>
      </c>
      <c r="AX164" s="599" t="s">
        <v>82</v>
      </c>
      <c r="AY164" s="600" t="s">
        <v>197</v>
      </c>
    </row>
    <row r="165" spans="2:65" s="606" customFormat="1">
      <c r="B165" s="605"/>
      <c r="D165" s="594" t="s">
        <v>205</v>
      </c>
      <c r="E165" s="607" t="s">
        <v>5</v>
      </c>
      <c r="F165" s="608" t="s">
        <v>5646</v>
      </c>
      <c r="H165" s="609">
        <v>7.5</v>
      </c>
      <c r="L165" s="605"/>
      <c r="M165" s="610"/>
      <c r="N165" s="611"/>
      <c r="O165" s="611"/>
      <c r="P165" s="611"/>
      <c r="Q165" s="611"/>
      <c r="R165" s="611"/>
      <c r="S165" s="611"/>
      <c r="T165" s="612"/>
      <c r="AT165" s="607" t="s">
        <v>205</v>
      </c>
      <c r="AU165" s="607" t="s">
        <v>89</v>
      </c>
      <c r="AV165" s="606" t="s">
        <v>89</v>
      </c>
      <c r="AW165" s="606" t="s">
        <v>43</v>
      </c>
      <c r="AX165" s="606" t="s">
        <v>82</v>
      </c>
      <c r="AY165" s="607" t="s">
        <v>197</v>
      </c>
    </row>
    <row r="166" spans="2:65" s="614" customFormat="1">
      <c r="B166" s="613"/>
      <c r="D166" s="594" t="s">
        <v>205</v>
      </c>
      <c r="E166" s="615" t="s">
        <v>5</v>
      </c>
      <c r="F166" s="616" t="s">
        <v>210</v>
      </c>
      <c r="H166" s="617">
        <v>7.5</v>
      </c>
      <c r="L166" s="613"/>
      <c r="M166" s="618"/>
      <c r="N166" s="619"/>
      <c r="O166" s="619"/>
      <c r="P166" s="619"/>
      <c r="Q166" s="619"/>
      <c r="R166" s="619"/>
      <c r="S166" s="619"/>
      <c r="T166" s="620"/>
      <c r="AT166" s="615" t="s">
        <v>205</v>
      </c>
      <c r="AU166" s="615" t="s">
        <v>89</v>
      </c>
      <c r="AV166" s="614" t="s">
        <v>129</v>
      </c>
      <c r="AW166" s="614" t="s">
        <v>43</v>
      </c>
      <c r="AX166" s="614" t="s">
        <v>11</v>
      </c>
      <c r="AY166" s="615" t="s">
        <v>197</v>
      </c>
    </row>
    <row r="167" spans="2:65" s="492" customFormat="1" ht="25.5" customHeight="1">
      <c r="B167" s="493"/>
      <c r="C167" s="572" t="s">
        <v>350</v>
      </c>
      <c r="D167" s="572" t="s">
        <v>199</v>
      </c>
      <c r="E167" s="573" t="s">
        <v>5433</v>
      </c>
      <c r="F167" s="574" t="s">
        <v>5434</v>
      </c>
      <c r="G167" s="575" t="s">
        <v>213</v>
      </c>
      <c r="H167" s="576">
        <v>71</v>
      </c>
      <c r="I167" s="7"/>
      <c r="J167" s="577">
        <f>ROUND(I167*H167,0)</f>
        <v>0</v>
      </c>
      <c r="K167" s="574" t="s">
        <v>203</v>
      </c>
      <c r="L167" s="493"/>
      <c r="M167" s="578" t="s">
        <v>5</v>
      </c>
      <c r="N167" s="579" t="s">
        <v>53</v>
      </c>
      <c r="O167" s="494"/>
      <c r="P167" s="580">
        <f>O167*H167</f>
        <v>0</v>
      </c>
      <c r="Q167" s="580">
        <v>0</v>
      </c>
      <c r="R167" s="580">
        <f>Q167*H167</f>
        <v>0</v>
      </c>
      <c r="S167" s="580">
        <v>0</v>
      </c>
      <c r="T167" s="581">
        <f>S167*H167</f>
        <v>0</v>
      </c>
      <c r="AR167" s="482" t="s">
        <v>129</v>
      </c>
      <c r="AT167" s="482" t="s">
        <v>199</v>
      </c>
      <c r="AU167" s="482" t="s">
        <v>89</v>
      </c>
      <c r="AY167" s="482" t="s">
        <v>197</v>
      </c>
      <c r="BE167" s="582">
        <f>IF(N167="základní",J167,0)</f>
        <v>0</v>
      </c>
      <c r="BF167" s="582">
        <f>IF(N167="snížená",J167,0)</f>
        <v>0</v>
      </c>
      <c r="BG167" s="582">
        <f>IF(N167="zákl. přenesená",J167,0)</f>
        <v>0</v>
      </c>
      <c r="BH167" s="582">
        <f>IF(N167="sníž. přenesená",J167,0)</f>
        <v>0</v>
      </c>
      <c r="BI167" s="582">
        <f>IF(N167="nulová",J167,0)</f>
        <v>0</v>
      </c>
      <c r="BJ167" s="482" t="s">
        <v>11</v>
      </c>
      <c r="BK167" s="582">
        <f>ROUND(I167*H167,0)</f>
        <v>0</v>
      </c>
      <c r="BL167" s="482" t="s">
        <v>129</v>
      </c>
      <c r="BM167" s="482" t="s">
        <v>5647</v>
      </c>
    </row>
    <row r="168" spans="2:65" s="492" customFormat="1" ht="175.5">
      <c r="B168" s="493"/>
      <c r="D168" s="594" t="s">
        <v>257</v>
      </c>
      <c r="F168" s="595" t="s">
        <v>5436</v>
      </c>
      <c r="L168" s="493"/>
      <c r="M168" s="596"/>
      <c r="N168" s="494"/>
      <c r="O168" s="494"/>
      <c r="P168" s="494"/>
      <c r="Q168" s="494"/>
      <c r="R168" s="494"/>
      <c r="S168" s="494"/>
      <c r="T168" s="597"/>
      <c r="AT168" s="482" t="s">
        <v>257</v>
      </c>
      <c r="AU168" s="482" t="s">
        <v>89</v>
      </c>
    </row>
    <row r="169" spans="2:65" s="599" customFormat="1">
      <c r="B169" s="598"/>
      <c r="D169" s="594" t="s">
        <v>205</v>
      </c>
      <c r="E169" s="600" t="s">
        <v>5</v>
      </c>
      <c r="F169" s="601" t="s">
        <v>5588</v>
      </c>
      <c r="H169" s="600" t="s">
        <v>5</v>
      </c>
      <c r="L169" s="598"/>
      <c r="M169" s="602"/>
      <c r="N169" s="603"/>
      <c r="O169" s="603"/>
      <c r="P169" s="603"/>
      <c r="Q169" s="603"/>
      <c r="R169" s="603"/>
      <c r="S169" s="603"/>
      <c r="T169" s="604"/>
      <c r="AT169" s="600" t="s">
        <v>205</v>
      </c>
      <c r="AU169" s="600" t="s">
        <v>89</v>
      </c>
      <c r="AV169" s="599" t="s">
        <v>11</v>
      </c>
      <c r="AW169" s="599" t="s">
        <v>43</v>
      </c>
      <c r="AX169" s="599" t="s">
        <v>82</v>
      </c>
      <c r="AY169" s="600" t="s">
        <v>197</v>
      </c>
    </row>
    <row r="170" spans="2:65" s="599" customFormat="1">
      <c r="B170" s="598"/>
      <c r="D170" s="594" t="s">
        <v>205</v>
      </c>
      <c r="E170" s="600" t="s">
        <v>5</v>
      </c>
      <c r="F170" s="601" t="s">
        <v>5638</v>
      </c>
      <c r="H170" s="600" t="s">
        <v>5</v>
      </c>
      <c r="L170" s="598"/>
      <c r="M170" s="602"/>
      <c r="N170" s="603"/>
      <c r="O170" s="603"/>
      <c r="P170" s="603"/>
      <c r="Q170" s="603"/>
      <c r="R170" s="603"/>
      <c r="S170" s="603"/>
      <c r="T170" s="604"/>
      <c r="AT170" s="600" t="s">
        <v>205</v>
      </c>
      <c r="AU170" s="600" t="s">
        <v>89</v>
      </c>
      <c r="AV170" s="599" t="s">
        <v>11</v>
      </c>
      <c r="AW170" s="599" t="s">
        <v>43</v>
      </c>
      <c r="AX170" s="599" t="s">
        <v>82</v>
      </c>
      <c r="AY170" s="600" t="s">
        <v>197</v>
      </c>
    </row>
    <row r="171" spans="2:65" s="606" customFormat="1">
      <c r="B171" s="605"/>
      <c r="D171" s="594" t="s">
        <v>205</v>
      </c>
      <c r="E171" s="607" t="s">
        <v>5</v>
      </c>
      <c r="F171" s="608" t="s">
        <v>5648</v>
      </c>
      <c r="H171" s="609">
        <v>61.5</v>
      </c>
      <c r="L171" s="605"/>
      <c r="M171" s="610"/>
      <c r="N171" s="611"/>
      <c r="O171" s="611"/>
      <c r="P171" s="611"/>
      <c r="Q171" s="611"/>
      <c r="R171" s="611"/>
      <c r="S171" s="611"/>
      <c r="T171" s="612"/>
      <c r="AT171" s="607" t="s">
        <v>205</v>
      </c>
      <c r="AU171" s="607" t="s">
        <v>89</v>
      </c>
      <c r="AV171" s="606" t="s">
        <v>89</v>
      </c>
      <c r="AW171" s="606" t="s">
        <v>43</v>
      </c>
      <c r="AX171" s="606" t="s">
        <v>82</v>
      </c>
      <c r="AY171" s="607" t="s">
        <v>197</v>
      </c>
    </row>
    <row r="172" spans="2:65" s="599" customFormat="1">
      <c r="B172" s="598"/>
      <c r="D172" s="594" t="s">
        <v>205</v>
      </c>
      <c r="E172" s="600" t="s">
        <v>5</v>
      </c>
      <c r="F172" s="601" t="s">
        <v>5649</v>
      </c>
      <c r="H172" s="600" t="s">
        <v>5</v>
      </c>
      <c r="L172" s="598"/>
      <c r="M172" s="602"/>
      <c r="N172" s="603"/>
      <c r="O172" s="603"/>
      <c r="P172" s="603"/>
      <c r="Q172" s="603"/>
      <c r="R172" s="603"/>
      <c r="S172" s="603"/>
      <c r="T172" s="604"/>
      <c r="AT172" s="600" t="s">
        <v>205</v>
      </c>
      <c r="AU172" s="600" t="s">
        <v>89</v>
      </c>
      <c r="AV172" s="599" t="s">
        <v>11</v>
      </c>
      <c r="AW172" s="599" t="s">
        <v>43</v>
      </c>
      <c r="AX172" s="599" t="s">
        <v>82</v>
      </c>
      <c r="AY172" s="600" t="s">
        <v>197</v>
      </c>
    </row>
    <row r="173" spans="2:65" s="606" customFormat="1">
      <c r="B173" s="605"/>
      <c r="D173" s="594" t="s">
        <v>205</v>
      </c>
      <c r="E173" s="607" t="s">
        <v>5</v>
      </c>
      <c r="F173" s="608" t="s">
        <v>5650</v>
      </c>
      <c r="H173" s="609">
        <v>-16</v>
      </c>
      <c r="L173" s="605"/>
      <c r="M173" s="610"/>
      <c r="N173" s="611"/>
      <c r="O173" s="611"/>
      <c r="P173" s="611"/>
      <c r="Q173" s="611"/>
      <c r="R173" s="611"/>
      <c r="S173" s="611"/>
      <c r="T173" s="612"/>
      <c r="AT173" s="607" t="s">
        <v>205</v>
      </c>
      <c r="AU173" s="607" t="s">
        <v>89</v>
      </c>
      <c r="AV173" s="606" t="s">
        <v>89</v>
      </c>
      <c r="AW173" s="606" t="s">
        <v>43</v>
      </c>
      <c r="AX173" s="606" t="s">
        <v>82</v>
      </c>
      <c r="AY173" s="607" t="s">
        <v>197</v>
      </c>
    </row>
    <row r="174" spans="2:65" s="599" customFormat="1">
      <c r="B174" s="598"/>
      <c r="D174" s="594" t="s">
        <v>205</v>
      </c>
      <c r="E174" s="600" t="s">
        <v>5</v>
      </c>
      <c r="F174" s="601" t="s">
        <v>5640</v>
      </c>
      <c r="H174" s="600" t="s">
        <v>5</v>
      </c>
      <c r="L174" s="598"/>
      <c r="M174" s="602"/>
      <c r="N174" s="603"/>
      <c r="O174" s="603"/>
      <c r="P174" s="603"/>
      <c r="Q174" s="603"/>
      <c r="R174" s="603"/>
      <c r="S174" s="603"/>
      <c r="T174" s="604"/>
      <c r="AT174" s="600" t="s">
        <v>205</v>
      </c>
      <c r="AU174" s="600" t="s">
        <v>89</v>
      </c>
      <c r="AV174" s="599" t="s">
        <v>11</v>
      </c>
      <c r="AW174" s="599" t="s">
        <v>43</v>
      </c>
      <c r="AX174" s="599" t="s">
        <v>82</v>
      </c>
      <c r="AY174" s="600" t="s">
        <v>197</v>
      </c>
    </row>
    <row r="175" spans="2:65" s="606" customFormat="1">
      <c r="B175" s="605"/>
      <c r="D175" s="594" t="s">
        <v>205</v>
      </c>
      <c r="E175" s="607" t="s">
        <v>5</v>
      </c>
      <c r="F175" s="608" t="s">
        <v>5651</v>
      </c>
      <c r="H175" s="609">
        <v>25.5</v>
      </c>
      <c r="L175" s="605"/>
      <c r="M175" s="610"/>
      <c r="N175" s="611"/>
      <c r="O175" s="611"/>
      <c r="P175" s="611"/>
      <c r="Q175" s="611"/>
      <c r="R175" s="611"/>
      <c r="S175" s="611"/>
      <c r="T175" s="612"/>
      <c r="AT175" s="607" t="s">
        <v>205</v>
      </c>
      <c r="AU175" s="607" t="s">
        <v>89</v>
      </c>
      <c r="AV175" s="606" t="s">
        <v>89</v>
      </c>
      <c r="AW175" s="606" t="s">
        <v>43</v>
      </c>
      <c r="AX175" s="606" t="s">
        <v>82</v>
      </c>
      <c r="AY175" s="607" t="s">
        <v>197</v>
      </c>
    </row>
    <row r="176" spans="2:65" s="614" customFormat="1">
      <c r="B176" s="613"/>
      <c r="D176" s="594" t="s">
        <v>205</v>
      </c>
      <c r="E176" s="615" t="s">
        <v>5</v>
      </c>
      <c r="F176" s="616" t="s">
        <v>210</v>
      </c>
      <c r="H176" s="617">
        <v>71</v>
      </c>
      <c r="L176" s="613"/>
      <c r="M176" s="618"/>
      <c r="N176" s="619"/>
      <c r="O176" s="619"/>
      <c r="P176" s="619"/>
      <c r="Q176" s="619"/>
      <c r="R176" s="619"/>
      <c r="S176" s="619"/>
      <c r="T176" s="620"/>
      <c r="AT176" s="615" t="s">
        <v>205</v>
      </c>
      <c r="AU176" s="615" t="s">
        <v>89</v>
      </c>
      <c r="AV176" s="614" t="s">
        <v>129</v>
      </c>
      <c r="AW176" s="614" t="s">
        <v>43</v>
      </c>
      <c r="AX176" s="614" t="s">
        <v>11</v>
      </c>
      <c r="AY176" s="615" t="s">
        <v>197</v>
      </c>
    </row>
    <row r="177" spans="2:65" s="492" customFormat="1" ht="38.25" customHeight="1">
      <c r="B177" s="493"/>
      <c r="C177" s="572" t="s">
        <v>12</v>
      </c>
      <c r="D177" s="572" t="s">
        <v>199</v>
      </c>
      <c r="E177" s="573" t="s">
        <v>5440</v>
      </c>
      <c r="F177" s="574" t="s">
        <v>5441</v>
      </c>
      <c r="G177" s="575" t="s">
        <v>213</v>
      </c>
      <c r="H177" s="576">
        <v>71</v>
      </c>
      <c r="I177" s="7"/>
      <c r="J177" s="577">
        <f>ROUND(I177*H177,0)</f>
        <v>0</v>
      </c>
      <c r="K177" s="574" t="s">
        <v>203</v>
      </c>
      <c r="L177" s="493"/>
      <c r="M177" s="578" t="s">
        <v>5</v>
      </c>
      <c r="N177" s="579" t="s">
        <v>53</v>
      </c>
      <c r="O177" s="494"/>
      <c r="P177" s="580">
        <f>O177*H177</f>
        <v>0</v>
      </c>
      <c r="Q177" s="580">
        <v>0</v>
      </c>
      <c r="R177" s="580">
        <f>Q177*H177</f>
        <v>0</v>
      </c>
      <c r="S177" s="580">
        <v>0</v>
      </c>
      <c r="T177" s="581">
        <f>S177*H177</f>
        <v>0</v>
      </c>
      <c r="AR177" s="482" t="s">
        <v>129</v>
      </c>
      <c r="AT177" s="482" t="s">
        <v>199</v>
      </c>
      <c r="AU177" s="482" t="s">
        <v>89</v>
      </c>
      <c r="AY177" s="482" t="s">
        <v>197</v>
      </c>
      <c r="BE177" s="582">
        <f>IF(N177="základní",J177,0)</f>
        <v>0</v>
      </c>
      <c r="BF177" s="582">
        <f>IF(N177="snížená",J177,0)</f>
        <v>0</v>
      </c>
      <c r="BG177" s="582">
        <f>IF(N177="zákl. přenesená",J177,0)</f>
        <v>0</v>
      </c>
      <c r="BH177" s="582">
        <f>IF(N177="sníž. přenesená",J177,0)</f>
        <v>0</v>
      </c>
      <c r="BI177" s="582">
        <f>IF(N177="nulová",J177,0)</f>
        <v>0</v>
      </c>
      <c r="BJ177" s="482" t="s">
        <v>11</v>
      </c>
      <c r="BK177" s="582">
        <f>ROUND(I177*H177,0)</f>
        <v>0</v>
      </c>
      <c r="BL177" s="482" t="s">
        <v>129</v>
      </c>
      <c r="BM177" s="482" t="s">
        <v>5652</v>
      </c>
    </row>
    <row r="178" spans="2:65" s="492" customFormat="1" ht="175.5">
      <c r="B178" s="493"/>
      <c r="D178" s="594" t="s">
        <v>257</v>
      </c>
      <c r="F178" s="595" t="s">
        <v>5436</v>
      </c>
      <c r="L178" s="493"/>
      <c r="M178" s="596"/>
      <c r="N178" s="494"/>
      <c r="O178" s="494"/>
      <c r="P178" s="494"/>
      <c r="Q178" s="494"/>
      <c r="R178" s="494"/>
      <c r="S178" s="494"/>
      <c r="T178" s="597"/>
      <c r="AT178" s="482" t="s">
        <v>257</v>
      </c>
      <c r="AU178" s="482" t="s">
        <v>89</v>
      </c>
    </row>
    <row r="179" spans="2:65" s="492" customFormat="1" ht="25.5" customHeight="1">
      <c r="B179" s="493"/>
      <c r="C179" s="572" t="s">
        <v>374</v>
      </c>
      <c r="D179" s="572" t="s">
        <v>199</v>
      </c>
      <c r="E179" s="573" t="s">
        <v>5452</v>
      </c>
      <c r="F179" s="574" t="s">
        <v>5453</v>
      </c>
      <c r="G179" s="575" t="s">
        <v>290</v>
      </c>
      <c r="H179" s="576">
        <v>174</v>
      </c>
      <c r="I179" s="7"/>
      <c r="J179" s="577">
        <f>ROUND(I179*H179,0)</f>
        <v>0</v>
      </c>
      <c r="K179" s="574" t="s">
        <v>203</v>
      </c>
      <c r="L179" s="493"/>
      <c r="M179" s="578" t="s">
        <v>5</v>
      </c>
      <c r="N179" s="579" t="s">
        <v>53</v>
      </c>
      <c r="O179" s="494"/>
      <c r="P179" s="580">
        <f>O179*H179</f>
        <v>0</v>
      </c>
      <c r="Q179" s="580">
        <v>8.4000000000000003E-4</v>
      </c>
      <c r="R179" s="580">
        <f>Q179*H179</f>
        <v>0.14616000000000001</v>
      </c>
      <c r="S179" s="580">
        <v>0</v>
      </c>
      <c r="T179" s="581">
        <f>S179*H179</f>
        <v>0</v>
      </c>
      <c r="AR179" s="482" t="s">
        <v>129</v>
      </c>
      <c r="AT179" s="482" t="s">
        <v>199</v>
      </c>
      <c r="AU179" s="482" t="s">
        <v>89</v>
      </c>
      <c r="AY179" s="482" t="s">
        <v>197</v>
      </c>
      <c r="BE179" s="582">
        <f>IF(N179="základní",J179,0)</f>
        <v>0</v>
      </c>
      <c r="BF179" s="582">
        <f>IF(N179="snížená",J179,0)</f>
        <v>0</v>
      </c>
      <c r="BG179" s="582">
        <f>IF(N179="zákl. přenesená",J179,0)</f>
        <v>0</v>
      </c>
      <c r="BH179" s="582">
        <f>IF(N179="sníž. přenesená",J179,0)</f>
        <v>0</v>
      </c>
      <c r="BI179" s="582">
        <f>IF(N179="nulová",J179,0)</f>
        <v>0</v>
      </c>
      <c r="BJ179" s="482" t="s">
        <v>11</v>
      </c>
      <c r="BK179" s="582">
        <f>ROUND(I179*H179,0)</f>
        <v>0</v>
      </c>
      <c r="BL179" s="482" t="s">
        <v>129</v>
      </c>
      <c r="BM179" s="482" t="s">
        <v>5653</v>
      </c>
    </row>
    <row r="180" spans="2:65" s="492" customFormat="1" ht="148.5">
      <c r="B180" s="493"/>
      <c r="D180" s="594" t="s">
        <v>257</v>
      </c>
      <c r="F180" s="595" t="s">
        <v>5455</v>
      </c>
      <c r="L180" s="493"/>
      <c r="M180" s="596"/>
      <c r="N180" s="494"/>
      <c r="O180" s="494"/>
      <c r="P180" s="494"/>
      <c r="Q180" s="494"/>
      <c r="R180" s="494"/>
      <c r="S180" s="494"/>
      <c r="T180" s="597"/>
      <c r="AT180" s="482" t="s">
        <v>257</v>
      </c>
      <c r="AU180" s="482" t="s">
        <v>89</v>
      </c>
    </row>
    <row r="181" spans="2:65" s="599" customFormat="1">
      <c r="B181" s="598"/>
      <c r="D181" s="594" t="s">
        <v>205</v>
      </c>
      <c r="E181" s="600" t="s">
        <v>5</v>
      </c>
      <c r="F181" s="601" t="s">
        <v>5588</v>
      </c>
      <c r="H181" s="600" t="s">
        <v>5</v>
      </c>
      <c r="L181" s="598"/>
      <c r="M181" s="602"/>
      <c r="N181" s="603"/>
      <c r="O181" s="603"/>
      <c r="P181" s="603"/>
      <c r="Q181" s="603"/>
      <c r="R181" s="603"/>
      <c r="S181" s="603"/>
      <c r="T181" s="604"/>
      <c r="AT181" s="600" t="s">
        <v>205</v>
      </c>
      <c r="AU181" s="600" t="s">
        <v>89</v>
      </c>
      <c r="AV181" s="599" t="s">
        <v>11</v>
      </c>
      <c r="AW181" s="599" t="s">
        <v>43</v>
      </c>
      <c r="AX181" s="599" t="s">
        <v>82</v>
      </c>
      <c r="AY181" s="600" t="s">
        <v>197</v>
      </c>
    </row>
    <row r="182" spans="2:65" s="599" customFormat="1">
      <c r="B182" s="598"/>
      <c r="D182" s="594" t="s">
        <v>205</v>
      </c>
      <c r="E182" s="600" t="s">
        <v>5</v>
      </c>
      <c r="F182" s="601" t="s">
        <v>5638</v>
      </c>
      <c r="H182" s="600" t="s">
        <v>5</v>
      </c>
      <c r="L182" s="598"/>
      <c r="M182" s="602"/>
      <c r="N182" s="603"/>
      <c r="O182" s="603"/>
      <c r="P182" s="603"/>
      <c r="Q182" s="603"/>
      <c r="R182" s="603"/>
      <c r="S182" s="603"/>
      <c r="T182" s="604"/>
      <c r="AT182" s="600" t="s">
        <v>205</v>
      </c>
      <c r="AU182" s="600" t="s">
        <v>89</v>
      </c>
      <c r="AV182" s="599" t="s">
        <v>11</v>
      </c>
      <c r="AW182" s="599" t="s">
        <v>43</v>
      </c>
      <c r="AX182" s="599" t="s">
        <v>82</v>
      </c>
      <c r="AY182" s="600" t="s">
        <v>197</v>
      </c>
    </row>
    <row r="183" spans="2:65" s="606" customFormat="1">
      <c r="B183" s="605"/>
      <c r="D183" s="594" t="s">
        <v>205</v>
      </c>
      <c r="E183" s="607" t="s">
        <v>5</v>
      </c>
      <c r="F183" s="608" t="s">
        <v>5654</v>
      </c>
      <c r="H183" s="609">
        <v>123</v>
      </c>
      <c r="L183" s="605"/>
      <c r="M183" s="610"/>
      <c r="N183" s="611"/>
      <c r="O183" s="611"/>
      <c r="P183" s="611"/>
      <c r="Q183" s="611"/>
      <c r="R183" s="611"/>
      <c r="S183" s="611"/>
      <c r="T183" s="612"/>
      <c r="AT183" s="607" t="s">
        <v>205</v>
      </c>
      <c r="AU183" s="607" t="s">
        <v>89</v>
      </c>
      <c r="AV183" s="606" t="s">
        <v>89</v>
      </c>
      <c r="AW183" s="606" t="s">
        <v>43</v>
      </c>
      <c r="AX183" s="606" t="s">
        <v>82</v>
      </c>
      <c r="AY183" s="607" t="s">
        <v>197</v>
      </c>
    </row>
    <row r="184" spans="2:65" s="599" customFormat="1">
      <c r="B184" s="598"/>
      <c r="D184" s="594" t="s">
        <v>205</v>
      </c>
      <c r="E184" s="600" t="s">
        <v>5</v>
      </c>
      <c r="F184" s="601" t="s">
        <v>5640</v>
      </c>
      <c r="H184" s="600" t="s">
        <v>5</v>
      </c>
      <c r="L184" s="598"/>
      <c r="M184" s="602"/>
      <c r="N184" s="603"/>
      <c r="O184" s="603"/>
      <c r="P184" s="603"/>
      <c r="Q184" s="603"/>
      <c r="R184" s="603"/>
      <c r="S184" s="603"/>
      <c r="T184" s="604"/>
      <c r="AT184" s="600" t="s">
        <v>205</v>
      </c>
      <c r="AU184" s="600" t="s">
        <v>89</v>
      </c>
      <c r="AV184" s="599" t="s">
        <v>11</v>
      </c>
      <c r="AW184" s="599" t="s">
        <v>43</v>
      </c>
      <c r="AX184" s="599" t="s">
        <v>82</v>
      </c>
      <c r="AY184" s="600" t="s">
        <v>197</v>
      </c>
    </row>
    <row r="185" spans="2:65" s="606" customFormat="1">
      <c r="B185" s="605"/>
      <c r="D185" s="594" t="s">
        <v>205</v>
      </c>
      <c r="E185" s="607" t="s">
        <v>5</v>
      </c>
      <c r="F185" s="608" t="s">
        <v>5655</v>
      </c>
      <c r="H185" s="609">
        <v>51</v>
      </c>
      <c r="L185" s="605"/>
      <c r="M185" s="610"/>
      <c r="N185" s="611"/>
      <c r="O185" s="611"/>
      <c r="P185" s="611"/>
      <c r="Q185" s="611"/>
      <c r="R185" s="611"/>
      <c r="S185" s="611"/>
      <c r="T185" s="612"/>
      <c r="AT185" s="607" t="s">
        <v>205</v>
      </c>
      <c r="AU185" s="607" t="s">
        <v>89</v>
      </c>
      <c r="AV185" s="606" t="s">
        <v>89</v>
      </c>
      <c r="AW185" s="606" t="s">
        <v>43</v>
      </c>
      <c r="AX185" s="606" t="s">
        <v>82</v>
      </c>
      <c r="AY185" s="607" t="s">
        <v>197</v>
      </c>
    </row>
    <row r="186" spans="2:65" s="614" customFormat="1">
      <c r="B186" s="613"/>
      <c r="D186" s="594" t="s">
        <v>205</v>
      </c>
      <c r="E186" s="615" t="s">
        <v>5</v>
      </c>
      <c r="F186" s="616" t="s">
        <v>210</v>
      </c>
      <c r="H186" s="617">
        <v>174</v>
      </c>
      <c r="L186" s="613"/>
      <c r="M186" s="618"/>
      <c r="N186" s="619"/>
      <c r="O186" s="619"/>
      <c r="P186" s="619"/>
      <c r="Q186" s="619"/>
      <c r="R186" s="619"/>
      <c r="S186" s="619"/>
      <c r="T186" s="620"/>
      <c r="AT186" s="615" t="s">
        <v>205</v>
      </c>
      <c r="AU186" s="615" t="s">
        <v>89</v>
      </c>
      <c r="AV186" s="614" t="s">
        <v>129</v>
      </c>
      <c r="AW186" s="614" t="s">
        <v>43</v>
      </c>
      <c r="AX186" s="614" t="s">
        <v>11</v>
      </c>
      <c r="AY186" s="615" t="s">
        <v>197</v>
      </c>
    </row>
    <row r="187" spans="2:65" s="492" customFormat="1" ht="25.5" customHeight="1">
      <c r="B187" s="493"/>
      <c r="C187" s="572" t="s">
        <v>383</v>
      </c>
      <c r="D187" s="572" t="s">
        <v>199</v>
      </c>
      <c r="E187" s="573" t="s">
        <v>5457</v>
      </c>
      <c r="F187" s="574" t="s">
        <v>5458</v>
      </c>
      <c r="G187" s="575" t="s">
        <v>290</v>
      </c>
      <c r="H187" s="576">
        <v>174</v>
      </c>
      <c r="I187" s="7"/>
      <c r="J187" s="577">
        <f>ROUND(I187*H187,0)</f>
        <v>0</v>
      </c>
      <c r="K187" s="574" t="s">
        <v>203</v>
      </c>
      <c r="L187" s="493"/>
      <c r="M187" s="578" t="s">
        <v>5</v>
      </c>
      <c r="N187" s="579" t="s">
        <v>53</v>
      </c>
      <c r="O187" s="494"/>
      <c r="P187" s="580">
        <f>O187*H187</f>
        <v>0</v>
      </c>
      <c r="Q187" s="580">
        <v>0</v>
      </c>
      <c r="R187" s="580">
        <f>Q187*H187</f>
        <v>0</v>
      </c>
      <c r="S187" s="580">
        <v>0</v>
      </c>
      <c r="T187" s="581">
        <f>S187*H187</f>
        <v>0</v>
      </c>
      <c r="AR187" s="482" t="s">
        <v>129</v>
      </c>
      <c r="AT187" s="482" t="s">
        <v>199</v>
      </c>
      <c r="AU187" s="482" t="s">
        <v>89</v>
      </c>
      <c r="AY187" s="482" t="s">
        <v>197</v>
      </c>
      <c r="BE187" s="582">
        <f>IF(N187="základní",J187,0)</f>
        <v>0</v>
      </c>
      <c r="BF187" s="582">
        <f>IF(N187="snížená",J187,0)</f>
        <v>0</v>
      </c>
      <c r="BG187" s="582">
        <f>IF(N187="zákl. přenesená",J187,0)</f>
        <v>0</v>
      </c>
      <c r="BH187" s="582">
        <f>IF(N187="sníž. přenesená",J187,0)</f>
        <v>0</v>
      </c>
      <c r="BI187" s="582">
        <f>IF(N187="nulová",J187,0)</f>
        <v>0</v>
      </c>
      <c r="BJ187" s="482" t="s">
        <v>11</v>
      </c>
      <c r="BK187" s="582">
        <f>ROUND(I187*H187,0)</f>
        <v>0</v>
      </c>
      <c r="BL187" s="482" t="s">
        <v>129</v>
      </c>
      <c r="BM187" s="482" t="s">
        <v>5656</v>
      </c>
    </row>
    <row r="188" spans="2:65" s="492" customFormat="1" ht="38.25" customHeight="1">
      <c r="B188" s="493"/>
      <c r="C188" s="572" t="s">
        <v>402</v>
      </c>
      <c r="D188" s="572" t="s">
        <v>199</v>
      </c>
      <c r="E188" s="573" t="s">
        <v>2010</v>
      </c>
      <c r="F188" s="574" t="s">
        <v>2011</v>
      </c>
      <c r="G188" s="575" t="s">
        <v>213</v>
      </c>
      <c r="H188" s="576">
        <v>71</v>
      </c>
      <c r="I188" s="7"/>
      <c r="J188" s="577">
        <f>ROUND(I188*H188,0)</f>
        <v>0</v>
      </c>
      <c r="K188" s="574" t="s">
        <v>203</v>
      </c>
      <c r="L188" s="493"/>
      <c r="M188" s="578" t="s">
        <v>5</v>
      </c>
      <c r="N188" s="579" t="s">
        <v>53</v>
      </c>
      <c r="O188" s="494"/>
      <c r="P188" s="580">
        <f>O188*H188</f>
        <v>0</v>
      </c>
      <c r="Q188" s="580">
        <v>0</v>
      </c>
      <c r="R188" s="580">
        <f>Q188*H188</f>
        <v>0</v>
      </c>
      <c r="S188" s="580">
        <v>0</v>
      </c>
      <c r="T188" s="581">
        <f>S188*H188</f>
        <v>0</v>
      </c>
      <c r="AR188" s="482" t="s">
        <v>129</v>
      </c>
      <c r="AT188" s="482" t="s">
        <v>199</v>
      </c>
      <c r="AU188" s="482" t="s">
        <v>89</v>
      </c>
      <c r="AY188" s="482" t="s">
        <v>197</v>
      </c>
      <c r="BE188" s="582">
        <f>IF(N188="základní",J188,0)</f>
        <v>0</v>
      </c>
      <c r="BF188" s="582">
        <f>IF(N188="snížená",J188,0)</f>
        <v>0</v>
      </c>
      <c r="BG188" s="582">
        <f>IF(N188="zákl. přenesená",J188,0)</f>
        <v>0</v>
      </c>
      <c r="BH188" s="582">
        <f>IF(N188="sníž. přenesená",J188,0)</f>
        <v>0</v>
      </c>
      <c r="BI188" s="582">
        <f>IF(N188="nulová",J188,0)</f>
        <v>0</v>
      </c>
      <c r="BJ188" s="482" t="s">
        <v>11</v>
      </c>
      <c r="BK188" s="582">
        <f>ROUND(I188*H188,0)</f>
        <v>0</v>
      </c>
      <c r="BL188" s="482" t="s">
        <v>129</v>
      </c>
      <c r="BM188" s="482" t="s">
        <v>5657</v>
      </c>
    </row>
    <row r="189" spans="2:65" s="492" customFormat="1" ht="94.5">
      <c r="B189" s="493"/>
      <c r="D189" s="594" t="s">
        <v>257</v>
      </c>
      <c r="F189" s="595" t="s">
        <v>2013</v>
      </c>
      <c r="L189" s="493"/>
      <c r="M189" s="596"/>
      <c r="N189" s="494"/>
      <c r="O189" s="494"/>
      <c r="P189" s="494"/>
      <c r="Q189" s="494"/>
      <c r="R189" s="494"/>
      <c r="S189" s="494"/>
      <c r="T189" s="597"/>
      <c r="AT189" s="482" t="s">
        <v>257</v>
      </c>
      <c r="AU189" s="482" t="s">
        <v>89</v>
      </c>
    </row>
    <row r="190" spans="2:65" s="492" customFormat="1" ht="38.25" customHeight="1">
      <c r="B190" s="493"/>
      <c r="C190" s="572" t="s">
        <v>413</v>
      </c>
      <c r="D190" s="572" t="s">
        <v>199</v>
      </c>
      <c r="E190" s="573" t="s">
        <v>2030</v>
      </c>
      <c r="F190" s="574" t="s">
        <v>2031</v>
      </c>
      <c r="G190" s="575" t="s">
        <v>213</v>
      </c>
      <c r="H190" s="576">
        <v>50.2</v>
      </c>
      <c r="I190" s="7"/>
      <c r="J190" s="577">
        <f>ROUND(I190*H190,0)</f>
        <v>0</v>
      </c>
      <c r="K190" s="574" t="s">
        <v>203</v>
      </c>
      <c r="L190" s="493"/>
      <c r="M190" s="578" t="s">
        <v>5</v>
      </c>
      <c r="N190" s="579" t="s">
        <v>53</v>
      </c>
      <c r="O190" s="494"/>
      <c r="P190" s="580">
        <f>O190*H190</f>
        <v>0</v>
      </c>
      <c r="Q190" s="580">
        <v>0</v>
      </c>
      <c r="R190" s="580">
        <f>Q190*H190</f>
        <v>0</v>
      </c>
      <c r="S190" s="580">
        <v>0</v>
      </c>
      <c r="T190" s="581">
        <f>S190*H190</f>
        <v>0</v>
      </c>
      <c r="AR190" s="482" t="s">
        <v>129</v>
      </c>
      <c r="AT190" s="482" t="s">
        <v>199</v>
      </c>
      <c r="AU190" s="482" t="s">
        <v>89</v>
      </c>
      <c r="AY190" s="482" t="s">
        <v>197</v>
      </c>
      <c r="BE190" s="582">
        <f>IF(N190="základní",J190,0)</f>
        <v>0</v>
      </c>
      <c r="BF190" s="582">
        <f>IF(N190="snížená",J190,0)</f>
        <v>0</v>
      </c>
      <c r="BG190" s="582">
        <f>IF(N190="zákl. přenesená",J190,0)</f>
        <v>0</v>
      </c>
      <c r="BH190" s="582">
        <f>IF(N190="sníž. přenesená",J190,0)</f>
        <v>0</v>
      </c>
      <c r="BI190" s="582">
        <f>IF(N190="nulová",J190,0)</f>
        <v>0</v>
      </c>
      <c r="BJ190" s="482" t="s">
        <v>11</v>
      </c>
      <c r="BK190" s="582">
        <f>ROUND(I190*H190,0)</f>
        <v>0</v>
      </c>
      <c r="BL190" s="482" t="s">
        <v>129</v>
      </c>
      <c r="BM190" s="482" t="s">
        <v>5658</v>
      </c>
    </row>
    <row r="191" spans="2:65" s="492" customFormat="1" ht="175.5">
      <c r="B191" s="493"/>
      <c r="D191" s="594" t="s">
        <v>257</v>
      </c>
      <c r="F191" s="595" t="s">
        <v>2033</v>
      </c>
      <c r="L191" s="493"/>
      <c r="M191" s="596"/>
      <c r="N191" s="494"/>
      <c r="O191" s="494"/>
      <c r="P191" s="494"/>
      <c r="Q191" s="494"/>
      <c r="R191" s="494"/>
      <c r="S191" s="494"/>
      <c r="T191" s="597"/>
      <c r="AT191" s="482" t="s">
        <v>257</v>
      </c>
      <c r="AU191" s="482" t="s">
        <v>89</v>
      </c>
    </row>
    <row r="192" spans="2:65" s="599" customFormat="1">
      <c r="B192" s="598"/>
      <c r="D192" s="594" t="s">
        <v>205</v>
      </c>
      <c r="E192" s="600" t="s">
        <v>5</v>
      </c>
      <c r="F192" s="601" t="s">
        <v>5309</v>
      </c>
      <c r="H192" s="600" t="s">
        <v>5</v>
      </c>
      <c r="L192" s="598"/>
      <c r="M192" s="602"/>
      <c r="N192" s="603"/>
      <c r="O192" s="603"/>
      <c r="P192" s="603"/>
      <c r="Q192" s="603"/>
      <c r="R192" s="603"/>
      <c r="S192" s="603"/>
      <c r="T192" s="604"/>
      <c r="AT192" s="600" t="s">
        <v>205</v>
      </c>
      <c r="AU192" s="600" t="s">
        <v>89</v>
      </c>
      <c r="AV192" s="599" t="s">
        <v>11</v>
      </c>
      <c r="AW192" s="599" t="s">
        <v>43</v>
      </c>
      <c r="AX192" s="599" t="s">
        <v>82</v>
      </c>
      <c r="AY192" s="600" t="s">
        <v>197</v>
      </c>
    </row>
    <row r="193" spans="2:65" s="606" customFormat="1">
      <c r="B193" s="605"/>
      <c r="D193" s="594" t="s">
        <v>205</v>
      </c>
      <c r="E193" s="607" t="s">
        <v>5</v>
      </c>
      <c r="F193" s="608" t="s">
        <v>5659</v>
      </c>
      <c r="H193" s="609">
        <v>50.2</v>
      </c>
      <c r="L193" s="605"/>
      <c r="M193" s="610"/>
      <c r="N193" s="611"/>
      <c r="O193" s="611"/>
      <c r="P193" s="611"/>
      <c r="Q193" s="611"/>
      <c r="R193" s="611"/>
      <c r="S193" s="611"/>
      <c r="T193" s="612"/>
      <c r="AT193" s="607" t="s">
        <v>205</v>
      </c>
      <c r="AU193" s="607" t="s">
        <v>89</v>
      </c>
      <c r="AV193" s="606" t="s">
        <v>89</v>
      </c>
      <c r="AW193" s="606" t="s">
        <v>43</v>
      </c>
      <c r="AX193" s="606" t="s">
        <v>82</v>
      </c>
      <c r="AY193" s="607" t="s">
        <v>197</v>
      </c>
    </row>
    <row r="194" spans="2:65" s="614" customFormat="1">
      <c r="B194" s="613"/>
      <c r="D194" s="594" t="s">
        <v>205</v>
      </c>
      <c r="E194" s="615" t="s">
        <v>5</v>
      </c>
      <c r="F194" s="616" t="s">
        <v>210</v>
      </c>
      <c r="H194" s="617">
        <v>50.2</v>
      </c>
      <c r="L194" s="613"/>
      <c r="M194" s="618"/>
      <c r="N194" s="619"/>
      <c r="O194" s="619"/>
      <c r="P194" s="619"/>
      <c r="Q194" s="619"/>
      <c r="R194" s="619"/>
      <c r="S194" s="619"/>
      <c r="T194" s="620"/>
      <c r="AT194" s="615" t="s">
        <v>205</v>
      </c>
      <c r="AU194" s="615" t="s">
        <v>89</v>
      </c>
      <c r="AV194" s="614" t="s">
        <v>129</v>
      </c>
      <c r="AW194" s="614" t="s">
        <v>43</v>
      </c>
      <c r="AX194" s="614" t="s">
        <v>11</v>
      </c>
      <c r="AY194" s="615" t="s">
        <v>197</v>
      </c>
    </row>
    <row r="195" spans="2:65" s="492" customFormat="1" ht="25.5" customHeight="1">
      <c r="B195" s="493"/>
      <c r="C195" s="572" t="s">
        <v>432</v>
      </c>
      <c r="D195" s="572" t="s">
        <v>199</v>
      </c>
      <c r="E195" s="573" t="s">
        <v>5311</v>
      </c>
      <c r="F195" s="574" t="s">
        <v>5312</v>
      </c>
      <c r="G195" s="575" t="s">
        <v>213</v>
      </c>
      <c r="H195" s="576">
        <v>50.2</v>
      </c>
      <c r="I195" s="7"/>
      <c r="J195" s="577">
        <f>ROUND(I195*H195,0)</f>
        <v>0</v>
      </c>
      <c r="K195" s="574" t="s">
        <v>203</v>
      </c>
      <c r="L195" s="493"/>
      <c r="M195" s="578" t="s">
        <v>5</v>
      </c>
      <c r="N195" s="579" t="s">
        <v>53</v>
      </c>
      <c r="O195" s="494"/>
      <c r="P195" s="580">
        <f>O195*H195</f>
        <v>0</v>
      </c>
      <c r="Q195" s="580">
        <v>0</v>
      </c>
      <c r="R195" s="580">
        <f>Q195*H195</f>
        <v>0</v>
      </c>
      <c r="S195" s="580">
        <v>0</v>
      </c>
      <c r="T195" s="581">
        <f>S195*H195</f>
        <v>0</v>
      </c>
      <c r="AR195" s="482" t="s">
        <v>129</v>
      </c>
      <c r="AT195" s="482" t="s">
        <v>199</v>
      </c>
      <c r="AU195" s="482" t="s">
        <v>89</v>
      </c>
      <c r="AY195" s="482" t="s">
        <v>197</v>
      </c>
      <c r="BE195" s="582">
        <f>IF(N195="základní",J195,0)</f>
        <v>0</v>
      </c>
      <c r="BF195" s="582">
        <f>IF(N195="snížená",J195,0)</f>
        <v>0</v>
      </c>
      <c r="BG195" s="582">
        <f>IF(N195="zákl. přenesená",J195,0)</f>
        <v>0</v>
      </c>
      <c r="BH195" s="582">
        <f>IF(N195="sníž. přenesená",J195,0)</f>
        <v>0</v>
      </c>
      <c r="BI195" s="582">
        <f>IF(N195="nulová",J195,0)</f>
        <v>0</v>
      </c>
      <c r="BJ195" s="482" t="s">
        <v>11</v>
      </c>
      <c r="BK195" s="582">
        <f>ROUND(I195*H195,0)</f>
        <v>0</v>
      </c>
      <c r="BL195" s="482" t="s">
        <v>129</v>
      </c>
      <c r="BM195" s="482" t="s">
        <v>5660</v>
      </c>
    </row>
    <row r="196" spans="2:65" s="492" customFormat="1" ht="148.5">
      <c r="B196" s="493"/>
      <c r="D196" s="594" t="s">
        <v>257</v>
      </c>
      <c r="F196" s="595" t="s">
        <v>5314</v>
      </c>
      <c r="L196" s="493"/>
      <c r="M196" s="596"/>
      <c r="N196" s="494"/>
      <c r="O196" s="494"/>
      <c r="P196" s="494"/>
      <c r="Q196" s="494"/>
      <c r="R196" s="494"/>
      <c r="S196" s="494"/>
      <c r="T196" s="597"/>
      <c r="AT196" s="482" t="s">
        <v>257</v>
      </c>
      <c r="AU196" s="482" t="s">
        <v>89</v>
      </c>
    </row>
    <row r="197" spans="2:65" s="599" customFormat="1">
      <c r="B197" s="598"/>
      <c r="D197" s="594" t="s">
        <v>205</v>
      </c>
      <c r="E197" s="600" t="s">
        <v>5</v>
      </c>
      <c r="F197" s="601" t="s">
        <v>2034</v>
      </c>
      <c r="H197" s="600" t="s">
        <v>5</v>
      </c>
      <c r="L197" s="598"/>
      <c r="M197" s="602"/>
      <c r="N197" s="603"/>
      <c r="O197" s="603"/>
      <c r="P197" s="603"/>
      <c r="Q197" s="603"/>
      <c r="R197" s="603"/>
      <c r="S197" s="603"/>
      <c r="T197" s="604"/>
      <c r="AT197" s="600" t="s">
        <v>205</v>
      </c>
      <c r="AU197" s="600" t="s">
        <v>89</v>
      </c>
      <c r="AV197" s="599" t="s">
        <v>11</v>
      </c>
      <c r="AW197" s="599" t="s">
        <v>43</v>
      </c>
      <c r="AX197" s="599" t="s">
        <v>82</v>
      </c>
      <c r="AY197" s="600" t="s">
        <v>197</v>
      </c>
    </row>
    <row r="198" spans="2:65" s="606" customFormat="1">
      <c r="B198" s="605"/>
      <c r="D198" s="594" t="s">
        <v>205</v>
      </c>
      <c r="E198" s="607" t="s">
        <v>5</v>
      </c>
      <c r="F198" s="608" t="s">
        <v>5659</v>
      </c>
      <c r="H198" s="609">
        <v>50.2</v>
      </c>
      <c r="L198" s="605"/>
      <c r="M198" s="610"/>
      <c r="N198" s="611"/>
      <c r="O198" s="611"/>
      <c r="P198" s="611"/>
      <c r="Q198" s="611"/>
      <c r="R198" s="611"/>
      <c r="S198" s="611"/>
      <c r="T198" s="612"/>
      <c r="AT198" s="607" t="s">
        <v>205</v>
      </c>
      <c r="AU198" s="607" t="s">
        <v>89</v>
      </c>
      <c r="AV198" s="606" t="s">
        <v>89</v>
      </c>
      <c r="AW198" s="606" t="s">
        <v>43</v>
      </c>
      <c r="AX198" s="606" t="s">
        <v>82</v>
      </c>
      <c r="AY198" s="607" t="s">
        <v>197</v>
      </c>
    </row>
    <row r="199" spans="2:65" s="614" customFormat="1">
      <c r="B199" s="613"/>
      <c r="D199" s="594" t="s">
        <v>205</v>
      </c>
      <c r="E199" s="615" t="s">
        <v>5</v>
      </c>
      <c r="F199" s="616" t="s">
        <v>210</v>
      </c>
      <c r="H199" s="617">
        <v>50.2</v>
      </c>
      <c r="L199" s="613"/>
      <c r="M199" s="618"/>
      <c r="N199" s="619"/>
      <c r="O199" s="619"/>
      <c r="P199" s="619"/>
      <c r="Q199" s="619"/>
      <c r="R199" s="619"/>
      <c r="S199" s="619"/>
      <c r="T199" s="620"/>
      <c r="AT199" s="615" t="s">
        <v>205</v>
      </c>
      <c r="AU199" s="615" t="s">
        <v>89</v>
      </c>
      <c r="AV199" s="614" t="s">
        <v>129</v>
      </c>
      <c r="AW199" s="614" t="s">
        <v>43</v>
      </c>
      <c r="AX199" s="614" t="s">
        <v>11</v>
      </c>
      <c r="AY199" s="615" t="s">
        <v>197</v>
      </c>
    </row>
    <row r="200" spans="2:65" s="492" customFormat="1" ht="16.5" customHeight="1">
      <c r="B200" s="493"/>
      <c r="C200" s="572" t="s">
        <v>10</v>
      </c>
      <c r="D200" s="572" t="s">
        <v>199</v>
      </c>
      <c r="E200" s="573" t="s">
        <v>2045</v>
      </c>
      <c r="F200" s="574" t="s">
        <v>2046</v>
      </c>
      <c r="G200" s="575" t="s">
        <v>271</v>
      </c>
      <c r="H200" s="576">
        <v>85.34</v>
      </c>
      <c r="I200" s="7"/>
      <c r="J200" s="577">
        <f>ROUND(I200*H200,0)</f>
        <v>0</v>
      </c>
      <c r="K200" s="574" t="s">
        <v>203</v>
      </c>
      <c r="L200" s="493"/>
      <c r="M200" s="578" t="s">
        <v>5</v>
      </c>
      <c r="N200" s="579" t="s">
        <v>53</v>
      </c>
      <c r="O200" s="494"/>
      <c r="P200" s="580">
        <f>O200*H200</f>
        <v>0</v>
      </c>
      <c r="Q200" s="580">
        <v>0</v>
      </c>
      <c r="R200" s="580">
        <f>Q200*H200</f>
        <v>0</v>
      </c>
      <c r="S200" s="580">
        <v>0</v>
      </c>
      <c r="T200" s="581">
        <f>S200*H200</f>
        <v>0</v>
      </c>
      <c r="AR200" s="482" t="s">
        <v>129</v>
      </c>
      <c r="AT200" s="482" t="s">
        <v>199</v>
      </c>
      <c r="AU200" s="482" t="s">
        <v>89</v>
      </c>
      <c r="AY200" s="482" t="s">
        <v>197</v>
      </c>
      <c r="BE200" s="582">
        <f>IF(N200="základní",J200,0)</f>
        <v>0</v>
      </c>
      <c r="BF200" s="582">
        <f>IF(N200="snížená",J200,0)</f>
        <v>0</v>
      </c>
      <c r="BG200" s="582">
        <f>IF(N200="zákl. přenesená",J200,0)</f>
        <v>0</v>
      </c>
      <c r="BH200" s="582">
        <f>IF(N200="sníž. přenesená",J200,0)</f>
        <v>0</v>
      </c>
      <c r="BI200" s="582">
        <f>IF(N200="nulová",J200,0)</f>
        <v>0</v>
      </c>
      <c r="BJ200" s="482" t="s">
        <v>11</v>
      </c>
      <c r="BK200" s="582">
        <f>ROUND(I200*H200,0)</f>
        <v>0</v>
      </c>
      <c r="BL200" s="482" t="s">
        <v>129</v>
      </c>
      <c r="BM200" s="482" t="s">
        <v>5661</v>
      </c>
    </row>
    <row r="201" spans="2:65" s="492" customFormat="1" ht="175.5">
      <c r="B201" s="493"/>
      <c r="D201" s="594" t="s">
        <v>257</v>
      </c>
      <c r="F201" s="595" t="s">
        <v>2043</v>
      </c>
      <c r="L201" s="493"/>
      <c r="M201" s="596"/>
      <c r="N201" s="494"/>
      <c r="O201" s="494"/>
      <c r="P201" s="494"/>
      <c r="Q201" s="494"/>
      <c r="R201" s="494"/>
      <c r="S201" s="494"/>
      <c r="T201" s="597"/>
      <c r="AT201" s="482" t="s">
        <v>257</v>
      </c>
      <c r="AU201" s="482" t="s">
        <v>89</v>
      </c>
    </row>
    <row r="202" spans="2:65" s="599" customFormat="1">
      <c r="B202" s="598"/>
      <c r="D202" s="594" t="s">
        <v>205</v>
      </c>
      <c r="E202" s="600" t="s">
        <v>5</v>
      </c>
      <c r="F202" s="601" t="s">
        <v>2034</v>
      </c>
      <c r="H202" s="600" t="s">
        <v>5</v>
      </c>
      <c r="L202" s="598"/>
      <c r="M202" s="602"/>
      <c r="N202" s="603"/>
      <c r="O202" s="603"/>
      <c r="P202" s="603"/>
      <c r="Q202" s="603"/>
      <c r="R202" s="603"/>
      <c r="S202" s="603"/>
      <c r="T202" s="604"/>
      <c r="AT202" s="600" t="s">
        <v>205</v>
      </c>
      <c r="AU202" s="600" t="s">
        <v>89</v>
      </c>
      <c r="AV202" s="599" t="s">
        <v>11</v>
      </c>
      <c r="AW202" s="599" t="s">
        <v>43</v>
      </c>
      <c r="AX202" s="599" t="s">
        <v>82</v>
      </c>
      <c r="AY202" s="600" t="s">
        <v>197</v>
      </c>
    </row>
    <row r="203" spans="2:65" s="606" customFormat="1">
      <c r="B203" s="605"/>
      <c r="D203" s="594" t="s">
        <v>205</v>
      </c>
      <c r="E203" s="607" t="s">
        <v>5</v>
      </c>
      <c r="F203" s="608" t="s">
        <v>5659</v>
      </c>
      <c r="H203" s="609">
        <v>50.2</v>
      </c>
      <c r="L203" s="605"/>
      <c r="M203" s="610"/>
      <c r="N203" s="611"/>
      <c r="O203" s="611"/>
      <c r="P203" s="611"/>
      <c r="Q203" s="611"/>
      <c r="R203" s="611"/>
      <c r="S203" s="611"/>
      <c r="T203" s="612"/>
      <c r="AT203" s="607" t="s">
        <v>205</v>
      </c>
      <c r="AU203" s="607" t="s">
        <v>89</v>
      </c>
      <c r="AV203" s="606" t="s">
        <v>89</v>
      </c>
      <c r="AW203" s="606" t="s">
        <v>43</v>
      </c>
      <c r="AX203" s="606" t="s">
        <v>82</v>
      </c>
      <c r="AY203" s="607" t="s">
        <v>197</v>
      </c>
    </row>
    <row r="204" spans="2:65" s="614" customFormat="1">
      <c r="B204" s="613"/>
      <c r="D204" s="594" t="s">
        <v>205</v>
      </c>
      <c r="E204" s="615" t="s">
        <v>5</v>
      </c>
      <c r="F204" s="616" t="s">
        <v>210</v>
      </c>
      <c r="H204" s="617">
        <v>50.2</v>
      </c>
      <c r="L204" s="613"/>
      <c r="M204" s="618"/>
      <c r="N204" s="619"/>
      <c r="O204" s="619"/>
      <c r="P204" s="619"/>
      <c r="Q204" s="619"/>
      <c r="R204" s="619"/>
      <c r="S204" s="619"/>
      <c r="T204" s="620"/>
      <c r="AT204" s="615" t="s">
        <v>205</v>
      </c>
      <c r="AU204" s="615" t="s">
        <v>89</v>
      </c>
      <c r="AV204" s="614" t="s">
        <v>129</v>
      </c>
      <c r="AW204" s="614" t="s">
        <v>43</v>
      </c>
      <c r="AX204" s="614" t="s">
        <v>11</v>
      </c>
      <c r="AY204" s="615" t="s">
        <v>197</v>
      </c>
    </row>
    <row r="205" spans="2:65" s="606" customFormat="1">
      <c r="B205" s="605"/>
      <c r="D205" s="594" t="s">
        <v>205</v>
      </c>
      <c r="F205" s="608" t="s">
        <v>5662</v>
      </c>
      <c r="H205" s="609">
        <v>85.34</v>
      </c>
      <c r="L205" s="605"/>
      <c r="M205" s="610"/>
      <c r="N205" s="611"/>
      <c r="O205" s="611"/>
      <c r="P205" s="611"/>
      <c r="Q205" s="611"/>
      <c r="R205" s="611"/>
      <c r="S205" s="611"/>
      <c r="T205" s="612"/>
      <c r="AT205" s="607" t="s">
        <v>205</v>
      </c>
      <c r="AU205" s="607" t="s">
        <v>89</v>
      </c>
      <c r="AV205" s="606" t="s">
        <v>89</v>
      </c>
      <c r="AW205" s="606" t="s">
        <v>6</v>
      </c>
      <c r="AX205" s="606" t="s">
        <v>11</v>
      </c>
      <c r="AY205" s="607" t="s">
        <v>197</v>
      </c>
    </row>
    <row r="206" spans="2:65" s="492" customFormat="1" ht="25.5" customHeight="1">
      <c r="B206" s="493"/>
      <c r="C206" s="572" t="s">
        <v>450</v>
      </c>
      <c r="D206" s="572" t="s">
        <v>199</v>
      </c>
      <c r="E206" s="573" t="s">
        <v>2049</v>
      </c>
      <c r="F206" s="574" t="s">
        <v>2050</v>
      </c>
      <c r="G206" s="575" t="s">
        <v>213</v>
      </c>
      <c r="H206" s="576">
        <v>30.4</v>
      </c>
      <c r="I206" s="7"/>
      <c r="J206" s="577">
        <f>ROUND(I206*H206,0)</f>
        <v>0</v>
      </c>
      <c r="K206" s="574" t="s">
        <v>203</v>
      </c>
      <c r="L206" s="493"/>
      <c r="M206" s="578" t="s">
        <v>5</v>
      </c>
      <c r="N206" s="579" t="s">
        <v>53</v>
      </c>
      <c r="O206" s="494"/>
      <c r="P206" s="580">
        <f>O206*H206</f>
        <v>0</v>
      </c>
      <c r="Q206" s="580">
        <v>0</v>
      </c>
      <c r="R206" s="580">
        <f>Q206*H206</f>
        <v>0</v>
      </c>
      <c r="S206" s="580">
        <v>0</v>
      </c>
      <c r="T206" s="581">
        <f>S206*H206</f>
        <v>0</v>
      </c>
      <c r="AR206" s="482" t="s">
        <v>129</v>
      </c>
      <c r="AT206" s="482" t="s">
        <v>199</v>
      </c>
      <c r="AU206" s="482" t="s">
        <v>89</v>
      </c>
      <c r="AY206" s="482" t="s">
        <v>197</v>
      </c>
      <c r="BE206" s="582">
        <f>IF(N206="základní",J206,0)</f>
        <v>0</v>
      </c>
      <c r="BF206" s="582">
        <f>IF(N206="snížená",J206,0)</f>
        <v>0</v>
      </c>
      <c r="BG206" s="582">
        <f>IF(N206="zákl. přenesená",J206,0)</f>
        <v>0</v>
      </c>
      <c r="BH206" s="582">
        <f>IF(N206="sníž. přenesená",J206,0)</f>
        <v>0</v>
      </c>
      <c r="BI206" s="582">
        <f>IF(N206="nulová",J206,0)</f>
        <v>0</v>
      </c>
      <c r="BJ206" s="482" t="s">
        <v>11</v>
      </c>
      <c r="BK206" s="582">
        <f>ROUND(I206*H206,0)</f>
        <v>0</v>
      </c>
      <c r="BL206" s="482" t="s">
        <v>129</v>
      </c>
      <c r="BM206" s="482" t="s">
        <v>5663</v>
      </c>
    </row>
    <row r="207" spans="2:65" s="492" customFormat="1" ht="175.5">
      <c r="B207" s="493"/>
      <c r="D207" s="594" t="s">
        <v>257</v>
      </c>
      <c r="F207" s="595" t="s">
        <v>2052</v>
      </c>
      <c r="L207" s="493"/>
      <c r="M207" s="596"/>
      <c r="N207" s="494"/>
      <c r="O207" s="494"/>
      <c r="P207" s="494"/>
      <c r="Q207" s="494"/>
      <c r="R207" s="494"/>
      <c r="S207" s="494"/>
      <c r="T207" s="597"/>
      <c r="AT207" s="482" t="s">
        <v>257</v>
      </c>
      <c r="AU207" s="482" t="s">
        <v>89</v>
      </c>
    </row>
    <row r="208" spans="2:65" s="599" customFormat="1">
      <c r="B208" s="598"/>
      <c r="D208" s="594" t="s">
        <v>205</v>
      </c>
      <c r="E208" s="600" t="s">
        <v>5</v>
      </c>
      <c r="F208" s="601" t="s">
        <v>5588</v>
      </c>
      <c r="H208" s="600" t="s">
        <v>5</v>
      </c>
      <c r="L208" s="598"/>
      <c r="M208" s="602"/>
      <c r="N208" s="603"/>
      <c r="O208" s="603"/>
      <c r="P208" s="603"/>
      <c r="Q208" s="603"/>
      <c r="R208" s="603"/>
      <c r="S208" s="603"/>
      <c r="T208" s="604"/>
      <c r="AT208" s="600" t="s">
        <v>205</v>
      </c>
      <c r="AU208" s="600" t="s">
        <v>89</v>
      </c>
      <c r="AV208" s="599" t="s">
        <v>11</v>
      </c>
      <c r="AW208" s="599" t="s">
        <v>43</v>
      </c>
      <c r="AX208" s="599" t="s">
        <v>82</v>
      </c>
      <c r="AY208" s="600" t="s">
        <v>197</v>
      </c>
    </row>
    <row r="209" spans="2:51" s="599" customFormat="1">
      <c r="B209" s="598"/>
      <c r="D209" s="594" t="s">
        <v>205</v>
      </c>
      <c r="E209" s="600" t="s">
        <v>5</v>
      </c>
      <c r="F209" s="601" t="s">
        <v>5664</v>
      </c>
      <c r="H209" s="600" t="s">
        <v>5</v>
      </c>
      <c r="L209" s="598"/>
      <c r="M209" s="602"/>
      <c r="N209" s="603"/>
      <c r="O209" s="603"/>
      <c r="P209" s="603"/>
      <c r="Q209" s="603"/>
      <c r="R209" s="603"/>
      <c r="S209" s="603"/>
      <c r="T209" s="604"/>
      <c r="AT209" s="600" t="s">
        <v>205</v>
      </c>
      <c r="AU209" s="600" t="s">
        <v>89</v>
      </c>
      <c r="AV209" s="599" t="s">
        <v>11</v>
      </c>
      <c r="AW209" s="599" t="s">
        <v>43</v>
      </c>
      <c r="AX209" s="599" t="s">
        <v>82</v>
      </c>
      <c r="AY209" s="600" t="s">
        <v>197</v>
      </c>
    </row>
    <row r="210" spans="2:51" s="599" customFormat="1">
      <c r="B210" s="598"/>
      <c r="D210" s="594" t="s">
        <v>205</v>
      </c>
      <c r="E210" s="600" t="s">
        <v>5</v>
      </c>
      <c r="F210" s="601" t="s">
        <v>5665</v>
      </c>
      <c r="H210" s="600" t="s">
        <v>5</v>
      </c>
      <c r="L210" s="598"/>
      <c r="M210" s="602"/>
      <c r="N210" s="603"/>
      <c r="O210" s="603"/>
      <c r="P210" s="603"/>
      <c r="Q210" s="603"/>
      <c r="R210" s="603"/>
      <c r="S210" s="603"/>
      <c r="T210" s="604"/>
      <c r="AT210" s="600" t="s">
        <v>205</v>
      </c>
      <c r="AU210" s="600" t="s">
        <v>89</v>
      </c>
      <c r="AV210" s="599" t="s">
        <v>11</v>
      </c>
      <c r="AW210" s="599" t="s">
        <v>43</v>
      </c>
      <c r="AX210" s="599" t="s">
        <v>82</v>
      </c>
      <c r="AY210" s="600" t="s">
        <v>197</v>
      </c>
    </row>
    <row r="211" spans="2:51" s="606" customFormat="1">
      <c r="B211" s="605"/>
      <c r="D211" s="594" t="s">
        <v>205</v>
      </c>
      <c r="E211" s="607" t="s">
        <v>5</v>
      </c>
      <c r="F211" s="608" t="s">
        <v>5666</v>
      </c>
      <c r="H211" s="609">
        <v>48</v>
      </c>
      <c r="L211" s="605"/>
      <c r="M211" s="610"/>
      <c r="N211" s="611"/>
      <c r="O211" s="611"/>
      <c r="P211" s="611"/>
      <c r="Q211" s="611"/>
      <c r="R211" s="611"/>
      <c r="S211" s="611"/>
      <c r="T211" s="612"/>
      <c r="AT211" s="607" t="s">
        <v>205</v>
      </c>
      <c r="AU211" s="607" t="s">
        <v>89</v>
      </c>
      <c r="AV211" s="606" t="s">
        <v>89</v>
      </c>
      <c r="AW211" s="606" t="s">
        <v>43</v>
      </c>
      <c r="AX211" s="606" t="s">
        <v>82</v>
      </c>
      <c r="AY211" s="607" t="s">
        <v>197</v>
      </c>
    </row>
    <row r="212" spans="2:51" s="599" customFormat="1">
      <c r="B212" s="598"/>
      <c r="D212" s="594" t="s">
        <v>205</v>
      </c>
      <c r="E212" s="600" t="s">
        <v>5</v>
      </c>
      <c r="F212" s="601" t="s">
        <v>5649</v>
      </c>
      <c r="H212" s="600" t="s">
        <v>5</v>
      </c>
      <c r="L212" s="598"/>
      <c r="M212" s="602"/>
      <c r="N212" s="603"/>
      <c r="O212" s="603"/>
      <c r="P212" s="603"/>
      <c r="Q212" s="603"/>
      <c r="R212" s="603"/>
      <c r="S212" s="603"/>
      <c r="T212" s="604"/>
      <c r="AT212" s="600" t="s">
        <v>205</v>
      </c>
      <c r="AU212" s="600" t="s">
        <v>89</v>
      </c>
      <c r="AV212" s="599" t="s">
        <v>11</v>
      </c>
      <c r="AW212" s="599" t="s">
        <v>43</v>
      </c>
      <c r="AX212" s="599" t="s">
        <v>82</v>
      </c>
      <c r="AY212" s="600" t="s">
        <v>197</v>
      </c>
    </row>
    <row r="213" spans="2:51" s="606" customFormat="1">
      <c r="B213" s="605"/>
      <c r="D213" s="594" t="s">
        <v>205</v>
      </c>
      <c r="E213" s="607" t="s">
        <v>5</v>
      </c>
      <c r="F213" s="608" t="s">
        <v>5650</v>
      </c>
      <c r="H213" s="609">
        <v>-16</v>
      </c>
      <c r="L213" s="605"/>
      <c r="M213" s="610"/>
      <c r="N213" s="611"/>
      <c r="O213" s="611"/>
      <c r="P213" s="611"/>
      <c r="Q213" s="611"/>
      <c r="R213" s="611"/>
      <c r="S213" s="611"/>
      <c r="T213" s="612"/>
      <c r="AT213" s="607" t="s">
        <v>205</v>
      </c>
      <c r="AU213" s="607" t="s">
        <v>89</v>
      </c>
      <c r="AV213" s="606" t="s">
        <v>89</v>
      </c>
      <c r="AW213" s="606" t="s">
        <v>43</v>
      </c>
      <c r="AX213" s="606" t="s">
        <v>82</v>
      </c>
      <c r="AY213" s="607" t="s">
        <v>197</v>
      </c>
    </row>
    <row r="214" spans="2:51" s="599" customFormat="1">
      <c r="B214" s="598"/>
      <c r="D214" s="594" t="s">
        <v>205</v>
      </c>
      <c r="E214" s="600" t="s">
        <v>5</v>
      </c>
      <c r="F214" s="601" t="s">
        <v>5468</v>
      </c>
      <c r="H214" s="600" t="s">
        <v>5</v>
      </c>
      <c r="L214" s="598"/>
      <c r="M214" s="602"/>
      <c r="N214" s="603"/>
      <c r="O214" s="603"/>
      <c r="P214" s="603"/>
      <c r="Q214" s="603"/>
      <c r="R214" s="603"/>
      <c r="S214" s="603"/>
      <c r="T214" s="604"/>
      <c r="AT214" s="600" t="s">
        <v>205</v>
      </c>
      <c r="AU214" s="600" t="s">
        <v>89</v>
      </c>
      <c r="AV214" s="599" t="s">
        <v>11</v>
      </c>
      <c r="AW214" s="599" t="s">
        <v>43</v>
      </c>
      <c r="AX214" s="599" t="s">
        <v>82</v>
      </c>
      <c r="AY214" s="600" t="s">
        <v>197</v>
      </c>
    </row>
    <row r="215" spans="2:51" s="606" customFormat="1">
      <c r="B215" s="605"/>
      <c r="D215" s="594" t="s">
        <v>205</v>
      </c>
      <c r="E215" s="607" t="s">
        <v>5</v>
      </c>
      <c r="F215" s="608" t="s">
        <v>5667</v>
      </c>
      <c r="H215" s="609">
        <v>-6.4</v>
      </c>
      <c r="L215" s="605"/>
      <c r="M215" s="610"/>
      <c r="N215" s="611"/>
      <c r="O215" s="611"/>
      <c r="P215" s="611"/>
      <c r="Q215" s="611"/>
      <c r="R215" s="611"/>
      <c r="S215" s="611"/>
      <c r="T215" s="612"/>
      <c r="AT215" s="607" t="s">
        <v>205</v>
      </c>
      <c r="AU215" s="607" t="s">
        <v>89</v>
      </c>
      <c r="AV215" s="606" t="s">
        <v>89</v>
      </c>
      <c r="AW215" s="606" t="s">
        <v>43</v>
      </c>
      <c r="AX215" s="606" t="s">
        <v>82</v>
      </c>
      <c r="AY215" s="607" t="s">
        <v>197</v>
      </c>
    </row>
    <row r="216" spans="2:51" s="599" customFormat="1">
      <c r="B216" s="598"/>
      <c r="D216" s="594" t="s">
        <v>205</v>
      </c>
      <c r="E216" s="600" t="s">
        <v>5</v>
      </c>
      <c r="F216" s="601" t="s">
        <v>5668</v>
      </c>
      <c r="H216" s="600" t="s">
        <v>5</v>
      </c>
      <c r="L216" s="598"/>
      <c r="M216" s="602"/>
      <c r="N216" s="603"/>
      <c r="O216" s="603"/>
      <c r="P216" s="603"/>
      <c r="Q216" s="603"/>
      <c r="R216" s="603"/>
      <c r="S216" s="603"/>
      <c r="T216" s="604"/>
      <c r="AT216" s="600" t="s">
        <v>205</v>
      </c>
      <c r="AU216" s="600" t="s">
        <v>89</v>
      </c>
      <c r="AV216" s="599" t="s">
        <v>11</v>
      </c>
      <c r="AW216" s="599" t="s">
        <v>43</v>
      </c>
      <c r="AX216" s="599" t="s">
        <v>82</v>
      </c>
      <c r="AY216" s="600" t="s">
        <v>197</v>
      </c>
    </row>
    <row r="217" spans="2:51" s="606" customFormat="1">
      <c r="B217" s="605"/>
      <c r="D217" s="594" t="s">
        <v>205</v>
      </c>
      <c r="E217" s="607" t="s">
        <v>5</v>
      </c>
      <c r="F217" s="608" t="s">
        <v>5669</v>
      </c>
      <c r="H217" s="609">
        <v>-16</v>
      </c>
      <c r="L217" s="605"/>
      <c r="M217" s="610"/>
      <c r="N217" s="611"/>
      <c r="O217" s="611"/>
      <c r="P217" s="611"/>
      <c r="Q217" s="611"/>
      <c r="R217" s="611"/>
      <c r="S217" s="611"/>
      <c r="T217" s="612"/>
      <c r="AT217" s="607" t="s">
        <v>205</v>
      </c>
      <c r="AU217" s="607" t="s">
        <v>89</v>
      </c>
      <c r="AV217" s="606" t="s">
        <v>89</v>
      </c>
      <c r="AW217" s="606" t="s">
        <v>43</v>
      </c>
      <c r="AX217" s="606" t="s">
        <v>82</v>
      </c>
      <c r="AY217" s="607" t="s">
        <v>197</v>
      </c>
    </row>
    <row r="218" spans="2:51" s="622" customFormat="1">
      <c r="B218" s="621"/>
      <c r="D218" s="594" t="s">
        <v>205</v>
      </c>
      <c r="E218" s="623" t="s">
        <v>5</v>
      </c>
      <c r="F218" s="624" t="s">
        <v>5670</v>
      </c>
      <c r="H218" s="625">
        <v>9.6</v>
      </c>
      <c r="L218" s="621"/>
      <c r="M218" s="626"/>
      <c r="N218" s="627"/>
      <c r="O218" s="627"/>
      <c r="P218" s="627"/>
      <c r="Q218" s="627"/>
      <c r="R218" s="627"/>
      <c r="S218" s="627"/>
      <c r="T218" s="628"/>
      <c r="AT218" s="623" t="s">
        <v>205</v>
      </c>
      <c r="AU218" s="623" t="s">
        <v>89</v>
      </c>
      <c r="AV218" s="622" t="s">
        <v>114</v>
      </c>
      <c r="AW218" s="622" t="s">
        <v>43</v>
      </c>
      <c r="AX218" s="622" t="s">
        <v>82</v>
      </c>
      <c r="AY218" s="623" t="s">
        <v>197</v>
      </c>
    </row>
    <row r="219" spans="2:51" s="599" customFormat="1">
      <c r="B219" s="598"/>
      <c r="D219" s="594" t="s">
        <v>205</v>
      </c>
      <c r="E219" s="600" t="s">
        <v>5</v>
      </c>
      <c r="F219" s="601" t="s">
        <v>5318</v>
      </c>
      <c r="H219" s="600" t="s">
        <v>5</v>
      </c>
      <c r="L219" s="598"/>
      <c r="M219" s="602"/>
      <c r="N219" s="603"/>
      <c r="O219" s="603"/>
      <c r="P219" s="603"/>
      <c r="Q219" s="603"/>
      <c r="R219" s="603"/>
      <c r="S219" s="603"/>
      <c r="T219" s="604"/>
      <c r="AT219" s="600" t="s">
        <v>205</v>
      </c>
      <c r="AU219" s="600" t="s">
        <v>89</v>
      </c>
      <c r="AV219" s="599" t="s">
        <v>11</v>
      </c>
      <c r="AW219" s="599" t="s">
        <v>43</v>
      </c>
      <c r="AX219" s="599" t="s">
        <v>82</v>
      </c>
      <c r="AY219" s="600" t="s">
        <v>197</v>
      </c>
    </row>
    <row r="220" spans="2:51" s="599" customFormat="1">
      <c r="B220" s="598"/>
      <c r="D220" s="594" t="s">
        <v>205</v>
      </c>
      <c r="E220" s="600" t="s">
        <v>5</v>
      </c>
      <c r="F220" s="601" t="s">
        <v>5671</v>
      </c>
      <c r="H220" s="600" t="s">
        <v>5</v>
      </c>
      <c r="L220" s="598"/>
      <c r="M220" s="602"/>
      <c r="N220" s="603"/>
      <c r="O220" s="603"/>
      <c r="P220" s="603"/>
      <c r="Q220" s="603"/>
      <c r="R220" s="603"/>
      <c r="S220" s="603"/>
      <c r="T220" s="604"/>
      <c r="AT220" s="600" t="s">
        <v>205</v>
      </c>
      <c r="AU220" s="600" t="s">
        <v>89</v>
      </c>
      <c r="AV220" s="599" t="s">
        <v>11</v>
      </c>
      <c r="AW220" s="599" t="s">
        <v>43</v>
      </c>
      <c r="AX220" s="599" t="s">
        <v>82</v>
      </c>
      <c r="AY220" s="600" t="s">
        <v>197</v>
      </c>
    </row>
    <row r="221" spans="2:51" s="606" customFormat="1">
      <c r="B221" s="605"/>
      <c r="D221" s="594" t="s">
        <v>205</v>
      </c>
      <c r="E221" s="607" t="s">
        <v>5</v>
      </c>
      <c r="F221" s="608" t="s">
        <v>5672</v>
      </c>
      <c r="H221" s="609">
        <v>13.5</v>
      </c>
      <c r="L221" s="605"/>
      <c r="M221" s="610"/>
      <c r="N221" s="611"/>
      <c r="O221" s="611"/>
      <c r="P221" s="611"/>
      <c r="Q221" s="611"/>
      <c r="R221" s="611"/>
      <c r="S221" s="611"/>
      <c r="T221" s="612"/>
      <c r="AT221" s="607" t="s">
        <v>205</v>
      </c>
      <c r="AU221" s="607" t="s">
        <v>89</v>
      </c>
      <c r="AV221" s="606" t="s">
        <v>89</v>
      </c>
      <c r="AW221" s="606" t="s">
        <v>43</v>
      </c>
      <c r="AX221" s="606" t="s">
        <v>82</v>
      </c>
      <c r="AY221" s="607" t="s">
        <v>197</v>
      </c>
    </row>
    <row r="222" spans="2:51" s="599" customFormat="1">
      <c r="B222" s="598"/>
      <c r="D222" s="594" t="s">
        <v>205</v>
      </c>
      <c r="E222" s="600" t="s">
        <v>5</v>
      </c>
      <c r="F222" s="601" t="s">
        <v>5468</v>
      </c>
      <c r="H222" s="600" t="s">
        <v>5</v>
      </c>
      <c r="L222" s="598"/>
      <c r="M222" s="602"/>
      <c r="N222" s="603"/>
      <c r="O222" s="603"/>
      <c r="P222" s="603"/>
      <c r="Q222" s="603"/>
      <c r="R222" s="603"/>
      <c r="S222" s="603"/>
      <c r="T222" s="604"/>
      <c r="AT222" s="600" t="s">
        <v>205</v>
      </c>
      <c r="AU222" s="600" t="s">
        <v>89</v>
      </c>
      <c r="AV222" s="599" t="s">
        <v>11</v>
      </c>
      <c r="AW222" s="599" t="s">
        <v>43</v>
      </c>
      <c r="AX222" s="599" t="s">
        <v>82</v>
      </c>
      <c r="AY222" s="600" t="s">
        <v>197</v>
      </c>
    </row>
    <row r="223" spans="2:51" s="606" customFormat="1">
      <c r="B223" s="605"/>
      <c r="D223" s="594" t="s">
        <v>205</v>
      </c>
      <c r="E223" s="607" t="s">
        <v>5</v>
      </c>
      <c r="F223" s="608" t="s">
        <v>5673</v>
      </c>
      <c r="H223" s="609">
        <v>-1.8</v>
      </c>
      <c r="L223" s="605"/>
      <c r="M223" s="610"/>
      <c r="N223" s="611"/>
      <c r="O223" s="611"/>
      <c r="P223" s="611"/>
      <c r="Q223" s="611"/>
      <c r="R223" s="611"/>
      <c r="S223" s="611"/>
      <c r="T223" s="612"/>
      <c r="AT223" s="607" t="s">
        <v>205</v>
      </c>
      <c r="AU223" s="607" t="s">
        <v>89</v>
      </c>
      <c r="AV223" s="606" t="s">
        <v>89</v>
      </c>
      <c r="AW223" s="606" t="s">
        <v>43</v>
      </c>
      <c r="AX223" s="606" t="s">
        <v>82</v>
      </c>
      <c r="AY223" s="607" t="s">
        <v>197</v>
      </c>
    </row>
    <row r="224" spans="2:51" s="599" customFormat="1">
      <c r="B224" s="598"/>
      <c r="D224" s="594" t="s">
        <v>205</v>
      </c>
      <c r="E224" s="600" t="s">
        <v>5</v>
      </c>
      <c r="F224" s="601" t="s">
        <v>5668</v>
      </c>
      <c r="H224" s="600" t="s">
        <v>5</v>
      </c>
      <c r="L224" s="598"/>
      <c r="M224" s="602"/>
      <c r="N224" s="603"/>
      <c r="O224" s="603"/>
      <c r="P224" s="603"/>
      <c r="Q224" s="603"/>
      <c r="R224" s="603"/>
      <c r="S224" s="603"/>
      <c r="T224" s="604"/>
      <c r="AT224" s="600" t="s">
        <v>205</v>
      </c>
      <c r="AU224" s="600" t="s">
        <v>89</v>
      </c>
      <c r="AV224" s="599" t="s">
        <v>11</v>
      </c>
      <c r="AW224" s="599" t="s">
        <v>43</v>
      </c>
      <c r="AX224" s="599" t="s">
        <v>82</v>
      </c>
      <c r="AY224" s="600" t="s">
        <v>197</v>
      </c>
    </row>
    <row r="225" spans="2:65" s="606" customFormat="1">
      <c r="B225" s="605"/>
      <c r="D225" s="594" t="s">
        <v>205</v>
      </c>
      <c r="E225" s="607" t="s">
        <v>5</v>
      </c>
      <c r="F225" s="608" t="s">
        <v>5674</v>
      </c>
      <c r="H225" s="609">
        <v>-4.5</v>
      </c>
      <c r="L225" s="605"/>
      <c r="M225" s="610"/>
      <c r="N225" s="611"/>
      <c r="O225" s="611"/>
      <c r="P225" s="611"/>
      <c r="Q225" s="611"/>
      <c r="R225" s="611"/>
      <c r="S225" s="611"/>
      <c r="T225" s="612"/>
      <c r="AT225" s="607" t="s">
        <v>205</v>
      </c>
      <c r="AU225" s="607" t="s">
        <v>89</v>
      </c>
      <c r="AV225" s="606" t="s">
        <v>89</v>
      </c>
      <c r="AW225" s="606" t="s">
        <v>43</v>
      </c>
      <c r="AX225" s="606" t="s">
        <v>82</v>
      </c>
      <c r="AY225" s="607" t="s">
        <v>197</v>
      </c>
    </row>
    <row r="226" spans="2:65" s="599" customFormat="1">
      <c r="B226" s="598"/>
      <c r="D226" s="594" t="s">
        <v>205</v>
      </c>
      <c r="E226" s="600" t="s">
        <v>5</v>
      </c>
      <c r="F226" s="601" t="s">
        <v>5640</v>
      </c>
      <c r="H226" s="600" t="s">
        <v>5</v>
      </c>
      <c r="L226" s="598"/>
      <c r="M226" s="602"/>
      <c r="N226" s="603"/>
      <c r="O226" s="603"/>
      <c r="P226" s="603"/>
      <c r="Q226" s="603"/>
      <c r="R226" s="603"/>
      <c r="S226" s="603"/>
      <c r="T226" s="604"/>
      <c r="AT226" s="600" t="s">
        <v>205</v>
      </c>
      <c r="AU226" s="600" t="s">
        <v>89</v>
      </c>
      <c r="AV226" s="599" t="s">
        <v>11</v>
      </c>
      <c r="AW226" s="599" t="s">
        <v>43</v>
      </c>
      <c r="AX226" s="599" t="s">
        <v>82</v>
      </c>
      <c r="AY226" s="600" t="s">
        <v>197</v>
      </c>
    </row>
    <row r="227" spans="2:65" s="606" customFormat="1">
      <c r="B227" s="605"/>
      <c r="D227" s="594" t="s">
        <v>205</v>
      </c>
      <c r="E227" s="607" t="s">
        <v>5</v>
      </c>
      <c r="F227" s="608" t="s">
        <v>5651</v>
      </c>
      <c r="H227" s="609">
        <v>25.5</v>
      </c>
      <c r="L227" s="605"/>
      <c r="M227" s="610"/>
      <c r="N227" s="611"/>
      <c r="O227" s="611"/>
      <c r="P227" s="611"/>
      <c r="Q227" s="611"/>
      <c r="R227" s="611"/>
      <c r="S227" s="611"/>
      <c r="T227" s="612"/>
      <c r="AT227" s="607" t="s">
        <v>205</v>
      </c>
      <c r="AU227" s="607" t="s">
        <v>89</v>
      </c>
      <c r="AV227" s="606" t="s">
        <v>89</v>
      </c>
      <c r="AW227" s="606" t="s">
        <v>43</v>
      </c>
      <c r="AX227" s="606" t="s">
        <v>82</v>
      </c>
      <c r="AY227" s="607" t="s">
        <v>197</v>
      </c>
    </row>
    <row r="228" spans="2:65" s="599" customFormat="1">
      <c r="B228" s="598"/>
      <c r="D228" s="594" t="s">
        <v>205</v>
      </c>
      <c r="E228" s="600" t="s">
        <v>5</v>
      </c>
      <c r="F228" s="601" t="s">
        <v>5468</v>
      </c>
      <c r="H228" s="600" t="s">
        <v>5</v>
      </c>
      <c r="L228" s="598"/>
      <c r="M228" s="602"/>
      <c r="N228" s="603"/>
      <c r="O228" s="603"/>
      <c r="P228" s="603"/>
      <c r="Q228" s="603"/>
      <c r="R228" s="603"/>
      <c r="S228" s="603"/>
      <c r="T228" s="604"/>
      <c r="AT228" s="600" t="s">
        <v>205</v>
      </c>
      <c r="AU228" s="600" t="s">
        <v>89</v>
      </c>
      <c r="AV228" s="599" t="s">
        <v>11</v>
      </c>
      <c r="AW228" s="599" t="s">
        <v>43</v>
      </c>
      <c r="AX228" s="599" t="s">
        <v>82</v>
      </c>
      <c r="AY228" s="600" t="s">
        <v>197</v>
      </c>
    </row>
    <row r="229" spans="2:65" s="606" customFormat="1">
      <c r="B229" s="605"/>
      <c r="D229" s="594" t="s">
        <v>205</v>
      </c>
      <c r="E229" s="607" t="s">
        <v>5</v>
      </c>
      <c r="F229" s="608" t="s">
        <v>5675</v>
      </c>
      <c r="H229" s="609">
        <v>-3.4</v>
      </c>
      <c r="L229" s="605"/>
      <c r="M229" s="610"/>
      <c r="N229" s="611"/>
      <c r="O229" s="611"/>
      <c r="P229" s="611"/>
      <c r="Q229" s="611"/>
      <c r="R229" s="611"/>
      <c r="S229" s="611"/>
      <c r="T229" s="612"/>
      <c r="AT229" s="607" t="s">
        <v>205</v>
      </c>
      <c r="AU229" s="607" t="s">
        <v>89</v>
      </c>
      <c r="AV229" s="606" t="s">
        <v>89</v>
      </c>
      <c r="AW229" s="606" t="s">
        <v>43</v>
      </c>
      <c r="AX229" s="606" t="s">
        <v>82</v>
      </c>
      <c r="AY229" s="607" t="s">
        <v>197</v>
      </c>
    </row>
    <row r="230" spans="2:65" s="599" customFormat="1">
      <c r="B230" s="598"/>
      <c r="D230" s="594" t="s">
        <v>205</v>
      </c>
      <c r="E230" s="600" t="s">
        <v>5</v>
      </c>
      <c r="F230" s="601" t="s">
        <v>5668</v>
      </c>
      <c r="H230" s="600" t="s">
        <v>5</v>
      </c>
      <c r="L230" s="598"/>
      <c r="M230" s="602"/>
      <c r="N230" s="603"/>
      <c r="O230" s="603"/>
      <c r="P230" s="603"/>
      <c r="Q230" s="603"/>
      <c r="R230" s="603"/>
      <c r="S230" s="603"/>
      <c r="T230" s="604"/>
      <c r="AT230" s="600" t="s">
        <v>205</v>
      </c>
      <c r="AU230" s="600" t="s">
        <v>89</v>
      </c>
      <c r="AV230" s="599" t="s">
        <v>11</v>
      </c>
      <c r="AW230" s="599" t="s">
        <v>43</v>
      </c>
      <c r="AX230" s="599" t="s">
        <v>82</v>
      </c>
      <c r="AY230" s="600" t="s">
        <v>197</v>
      </c>
    </row>
    <row r="231" spans="2:65" s="606" customFormat="1">
      <c r="B231" s="605"/>
      <c r="D231" s="594" t="s">
        <v>205</v>
      </c>
      <c r="E231" s="607" t="s">
        <v>5</v>
      </c>
      <c r="F231" s="608" t="s">
        <v>5676</v>
      </c>
      <c r="H231" s="609">
        <v>-8.5</v>
      </c>
      <c r="L231" s="605"/>
      <c r="M231" s="610"/>
      <c r="N231" s="611"/>
      <c r="O231" s="611"/>
      <c r="P231" s="611"/>
      <c r="Q231" s="611"/>
      <c r="R231" s="611"/>
      <c r="S231" s="611"/>
      <c r="T231" s="612"/>
      <c r="AT231" s="607" t="s">
        <v>205</v>
      </c>
      <c r="AU231" s="607" t="s">
        <v>89</v>
      </c>
      <c r="AV231" s="606" t="s">
        <v>89</v>
      </c>
      <c r="AW231" s="606" t="s">
        <v>43</v>
      </c>
      <c r="AX231" s="606" t="s">
        <v>82</v>
      </c>
      <c r="AY231" s="607" t="s">
        <v>197</v>
      </c>
    </row>
    <row r="232" spans="2:65" s="622" customFormat="1">
      <c r="B232" s="621"/>
      <c r="D232" s="594" t="s">
        <v>205</v>
      </c>
      <c r="E232" s="623" t="s">
        <v>5</v>
      </c>
      <c r="F232" s="624" t="s">
        <v>5677</v>
      </c>
      <c r="H232" s="625">
        <v>20.8</v>
      </c>
      <c r="L232" s="621"/>
      <c r="M232" s="626"/>
      <c r="N232" s="627"/>
      <c r="O232" s="627"/>
      <c r="P232" s="627"/>
      <c r="Q232" s="627"/>
      <c r="R232" s="627"/>
      <c r="S232" s="627"/>
      <c r="T232" s="628"/>
      <c r="AT232" s="623" t="s">
        <v>205</v>
      </c>
      <c r="AU232" s="623" t="s">
        <v>89</v>
      </c>
      <c r="AV232" s="622" t="s">
        <v>114</v>
      </c>
      <c r="AW232" s="622" t="s">
        <v>43</v>
      </c>
      <c r="AX232" s="622" t="s">
        <v>82</v>
      </c>
      <c r="AY232" s="623" t="s">
        <v>197</v>
      </c>
    </row>
    <row r="233" spans="2:65" s="614" customFormat="1">
      <c r="B233" s="613"/>
      <c r="D233" s="594" t="s">
        <v>205</v>
      </c>
      <c r="E233" s="615" t="s">
        <v>5</v>
      </c>
      <c r="F233" s="616" t="s">
        <v>210</v>
      </c>
      <c r="H233" s="617">
        <v>30.4</v>
      </c>
      <c r="L233" s="613"/>
      <c r="M233" s="618"/>
      <c r="N233" s="619"/>
      <c r="O233" s="619"/>
      <c r="P233" s="619"/>
      <c r="Q233" s="619"/>
      <c r="R233" s="619"/>
      <c r="S233" s="619"/>
      <c r="T233" s="620"/>
      <c r="AT233" s="615" t="s">
        <v>205</v>
      </c>
      <c r="AU233" s="615" t="s">
        <v>89</v>
      </c>
      <c r="AV233" s="614" t="s">
        <v>129</v>
      </c>
      <c r="AW233" s="614" t="s">
        <v>43</v>
      </c>
      <c r="AX233" s="614" t="s">
        <v>11</v>
      </c>
      <c r="AY233" s="615" t="s">
        <v>197</v>
      </c>
    </row>
    <row r="234" spans="2:65" s="492" customFormat="1" ht="16.5" customHeight="1">
      <c r="B234" s="493"/>
      <c r="C234" s="629" t="s">
        <v>458</v>
      </c>
      <c r="D234" s="629" t="s">
        <v>1907</v>
      </c>
      <c r="E234" s="630" t="s">
        <v>5678</v>
      </c>
      <c r="F234" s="631" t="s">
        <v>5679</v>
      </c>
      <c r="G234" s="632" t="s">
        <v>271</v>
      </c>
      <c r="H234" s="633">
        <v>19.2</v>
      </c>
      <c r="I234" s="11"/>
      <c r="J234" s="634">
        <f>ROUND(I234*H234,0)</f>
        <v>0</v>
      </c>
      <c r="K234" s="631" t="s">
        <v>203</v>
      </c>
      <c r="L234" s="635"/>
      <c r="M234" s="636" t="s">
        <v>5</v>
      </c>
      <c r="N234" s="637" t="s">
        <v>53</v>
      </c>
      <c r="O234" s="494"/>
      <c r="P234" s="580">
        <f>O234*H234</f>
        <v>0</v>
      </c>
      <c r="Q234" s="580">
        <v>1</v>
      </c>
      <c r="R234" s="580">
        <f>Q234*H234</f>
        <v>19.2</v>
      </c>
      <c r="S234" s="580">
        <v>0</v>
      </c>
      <c r="T234" s="581">
        <f>S234*H234</f>
        <v>0</v>
      </c>
      <c r="AR234" s="482" t="s">
        <v>303</v>
      </c>
      <c r="AT234" s="482" t="s">
        <v>1907</v>
      </c>
      <c r="AU234" s="482" t="s">
        <v>89</v>
      </c>
      <c r="AY234" s="482" t="s">
        <v>197</v>
      </c>
      <c r="BE234" s="582">
        <f>IF(N234="základní",J234,0)</f>
        <v>0</v>
      </c>
      <c r="BF234" s="582">
        <f>IF(N234="snížená",J234,0)</f>
        <v>0</v>
      </c>
      <c r="BG234" s="582">
        <f>IF(N234="zákl. přenesená",J234,0)</f>
        <v>0</v>
      </c>
      <c r="BH234" s="582">
        <f>IF(N234="sníž. přenesená",J234,0)</f>
        <v>0</v>
      </c>
      <c r="BI234" s="582">
        <f>IF(N234="nulová",J234,0)</f>
        <v>0</v>
      </c>
      <c r="BJ234" s="482" t="s">
        <v>11</v>
      </c>
      <c r="BK234" s="582">
        <f>ROUND(I234*H234,0)</f>
        <v>0</v>
      </c>
      <c r="BL234" s="482" t="s">
        <v>129</v>
      </c>
      <c r="BM234" s="482" t="s">
        <v>5680</v>
      </c>
    </row>
    <row r="235" spans="2:65" s="606" customFormat="1">
      <c r="B235" s="605"/>
      <c r="D235" s="594" t="s">
        <v>205</v>
      </c>
      <c r="F235" s="608" t="s">
        <v>5681</v>
      </c>
      <c r="H235" s="609">
        <v>19.2</v>
      </c>
      <c r="L235" s="605"/>
      <c r="M235" s="610"/>
      <c r="N235" s="611"/>
      <c r="O235" s="611"/>
      <c r="P235" s="611"/>
      <c r="Q235" s="611"/>
      <c r="R235" s="611"/>
      <c r="S235" s="611"/>
      <c r="T235" s="612"/>
      <c r="AT235" s="607" t="s">
        <v>205</v>
      </c>
      <c r="AU235" s="607" t="s">
        <v>89</v>
      </c>
      <c r="AV235" s="606" t="s">
        <v>89</v>
      </c>
      <c r="AW235" s="606" t="s">
        <v>6</v>
      </c>
      <c r="AX235" s="606" t="s">
        <v>11</v>
      </c>
      <c r="AY235" s="607" t="s">
        <v>197</v>
      </c>
    </row>
    <row r="236" spans="2:65" s="492" customFormat="1" ht="38.25" customHeight="1">
      <c r="B236" s="493"/>
      <c r="C236" s="572" t="s">
        <v>466</v>
      </c>
      <c r="D236" s="572" t="s">
        <v>199</v>
      </c>
      <c r="E236" s="573" t="s">
        <v>5483</v>
      </c>
      <c r="F236" s="574" t="s">
        <v>5484</v>
      </c>
      <c r="G236" s="575" t="s">
        <v>213</v>
      </c>
      <c r="H236" s="576">
        <v>27.274000000000001</v>
      </c>
      <c r="I236" s="7"/>
      <c r="J236" s="577">
        <f>ROUND(I236*H236,0)</f>
        <v>0</v>
      </c>
      <c r="K236" s="574" t="s">
        <v>203</v>
      </c>
      <c r="L236" s="493"/>
      <c r="M236" s="578" t="s">
        <v>5</v>
      </c>
      <c r="N236" s="579" t="s">
        <v>53</v>
      </c>
      <c r="O236" s="494"/>
      <c r="P236" s="580">
        <f>O236*H236</f>
        <v>0</v>
      </c>
      <c r="Q236" s="580">
        <v>0</v>
      </c>
      <c r="R236" s="580">
        <f>Q236*H236</f>
        <v>0</v>
      </c>
      <c r="S236" s="580">
        <v>0</v>
      </c>
      <c r="T236" s="581">
        <f>S236*H236</f>
        <v>0</v>
      </c>
      <c r="AR236" s="482" t="s">
        <v>129</v>
      </c>
      <c r="AT236" s="482" t="s">
        <v>199</v>
      </c>
      <c r="AU236" s="482" t="s">
        <v>89</v>
      </c>
      <c r="AY236" s="482" t="s">
        <v>197</v>
      </c>
      <c r="BE236" s="582">
        <f>IF(N236="základní",J236,0)</f>
        <v>0</v>
      </c>
      <c r="BF236" s="582">
        <f>IF(N236="snížená",J236,0)</f>
        <v>0</v>
      </c>
      <c r="BG236" s="582">
        <f>IF(N236="zákl. přenesená",J236,0)</f>
        <v>0</v>
      </c>
      <c r="BH236" s="582">
        <f>IF(N236="sníž. přenesená",J236,0)</f>
        <v>0</v>
      </c>
      <c r="BI236" s="582">
        <f>IF(N236="nulová",J236,0)</f>
        <v>0</v>
      </c>
      <c r="BJ236" s="482" t="s">
        <v>11</v>
      </c>
      <c r="BK236" s="582">
        <f>ROUND(I236*H236,0)</f>
        <v>0</v>
      </c>
      <c r="BL236" s="482" t="s">
        <v>129</v>
      </c>
      <c r="BM236" s="482" t="s">
        <v>5682</v>
      </c>
    </row>
    <row r="237" spans="2:65" s="492" customFormat="1" ht="94.5">
      <c r="B237" s="493"/>
      <c r="D237" s="594" t="s">
        <v>257</v>
      </c>
      <c r="F237" s="595" t="s">
        <v>5486</v>
      </c>
      <c r="L237" s="493"/>
      <c r="M237" s="596"/>
      <c r="N237" s="494"/>
      <c r="O237" s="494"/>
      <c r="P237" s="494"/>
      <c r="Q237" s="494"/>
      <c r="R237" s="494"/>
      <c r="S237" s="494"/>
      <c r="T237" s="597"/>
      <c r="AT237" s="482" t="s">
        <v>257</v>
      </c>
      <c r="AU237" s="482" t="s">
        <v>89</v>
      </c>
    </row>
    <row r="238" spans="2:65" s="599" customFormat="1">
      <c r="B238" s="598"/>
      <c r="D238" s="594" t="s">
        <v>205</v>
      </c>
      <c r="E238" s="600" t="s">
        <v>5</v>
      </c>
      <c r="F238" s="601" t="s">
        <v>5588</v>
      </c>
      <c r="H238" s="600" t="s">
        <v>5</v>
      </c>
      <c r="L238" s="598"/>
      <c r="M238" s="602"/>
      <c r="N238" s="603"/>
      <c r="O238" s="603"/>
      <c r="P238" s="603"/>
      <c r="Q238" s="603"/>
      <c r="R238" s="603"/>
      <c r="S238" s="603"/>
      <c r="T238" s="604"/>
      <c r="AT238" s="600" t="s">
        <v>205</v>
      </c>
      <c r="AU238" s="600" t="s">
        <v>89</v>
      </c>
      <c r="AV238" s="599" t="s">
        <v>11</v>
      </c>
      <c r="AW238" s="599" t="s">
        <v>43</v>
      </c>
      <c r="AX238" s="599" t="s">
        <v>82</v>
      </c>
      <c r="AY238" s="600" t="s">
        <v>197</v>
      </c>
    </row>
    <row r="239" spans="2:65" s="599" customFormat="1">
      <c r="B239" s="598"/>
      <c r="D239" s="594" t="s">
        <v>205</v>
      </c>
      <c r="E239" s="600" t="s">
        <v>5</v>
      </c>
      <c r="F239" s="601" t="s">
        <v>5638</v>
      </c>
      <c r="H239" s="600" t="s">
        <v>5</v>
      </c>
      <c r="L239" s="598"/>
      <c r="M239" s="602"/>
      <c r="N239" s="603"/>
      <c r="O239" s="603"/>
      <c r="P239" s="603"/>
      <c r="Q239" s="603"/>
      <c r="R239" s="603"/>
      <c r="S239" s="603"/>
      <c r="T239" s="604"/>
      <c r="AT239" s="600" t="s">
        <v>205</v>
      </c>
      <c r="AU239" s="600" t="s">
        <v>89</v>
      </c>
      <c r="AV239" s="599" t="s">
        <v>11</v>
      </c>
      <c r="AW239" s="599" t="s">
        <v>43</v>
      </c>
      <c r="AX239" s="599" t="s">
        <v>82</v>
      </c>
      <c r="AY239" s="600" t="s">
        <v>197</v>
      </c>
    </row>
    <row r="240" spans="2:65" s="606" customFormat="1">
      <c r="B240" s="605"/>
      <c r="D240" s="594" t="s">
        <v>205</v>
      </c>
      <c r="E240" s="607" t="s">
        <v>5</v>
      </c>
      <c r="F240" s="608" t="s">
        <v>5683</v>
      </c>
      <c r="H240" s="609">
        <v>20.5</v>
      </c>
      <c r="L240" s="605"/>
      <c r="M240" s="610"/>
      <c r="N240" s="611"/>
      <c r="O240" s="611"/>
      <c r="P240" s="611"/>
      <c r="Q240" s="611"/>
      <c r="R240" s="611"/>
      <c r="S240" s="611"/>
      <c r="T240" s="612"/>
      <c r="AT240" s="607" t="s">
        <v>205</v>
      </c>
      <c r="AU240" s="607" t="s">
        <v>89</v>
      </c>
      <c r="AV240" s="606" t="s">
        <v>89</v>
      </c>
      <c r="AW240" s="606" t="s">
        <v>43</v>
      </c>
      <c r="AX240" s="606" t="s">
        <v>82</v>
      </c>
      <c r="AY240" s="607" t="s">
        <v>197</v>
      </c>
    </row>
    <row r="241" spans="2:65" s="599" customFormat="1">
      <c r="B241" s="598"/>
      <c r="D241" s="594" t="s">
        <v>205</v>
      </c>
      <c r="E241" s="600" t="s">
        <v>5</v>
      </c>
      <c r="F241" s="601" t="s">
        <v>5489</v>
      </c>
      <c r="H241" s="600" t="s">
        <v>5</v>
      </c>
      <c r="L241" s="598"/>
      <c r="M241" s="602"/>
      <c r="N241" s="603"/>
      <c r="O241" s="603"/>
      <c r="P241" s="603"/>
      <c r="Q241" s="603"/>
      <c r="R241" s="603"/>
      <c r="S241" s="603"/>
      <c r="T241" s="604"/>
      <c r="AT241" s="600" t="s">
        <v>205</v>
      </c>
      <c r="AU241" s="600" t="s">
        <v>89</v>
      </c>
      <c r="AV241" s="599" t="s">
        <v>11</v>
      </c>
      <c r="AW241" s="599" t="s">
        <v>43</v>
      </c>
      <c r="AX241" s="599" t="s">
        <v>82</v>
      </c>
      <c r="AY241" s="600" t="s">
        <v>197</v>
      </c>
    </row>
    <row r="242" spans="2:65" s="606" customFormat="1">
      <c r="B242" s="605"/>
      <c r="D242" s="594" t="s">
        <v>205</v>
      </c>
      <c r="E242" s="607" t="s">
        <v>5</v>
      </c>
      <c r="F242" s="608" t="s">
        <v>5684</v>
      </c>
      <c r="H242" s="609">
        <v>-1.288</v>
      </c>
      <c r="L242" s="605"/>
      <c r="M242" s="610"/>
      <c r="N242" s="611"/>
      <c r="O242" s="611"/>
      <c r="P242" s="611"/>
      <c r="Q242" s="611"/>
      <c r="R242" s="611"/>
      <c r="S242" s="611"/>
      <c r="T242" s="612"/>
      <c r="AT242" s="607" t="s">
        <v>205</v>
      </c>
      <c r="AU242" s="607" t="s">
        <v>89</v>
      </c>
      <c r="AV242" s="606" t="s">
        <v>89</v>
      </c>
      <c r="AW242" s="606" t="s">
        <v>43</v>
      </c>
      <c r="AX242" s="606" t="s">
        <v>82</v>
      </c>
      <c r="AY242" s="607" t="s">
        <v>197</v>
      </c>
    </row>
    <row r="243" spans="2:65" s="599" customFormat="1">
      <c r="B243" s="598"/>
      <c r="D243" s="594" t="s">
        <v>205</v>
      </c>
      <c r="E243" s="600" t="s">
        <v>5</v>
      </c>
      <c r="F243" s="601" t="s">
        <v>5640</v>
      </c>
      <c r="H243" s="600" t="s">
        <v>5</v>
      </c>
      <c r="L243" s="598"/>
      <c r="M243" s="602"/>
      <c r="N243" s="603"/>
      <c r="O243" s="603"/>
      <c r="P243" s="603"/>
      <c r="Q243" s="603"/>
      <c r="R243" s="603"/>
      <c r="S243" s="603"/>
      <c r="T243" s="604"/>
      <c r="AT243" s="600" t="s">
        <v>205</v>
      </c>
      <c r="AU243" s="600" t="s">
        <v>89</v>
      </c>
      <c r="AV243" s="599" t="s">
        <v>11</v>
      </c>
      <c r="AW243" s="599" t="s">
        <v>43</v>
      </c>
      <c r="AX243" s="599" t="s">
        <v>82</v>
      </c>
      <c r="AY243" s="600" t="s">
        <v>197</v>
      </c>
    </row>
    <row r="244" spans="2:65" s="606" customFormat="1">
      <c r="B244" s="605"/>
      <c r="D244" s="594" t="s">
        <v>205</v>
      </c>
      <c r="E244" s="607" t="s">
        <v>5</v>
      </c>
      <c r="F244" s="608" t="s">
        <v>5685</v>
      </c>
      <c r="H244" s="609">
        <v>8.5</v>
      </c>
      <c r="L244" s="605"/>
      <c r="M244" s="610"/>
      <c r="N244" s="611"/>
      <c r="O244" s="611"/>
      <c r="P244" s="611"/>
      <c r="Q244" s="611"/>
      <c r="R244" s="611"/>
      <c r="S244" s="611"/>
      <c r="T244" s="612"/>
      <c r="AT244" s="607" t="s">
        <v>205</v>
      </c>
      <c r="AU244" s="607" t="s">
        <v>89</v>
      </c>
      <c r="AV244" s="606" t="s">
        <v>89</v>
      </c>
      <c r="AW244" s="606" t="s">
        <v>43</v>
      </c>
      <c r="AX244" s="606" t="s">
        <v>82</v>
      </c>
      <c r="AY244" s="607" t="s">
        <v>197</v>
      </c>
    </row>
    <row r="245" spans="2:65" s="599" customFormat="1">
      <c r="B245" s="598"/>
      <c r="D245" s="594" t="s">
        <v>205</v>
      </c>
      <c r="E245" s="600" t="s">
        <v>5</v>
      </c>
      <c r="F245" s="601" t="s">
        <v>5686</v>
      </c>
      <c r="H245" s="600" t="s">
        <v>5</v>
      </c>
      <c r="L245" s="598"/>
      <c r="M245" s="602"/>
      <c r="N245" s="603"/>
      <c r="O245" s="603"/>
      <c r="P245" s="603"/>
      <c r="Q245" s="603"/>
      <c r="R245" s="603"/>
      <c r="S245" s="603"/>
      <c r="T245" s="604"/>
      <c r="AT245" s="600" t="s">
        <v>205</v>
      </c>
      <c r="AU245" s="600" t="s">
        <v>89</v>
      </c>
      <c r="AV245" s="599" t="s">
        <v>11</v>
      </c>
      <c r="AW245" s="599" t="s">
        <v>43</v>
      </c>
      <c r="AX245" s="599" t="s">
        <v>82</v>
      </c>
      <c r="AY245" s="600" t="s">
        <v>197</v>
      </c>
    </row>
    <row r="246" spans="2:65" s="606" customFormat="1">
      <c r="B246" s="605"/>
      <c r="D246" s="594" t="s">
        <v>205</v>
      </c>
      <c r="E246" s="607" t="s">
        <v>5</v>
      </c>
      <c r="F246" s="608" t="s">
        <v>5687</v>
      </c>
      <c r="H246" s="609">
        <v>-0.314</v>
      </c>
      <c r="L246" s="605"/>
      <c r="M246" s="610"/>
      <c r="N246" s="611"/>
      <c r="O246" s="611"/>
      <c r="P246" s="611"/>
      <c r="Q246" s="611"/>
      <c r="R246" s="611"/>
      <c r="S246" s="611"/>
      <c r="T246" s="612"/>
      <c r="AT246" s="607" t="s">
        <v>205</v>
      </c>
      <c r="AU246" s="607" t="s">
        <v>89</v>
      </c>
      <c r="AV246" s="606" t="s">
        <v>89</v>
      </c>
      <c r="AW246" s="606" t="s">
        <v>43</v>
      </c>
      <c r="AX246" s="606" t="s">
        <v>82</v>
      </c>
      <c r="AY246" s="607" t="s">
        <v>197</v>
      </c>
    </row>
    <row r="247" spans="2:65" s="606" customFormat="1">
      <c r="B247" s="605"/>
      <c r="D247" s="594" t="s">
        <v>205</v>
      </c>
      <c r="E247" s="607" t="s">
        <v>5</v>
      </c>
      <c r="F247" s="608" t="s">
        <v>5688</v>
      </c>
      <c r="H247" s="609">
        <v>-0.124</v>
      </c>
      <c r="L247" s="605"/>
      <c r="M247" s="610"/>
      <c r="N247" s="611"/>
      <c r="O247" s="611"/>
      <c r="P247" s="611"/>
      <c r="Q247" s="611"/>
      <c r="R247" s="611"/>
      <c r="S247" s="611"/>
      <c r="T247" s="612"/>
      <c r="AT247" s="607" t="s">
        <v>205</v>
      </c>
      <c r="AU247" s="607" t="s">
        <v>89</v>
      </c>
      <c r="AV247" s="606" t="s">
        <v>89</v>
      </c>
      <c r="AW247" s="606" t="s">
        <v>43</v>
      </c>
      <c r="AX247" s="606" t="s">
        <v>82</v>
      </c>
      <c r="AY247" s="607" t="s">
        <v>197</v>
      </c>
    </row>
    <row r="248" spans="2:65" s="614" customFormat="1">
      <c r="B248" s="613"/>
      <c r="D248" s="594" t="s">
        <v>205</v>
      </c>
      <c r="E248" s="615" t="s">
        <v>5</v>
      </c>
      <c r="F248" s="616" t="s">
        <v>210</v>
      </c>
      <c r="H248" s="617">
        <v>27.274000000000001</v>
      </c>
      <c r="L248" s="613"/>
      <c r="M248" s="618"/>
      <c r="N248" s="619"/>
      <c r="O248" s="619"/>
      <c r="P248" s="619"/>
      <c r="Q248" s="619"/>
      <c r="R248" s="619"/>
      <c r="S248" s="619"/>
      <c r="T248" s="620"/>
      <c r="AT248" s="615" t="s">
        <v>205</v>
      </c>
      <c r="AU248" s="615" t="s">
        <v>89</v>
      </c>
      <c r="AV248" s="614" t="s">
        <v>129</v>
      </c>
      <c r="AW248" s="614" t="s">
        <v>43</v>
      </c>
      <c r="AX248" s="614" t="s">
        <v>11</v>
      </c>
      <c r="AY248" s="615" t="s">
        <v>197</v>
      </c>
    </row>
    <row r="249" spans="2:65" s="492" customFormat="1" ht="16.5" customHeight="1">
      <c r="B249" s="493"/>
      <c r="C249" s="629" t="s">
        <v>604</v>
      </c>
      <c r="D249" s="629" t="s">
        <v>1907</v>
      </c>
      <c r="E249" s="630" t="s">
        <v>5491</v>
      </c>
      <c r="F249" s="631" t="s">
        <v>5492</v>
      </c>
      <c r="G249" s="632" t="s">
        <v>271</v>
      </c>
      <c r="H249" s="633">
        <v>54.548000000000002</v>
      </c>
      <c r="I249" s="11"/>
      <c r="J249" s="634">
        <f>ROUND(I249*H249,0)</f>
        <v>0</v>
      </c>
      <c r="K249" s="631" t="s">
        <v>203</v>
      </c>
      <c r="L249" s="635"/>
      <c r="M249" s="636" t="s">
        <v>5</v>
      </c>
      <c r="N249" s="637" t="s">
        <v>53</v>
      </c>
      <c r="O249" s="494"/>
      <c r="P249" s="580">
        <f>O249*H249</f>
        <v>0</v>
      </c>
      <c r="Q249" s="580">
        <v>0</v>
      </c>
      <c r="R249" s="580">
        <f>Q249*H249</f>
        <v>0</v>
      </c>
      <c r="S249" s="580">
        <v>0</v>
      </c>
      <c r="T249" s="581">
        <f>S249*H249</f>
        <v>0</v>
      </c>
      <c r="AR249" s="482" t="s">
        <v>303</v>
      </c>
      <c r="AT249" s="482" t="s">
        <v>1907</v>
      </c>
      <c r="AU249" s="482" t="s">
        <v>89</v>
      </c>
      <c r="AY249" s="482" t="s">
        <v>197</v>
      </c>
      <c r="BE249" s="582">
        <f>IF(N249="základní",J249,0)</f>
        <v>0</v>
      </c>
      <c r="BF249" s="582">
        <f>IF(N249="snížená",J249,0)</f>
        <v>0</v>
      </c>
      <c r="BG249" s="582">
        <f>IF(N249="zákl. přenesená",J249,0)</f>
        <v>0</v>
      </c>
      <c r="BH249" s="582">
        <f>IF(N249="sníž. přenesená",J249,0)</f>
        <v>0</v>
      </c>
      <c r="BI249" s="582">
        <f>IF(N249="nulová",J249,0)</f>
        <v>0</v>
      </c>
      <c r="BJ249" s="482" t="s">
        <v>11</v>
      </c>
      <c r="BK249" s="582">
        <f>ROUND(I249*H249,0)</f>
        <v>0</v>
      </c>
      <c r="BL249" s="482" t="s">
        <v>129</v>
      </c>
      <c r="BM249" s="482" t="s">
        <v>5689</v>
      </c>
    </row>
    <row r="250" spans="2:65" s="606" customFormat="1">
      <c r="B250" s="605"/>
      <c r="D250" s="594" t="s">
        <v>205</v>
      </c>
      <c r="F250" s="608" t="s">
        <v>5690</v>
      </c>
      <c r="H250" s="609">
        <v>54.548000000000002</v>
      </c>
      <c r="L250" s="605"/>
      <c r="M250" s="610"/>
      <c r="N250" s="611"/>
      <c r="O250" s="611"/>
      <c r="P250" s="611"/>
      <c r="Q250" s="611"/>
      <c r="R250" s="611"/>
      <c r="S250" s="611"/>
      <c r="T250" s="612"/>
      <c r="AT250" s="607" t="s">
        <v>205</v>
      </c>
      <c r="AU250" s="607" t="s">
        <v>89</v>
      </c>
      <c r="AV250" s="606" t="s">
        <v>89</v>
      </c>
      <c r="AW250" s="606" t="s">
        <v>6</v>
      </c>
      <c r="AX250" s="606" t="s">
        <v>11</v>
      </c>
      <c r="AY250" s="607" t="s">
        <v>197</v>
      </c>
    </row>
    <row r="251" spans="2:65" s="560" customFormat="1" ht="29.85" customHeight="1">
      <c r="B251" s="559"/>
      <c r="D251" s="561" t="s">
        <v>81</v>
      </c>
      <c r="E251" s="570" t="s">
        <v>114</v>
      </c>
      <c r="F251" s="570" t="s">
        <v>198</v>
      </c>
      <c r="J251" s="571">
        <f>BK251</f>
        <v>0</v>
      </c>
      <c r="L251" s="559"/>
      <c r="M251" s="564"/>
      <c r="N251" s="565"/>
      <c r="O251" s="565"/>
      <c r="P251" s="566">
        <f>SUM(P252:P259)</f>
        <v>0</v>
      </c>
      <c r="Q251" s="565"/>
      <c r="R251" s="566">
        <f>SUM(R252:R259)</f>
        <v>0</v>
      </c>
      <c r="S251" s="565"/>
      <c r="T251" s="567">
        <f>SUM(T252:T259)</f>
        <v>0</v>
      </c>
      <c r="AR251" s="561" t="s">
        <v>11</v>
      </c>
      <c r="AT251" s="568" t="s">
        <v>81</v>
      </c>
      <c r="AU251" s="568" t="s">
        <v>11</v>
      </c>
      <c r="AY251" s="561" t="s">
        <v>197</v>
      </c>
      <c r="BK251" s="569">
        <f>SUM(BK252:BK259)</f>
        <v>0</v>
      </c>
    </row>
    <row r="252" spans="2:65" s="492" customFormat="1" ht="16.5" customHeight="1">
      <c r="B252" s="493"/>
      <c r="C252" s="572" t="s">
        <v>608</v>
      </c>
      <c r="D252" s="572" t="s">
        <v>199</v>
      </c>
      <c r="E252" s="573" t="s">
        <v>5495</v>
      </c>
      <c r="F252" s="574" t="s">
        <v>5496</v>
      </c>
      <c r="G252" s="575" t="s">
        <v>876</v>
      </c>
      <c r="H252" s="576">
        <v>58</v>
      </c>
      <c r="I252" s="7"/>
      <c r="J252" s="577">
        <f>ROUND(I252*H252,0)</f>
        <v>0</v>
      </c>
      <c r="K252" s="574" t="s">
        <v>203</v>
      </c>
      <c r="L252" s="493"/>
      <c r="M252" s="578" t="s">
        <v>5</v>
      </c>
      <c r="N252" s="579" t="s">
        <v>53</v>
      </c>
      <c r="O252" s="494"/>
      <c r="P252" s="580">
        <f>O252*H252</f>
        <v>0</v>
      </c>
      <c r="Q252" s="580">
        <v>0</v>
      </c>
      <c r="R252" s="580">
        <f>Q252*H252</f>
        <v>0</v>
      </c>
      <c r="S252" s="580">
        <v>0</v>
      </c>
      <c r="T252" s="581">
        <f>S252*H252</f>
        <v>0</v>
      </c>
      <c r="AR252" s="482" t="s">
        <v>129</v>
      </c>
      <c r="AT252" s="482" t="s">
        <v>199</v>
      </c>
      <c r="AU252" s="482" t="s">
        <v>89</v>
      </c>
      <c r="AY252" s="482" t="s">
        <v>197</v>
      </c>
      <c r="BE252" s="582">
        <f>IF(N252="základní",J252,0)</f>
        <v>0</v>
      </c>
      <c r="BF252" s="582">
        <f>IF(N252="snížená",J252,0)</f>
        <v>0</v>
      </c>
      <c r="BG252" s="582">
        <f>IF(N252="zákl. přenesená",J252,0)</f>
        <v>0</v>
      </c>
      <c r="BH252" s="582">
        <f>IF(N252="sníž. přenesená",J252,0)</f>
        <v>0</v>
      </c>
      <c r="BI252" s="582">
        <f>IF(N252="nulová",J252,0)</f>
        <v>0</v>
      </c>
      <c r="BJ252" s="482" t="s">
        <v>11</v>
      </c>
      <c r="BK252" s="582">
        <f>ROUND(I252*H252,0)</f>
        <v>0</v>
      </c>
      <c r="BL252" s="482" t="s">
        <v>129</v>
      </c>
      <c r="BM252" s="482" t="s">
        <v>5691</v>
      </c>
    </row>
    <row r="253" spans="2:65" s="492" customFormat="1" ht="27">
      <c r="B253" s="493"/>
      <c r="D253" s="594" t="s">
        <v>257</v>
      </c>
      <c r="F253" s="595" t="s">
        <v>5498</v>
      </c>
      <c r="L253" s="493"/>
      <c r="M253" s="596"/>
      <c r="N253" s="494"/>
      <c r="O253" s="494"/>
      <c r="P253" s="494"/>
      <c r="Q253" s="494"/>
      <c r="R253" s="494"/>
      <c r="S253" s="494"/>
      <c r="T253" s="597"/>
      <c r="AT253" s="482" t="s">
        <v>257</v>
      </c>
      <c r="AU253" s="482" t="s">
        <v>89</v>
      </c>
    </row>
    <row r="254" spans="2:65" s="599" customFormat="1">
      <c r="B254" s="598"/>
      <c r="D254" s="594" t="s">
        <v>205</v>
      </c>
      <c r="E254" s="600" t="s">
        <v>5</v>
      </c>
      <c r="F254" s="601" t="s">
        <v>5588</v>
      </c>
      <c r="H254" s="600" t="s">
        <v>5</v>
      </c>
      <c r="L254" s="598"/>
      <c r="M254" s="602"/>
      <c r="N254" s="603"/>
      <c r="O254" s="603"/>
      <c r="P254" s="603"/>
      <c r="Q254" s="603"/>
      <c r="R254" s="603"/>
      <c r="S254" s="603"/>
      <c r="T254" s="604"/>
      <c r="AT254" s="600" t="s">
        <v>205</v>
      </c>
      <c r="AU254" s="600" t="s">
        <v>89</v>
      </c>
      <c r="AV254" s="599" t="s">
        <v>11</v>
      </c>
      <c r="AW254" s="599" t="s">
        <v>43</v>
      </c>
      <c r="AX254" s="599" t="s">
        <v>82</v>
      </c>
      <c r="AY254" s="600" t="s">
        <v>197</v>
      </c>
    </row>
    <row r="255" spans="2:65" s="599" customFormat="1">
      <c r="B255" s="598"/>
      <c r="D255" s="594" t="s">
        <v>205</v>
      </c>
      <c r="E255" s="600" t="s">
        <v>5</v>
      </c>
      <c r="F255" s="601" t="s">
        <v>5638</v>
      </c>
      <c r="H255" s="600" t="s">
        <v>5</v>
      </c>
      <c r="L255" s="598"/>
      <c r="M255" s="602"/>
      <c r="N255" s="603"/>
      <c r="O255" s="603"/>
      <c r="P255" s="603"/>
      <c r="Q255" s="603"/>
      <c r="R255" s="603"/>
      <c r="S255" s="603"/>
      <c r="T255" s="604"/>
      <c r="AT255" s="600" t="s">
        <v>205</v>
      </c>
      <c r="AU255" s="600" t="s">
        <v>89</v>
      </c>
      <c r="AV255" s="599" t="s">
        <v>11</v>
      </c>
      <c r="AW255" s="599" t="s">
        <v>43</v>
      </c>
      <c r="AX255" s="599" t="s">
        <v>82</v>
      </c>
      <c r="AY255" s="600" t="s">
        <v>197</v>
      </c>
    </row>
    <row r="256" spans="2:65" s="606" customFormat="1">
      <c r="B256" s="605"/>
      <c r="D256" s="594" t="s">
        <v>205</v>
      </c>
      <c r="E256" s="607" t="s">
        <v>5</v>
      </c>
      <c r="F256" s="608" t="s">
        <v>5692</v>
      </c>
      <c r="H256" s="609">
        <v>41</v>
      </c>
      <c r="L256" s="605"/>
      <c r="M256" s="610"/>
      <c r="N256" s="611"/>
      <c r="O256" s="611"/>
      <c r="P256" s="611"/>
      <c r="Q256" s="611"/>
      <c r="R256" s="611"/>
      <c r="S256" s="611"/>
      <c r="T256" s="612"/>
      <c r="AT256" s="607" t="s">
        <v>205</v>
      </c>
      <c r="AU256" s="607" t="s">
        <v>89</v>
      </c>
      <c r="AV256" s="606" t="s">
        <v>89</v>
      </c>
      <c r="AW256" s="606" t="s">
        <v>43</v>
      </c>
      <c r="AX256" s="606" t="s">
        <v>82</v>
      </c>
      <c r="AY256" s="607" t="s">
        <v>197</v>
      </c>
    </row>
    <row r="257" spans="2:65" s="599" customFormat="1">
      <c r="B257" s="598"/>
      <c r="D257" s="594" t="s">
        <v>205</v>
      </c>
      <c r="E257" s="600" t="s">
        <v>5</v>
      </c>
      <c r="F257" s="601" t="s">
        <v>5640</v>
      </c>
      <c r="H257" s="600" t="s">
        <v>5</v>
      </c>
      <c r="L257" s="598"/>
      <c r="M257" s="602"/>
      <c r="N257" s="603"/>
      <c r="O257" s="603"/>
      <c r="P257" s="603"/>
      <c r="Q257" s="603"/>
      <c r="R257" s="603"/>
      <c r="S257" s="603"/>
      <c r="T257" s="604"/>
      <c r="AT257" s="600" t="s">
        <v>205</v>
      </c>
      <c r="AU257" s="600" t="s">
        <v>89</v>
      </c>
      <c r="AV257" s="599" t="s">
        <v>11</v>
      </c>
      <c r="AW257" s="599" t="s">
        <v>43</v>
      </c>
      <c r="AX257" s="599" t="s">
        <v>82</v>
      </c>
      <c r="AY257" s="600" t="s">
        <v>197</v>
      </c>
    </row>
    <row r="258" spans="2:65" s="606" customFormat="1">
      <c r="B258" s="605"/>
      <c r="D258" s="594" t="s">
        <v>205</v>
      </c>
      <c r="E258" s="607" t="s">
        <v>5</v>
      </c>
      <c r="F258" s="608" t="s">
        <v>5693</v>
      </c>
      <c r="H258" s="609">
        <v>17</v>
      </c>
      <c r="L258" s="605"/>
      <c r="M258" s="610"/>
      <c r="N258" s="611"/>
      <c r="O258" s="611"/>
      <c r="P258" s="611"/>
      <c r="Q258" s="611"/>
      <c r="R258" s="611"/>
      <c r="S258" s="611"/>
      <c r="T258" s="612"/>
      <c r="AT258" s="607" t="s">
        <v>205</v>
      </c>
      <c r="AU258" s="607" t="s">
        <v>89</v>
      </c>
      <c r="AV258" s="606" t="s">
        <v>89</v>
      </c>
      <c r="AW258" s="606" t="s">
        <v>43</v>
      </c>
      <c r="AX258" s="606" t="s">
        <v>82</v>
      </c>
      <c r="AY258" s="607" t="s">
        <v>197</v>
      </c>
    </row>
    <row r="259" spans="2:65" s="614" customFormat="1">
      <c r="B259" s="613"/>
      <c r="D259" s="594" t="s">
        <v>205</v>
      </c>
      <c r="E259" s="615" t="s">
        <v>5</v>
      </c>
      <c r="F259" s="616" t="s">
        <v>210</v>
      </c>
      <c r="H259" s="617">
        <v>58</v>
      </c>
      <c r="L259" s="613"/>
      <c r="M259" s="618"/>
      <c r="N259" s="619"/>
      <c r="O259" s="619"/>
      <c r="P259" s="619"/>
      <c r="Q259" s="619"/>
      <c r="R259" s="619"/>
      <c r="S259" s="619"/>
      <c r="T259" s="620"/>
      <c r="AT259" s="615" t="s">
        <v>205</v>
      </c>
      <c r="AU259" s="615" t="s">
        <v>89</v>
      </c>
      <c r="AV259" s="614" t="s">
        <v>129</v>
      </c>
      <c r="AW259" s="614" t="s">
        <v>43</v>
      </c>
      <c r="AX259" s="614" t="s">
        <v>11</v>
      </c>
      <c r="AY259" s="615" t="s">
        <v>197</v>
      </c>
    </row>
    <row r="260" spans="2:65" s="560" customFormat="1" ht="29.85" customHeight="1">
      <c r="B260" s="559"/>
      <c r="D260" s="561" t="s">
        <v>81</v>
      </c>
      <c r="E260" s="570" t="s">
        <v>129</v>
      </c>
      <c r="F260" s="570" t="s">
        <v>319</v>
      </c>
      <c r="J260" s="571">
        <f>BK260</f>
        <v>0</v>
      </c>
      <c r="L260" s="559"/>
      <c r="M260" s="564"/>
      <c r="N260" s="565"/>
      <c r="O260" s="565"/>
      <c r="P260" s="566">
        <f>SUM(P261:P280)</f>
        <v>0</v>
      </c>
      <c r="Q260" s="565"/>
      <c r="R260" s="566">
        <f>SUM(R261:R280)</f>
        <v>9.5305600000000004E-3</v>
      </c>
      <c r="S260" s="565"/>
      <c r="T260" s="567">
        <f>SUM(T261:T280)</f>
        <v>0</v>
      </c>
      <c r="AR260" s="561" t="s">
        <v>11</v>
      </c>
      <c r="AT260" s="568" t="s">
        <v>81</v>
      </c>
      <c r="AU260" s="568" t="s">
        <v>11</v>
      </c>
      <c r="AY260" s="561" t="s">
        <v>197</v>
      </c>
      <c r="BK260" s="569">
        <f>SUM(BK261:BK280)</f>
        <v>0</v>
      </c>
    </row>
    <row r="261" spans="2:65" s="492" customFormat="1" ht="25.5" customHeight="1">
      <c r="B261" s="493"/>
      <c r="C261" s="572" t="s">
        <v>705</v>
      </c>
      <c r="D261" s="572" t="s">
        <v>199</v>
      </c>
      <c r="E261" s="573" t="s">
        <v>5338</v>
      </c>
      <c r="F261" s="574" t="s">
        <v>5339</v>
      </c>
      <c r="G261" s="575" t="s">
        <v>213</v>
      </c>
      <c r="H261" s="576">
        <v>9.2799999999999994</v>
      </c>
      <c r="I261" s="7"/>
      <c r="J261" s="577">
        <f>ROUND(I261*H261,0)</f>
        <v>0</v>
      </c>
      <c r="K261" s="574" t="s">
        <v>203</v>
      </c>
      <c r="L261" s="493"/>
      <c r="M261" s="578" t="s">
        <v>5</v>
      </c>
      <c r="N261" s="579" t="s">
        <v>53</v>
      </c>
      <c r="O261" s="494"/>
      <c r="P261" s="580">
        <f>O261*H261</f>
        <v>0</v>
      </c>
      <c r="Q261" s="580">
        <v>0</v>
      </c>
      <c r="R261" s="580">
        <f>Q261*H261</f>
        <v>0</v>
      </c>
      <c r="S261" s="580">
        <v>0</v>
      </c>
      <c r="T261" s="581">
        <f>S261*H261</f>
        <v>0</v>
      </c>
      <c r="AR261" s="482" t="s">
        <v>129</v>
      </c>
      <c r="AT261" s="482" t="s">
        <v>199</v>
      </c>
      <c r="AU261" s="482" t="s">
        <v>89</v>
      </c>
      <c r="AY261" s="482" t="s">
        <v>197</v>
      </c>
      <c r="BE261" s="582">
        <f>IF(N261="základní",J261,0)</f>
        <v>0</v>
      </c>
      <c r="BF261" s="582">
        <f>IF(N261="snížená",J261,0)</f>
        <v>0</v>
      </c>
      <c r="BG261" s="582">
        <f>IF(N261="zákl. přenesená",J261,0)</f>
        <v>0</v>
      </c>
      <c r="BH261" s="582">
        <f>IF(N261="sníž. přenesená",J261,0)</f>
        <v>0</v>
      </c>
      <c r="BI261" s="582">
        <f>IF(N261="nulová",J261,0)</f>
        <v>0</v>
      </c>
      <c r="BJ261" s="482" t="s">
        <v>11</v>
      </c>
      <c r="BK261" s="582">
        <f>ROUND(I261*H261,0)</f>
        <v>0</v>
      </c>
      <c r="BL261" s="482" t="s">
        <v>129</v>
      </c>
      <c r="BM261" s="482" t="s">
        <v>5694</v>
      </c>
    </row>
    <row r="262" spans="2:65" s="492" customFormat="1" ht="54">
      <c r="B262" s="493"/>
      <c r="D262" s="594" t="s">
        <v>257</v>
      </c>
      <c r="F262" s="595" t="s">
        <v>5341</v>
      </c>
      <c r="L262" s="493"/>
      <c r="M262" s="596"/>
      <c r="N262" s="494"/>
      <c r="O262" s="494"/>
      <c r="P262" s="494"/>
      <c r="Q262" s="494"/>
      <c r="R262" s="494"/>
      <c r="S262" s="494"/>
      <c r="T262" s="597"/>
      <c r="AT262" s="482" t="s">
        <v>257</v>
      </c>
      <c r="AU262" s="482" t="s">
        <v>89</v>
      </c>
    </row>
    <row r="263" spans="2:65" s="599" customFormat="1">
      <c r="B263" s="598"/>
      <c r="D263" s="594" t="s">
        <v>205</v>
      </c>
      <c r="E263" s="600" t="s">
        <v>5</v>
      </c>
      <c r="F263" s="601" t="s">
        <v>5626</v>
      </c>
      <c r="H263" s="600" t="s">
        <v>5</v>
      </c>
      <c r="L263" s="598"/>
      <c r="M263" s="602"/>
      <c r="N263" s="603"/>
      <c r="O263" s="603"/>
      <c r="P263" s="603"/>
      <c r="Q263" s="603"/>
      <c r="R263" s="603"/>
      <c r="S263" s="603"/>
      <c r="T263" s="604"/>
      <c r="AT263" s="600" t="s">
        <v>205</v>
      </c>
      <c r="AU263" s="600" t="s">
        <v>89</v>
      </c>
      <c r="AV263" s="599" t="s">
        <v>11</v>
      </c>
      <c r="AW263" s="599" t="s">
        <v>43</v>
      </c>
      <c r="AX263" s="599" t="s">
        <v>82</v>
      </c>
      <c r="AY263" s="600" t="s">
        <v>197</v>
      </c>
    </row>
    <row r="264" spans="2:65" s="599" customFormat="1">
      <c r="B264" s="598"/>
      <c r="D264" s="594" t="s">
        <v>205</v>
      </c>
      <c r="E264" s="600" t="s">
        <v>5</v>
      </c>
      <c r="F264" s="601" t="s">
        <v>2084</v>
      </c>
      <c r="H264" s="600" t="s">
        <v>5</v>
      </c>
      <c r="L264" s="598"/>
      <c r="M264" s="602"/>
      <c r="N264" s="603"/>
      <c r="O264" s="603"/>
      <c r="P264" s="603"/>
      <c r="Q264" s="603"/>
      <c r="R264" s="603"/>
      <c r="S264" s="603"/>
      <c r="T264" s="604"/>
      <c r="AT264" s="600" t="s">
        <v>205</v>
      </c>
      <c r="AU264" s="600" t="s">
        <v>89</v>
      </c>
      <c r="AV264" s="599" t="s">
        <v>11</v>
      </c>
      <c r="AW264" s="599" t="s">
        <v>43</v>
      </c>
      <c r="AX264" s="599" t="s">
        <v>82</v>
      </c>
      <c r="AY264" s="600" t="s">
        <v>197</v>
      </c>
    </row>
    <row r="265" spans="2:65" s="599" customFormat="1">
      <c r="B265" s="598"/>
      <c r="D265" s="594" t="s">
        <v>205</v>
      </c>
      <c r="E265" s="600" t="s">
        <v>5</v>
      </c>
      <c r="F265" s="601" t="s">
        <v>5630</v>
      </c>
      <c r="H265" s="600" t="s">
        <v>5</v>
      </c>
      <c r="L265" s="598"/>
      <c r="M265" s="602"/>
      <c r="N265" s="603"/>
      <c r="O265" s="603"/>
      <c r="P265" s="603"/>
      <c r="Q265" s="603"/>
      <c r="R265" s="603"/>
      <c r="S265" s="603"/>
      <c r="T265" s="604"/>
      <c r="AT265" s="600" t="s">
        <v>205</v>
      </c>
      <c r="AU265" s="600" t="s">
        <v>89</v>
      </c>
      <c r="AV265" s="599" t="s">
        <v>11</v>
      </c>
      <c r="AW265" s="599" t="s">
        <v>43</v>
      </c>
      <c r="AX265" s="599" t="s">
        <v>82</v>
      </c>
      <c r="AY265" s="600" t="s">
        <v>197</v>
      </c>
    </row>
    <row r="266" spans="2:65" s="606" customFormat="1">
      <c r="B266" s="605"/>
      <c r="D266" s="594" t="s">
        <v>205</v>
      </c>
      <c r="E266" s="607" t="s">
        <v>5</v>
      </c>
      <c r="F266" s="608" t="s">
        <v>5695</v>
      </c>
      <c r="H266" s="609">
        <v>1.1200000000000001</v>
      </c>
      <c r="L266" s="605"/>
      <c r="M266" s="610"/>
      <c r="N266" s="611"/>
      <c r="O266" s="611"/>
      <c r="P266" s="611"/>
      <c r="Q266" s="611"/>
      <c r="R266" s="611"/>
      <c r="S266" s="611"/>
      <c r="T266" s="612"/>
      <c r="AT266" s="607" t="s">
        <v>205</v>
      </c>
      <c r="AU266" s="607" t="s">
        <v>89</v>
      </c>
      <c r="AV266" s="606" t="s">
        <v>89</v>
      </c>
      <c r="AW266" s="606" t="s">
        <v>43</v>
      </c>
      <c r="AX266" s="606" t="s">
        <v>82</v>
      </c>
      <c r="AY266" s="607" t="s">
        <v>197</v>
      </c>
    </row>
    <row r="267" spans="2:65" s="599" customFormat="1">
      <c r="B267" s="598"/>
      <c r="D267" s="594" t="s">
        <v>205</v>
      </c>
      <c r="E267" s="600" t="s">
        <v>5</v>
      </c>
      <c r="F267" s="601" t="s">
        <v>5499</v>
      </c>
      <c r="H267" s="600" t="s">
        <v>5</v>
      </c>
      <c r="L267" s="598"/>
      <c r="M267" s="602"/>
      <c r="N267" s="603"/>
      <c r="O267" s="603"/>
      <c r="P267" s="603"/>
      <c r="Q267" s="603"/>
      <c r="R267" s="603"/>
      <c r="S267" s="603"/>
      <c r="T267" s="604"/>
      <c r="AT267" s="600" t="s">
        <v>205</v>
      </c>
      <c r="AU267" s="600" t="s">
        <v>89</v>
      </c>
      <c r="AV267" s="599" t="s">
        <v>11</v>
      </c>
      <c r="AW267" s="599" t="s">
        <v>43</v>
      </c>
      <c r="AX267" s="599" t="s">
        <v>82</v>
      </c>
      <c r="AY267" s="600" t="s">
        <v>197</v>
      </c>
    </row>
    <row r="268" spans="2:65" s="606" customFormat="1">
      <c r="B268" s="605"/>
      <c r="D268" s="594" t="s">
        <v>205</v>
      </c>
      <c r="E268" s="607" t="s">
        <v>5</v>
      </c>
      <c r="F268" s="608" t="s">
        <v>5696</v>
      </c>
      <c r="H268" s="609">
        <v>8.16</v>
      </c>
      <c r="L268" s="605"/>
      <c r="M268" s="610"/>
      <c r="N268" s="611"/>
      <c r="O268" s="611"/>
      <c r="P268" s="611"/>
      <c r="Q268" s="611"/>
      <c r="R268" s="611"/>
      <c r="S268" s="611"/>
      <c r="T268" s="612"/>
      <c r="AT268" s="607" t="s">
        <v>205</v>
      </c>
      <c r="AU268" s="607" t="s">
        <v>89</v>
      </c>
      <c r="AV268" s="606" t="s">
        <v>89</v>
      </c>
      <c r="AW268" s="606" t="s">
        <v>43</v>
      </c>
      <c r="AX268" s="606" t="s">
        <v>82</v>
      </c>
      <c r="AY268" s="607" t="s">
        <v>197</v>
      </c>
    </row>
    <row r="269" spans="2:65" s="614" customFormat="1">
      <c r="B269" s="613"/>
      <c r="D269" s="594" t="s">
        <v>205</v>
      </c>
      <c r="E269" s="615" t="s">
        <v>5</v>
      </c>
      <c r="F269" s="616" t="s">
        <v>210</v>
      </c>
      <c r="H269" s="617">
        <v>9.2799999999999994</v>
      </c>
      <c r="L269" s="613"/>
      <c r="M269" s="618"/>
      <c r="N269" s="619"/>
      <c r="O269" s="619"/>
      <c r="P269" s="619"/>
      <c r="Q269" s="619"/>
      <c r="R269" s="619"/>
      <c r="S269" s="619"/>
      <c r="T269" s="620"/>
      <c r="AT269" s="615" t="s">
        <v>205</v>
      </c>
      <c r="AU269" s="615" t="s">
        <v>89</v>
      </c>
      <c r="AV269" s="614" t="s">
        <v>129</v>
      </c>
      <c r="AW269" s="614" t="s">
        <v>43</v>
      </c>
      <c r="AX269" s="614" t="s">
        <v>11</v>
      </c>
      <c r="AY269" s="615" t="s">
        <v>197</v>
      </c>
    </row>
    <row r="270" spans="2:65" s="492" customFormat="1" ht="25.5" customHeight="1">
      <c r="B270" s="493"/>
      <c r="C270" s="572" t="s">
        <v>752</v>
      </c>
      <c r="D270" s="572" t="s">
        <v>199</v>
      </c>
      <c r="E270" s="573" t="s">
        <v>5520</v>
      </c>
      <c r="F270" s="574" t="s">
        <v>5521</v>
      </c>
      <c r="G270" s="575" t="s">
        <v>213</v>
      </c>
      <c r="H270" s="576">
        <v>5.7000000000000002E-2</v>
      </c>
      <c r="I270" s="7"/>
      <c r="J270" s="577">
        <f>ROUND(I270*H270,0)</f>
        <v>0</v>
      </c>
      <c r="K270" s="574" t="s">
        <v>203</v>
      </c>
      <c r="L270" s="493"/>
      <c r="M270" s="578" t="s">
        <v>5</v>
      </c>
      <c r="N270" s="579" t="s">
        <v>53</v>
      </c>
      <c r="O270" s="494"/>
      <c r="P270" s="580">
        <f>O270*H270</f>
        <v>0</v>
      </c>
      <c r="Q270" s="580">
        <v>0</v>
      </c>
      <c r="R270" s="580">
        <f>Q270*H270</f>
        <v>0</v>
      </c>
      <c r="S270" s="580">
        <v>0</v>
      </c>
      <c r="T270" s="581">
        <f>S270*H270</f>
        <v>0</v>
      </c>
      <c r="AR270" s="482" t="s">
        <v>129</v>
      </c>
      <c r="AT270" s="482" t="s">
        <v>199</v>
      </c>
      <c r="AU270" s="482" t="s">
        <v>89</v>
      </c>
      <c r="AY270" s="482" t="s">
        <v>197</v>
      </c>
      <c r="BE270" s="582">
        <f>IF(N270="základní",J270,0)</f>
        <v>0</v>
      </c>
      <c r="BF270" s="582">
        <f>IF(N270="snížená",J270,0)</f>
        <v>0</v>
      </c>
      <c r="BG270" s="582">
        <f>IF(N270="zákl. přenesená",J270,0)</f>
        <v>0</v>
      </c>
      <c r="BH270" s="582">
        <f>IF(N270="sníž. přenesená",J270,0)</f>
        <v>0</v>
      </c>
      <c r="BI270" s="582">
        <f>IF(N270="nulová",J270,0)</f>
        <v>0</v>
      </c>
      <c r="BJ270" s="482" t="s">
        <v>11</v>
      </c>
      <c r="BK270" s="582">
        <f>ROUND(I270*H270,0)</f>
        <v>0</v>
      </c>
      <c r="BL270" s="482" t="s">
        <v>129</v>
      </c>
      <c r="BM270" s="482" t="s">
        <v>5697</v>
      </c>
    </row>
    <row r="271" spans="2:65" s="492" customFormat="1" ht="40.5">
      <c r="B271" s="493"/>
      <c r="D271" s="594" t="s">
        <v>257</v>
      </c>
      <c r="F271" s="595" t="s">
        <v>5347</v>
      </c>
      <c r="L271" s="493"/>
      <c r="M271" s="596"/>
      <c r="N271" s="494"/>
      <c r="O271" s="494"/>
      <c r="P271" s="494"/>
      <c r="Q271" s="494"/>
      <c r="R271" s="494"/>
      <c r="S271" s="494"/>
      <c r="T271" s="597"/>
      <c r="AT271" s="482" t="s">
        <v>257</v>
      </c>
      <c r="AU271" s="482" t="s">
        <v>89</v>
      </c>
    </row>
    <row r="272" spans="2:65" s="599" customFormat="1">
      <c r="B272" s="598"/>
      <c r="D272" s="594" t="s">
        <v>205</v>
      </c>
      <c r="E272" s="600" t="s">
        <v>5</v>
      </c>
      <c r="F272" s="601" t="s">
        <v>5626</v>
      </c>
      <c r="H272" s="600" t="s">
        <v>5</v>
      </c>
      <c r="L272" s="598"/>
      <c r="M272" s="602"/>
      <c r="N272" s="603"/>
      <c r="O272" s="603"/>
      <c r="P272" s="603"/>
      <c r="Q272" s="603"/>
      <c r="R272" s="603"/>
      <c r="S272" s="603"/>
      <c r="T272" s="604"/>
      <c r="AT272" s="600" t="s">
        <v>205</v>
      </c>
      <c r="AU272" s="600" t="s">
        <v>89</v>
      </c>
      <c r="AV272" s="599" t="s">
        <v>11</v>
      </c>
      <c r="AW272" s="599" t="s">
        <v>43</v>
      </c>
      <c r="AX272" s="599" t="s">
        <v>82</v>
      </c>
      <c r="AY272" s="600" t="s">
        <v>197</v>
      </c>
    </row>
    <row r="273" spans="2:65" s="599" customFormat="1">
      <c r="B273" s="598"/>
      <c r="D273" s="594" t="s">
        <v>205</v>
      </c>
      <c r="E273" s="600" t="s">
        <v>5</v>
      </c>
      <c r="F273" s="601" t="s">
        <v>5698</v>
      </c>
      <c r="H273" s="600" t="s">
        <v>5</v>
      </c>
      <c r="L273" s="598"/>
      <c r="M273" s="602"/>
      <c r="N273" s="603"/>
      <c r="O273" s="603"/>
      <c r="P273" s="603"/>
      <c r="Q273" s="603"/>
      <c r="R273" s="603"/>
      <c r="S273" s="603"/>
      <c r="T273" s="604"/>
      <c r="AT273" s="600" t="s">
        <v>205</v>
      </c>
      <c r="AU273" s="600" t="s">
        <v>89</v>
      </c>
      <c r="AV273" s="599" t="s">
        <v>11</v>
      </c>
      <c r="AW273" s="599" t="s">
        <v>43</v>
      </c>
      <c r="AX273" s="599" t="s">
        <v>82</v>
      </c>
      <c r="AY273" s="600" t="s">
        <v>197</v>
      </c>
    </row>
    <row r="274" spans="2:65" s="606" customFormat="1">
      <c r="B274" s="605"/>
      <c r="D274" s="594" t="s">
        <v>205</v>
      </c>
      <c r="E274" s="607" t="s">
        <v>5</v>
      </c>
      <c r="F274" s="608" t="s">
        <v>5525</v>
      </c>
      <c r="H274" s="609">
        <v>5.7000000000000002E-2</v>
      </c>
      <c r="L274" s="605"/>
      <c r="M274" s="610"/>
      <c r="N274" s="611"/>
      <c r="O274" s="611"/>
      <c r="P274" s="611"/>
      <c r="Q274" s="611"/>
      <c r="R274" s="611"/>
      <c r="S274" s="611"/>
      <c r="T274" s="612"/>
      <c r="AT274" s="607" t="s">
        <v>205</v>
      </c>
      <c r="AU274" s="607" t="s">
        <v>89</v>
      </c>
      <c r="AV274" s="606" t="s">
        <v>89</v>
      </c>
      <c r="AW274" s="606" t="s">
        <v>43</v>
      </c>
      <c r="AX274" s="606" t="s">
        <v>82</v>
      </c>
      <c r="AY274" s="607" t="s">
        <v>197</v>
      </c>
    </row>
    <row r="275" spans="2:65" s="614" customFormat="1">
      <c r="B275" s="613"/>
      <c r="D275" s="594" t="s">
        <v>205</v>
      </c>
      <c r="E275" s="615" t="s">
        <v>5</v>
      </c>
      <c r="F275" s="616" t="s">
        <v>210</v>
      </c>
      <c r="H275" s="617">
        <v>5.7000000000000002E-2</v>
      </c>
      <c r="L275" s="613"/>
      <c r="M275" s="618"/>
      <c r="N275" s="619"/>
      <c r="O275" s="619"/>
      <c r="P275" s="619"/>
      <c r="Q275" s="619"/>
      <c r="R275" s="619"/>
      <c r="S275" s="619"/>
      <c r="T275" s="620"/>
      <c r="AT275" s="615" t="s">
        <v>205</v>
      </c>
      <c r="AU275" s="615" t="s">
        <v>89</v>
      </c>
      <c r="AV275" s="614" t="s">
        <v>129</v>
      </c>
      <c r="AW275" s="614" t="s">
        <v>43</v>
      </c>
      <c r="AX275" s="614" t="s">
        <v>11</v>
      </c>
      <c r="AY275" s="615" t="s">
        <v>197</v>
      </c>
    </row>
    <row r="276" spans="2:65" s="492" customFormat="1" ht="25.5" customHeight="1">
      <c r="B276" s="493"/>
      <c r="C276" s="572" t="s">
        <v>758</v>
      </c>
      <c r="D276" s="572" t="s">
        <v>199</v>
      </c>
      <c r="E276" s="573" t="s">
        <v>5350</v>
      </c>
      <c r="F276" s="574" t="s">
        <v>5351</v>
      </c>
      <c r="G276" s="575" t="s">
        <v>290</v>
      </c>
      <c r="H276" s="576">
        <v>1.508</v>
      </c>
      <c r="I276" s="7"/>
      <c r="J276" s="577">
        <f>ROUND(I276*H276,0)</f>
        <v>0</v>
      </c>
      <c r="K276" s="574" t="s">
        <v>203</v>
      </c>
      <c r="L276" s="493"/>
      <c r="M276" s="578" t="s">
        <v>5</v>
      </c>
      <c r="N276" s="579" t="s">
        <v>53</v>
      </c>
      <c r="O276" s="494"/>
      <c r="P276" s="580">
        <f>O276*H276</f>
        <v>0</v>
      </c>
      <c r="Q276" s="580">
        <v>6.3200000000000001E-3</v>
      </c>
      <c r="R276" s="580">
        <f>Q276*H276</f>
        <v>9.5305600000000004E-3</v>
      </c>
      <c r="S276" s="580">
        <v>0</v>
      </c>
      <c r="T276" s="581">
        <f>S276*H276</f>
        <v>0</v>
      </c>
      <c r="AR276" s="482" t="s">
        <v>129</v>
      </c>
      <c r="AT276" s="482" t="s">
        <v>199</v>
      </c>
      <c r="AU276" s="482" t="s">
        <v>89</v>
      </c>
      <c r="AY276" s="482" t="s">
        <v>197</v>
      </c>
      <c r="BE276" s="582">
        <f>IF(N276="základní",J276,0)</f>
        <v>0</v>
      </c>
      <c r="BF276" s="582">
        <f>IF(N276="snížená",J276,0)</f>
        <v>0</v>
      </c>
      <c r="BG276" s="582">
        <f>IF(N276="zákl. přenesená",J276,0)</f>
        <v>0</v>
      </c>
      <c r="BH276" s="582">
        <f>IF(N276="sníž. přenesená",J276,0)</f>
        <v>0</v>
      </c>
      <c r="BI276" s="582">
        <f>IF(N276="nulová",J276,0)</f>
        <v>0</v>
      </c>
      <c r="BJ276" s="482" t="s">
        <v>11</v>
      </c>
      <c r="BK276" s="582">
        <f>ROUND(I276*H276,0)</f>
        <v>0</v>
      </c>
      <c r="BL276" s="482" t="s">
        <v>129</v>
      </c>
      <c r="BM276" s="482" t="s">
        <v>5699</v>
      </c>
    </row>
    <row r="277" spans="2:65" s="599" customFormat="1">
      <c r="B277" s="598"/>
      <c r="D277" s="594" t="s">
        <v>205</v>
      </c>
      <c r="E277" s="600" t="s">
        <v>5</v>
      </c>
      <c r="F277" s="601" t="s">
        <v>5626</v>
      </c>
      <c r="H277" s="600" t="s">
        <v>5</v>
      </c>
      <c r="L277" s="598"/>
      <c r="M277" s="602"/>
      <c r="N277" s="603"/>
      <c r="O277" s="603"/>
      <c r="P277" s="603"/>
      <c r="Q277" s="603"/>
      <c r="R277" s="603"/>
      <c r="S277" s="603"/>
      <c r="T277" s="604"/>
      <c r="AT277" s="600" t="s">
        <v>205</v>
      </c>
      <c r="AU277" s="600" t="s">
        <v>89</v>
      </c>
      <c r="AV277" s="599" t="s">
        <v>11</v>
      </c>
      <c r="AW277" s="599" t="s">
        <v>43</v>
      </c>
      <c r="AX277" s="599" t="s">
        <v>82</v>
      </c>
      <c r="AY277" s="600" t="s">
        <v>197</v>
      </c>
    </row>
    <row r="278" spans="2:65" s="599" customFormat="1">
      <c r="B278" s="598"/>
      <c r="D278" s="594" t="s">
        <v>205</v>
      </c>
      <c r="E278" s="600" t="s">
        <v>5</v>
      </c>
      <c r="F278" s="601" t="s">
        <v>5698</v>
      </c>
      <c r="H278" s="600" t="s">
        <v>5</v>
      </c>
      <c r="L278" s="598"/>
      <c r="M278" s="602"/>
      <c r="N278" s="603"/>
      <c r="O278" s="603"/>
      <c r="P278" s="603"/>
      <c r="Q278" s="603"/>
      <c r="R278" s="603"/>
      <c r="S278" s="603"/>
      <c r="T278" s="604"/>
      <c r="AT278" s="600" t="s">
        <v>205</v>
      </c>
      <c r="AU278" s="600" t="s">
        <v>89</v>
      </c>
      <c r="AV278" s="599" t="s">
        <v>11</v>
      </c>
      <c r="AW278" s="599" t="s">
        <v>43</v>
      </c>
      <c r="AX278" s="599" t="s">
        <v>82</v>
      </c>
      <c r="AY278" s="600" t="s">
        <v>197</v>
      </c>
    </row>
    <row r="279" spans="2:65" s="606" customFormat="1">
      <c r="B279" s="605"/>
      <c r="D279" s="594" t="s">
        <v>205</v>
      </c>
      <c r="E279" s="607" t="s">
        <v>5</v>
      </c>
      <c r="F279" s="608" t="s">
        <v>5530</v>
      </c>
      <c r="H279" s="609">
        <v>1.508</v>
      </c>
      <c r="L279" s="605"/>
      <c r="M279" s="610"/>
      <c r="N279" s="611"/>
      <c r="O279" s="611"/>
      <c r="P279" s="611"/>
      <c r="Q279" s="611"/>
      <c r="R279" s="611"/>
      <c r="S279" s="611"/>
      <c r="T279" s="612"/>
      <c r="AT279" s="607" t="s">
        <v>205</v>
      </c>
      <c r="AU279" s="607" t="s">
        <v>89</v>
      </c>
      <c r="AV279" s="606" t="s">
        <v>89</v>
      </c>
      <c r="AW279" s="606" t="s">
        <v>43</v>
      </c>
      <c r="AX279" s="606" t="s">
        <v>82</v>
      </c>
      <c r="AY279" s="607" t="s">
        <v>197</v>
      </c>
    </row>
    <row r="280" spans="2:65" s="614" customFormat="1">
      <c r="B280" s="613"/>
      <c r="D280" s="594" t="s">
        <v>205</v>
      </c>
      <c r="E280" s="615" t="s">
        <v>5</v>
      </c>
      <c r="F280" s="616" t="s">
        <v>210</v>
      </c>
      <c r="H280" s="617">
        <v>1.508</v>
      </c>
      <c r="L280" s="613"/>
      <c r="M280" s="618"/>
      <c r="N280" s="619"/>
      <c r="O280" s="619"/>
      <c r="P280" s="619"/>
      <c r="Q280" s="619"/>
      <c r="R280" s="619"/>
      <c r="S280" s="619"/>
      <c r="T280" s="620"/>
      <c r="AT280" s="615" t="s">
        <v>205</v>
      </c>
      <c r="AU280" s="615" t="s">
        <v>89</v>
      </c>
      <c r="AV280" s="614" t="s">
        <v>129</v>
      </c>
      <c r="AW280" s="614" t="s">
        <v>43</v>
      </c>
      <c r="AX280" s="614" t="s">
        <v>11</v>
      </c>
      <c r="AY280" s="615" t="s">
        <v>197</v>
      </c>
    </row>
    <row r="281" spans="2:65" s="560" customFormat="1" ht="29.85" customHeight="1">
      <c r="B281" s="559"/>
      <c r="D281" s="561" t="s">
        <v>81</v>
      </c>
      <c r="E281" s="570" t="s">
        <v>132</v>
      </c>
      <c r="F281" s="570" t="s">
        <v>5700</v>
      </c>
      <c r="J281" s="571">
        <f>BK281</f>
        <v>0</v>
      </c>
      <c r="L281" s="559"/>
      <c r="M281" s="564"/>
      <c r="N281" s="565"/>
      <c r="O281" s="565"/>
      <c r="P281" s="566">
        <f>SUM(P282:P300)</f>
        <v>0</v>
      </c>
      <c r="Q281" s="565"/>
      <c r="R281" s="566">
        <f>SUM(R282:R300)</f>
        <v>39.916112799999993</v>
      </c>
      <c r="S281" s="565"/>
      <c r="T281" s="567">
        <f>SUM(T282:T300)</f>
        <v>0</v>
      </c>
      <c r="AR281" s="561" t="s">
        <v>11</v>
      </c>
      <c r="AT281" s="568" t="s">
        <v>81</v>
      </c>
      <c r="AU281" s="568" t="s">
        <v>11</v>
      </c>
      <c r="AY281" s="561" t="s">
        <v>197</v>
      </c>
      <c r="BK281" s="569">
        <f>SUM(BK282:BK300)</f>
        <v>0</v>
      </c>
    </row>
    <row r="282" spans="2:65" s="492" customFormat="1" ht="25.5" customHeight="1">
      <c r="B282" s="493"/>
      <c r="C282" s="572" t="s">
        <v>763</v>
      </c>
      <c r="D282" s="572" t="s">
        <v>199</v>
      </c>
      <c r="E282" s="573" t="s">
        <v>5701</v>
      </c>
      <c r="F282" s="574" t="s">
        <v>5702</v>
      </c>
      <c r="G282" s="575" t="s">
        <v>290</v>
      </c>
      <c r="H282" s="576">
        <v>32</v>
      </c>
      <c r="I282" s="7"/>
      <c r="J282" s="577">
        <f>ROUND(I282*H282,0)</f>
        <v>0</v>
      </c>
      <c r="K282" s="574" t="s">
        <v>203</v>
      </c>
      <c r="L282" s="493"/>
      <c r="M282" s="578" t="s">
        <v>5</v>
      </c>
      <c r="N282" s="579" t="s">
        <v>53</v>
      </c>
      <c r="O282" s="494"/>
      <c r="P282" s="580">
        <f>O282*H282</f>
        <v>0</v>
      </c>
      <c r="Q282" s="580">
        <v>0.46166000000000001</v>
      </c>
      <c r="R282" s="580">
        <f>Q282*H282</f>
        <v>14.77312</v>
      </c>
      <c r="S282" s="580">
        <v>0</v>
      </c>
      <c r="T282" s="581">
        <f>S282*H282</f>
        <v>0</v>
      </c>
      <c r="AR282" s="482" t="s">
        <v>129</v>
      </c>
      <c r="AT282" s="482" t="s">
        <v>199</v>
      </c>
      <c r="AU282" s="482" t="s">
        <v>89</v>
      </c>
      <c r="AY282" s="482" t="s">
        <v>197</v>
      </c>
      <c r="BE282" s="582">
        <f>IF(N282="základní",J282,0)</f>
        <v>0</v>
      </c>
      <c r="BF282" s="582">
        <f>IF(N282="snížená",J282,0)</f>
        <v>0</v>
      </c>
      <c r="BG282" s="582">
        <f>IF(N282="zákl. přenesená",J282,0)</f>
        <v>0</v>
      </c>
      <c r="BH282" s="582">
        <f>IF(N282="sníž. přenesená",J282,0)</f>
        <v>0</v>
      </c>
      <c r="BI282" s="582">
        <f>IF(N282="nulová",J282,0)</f>
        <v>0</v>
      </c>
      <c r="BJ282" s="482" t="s">
        <v>11</v>
      </c>
      <c r="BK282" s="582">
        <f>ROUND(I282*H282,0)</f>
        <v>0</v>
      </c>
      <c r="BL282" s="482" t="s">
        <v>129</v>
      </c>
      <c r="BM282" s="482" t="s">
        <v>5703</v>
      </c>
    </row>
    <row r="283" spans="2:65" s="492" customFormat="1" ht="81">
      <c r="B283" s="493"/>
      <c r="D283" s="594" t="s">
        <v>257</v>
      </c>
      <c r="F283" s="595" t="s">
        <v>5704</v>
      </c>
      <c r="L283" s="493"/>
      <c r="M283" s="596"/>
      <c r="N283" s="494"/>
      <c r="O283" s="494"/>
      <c r="P283" s="494"/>
      <c r="Q283" s="494"/>
      <c r="R283" s="494"/>
      <c r="S283" s="494"/>
      <c r="T283" s="597"/>
      <c r="AT283" s="482" t="s">
        <v>257</v>
      </c>
      <c r="AU283" s="482" t="s">
        <v>89</v>
      </c>
    </row>
    <row r="284" spans="2:65" s="599" customFormat="1">
      <c r="B284" s="598"/>
      <c r="D284" s="594" t="s">
        <v>205</v>
      </c>
      <c r="E284" s="600" t="s">
        <v>5</v>
      </c>
      <c r="F284" s="601" t="s">
        <v>5609</v>
      </c>
      <c r="H284" s="600" t="s">
        <v>5</v>
      </c>
      <c r="L284" s="598"/>
      <c r="M284" s="602"/>
      <c r="N284" s="603"/>
      <c r="O284" s="603"/>
      <c r="P284" s="603"/>
      <c r="Q284" s="603"/>
      <c r="R284" s="603"/>
      <c r="S284" s="603"/>
      <c r="T284" s="604"/>
      <c r="AT284" s="600" t="s">
        <v>205</v>
      </c>
      <c r="AU284" s="600" t="s">
        <v>89</v>
      </c>
      <c r="AV284" s="599" t="s">
        <v>11</v>
      </c>
      <c r="AW284" s="599" t="s">
        <v>43</v>
      </c>
      <c r="AX284" s="599" t="s">
        <v>82</v>
      </c>
      <c r="AY284" s="600" t="s">
        <v>197</v>
      </c>
    </row>
    <row r="285" spans="2:65" s="606" customFormat="1">
      <c r="B285" s="605"/>
      <c r="D285" s="594" t="s">
        <v>205</v>
      </c>
      <c r="E285" s="607" t="s">
        <v>5</v>
      </c>
      <c r="F285" s="608" t="s">
        <v>5610</v>
      </c>
      <c r="H285" s="609">
        <v>32</v>
      </c>
      <c r="L285" s="605"/>
      <c r="M285" s="610"/>
      <c r="N285" s="611"/>
      <c r="O285" s="611"/>
      <c r="P285" s="611"/>
      <c r="Q285" s="611"/>
      <c r="R285" s="611"/>
      <c r="S285" s="611"/>
      <c r="T285" s="612"/>
      <c r="AT285" s="607" t="s">
        <v>205</v>
      </c>
      <c r="AU285" s="607" t="s">
        <v>89</v>
      </c>
      <c r="AV285" s="606" t="s">
        <v>89</v>
      </c>
      <c r="AW285" s="606" t="s">
        <v>43</v>
      </c>
      <c r="AX285" s="606" t="s">
        <v>82</v>
      </c>
      <c r="AY285" s="607" t="s">
        <v>197</v>
      </c>
    </row>
    <row r="286" spans="2:65" s="614" customFormat="1">
      <c r="B286" s="613"/>
      <c r="D286" s="594" t="s">
        <v>205</v>
      </c>
      <c r="E286" s="615" t="s">
        <v>5</v>
      </c>
      <c r="F286" s="616" t="s">
        <v>210</v>
      </c>
      <c r="H286" s="617">
        <v>32</v>
      </c>
      <c r="L286" s="613"/>
      <c r="M286" s="618"/>
      <c r="N286" s="619"/>
      <c r="O286" s="619"/>
      <c r="P286" s="619"/>
      <c r="Q286" s="619"/>
      <c r="R286" s="619"/>
      <c r="S286" s="619"/>
      <c r="T286" s="620"/>
      <c r="AT286" s="615" t="s">
        <v>205</v>
      </c>
      <c r="AU286" s="615" t="s">
        <v>89</v>
      </c>
      <c r="AV286" s="614" t="s">
        <v>129</v>
      </c>
      <c r="AW286" s="614" t="s">
        <v>43</v>
      </c>
      <c r="AX286" s="614" t="s">
        <v>11</v>
      </c>
      <c r="AY286" s="615" t="s">
        <v>197</v>
      </c>
    </row>
    <row r="287" spans="2:65" s="492" customFormat="1" ht="25.5" customHeight="1">
      <c r="B287" s="493"/>
      <c r="C287" s="572" t="s">
        <v>770</v>
      </c>
      <c r="D287" s="572" t="s">
        <v>199</v>
      </c>
      <c r="E287" s="573" t="s">
        <v>5705</v>
      </c>
      <c r="F287" s="574" t="s">
        <v>5706</v>
      </c>
      <c r="G287" s="575" t="s">
        <v>290</v>
      </c>
      <c r="H287" s="576">
        <v>32</v>
      </c>
      <c r="I287" s="7"/>
      <c r="J287" s="577">
        <f>ROUND(I287*H287,0)</f>
        <v>0</v>
      </c>
      <c r="K287" s="574" t="s">
        <v>203</v>
      </c>
      <c r="L287" s="493"/>
      <c r="M287" s="578" t="s">
        <v>5</v>
      </c>
      <c r="N287" s="579" t="s">
        <v>53</v>
      </c>
      <c r="O287" s="494"/>
      <c r="P287" s="580">
        <f>O287*H287</f>
        <v>0</v>
      </c>
      <c r="Q287" s="580">
        <v>0.39561000000000002</v>
      </c>
      <c r="R287" s="580">
        <f>Q287*H287</f>
        <v>12.659520000000001</v>
      </c>
      <c r="S287" s="580">
        <v>0</v>
      </c>
      <c r="T287" s="581">
        <f>S287*H287</f>
        <v>0</v>
      </c>
      <c r="AR287" s="482" t="s">
        <v>129</v>
      </c>
      <c r="AT287" s="482" t="s">
        <v>199</v>
      </c>
      <c r="AU287" s="482" t="s">
        <v>89</v>
      </c>
      <c r="AY287" s="482" t="s">
        <v>197</v>
      </c>
      <c r="BE287" s="582">
        <f>IF(N287="základní",J287,0)</f>
        <v>0</v>
      </c>
      <c r="BF287" s="582">
        <f>IF(N287="snížená",J287,0)</f>
        <v>0</v>
      </c>
      <c r="BG287" s="582">
        <f>IF(N287="zákl. přenesená",J287,0)</f>
        <v>0</v>
      </c>
      <c r="BH287" s="582">
        <f>IF(N287="sníž. přenesená",J287,0)</f>
        <v>0</v>
      </c>
      <c r="BI287" s="582">
        <f>IF(N287="nulová",J287,0)</f>
        <v>0</v>
      </c>
      <c r="BJ287" s="482" t="s">
        <v>11</v>
      </c>
      <c r="BK287" s="582">
        <f>ROUND(I287*H287,0)</f>
        <v>0</v>
      </c>
      <c r="BL287" s="482" t="s">
        <v>129</v>
      </c>
      <c r="BM287" s="482" t="s">
        <v>5707</v>
      </c>
    </row>
    <row r="288" spans="2:65" s="492" customFormat="1" ht="81">
      <c r="B288" s="493"/>
      <c r="D288" s="594" t="s">
        <v>257</v>
      </c>
      <c r="F288" s="595" t="s">
        <v>5704</v>
      </c>
      <c r="L288" s="493"/>
      <c r="M288" s="596"/>
      <c r="N288" s="494"/>
      <c r="O288" s="494"/>
      <c r="P288" s="494"/>
      <c r="Q288" s="494"/>
      <c r="R288" s="494"/>
      <c r="S288" s="494"/>
      <c r="T288" s="597"/>
      <c r="AT288" s="482" t="s">
        <v>257</v>
      </c>
      <c r="AU288" s="482" t="s">
        <v>89</v>
      </c>
    </row>
    <row r="289" spans="2:65" s="492" customFormat="1" ht="25.5" customHeight="1">
      <c r="B289" s="493"/>
      <c r="C289" s="572" t="s">
        <v>779</v>
      </c>
      <c r="D289" s="572" t="s">
        <v>199</v>
      </c>
      <c r="E289" s="573" t="s">
        <v>5708</v>
      </c>
      <c r="F289" s="574" t="s">
        <v>5709</v>
      </c>
      <c r="G289" s="575" t="s">
        <v>290</v>
      </c>
      <c r="H289" s="576">
        <v>45.08</v>
      </c>
      <c r="I289" s="7"/>
      <c r="J289" s="577">
        <f>ROUND(I289*H289,0)</f>
        <v>0</v>
      </c>
      <c r="K289" s="574" t="s">
        <v>203</v>
      </c>
      <c r="L289" s="493"/>
      <c r="M289" s="578" t="s">
        <v>5</v>
      </c>
      <c r="N289" s="579" t="s">
        <v>53</v>
      </c>
      <c r="O289" s="494"/>
      <c r="P289" s="580">
        <f>O289*H289</f>
        <v>0</v>
      </c>
      <c r="Q289" s="580">
        <v>0.12966</v>
      </c>
      <c r="R289" s="580">
        <f>Q289*H289</f>
        <v>5.8450727999999996</v>
      </c>
      <c r="S289" s="580">
        <v>0</v>
      </c>
      <c r="T289" s="581">
        <f>S289*H289</f>
        <v>0</v>
      </c>
      <c r="AR289" s="482" t="s">
        <v>129</v>
      </c>
      <c r="AT289" s="482" t="s">
        <v>199</v>
      </c>
      <c r="AU289" s="482" t="s">
        <v>89</v>
      </c>
      <c r="AY289" s="482" t="s">
        <v>197</v>
      </c>
      <c r="BE289" s="582">
        <f>IF(N289="základní",J289,0)</f>
        <v>0</v>
      </c>
      <c r="BF289" s="582">
        <f>IF(N289="snížená",J289,0)</f>
        <v>0</v>
      </c>
      <c r="BG289" s="582">
        <f>IF(N289="zákl. přenesená",J289,0)</f>
        <v>0</v>
      </c>
      <c r="BH289" s="582">
        <f>IF(N289="sníž. přenesená",J289,0)</f>
        <v>0</v>
      </c>
      <c r="BI289" s="582">
        <f>IF(N289="nulová",J289,0)</f>
        <v>0</v>
      </c>
      <c r="BJ289" s="482" t="s">
        <v>11</v>
      </c>
      <c r="BK289" s="582">
        <f>ROUND(I289*H289,0)</f>
        <v>0</v>
      </c>
      <c r="BL289" s="482" t="s">
        <v>129</v>
      </c>
      <c r="BM289" s="482" t="s">
        <v>5710</v>
      </c>
    </row>
    <row r="290" spans="2:65" s="492" customFormat="1" ht="121.5">
      <c r="B290" s="493"/>
      <c r="D290" s="594" t="s">
        <v>257</v>
      </c>
      <c r="F290" s="595" t="s">
        <v>5711</v>
      </c>
      <c r="L290" s="493"/>
      <c r="M290" s="596"/>
      <c r="N290" s="494"/>
      <c r="O290" s="494"/>
      <c r="P290" s="494"/>
      <c r="Q290" s="494"/>
      <c r="R290" s="494"/>
      <c r="S290" s="494"/>
      <c r="T290" s="597"/>
      <c r="AT290" s="482" t="s">
        <v>257</v>
      </c>
      <c r="AU290" s="482" t="s">
        <v>89</v>
      </c>
    </row>
    <row r="291" spans="2:65" s="599" customFormat="1">
      <c r="B291" s="598"/>
      <c r="D291" s="594" t="s">
        <v>205</v>
      </c>
      <c r="E291" s="600" t="s">
        <v>5</v>
      </c>
      <c r="F291" s="601" t="s">
        <v>5609</v>
      </c>
      <c r="H291" s="600" t="s">
        <v>5</v>
      </c>
      <c r="L291" s="598"/>
      <c r="M291" s="602"/>
      <c r="N291" s="603"/>
      <c r="O291" s="603"/>
      <c r="P291" s="603"/>
      <c r="Q291" s="603"/>
      <c r="R291" s="603"/>
      <c r="S291" s="603"/>
      <c r="T291" s="604"/>
      <c r="AT291" s="600" t="s">
        <v>205</v>
      </c>
      <c r="AU291" s="600" t="s">
        <v>89</v>
      </c>
      <c r="AV291" s="599" t="s">
        <v>11</v>
      </c>
      <c r="AW291" s="599" t="s">
        <v>43</v>
      </c>
      <c r="AX291" s="599" t="s">
        <v>82</v>
      </c>
      <c r="AY291" s="600" t="s">
        <v>197</v>
      </c>
    </row>
    <row r="292" spans="2:65" s="599" customFormat="1">
      <c r="B292" s="598"/>
      <c r="D292" s="594" t="s">
        <v>205</v>
      </c>
      <c r="E292" s="600" t="s">
        <v>5</v>
      </c>
      <c r="F292" s="601" t="s">
        <v>5619</v>
      </c>
      <c r="H292" s="600" t="s">
        <v>5</v>
      </c>
      <c r="L292" s="598"/>
      <c r="M292" s="602"/>
      <c r="N292" s="603"/>
      <c r="O292" s="603"/>
      <c r="P292" s="603"/>
      <c r="Q292" s="603"/>
      <c r="R292" s="603"/>
      <c r="S292" s="603"/>
      <c r="T292" s="604"/>
      <c r="AT292" s="600" t="s">
        <v>205</v>
      </c>
      <c r="AU292" s="600" t="s">
        <v>89</v>
      </c>
      <c r="AV292" s="599" t="s">
        <v>11</v>
      </c>
      <c r="AW292" s="599" t="s">
        <v>43</v>
      </c>
      <c r="AX292" s="599" t="s">
        <v>82</v>
      </c>
      <c r="AY292" s="600" t="s">
        <v>197</v>
      </c>
    </row>
    <row r="293" spans="2:65" s="606" customFormat="1">
      <c r="B293" s="605"/>
      <c r="D293" s="594" t="s">
        <v>205</v>
      </c>
      <c r="E293" s="607" t="s">
        <v>5</v>
      </c>
      <c r="F293" s="608" t="s">
        <v>5620</v>
      </c>
      <c r="H293" s="609">
        <v>45.08</v>
      </c>
      <c r="L293" s="605"/>
      <c r="M293" s="610"/>
      <c r="N293" s="611"/>
      <c r="O293" s="611"/>
      <c r="P293" s="611"/>
      <c r="Q293" s="611"/>
      <c r="R293" s="611"/>
      <c r="S293" s="611"/>
      <c r="T293" s="612"/>
      <c r="AT293" s="607" t="s">
        <v>205</v>
      </c>
      <c r="AU293" s="607" t="s">
        <v>89</v>
      </c>
      <c r="AV293" s="606" t="s">
        <v>89</v>
      </c>
      <c r="AW293" s="606" t="s">
        <v>43</v>
      </c>
      <c r="AX293" s="606" t="s">
        <v>82</v>
      </c>
      <c r="AY293" s="607" t="s">
        <v>197</v>
      </c>
    </row>
    <row r="294" spans="2:65" s="614" customFormat="1">
      <c r="B294" s="613"/>
      <c r="D294" s="594" t="s">
        <v>205</v>
      </c>
      <c r="E294" s="615" t="s">
        <v>5</v>
      </c>
      <c r="F294" s="616" t="s">
        <v>210</v>
      </c>
      <c r="H294" s="617">
        <v>45.08</v>
      </c>
      <c r="L294" s="613"/>
      <c r="M294" s="618"/>
      <c r="N294" s="619"/>
      <c r="O294" s="619"/>
      <c r="P294" s="619"/>
      <c r="Q294" s="619"/>
      <c r="R294" s="619"/>
      <c r="S294" s="619"/>
      <c r="T294" s="620"/>
      <c r="AT294" s="615" t="s">
        <v>205</v>
      </c>
      <c r="AU294" s="615" t="s">
        <v>89</v>
      </c>
      <c r="AV294" s="614" t="s">
        <v>129</v>
      </c>
      <c r="AW294" s="614" t="s">
        <v>43</v>
      </c>
      <c r="AX294" s="614" t="s">
        <v>11</v>
      </c>
      <c r="AY294" s="615" t="s">
        <v>197</v>
      </c>
    </row>
    <row r="295" spans="2:65" s="492" customFormat="1" ht="25.5" customHeight="1">
      <c r="B295" s="493"/>
      <c r="C295" s="572" t="s">
        <v>790</v>
      </c>
      <c r="D295" s="572" t="s">
        <v>199</v>
      </c>
      <c r="E295" s="573" t="s">
        <v>5712</v>
      </c>
      <c r="F295" s="574" t="s">
        <v>5713</v>
      </c>
      <c r="G295" s="575" t="s">
        <v>290</v>
      </c>
      <c r="H295" s="576">
        <v>32</v>
      </c>
      <c r="I295" s="7"/>
      <c r="J295" s="577">
        <f>ROUND(I295*H295,0)</f>
        <v>0</v>
      </c>
      <c r="K295" s="574" t="s">
        <v>203</v>
      </c>
      <c r="L295" s="493"/>
      <c r="M295" s="578" t="s">
        <v>5</v>
      </c>
      <c r="N295" s="579" t="s">
        <v>53</v>
      </c>
      <c r="O295" s="494"/>
      <c r="P295" s="580">
        <f>O295*H295</f>
        <v>0</v>
      </c>
      <c r="Q295" s="580">
        <v>0.20745</v>
      </c>
      <c r="R295" s="580">
        <f>Q295*H295</f>
        <v>6.6383999999999999</v>
      </c>
      <c r="S295" s="580">
        <v>0</v>
      </c>
      <c r="T295" s="581">
        <f>S295*H295</f>
        <v>0</v>
      </c>
      <c r="AR295" s="482" t="s">
        <v>129</v>
      </c>
      <c r="AT295" s="482" t="s">
        <v>199</v>
      </c>
      <c r="AU295" s="482" t="s">
        <v>89</v>
      </c>
      <c r="AY295" s="482" t="s">
        <v>197</v>
      </c>
      <c r="BE295" s="582">
        <f>IF(N295="základní",J295,0)</f>
        <v>0</v>
      </c>
      <c r="BF295" s="582">
        <f>IF(N295="snížená",J295,0)</f>
        <v>0</v>
      </c>
      <c r="BG295" s="582">
        <f>IF(N295="zákl. přenesená",J295,0)</f>
        <v>0</v>
      </c>
      <c r="BH295" s="582">
        <f>IF(N295="sníž. přenesená",J295,0)</f>
        <v>0</v>
      </c>
      <c r="BI295" s="582">
        <f>IF(N295="nulová",J295,0)</f>
        <v>0</v>
      </c>
      <c r="BJ295" s="482" t="s">
        <v>11</v>
      </c>
      <c r="BK295" s="582">
        <f>ROUND(I295*H295,0)</f>
        <v>0</v>
      </c>
      <c r="BL295" s="482" t="s">
        <v>129</v>
      </c>
      <c r="BM295" s="482" t="s">
        <v>5714</v>
      </c>
    </row>
    <row r="296" spans="2:65" s="492" customFormat="1" ht="121.5">
      <c r="B296" s="493"/>
      <c r="D296" s="594" t="s">
        <v>257</v>
      </c>
      <c r="F296" s="595" t="s">
        <v>5711</v>
      </c>
      <c r="L296" s="493"/>
      <c r="M296" s="596"/>
      <c r="N296" s="494"/>
      <c r="O296" s="494"/>
      <c r="P296" s="494"/>
      <c r="Q296" s="494"/>
      <c r="R296" s="494"/>
      <c r="S296" s="494"/>
      <c r="T296" s="597"/>
      <c r="AT296" s="482" t="s">
        <v>257</v>
      </c>
      <c r="AU296" s="482" t="s">
        <v>89</v>
      </c>
    </row>
    <row r="297" spans="2:65" s="599" customFormat="1">
      <c r="B297" s="598"/>
      <c r="D297" s="594" t="s">
        <v>205</v>
      </c>
      <c r="E297" s="600" t="s">
        <v>5</v>
      </c>
      <c r="F297" s="601" t="s">
        <v>5609</v>
      </c>
      <c r="H297" s="600" t="s">
        <v>5</v>
      </c>
      <c r="L297" s="598"/>
      <c r="M297" s="602"/>
      <c r="N297" s="603"/>
      <c r="O297" s="603"/>
      <c r="P297" s="603"/>
      <c r="Q297" s="603"/>
      <c r="R297" s="603"/>
      <c r="S297" s="603"/>
      <c r="T297" s="604"/>
      <c r="AT297" s="600" t="s">
        <v>205</v>
      </c>
      <c r="AU297" s="600" t="s">
        <v>89</v>
      </c>
      <c r="AV297" s="599" t="s">
        <v>11</v>
      </c>
      <c r="AW297" s="599" t="s">
        <v>43</v>
      </c>
      <c r="AX297" s="599" t="s">
        <v>82</v>
      </c>
      <c r="AY297" s="600" t="s">
        <v>197</v>
      </c>
    </row>
    <row r="298" spans="2:65" s="599" customFormat="1">
      <c r="B298" s="598"/>
      <c r="D298" s="594" t="s">
        <v>205</v>
      </c>
      <c r="E298" s="600" t="s">
        <v>5</v>
      </c>
      <c r="F298" s="601" t="s">
        <v>5614</v>
      </c>
      <c r="H298" s="600" t="s">
        <v>5</v>
      </c>
      <c r="L298" s="598"/>
      <c r="M298" s="602"/>
      <c r="N298" s="603"/>
      <c r="O298" s="603"/>
      <c r="P298" s="603"/>
      <c r="Q298" s="603"/>
      <c r="R298" s="603"/>
      <c r="S298" s="603"/>
      <c r="T298" s="604"/>
      <c r="AT298" s="600" t="s">
        <v>205</v>
      </c>
      <c r="AU298" s="600" t="s">
        <v>89</v>
      </c>
      <c r="AV298" s="599" t="s">
        <v>11</v>
      </c>
      <c r="AW298" s="599" t="s">
        <v>43</v>
      </c>
      <c r="AX298" s="599" t="s">
        <v>82</v>
      </c>
      <c r="AY298" s="600" t="s">
        <v>197</v>
      </c>
    </row>
    <row r="299" spans="2:65" s="606" customFormat="1">
      <c r="B299" s="605"/>
      <c r="D299" s="594" t="s">
        <v>205</v>
      </c>
      <c r="E299" s="607" t="s">
        <v>5</v>
      </c>
      <c r="F299" s="608" t="s">
        <v>5610</v>
      </c>
      <c r="H299" s="609">
        <v>32</v>
      </c>
      <c r="L299" s="605"/>
      <c r="M299" s="610"/>
      <c r="N299" s="611"/>
      <c r="O299" s="611"/>
      <c r="P299" s="611"/>
      <c r="Q299" s="611"/>
      <c r="R299" s="611"/>
      <c r="S299" s="611"/>
      <c r="T299" s="612"/>
      <c r="AT299" s="607" t="s">
        <v>205</v>
      </c>
      <c r="AU299" s="607" t="s">
        <v>89</v>
      </c>
      <c r="AV299" s="606" t="s">
        <v>89</v>
      </c>
      <c r="AW299" s="606" t="s">
        <v>43</v>
      </c>
      <c r="AX299" s="606" t="s">
        <v>82</v>
      </c>
      <c r="AY299" s="607" t="s">
        <v>197</v>
      </c>
    </row>
    <row r="300" spans="2:65" s="614" customFormat="1">
      <c r="B300" s="613"/>
      <c r="D300" s="594" t="s">
        <v>205</v>
      </c>
      <c r="E300" s="615" t="s">
        <v>5</v>
      </c>
      <c r="F300" s="616" t="s">
        <v>210</v>
      </c>
      <c r="H300" s="617">
        <v>32</v>
      </c>
      <c r="L300" s="613"/>
      <c r="M300" s="618"/>
      <c r="N300" s="619"/>
      <c r="O300" s="619"/>
      <c r="P300" s="619"/>
      <c r="Q300" s="619"/>
      <c r="R300" s="619"/>
      <c r="S300" s="619"/>
      <c r="T300" s="620"/>
      <c r="AT300" s="615" t="s">
        <v>205</v>
      </c>
      <c r="AU300" s="615" t="s">
        <v>89</v>
      </c>
      <c r="AV300" s="614" t="s">
        <v>129</v>
      </c>
      <c r="AW300" s="614" t="s">
        <v>43</v>
      </c>
      <c r="AX300" s="614" t="s">
        <v>11</v>
      </c>
      <c r="AY300" s="615" t="s">
        <v>197</v>
      </c>
    </row>
    <row r="301" spans="2:65" s="560" customFormat="1" ht="29.85" customHeight="1">
      <c r="B301" s="559"/>
      <c r="D301" s="561" t="s">
        <v>81</v>
      </c>
      <c r="E301" s="570" t="s">
        <v>303</v>
      </c>
      <c r="F301" s="570" t="s">
        <v>5361</v>
      </c>
      <c r="J301" s="571">
        <f>BK301</f>
        <v>0</v>
      </c>
      <c r="L301" s="559"/>
      <c r="M301" s="564"/>
      <c r="N301" s="565"/>
      <c r="O301" s="565"/>
      <c r="P301" s="566">
        <f>SUM(P302:P358)</f>
        <v>0</v>
      </c>
      <c r="Q301" s="565"/>
      <c r="R301" s="566">
        <f>SUM(R302:R358)</f>
        <v>2.2484575000000002</v>
      </c>
      <c r="S301" s="565"/>
      <c r="T301" s="567">
        <f>SUM(T302:T358)</f>
        <v>0</v>
      </c>
      <c r="AR301" s="561" t="s">
        <v>11</v>
      </c>
      <c r="AT301" s="568" t="s">
        <v>81</v>
      </c>
      <c r="AU301" s="568" t="s">
        <v>11</v>
      </c>
      <c r="AY301" s="561" t="s">
        <v>197</v>
      </c>
      <c r="BK301" s="569">
        <f>SUM(BK302:BK358)</f>
        <v>0</v>
      </c>
    </row>
    <row r="302" spans="2:65" s="492" customFormat="1" ht="25.5" customHeight="1">
      <c r="B302" s="493"/>
      <c r="C302" s="572" t="s">
        <v>804</v>
      </c>
      <c r="D302" s="572" t="s">
        <v>199</v>
      </c>
      <c r="E302" s="573" t="s">
        <v>5532</v>
      </c>
      <c r="F302" s="574" t="s">
        <v>5533</v>
      </c>
      <c r="G302" s="575" t="s">
        <v>876</v>
      </c>
      <c r="H302" s="576">
        <v>58</v>
      </c>
      <c r="I302" s="7"/>
      <c r="J302" s="577">
        <f>ROUND(I302*H302,0)</f>
        <v>0</v>
      </c>
      <c r="K302" s="574" t="s">
        <v>203</v>
      </c>
      <c r="L302" s="493"/>
      <c r="M302" s="578" t="s">
        <v>5</v>
      </c>
      <c r="N302" s="579" t="s">
        <v>53</v>
      </c>
      <c r="O302" s="494"/>
      <c r="P302" s="580">
        <f>O302*H302</f>
        <v>0</v>
      </c>
      <c r="Q302" s="580">
        <v>1.0000000000000001E-5</v>
      </c>
      <c r="R302" s="580">
        <f>Q302*H302</f>
        <v>5.8E-4</v>
      </c>
      <c r="S302" s="580">
        <v>0</v>
      </c>
      <c r="T302" s="581">
        <f>S302*H302</f>
        <v>0</v>
      </c>
      <c r="AR302" s="482" t="s">
        <v>129</v>
      </c>
      <c r="AT302" s="482" t="s">
        <v>199</v>
      </c>
      <c r="AU302" s="482" t="s">
        <v>89</v>
      </c>
      <c r="AY302" s="482" t="s">
        <v>197</v>
      </c>
      <c r="BE302" s="582">
        <f>IF(N302="základní",J302,0)</f>
        <v>0</v>
      </c>
      <c r="BF302" s="582">
        <f>IF(N302="snížená",J302,0)</f>
        <v>0</v>
      </c>
      <c r="BG302" s="582">
        <f>IF(N302="zákl. přenesená",J302,0)</f>
        <v>0</v>
      </c>
      <c r="BH302" s="582">
        <f>IF(N302="sníž. přenesená",J302,0)</f>
        <v>0</v>
      </c>
      <c r="BI302" s="582">
        <f>IF(N302="nulová",J302,0)</f>
        <v>0</v>
      </c>
      <c r="BJ302" s="482" t="s">
        <v>11</v>
      </c>
      <c r="BK302" s="582">
        <f>ROUND(I302*H302,0)</f>
        <v>0</v>
      </c>
      <c r="BL302" s="482" t="s">
        <v>129</v>
      </c>
      <c r="BM302" s="482" t="s">
        <v>5715</v>
      </c>
    </row>
    <row r="303" spans="2:65" s="492" customFormat="1" ht="94.5">
      <c r="B303" s="493"/>
      <c r="D303" s="594" t="s">
        <v>257</v>
      </c>
      <c r="F303" s="595" t="s">
        <v>5535</v>
      </c>
      <c r="L303" s="493"/>
      <c r="M303" s="596"/>
      <c r="N303" s="494"/>
      <c r="O303" s="494"/>
      <c r="P303" s="494"/>
      <c r="Q303" s="494"/>
      <c r="R303" s="494"/>
      <c r="S303" s="494"/>
      <c r="T303" s="597"/>
      <c r="AT303" s="482" t="s">
        <v>257</v>
      </c>
      <c r="AU303" s="482" t="s">
        <v>89</v>
      </c>
    </row>
    <row r="304" spans="2:65" s="599" customFormat="1">
      <c r="B304" s="598"/>
      <c r="D304" s="594" t="s">
        <v>205</v>
      </c>
      <c r="E304" s="600" t="s">
        <v>5</v>
      </c>
      <c r="F304" s="601" t="s">
        <v>5626</v>
      </c>
      <c r="H304" s="600" t="s">
        <v>5</v>
      </c>
      <c r="L304" s="598"/>
      <c r="M304" s="602"/>
      <c r="N304" s="603"/>
      <c r="O304" s="603"/>
      <c r="P304" s="603"/>
      <c r="Q304" s="603"/>
      <c r="R304" s="603"/>
      <c r="S304" s="603"/>
      <c r="T304" s="604"/>
      <c r="AT304" s="600" t="s">
        <v>205</v>
      </c>
      <c r="AU304" s="600" t="s">
        <v>89</v>
      </c>
      <c r="AV304" s="599" t="s">
        <v>11</v>
      </c>
      <c r="AW304" s="599" t="s">
        <v>43</v>
      </c>
      <c r="AX304" s="599" t="s">
        <v>82</v>
      </c>
      <c r="AY304" s="600" t="s">
        <v>197</v>
      </c>
    </row>
    <row r="305" spans="2:65" s="599" customFormat="1">
      <c r="B305" s="598"/>
      <c r="D305" s="594" t="s">
        <v>205</v>
      </c>
      <c r="E305" s="600" t="s">
        <v>5</v>
      </c>
      <c r="F305" s="601" t="s">
        <v>5630</v>
      </c>
      <c r="H305" s="600" t="s">
        <v>5</v>
      </c>
      <c r="L305" s="598"/>
      <c r="M305" s="602"/>
      <c r="N305" s="603"/>
      <c r="O305" s="603"/>
      <c r="P305" s="603"/>
      <c r="Q305" s="603"/>
      <c r="R305" s="603"/>
      <c r="S305" s="603"/>
      <c r="T305" s="604"/>
      <c r="AT305" s="600" t="s">
        <v>205</v>
      </c>
      <c r="AU305" s="600" t="s">
        <v>89</v>
      </c>
      <c r="AV305" s="599" t="s">
        <v>11</v>
      </c>
      <c r="AW305" s="599" t="s">
        <v>43</v>
      </c>
      <c r="AX305" s="599" t="s">
        <v>82</v>
      </c>
      <c r="AY305" s="600" t="s">
        <v>197</v>
      </c>
    </row>
    <row r="306" spans="2:65" s="606" customFormat="1">
      <c r="B306" s="605"/>
      <c r="D306" s="594" t="s">
        <v>205</v>
      </c>
      <c r="E306" s="607" t="s">
        <v>5</v>
      </c>
      <c r="F306" s="608" t="s">
        <v>5716</v>
      </c>
      <c r="H306" s="609">
        <v>7</v>
      </c>
      <c r="L306" s="605"/>
      <c r="M306" s="610"/>
      <c r="N306" s="611"/>
      <c r="O306" s="611"/>
      <c r="P306" s="611"/>
      <c r="Q306" s="611"/>
      <c r="R306" s="611"/>
      <c r="S306" s="611"/>
      <c r="T306" s="612"/>
      <c r="AT306" s="607" t="s">
        <v>205</v>
      </c>
      <c r="AU306" s="607" t="s">
        <v>89</v>
      </c>
      <c r="AV306" s="606" t="s">
        <v>89</v>
      </c>
      <c r="AW306" s="606" t="s">
        <v>43</v>
      </c>
      <c r="AX306" s="606" t="s">
        <v>82</v>
      </c>
      <c r="AY306" s="607" t="s">
        <v>197</v>
      </c>
    </row>
    <row r="307" spans="2:65" s="599" customFormat="1">
      <c r="B307" s="598"/>
      <c r="D307" s="594" t="s">
        <v>205</v>
      </c>
      <c r="E307" s="600" t="s">
        <v>5</v>
      </c>
      <c r="F307" s="601" t="s">
        <v>5499</v>
      </c>
      <c r="H307" s="600" t="s">
        <v>5</v>
      </c>
      <c r="L307" s="598"/>
      <c r="M307" s="602"/>
      <c r="N307" s="603"/>
      <c r="O307" s="603"/>
      <c r="P307" s="603"/>
      <c r="Q307" s="603"/>
      <c r="R307" s="603"/>
      <c r="S307" s="603"/>
      <c r="T307" s="604"/>
      <c r="AT307" s="600" t="s">
        <v>205</v>
      </c>
      <c r="AU307" s="600" t="s">
        <v>89</v>
      </c>
      <c r="AV307" s="599" t="s">
        <v>11</v>
      </c>
      <c r="AW307" s="599" t="s">
        <v>43</v>
      </c>
      <c r="AX307" s="599" t="s">
        <v>82</v>
      </c>
      <c r="AY307" s="600" t="s">
        <v>197</v>
      </c>
    </row>
    <row r="308" spans="2:65" s="606" customFormat="1">
      <c r="B308" s="605"/>
      <c r="D308" s="594" t="s">
        <v>205</v>
      </c>
      <c r="E308" s="607" t="s">
        <v>5</v>
      </c>
      <c r="F308" s="608" t="s">
        <v>5717</v>
      </c>
      <c r="H308" s="609">
        <v>51</v>
      </c>
      <c r="L308" s="605"/>
      <c r="M308" s="610"/>
      <c r="N308" s="611"/>
      <c r="O308" s="611"/>
      <c r="P308" s="611"/>
      <c r="Q308" s="611"/>
      <c r="R308" s="611"/>
      <c r="S308" s="611"/>
      <c r="T308" s="612"/>
      <c r="AT308" s="607" t="s">
        <v>205</v>
      </c>
      <c r="AU308" s="607" t="s">
        <v>89</v>
      </c>
      <c r="AV308" s="606" t="s">
        <v>89</v>
      </c>
      <c r="AW308" s="606" t="s">
        <v>43</v>
      </c>
      <c r="AX308" s="606" t="s">
        <v>82</v>
      </c>
      <c r="AY308" s="607" t="s">
        <v>197</v>
      </c>
    </row>
    <row r="309" spans="2:65" s="614" customFormat="1">
      <c r="B309" s="613"/>
      <c r="D309" s="594" t="s">
        <v>205</v>
      </c>
      <c r="E309" s="615" t="s">
        <v>5</v>
      </c>
      <c r="F309" s="616" t="s">
        <v>210</v>
      </c>
      <c r="H309" s="617">
        <v>58</v>
      </c>
      <c r="L309" s="613"/>
      <c r="M309" s="618"/>
      <c r="N309" s="619"/>
      <c r="O309" s="619"/>
      <c r="P309" s="619"/>
      <c r="Q309" s="619"/>
      <c r="R309" s="619"/>
      <c r="S309" s="619"/>
      <c r="T309" s="620"/>
      <c r="AT309" s="615" t="s">
        <v>205</v>
      </c>
      <c r="AU309" s="615" t="s">
        <v>89</v>
      </c>
      <c r="AV309" s="614" t="s">
        <v>129</v>
      </c>
      <c r="AW309" s="614" t="s">
        <v>43</v>
      </c>
      <c r="AX309" s="614" t="s">
        <v>11</v>
      </c>
      <c r="AY309" s="615" t="s">
        <v>197</v>
      </c>
    </row>
    <row r="310" spans="2:65" s="492" customFormat="1" ht="16.5" customHeight="1">
      <c r="B310" s="493"/>
      <c r="C310" s="629" t="s">
        <v>810</v>
      </c>
      <c r="D310" s="629" t="s">
        <v>1907</v>
      </c>
      <c r="E310" s="630" t="s">
        <v>5718</v>
      </c>
      <c r="F310" s="631" t="s">
        <v>5719</v>
      </c>
      <c r="G310" s="632" t="s">
        <v>202</v>
      </c>
      <c r="H310" s="633">
        <v>2.0299999999999998</v>
      </c>
      <c r="I310" s="11"/>
      <c r="J310" s="634">
        <f>ROUND(I310*H310,0)</f>
        <v>0</v>
      </c>
      <c r="K310" s="631" t="s">
        <v>203</v>
      </c>
      <c r="L310" s="635"/>
      <c r="M310" s="636" t="s">
        <v>5</v>
      </c>
      <c r="N310" s="637" t="s">
        <v>53</v>
      </c>
      <c r="O310" s="494"/>
      <c r="P310" s="580">
        <f>O310*H310</f>
        <v>0</v>
      </c>
      <c r="Q310" s="580">
        <v>8.5000000000000006E-3</v>
      </c>
      <c r="R310" s="580">
        <f>Q310*H310</f>
        <v>1.7255E-2</v>
      </c>
      <c r="S310" s="580">
        <v>0</v>
      </c>
      <c r="T310" s="581">
        <f>S310*H310</f>
        <v>0</v>
      </c>
      <c r="AR310" s="482" t="s">
        <v>303</v>
      </c>
      <c r="AT310" s="482" t="s">
        <v>1907</v>
      </c>
      <c r="AU310" s="482" t="s">
        <v>89</v>
      </c>
      <c r="AY310" s="482" t="s">
        <v>197</v>
      </c>
      <c r="BE310" s="582">
        <f>IF(N310="základní",J310,0)</f>
        <v>0</v>
      </c>
      <c r="BF310" s="582">
        <f>IF(N310="snížená",J310,0)</f>
        <v>0</v>
      </c>
      <c r="BG310" s="582">
        <f>IF(N310="zákl. přenesená",J310,0)</f>
        <v>0</v>
      </c>
      <c r="BH310" s="582">
        <f>IF(N310="sníž. přenesená",J310,0)</f>
        <v>0</v>
      </c>
      <c r="BI310" s="582">
        <f>IF(N310="nulová",J310,0)</f>
        <v>0</v>
      </c>
      <c r="BJ310" s="482" t="s">
        <v>11</v>
      </c>
      <c r="BK310" s="582">
        <f>ROUND(I310*H310,0)</f>
        <v>0</v>
      </c>
      <c r="BL310" s="482" t="s">
        <v>129</v>
      </c>
      <c r="BM310" s="482" t="s">
        <v>5720</v>
      </c>
    </row>
    <row r="311" spans="2:65" s="606" customFormat="1">
      <c r="B311" s="605"/>
      <c r="D311" s="594" t="s">
        <v>205</v>
      </c>
      <c r="F311" s="608" t="s">
        <v>5721</v>
      </c>
      <c r="H311" s="609">
        <v>2.0299999999999998</v>
      </c>
      <c r="L311" s="605"/>
      <c r="M311" s="610"/>
      <c r="N311" s="611"/>
      <c r="O311" s="611"/>
      <c r="P311" s="611"/>
      <c r="Q311" s="611"/>
      <c r="R311" s="611"/>
      <c r="S311" s="611"/>
      <c r="T311" s="612"/>
      <c r="AT311" s="607" t="s">
        <v>205</v>
      </c>
      <c r="AU311" s="607" t="s">
        <v>89</v>
      </c>
      <c r="AV311" s="606" t="s">
        <v>89</v>
      </c>
      <c r="AW311" s="606" t="s">
        <v>6</v>
      </c>
      <c r="AX311" s="606" t="s">
        <v>11</v>
      </c>
      <c r="AY311" s="607" t="s">
        <v>197</v>
      </c>
    </row>
    <row r="312" spans="2:65" s="492" customFormat="1" ht="16.5" customHeight="1">
      <c r="B312" s="493"/>
      <c r="C312" s="629" t="s">
        <v>816</v>
      </c>
      <c r="D312" s="629" t="s">
        <v>1907</v>
      </c>
      <c r="E312" s="630" t="s">
        <v>5536</v>
      </c>
      <c r="F312" s="631" t="s">
        <v>5537</v>
      </c>
      <c r="G312" s="632" t="s">
        <v>202</v>
      </c>
      <c r="H312" s="633">
        <v>14.21</v>
      </c>
      <c r="I312" s="11"/>
      <c r="J312" s="634">
        <f>ROUND(I312*H312,0)</f>
        <v>0</v>
      </c>
      <c r="K312" s="631" t="s">
        <v>203</v>
      </c>
      <c r="L312" s="635"/>
      <c r="M312" s="636" t="s">
        <v>5</v>
      </c>
      <c r="N312" s="637" t="s">
        <v>53</v>
      </c>
      <c r="O312" s="494"/>
      <c r="P312" s="580">
        <f>O312*H312</f>
        <v>0</v>
      </c>
      <c r="Q312" s="580">
        <v>1.4500000000000001E-2</v>
      </c>
      <c r="R312" s="580">
        <f>Q312*H312</f>
        <v>0.20604500000000003</v>
      </c>
      <c r="S312" s="580">
        <v>0</v>
      </c>
      <c r="T312" s="581">
        <f>S312*H312</f>
        <v>0</v>
      </c>
      <c r="AR312" s="482" t="s">
        <v>303</v>
      </c>
      <c r="AT312" s="482" t="s">
        <v>1907</v>
      </c>
      <c r="AU312" s="482" t="s">
        <v>89</v>
      </c>
      <c r="AY312" s="482" t="s">
        <v>197</v>
      </c>
      <c r="BE312" s="582">
        <f>IF(N312="základní",J312,0)</f>
        <v>0</v>
      </c>
      <c r="BF312" s="582">
        <f>IF(N312="snížená",J312,0)</f>
        <v>0</v>
      </c>
      <c r="BG312" s="582">
        <f>IF(N312="zákl. přenesená",J312,0)</f>
        <v>0</v>
      </c>
      <c r="BH312" s="582">
        <f>IF(N312="sníž. přenesená",J312,0)</f>
        <v>0</v>
      </c>
      <c r="BI312" s="582">
        <f>IF(N312="nulová",J312,0)</f>
        <v>0</v>
      </c>
      <c r="BJ312" s="482" t="s">
        <v>11</v>
      </c>
      <c r="BK312" s="582">
        <f>ROUND(I312*H312,0)</f>
        <v>0</v>
      </c>
      <c r="BL312" s="482" t="s">
        <v>129</v>
      </c>
      <c r="BM312" s="482" t="s">
        <v>5722</v>
      </c>
    </row>
    <row r="313" spans="2:65" s="606" customFormat="1">
      <c r="B313" s="605"/>
      <c r="D313" s="594" t="s">
        <v>205</v>
      </c>
      <c r="F313" s="608" t="s">
        <v>5723</v>
      </c>
      <c r="H313" s="609">
        <v>14.21</v>
      </c>
      <c r="L313" s="605"/>
      <c r="M313" s="610"/>
      <c r="N313" s="611"/>
      <c r="O313" s="611"/>
      <c r="P313" s="611"/>
      <c r="Q313" s="611"/>
      <c r="R313" s="611"/>
      <c r="S313" s="611"/>
      <c r="T313" s="612"/>
      <c r="AT313" s="607" t="s">
        <v>205</v>
      </c>
      <c r="AU313" s="607" t="s">
        <v>89</v>
      </c>
      <c r="AV313" s="606" t="s">
        <v>89</v>
      </c>
      <c r="AW313" s="606" t="s">
        <v>6</v>
      </c>
      <c r="AX313" s="606" t="s">
        <v>11</v>
      </c>
      <c r="AY313" s="607" t="s">
        <v>197</v>
      </c>
    </row>
    <row r="314" spans="2:65" s="492" customFormat="1" ht="25.5" customHeight="1">
      <c r="B314" s="493"/>
      <c r="C314" s="572" t="s">
        <v>821</v>
      </c>
      <c r="D314" s="572" t="s">
        <v>199</v>
      </c>
      <c r="E314" s="573" t="s">
        <v>5724</v>
      </c>
      <c r="F314" s="574" t="s">
        <v>5725</v>
      </c>
      <c r="G314" s="575" t="s">
        <v>202</v>
      </c>
      <c r="H314" s="576">
        <v>2</v>
      </c>
      <c r="I314" s="7"/>
      <c r="J314" s="577">
        <f>ROUND(I314*H314,0)</f>
        <v>0</v>
      </c>
      <c r="K314" s="574" t="s">
        <v>203</v>
      </c>
      <c r="L314" s="493"/>
      <c r="M314" s="578" t="s">
        <v>5</v>
      </c>
      <c r="N314" s="579" t="s">
        <v>53</v>
      </c>
      <c r="O314" s="494"/>
      <c r="P314" s="580">
        <f>O314*H314</f>
        <v>0</v>
      </c>
      <c r="Q314" s="580">
        <v>8.0000000000000007E-5</v>
      </c>
      <c r="R314" s="580">
        <f>Q314*H314</f>
        <v>1.6000000000000001E-4</v>
      </c>
      <c r="S314" s="580">
        <v>0</v>
      </c>
      <c r="T314" s="581">
        <f>S314*H314</f>
        <v>0</v>
      </c>
      <c r="AR314" s="482" t="s">
        <v>129</v>
      </c>
      <c r="AT314" s="482" t="s">
        <v>199</v>
      </c>
      <c r="AU314" s="482" t="s">
        <v>89</v>
      </c>
      <c r="AY314" s="482" t="s">
        <v>197</v>
      </c>
      <c r="BE314" s="582">
        <f>IF(N314="základní",J314,0)</f>
        <v>0</v>
      </c>
      <c r="BF314" s="582">
        <f>IF(N314="snížená",J314,0)</f>
        <v>0</v>
      </c>
      <c r="BG314" s="582">
        <f>IF(N314="zákl. přenesená",J314,0)</f>
        <v>0</v>
      </c>
      <c r="BH314" s="582">
        <f>IF(N314="sníž. přenesená",J314,0)</f>
        <v>0</v>
      </c>
      <c r="BI314" s="582">
        <f>IF(N314="nulová",J314,0)</f>
        <v>0</v>
      </c>
      <c r="BJ314" s="482" t="s">
        <v>11</v>
      </c>
      <c r="BK314" s="582">
        <f>ROUND(I314*H314,0)</f>
        <v>0</v>
      </c>
      <c r="BL314" s="482" t="s">
        <v>129</v>
      </c>
      <c r="BM314" s="482" t="s">
        <v>5726</v>
      </c>
    </row>
    <row r="315" spans="2:65" s="492" customFormat="1" ht="54">
      <c r="B315" s="493"/>
      <c r="D315" s="594" t="s">
        <v>257</v>
      </c>
      <c r="F315" s="595" t="s">
        <v>5543</v>
      </c>
      <c r="L315" s="493"/>
      <c r="M315" s="596"/>
      <c r="N315" s="494"/>
      <c r="O315" s="494"/>
      <c r="P315" s="494"/>
      <c r="Q315" s="494"/>
      <c r="R315" s="494"/>
      <c r="S315" s="494"/>
      <c r="T315" s="597"/>
      <c r="AT315" s="482" t="s">
        <v>257</v>
      </c>
      <c r="AU315" s="482" t="s">
        <v>89</v>
      </c>
    </row>
    <row r="316" spans="2:65" s="492" customFormat="1" ht="16.5" customHeight="1">
      <c r="B316" s="493"/>
      <c r="C316" s="629" t="s">
        <v>829</v>
      </c>
      <c r="D316" s="629" t="s">
        <v>1907</v>
      </c>
      <c r="E316" s="630" t="s">
        <v>5727</v>
      </c>
      <c r="F316" s="631" t="s">
        <v>5728</v>
      </c>
      <c r="G316" s="632" t="s">
        <v>202</v>
      </c>
      <c r="H316" s="633">
        <v>2.0299999999999998</v>
      </c>
      <c r="I316" s="11"/>
      <c r="J316" s="634">
        <f>ROUND(I316*H316,0)</f>
        <v>0</v>
      </c>
      <c r="K316" s="631" t="s">
        <v>203</v>
      </c>
      <c r="L316" s="635"/>
      <c r="M316" s="636" t="s">
        <v>5</v>
      </c>
      <c r="N316" s="637" t="s">
        <v>53</v>
      </c>
      <c r="O316" s="494"/>
      <c r="P316" s="580">
        <f>O316*H316</f>
        <v>0</v>
      </c>
      <c r="Q316" s="580">
        <v>5.9999999999999995E-4</v>
      </c>
      <c r="R316" s="580">
        <f>Q316*H316</f>
        <v>1.2179999999999997E-3</v>
      </c>
      <c r="S316" s="580">
        <v>0</v>
      </c>
      <c r="T316" s="581">
        <f>S316*H316</f>
        <v>0</v>
      </c>
      <c r="AR316" s="482" t="s">
        <v>303</v>
      </c>
      <c r="AT316" s="482" t="s">
        <v>1907</v>
      </c>
      <c r="AU316" s="482" t="s">
        <v>89</v>
      </c>
      <c r="AY316" s="482" t="s">
        <v>197</v>
      </c>
      <c r="BE316" s="582">
        <f>IF(N316="základní",J316,0)</f>
        <v>0</v>
      </c>
      <c r="BF316" s="582">
        <f>IF(N316="snížená",J316,0)</f>
        <v>0</v>
      </c>
      <c r="BG316" s="582">
        <f>IF(N316="zákl. přenesená",J316,0)</f>
        <v>0</v>
      </c>
      <c r="BH316" s="582">
        <f>IF(N316="sníž. přenesená",J316,0)</f>
        <v>0</v>
      </c>
      <c r="BI316" s="582">
        <f>IF(N316="nulová",J316,0)</f>
        <v>0</v>
      </c>
      <c r="BJ316" s="482" t="s">
        <v>11</v>
      </c>
      <c r="BK316" s="582">
        <f>ROUND(I316*H316,0)</f>
        <v>0</v>
      </c>
      <c r="BL316" s="482" t="s">
        <v>129</v>
      </c>
      <c r="BM316" s="482" t="s">
        <v>5729</v>
      </c>
    </row>
    <row r="317" spans="2:65" s="606" customFormat="1">
      <c r="B317" s="605"/>
      <c r="D317" s="594" t="s">
        <v>205</v>
      </c>
      <c r="F317" s="608" t="s">
        <v>5721</v>
      </c>
      <c r="H317" s="609">
        <v>2.0299999999999998</v>
      </c>
      <c r="L317" s="605"/>
      <c r="M317" s="610"/>
      <c r="N317" s="611"/>
      <c r="O317" s="611"/>
      <c r="P317" s="611"/>
      <c r="Q317" s="611"/>
      <c r="R317" s="611"/>
      <c r="S317" s="611"/>
      <c r="T317" s="612"/>
      <c r="AT317" s="607" t="s">
        <v>205</v>
      </c>
      <c r="AU317" s="607" t="s">
        <v>89</v>
      </c>
      <c r="AV317" s="606" t="s">
        <v>89</v>
      </c>
      <c r="AW317" s="606" t="s">
        <v>6</v>
      </c>
      <c r="AX317" s="606" t="s">
        <v>11</v>
      </c>
      <c r="AY317" s="607" t="s">
        <v>197</v>
      </c>
    </row>
    <row r="318" spans="2:65" s="492" customFormat="1" ht="25.5" customHeight="1">
      <c r="B318" s="493"/>
      <c r="C318" s="572" t="s">
        <v>840</v>
      </c>
      <c r="D318" s="572" t="s">
        <v>199</v>
      </c>
      <c r="E318" s="573" t="s">
        <v>5540</v>
      </c>
      <c r="F318" s="574" t="s">
        <v>5541</v>
      </c>
      <c r="G318" s="575" t="s">
        <v>202</v>
      </c>
      <c r="H318" s="576">
        <v>5</v>
      </c>
      <c r="I318" s="7"/>
      <c r="J318" s="577">
        <f>ROUND(I318*H318,0)</f>
        <v>0</v>
      </c>
      <c r="K318" s="574" t="s">
        <v>203</v>
      </c>
      <c r="L318" s="493"/>
      <c r="M318" s="578" t="s">
        <v>5</v>
      </c>
      <c r="N318" s="579" t="s">
        <v>53</v>
      </c>
      <c r="O318" s="494"/>
      <c r="P318" s="580">
        <f>O318*H318</f>
        <v>0</v>
      </c>
      <c r="Q318" s="580">
        <v>1E-4</v>
      </c>
      <c r="R318" s="580">
        <f>Q318*H318</f>
        <v>5.0000000000000001E-4</v>
      </c>
      <c r="S318" s="580">
        <v>0</v>
      </c>
      <c r="T318" s="581">
        <f>S318*H318</f>
        <v>0</v>
      </c>
      <c r="AR318" s="482" t="s">
        <v>129</v>
      </c>
      <c r="AT318" s="482" t="s">
        <v>199</v>
      </c>
      <c r="AU318" s="482" t="s">
        <v>89</v>
      </c>
      <c r="AY318" s="482" t="s">
        <v>197</v>
      </c>
      <c r="BE318" s="582">
        <f>IF(N318="základní",J318,0)</f>
        <v>0</v>
      </c>
      <c r="BF318" s="582">
        <f>IF(N318="snížená",J318,0)</f>
        <v>0</v>
      </c>
      <c r="BG318" s="582">
        <f>IF(N318="zákl. přenesená",J318,0)</f>
        <v>0</v>
      </c>
      <c r="BH318" s="582">
        <f>IF(N318="sníž. přenesená",J318,0)</f>
        <v>0</v>
      </c>
      <c r="BI318" s="582">
        <f>IF(N318="nulová",J318,0)</f>
        <v>0</v>
      </c>
      <c r="BJ318" s="482" t="s">
        <v>11</v>
      </c>
      <c r="BK318" s="582">
        <f>ROUND(I318*H318,0)</f>
        <v>0</v>
      </c>
      <c r="BL318" s="482" t="s">
        <v>129</v>
      </c>
      <c r="BM318" s="482" t="s">
        <v>5730</v>
      </c>
    </row>
    <row r="319" spans="2:65" s="492" customFormat="1" ht="54">
      <c r="B319" s="493"/>
      <c r="D319" s="594" t="s">
        <v>257</v>
      </c>
      <c r="F319" s="595" t="s">
        <v>5543</v>
      </c>
      <c r="L319" s="493"/>
      <c r="M319" s="596"/>
      <c r="N319" s="494"/>
      <c r="O319" s="494"/>
      <c r="P319" s="494"/>
      <c r="Q319" s="494"/>
      <c r="R319" s="494"/>
      <c r="S319" s="494"/>
      <c r="T319" s="597"/>
      <c r="AT319" s="482" t="s">
        <v>257</v>
      </c>
      <c r="AU319" s="482" t="s">
        <v>89</v>
      </c>
    </row>
    <row r="320" spans="2:65" s="492" customFormat="1" ht="16.5" customHeight="1">
      <c r="B320" s="493"/>
      <c r="C320" s="629" t="s">
        <v>863</v>
      </c>
      <c r="D320" s="629" t="s">
        <v>1907</v>
      </c>
      <c r="E320" s="630" t="s">
        <v>5544</v>
      </c>
      <c r="F320" s="631" t="s">
        <v>5545</v>
      </c>
      <c r="G320" s="632" t="s">
        <v>202</v>
      </c>
      <c r="H320" s="633">
        <v>5.0750000000000002</v>
      </c>
      <c r="I320" s="11"/>
      <c r="J320" s="634">
        <f>ROUND(I320*H320,0)</f>
        <v>0</v>
      </c>
      <c r="K320" s="631" t="s">
        <v>203</v>
      </c>
      <c r="L320" s="635"/>
      <c r="M320" s="636" t="s">
        <v>5</v>
      </c>
      <c r="N320" s="637" t="s">
        <v>53</v>
      </c>
      <c r="O320" s="494"/>
      <c r="P320" s="580">
        <f>O320*H320</f>
        <v>0</v>
      </c>
      <c r="Q320" s="580">
        <v>8.0000000000000004E-4</v>
      </c>
      <c r="R320" s="580">
        <f>Q320*H320</f>
        <v>4.0600000000000002E-3</v>
      </c>
      <c r="S320" s="580">
        <v>0</v>
      </c>
      <c r="T320" s="581">
        <f>S320*H320</f>
        <v>0</v>
      </c>
      <c r="AR320" s="482" t="s">
        <v>303</v>
      </c>
      <c r="AT320" s="482" t="s">
        <v>1907</v>
      </c>
      <c r="AU320" s="482" t="s">
        <v>89</v>
      </c>
      <c r="AY320" s="482" t="s">
        <v>197</v>
      </c>
      <c r="BE320" s="582">
        <f>IF(N320="základní",J320,0)</f>
        <v>0</v>
      </c>
      <c r="BF320" s="582">
        <f>IF(N320="snížená",J320,0)</f>
        <v>0</v>
      </c>
      <c r="BG320" s="582">
        <f>IF(N320="zákl. přenesená",J320,0)</f>
        <v>0</v>
      </c>
      <c r="BH320" s="582">
        <f>IF(N320="sníž. přenesená",J320,0)</f>
        <v>0</v>
      </c>
      <c r="BI320" s="582">
        <f>IF(N320="nulová",J320,0)</f>
        <v>0</v>
      </c>
      <c r="BJ320" s="482" t="s">
        <v>11</v>
      </c>
      <c r="BK320" s="582">
        <f>ROUND(I320*H320,0)</f>
        <v>0</v>
      </c>
      <c r="BL320" s="482" t="s">
        <v>129</v>
      </c>
      <c r="BM320" s="482" t="s">
        <v>5731</v>
      </c>
    </row>
    <row r="321" spans="2:65" s="606" customFormat="1">
      <c r="B321" s="605"/>
      <c r="D321" s="594" t="s">
        <v>205</v>
      </c>
      <c r="F321" s="608" t="s">
        <v>5732</v>
      </c>
      <c r="H321" s="609">
        <v>5.0750000000000002</v>
      </c>
      <c r="L321" s="605"/>
      <c r="M321" s="610"/>
      <c r="N321" s="611"/>
      <c r="O321" s="611"/>
      <c r="P321" s="611"/>
      <c r="Q321" s="611"/>
      <c r="R321" s="611"/>
      <c r="S321" s="611"/>
      <c r="T321" s="612"/>
      <c r="AT321" s="607" t="s">
        <v>205</v>
      </c>
      <c r="AU321" s="607" t="s">
        <v>89</v>
      </c>
      <c r="AV321" s="606" t="s">
        <v>89</v>
      </c>
      <c r="AW321" s="606" t="s">
        <v>6</v>
      </c>
      <c r="AX321" s="606" t="s">
        <v>11</v>
      </c>
      <c r="AY321" s="607" t="s">
        <v>197</v>
      </c>
    </row>
    <row r="322" spans="2:65" s="492" customFormat="1" ht="25.5" customHeight="1">
      <c r="B322" s="493"/>
      <c r="C322" s="572" t="s">
        <v>873</v>
      </c>
      <c r="D322" s="572" t="s">
        <v>199</v>
      </c>
      <c r="E322" s="573" t="s">
        <v>5733</v>
      </c>
      <c r="F322" s="574" t="s">
        <v>5734</v>
      </c>
      <c r="G322" s="575" t="s">
        <v>202</v>
      </c>
      <c r="H322" s="576">
        <v>1</v>
      </c>
      <c r="I322" s="7"/>
      <c r="J322" s="577">
        <f>ROUND(I322*H322,0)</f>
        <v>0</v>
      </c>
      <c r="K322" s="574" t="s">
        <v>203</v>
      </c>
      <c r="L322" s="493"/>
      <c r="M322" s="578" t="s">
        <v>5</v>
      </c>
      <c r="N322" s="579" t="s">
        <v>53</v>
      </c>
      <c r="O322" s="494"/>
      <c r="P322" s="580">
        <f>O322*H322</f>
        <v>0</v>
      </c>
      <c r="Q322" s="580">
        <v>1E-4</v>
      </c>
      <c r="R322" s="580">
        <f>Q322*H322</f>
        <v>1E-4</v>
      </c>
      <c r="S322" s="580">
        <v>0</v>
      </c>
      <c r="T322" s="581">
        <f>S322*H322</f>
        <v>0</v>
      </c>
      <c r="AR322" s="482" t="s">
        <v>129</v>
      </c>
      <c r="AT322" s="482" t="s">
        <v>199</v>
      </c>
      <c r="AU322" s="482" t="s">
        <v>89</v>
      </c>
      <c r="AY322" s="482" t="s">
        <v>197</v>
      </c>
      <c r="BE322" s="582">
        <f>IF(N322="základní",J322,0)</f>
        <v>0</v>
      </c>
      <c r="BF322" s="582">
        <f>IF(N322="snížená",J322,0)</f>
        <v>0</v>
      </c>
      <c r="BG322" s="582">
        <f>IF(N322="zákl. přenesená",J322,0)</f>
        <v>0</v>
      </c>
      <c r="BH322" s="582">
        <f>IF(N322="sníž. přenesená",J322,0)</f>
        <v>0</v>
      </c>
      <c r="BI322" s="582">
        <f>IF(N322="nulová",J322,0)</f>
        <v>0</v>
      </c>
      <c r="BJ322" s="482" t="s">
        <v>11</v>
      </c>
      <c r="BK322" s="582">
        <f>ROUND(I322*H322,0)</f>
        <v>0</v>
      </c>
      <c r="BL322" s="482" t="s">
        <v>129</v>
      </c>
      <c r="BM322" s="482" t="s">
        <v>5735</v>
      </c>
    </row>
    <row r="323" spans="2:65" s="492" customFormat="1" ht="54">
      <c r="B323" s="493"/>
      <c r="D323" s="594" t="s">
        <v>257</v>
      </c>
      <c r="F323" s="595" t="s">
        <v>5543</v>
      </c>
      <c r="L323" s="493"/>
      <c r="M323" s="596"/>
      <c r="N323" s="494"/>
      <c r="O323" s="494"/>
      <c r="P323" s="494"/>
      <c r="Q323" s="494"/>
      <c r="R323" s="494"/>
      <c r="S323" s="494"/>
      <c r="T323" s="597"/>
      <c r="AT323" s="482" t="s">
        <v>257</v>
      </c>
      <c r="AU323" s="482" t="s">
        <v>89</v>
      </c>
    </row>
    <row r="324" spans="2:65" s="492" customFormat="1" ht="16.5" customHeight="1">
      <c r="B324" s="493"/>
      <c r="C324" s="629" t="s">
        <v>884</v>
      </c>
      <c r="D324" s="629" t="s">
        <v>1907</v>
      </c>
      <c r="E324" s="630" t="s">
        <v>5736</v>
      </c>
      <c r="F324" s="631" t="s">
        <v>5737</v>
      </c>
      <c r="G324" s="632" t="s">
        <v>202</v>
      </c>
      <c r="H324" s="633">
        <v>1.0149999999999999</v>
      </c>
      <c r="I324" s="11"/>
      <c r="J324" s="634">
        <f>ROUND(I324*H324,0)</f>
        <v>0</v>
      </c>
      <c r="K324" s="631" t="s">
        <v>203</v>
      </c>
      <c r="L324" s="635"/>
      <c r="M324" s="636" t="s">
        <v>5</v>
      </c>
      <c r="N324" s="637" t="s">
        <v>53</v>
      </c>
      <c r="O324" s="494"/>
      <c r="P324" s="580">
        <f>O324*H324</f>
        <v>0</v>
      </c>
      <c r="Q324" s="580">
        <v>1.2999999999999999E-3</v>
      </c>
      <c r="R324" s="580">
        <f>Q324*H324</f>
        <v>1.3194999999999997E-3</v>
      </c>
      <c r="S324" s="580">
        <v>0</v>
      </c>
      <c r="T324" s="581">
        <f>S324*H324</f>
        <v>0</v>
      </c>
      <c r="AR324" s="482" t="s">
        <v>303</v>
      </c>
      <c r="AT324" s="482" t="s">
        <v>1907</v>
      </c>
      <c r="AU324" s="482" t="s">
        <v>89</v>
      </c>
      <c r="AY324" s="482" t="s">
        <v>197</v>
      </c>
      <c r="BE324" s="582">
        <f>IF(N324="základní",J324,0)</f>
        <v>0</v>
      </c>
      <c r="BF324" s="582">
        <f>IF(N324="snížená",J324,0)</f>
        <v>0</v>
      </c>
      <c r="BG324" s="582">
        <f>IF(N324="zákl. přenesená",J324,0)</f>
        <v>0</v>
      </c>
      <c r="BH324" s="582">
        <f>IF(N324="sníž. přenesená",J324,0)</f>
        <v>0</v>
      </c>
      <c r="BI324" s="582">
        <f>IF(N324="nulová",J324,0)</f>
        <v>0</v>
      </c>
      <c r="BJ324" s="482" t="s">
        <v>11</v>
      </c>
      <c r="BK324" s="582">
        <f>ROUND(I324*H324,0)</f>
        <v>0</v>
      </c>
      <c r="BL324" s="482" t="s">
        <v>129</v>
      </c>
      <c r="BM324" s="482" t="s">
        <v>5738</v>
      </c>
    </row>
    <row r="325" spans="2:65" s="492" customFormat="1" ht="27">
      <c r="B325" s="493"/>
      <c r="D325" s="594" t="s">
        <v>2337</v>
      </c>
      <c r="F325" s="595" t="s">
        <v>5739</v>
      </c>
      <c r="L325" s="493"/>
      <c r="M325" s="596"/>
      <c r="N325" s="494"/>
      <c r="O325" s="494"/>
      <c r="P325" s="494"/>
      <c r="Q325" s="494"/>
      <c r="R325" s="494"/>
      <c r="S325" s="494"/>
      <c r="T325" s="597"/>
      <c r="AT325" s="482" t="s">
        <v>2337</v>
      </c>
      <c r="AU325" s="482" t="s">
        <v>89</v>
      </c>
    </row>
    <row r="326" spans="2:65" s="606" customFormat="1">
      <c r="B326" s="605"/>
      <c r="D326" s="594" t="s">
        <v>205</v>
      </c>
      <c r="F326" s="608" t="s">
        <v>5740</v>
      </c>
      <c r="H326" s="609">
        <v>1.0149999999999999</v>
      </c>
      <c r="L326" s="605"/>
      <c r="M326" s="610"/>
      <c r="N326" s="611"/>
      <c r="O326" s="611"/>
      <c r="P326" s="611"/>
      <c r="Q326" s="611"/>
      <c r="R326" s="611"/>
      <c r="S326" s="611"/>
      <c r="T326" s="612"/>
      <c r="AT326" s="607" t="s">
        <v>205</v>
      </c>
      <c r="AU326" s="607" t="s">
        <v>89</v>
      </c>
      <c r="AV326" s="606" t="s">
        <v>89</v>
      </c>
      <c r="AW326" s="606" t="s">
        <v>6</v>
      </c>
      <c r="AX326" s="606" t="s">
        <v>11</v>
      </c>
      <c r="AY326" s="607" t="s">
        <v>197</v>
      </c>
    </row>
    <row r="327" spans="2:65" s="492" customFormat="1" ht="16.5" customHeight="1">
      <c r="B327" s="493"/>
      <c r="C327" s="572" t="s">
        <v>890</v>
      </c>
      <c r="D327" s="572" t="s">
        <v>199</v>
      </c>
      <c r="E327" s="573" t="s">
        <v>5741</v>
      </c>
      <c r="F327" s="574" t="s">
        <v>5742</v>
      </c>
      <c r="G327" s="575" t="s">
        <v>876</v>
      </c>
      <c r="H327" s="576">
        <v>58</v>
      </c>
      <c r="I327" s="7"/>
      <c r="J327" s="577">
        <f>ROUND(I327*H327,0)</f>
        <v>0</v>
      </c>
      <c r="K327" s="574" t="s">
        <v>203</v>
      </c>
      <c r="L327" s="493"/>
      <c r="M327" s="578" t="s">
        <v>5</v>
      </c>
      <c r="N327" s="579" t="s">
        <v>53</v>
      </c>
      <c r="O327" s="494"/>
      <c r="P327" s="580">
        <f>O327*H327</f>
        <v>0</v>
      </c>
      <c r="Q327" s="580">
        <v>0</v>
      </c>
      <c r="R327" s="580">
        <f>Q327*H327</f>
        <v>0</v>
      </c>
      <c r="S327" s="580">
        <v>0</v>
      </c>
      <c r="T327" s="581">
        <f>S327*H327</f>
        <v>0</v>
      </c>
      <c r="AR327" s="482" t="s">
        <v>129</v>
      </c>
      <c r="AT327" s="482" t="s">
        <v>199</v>
      </c>
      <c r="AU327" s="482" t="s">
        <v>89</v>
      </c>
      <c r="AY327" s="482" t="s">
        <v>197</v>
      </c>
      <c r="BE327" s="582">
        <f>IF(N327="základní",J327,0)</f>
        <v>0</v>
      </c>
      <c r="BF327" s="582">
        <f>IF(N327="snížená",J327,0)</f>
        <v>0</v>
      </c>
      <c r="BG327" s="582">
        <f>IF(N327="zákl. přenesená",J327,0)</f>
        <v>0</v>
      </c>
      <c r="BH327" s="582">
        <f>IF(N327="sníž. přenesená",J327,0)</f>
        <v>0</v>
      </c>
      <c r="BI327" s="582">
        <f>IF(N327="nulová",J327,0)</f>
        <v>0</v>
      </c>
      <c r="BJ327" s="482" t="s">
        <v>11</v>
      </c>
      <c r="BK327" s="582">
        <f>ROUND(I327*H327,0)</f>
        <v>0</v>
      </c>
      <c r="BL327" s="482" t="s">
        <v>129</v>
      </c>
      <c r="BM327" s="482" t="s">
        <v>5743</v>
      </c>
    </row>
    <row r="328" spans="2:65" s="492" customFormat="1" ht="94.5">
      <c r="B328" s="493"/>
      <c r="D328" s="594" t="s">
        <v>257</v>
      </c>
      <c r="F328" s="595" t="s">
        <v>5744</v>
      </c>
      <c r="L328" s="493"/>
      <c r="M328" s="596"/>
      <c r="N328" s="494"/>
      <c r="O328" s="494"/>
      <c r="P328" s="494"/>
      <c r="Q328" s="494"/>
      <c r="R328" s="494"/>
      <c r="S328" s="494"/>
      <c r="T328" s="597"/>
      <c r="AT328" s="482" t="s">
        <v>257</v>
      </c>
      <c r="AU328" s="482" t="s">
        <v>89</v>
      </c>
    </row>
    <row r="329" spans="2:65" s="599" customFormat="1">
      <c r="B329" s="598"/>
      <c r="D329" s="594" t="s">
        <v>205</v>
      </c>
      <c r="E329" s="600" t="s">
        <v>5</v>
      </c>
      <c r="F329" s="601" t="s">
        <v>5588</v>
      </c>
      <c r="H329" s="600" t="s">
        <v>5</v>
      </c>
      <c r="L329" s="598"/>
      <c r="M329" s="602"/>
      <c r="N329" s="603"/>
      <c r="O329" s="603"/>
      <c r="P329" s="603"/>
      <c r="Q329" s="603"/>
      <c r="R329" s="603"/>
      <c r="S329" s="603"/>
      <c r="T329" s="604"/>
      <c r="AT329" s="600" t="s">
        <v>205</v>
      </c>
      <c r="AU329" s="600" t="s">
        <v>89</v>
      </c>
      <c r="AV329" s="599" t="s">
        <v>11</v>
      </c>
      <c r="AW329" s="599" t="s">
        <v>43</v>
      </c>
      <c r="AX329" s="599" t="s">
        <v>82</v>
      </c>
      <c r="AY329" s="600" t="s">
        <v>197</v>
      </c>
    </row>
    <row r="330" spans="2:65" s="599" customFormat="1">
      <c r="B330" s="598"/>
      <c r="D330" s="594" t="s">
        <v>205</v>
      </c>
      <c r="E330" s="600" t="s">
        <v>5</v>
      </c>
      <c r="F330" s="601" t="s">
        <v>5638</v>
      </c>
      <c r="H330" s="600" t="s">
        <v>5</v>
      </c>
      <c r="L330" s="598"/>
      <c r="M330" s="602"/>
      <c r="N330" s="603"/>
      <c r="O330" s="603"/>
      <c r="P330" s="603"/>
      <c r="Q330" s="603"/>
      <c r="R330" s="603"/>
      <c r="S330" s="603"/>
      <c r="T330" s="604"/>
      <c r="AT330" s="600" t="s">
        <v>205</v>
      </c>
      <c r="AU330" s="600" t="s">
        <v>89</v>
      </c>
      <c r="AV330" s="599" t="s">
        <v>11</v>
      </c>
      <c r="AW330" s="599" t="s">
        <v>43</v>
      </c>
      <c r="AX330" s="599" t="s">
        <v>82</v>
      </c>
      <c r="AY330" s="600" t="s">
        <v>197</v>
      </c>
    </row>
    <row r="331" spans="2:65" s="606" customFormat="1">
      <c r="B331" s="605"/>
      <c r="D331" s="594" t="s">
        <v>205</v>
      </c>
      <c r="E331" s="607" t="s">
        <v>5</v>
      </c>
      <c r="F331" s="608" t="s">
        <v>5692</v>
      </c>
      <c r="H331" s="609">
        <v>41</v>
      </c>
      <c r="L331" s="605"/>
      <c r="M331" s="610"/>
      <c r="N331" s="611"/>
      <c r="O331" s="611"/>
      <c r="P331" s="611"/>
      <c r="Q331" s="611"/>
      <c r="R331" s="611"/>
      <c r="S331" s="611"/>
      <c r="T331" s="612"/>
      <c r="AT331" s="607" t="s">
        <v>205</v>
      </c>
      <c r="AU331" s="607" t="s">
        <v>89</v>
      </c>
      <c r="AV331" s="606" t="s">
        <v>89</v>
      </c>
      <c r="AW331" s="606" t="s">
        <v>43</v>
      </c>
      <c r="AX331" s="606" t="s">
        <v>82</v>
      </c>
      <c r="AY331" s="607" t="s">
        <v>197</v>
      </c>
    </row>
    <row r="332" spans="2:65" s="599" customFormat="1">
      <c r="B332" s="598"/>
      <c r="D332" s="594" t="s">
        <v>205</v>
      </c>
      <c r="E332" s="600" t="s">
        <v>5</v>
      </c>
      <c r="F332" s="601" t="s">
        <v>5640</v>
      </c>
      <c r="H332" s="600" t="s">
        <v>5</v>
      </c>
      <c r="L332" s="598"/>
      <c r="M332" s="602"/>
      <c r="N332" s="603"/>
      <c r="O332" s="603"/>
      <c r="P332" s="603"/>
      <c r="Q332" s="603"/>
      <c r="R332" s="603"/>
      <c r="S332" s="603"/>
      <c r="T332" s="604"/>
      <c r="AT332" s="600" t="s">
        <v>205</v>
      </c>
      <c r="AU332" s="600" t="s">
        <v>89</v>
      </c>
      <c r="AV332" s="599" t="s">
        <v>11</v>
      </c>
      <c r="AW332" s="599" t="s">
        <v>43</v>
      </c>
      <c r="AX332" s="599" t="s">
        <v>82</v>
      </c>
      <c r="AY332" s="600" t="s">
        <v>197</v>
      </c>
    </row>
    <row r="333" spans="2:65" s="606" customFormat="1">
      <c r="B333" s="605"/>
      <c r="D333" s="594" t="s">
        <v>205</v>
      </c>
      <c r="E333" s="607" t="s">
        <v>5</v>
      </c>
      <c r="F333" s="608" t="s">
        <v>5693</v>
      </c>
      <c r="H333" s="609">
        <v>17</v>
      </c>
      <c r="L333" s="605"/>
      <c r="M333" s="610"/>
      <c r="N333" s="611"/>
      <c r="O333" s="611"/>
      <c r="P333" s="611"/>
      <c r="Q333" s="611"/>
      <c r="R333" s="611"/>
      <c r="S333" s="611"/>
      <c r="T333" s="612"/>
      <c r="AT333" s="607" t="s">
        <v>205</v>
      </c>
      <c r="AU333" s="607" t="s">
        <v>89</v>
      </c>
      <c r="AV333" s="606" t="s">
        <v>89</v>
      </c>
      <c r="AW333" s="606" t="s">
        <v>43</v>
      </c>
      <c r="AX333" s="606" t="s">
        <v>82</v>
      </c>
      <c r="AY333" s="607" t="s">
        <v>197</v>
      </c>
    </row>
    <row r="334" spans="2:65" s="614" customFormat="1">
      <c r="B334" s="613"/>
      <c r="D334" s="594" t="s">
        <v>205</v>
      </c>
      <c r="E334" s="615" t="s">
        <v>5</v>
      </c>
      <c r="F334" s="616" t="s">
        <v>210</v>
      </c>
      <c r="H334" s="617">
        <v>58</v>
      </c>
      <c r="L334" s="613"/>
      <c r="M334" s="618"/>
      <c r="N334" s="619"/>
      <c r="O334" s="619"/>
      <c r="P334" s="619"/>
      <c r="Q334" s="619"/>
      <c r="R334" s="619"/>
      <c r="S334" s="619"/>
      <c r="T334" s="620"/>
      <c r="AT334" s="615" t="s">
        <v>205</v>
      </c>
      <c r="AU334" s="615" t="s">
        <v>89</v>
      </c>
      <c r="AV334" s="614" t="s">
        <v>129</v>
      </c>
      <c r="AW334" s="614" t="s">
        <v>43</v>
      </c>
      <c r="AX334" s="614" t="s">
        <v>11</v>
      </c>
      <c r="AY334" s="615" t="s">
        <v>197</v>
      </c>
    </row>
    <row r="335" spans="2:65" s="492" customFormat="1" ht="25.5" customHeight="1">
      <c r="B335" s="493"/>
      <c r="C335" s="572" t="s">
        <v>896</v>
      </c>
      <c r="D335" s="572" t="s">
        <v>199</v>
      </c>
      <c r="E335" s="573" t="s">
        <v>5745</v>
      </c>
      <c r="F335" s="574" t="s">
        <v>5746</v>
      </c>
      <c r="G335" s="575" t="s">
        <v>202</v>
      </c>
      <c r="H335" s="576">
        <v>4</v>
      </c>
      <c r="I335" s="7"/>
      <c r="J335" s="577">
        <f>ROUND(I335*H335,0)</f>
        <v>0</v>
      </c>
      <c r="K335" s="574" t="s">
        <v>203</v>
      </c>
      <c r="L335" s="493"/>
      <c r="M335" s="578" t="s">
        <v>5</v>
      </c>
      <c r="N335" s="579" t="s">
        <v>53</v>
      </c>
      <c r="O335" s="494"/>
      <c r="P335" s="580">
        <f>O335*H335</f>
        <v>0</v>
      </c>
      <c r="Q335" s="580">
        <v>0.46009</v>
      </c>
      <c r="R335" s="580">
        <f>Q335*H335</f>
        <v>1.84036</v>
      </c>
      <c r="S335" s="580">
        <v>0</v>
      </c>
      <c r="T335" s="581">
        <f>S335*H335</f>
        <v>0</v>
      </c>
      <c r="AR335" s="482" t="s">
        <v>129</v>
      </c>
      <c r="AT335" s="482" t="s">
        <v>199</v>
      </c>
      <c r="AU335" s="482" t="s">
        <v>89</v>
      </c>
      <c r="AY335" s="482" t="s">
        <v>197</v>
      </c>
      <c r="BE335" s="582">
        <f>IF(N335="základní",J335,0)</f>
        <v>0</v>
      </c>
      <c r="BF335" s="582">
        <f>IF(N335="snížená",J335,0)</f>
        <v>0</v>
      </c>
      <c r="BG335" s="582">
        <f>IF(N335="zákl. přenesená",J335,0)</f>
        <v>0</v>
      </c>
      <c r="BH335" s="582">
        <f>IF(N335="sníž. přenesená",J335,0)</f>
        <v>0</v>
      </c>
      <c r="BI335" s="582">
        <f>IF(N335="nulová",J335,0)</f>
        <v>0</v>
      </c>
      <c r="BJ335" s="482" t="s">
        <v>11</v>
      </c>
      <c r="BK335" s="582">
        <f>ROUND(I335*H335,0)</f>
        <v>0</v>
      </c>
      <c r="BL335" s="482" t="s">
        <v>129</v>
      </c>
      <c r="BM335" s="482" t="s">
        <v>5747</v>
      </c>
    </row>
    <row r="336" spans="2:65" s="492" customFormat="1" ht="94.5">
      <c r="B336" s="493"/>
      <c r="D336" s="594" t="s">
        <v>257</v>
      </c>
      <c r="F336" s="595" t="s">
        <v>5744</v>
      </c>
      <c r="L336" s="493"/>
      <c r="M336" s="596"/>
      <c r="N336" s="494"/>
      <c r="O336" s="494"/>
      <c r="P336" s="494"/>
      <c r="Q336" s="494"/>
      <c r="R336" s="494"/>
      <c r="S336" s="494"/>
      <c r="T336" s="597"/>
      <c r="AT336" s="482" t="s">
        <v>257</v>
      </c>
      <c r="AU336" s="482" t="s">
        <v>89</v>
      </c>
    </row>
    <row r="337" spans="2:65" s="492" customFormat="1" ht="25.5" customHeight="1">
      <c r="B337" s="493"/>
      <c r="C337" s="572" t="s">
        <v>912</v>
      </c>
      <c r="D337" s="572" t="s">
        <v>199</v>
      </c>
      <c r="E337" s="573" t="s">
        <v>5548</v>
      </c>
      <c r="F337" s="574" t="s">
        <v>5549</v>
      </c>
      <c r="G337" s="575" t="s">
        <v>202</v>
      </c>
      <c r="H337" s="576">
        <v>2</v>
      </c>
      <c r="I337" s="7"/>
      <c r="J337" s="577">
        <f>ROUND(I337*H337,0)</f>
        <v>0</v>
      </c>
      <c r="K337" s="574" t="s">
        <v>203</v>
      </c>
      <c r="L337" s="493"/>
      <c r="M337" s="578" t="s">
        <v>5</v>
      </c>
      <c r="N337" s="579" t="s">
        <v>53</v>
      </c>
      <c r="O337" s="494"/>
      <c r="P337" s="580">
        <f>O337*H337</f>
        <v>0</v>
      </c>
      <c r="Q337" s="580">
        <v>4.9050000000000003E-2</v>
      </c>
      <c r="R337" s="580">
        <f>Q337*H337</f>
        <v>9.8100000000000007E-2</v>
      </c>
      <c r="S337" s="580">
        <v>0</v>
      </c>
      <c r="T337" s="581">
        <f>S337*H337</f>
        <v>0</v>
      </c>
      <c r="AR337" s="482" t="s">
        <v>129</v>
      </c>
      <c r="AT337" s="482" t="s">
        <v>199</v>
      </c>
      <c r="AU337" s="482" t="s">
        <v>89</v>
      </c>
      <c r="AY337" s="482" t="s">
        <v>197</v>
      </c>
      <c r="BE337" s="582">
        <f>IF(N337="základní",J337,0)</f>
        <v>0</v>
      </c>
      <c r="BF337" s="582">
        <f>IF(N337="snížená",J337,0)</f>
        <v>0</v>
      </c>
      <c r="BG337" s="582">
        <f>IF(N337="zákl. přenesená",J337,0)</f>
        <v>0</v>
      </c>
      <c r="BH337" s="582">
        <f>IF(N337="sníž. přenesená",J337,0)</f>
        <v>0</v>
      </c>
      <c r="BI337" s="582">
        <f>IF(N337="nulová",J337,0)</f>
        <v>0</v>
      </c>
      <c r="BJ337" s="482" t="s">
        <v>11</v>
      </c>
      <c r="BK337" s="582">
        <f>ROUND(I337*H337,0)</f>
        <v>0</v>
      </c>
      <c r="BL337" s="482" t="s">
        <v>129</v>
      </c>
      <c r="BM337" s="482" t="s">
        <v>5748</v>
      </c>
    </row>
    <row r="338" spans="2:65" s="492" customFormat="1" ht="81">
      <c r="B338" s="493"/>
      <c r="D338" s="594" t="s">
        <v>257</v>
      </c>
      <c r="F338" s="595" t="s">
        <v>5551</v>
      </c>
      <c r="L338" s="493"/>
      <c r="M338" s="596"/>
      <c r="N338" s="494"/>
      <c r="O338" s="494"/>
      <c r="P338" s="494"/>
      <c r="Q338" s="494"/>
      <c r="R338" s="494"/>
      <c r="S338" s="494"/>
      <c r="T338" s="597"/>
      <c r="AT338" s="482" t="s">
        <v>257</v>
      </c>
      <c r="AU338" s="482" t="s">
        <v>89</v>
      </c>
    </row>
    <row r="339" spans="2:65" s="599" customFormat="1">
      <c r="B339" s="598"/>
      <c r="D339" s="594" t="s">
        <v>205</v>
      </c>
      <c r="E339" s="600" t="s">
        <v>5</v>
      </c>
      <c r="F339" s="601" t="s">
        <v>5626</v>
      </c>
      <c r="H339" s="600" t="s">
        <v>5</v>
      </c>
      <c r="L339" s="598"/>
      <c r="M339" s="602"/>
      <c r="N339" s="603"/>
      <c r="O339" s="603"/>
      <c r="P339" s="603"/>
      <c r="Q339" s="603"/>
      <c r="R339" s="603"/>
      <c r="S339" s="603"/>
      <c r="T339" s="604"/>
      <c r="AT339" s="600" t="s">
        <v>205</v>
      </c>
      <c r="AU339" s="600" t="s">
        <v>89</v>
      </c>
      <c r="AV339" s="599" t="s">
        <v>11</v>
      </c>
      <c r="AW339" s="599" t="s">
        <v>43</v>
      </c>
      <c r="AX339" s="599" t="s">
        <v>82</v>
      </c>
      <c r="AY339" s="600" t="s">
        <v>197</v>
      </c>
    </row>
    <row r="340" spans="2:65" s="599" customFormat="1">
      <c r="B340" s="598"/>
      <c r="D340" s="594" t="s">
        <v>205</v>
      </c>
      <c r="E340" s="600" t="s">
        <v>5</v>
      </c>
      <c r="F340" s="601" t="s">
        <v>5698</v>
      </c>
      <c r="H340" s="600" t="s">
        <v>5</v>
      </c>
      <c r="L340" s="598"/>
      <c r="M340" s="602"/>
      <c r="N340" s="603"/>
      <c r="O340" s="603"/>
      <c r="P340" s="603"/>
      <c r="Q340" s="603"/>
      <c r="R340" s="603"/>
      <c r="S340" s="603"/>
      <c r="T340" s="604"/>
      <c r="AT340" s="600" t="s">
        <v>205</v>
      </c>
      <c r="AU340" s="600" t="s">
        <v>89</v>
      </c>
      <c r="AV340" s="599" t="s">
        <v>11</v>
      </c>
      <c r="AW340" s="599" t="s">
        <v>43</v>
      </c>
      <c r="AX340" s="599" t="s">
        <v>82</v>
      </c>
      <c r="AY340" s="600" t="s">
        <v>197</v>
      </c>
    </row>
    <row r="341" spans="2:65" s="606" customFormat="1">
      <c r="B341" s="605"/>
      <c r="D341" s="594" t="s">
        <v>205</v>
      </c>
      <c r="E341" s="607" t="s">
        <v>5</v>
      </c>
      <c r="F341" s="608" t="s">
        <v>5552</v>
      </c>
      <c r="H341" s="609">
        <v>2</v>
      </c>
      <c r="L341" s="605"/>
      <c r="M341" s="610"/>
      <c r="N341" s="611"/>
      <c r="O341" s="611"/>
      <c r="P341" s="611"/>
      <c r="Q341" s="611"/>
      <c r="R341" s="611"/>
      <c r="S341" s="611"/>
      <c r="T341" s="612"/>
      <c r="AT341" s="607" t="s">
        <v>205</v>
      </c>
      <c r="AU341" s="607" t="s">
        <v>89</v>
      </c>
      <c r="AV341" s="606" t="s">
        <v>89</v>
      </c>
      <c r="AW341" s="606" t="s">
        <v>43</v>
      </c>
      <c r="AX341" s="606" t="s">
        <v>82</v>
      </c>
      <c r="AY341" s="607" t="s">
        <v>197</v>
      </c>
    </row>
    <row r="342" spans="2:65" s="614" customFormat="1">
      <c r="B342" s="613"/>
      <c r="D342" s="594" t="s">
        <v>205</v>
      </c>
      <c r="E342" s="615" t="s">
        <v>5</v>
      </c>
      <c r="F342" s="616" t="s">
        <v>210</v>
      </c>
      <c r="H342" s="617">
        <v>2</v>
      </c>
      <c r="L342" s="613"/>
      <c r="M342" s="618"/>
      <c r="N342" s="619"/>
      <c r="O342" s="619"/>
      <c r="P342" s="619"/>
      <c r="Q342" s="619"/>
      <c r="R342" s="619"/>
      <c r="S342" s="619"/>
      <c r="T342" s="620"/>
      <c r="AT342" s="615" t="s">
        <v>205</v>
      </c>
      <c r="AU342" s="615" t="s">
        <v>89</v>
      </c>
      <c r="AV342" s="614" t="s">
        <v>129</v>
      </c>
      <c r="AW342" s="614" t="s">
        <v>43</v>
      </c>
      <c r="AX342" s="614" t="s">
        <v>11</v>
      </c>
      <c r="AY342" s="615" t="s">
        <v>197</v>
      </c>
    </row>
    <row r="343" spans="2:65" s="492" customFormat="1" ht="25.5" customHeight="1">
      <c r="B343" s="493"/>
      <c r="C343" s="572" t="s">
        <v>917</v>
      </c>
      <c r="D343" s="572" t="s">
        <v>199</v>
      </c>
      <c r="E343" s="573" t="s">
        <v>5553</v>
      </c>
      <c r="F343" s="574" t="s">
        <v>5554</v>
      </c>
      <c r="G343" s="575" t="s">
        <v>202</v>
      </c>
      <c r="H343" s="576">
        <v>1</v>
      </c>
      <c r="I343" s="7"/>
      <c r="J343" s="577">
        <f>ROUND(I343*H343,0)</f>
        <v>0</v>
      </c>
      <c r="K343" s="574" t="s">
        <v>203</v>
      </c>
      <c r="L343" s="493"/>
      <c r="M343" s="578" t="s">
        <v>5</v>
      </c>
      <c r="N343" s="579" t="s">
        <v>53</v>
      </c>
      <c r="O343" s="494"/>
      <c r="P343" s="580">
        <f>O343*H343</f>
        <v>0</v>
      </c>
      <c r="Q343" s="580">
        <v>5.9800000000000001E-3</v>
      </c>
      <c r="R343" s="580">
        <f>Q343*H343</f>
        <v>5.9800000000000001E-3</v>
      </c>
      <c r="S343" s="580">
        <v>0</v>
      </c>
      <c r="T343" s="581">
        <f>S343*H343</f>
        <v>0</v>
      </c>
      <c r="AR343" s="482" t="s">
        <v>129</v>
      </c>
      <c r="AT343" s="482" t="s">
        <v>199</v>
      </c>
      <c r="AU343" s="482" t="s">
        <v>89</v>
      </c>
      <c r="AY343" s="482" t="s">
        <v>197</v>
      </c>
      <c r="BE343" s="582">
        <f>IF(N343="základní",J343,0)</f>
        <v>0</v>
      </c>
      <c r="BF343" s="582">
        <f>IF(N343="snížená",J343,0)</f>
        <v>0</v>
      </c>
      <c r="BG343" s="582">
        <f>IF(N343="zákl. přenesená",J343,0)</f>
        <v>0</v>
      </c>
      <c r="BH343" s="582">
        <f>IF(N343="sníž. přenesená",J343,0)</f>
        <v>0</v>
      </c>
      <c r="BI343" s="582">
        <f>IF(N343="nulová",J343,0)</f>
        <v>0</v>
      </c>
      <c r="BJ343" s="482" t="s">
        <v>11</v>
      </c>
      <c r="BK343" s="582">
        <f>ROUND(I343*H343,0)</f>
        <v>0</v>
      </c>
      <c r="BL343" s="482" t="s">
        <v>129</v>
      </c>
      <c r="BM343" s="482" t="s">
        <v>5749</v>
      </c>
    </row>
    <row r="344" spans="2:65" s="492" customFormat="1" ht="81">
      <c r="B344" s="493"/>
      <c r="D344" s="594" t="s">
        <v>257</v>
      </c>
      <c r="F344" s="595" t="s">
        <v>5551</v>
      </c>
      <c r="L344" s="493"/>
      <c r="M344" s="596"/>
      <c r="N344" s="494"/>
      <c r="O344" s="494"/>
      <c r="P344" s="494"/>
      <c r="Q344" s="494"/>
      <c r="R344" s="494"/>
      <c r="S344" s="494"/>
      <c r="T344" s="597"/>
      <c r="AT344" s="482" t="s">
        <v>257</v>
      </c>
      <c r="AU344" s="482" t="s">
        <v>89</v>
      </c>
    </row>
    <row r="345" spans="2:65" s="599" customFormat="1">
      <c r="B345" s="598"/>
      <c r="D345" s="594" t="s">
        <v>205</v>
      </c>
      <c r="E345" s="600" t="s">
        <v>5</v>
      </c>
      <c r="F345" s="601" t="s">
        <v>5626</v>
      </c>
      <c r="H345" s="600" t="s">
        <v>5</v>
      </c>
      <c r="L345" s="598"/>
      <c r="M345" s="602"/>
      <c r="N345" s="603"/>
      <c r="O345" s="603"/>
      <c r="P345" s="603"/>
      <c r="Q345" s="603"/>
      <c r="R345" s="603"/>
      <c r="S345" s="603"/>
      <c r="T345" s="604"/>
      <c r="AT345" s="600" t="s">
        <v>205</v>
      </c>
      <c r="AU345" s="600" t="s">
        <v>89</v>
      </c>
      <c r="AV345" s="599" t="s">
        <v>11</v>
      </c>
      <c r="AW345" s="599" t="s">
        <v>43</v>
      </c>
      <c r="AX345" s="599" t="s">
        <v>82</v>
      </c>
      <c r="AY345" s="600" t="s">
        <v>197</v>
      </c>
    </row>
    <row r="346" spans="2:65" s="599" customFormat="1">
      <c r="B346" s="598"/>
      <c r="D346" s="594" t="s">
        <v>205</v>
      </c>
      <c r="E346" s="600" t="s">
        <v>5</v>
      </c>
      <c r="F346" s="601" t="s">
        <v>5750</v>
      </c>
      <c r="H346" s="600" t="s">
        <v>5</v>
      </c>
      <c r="L346" s="598"/>
      <c r="M346" s="602"/>
      <c r="N346" s="603"/>
      <c r="O346" s="603"/>
      <c r="P346" s="603"/>
      <c r="Q346" s="603"/>
      <c r="R346" s="603"/>
      <c r="S346" s="603"/>
      <c r="T346" s="604"/>
      <c r="AT346" s="600" t="s">
        <v>205</v>
      </c>
      <c r="AU346" s="600" t="s">
        <v>89</v>
      </c>
      <c r="AV346" s="599" t="s">
        <v>11</v>
      </c>
      <c r="AW346" s="599" t="s">
        <v>43</v>
      </c>
      <c r="AX346" s="599" t="s">
        <v>82</v>
      </c>
      <c r="AY346" s="600" t="s">
        <v>197</v>
      </c>
    </row>
    <row r="347" spans="2:65" s="606" customFormat="1">
      <c r="B347" s="605"/>
      <c r="D347" s="594" t="s">
        <v>205</v>
      </c>
      <c r="E347" s="607" t="s">
        <v>5</v>
      </c>
      <c r="F347" s="608" t="s">
        <v>5411</v>
      </c>
      <c r="H347" s="609">
        <v>1</v>
      </c>
      <c r="L347" s="605"/>
      <c r="M347" s="610"/>
      <c r="N347" s="611"/>
      <c r="O347" s="611"/>
      <c r="P347" s="611"/>
      <c r="Q347" s="611"/>
      <c r="R347" s="611"/>
      <c r="S347" s="611"/>
      <c r="T347" s="612"/>
      <c r="AT347" s="607" t="s">
        <v>205</v>
      </c>
      <c r="AU347" s="607" t="s">
        <v>89</v>
      </c>
      <c r="AV347" s="606" t="s">
        <v>89</v>
      </c>
      <c r="AW347" s="606" t="s">
        <v>43</v>
      </c>
      <c r="AX347" s="606" t="s">
        <v>82</v>
      </c>
      <c r="AY347" s="607" t="s">
        <v>197</v>
      </c>
    </row>
    <row r="348" spans="2:65" s="614" customFormat="1">
      <c r="B348" s="613"/>
      <c r="D348" s="594" t="s">
        <v>205</v>
      </c>
      <c r="E348" s="615" t="s">
        <v>5</v>
      </c>
      <c r="F348" s="616" t="s">
        <v>210</v>
      </c>
      <c r="H348" s="617">
        <v>1</v>
      </c>
      <c r="L348" s="613"/>
      <c r="M348" s="618"/>
      <c r="N348" s="619"/>
      <c r="O348" s="619"/>
      <c r="P348" s="619"/>
      <c r="Q348" s="619"/>
      <c r="R348" s="619"/>
      <c r="S348" s="619"/>
      <c r="T348" s="620"/>
      <c r="AT348" s="615" t="s">
        <v>205</v>
      </c>
      <c r="AU348" s="615" t="s">
        <v>89</v>
      </c>
      <c r="AV348" s="614" t="s">
        <v>129</v>
      </c>
      <c r="AW348" s="614" t="s">
        <v>43</v>
      </c>
      <c r="AX348" s="614" t="s">
        <v>11</v>
      </c>
      <c r="AY348" s="615" t="s">
        <v>197</v>
      </c>
    </row>
    <row r="349" spans="2:65" s="492" customFormat="1" ht="25.5" customHeight="1">
      <c r="B349" s="493"/>
      <c r="C349" s="572" t="s">
        <v>921</v>
      </c>
      <c r="D349" s="572" t="s">
        <v>199</v>
      </c>
      <c r="E349" s="573" t="s">
        <v>5557</v>
      </c>
      <c r="F349" s="574" t="s">
        <v>5558</v>
      </c>
      <c r="G349" s="575" t="s">
        <v>202</v>
      </c>
      <c r="H349" s="576">
        <v>1</v>
      </c>
      <c r="I349" s="7"/>
      <c r="J349" s="577">
        <f>ROUND(I349*H349,0)</f>
        <v>0</v>
      </c>
      <c r="K349" s="574" t="s">
        <v>203</v>
      </c>
      <c r="L349" s="493"/>
      <c r="M349" s="578" t="s">
        <v>5</v>
      </c>
      <c r="N349" s="579" t="s">
        <v>53</v>
      </c>
      <c r="O349" s="494"/>
      <c r="P349" s="580">
        <f>O349*H349</f>
        <v>0</v>
      </c>
      <c r="Q349" s="580">
        <v>8.1399999999999997E-3</v>
      </c>
      <c r="R349" s="580">
        <f>Q349*H349</f>
        <v>8.1399999999999997E-3</v>
      </c>
      <c r="S349" s="580">
        <v>0</v>
      </c>
      <c r="T349" s="581">
        <f>S349*H349</f>
        <v>0</v>
      </c>
      <c r="AR349" s="482" t="s">
        <v>129</v>
      </c>
      <c r="AT349" s="482" t="s">
        <v>199</v>
      </c>
      <c r="AU349" s="482" t="s">
        <v>89</v>
      </c>
      <c r="AY349" s="482" t="s">
        <v>197</v>
      </c>
      <c r="BE349" s="582">
        <f>IF(N349="základní",J349,0)</f>
        <v>0</v>
      </c>
      <c r="BF349" s="582">
        <f>IF(N349="snížená",J349,0)</f>
        <v>0</v>
      </c>
      <c r="BG349" s="582">
        <f>IF(N349="zákl. přenesená",J349,0)</f>
        <v>0</v>
      </c>
      <c r="BH349" s="582">
        <f>IF(N349="sníž. přenesená",J349,0)</f>
        <v>0</v>
      </c>
      <c r="BI349" s="582">
        <f>IF(N349="nulová",J349,0)</f>
        <v>0</v>
      </c>
      <c r="BJ349" s="482" t="s">
        <v>11</v>
      </c>
      <c r="BK349" s="582">
        <f>ROUND(I349*H349,0)</f>
        <v>0</v>
      </c>
      <c r="BL349" s="482" t="s">
        <v>129</v>
      </c>
      <c r="BM349" s="482" t="s">
        <v>5751</v>
      </c>
    </row>
    <row r="350" spans="2:65" s="492" customFormat="1" ht="81">
      <c r="B350" s="493"/>
      <c r="D350" s="594" t="s">
        <v>257</v>
      </c>
      <c r="F350" s="595" t="s">
        <v>5551</v>
      </c>
      <c r="L350" s="493"/>
      <c r="M350" s="596"/>
      <c r="N350" s="494"/>
      <c r="O350" s="494"/>
      <c r="P350" s="494"/>
      <c r="Q350" s="494"/>
      <c r="R350" s="494"/>
      <c r="S350" s="494"/>
      <c r="T350" s="597"/>
      <c r="AT350" s="482" t="s">
        <v>257</v>
      </c>
      <c r="AU350" s="482" t="s">
        <v>89</v>
      </c>
    </row>
    <row r="351" spans="2:65" s="599" customFormat="1">
      <c r="B351" s="598"/>
      <c r="D351" s="594" t="s">
        <v>205</v>
      </c>
      <c r="E351" s="600" t="s">
        <v>5</v>
      </c>
      <c r="F351" s="601" t="s">
        <v>5626</v>
      </c>
      <c r="H351" s="600" t="s">
        <v>5</v>
      </c>
      <c r="L351" s="598"/>
      <c r="M351" s="602"/>
      <c r="N351" s="603"/>
      <c r="O351" s="603"/>
      <c r="P351" s="603"/>
      <c r="Q351" s="603"/>
      <c r="R351" s="603"/>
      <c r="S351" s="603"/>
      <c r="T351" s="604"/>
      <c r="AT351" s="600" t="s">
        <v>205</v>
      </c>
      <c r="AU351" s="600" t="s">
        <v>89</v>
      </c>
      <c r="AV351" s="599" t="s">
        <v>11</v>
      </c>
      <c r="AW351" s="599" t="s">
        <v>43</v>
      </c>
      <c r="AX351" s="599" t="s">
        <v>82</v>
      </c>
      <c r="AY351" s="600" t="s">
        <v>197</v>
      </c>
    </row>
    <row r="352" spans="2:65" s="599" customFormat="1">
      <c r="B352" s="598"/>
      <c r="D352" s="594" t="s">
        <v>205</v>
      </c>
      <c r="E352" s="600" t="s">
        <v>5</v>
      </c>
      <c r="F352" s="601" t="s">
        <v>5752</v>
      </c>
      <c r="H352" s="600" t="s">
        <v>5</v>
      </c>
      <c r="L352" s="598"/>
      <c r="M352" s="602"/>
      <c r="N352" s="603"/>
      <c r="O352" s="603"/>
      <c r="P352" s="603"/>
      <c r="Q352" s="603"/>
      <c r="R352" s="603"/>
      <c r="S352" s="603"/>
      <c r="T352" s="604"/>
      <c r="AT352" s="600" t="s">
        <v>205</v>
      </c>
      <c r="AU352" s="600" t="s">
        <v>89</v>
      </c>
      <c r="AV352" s="599" t="s">
        <v>11</v>
      </c>
      <c r="AW352" s="599" t="s">
        <v>43</v>
      </c>
      <c r="AX352" s="599" t="s">
        <v>82</v>
      </c>
      <c r="AY352" s="600" t="s">
        <v>197</v>
      </c>
    </row>
    <row r="353" spans="2:65" s="606" customFormat="1">
      <c r="B353" s="605"/>
      <c r="D353" s="594" t="s">
        <v>205</v>
      </c>
      <c r="E353" s="607" t="s">
        <v>5</v>
      </c>
      <c r="F353" s="608" t="s">
        <v>5411</v>
      </c>
      <c r="H353" s="609">
        <v>1</v>
      </c>
      <c r="L353" s="605"/>
      <c r="M353" s="610"/>
      <c r="N353" s="611"/>
      <c r="O353" s="611"/>
      <c r="P353" s="611"/>
      <c r="Q353" s="611"/>
      <c r="R353" s="611"/>
      <c r="S353" s="611"/>
      <c r="T353" s="612"/>
      <c r="AT353" s="607" t="s">
        <v>205</v>
      </c>
      <c r="AU353" s="607" t="s">
        <v>89</v>
      </c>
      <c r="AV353" s="606" t="s">
        <v>89</v>
      </c>
      <c r="AW353" s="606" t="s">
        <v>43</v>
      </c>
      <c r="AX353" s="606" t="s">
        <v>82</v>
      </c>
      <c r="AY353" s="607" t="s">
        <v>197</v>
      </c>
    </row>
    <row r="354" spans="2:65" s="614" customFormat="1">
      <c r="B354" s="613"/>
      <c r="D354" s="594" t="s">
        <v>205</v>
      </c>
      <c r="E354" s="615" t="s">
        <v>5</v>
      </c>
      <c r="F354" s="616" t="s">
        <v>210</v>
      </c>
      <c r="H354" s="617">
        <v>1</v>
      </c>
      <c r="L354" s="613"/>
      <c r="M354" s="618"/>
      <c r="N354" s="619"/>
      <c r="O354" s="619"/>
      <c r="P354" s="619"/>
      <c r="Q354" s="619"/>
      <c r="R354" s="619"/>
      <c r="S354" s="619"/>
      <c r="T354" s="620"/>
      <c r="AT354" s="615" t="s">
        <v>205</v>
      </c>
      <c r="AU354" s="615" t="s">
        <v>89</v>
      </c>
      <c r="AV354" s="614" t="s">
        <v>129</v>
      </c>
      <c r="AW354" s="614" t="s">
        <v>43</v>
      </c>
      <c r="AX354" s="614" t="s">
        <v>11</v>
      </c>
      <c r="AY354" s="615" t="s">
        <v>197</v>
      </c>
    </row>
    <row r="355" spans="2:65" s="492" customFormat="1" ht="38.25" customHeight="1">
      <c r="B355" s="493"/>
      <c r="C355" s="572" t="s">
        <v>926</v>
      </c>
      <c r="D355" s="572" t="s">
        <v>199</v>
      </c>
      <c r="E355" s="573" t="s">
        <v>5561</v>
      </c>
      <c r="F355" s="574" t="s">
        <v>5562</v>
      </c>
      <c r="G355" s="575" t="s">
        <v>202</v>
      </c>
      <c r="H355" s="576">
        <v>2</v>
      </c>
      <c r="I355" s="7"/>
      <c r="J355" s="577">
        <f>ROUND(I355*H355,0)</f>
        <v>0</v>
      </c>
      <c r="K355" s="574" t="s">
        <v>203</v>
      </c>
      <c r="L355" s="493"/>
      <c r="M355" s="578" t="s">
        <v>5</v>
      </c>
      <c r="N355" s="579" t="s">
        <v>53</v>
      </c>
      <c r="O355" s="494"/>
      <c r="P355" s="580">
        <f>O355*H355</f>
        <v>0</v>
      </c>
      <c r="Q355" s="580">
        <v>0</v>
      </c>
      <c r="R355" s="580">
        <f>Q355*H355</f>
        <v>0</v>
      </c>
      <c r="S355" s="580">
        <v>0</v>
      </c>
      <c r="T355" s="581">
        <f>S355*H355</f>
        <v>0</v>
      </c>
      <c r="AR355" s="482" t="s">
        <v>129</v>
      </c>
      <c r="AT355" s="482" t="s">
        <v>199</v>
      </c>
      <c r="AU355" s="482" t="s">
        <v>89</v>
      </c>
      <c r="AY355" s="482" t="s">
        <v>197</v>
      </c>
      <c r="BE355" s="582">
        <f>IF(N355="základní",J355,0)</f>
        <v>0</v>
      </c>
      <c r="BF355" s="582">
        <f>IF(N355="snížená",J355,0)</f>
        <v>0</v>
      </c>
      <c r="BG355" s="582">
        <f>IF(N355="zákl. přenesená",J355,0)</f>
        <v>0</v>
      </c>
      <c r="BH355" s="582">
        <f>IF(N355="sníž. přenesená",J355,0)</f>
        <v>0</v>
      </c>
      <c r="BI355" s="582">
        <f>IF(N355="nulová",J355,0)</f>
        <v>0</v>
      </c>
      <c r="BJ355" s="482" t="s">
        <v>11</v>
      </c>
      <c r="BK355" s="582">
        <f>ROUND(I355*H355,0)</f>
        <v>0</v>
      </c>
      <c r="BL355" s="482" t="s">
        <v>129</v>
      </c>
      <c r="BM355" s="482" t="s">
        <v>5753</v>
      </c>
    </row>
    <row r="356" spans="2:65" s="492" customFormat="1" ht="81">
      <c r="B356" s="493"/>
      <c r="D356" s="594" t="s">
        <v>257</v>
      </c>
      <c r="F356" s="595" t="s">
        <v>5551</v>
      </c>
      <c r="L356" s="493"/>
      <c r="M356" s="596"/>
      <c r="N356" s="494"/>
      <c r="O356" s="494"/>
      <c r="P356" s="494"/>
      <c r="Q356" s="494"/>
      <c r="R356" s="494"/>
      <c r="S356" s="494"/>
      <c r="T356" s="597"/>
      <c r="AT356" s="482" t="s">
        <v>257</v>
      </c>
      <c r="AU356" s="482" t="s">
        <v>89</v>
      </c>
    </row>
    <row r="357" spans="2:65" s="492" customFormat="1" ht="25.5" customHeight="1">
      <c r="B357" s="493"/>
      <c r="C357" s="572" t="s">
        <v>933</v>
      </c>
      <c r="D357" s="572" t="s">
        <v>199</v>
      </c>
      <c r="E357" s="573" t="s">
        <v>5564</v>
      </c>
      <c r="F357" s="574" t="s">
        <v>5565</v>
      </c>
      <c r="G357" s="575" t="s">
        <v>202</v>
      </c>
      <c r="H357" s="576">
        <v>2</v>
      </c>
      <c r="I357" s="7"/>
      <c r="J357" s="577">
        <f>ROUND(I357*H357,0)</f>
        <v>0</v>
      </c>
      <c r="K357" s="574" t="s">
        <v>203</v>
      </c>
      <c r="L357" s="493"/>
      <c r="M357" s="578" t="s">
        <v>5</v>
      </c>
      <c r="N357" s="579" t="s">
        <v>53</v>
      </c>
      <c r="O357" s="494"/>
      <c r="P357" s="580">
        <f>O357*H357</f>
        <v>0</v>
      </c>
      <c r="Q357" s="580">
        <v>3.2320000000000002E-2</v>
      </c>
      <c r="R357" s="580">
        <f>Q357*H357</f>
        <v>6.4640000000000003E-2</v>
      </c>
      <c r="S357" s="580">
        <v>0</v>
      </c>
      <c r="T357" s="581">
        <f>S357*H357</f>
        <v>0</v>
      </c>
      <c r="AR357" s="482" t="s">
        <v>129</v>
      </c>
      <c r="AT357" s="482" t="s">
        <v>199</v>
      </c>
      <c r="AU357" s="482" t="s">
        <v>89</v>
      </c>
      <c r="AY357" s="482" t="s">
        <v>197</v>
      </c>
      <c r="BE357" s="582">
        <f>IF(N357="základní",J357,0)</f>
        <v>0</v>
      </c>
      <c r="BF357" s="582">
        <f>IF(N357="snížená",J357,0)</f>
        <v>0</v>
      </c>
      <c r="BG357" s="582">
        <f>IF(N357="zákl. přenesená",J357,0)</f>
        <v>0</v>
      </c>
      <c r="BH357" s="582">
        <f>IF(N357="sníž. přenesená",J357,0)</f>
        <v>0</v>
      </c>
      <c r="BI357" s="582">
        <f>IF(N357="nulová",J357,0)</f>
        <v>0</v>
      </c>
      <c r="BJ357" s="482" t="s">
        <v>11</v>
      </c>
      <c r="BK357" s="582">
        <f>ROUND(I357*H357,0)</f>
        <v>0</v>
      </c>
      <c r="BL357" s="482" t="s">
        <v>129</v>
      </c>
      <c r="BM357" s="482" t="s">
        <v>5754</v>
      </c>
    </row>
    <row r="358" spans="2:65" s="492" customFormat="1" ht="81">
      <c r="B358" s="493"/>
      <c r="D358" s="594" t="s">
        <v>257</v>
      </c>
      <c r="F358" s="595" t="s">
        <v>5551</v>
      </c>
      <c r="L358" s="493"/>
      <c r="M358" s="596"/>
      <c r="N358" s="494"/>
      <c r="O358" s="494"/>
      <c r="P358" s="494"/>
      <c r="Q358" s="494"/>
      <c r="R358" s="494"/>
      <c r="S358" s="494"/>
      <c r="T358" s="597"/>
      <c r="AT358" s="482" t="s">
        <v>257</v>
      </c>
      <c r="AU358" s="482" t="s">
        <v>89</v>
      </c>
    </row>
    <row r="359" spans="2:65" s="560" customFormat="1" ht="29.85" customHeight="1">
      <c r="B359" s="559"/>
      <c r="D359" s="561" t="s">
        <v>81</v>
      </c>
      <c r="E359" s="570" t="s">
        <v>320</v>
      </c>
      <c r="F359" s="570" t="s">
        <v>331</v>
      </c>
      <c r="J359" s="571">
        <f>BK359</f>
        <v>0</v>
      </c>
      <c r="L359" s="559"/>
      <c r="M359" s="564"/>
      <c r="N359" s="565"/>
      <c r="O359" s="565"/>
      <c r="P359" s="566">
        <f>SUM(P360:P406)</f>
        <v>0</v>
      </c>
      <c r="Q359" s="565"/>
      <c r="R359" s="566">
        <f>SUM(R360:R406)</f>
        <v>1.9683959999999998</v>
      </c>
      <c r="S359" s="565"/>
      <c r="T359" s="567">
        <f>SUM(T360:T406)</f>
        <v>7.0317999999999996</v>
      </c>
      <c r="AR359" s="561" t="s">
        <v>11</v>
      </c>
      <c r="AT359" s="568" t="s">
        <v>81</v>
      </c>
      <c r="AU359" s="568" t="s">
        <v>11</v>
      </c>
      <c r="AY359" s="561" t="s">
        <v>197</v>
      </c>
      <c r="BK359" s="569">
        <f>SUM(BK360:BK406)</f>
        <v>0</v>
      </c>
    </row>
    <row r="360" spans="2:65" s="492" customFormat="1" ht="38.25" customHeight="1">
      <c r="B360" s="493"/>
      <c r="C360" s="572" t="s">
        <v>938</v>
      </c>
      <c r="D360" s="572" t="s">
        <v>199</v>
      </c>
      <c r="E360" s="573" t="s">
        <v>5755</v>
      </c>
      <c r="F360" s="574" t="s">
        <v>5756</v>
      </c>
      <c r="G360" s="575" t="s">
        <v>876</v>
      </c>
      <c r="H360" s="576">
        <v>2</v>
      </c>
      <c r="I360" s="7"/>
      <c r="J360" s="577">
        <f>ROUND(I360*H360,0)</f>
        <v>0</v>
      </c>
      <c r="K360" s="574" t="s">
        <v>203</v>
      </c>
      <c r="L360" s="493"/>
      <c r="M360" s="578" t="s">
        <v>5</v>
      </c>
      <c r="N360" s="579" t="s">
        <v>53</v>
      </c>
      <c r="O360" s="494"/>
      <c r="P360" s="580">
        <f>O360*H360</f>
        <v>0</v>
      </c>
      <c r="Q360" s="580">
        <v>0.15540000000000001</v>
      </c>
      <c r="R360" s="580">
        <f>Q360*H360</f>
        <v>0.31080000000000002</v>
      </c>
      <c r="S360" s="580">
        <v>0</v>
      </c>
      <c r="T360" s="581">
        <f>S360*H360</f>
        <v>0</v>
      </c>
      <c r="AR360" s="482" t="s">
        <v>129</v>
      </c>
      <c r="AT360" s="482" t="s">
        <v>199</v>
      </c>
      <c r="AU360" s="482" t="s">
        <v>89</v>
      </c>
      <c r="AY360" s="482" t="s">
        <v>197</v>
      </c>
      <c r="BE360" s="582">
        <f>IF(N360="základní",J360,0)</f>
        <v>0</v>
      </c>
      <c r="BF360" s="582">
        <f>IF(N360="snížená",J360,0)</f>
        <v>0</v>
      </c>
      <c r="BG360" s="582">
        <f>IF(N360="zákl. přenesená",J360,0)</f>
        <v>0</v>
      </c>
      <c r="BH360" s="582">
        <f>IF(N360="sníž. přenesená",J360,0)</f>
        <v>0</v>
      </c>
      <c r="BI360" s="582">
        <f>IF(N360="nulová",J360,0)</f>
        <v>0</v>
      </c>
      <c r="BJ360" s="482" t="s">
        <v>11</v>
      </c>
      <c r="BK360" s="582">
        <f>ROUND(I360*H360,0)</f>
        <v>0</v>
      </c>
      <c r="BL360" s="482" t="s">
        <v>129</v>
      </c>
      <c r="BM360" s="482" t="s">
        <v>5757</v>
      </c>
    </row>
    <row r="361" spans="2:65" s="492" customFormat="1" ht="94.5">
      <c r="B361" s="493"/>
      <c r="D361" s="594" t="s">
        <v>257</v>
      </c>
      <c r="F361" s="595" t="s">
        <v>5758</v>
      </c>
      <c r="L361" s="493"/>
      <c r="M361" s="596"/>
      <c r="N361" s="494"/>
      <c r="O361" s="494"/>
      <c r="P361" s="494"/>
      <c r="Q361" s="494"/>
      <c r="R361" s="494"/>
      <c r="S361" s="494"/>
      <c r="T361" s="597"/>
      <c r="AT361" s="482" t="s">
        <v>257</v>
      </c>
      <c r="AU361" s="482" t="s">
        <v>89</v>
      </c>
    </row>
    <row r="362" spans="2:65" s="599" customFormat="1">
      <c r="B362" s="598"/>
      <c r="D362" s="594" t="s">
        <v>205</v>
      </c>
      <c r="E362" s="600" t="s">
        <v>5</v>
      </c>
      <c r="F362" s="601" t="s">
        <v>5609</v>
      </c>
      <c r="H362" s="600" t="s">
        <v>5</v>
      </c>
      <c r="L362" s="598"/>
      <c r="M362" s="602"/>
      <c r="N362" s="603"/>
      <c r="O362" s="603"/>
      <c r="P362" s="603"/>
      <c r="Q362" s="603"/>
      <c r="R362" s="603"/>
      <c r="S362" s="603"/>
      <c r="T362" s="604"/>
      <c r="AT362" s="600" t="s">
        <v>205</v>
      </c>
      <c r="AU362" s="600" t="s">
        <v>89</v>
      </c>
      <c r="AV362" s="599" t="s">
        <v>11</v>
      </c>
      <c r="AW362" s="599" t="s">
        <v>43</v>
      </c>
      <c r="AX362" s="599" t="s">
        <v>82</v>
      </c>
      <c r="AY362" s="600" t="s">
        <v>197</v>
      </c>
    </row>
    <row r="363" spans="2:65" s="599" customFormat="1">
      <c r="B363" s="598"/>
      <c r="D363" s="594" t="s">
        <v>205</v>
      </c>
      <c r="E363" s="600" t="s">
        <v>5</v>
      </c>
      <c r="F363" s="601" t="s">
        <v>5759</v>
      </c>
      <c r="H363" s="600" t="s">
        <v>5</v>
      </c>
      <c r="L363" s="598"/>
      <c r="M363" s="602"/>
      <c r="N363" s="603"/>
      <c r="O363" s="603"/>
      <c r="P363" s="603"/>
      <c r="Q363" s="603"/>
      <c r="R363" s="603"/>
      <c r="S363" s="603"/>
      <c r="T363" s="604"/>
      <c r="AT363" s="600" t="s">
        <v>205</v>
      </c>
      <c r="AU363" s="600" t="s">
        <v>89</v>
      </c>
      <c r="AV363" s="599" t="s">
        <v>11</v>
      </c>
      <c r="AW363" s="599" t="s">
        <v>43</v>
      </c>
      <c r="AX363" s="599" t="s">
        <v>82</v>
      </c>
      <c r="AY363" s="600" t="s">
        <v>197</v>
      </c>
    </row>
    <row r="364" spans="2:65" s="606" customFormat="1">
      <c r="B364" s="605"/>
      <c r="D364" s="594" t="s">
        <v>205</v>
      </c>
      <c r="E364" s="607" t="s">
        <v>5</v>
      </c>
      <c r="F364" s="608" t="s">
        <v>5760</v>
      </c>
      <c r="H364" s="609">
        <v>2</v>
      </c>
      <c r="L364" s="605"/>
      <c r="M364" s="610"/>
      <c r="N364" s="611"/>
      <c r="O364" s="611"/>
      <c r="P364" s="611"/>
      <c r="Q364" s="611"/>
      <c r="R364" s="611"/>
      <c r="S364" s="611"/>
      <c r="T364" s="612"/>
      <c r="AT364" s="607" t="s">
        <v>205</v>
      </c>
      <c r="AU364" s="607" t="s">
        <v>89</v>
      </c>
      <c r="AV364" s="606" t="s">
        <v>89</v>
      </c>
      <c r="AW364" s="606" t="s">
        <v>43</v>
      </c>
      <c r="AX364" s="606" t="s">
        <v>82</v>
      </c>
      <c r="AY364" s="607" t="s">
        <v>197</v>
      </c>
    </row>
    <row r="365" spans="2:65" s="614" customFormat="1">
      <c r="B365" s="613"/>
      <c r="D365" s="594" t="s">
        <v>205</v>
      </c>
      <c r="E365" s="615" t="s">
        <v>5</v>
      </c>
      <c r="F365" s="616" t="s">
        <v>210</v>
      </c>
      <c r="H365" s="617">
        <v>2</v>
      </c>
      <c r="L365" s="613"/>
      <c r="M365" s="618"/>
      <c r="N365" s="619"/>
      <c r="O365" s="619"/>
      <c r="P365" s="619"/>
      <c r="Q365" s="619"/>
      <c r="R365" s="619"/>
      <c r="S365" s="619"/>
      <c r="T365" s="620"/>
      <c r="AT365" s="615" t="s">
        <v>205</v>
      </c>
      <c r="AU365" s="615" t="s">
        <v>89</v>
      </c>
      <c r="AV365" s="614" t="s">
        <v>129</v>
      </c>
      <c r="AW365" s="614" t="s">
        <v>43</v>
      </c>
      <c r="AX365" s="614" t="s">
        <v>11</v>
      </c>
      <c r="AY365" s="615" t="s">
        <v>197</v>
      </c>
    </row>
    <row r="366" spans="2:65" s="492" customFormat="1" ht="25.5" customHeight="1">
      <c r="B366" s="493"/>
      <c r="C366" s="572" t="s">
        <v>944</v>
      </c>
      <c r="D366" s="572" t="s">
        <v>199</v>
      </c>
      <c r="E366" s="573" t="s">
        <v>5761</v>
      </c>
      <c r="F366" s="574" t="s">
        <v>5762</v>
      </c>
      <c r="G366" s="575" t="s">
        <v>876</v>
      </c>
      <c r="H366" s="576">
        <v>65.8</v>
      </c>
      <c r="I366" s="7"/>
      <c r="J366" s="577">
        <f>ROUND(I366*H366,0)</f>
        <v>0</v>
      </c>
      <c r="K366" s="574" t="s">
        <v>203</v>
      </c>
      <c r="L366" s="493"/>
      <c r="M366" s="578" t="s">
        <v>5</v>
      </c>
      <c r="N366" s="579" t="s">
        <v>53</v>
      </c>
      <c r="O366" s="494"/>
      <c r="P366" s="580">
        <f>O366*H366</f>
        <v>0</v>
      </c>
      <c r="Q366" s="580">
        <v>0</v>
      </c>
      <c r="R366" s="580">
        <f>Q366*H366</f>
        <v>0</v>
      </c>
      <c r="S366" s="580">
        <v>0</v>
      </c>
      <c r="T366" s="581">
        <f>S366*H366</f>
        <v>0</v>
      </c>
      <c r="AR366" s="482" t="s">
        <v>129</v>
      </c>
      <c r="AT366" s="482" t="s">
        <v>199</v>
      </c>
      <c r="AU366" s="482" t="s">
        <v>89</v>
      </c>
      <c r="AY366" s="482" t="s">
        <v>197</v>
      </c>
      <c r="BE366" s="582">
        <f>IF(N366="základní",J366,0)</f>
        <v>0</v>
      </c>
      <c r="BF366" s="582">
        <f>IF(N366="snížená",J366,0)</f>
        <v>0</v>
      </c>
      <c r="BG366" s="582">
        <f>IF(N366="zákl. přenesená",J366,0)</f>
        <v>0</v>
      </c>
      <c r="BH366" s="582">
        <f>IF(N366="sníž. přenesená",J366,0)</f>
        <v>0</v>
      </c>
      <c r="BI366" s="582">
        <f>IF(N366="nulová",J366,0)</f>
        <v>0</v>
      </c>
      <c r="BJ366" s="482" t="s">
        <v>11</v>
      </c>
      <c r="BK366" s="582">
        <f>ROUND(I366*H366,0)</f>
        <v>0</v>
      </c>
      <c r="BL366" s="482" t="s">
        <v>129</v>
      </c>
      <c r="BM366" s="482" t="s">
        <v>5763</v>
      </c>
    </row>
    <row r="367" spans="2:65" s="492" customFormat="1" ht="67.5">
      <c r="B367" s="493"/>
      <c r="D367" s="594" t="s">
        <v>257</v>
      </c>
      <c r="F367" s="595" t="s">
        <v>5764</v>
      </c>
      <c r="L367" s="493"/>
      <c r="M367" s="596"/>
      <c r="N367" s="494"/>
      <c r="O367" s="494"/>
      <c r="P367" s="494"/>
      <c r="Q367" s="494"/>
      <c r="R367" s="494"/>
      <c r="S367" s="494"/>
      <c r="T367" s="597"/>
      <c r="AT367" s="482" t="s">
        <v>257</v>
      </c>
      <c r="AU367" s="482" t="s">
        <v>89</v>
      </c>
    </row>
    <row r="368" spans="2:65" s="599" customFormat="1">
      <c r="B368" s="598"/>
      <c r="D368" s="594" t="s">
        <v>205</v>
      </c>
      <c r="E368" s="600" t="s">
        <v>5</v>
      </c>
      <c r="F368" s="601" t="s">
        <v>5609</v>
      </c>
      <c r="H368" s="600" t="s">
        <v>5</v>
      </c>
      <c r="L368" s="598"/>
      <c r="M368" s="602"/>
      <c r="N368" s="603"/>
      <c r="O368" s="603"/>
      <c r="P368" s="603"/>
      <c r="Q368" s="603"/>
      <c r="R368" s="603"/>
      <c r="S368" s="603"/>
      <c r="T368" s="604"/>
      <c r="AT368" s="600" t="s">
        <v>205</v>
      </c>
      <c r="AU368" s="600" t="s">
        <v>89</v>
      </c>
      <c r="AV368" s="599" t="s">
        <v>11</v>
      </c>
      <c r="AW368" s="599" t="s">
        <v>43</v>
      </c>
      <c r="AX368" s="599" t="s">
        <v>82</v>
      </c>
      <c r="AY368" s="600" t="s">
        <v>197</v>
      </c>
    </row>
    <row r="369" spans="2:65" s="599" customFormat="1">
      <c r="B369" s="598"/>
      <c r="D369" s="594" t="s">
        <v>205</v>
      </c>
      <c r="E369" s="600" t="s">
        <v>5</v>
      </c>
      <c r="F369" s="601" t="s">
        <v>5619</v>
      </c>
      <c r="H369" s="600" t="s">
        <v>5</v>
      </c>
      <c r="L369" s="598"/>
      <c r="M369" s="602"/>
      <c r="N369" s="603"/>
      <c r="O369" s="603"/>
      <c r="P369" s="603"/>
      <c r="Q369" s="603"/>
      <c r="R369" s="603"/>
      <c r="S369" s="603"/>
      <c r="T369" s="604"/>
      <c r="AT369" s="600" t="s">
        <v>205</v>
      </c>
      <c r="AU369" s="600" t="s">
        <v>89</v>
      </c>
      <c r="AV369" s="599" t="s">
        <v>11</v>
      </c>
      <c r="AW369" s="599" t="s">
        <v>43</v>
      </c>
      <c r="AX369" s="599" t="s">
        <v>82</v>
      </c>
      <c r="AY369" s="600" t="s">
        <v>197</v>
      </c>
    </row>
    <row r="370" spans="2:65" s="606" customFormat="1">
      <c r="B370" s="605"/>
      <c r="D370" s="594" t="s">
        <v>205</v>
      </c>
      <c r="E370" s="607" t="s">
        <v>5</v>
      </c>
      <c r="F370" s="608" t="s">
        <v>5765</v>
      </c>
      <c r="H370" s="609">
        <v>65.8</v>
      </c>
      <c r="L370" s="605"/>
      <c r="M370" s="610"/>
      <c r="N370" s="611"/>
      <c r="O370" s="611"/>
      <c r="P370" s="611"/>
      <c r="Q370" s="611"/>
      <c r="R370" s="611"/>
      <c r="S370" s="611"/>
      <c r="T370" s="612"/>
      <c r="AT370" s="607" t="s">
        <v>205</v>
      </c>
      <c r="AU370" s="607" t="s">
        <v>89</v>
      </c>
      <c r="AV370" s="606" t="s">
        <v>89</v>
      </c>
      <c r="AW370" s="606" t="s">
        <v>43</v>
      </c>
      <c r="AX370" s="606" t="s">
        <v>82</v>
      </c>
      <c r="AY370" s="607" t="s">
        <v>197</v>
      </c>
    </row>
    <row r="371" spans="2:65" s="614" customFormat="1">
      <c r="B371" s="613"/>
      <c r="D371" s="594" t="s">
        <v>205</v>
      </c>
      <c r="E371" s="615" t="s">
        <v>5</v>
      </c>
      <c r="F371" s="616" t="s">
        <v>210</v>
      </c>
      <c r="H371" s="617">
        <v>65.8</v>
      </c>
      <c r="L371" s="613"/>
      <c r="M371" s="618"/>
      <c r="N371" s="619"/>
      <c r="O371" s="619"/>
      <c r="P371" s="619"/>
      <c r="Q371" s="619"/>
      <c r="R371" s="619"/>
      <c r="S371" s="619"/>
      <c r="T371" s="620"/>
      <c r="AT371" s="615" t="s">
        <v>205</v>
      </c>
      <c r="AU371" s="615" t="s">
        <v>89</v>
      </c>
      <c r="AV371" s="614" t="s">
        <v>129</v>
      </c>
      <c r="AW371" s="614" t="s">
        <v>43</v>
      </c>
      <c r="AX371" s="614" t="s">
        <v>11</v>
      </c>
      <c r="AY371" s="615" t="s">
        <v>197</v>
      </c>
    </row>
    <row r="372" spans="2:65" s="492" customFormat="1" ht="25.5" customHeight="1">
      <c r="B372" s="493"/>
      <c r="C372" s="572" t="s">
        <v>949</v>
      </c>
      <c r="D372" s="572" t="s">
        <v>199</v>
      </c>
      <c r="E372" s="573" t="s">
        <v>5766</v>
      </c>
      <c r="F372" s="574" t="s">
        <v>5767</v>
      </c>
      <c r="G372" s="575" t="s">
        <v>876</v>
      </c>
      <c r="H372" s="576">
        <v>65</v>
      </c>
      <c r="I372" s="7"/>
      <c r="J372" s="577">
        <f>ROUND(I372*H372,0)</f>
        <v>0</v>
      </c>
      <c r="K372" s="574" t="s">
        <v>203</v>
      </c>
      <c r="L372" s="493"/>
      <c r="M372" s="578" t="s">
        <v>5</v>
      </c>
      <c r="N372" s="579" t="s">
        <v>53</v>
      </c>
      <c r="O372" s="494"/>
      <c r="P372" s="580">
        <f>O372*H372</f>
        <v>0</v>
      </c>
      <c r="Q372" s="580">
        <v>0</v>
      </c>
      <c r="R372" s="580">
        <f>Q372*H372</f>
        <v>0</v>
      </c>
      <c r="S372" s="580">
        <v>0</v>
      </c>
      <c r="T372" s="581">
        <f>S372*H372</f>
        <v>0</v>
      </c>
      <c r="AR372" s="482" t="s">
        <v>129</v>
      </c>
      <c r="AT372" s="482" t="s">
        <v>199</v>
      </c>
      <c r="AU372" s="482" t="s">
        <v>89</v>
      </c>
      <c r="AY372" s="482" t="s">
        <v>197</v>
      </c>
      <c r="BE372" s="582">
        <f>IF(N372="základní",J372,0)</f>
        <v>0</v>
      </c>
      <c r="BF372" s="582">
        <f>IF(N372="snížená",J372,0)</f>
        <v>0</v>
      </c>
      <c r="BG372" s="582">
        <f>IF(N372="zákl. přenesená",J372,0)</f>
        <v>0</v>
      </c>
      <c r="BH372" s="582">
        <f>IF(N372="sníž. přenesená",J372,0)</f>
        <v>0</v>
      </c>
      <c r="BI372" s="582">
        <f>IF(N372="nulová",J372,0)</f>
        <v>0</v>
      </c>
      <c r="BJ372" s="482" t="s">
        <v>11</v>
      </c>
      <c r="BK372" s="582">
        <f>ROUND(I372*H372,0)</f>
        <v>0</v>
      </c>
      <c r="BL372" s="482" t="s">
        <v>129</v>
      </c>
      <c r="BM372" s="482" t="s">
        <v>5768</v>
      </c>
    </row>
    <row r="373" spans="2:65" s="492" customFormat="1" ht="67.5">
      <c r="B373" s="493"/>
      <c r="D373" s="594" t="s">
        <v>257</v>
      </c>
      <c r="F373" s="595" t="s">
        <v>5764</v>
      </c>
      <c r="L373" s="493"/>
      <c r="M373" s="596"/>
      <c r="N373" s="494"/>
      <c r="O373" s="494"/>
      <c r="P373" s="494"/>
      <c r="Q373" s="494"/>
      <c r="R373" s="494"/>
      <c r="S373" s="494"/>
      <c r="T373" s="597"/>
      <c r="AT373" s="482" t="s">
        <v>257</v>
      </c>
      <c r="AU373" s="482" t="s">
        <v>89</v>
      </c>
    </row>
    <row r="374" spans="2:65" s="599" customFormat="1">
      <c r="B374" s="598"/>
      <c r="D374" s="594" t="s">
        <v>205</v>
      </c>
      <c r="E374" s="600" t="s">
        <v>5</v>
      </c>
      <c r="F374" s="601" t="s">
        <v>5609</v>
      </c>
      <c r="H374" s="600" t="s">
        <v>5</v>
      </c>
      <c r="L374" s="598"/>
      <c r="M374" s="602"/>
      <c r="N374" s="603"/>
      <c r="O374" s="603"/>
      <c r="P374" s="603"/>
      <c r="Q374" s="603"/>
      <c r="R374" s="603"/>
      <c r="S374" s="603"/>
      <c r="T374" s="604"/>
      <c r="AT374" s="600" t="s">
        <v>205</v>
      </c>
      <c r="AU374" s="600" t="s">
        <v>89</v>
      </c>
      <c r="AV374" s="599" t="s">
        <v>11</v>
      </c>
      <c r="AW374" s="599" t="s">
        <v>43</v>
      </c>
      <c r="AX374" s="599" t="s">
        <v>82</v>
      </c>
      <c r="AY374" s="600" t="s">
        <v>197</v>
      </c>
    </row>
    <row r="375" spans="2:65" s="599" customFormat="1">
      <c r="B375" s="598"/>
      <c r="D375" s="594" t="s">
        <v>205</v>
      </c>
      <c r="E375" s="600" t="s">
        <v>5</v>
      </c>
      <c r="F375" s="601" t="s">
        <v>5614</v>
      </c>
      <c r="H375" s="600" t="s">
        <v>5</v>
      </c>
      <c r="L375" s="598"/>
      <c r="M375" s="602"/>
      <c r="N375" s="603"/>
      <c r="O375" s="603"/>
      <c r="P375" s="603"/>
      <c r="Q375" s="603"/>
      <c r="R375" s="603"/>
      <c r="S375" s="603"/>
      <c r="T375" s="604"/>
      <c r="AT375" s="600" t="s">
        <v>205</v>
      </c>
      <c r="AU375" s="600" t="s">
        <v>89</v>
      </c>
      <c r="AV375" s="599" t="s">
        <v>11</v>
      </c>
      <c r="AW375" s="599" t="s">
        <v>43</v>
      </c>
      <c r="AX375" s="599" t="s">
        <v>82</v>
      </c>
      <c r="AY375" s="600" t="s">
        <v>197</v>
      </c>
    </row>
    <row r="376" spans="2:65" s="606" customFormat="1">
      <c r="B376" s="605"/>
      <c r="D376" s="594" t="s">
        <v>205</v>
      </c>
      <c r="E376" s="607" t="s">
        <v>5</v>
      </c>
      <c r="F376" s="608" t="s">
        <v>5769</v>
      </c>
      <c r="H376" s="609">
        <v>65</v>
      </c>
      <c r="L376" s="605"/>
      <c r="M376" s="610"/>
      <c r="N376" s="611"/>
      <c r="O376" s="611"/>
      <c r="P376" s="611"/>
      <c r="Q376" s="611"/>
      <c r="R376" s="611"/>
      <c r="S376" s="611"/>
      <c r="T376" s="612"/>
      <c r="AT376" s="607" t="s">
        <v>205</v>
      </c>
      <c r="AU376" s="607" t="s">
        <v>89</v>
      </c>
      <c r="AV376" s="606" t="s">
        <v>89</v>
      </c>
      <c r="AW376" s="606" t="s">
        <v>43</v>
      </c>
      <c r="AX376" s="606" t="s">
        <v>82</v>
      </c>
      <c r="AY376" s="607" t="s">
        <v>197</v>
      </c>
    </row>
    <row r="377" spans="2:65" s="614" customFormat="1">
      <c r="B377" s="613"/>
      <c r="D377" s="594" t="s">
        <v>205</v>
      </c>
      <c r="E377" s="615" t="s">
        <v>5</v>
      </c>
      <c r="F377" s="616" t="s">
        <v>210</v>
      </c>
      <c r="H377" s="617">
        <v>65</v>
      </c>
      <c r="L377" s="613"/>
      <c r="M377" s="618"/>
      <c r="N377" s="619"/>
      <c r="O377" s="619"/>
      <c r="P377" s="619"/>
      <c r="Q377" s="619"/>
      <c r="R377" s="619"/>
      <c r="S377" s="619"/>
      <c r="T377" s="620"/>
      <c r="AT377" s="615" t="s">
        <v>205</v>
      </c>
      <c r="AU377" s="615" t="s">
        <v>89</v>
      </c>
      <c r="AV377" s="614" t="s">
        <v>129</v>
      </c>
      <c r="AW377" s="614" t="s">
        <v>43</v>
      </c>
      <c r="AX377" s="614" t="s">
        <v>11</v>
      </c>
      <c r="AY377" s="615" t="s">
        <v>197</v>
      </c>
    </row>
    <row r="378" spans="2:65" s="492" customFormat="1" ht="38.25" customHeight="1">
      <c r="B378" s="493"/>
      <c r="C378" s="572" t="s">
        <v>1022</v>
      </c>
      <c r="D378" s="572" t="s">
        <v>199</v>
      </c>
      <c r="E378" s="573" t="s">
        <v>5770</v>
      </c>
      <c r="F378" s="574" t="s">
        <v>5771</v>
      </c>
      <c r="G378" s="575" t="s">
        <v>876</v>
      </c>
      <c r="H378" s="576">
        <v>65.8</v>
      </c>
      <c r="I378" s="7"/>
      <c r="J378" s="577">
        <f>ROUND(I378*H378,0)</f>
        <v>0</v>
      </c>
      <c r="K378" s="574" t="s">
        <v>203</v>
      </c>
      <c r="L378" s="493"/>
      <c r="M378" s="578" t="s">
        <v>5</v>
      </c>
      <c r="N378" s="579" t="s">
        <v>53</v>
      </c>
      <c r="O378" s="494"/>
      <c r="P378" s="580">
        <f>O378*H378</f>
        <v>0</v>
      </c>
      <c r="Q378" s="580">
        <v>6.0999999999999997E-4</v>
      </c>
      <c r="R378" s="580">
        <f>Q378*H378</f>
        <v>4.0137999999999993E-2</v>
      </c>
      <c r="S378" s="580">
        <v>0</v>
      </c>
      <c r="T378" s="581">
        <f>S378*H378</f>
        <v>0</v>
      </c>
      <c r="AR378" s="482" t="s">
        <v>129</v>
      </c>
      <c r="AT378" s="482" t="s">
        <v>199</v>
      </c>
      <c r="AU378" s="482" t="s">
        <v>89</v>
      </c>
      <c r="AY378" s="482" t="s">
        <v>197</v>
      </c>
      <c r="BE378" s="582">
        <f>IF(N378="základní",J378,0)</f>
        <v>0</v>
      </c>
      <c r="BF378" s="582">
        <f>IF(N378="snížená",J378,0)</f>
        <v>0</v>
      </c>
      <c r="BG378" s="582">
        <f>IF(N378="zákl. přenesená",J378,0)</f>
        <v>0</v>
      </c>
      <c r="BH378" s="582">
        <f>IF(N378="sníž. přenesená",J378,0)</f>
        <v>0</v>
      </c>
      <c r="BI378" s="582">
        <f>IF(N378="nulová",J378,0)</f>
        <v>0</v>
      </c>
      <c r="BJ378" s="482" t="s">
        <v>11</v>
      </c>
      <c r="BK378" s="582">
        <f>ROUND(I378*H378,0)</f>
        <v>0</v>
      </c>
      <c r="BL378" s="482" t="s">
        <v>129</v>
      </c>
      <c r="BM378" s="482" t="s">
        <v>5772</v>
      </c>
    </row>
    <row r="379" spans="2:65" s="492" customFormat="1" ht="40.5">
      <c r="B379" s="493"/>
      <c r="D379" s="594" t="s">
        <v>257</v>
      </c>
      <c r="F379" s="595" t="s">
        <v>5773</v>
      </c>
      <c r="L379" s="493"/>
      <c r="M379" s="596"/>
      <c r="N379" s="494"/>
      <c r="O379" s="494"/>
      <c r="P379" s="494"/>
      <c r="Q379" s="494"/>
      <c r="R379" s="494"/>
      <c r="S379" s="494"/>
      <c r="T379" s="597"/>
      <c r="AT379" s="482" t="s">
        <v>257</v>
      </c>
      <c r="AU379" s="482" t="s">
        <v>89</v>
      </c>
    </row>
    <row r="380" spans="2:65" s="599" customFormat="1">
      <c r="B380" s="598"/>
      <c r="D380" s="594" t="s">
        <v>205</v>
      </c>
      <c r="E380" s="600" t="s">
        <v>5</v>
      </c>
      <c r="F380" s="601" t="s">
        <v>5609</v>
      </c>
      <c r="H380" s="600" t="s">
        <v>5</v>
      </c>
      <c r="L380" s="598"/>
      <c r="M380" s="602"/>
      <c r="N380" s="603"/>
      <c r="O380" s="603"/>
      <c r="P380" s="603"/>
      <c r="Q380" s="603"/>
      <c r="R380" s="603"/>
      <c r="S380" s="603"/>
      <c r="T380" s="604"/>
      <c r="AT380" s="600" t="s">
        <v>205</v>
      </c>
      <c r="AU380" s="600" t="s">
        <v>89</v>
      </c>
      <c r="AV380" s="599" t="s">
        <v>11</v>
      </c>
      <c r="AW380" s="599" t="s">
        <v>43</v>
      </c>
      <c r="AX380" s="599" t="s">
        <v>82</v>
      </c>
      <c r="AY380" s="600" t="s">
        <v>197</v>
      </c>
    </row>
    <row r="381" spans="2:65" s="599" customFormat="1">
      <c r="B381" s="598"/>
      <c r="D381" s="594" t="s">
        <v>205</v>
      </c>
      <c r="E381" s="600" t="s">
        <v>5</v>
      </c>
      <c r="F381" s="601" t="s">
        <v>5619</v>
      </c>
      <c r="H381" s="600" t="s">
        <v>5</v>
      </c>
      <c r="L381" s="598"/>
      <c r="M381" s="602"/>
      <c r="N381" s="603"/>
      <c r="O381" s="603"/>
      <c r="P381" s="603"/>
      <c r="Q381" s="603"/>
      <c r="R381" s="603"/>
      <c r="S381" s="603"/>
      <c r="T381" s="604"/>
      <c r="AT381" s="600" t="s">
        <v>205</v>
      </c>
      <c r="AU381" s="600" t="s">
        <v>89</v>
      </c>
      <c r="AV381" s="599" t="s">
        <v>11</v>
      </c>
      <c r="AW381" s="599" t="s">
        <v>43</v>
      </c>
      <c r="AX381" s="599" t="s">
        <v>82</v>
      </c>
      <c r="AY381" s="600" t="s">
        <v>197</v>
      </c>
    </row>
    <row r="382" spans="2:65" s="606" customFormat="1">
      <c r="B382" s="605"/>
      <c r="D382" s="594" t="s">
        <v>205</v>
      </c>
      <c r="E382" s="607" t="s">
        <v>5</v>
      </c>
      <c r="F382" s="608" t="s">
        <v>5765</v>
      </c>
      <c r="H382" s="609">
        <v>65.8</v>
      </c>
      <c r="L382" s="605"/>
      <c r="M382" s="610"/>
      <c r="N382" s="611"/>
      <c r="O382" s="611"/>
      <c r="P382" s="611"/>
      <c r="Q382" s="611"/>
      <c r="R382" s="611"/>
      <c r="S382" s="611"/>
      <c r="T382" s="612"/>
      <c r="AT382" s="607" t="s">
        <v>205</v>
      </c>
      <c r="AU382" s="607" t="s">
        <v>89</v>
      </c>
      <c r="AV382" s="606" t="s">
        <v>89</v>
      </c>
      <c r="AW382" s="606" t="s">
        <v>43</v>
      </c>
      <c r="AX382" s="606" t="s">
        <v>82</v>
      </c>
      <c r="AY382" s="607" t="s">
        <v>197</v>
      </c>
    </row>
    <row r="383" spans="2:65" s="614" customFormat="1">
      <c r="B383" s="613"/>
      <c r="D383" s="594" t="s">
        <v>205</v>
      </c>
      <c r="E383" s="615" t="s">
        <v>5</v>
      </c>
      <c r="F383" s="616" t="s">
        <v>210</v>
      </c>
      <c r="H383" s="617">
        <v>65.8</v>
      </c>
      <c r="L383" s="613"/>
      <c r="M383" s="618"/>
      <c r="N383" s="619"/>
      <c r="O383" s="619"/>
      <c r="P383" s="619"/>
      <c r="Q383" s="619"/>
      <c r="R383" s="619"/>
      <c r="S383" s="619"/>
      <c r="T383" s="620"/>
      <c r="AT383" s="615" t="s">
        <v>205</v>
      </c>
      <c r="AU383" s="615" t="s">
        <v>89</v>
      </c>
      <c r="AV383" s="614" t="s">
        <v>129</v>
      </c>
      <c r="AW383" s="614" t="s">
        <v>43</v>
      </c>
      <c r="AX383" s="614" t="s">
        <v>11</v>
      </c>
      <c r="AY383" s="615" t="s">
        <v>197</v>
      </c>
    </row>
    <row r="384" spans="2:65" s="492" customFormat="1" ht="25.5" customHeight="1">
      <c r="B384" s="493"/>
      <c r="C384" s="572" t="s">
        <v>1130</v>
      </c>
      <c r="D384" s="572" t="s">
        <v>199</v>
      </c>
      <c r="E384" s="573" t="s">
        <v>5774</v>
      </c>
      <c r="F384" s="574" t="s">
        <v>5775</v>
      </c>
      <c r="G384" s="575" t="s">
        <v>876</v>
      </c>
      <c r="H384" s="576">
        <v>65</v>
      </c>
      <c r="I384" s="7"/>
      <c r="J384" s="577">
        <f>ROUND(I384*H384,0)</f>
        <v>0</v>
      </c>
      <c r="K384" s="574" t="s">
        <v>203</v>
      </c>
      <c r="L384" s="493"/>
      <c r="M384" s="578" t="s">
        <v>5</v>
      </c>
      <c r="N384" s="579" t="s">
        <v>53</v>
      </c>
      <c r="O384" s="494"/>
      <c r="P384" s="580">
        <f>O384*H384</f>
        <v>0</v>
      </c>
      <c r="Q384" s="580">
        <v>0</v>
      </c>
      <c r="R384" s="580">
        <f>Q384*H384</f>
        <v>0</v>
      </c>
      <c r="S384" s="580">
        <v>0</v>
      </c>
      <c r="T384" s="581">
        <f>S384*H384</f>
        <v>0</v>
      </c>
      <c r="AR384" s="482" t="s">
        <v>129</v>
      </c>
      <c r="AT384" s="482" t="s">
        <v>199</v>
      </c>
      <c r="AU384" s="482" t="s">
        <v>89</v>
      </c>
      <c r="AY384" s="482" t="s">
        <v>197</v>
      </c>
      <c r="BE384" s="582">
        <f>IF(N384="základní",J384,0)</f>
        <v>0</v>
      </c>
      <c r="BF384" s="582">
        <f>IF(N384="snížená",J384,0)</f>
        <v>0</v>
      </c>
      <c r="BG384" s="582">
        <f>IF(N384="zákl. přenesená",J384,0)</f>
        <v>0</v>
      </c>
      <c r="BH384" s="582">
        <f>IF(N384="sníž. přenesená",J384,0)</f>
        <v>0</v>
      </c>
      <c r="BI384" s="582">
        <f>IF(N384="nulová",J384,0)</f>
        <v>0</v>
      </c>
      <c r="BJ384" s="482" t="s">
        <v>11</v>
      </c>
      <c r="BK384" s="582">
        <f>ROUND(I384*H384,0)</f>
        <v>0</v>
      </c>
      <c r="BL384" s="482" t="s">
        <v>129</v>
      </c>
      <c r="BM384" s="482" t="s">
        <v>5776</v>
      </c>
    </row>
    <row r="385" spans="2:65" s="492" customFormat="1" ht="27">
      <c r="B385" s="493"/>
      <c r="D385" s="594" t="s">
        <v>257</v>
      </c>
      <c r="F385" s="595" t="s">
        <v>5777</v>
      </c>
      <c r="L385" s="493"/>
      <c r="M385" s="596"/>
      <c r="N385" s="494"/>
      <c r="O385" s="494"/>
      <c r="P385" s="494"/>
      <c r="Q385" s="494"/>
      <c r="R385" s="494"/>
      <c r="S385" s="494"/>
      <c r="T385" s="597"/>
      <c r="AT385" s="482" t="s">
        <v>257</v>
      </c>
      <c r="AU385" s="482" t="s">
        <v>89</v>
      </c>
    </row>
    <row r="386" spans="2:65" s="599" customFormat="1">
      <c r="B386" s="598"/>
      <c r="D386" s="594" t="s">
        <v>205</v>
      </c>
      <c r="E386" s="600" t="s">
        <v>5</v>
      </c>
      <c r="F386" s="601" t="s">
        <v>5609</v>
      </c>
      <c r="H386" s="600" t="s">
        <v>5</v>
      </c>
      <c r="L386" s="598"/>
      <c r="M386" s="602"/>
      <c r="N386" s="603"/>
      <c r="O386" s="603"/>
      <c r="P386" s="603"/>
      <c r="Q386" s="603"/>
      <c r="R386" s="603"/>
      <c r="S386" s="603"/>
      <c r="T386" s="604"/>
      <c r="AT386" s="600" t="s">
        <v>205</v>
      </c>
      <c r="AU386" s="600" t="s">
        <v>89</v>
      </c>
      <c r="AV386" s="599" t="s">
        <v>11</v>
      </c>
      <c r="AW386" s="599" t="s">
        <v>43</v>
      </c>
      <c r="AX386" s="599" t="s">
        <v>82</v>
      </c>
      <c r="AY386" s="600" t="s">
        <v>197</v>
      </c>
    </row>
    <row r="387" spans="2:65" s="599" customFormat="1">
      <c r="B387" s="598"/>
      <c r="D387" s="594" t="s">
        <v>205</v>
      </c>
      <c r="E387" s="600" t="s">
        <v>5</v>
      </c>
      <c r="F387" s="601" t="s">
        <v>5614</v>
      </c>
      <c r="H387" s="600" t="s">
        <v>5</v>
      </c>
      <c r="L387" s="598"/>
      <c r="M387" s="602"/>
      <c r="N387" s="603"/>
      <c r="O387" s="603"/>
      <c r="P387" s="603"/>
      <c r="Q387" s="603"/>
      <c r="R387" s="603"/>
      <c r="S387" s="603"/>
      <c r="T387" s="604"/>
      <c r="AT387" s="600" t="s">
        <v>205</v>
      </c>
      <c r="AU387" s="600" t="s">
        <v>89</v>
      </c>
      <c r="AV387" s="599" t="s">
        <v>11</v>
      </c>
      <c r="AW387" s="599" t="s">
        <v>43</v>
      </c>
      <c r="AX387" s="599" t="s">
        <v>82</v>
      </c>
      <c r="AY387" s="600" t="s">
        <v>197</v>
      </c>
    </row>
    <row r="388" spans="2:65" s="606" customFormat="1">
      <c r="B388" s="605"/>
      <c r="D388" s="594" t="s">
        <v>205</v>
      </c>
      <c r="E388" s="607" t="s">
        <v>5</v>
      </c>
      <c r="F388" s="608" t="s">
        <v>5769</v>
      </c>
      <c r="H388" s="609">
        <v>65</v>
      </c>
      <c r="L388" s="605"/>
      <c r="M388" s="610"/>
      <c r="N388" s="611"/>
      <c r="O388" s="611"/>
      <c r="P388" s="611"/>
      <c r="Q388" s="611"/>
      <c r="R388" s="611"/>
      <c r="S388" s="611"/>
      <c r="T388" s="612"/>
      <c r="AT388" s="607" t="s">
        <v>205</v>
      </c>
      <c r="AU388" s="607" t="s">
        <v>89</v>
      </c>
      <c r="AV388" s="606" t="s">
        <v>89</v>
      </c>
      <c r="AW388" s="606" t="s">
        <v>43</v>
      </c>
      <c r="AX388" s="606" t="s">
        <v>82</v>
      </c>
      <c r="AY388" s="607" t="s">
        <v>197</v>
      </c>
    </row>
    <row r="389" spans="2:65" s="614" customFormat="1">
      <c r="B389" s="613"/>
      <c r="D389" s="594" t="s">
        <v>205</v>
      </c>
      <c r="E389" s="615" t="s">
        <v>5</v>
      </c>
      <c r="F389" s="616" t="s">
        <v>210</v>
      </c>
      <c r="H389" s="617">
        <v>65</v>
      </c>
      <c r="L389" s="613"/>
      <c r="M389" s="618"/>
      <c r="N389" s="619"/>
      <c r="O389" s="619"/>
      <c r="P389" s="619"/>
      <c r="Q389" s="619"/>
      <c r="R389" s="619"/>
      <c r="S389" s="619"/>
      <c r="T389" s="620"/>
      <c r="AT389" s="615" t="s">
        <v>205</v>
      </c>
      <c r="AU389" s="615" t="s">
        <v>89</v>
      </c>
      <c r="AV389" s="614" t="s">
        <v>129</v>
      </c>
      <c r="AW389" s="614" t="s">
        <v>43</v>
      </c>
      <c r="AX389" s="614" t="s">
        <v>11</v>
      </c>
      <c r="AY389" s="615" t="s">
        <v>197</v>
      </c>
    </row>
    <row r="390" spans="2:65" s="492" customFormat="1" ht="38.25" customHeight="1">
      <c r="B390" s="493"/>
      <c r="C390" s="572" t="s">
        <v>1135</v>
      </c>
      <c r="D390" s="572" t="s">
        <v>199</v>
      </c>
      <c r="E390" s="573" t="s">
        <v>5778</v>
      </c>
      <c r="F390" s="574" t="s">
        <v>5779</v>
      </c>
      <c r="G390" s="575" t="s">
        <v>202</v>
      </c>
      <c r="H390" s="576">
        <v>1</v>
      </c>
      <c r="I390" s="7"/>
      <c r="J390" s="577">
        <f>ROUND(I390*H390,0)</f>
        <v>0</v>
      </c>
      <c r="K390" s="574" t="s">
        <v>203</v>
      </c>
      <c r="L390" s="493"/>
      <c r="M390" s="578" t="s">
        <v>5</v>
      </c>
      <c r="N390" s="579" t="s">
        <v>53</v>
      </c>
      <c r="O390" s="494"/>
      <c r="P390" s="580">
        <f>O390*H390</f>
        <v>0</v>
      </c>
      <c r="Q390" s="580">
        <v>1.6167899999999999</v>
      </c>
      <c r="R390" s="580">
        <f>Q390*H390</f>
        <v>1.6167899999999999</v>
      </c>
      <c r="S390" s="580">
        <v>0</v>
      </c>
      <c r="T390" s="581">
        <f>S390*H390</f>
        <v>0</v>
      </c>
      <c r="AR390" s="482" t="s">
        <v>129</v>
      </c>
      <c r="AT390" s="482" t="s">
        <v>199</v>
      </c>
      <c r="AU390" s="482" t="s">
        <v>89</v>
      </c>
      <c r="AY390" s="482" t="s">
        <v>197</v>
      </c>
      <c r="BE390" s="582">
        <f>IF(N390="základní",J390,0)</f>
        <v>0</v>
      </c>
      <c r="BF390" s="582">
        <f>IF(N390="snížená",J390,0)</f>
        <v>0</v>
      </c>
      <c r="BG390" s="582">
        <f>IF(N390="zákl. přenesená",J390,0)</f>
        <v>0</v>
      </c>
      <c r="BH390" s="582">
        <f>IF(N390="sníž. přenesená",J390,0)</f>
        <v>0</v>
      </c>
      <c r="BI390" s="582">
        <f>IF(N390="nulová",J390,0)</f>
        <v>0</v>
      </c>
      <c r="BJ390" s="482" t="s">
        <v>11</v>
      </c>
      <c r="BK390" s="582">
        <f>ROUND(I390*H390,0)</f>
        <v>0</v>
      </c>
      <c r="BL390" s="482" t="s">
        <v>129</v>
      </c>
      <c r="BM390" s="482" t="s">
        <v>5780</v>
      </c>
    </row>
    <row r="391" spans="2:65" s="492" customFormat="1" ht="67.5">
      <c r="B391" s="493"/>
      <c r="D391" s="594" t="s">
        <v>257</v>
      </c>
      <c r="F391" s="595" t="s">
        <v>5781</v>
      </c>
      <c r="L391" s="493"/>
      <c r="M391" s="596"/>
      <c r="N391" s="494"/>
      <c r="O391" s="494"/>
      <c r="P391" s="494"/>
      <c r="Q391" s="494"/>
      <c r="R391" s="494"/>
      <c r="S391" s="494"/>
      <c r="T391" s="597"/>
      <c r="AT391" s="482" t="s">
        <v>257</v>
      </c>
      <c r="AU391" s="482" t="s">
        <v>89</v>
      </c>
    </row>
    <row r="392" spans="2:65" s="492" customFormat="1" ht="25.5" customHeight="1">
      <c r="B392" s="493"/>
      <c r="C392" s="572" t="s">
        <v>1140</v>
      </c>
      <c r="D392" s="572" t="s">
        <v>199</v>
      </c>
      <c r="E392" s="573" t="s">
        <v>5782</v>
      </c>
      <c r="F392" s="574" t="s">
        <v>5783</v>
      </c>
      <c r="G392" s="575" t="s">
        <v>290</v>
      </c>
      <c r="H392" s="576">
        <v>175</v>
      </c>
      <c r="I392" s="7"/>
      <c r="J392" s="577">
        <f>ROUND(I392*H392,0)</f>
        <v>0</v>
      </c>
      <c r="K392" s="574" t="s">
        <v>203</v>
      </c>
      <c r="L392" s="493"/>
      <c r="M392" s="578" t="s">
        <v>5</v>
      </c>
      <c r="N392" s="579" t="s">
        <v>53</v>
      </c>
      <c r="O392" s="494"/>
      <c r="P392" s="580">
        <f>O392*H392</f>
        <v>0</v>
      </c>
      <c r="Q392" s="580">
        <v>0</v>
      </c>
      <c r="R392" s="580">
        <f>Q392*H392</f>
        <v>0</v>
      </c>
      <c r="S392" s="580">
        <v>0.02</v>
      </c>
      <c r="T392" s="581">
        <f>S392*H392</f>
        <v>3.5</v>
      </c>
      <c r="AR392" s="482" t="s">
        <v>129</v>
      </c>
      <c r="AT392" s="482" t="s">
        <v>199</v>
      </c>
      <c r="AU392" s="482" t="s">
        <v>89</v>
      </c>
      <c r="AY392" s="482" t="s">
        <v>197</v>
      </c>
      <c r="BE392" s="582">
        <f>IF(N392="základní",J392,0)</f>
        <v>0</v>
      </c>
      <c r="BF392" s="582">
        <f>IF(N392="snížená",J392,0)</f>
        <v>0</v>
      </c>
      <c r="BG392" s="582">
        <f>IF(N392="zákl. přenesená",J392,0)</f>
        <v>0</v>
      </c>
      <c r="BH392" s="582">
        <f>IF(N392="sníž. přenesená",J392,0)</f>
        <v>0</v>
      </c>
      <c r="BI392" s="582">
        <f>IF(N392="nulová",J392,0)</f>
        <v>0</v>
      </c>
      <c r="BJ392" s="482" t="s">
        <v>11</v>
      </c>
      <c r="BK392" s="582">
        <f>ROUND(I392*H392,0)</f>
        <v>0</v>
      </c>
      <c r="BL392" s="482" t="s">
        <v>129</v>
      </c>
      <c r="BM392" s="482" t="s">
        <v>5784</v>
      </c>
    </row>
    <row r="393" spans="2:65" s="492" customFormat="1" ht="67.5">
      <c r="B393" s="493"/>
      <c r="D393" s="594" t="s">
        <v>257</v>
      </c>
      <c r="F393" s="595" t="s">
        <v>5785</v>
      </c>
      <c r="L393" s="493"/>
      <c r="M393" s="596"/>
      <c r="N393" s="494"/>
      <c r="O393" s="494"/>
      <c r="P393" s="494"/>
      <c r="Q393" s="494"/>
      <c r="R393" s="494"/>
      <c r="S393" s="494"/>
      <c r="T393" s="597"/>
      <c r="AT393" s="482" t="s">
        <v>257</v>
      </c>
      <c r="AU393" s="482" t="s">
        <v>89</v>
      </c>
    </row>
    <row r="394" spans="2:65" s="599" customFormat="1">
      <c r="B394" s="598"/>
      <c r="D394" s="594" t="s">
        <v>205</v>
      </c>
      <c r="E394" s="600" t="s">
        <v>5</v>
      </c>
      <c r="F394" s="601" t="s">
        <v>5609</v>
      </c>
      <c r="H394" s="600" t="s">
        <v>5</v>
      </c>
      <c r="L394" s="598"/>
      <c r="M394" s="602"/>
      <c r="N394" s="603"/>
      <c r="O394" s="603"/>
      <c r="P394" s="603"/>
      <c r="Q394" s="603"/>
      <c r="R394" s="603"/>
      <c r="S394" s="603"/>
      <c r="T394" s="604"/>
      <c r="AT394" s="600" t="s">
        <v>205</v>
      </c>
      <c r="AU394" s="600" t="s">
        <v>89</v>
      </c>
      <c r="AV394" s="599" t="s">
        <v>11</v>
      </c>
      <c r="AW394" s="599" t="s">
        <v>43</v>
      </c>
      <c r="AX394" s="599" t="s">
        <v>82</v>
      </c>
      <c r="AY394" s="600" t="s">
        <v>197</v>
      </c>
    </row>
    <row r="395" spans="2:65" s="606" customFormat="1">
      <c r="B395" s="605"/>
      <c r="D395" s="594" t="s">
        <v>205</v>
      </c>
      <c r="E395" s="607" t="s">
        <v>5</v>
      </c>
      <c r="F395" s="608" t="s">
        <v>5786</v>
      </c>
      <c r="H395" s="609">
        <v>175</v>
      </c>
      <c r="L395" s="605"/>
      <c r="M395" s="610"/>
      <c r="N395" s="611"/>
      <c r="O395" s="611"/>
      <c r="P395" s="611"/>
      <c r="Q395" s="611"/>
      <c r="R395" s="611"/>
      <c r="S395" s="611"/>
      <c r="T395" s="612"/>
      <c r="AT395" s="607" t="s">
        <v>205</v>
      </c>
      <c r="AU395" s="607" t="s">
        <v>89</v>
      </c>
      <c r="AV395" s="606" t="s">
        <v>89</v>
      </c>
      <c r="AW395" s="606" t="s">
        <v>43</v>
      </c>
      <c r="AX395" s="606" t="s">
        <v>82</v>
      </c>
      <c r="AY395" s="607" t="s">
        <v>197</v>
      </c>
    </row>
    <row r="396" spans="2:65" s="614" customFormat="1">
      <c r="B396" s="613"/>
      <c r="D396" s="594" t="s">
        <v>205</v>
      </c>
      <c r="E396" s="615" t="s">
        <v>5</v>
      </c>
      <c r="F396" s="616" t="s">
        <v>210</v>
      </c>
      <c r="H396" s="617">
        <v>175</v>
      </c>
      <c r="L396" s="613"/>
      <c r="M396" s="618"/>
      <c r="N396" s="619"/>
      <c r="O396" s="619"/>
      <c r="P396" s="619"/>
      <c r="Q396" s="619"/>
      <c r="R396" s="619"/>
      <c r="S396" s="619"/>
      <c r="T396" s="620"/>
      <c r="AT396" s="615" t="s">
        <v>205</v>
      </c>
      <c r="AU396" s="615" t="s">
        <v>89</v>
      </c>
      <c r="AV396" s="614" t="s">
        <v>129</v>
      </c>
      <c r="AW396" s="614" t="s">
        <v>43</v>
      </c>
      <c r="AX396" s="614" t="s">
        <v>11</v>
      </c>
      <c r="AY396" s="615" t="s">
        <v>197</v>
      </c>
    </row>
    <row r="397" spans="2:65" s="492" customFormat="1" ht="38.25" customHeight="1">
      <c r="B397" s="493"/>
      <c r="C397" s="572" t="s">
        <v>1146</v>
      </c>
      <c r="D397" s="572" t="s">
        <v>199</v>
      </c>
      <c r="E397" s="573" t="s">
        <v>5787</v>
      </c>
      <c r="F397" s="574" t="s">
        <v>5788</v>
      </c>
      <c r="G397" s="575" t="s">
        <v>290</v>
      </c>
      <c r="H397" s="576">
        <v>175</v>
      </c>
      <c r="I397" s="7"/>
      <c r="J397" s="577">
        <f>ROUND(I397*H397,0)</f>
        <v>0</v>
      </c>
      <c r="K397" s="574" t="s">
        <v>203</v>
      </c>
      <c r="L397" s="493"/>
      <c r="M397" s="578" t="s">
        <v>5</v>
      </c>
      <c r="N397" s="579" t="s">
        <v>53</v>
      </c>
      <c r="O397" s="494"/>
      <c r="P397" s="580">
        <f>O397*H397</f>
        <v>0</v>
      </c>
      <c r="Q397" s="580">
        <v>0</v>
      </c>
      <c r="R397" s="580">
        <f>Q397*H397</f>
        <v>0</v>
      </c>
      <c r="S397" s="580">
        <v>0.02</v>
      </c>
      <c r="T397" s="581">
        <f>S397*H397</f>
        <v>3.5</v>
      </c>
      <c r="AR397" s="482" t="s">
        <v>129</v>
      </c>
      <c r="AT397" s="482" t="s">
        <v>199</v>
      </c>
      <c r="AU397" s="482" t="s">
        <v>89</v>
      </c>
      <c r="AY397" s="482" t="s">
        <v>197</v>
      </c>
      <c r="BE397" s="582">
        <f>IF(N397="základní",J397,0)</f>
        <v>0</v>
      </c>
      <c r="BF397" s="582">
        <f>IF(N397="snížená",J397,0)</f>
        <v>0</v>
      </c>
      <c r="BG397" s="582">
        <f>IF(N397="zákl. přenesená",J397,0)</f>
        <v>0</v>
      </c>
      <c r="BH397" s="582">
        <f>IF(N397="sníž. přenesená",J397,0)</f>
        <v>0</v>
      </c>
      <c r="BI397" s="582">
        <f>IF(N397="nulová",J397,0)</f>
        <v>0</v>
      </c>
      <c r="BJ397" s="482" t="s">
        <v>11</v>
      </c>
      <c r="BK397" s="582">
        <f>ROUND(I397*H397,0)</f>
        <v>0</v>
      </c>
      <c r="BL397" s="482" t="s">
        <v>129</v>
      </c>
      <c r="BM397" s="482" t="s">
        <v>5789</v>
      </c>
    </row>
    <row r="398" spans="2:65" s="492" customFormat="1" ht="67.5">
      <c r="B398" s="493"/>
      <c r="D398" s="594" t="s">
        <v>257</v>
      </c>
      <c r="F398" s="595" t="s">
        <v>5785</v>
      </c>
      <c r="L398" s="493"/>
      <c r="M398" s="596"/>
      <c r="N398" s="494"/>
      <c r="O398" s="494"/>
      <c r="P398" s="494"/>
      <c r="Q398" s="494"/>
      <c r="R398" s="494"/>
      <c r="S398" s="494"/>
      <c r="T398" s="597"/>
      <c r="AT398" s="482" t="s">
        <v>257</v>
      </c>
      <c r="AU398" s="482" t="s">
        <v>89</v>
      </c>
    </row>
    <row r="399" spans="2:65" s="492" customFormat="1" ht="25.5" customHeight="1">
      <c r="B399" s="493"/>
      <c r="C399" s="572" t="s">
        <v>1151</v>
      </c>
      <c r="D399" s="572" t="s">
        <v>199</v>
      </c>
      <c r="E399" s="573" t="s">
        <v>5790</v>
      </c>
      <c r="F399" s="574" t="s">
        <v>5791</v>
      </c>
      <c r="G399" s="575" t="s">
        <v>876</v>
      </c>
      <c r="H399" s="576">
        <v>0.2</v>
      </c>
      <c r="I399" s="7"/>
      <c r="J399" s="577">
        <f>ROUND(I399*H399,0)</f>
        <v>0</v>
      </c>
      <c r="K399" s="574" t="s">
        <v>203</v>
      </c>
      <c r="L399" s="493"/>
      <c r="M399" s="578" t="s">
        <v>5</v>
      </c>
      <c r="N399" s="579" t="s">
        <v>53</v>
      </c>
      <c r="O399" s="494"/>
      <c r="P399" s="580">
        <f>O399*H399</f>
        <v>0</v>
      </c>
      <c r="Q399" s="580">
        <v>3.3400000000000001E-3</v>
      </c>
      <c r="R399" s="580">
        <f>Q399*H399</f>
        <v>6.6800000000000008E-4</v>
      </c>
      <c r="S399" s="580">
        <v>0.159</v>
      </c>
      <c r="T399" s="581">
        <f>S399*H399</f>
        <v>3.1800000000000002E-2</v>
      </c>
      <c r="AR399" s="482" t="s">
        <v>129</v>
      </c>
      <c r="AT399" s="482" t="s">
        <v>199</v>
      </c>
      <c r="AU399" s="482" t="s">
        <v>89</v>
      </c>
      <c r="AY399" s="482" t="s">
        <v>197</v>
      </c>
      <c r="BE399" s="582">
        <f>IF(N399="základní",J399,0)</f>
        <v>0</v>
      </c>
      <c r="BF399" s="582">
        <f>IF(N399="snížená",J399,0)</f>
        <v>0</v>
      </c>
      <c r="BG399" s="582">
        <f>IF(N399="zákl. přenesená",J399,0)</f>
        <v>0</v>
      </c>
      <c r="BH399" s="582">
        <f>IF(N399="sníž. přenesená",J399,0)</f>
        <v>0</v>
      </c>
      <c r="BI399" s="582">
        <f>IF(N399="nulová",J399,0)</f>
        <v>0</v>
      </c>
      <c r="BJ399" s="482" t="s">
        <v>11</v>
      </c>
      <c r="BK399" s="582">
        <f>ROUND(I399*H399,0)</f>
        <v>0</v>
      </c>
      <c r="BL399" s="482" t="s">
        <v>129</v>
      </c>
      <c r="BM399" s="482" t="s">
        <v>5792</v>
      </c>
    </row>
    <row r="400" spans="2:65" s="492" customFormat="1" ht="54">
      <c r="B400" s="493"/>
      <c r="D400" s="594" t="s">
        <v>257</v>
      </c>
      <c r="F400" s="595" t="s">
        <v>5793</v>
      </c>
      <c r="L400" s="493"/>
      <c r="M400" s="596"/>
      <c r="N400" s="494"/>
      <c r="O400" s="494"/>
      <c r="P400" s="494"/>
      <c r="Q400" s="494"/>
      <c r="R400" s="494"/>
      <c r="S400" s="494"/>
      <c r="T400" s="597"/>
      <c r="AT400" s="482" t="s">
        <v>257</v>
      </c>
      <c r="AU400" s="482" t="s">
        <v>89</v>
      </c>
    </row>
    <row r="401" spans="2:65" s="599" customFormat="1">
      <c r="B401" s="598"/>
      <c r="D401" s="594" t="s">
        <v>205</v>
      </c>
      <c r="E401" s="600" t="s">
        <v>5</v>
      </c>
      <c r="F401" s="601" t="s">
        <v>5609</v>
      </c>
      <c r="H401" s="600" t="s">
        <v>5</v>
      </c>
      <c r="L401" s="598"/>
      <c r="M401" s="602"/>
      <c r="N401" s="603"/>
      <c r="O401" s="603"/>
      <c r="P401" s="603"/>
      <c r="Q401" s="603"/>
      <c r="R401" s="603"/>
      <c r="S401" s="603"/>
      <c r="T401" s="604"/>
      <c r="AT401" s="600" t="s">
        <v>205</v>
      </c>
      <c r="AU401" s="600" t="s">
        <v>89</v>
      </c>
      <c r="AV401" s="599" t="s">
        <v>11</v>
      </c>
      <c r="AW401" s="599" t="s">
        <v>43</v>
      </c>
      <c r="AX401" s="599" t="s">
        <v>82</v>
      </c>
      <c r="AY401" s="600" t="s">
        <v>197</v>
      </c>
    </row>
    <row r="402" spans="2:65" s="599" customFormat="1">
      <c r="B402" s="598"/>
      <c r="D402" s="594" t="s">
        <v>205</v>
      </c>
      <c r="E402" s="600" t="s">
        <v>5</v>
      </c>
      <c r="F402" s="601" t="s">
        <v>5794</v>
      </c>
      <c r="H402" s="600" t="s">
        <v>5</v>
      </c>
      <c r="L402" s="598"/>
      <c r="M402" s="602"/>
      <c r="N402" s="603"/>
      <c r="O402" s="603"/>
      <c r="P402" s="603"/>
      <c r="Q402" s="603"/>
      <c r="R402" s="603"/>
      <c r="S402" s="603"/>
      <c r="T402" s="604"/>
      <c r="AT402" s="600" t="s">
        <v>205</v>
      </c>
      <c r="AU402" s="600" t="s">
        <v>89</v>
      </c>
      <c r="AV402" s="599" t="s">
        <v>11</v>
      </c>
      <c r="AW402" s="599" t="s">
        <v>43</v>
      </c>
      <c r="AX402" s="599" t="s">
        <v>82</v>
      </c>
      <c r="AY402" s="600" t="s">
        <v>197</v>
      </c>
    </row>
    <row r="403" spans="2:65" s="606" customFormat="1">
      <c r="B403" s="605"/>
      <c r="D403" s="594" t="s">
        <v>205</v>
      </c>
      <c r="E403" s="607" t="s">
        <v>5</v>
      </c>
      <c r="F403" s="608" t="s">
        <v>5795</v>
      </c>
      <c r="H403" s="609">
        <v>0.2</v>
      </c>
      <c r="L403" s="605"/>
      <c r="M403" s="610"/>
      <c r="N403" s="611"/>
      <c r="O403" s="611"/>
      <c r="P403" s="611"/>
      <c r="Q403" s="611"/>
      <c r="R403" s="611"/>
      <c r="S403" s="611"/>
      <c r="T403" s="612"/>
      <c r="AT403" s="607" t="s">
        <v>205</v>
      </c>
      <c r="AU403" s="607" t="s">
        <v>89</v>
      </c>
      <c r="AV403" s="606" t="s">
        <v>89</v>
      </c>
      <c r="AW403" s="606" t="s">
        <v>43</v>
      </c>
      <c r="AX403" s="606" t="s">
        <v>82</v>
      </c>
      <c r="AY403" s="607" t="s">
        <v>197</v>
      </c>
    </row>
    <row r="404" spans="2:65" s="614" customFormat="1">
      <c r="B404" s="613"/>
      <c r="D404" s="594" t="s">
        <v>205</v>
      </c>
      <c r="E404" s="615" t="s">
        <v>5</v>
      </c>
      <c r="F404" s="616" t="s">
        <v>210</v>
      </c>
      <c r="H404" s="617">
        <v>0.2</v>
      </c>
      <c r="L404" s="613"/>
      <c r="M404" s="618"/>
      <c r="N404" s="619"/>
      <c r="O404" s="619"/>
      <c r="P404" s="619"/>
      <c r="Q404" s="619"/>
      <c r="R404" s="619"/>
      <c r="S404" s="619"/>
      <c r="T404" s="620"/>
      <c r="AT404" s="615" t="s">
        <v>205</v>
      </c>
      <c r="AU404" s="615" t="s">
        <v>89</v>
      </c>
      <c r="AV404" s="614" t="s">
        <v>129</v>
      </c>
      <c r="AW404" s="614" t="s">
        <v>43</v>
      </c>
      <c r="AX404" s="614" t="s">
        <v>11</v>
      </c>
      <c r="AY404" s="615" t="s">
        <v>197</v>
      </c>
    </row>
    <row r="405" spans="2:65" s="492" customFormat="1" ht="63.75" customHeight="1">
      <c r="B405" s="493"/>
      <c r="C405" s="572" t="s">
        <v>1156</v>
      </c>
      <c r="D405" s="572" t="s">
        <v>199</v>
      </c>
      <c r="E405" s="573" t="s">
        <v>5796</v>
      </c>
      <c r="F405" s="574" t="s">
        <v>5797</v>
      </c>
      <c r="G405" s="575" t="s">
        <v>876</v>
      </c>
      <c r="H405" s="576">
        <v>2</v>
      </c>
      <c r="I405" s="7"/>
      <c r="J405" s="577">
        <f>ROUND(I405*H405,0)</f>
        <v>0</v>
      </c>
      <c r="K405" s="574" t="s">
        <v>203</v>
      </c>
      <c r="L405" s="493"/>
      <c r="M405" s="578" t="s">
        <v>5</v>
      </c>
      <c r="N405" s="579" t="s">
        <v>53</v>
      </c>
      <c r="O405" s="494"/>
      <c r="P405" s="580">
        <f>O405*H405</f>
        <v>0</v>
      </c>
      <c r="Q405" s="580">
        <v>0</v>
      </c>
      <c r="R405" s="580">
        <f>Q405*H405</f>
        <v>0</v>
      </c>
      <c r="S405" s="580">
        <v>0</v>
      </c>
      <c r="T405" s="581">
        <f>S405*H405</f>
        <v>0</v>
      </c>
      <c r="AR405" s="482" t="s">
        <v>129</v>
      </c>
      <c r="AT405" s="482" t="s">
        <v>199</v>
      </c>
      <c r="AU405" s="482" t="s">
        <v>89</v>
      </c>
      <c r="AY405" s="482" t="s">
        <v>197</v>
      </c>
      <c r="BE405" s="582">
        <f>IF(N405="základní",J405,0)</f>
        <v>0</v>
      </c>
      <c r="BF405" s="582">
        <f>IF(N405="snížená",J405,0)</f>
        <v>0</v>
      </c>
      <c r="BG405" s="582">
        <f>IF(N405="zákl. přenesená",J405,0)</f>
        <v>0</v>
      </c>
      <c r="BH405" s="582">
        <f>IF(N405="sníž. přenesená",J405,0)</f>
        <v>0</v>
      </c>
      <c r="BI405" s="582">
        <f>IF(N405="nulová",J405,0)</f>
        <v>0</v>
      </c>
      <c r="BJ405" s="482" t="s">
        <v>11</v>
      </c>
      <c r="BK405" s="582">
        <f>ROUND(I405*H405,0)</f>
        <v>0</v>
      </c>
      <c r="BL405" s="482" t="s">
        <v>129</v>
      </c>
      <c r="BM405" s="482" t="s">
        <v>5798</v>
      </c>
    </row>
    <row r="406" spans="2:65" s="492" customFormat="1" ht="81">
      <c r="B406" s="493"/>
      <c r="D406" s="594" t="s">
        <v>257</v>
      </c>
      <c r="F406" s="595" t="s">
        <v>5799</v>
      </c>
      <c r="L406" s="493"/>
      <c r="M406" s="596"/>
      <c r="N406" s="494"/>
      <c r="O406" s="494"/>
      <c r="P406" s="494"/>
      <c r="Q406" s="494"/>
      <c r="R406" s="494"/>
      <c r="S406" s="494"/>
      <c r="T406" s="597"/>
      <c r="AT406" s="482" t="s">
        <v>257</v>
      </c>
      <c r="AU406" s="482" t="s">
        <v>89</v>
      </c>
    </row>
    <row r="407" spans="2:65" s="560" customFormat="1" ht="29.85" customHeight="1">
      <c r="B407" s="559"/>
      <c r="D407" s="561" t="s">
        <v>81</v>
      </c>
      <c r="E407" s="570" t="s">
        <v>1128</v>
      </c>
      <c r="F407" s="570" t="s">
        <v>1129</v>
      </c>
      <c r="J407" s="571">
        <f>BK407</f>
        <v>0</v>
      </c>
      <c r="L407" s="559"/>
      <c r="M407" s="564"/>
      <c r="N407" s="565"/>
      <c r="O407" s="565"/>
      <c r="P407" s="566">
        <f>SUM(P408:P428)</f>
        <v>0</v>
      </c>
      <c r="Q407" s="565"/>
      <c r="R407" s="566">
        <f>SUM(R408:R428)</f>
        <v>0</v>
      </c>
      <c r="S407" s="565"/>
      <c r="T407" s="567">
        <f>SUM(T408:T428)</f>
        <v>0</v>
      </c>
      <c r="AR407" s="561" t="s">
        <v>11</v>
      </c>
      <c r="AT407" s="568" t="s">
        <v>81</v>
      </c>
      <c r="AU407" s="568" t="s">
        <v>11</v>
      </c>
      <c r="AY407" s="561" t="s">
        <v>197</v>
      </c>
      <c r="BK407" s="569">
        <f>SUM(BK408:BK428)</f>
        <v>0</v>
      </c>
    </row>
    <row r="408" spans="2:65" s="492" customFormat="1" ht="25.5" customHeight="1">
      <c r="B408" s="493"/>
      <c r="C408" s="572" t="s">
        <v>1161</v>
      </c>
      <c r="D408" s="572" t="s">
        <v>199</v>
      </c>
      <c r="E408" s="573" t="s">
        <v>5800</v>
      </c>
      <c r="F408" s="574" t="s">
        <v>5801</v>
      </c>
      <c r="G408" s="575" t="s">
        <v>271</v>
      </c>
      <c r="H408" s="576">
        <v>25.56</v>
      </c>
      <c r="I408" s="7"/>
      <c r="J408" s="577">
        <f>ROUND(I408*H408,0)</f>
        <v>0</v>
      </c>
      <c r="K408" s="574" t="s">
        <v>203</v>
      </c>
      <c r="L408" s="493"/>
      <c r="M408" s="578" t="s">
        <v>5</v>
      </c>
      <c r="N408" s="579" t="s">
        <v>53</v>
      </c>
      <c r="O408" s="494"/>
      <c r="P408" s="580">
        <f>O408*H408</f>
        <v>0</v>
      </c>
      <c r="Q408" s="580">
        <v>0</v>
      </c>
      <c r="R408" s="580">
        <f>Q408*H408</f>
        <v>0</v>
      </c>
      <c r="S408" s="580">
        <v>0</v>
      </c>
      <c r="T408" s="581">
        <f>S408*H408</f>
        <v>0</v>
      </c>
      <c r="AR408" s="482" t="s">
        <v>129</v>
      </c>
      <c r="AT408" s="482" t="s">
        <v>199</v>
      </c>
      <c r="AU408" s="482" t="s">
        <v>89</v>
      </c>
      <c r="AY408" s="482" t="s">
        <v>197</v>
      </c>
      <c r="BE408" s="582">
        <f>IF(N408="základní",J408,0)</f>
        <v>0</v>
      </c>
      <c r="BF408" s="582">
        <f>IF(N408="snížená",J408,0)</f>
        <v>0</v>
      </c>
      <c r="BG408" s="582">
        <f>IF(N408="zákl. přenesená",J408,0)</f>
        <v>0</v>
      </c>
      <c r="BH408" s="582">
        <f>IF(N408="sníž. přenesená",J408,0)</f>
        <v>0</v>
      </c>
      <c r="BI408" s="582">
        <f>IF(N408="nulová",J408,0)</f>
        <v>0</v>
      </c>
      <c r="BJ408" s="482" t="s">
        <v>11</v>
      </c>
      <c r="BK408" s="582">
        <f>ROUND(I408*H408,0)</f>
        <v>0</v>
      </c>
      <c r="BL408" s="482" t="s">
        <v>129</v>
      </c>
      <c r="BM408" s="482" t="s">
        <v>5802</v>
      </c>
    </row>
    <row r="409" spans="2:65" s="492" customFormat="1" ht="94.5">
      <c r="B409" s="493"/>
      <c r="D409" s="594" t="s">
        <v>257</v>
      </c>
      <c r="F409" s="595" t="s">
        <v>5803</v>
      </c>
      <c r="L409" s="493"/>
      <c r="M409" s="596"/>
      <c r="N409" s="494"/>
      <c r="O409" s="494"/>
      <c r="P409" s="494"/>
      <c r="Q409" s="494"/>
      <c r="R409" s="494"/>
      <c r="S409" s="494"/>
      <c r="T409" s="597"/>
      <c r="AT409" s="482" t="s">
        <v>257</v>
      </c>
      <c r="AU409" s="482" t="s">
        <v>89</v>
      </c>
    </row>
    <row r="410" spans="2:65" s="606" customFormat="1">
      <c r="B410" s="605"/>
      <c r="D410" s="594" t="s">
        <v>205</v>
      </c>
      <c r="E410" s="607" t="s">
        <v>5</v>
      </c>
      <c r="F410" s="608" t="s">
        <v>5804</v>
      </c>
      <c r="H410" s="609">
        <v>25.56</v>
      </c>
      <c r="L410" s="605"/>
      <c r="M410" s="610"/>
      <c r="N410" s="611"/>
      <c r="O410" s="611"/>
      <c r="P410" s="611"/>
      <c r="Q410" s="611"/>
      <c r="R410" s="611"/>
      <c r="S410" s="611"/>
      <c r="T410" s="612"/>
      <c r="AT410" s="607" t="s">
        <v>205</v>
      </c>
      <c r="AU410" s="607" t="s">
        <v>89</v>
      </c>
      <c r="AV410" s="606" t="s">
        <v>89</v>
      </c>
      <c r="AW410" s="606" t="s">
        <v>43</v>
      </c>
      <c r="AX410" s="606" t="s">
        <v>11</v>
      </c>
      <c r="AY410" s="607" t="s">
        <v>197</v>
      </c>
    </row>
    <row r="411" spans="2:65" s="492" customFormat="1" ht="25.5" customHeight="1">
      <c r="B411" s="493"/>
      <c r="C411" s="572" t="s">
        <v>1167</v>
      </c>
      <c r="D411" s="572" t="s">
        <v>199</v>
      </c>
      <c r="E411" s="573" t="s">
        <v>5805</v>
      </c>
      <c r="F411" s="574" t="s">
        <v>5806</v>
      </c>
      <c r="G411" s="575" t="s">
        <v>271</v>
      </c>
      <c r="H411" s="576">
        <v>230.04</v>
      </c>
      <c r="I411" s="7"/>
      <c r="J411" s="577">
        <f>ROUND(I411*H411,0)</f>
        <v>0</v>
      </c>
      <c r="K411" s="574" t="s">
        <v>203</v>
      </c>
      <c r="L411" s="493"/>
      <c r="M411" s="578" t="s">
        <v>5</v>
      </c>
      <c r="N411" s="579" t="s">
        <v>53</v>
      </c>
      <c r="O411" s="494"/>
      <c r="P411" s="580">
        <f>O411*H411</f>
        <v>0</v>
      </c>
      <c r="Q411" s="580">
        <v>0</v>
      </c>
      <c r="R411" s="580">
        <f>Q411*H411</f>
        <v>0</v>
      </c>
      <c r="S411" s="580">
        <v>0</v>
      </c>
      <c r="T411" s="581">
        <f>S411*H411</f>
        <v>0</v>
      </c>
      <c r="AR411" s="482" t="s">
        <v>129</v>
      </c>
      <c r="AT411" s="482" t="s">
        <v>199</v>
      </c>
      <c r="AU411" s="482" t="s">
        <v>89</v>
      </c>
      <c r="AY411" s="482" t="s">
        <v>197</v>
      </c>
      <c r="BE411" s="582">
        <f>IF(N411="základní",J411,0)</f>
        <v>0</v>
      </c>
      <c r="BF411" s="582">
        <f>IF(N411="snížená",J411,0)</f>
        <v>0</v>
      </c>
      <c r="BG411" s="582">
        <f>IF(N411="zákl. přenesená",J411,0)</f>
        <v>0</v>
      </c>
      <c r="BH411" s="582">
        <f>IF(N411="sníž. přenesená",J411,0)</f>
        <v>0</v>
      </c>
      <c r="BI411" s="582">
        <f>IF(N411="nulová",J411,0)</f>
        <v>0</v>
      </c>
      <c r="BJ411" s="482" t="s">
        <v>11</v>
      </c>
      <c r="BK411" s="582">
        <f>ROUND(I411*H411,0)</f>
        <v>0</v>
      </c>
      <c r="BL411" s="482" t="s">
        <v>129</v>
      </c>
      <c r="BM411" s="482" t="s">
        <v>5807</v>
      </c>
    </row>
    <row r="412" spans="2:65" s="492" customFormat="1" ht="94.5">
      <c r="B412" s="493"/>
      <c r="D412" s="594" t="s">
        <v>257</v>
      </c>
      <c r="F412" s="595" t="s">
        <v>5803</v>
      </c>
      <c r="L412" s="493"/>
      <c r="M412" s="596"/>
      <c r="N412" s="494"/>
      <c r="O412" s="494"/>
      <c r="P412" s="494"/>
      <c r="Q412" s="494"/>
      <c r="R412" s="494"/>
      <c r="S412" s="494"/>
      <c r="T412" s="597"/>
      <c r="AT412" s="482" t="s">
        <v>257</v>
      </c>
      <c r="AU412" s="482" t="s">
        <v>89</v>
      </c>
    </row>
    <row r="413" spans="2:65" s="606" customFormat="1">
      <c r="B413" s="605"/>
      <c r="D413" s="594" t="s">
        <v>205</v>
      </c>
      <c r="F413" s="608" t="s">
        <v>5808</v>
      </c>
      <c r="H413" s="609">
        <v>230.04</v>
      </c>
      <c r="L413" s="605"/>
      <c r="M413" s="610"/>
      <c r="N413" s="611"/>
      <c r="O413" s="611"/>
      <c r="P413" s="611"/>
      <c r="Q413" s="611"/>
      <c r="R413" s="611"/>
      <c r="S413" s="611"/>
      <c r="T413" s="612"/>
      <c r="AT413" s="607" t="s">
        <v>205</v>
      </c>
      <c r="AU413" s="607" t="s">
        <v>89</v>
      </c>
      <c r="AV413" s="606" t="s">
        <v>89</v>
      </c>
      <c r="AW413" s="606" t="s">
        <v>6</v>
      </c>
      <c r="AX413" s="606" t="s">
        <v>11</v>
      </c>
      <c r="AY413" s="607" t="s">
        <v>197</v>
      </c>
    </row>
    <row r="414" spans="2:65" s="492" customFormat="1" ht="25.5" customHeight="1">
      <c r="B414" s="493"/>
      <c r="C414" s="572" t="s">
        <v>1173</v>
      </c>
      <c r="D414" s="572" t="s">
        <v>199</v>
      </c>
      <c r="E414" s="573" t="s">
        <v>5809</v>
      </c>
      <c r="F414" s="574" t="s">
        <v>5810</v>
      </c>
      <c r="G414" s="575" t="s">
        <v>271</v>
      </c>
      <c r="H414" s="576">
        <v>11.683</v>
      </c>
      <c r="I414" s="7"/>
      <c r="J414" s="577">
        <f>ROUND(I414*H414,0)</f>
        <v>0</v>
      </c>
      <c r="K414" s="574" t="s">
        <v>203</v>
      </c>
      <c r="L414" s="493"/>
      <c r="M414" s="578" t="s">
        <v>5</v>
      </c>
      <c r="N414" s="579" t="s">
        <v>53</v>
      </c>
      <c r="O414" s="494"/>
      <c r="P414" s="580">
        <f>O414*H414</f>
        <v>0</v>
      </c>
      <c r="Q414" s="580">
        <v>0</v>
      </c>
      <c r="R414" s="580">
        <f>Q414*H414</f>
        <v>0</v>
      </c>
      <c r="S414" s="580">
        <v>0</v>
      </c>
      <c r="T414" s="581">
        <f>S414*H414</f>
        <v>0</v>
      </c>
      <c r="AR414" s="482" t="s">
        <v>129</v>
      </c>
      <c r="AT414" s="482" t="s">
        <v>199</v>
      </c>
      <c r="AU414" s="482" t="s">
        <v>89</v>
      </c>
      <c r="AY414" s="482" t="s">
        <v>197</v>
      </c>
      <c r="BE414" s="582">
        <f>IF(N414="základní",J414,0)</f>
        <v>0</v>
      </c>
      <c r="BF414" s="582">
        <f>IF(N414="snížená",J414,0)</f>
        <v>0</v>
      </c>
      <c r="BG414" s="582">
        <f>IF(N414="zákl. přenesená",J414,0)</f>
        <v>0</v>
      </c>
      <c r="BH414" s="582">
        <f>IF(N414="sníž. přenesená",J414,0)</f>
        <v>0</v>
      </c>
      <c r="BI414" s="582">
        <f>IF(N414="nulová",J414,0)</f>
        <v>0</v>
      </c>
      <c r="BJ414" s="482" t="s">
        <v>11</v>
      </c>
      <c r="BK414" s="582">
        <f>ROUND(I414*H414,0)</f>
        <v>0</v>
      </c>
      <c r="BL414" s="482" t="s">
        <v>129</v>
      </c>
      <c r="BM414" s="482" t="s">
        <v>5811</v>
      </c>
    </row>
    <row r="415" spans="2:65" s="492" customFormat="1" ht="94.5">
      <c r="B415" s="493"/>
      <c r="D415" s="594" t="s">
        <v>257</v>
      </c>
      <c r="F415" s="595" t="s">
        <v>5803</v>
      </c>
      <c r="L415" s="493"/>
      <c r="M415" s="596"/>
      <c r="N415" s="494"/>
      <c r="O415" s="494"/>
      <c r="P415" s="494"/>
      <c r="Q415" s="494"/>
      <c r="R415" s="494"/>
      <c r="S415" s="494"/>
      <c r="T415" s="597"/>
      <c r="AT415" s="482" t="s">
        <v>257</v>
      </c>
      <c r="AU415" s="482" t="s">
        <v>89</v>
      </c>
    </row>
    <row r="416" spans="2:65" s="606" customFormat="1">
      <c r="B416" s="605"/>
      <c r="D416" s="594" t="s">
        <v>205</v>
      </c>
      <c r="E416" s="607" t="s">
        <v>5</v>
      </c>
      <c r="F416" s="608" t="s">
        <v>5812</v>
      </c>
      <c r="H416" s="609">
        <v>11.683</v>
      </c>
      <c r="L416" s="605"/>
      <c r="M416" s="610"/>
      <c r="N416" s="611"/>
      <c r="O416" s="611"/>
      <c r="P416" s="611"/>
      <c r="Q416" s="611"/>
      <c r="R416" s="611"/>
      <c r="S416" s="611"/>
      <c r="T416" s="612"/>
      <c r="AT416" s="607" t="s">
        <v>205</v>
      </c>
      <c r="AU416" s="607" t="s">
        <v>89</v>
      </c>
      <c r="AV416" s="606" t="s">
        <v>89</v>
      </c>
      <c r="AW416" s="606" t="s">
        <v>43</v>
      </c>
      <c r="AX416" s="606" t="s">
        <v>11</v>
      </c>
      <c r="AY416" s="607" t="s">
        <v>197</v>
      </c>
    </row>
    <row r="417" spans="2:65" s="492" customFormat="1" ht="25.5" customHeight="1">
      <c r="B417" s="493"/>
      <c r="C417" s="572" t="s">
        <v>1177</v>
      </c>
      <c r="D417" s="572" t="s">
        <v>199</v>
      </c>
      <c r="E417" s="573" t="s">
        <v>5813</v>
      </c>
      <c r="F417" s="574" t="s">
        <v>5806</v>
      </c>
      <c r="G417" s="575" t="s">
        <v>271</v>
      </c>
      <c r="H417" s="576">
        <v>280.392</v>
      </c>
      <c r="I417" s="7"/>
      <c r="J417" s="577">
        <f>ROUND(I417*H417,0)</f>
        <v>0</v>
      </c>
      <c r="K417" s="574" t="s">
        <v>203</v>
      </c>
      <c r="L417" s="493"/>
      <c r="M417" s="578" t="s">
        <v>5</v>
      </c>
      <c r="N417" s="579" t="s">
        <v>53</v>
      </c>
      <c r="O417" s="494"/>
      <c r="P417" s="580">
        <f>O417*H417</f>
        <v>0</v>
      </c>
      <c r="Q417" s="580">
        <v>0</v>
      </c>
      <c r="R417" s="580">
        <f>Q417*H417</f>
        <v>0</v>
      </c>
      <c r="S417" s="580">
        <v>0</v>
      </c>
      <c r="T417" s="581">
        <f>S417*H417</f>
        <v>0</v>
      </c>
      <c r="AR417" s="482" t="s">
        <v>129</v>
      </c>
      <c r="AT417" s="482" t="s">
        <v>199</v>
      </c>
      <c r="AU417" s="482" t="s">
        <v>89</v>
      </c>
      <c r="AY417" s="482" t="s">
        <v>197</v>
      </c>
      <c r="BE417" s="582">
        <f>IF(N417="základní",J417,0)</f>
        <v>0</v>
      </c>
      <c r="BF417" s="582">
        <f>IF(N417="snížená",J417,0)</f>
        <v>0</v>
      </c>
      <c r="BG417" s="582">
        <f>IF(N417="zákl. přenesená",J417,0)</f>
        <v>0</v>
      </c>
      <c r="BH417" s="582">
        <f>IF(N417="sníž. přenesená",J417,0)</f>
        <v>0</v>
      </c>
      <c r="BI417" s="582">
        <f>IF(N417="nulová",J417,0)</f>
        <v>0</v>
      </c>
      <c r="BJ417" s="482" t="s">
        <v>11</v>
      </c>
      <c r="BK417" s="582">
        <f>ROUND(I417*H417,0)</f>
        <v>0</v>
      </c>
      <c r="BL417" s="482" t="s">
        <v>129</v>
      </c>
      <c r="BM417" s="482" t="s">
        <v>5814</v>
      </c>
    </row>
    <row r="418" spans="2:65" s="492" customFormat="1" ht="94.5">
      <c r="B418" s="493"/>
      <c r="D418" s="594" t="s">
        <v>257</v>
      </c>
      <c r="F418" s="595" t="s">
        <v>5803</v>
      </c>
      <c r="L418" s="493"/>
      <c r="M418" s="596"/>
      <c r="N418" s="494"/>
      <c r="O418" s="494"/>
      <c r="P418" s="494"/>
      <c r="Q418" s="494"/>
      <c r="R418" s="494"/>
      <c r="S418" s="494"/>
      <c r="T418" s="597"/>
      <c r="AT418" s="482" t="s">
        <v>257</v>
      </c>
      <c r="AU418" s="482" t="s">
        <v>89</v>
      </c>
    </row>
    <row r="419" spans="2:65" s="606" customFormat="1">
      <c r="B419" s="605"/>
      <c r="D419" s="594" t="s">
        <v>205</v>
      </c>
      <c r="F419" s="608" t="s">
        <v>5815</v>
      </c>
      <c r="H419" s="609">
        <v>280.392</v>
      </c>
      <c r="L419" s="605"/>
      <c r="M419" s="610"/>
      <c r="N419" s="611"/>
      <c r="O419" s="611"/>
      <c r="P419" s="611"/>
      <c r="Q419" s="611"/>
      <c r="R419" s="611"/>
      <c r="S419" s="611"/>
      <c r="T419" s="612"/>
      <c r="AT419" s="607" t="s">
        <v>205</v>
      </c>
      <c r="AU419" s="607" t="s">
        <v>89</v>
      </c>
      <c r="AV419" s="606" t="s">
        <v>89</v>
      </c>
      <c r="AW419" s="606" t="s">
        <v>6</v>
      </c>
      <c r="AX419" s="606" t="s">
        <v>11</v>
      </c>
      <c r="AY419" s="607" t="s">
        <v>197</v>
      </c>
    </row>
    <row r="420" spans="2:65" s="492" customFormat="1" ht="16.5" customHeight="1">
      <c r="B420" s="493"/>
      <c r="C420" s="572" t="s">
        <v>1181</v>
      </c>
      <c r="D420" s="572" t="s">
        <v>199</v>
      </c>
      <c r="E420" s="573" t="s">
        <v>5816</v>
      </c>
      <c r="F420" s="574" t="s">
        <v>5817</v>
      </c>
      <c r="G420" s="575" t="s">
        <v>271</v>
      </c>
      <c r="H420" s="576">
        <v>37.243000000000002</v>
      </c>
      <c r="I420" s="7"/>
      <c r="J420" s="577">
        <f>ROUND(I420*H420,0)</f>
        <v>0</v>
      </c>
      <c r="K420" s="574" t="s">
        <v>203</v>
      </c>
      <c r="L420" s="493"/>
      <c r="M420" s="578" t="s">
        <v>5</v>
      </c>
      <c r="N420" s="579" t="s">
        <v>53</v>
      </c>
      <c r="O420" s="494"/>
      <c r="P420" s="580">
        <f>O420*H420</f>
        <v>0</v>
      </c>
      <c r="Q420" s="580">
        <v>0</v>
      </c>
      <c r="R420" s="580">
        <f>Q420*H420</f>
        <v>0</v>
      </c>
      <c r="S420" s="580">
        <v>0</v>
      </c>
      <c r="T420" s="581">
        <f>S420*H420</f>
        <v>0</v>
      </c>
      <c r="AR420" s="482" t="s">
        <v>129</v>
      </c>
      <c r="AT420" s="482" t="s">
        <v>199</v>
      </c>
      <c r="AU420" s="482" t="s">
        <v>89</v>
      </c>
      <c r="AY420" s="482" t="s">
        <v>197</v>
      </c>
      <c r="BE420" s="582">
        <f>IF(N420="základní",J420,0)</f>
        <v>0</v>
      </c>
      <c r="BF420" s="582">
        <f>IF(N420="snížená",J420,0)</f>
        <v>0</v>
      </c>
      <c r="BG420" s="582">
        <f>IF(N420="zákl. přenesená",J420,0)</f>
        <v>0</v>
      </c>
      <c r="BH420" s="582">
        <f>IF(N420="sníž. přenesená",J420,0)</f>
        <v>0</v>
      </c>
      <c r="BI420" s="582">
        <f>IF(N420="nulová",J420,0)</f>
        <v>0</v>
      </c>
      <c r="BJ420" s="482" t="s">
        <v>11</v>
      </c>
      <c r="BK420" s="582">
        <f>ROUND(I420*H420,0)</f>
        <v>0</v>
      </c>
      <c r="BL420" s="482" t="s">
        <v>129</v>
      </c>
      <c r="BM420" s="482" t="s">
        <v>5818</v>
      </c>
    </row>
    <row r="421" spans="2:65" s="492" customFormat="1" ht="40.5">
      <c r="B421" s="493"/>
      <c r="D421" s="594" t="s">
        <v>257</v>
      </c>
      <c r="F421" s="595" t="s">
        <v>5819</v>
      </c>
      <c r="L421" s="493"/>
      <c r="M421" s="596"/>
      <c r="N421" s="494"/>
      <c r="O421" s="494"/>
      <c r="P421" s="494"/>
      <c r="Q421" s="494"/>
      <c r="R421" s="494"/>
      <c r="S421" s="494"/>
      <c r="T421" s="597"/>
      <c r="AT421" s="482" t="s">
        <v>257</v>
      </c>
      <c r="AU421" s="482" t="s">
        <v>89</v>
      </c>
    </row>
    <row r="422" spans="2:65" s="606" customFormat="1">
      <c r="B422" s="605"/>
      <c r="D422" s="594" t="s">
        <v>205</v>
      </c>
      <c r="E422" s="607" t="s">
        <v>5</v>
      </c>
      <c r="F422" s="608" t="s">
        <v>5804</v>
      </c>
      <c r="H422" s="609">
        <v>25.56</v>
      </c>
      <c r="L422" s="605"/>
      <c r="M422" s="610"/>
      <c r="N422" s="611"/>
      <c r="O422" s="611"/>
      <c r="P422" s="611"/>
      <c r="Q422" s="611"/>
      <c r="R422" s="611"/>
      <c r="S422" s="611"/>
      <c r="T422" s="612"/>
      <c r="AT422" s="607" t="s">
        <v>205</v>
      </c>
      <c r="AU422" s="607" t="s">
        <v>89</v>
      </c>
      <c r="AV422" s="606" t="s">
        <v>89</v>
      </c>
      <c r="AW422" s="606" t="s">
        <v>43</v>
      </c>
      <c r="AX422" s="606" t="s">
        <v>82</v>
      </c>
      <c r="AY422" s="607" t="s">
        <v>197</v>
      </c>
    </row>
    <row r="423" spans="2:65" s="606" customFormat="1">
      <c r="B423" s="605"/>
      <c r="D423" s="594" t="s">
        <v>205</v>
      </c>
      <c r="E423" s="607" t="s">
        <v>5</v>
      </c>
      <c r="F423" s="608" t="s">
        <v>5812</v>
      </c>
      <c r="H423" s="609">
        <v>11.683</v>
      </c>
      <c r="L423" s="605"/>
      <c r="M423" s="610"/>
      <c r="N423" s="611"/>
      <c r="O423" s="611"/>
      <c r="P423" s="611"/>
      <c r="Q423" s="611"/>
      <c r="R423" s="611"/>
      <c r="S423" s="611"/>
      <c r="T423" s="612"/>
      <c r="AT423" s="607" t="s">
        <v>205</v>
      </c>
      <c r="AU423" s="607" t="s">
        <v>89</v>
      </c>
      <c r="AV423" s="606" t="s">
        <v>89</v>
      </c>
      <c r="AW423" s="606" t="s">
        <v>43</v>
      </c>
      <c r="AX423" s="606" t="s">
        <v>82</v>
      </c>
      <c r="AY423" s="607" t="s">
        <v>197</v>
      </c>
    </row>
    <row r="424" spans="2:65" s="614" customFormat="1">
      <c r="B424" s="613"/>
      <c r="D424" s="594" t="s">
        <v>205</v>
      </c>
      <c r="E424" s="615" t="s">
        <v>5</v>
      </c>
      <c r="F424" s="616" t="s">
        <v>210</v>
      </c>
      <c r="H424" s="617">
        <v>37.243000000000002</v>
      </c>
      <c r="L424" s="613"/>
      <c r="M424" s="618"/>
      <c r="N424" s="619"/>
      <c r="O424" s="619"/>
      <c r="P424" s="619"/>
      <c r="Q424" s="619"/>
      <c r="R424" s="619"/>
      <c r="S424" s="619"/>
      <c r="T424" s="620"/>
      <c r="AT424" s="615" t="s">
        <v>205</v>
      </c>
      <c r="AU424" s="615" t="s">
        <v>89</v>
      </c>
      <c r="AV424" s="614" t="s">
        <v>129</v>
      </c>
      <c r="AW424" s="614" t="s">
        <v>43</v>
      </c>
      <c r="AX424" s="614" t="s">
        <v>11</v>
      </c>
      <c r="AY424" s="615" t="s">
        <v>197</v>
      </c>
    </row>
    <row r="425" spans="2:65" s="492" customFormat="1" ht="25.5" customHeight="1">
      <c r="B425" s="493"/>
      <c r="C425" s="572" t="s">
        <v>1188</v>
      </c>
      <c r="D425" s="572" t="s">
        <v>199</v>
      </c>
      <c r="E425" s="573" t="s">
        <v>5820</v>
      </c>
      <c r="F425" s="574" t="s">
        <v>5821</v>
      </c>
      <c r="G425" s="575" t="s">
        <v>271</v>
      </c>
      <c r="H425" s="576">
        <v>11.683</v>
      </c>
      <c r="I425" s="7"/>
      <c r="J425" s="577">
        <f>ROUND(I425*H425,0)</f>
        <v>0</v>
      </c>
      <c r="K425" s="574" t="s">
        <v>203</v>
      </c>
      <c r="L425" s="493"/>
      <c r="M425" s="578" t="s">
        <v>5</v>
      </c>
      <c r="N425" s="579" t="s">
        <v>53</v>
      </c>
      <c r="O425" s="494"/>
      <c r="P425" s="580">
        <f>O425*H425</f>
        <v>0</v>
      </c>
      <c r="Q425" s="580">
        <v>0</v>
      </c>
      <c r="R425" s="580">
        <f>Q425*H425</f>
        <v>0</v>
      </c>
      <c r="S425" s="580">
        <v>0</v>
      </c>
      <c r="T425" s="581">
        <f>S425*H425</f>
        <v>0</v>
      </c>
      <c r="AR425" s="482" t="s">
        <v>129</v>
      </c>
      <c r="AT425" s="482" t="s">
        <v>199</v>
      </c>
      <c r="AU425" s="482" t="s">
        <v>89</v>
      </c>
      <c r="AY425" s="482" t="s">
        <v>197</v>
      </c>
      <c r="BE425" s="582">
        <f>IF(N425="základní",J425,0)</f>
        <v>0</v>
      </c>
      <c r="BF425" s="582">
        <f>IF(N425="snížená",J425,0)</f>
        <v>0</v>
      </c>
      <c r="BG425" s="582">
        <f>IF(N425="zákl. přenesená",J425,0)</f>
        <v>0</v>
      </c>
      <c r="BH425" s="582">
        <f>IF(N425="sníž. přenesená",J425,0)</f>
        <v>0</v>
      </c>
      <c r="BI425" s="582">
        <f>IF(N425="nulová",J425,0)</f>
        <v>0</v>
      </c>
      <c r="BJ425" s="482" t="s">
        <v>11</v>
      </c>
      <c r="BK425" s="582">
        <f>ROUND(I425*H425,0)</f>
        <v>0</v>
      </c>
      <c r="BL425" s="482" t="s">
        <v>129</v>
      </c>
      <c r="BM425" s="482" t="s">
        <v>5822</v>
      </c>
    </row>
    <row r="426" spans="2:65" s="492" customFormat="1" ht="67.5">
      <c r="B426" s="493"/>
      <c r="D426" s="594" t="s">
        <v>257</v>
      </c>
      <c r="F426" s="595" t="s">
        <v>5823</v>
      </c>
      <c r="L426" s="493"/>
      <c r="M426" s="596"/>
      <c r="N426" s="494"/>
      <c r="O426" s="494"/>
      <c r="P426" s="494"/>
      <c r="Q426" s="494"/>
      <c r="R426" s="494"/>
      <c r="S426" s="494"/>
      <c r="T426" s="597"/>
      <c r="AT426" s="482" t="s">
        <v>257</v>
      </c>
      <c r="AU426" s="482" t="s">
        <v>89</v>
      </c>
    </row>
    <row r="427" spans="2:65" s="492" customFormat="1" ht="16.5" customHeight="1">
      <c r="B427" s="493"/>
      <c r="C427" s="572" t="s">
        <v>1194</v>
      </c>
      <c r="D427" s="572" t="s">
        <v>199</v>
      </c>
      <c r="E427" s="573" t="s">
        <v>5824</v>
      </c>
      <c r="F427" s="574" t="s">
        <v>5825</v>
      </c>
      <c r="G427" s="575" t="s">
        <v>271</v>
      </c>
      <c r="H427" s="576">
        <v>25.56</v>
      </c>
      <c r="I427" s="7"/>
      <c r="J427" s="577">
        <f>ROUND(I427*H427,0)</f>
        <v>0</v>
      </c>
      <c r="K427" s="574" t="s">
        <v>203</v>
      </c>
      <c r="L427" s="493"/>
      <c r="M427" s="578" t="s">
        <v>5</v>
      </c>
      <c r="N427" s="579" t="s">
        <v>53</v>
      </c>
      <c r="O427" s="494"/>
      <c r="P427" s="580">
        <f>O427*H427</f>
        <v>0</v>
      </c>
      <c r="Q427" s="580">
        <v>0</v>
      </c>
      <c r="R427" s="580">
        <f>Q427*H427</f>
        <v>0</v>
      </c>
      <c r="S427" s="580">
        <v>0</v>
      </c>
      <c r="T427" s="581">
        <f>S427*H427</f>
        <v>0</v>
      </c>
      <c r="AR427" s="482" t="s">
        <v>129</v>
      </c>
      <c r="AT427" s="482" t="s">
        <v>199</v>
      </c>
      <c r="AU427" s="482" t="s">
        <v>89</v>
      </c>
      <c r="AY427" s="482" t="s">
        <v>197</v>
      </c>
      <c r="BE427" s="582">
        <f>IF(N427="základní",J427,0)</f>
        <v>0</v>
      </c>
      <c r="BF427" s="582">
        <f>IF(N427="snížená",J427,0)</f>
        <v>0</v>
      </c>
      <c r="BG427" s="582">
        <f>IF(N427="zákl. přenesená",J427,0)</f>
        <v>0</v>
      </c>
      <c r="BH427" s="582">
        <f>IF(N427="sníž. přenesená",J427,0)</f>
        <v>0</v>
      </c>
      <c r="BI427" s="582">
        <f>IF(N427="nulová",J427,0)</f>
        <v>0</v>
      </c>
      <c r="BJ427" s="482" t="s">
        <v>11</v>
      </c>
      <c r="BK427" s="582">
        <f>ROUND(I427*H427,0)</f>
        <v>0</v>
      </c>
      <c r="BL427" s="482" t="s">
        <v>129</v>
      </c>
      <c r="BM427" s="482" t="s">
        <v>5826</v>
      </c>
    </row>
    <row r="428" spans="2:65" s="492" customFormat="1" ht="67.5">
      <c r="B428" s="493"/>
      <c r="D428" s="594" t="s">
        <v>257</v>
      </c>
      <c r="F428" s="595" t="s">
        <v>5823</v>
      </c>
      <c r="L428" s="493"/>
      <c r="M428" s="596"/>
      <c r="N428" s="494"/>
      <c r="O428" s="494"/>
      <c r="P428" s="494"/>
      <c r="Q428" s="494"/>
      <c r="R428" s="494"/>
      <c r="S428" s="494"/>
      <c r="T428" s="597"/>
      <c r="AT428" s="482" t="s">
        <v>257</v>
      </c>
      <c r="AU428" s="482" t="s">
        <v>89</v>
      </c>
    </row>
    <row r="429" spans="2:65" s="560" customFormat="1" ht="29.85" customHeight="1">
      <c r="B429" s="559"/>
      <c r="D429" s="561" t="s">
        <v>81</v>
      </c>
      <c r="E429" s="570" t="s">
        <v>1210</v>
      </c>
      <c r="F429" s="570" t="s">
        <v>1211</v>
      </c>
      <c r="J429" s="571">
        <f>BK429</f>
        <v>0</v>
      </c>
      <c r="L429" s="559"/>
      <c r="M429" s="564"/>
      <c r="N429" s="565"/>
      <c r="O429" s="565"/>
      <c r="P429" s="566">
        <f>SUM(P430:P433)</f>
        <v>0</v>
      </c>
      <c r="Q429" s="565"/>
      <c r="R429" s="566">
        <f>SUM(R430:R433)</f>
        <v>0</v>
      </c>
      <c r="S429" s="565"/>
      <c r="T429" s="567">
        <f>SUM(T430:T433)</f>
        <v>0</v>
      </c>
      <c r="AR429" s="561" t="s">
        <v>11</v>
      </c>
      <c r="AT429" s="568" t="s">
        <v>81</v>
      </c>
      <c r="AU429" s="568" t="s">
        <v>11</v>
      </c>
      <c r="AY429" s="561" t="s">
        <v>197</v>
      </c>
      <c r="BK429" s="569">
        <f>SUM(BK430:BK433)</f>
        <v>0</v>
      </c>
    </row>
    <row r="430" spans="2:65" s="492" customFormat="1" ht="38.25" customHeight="1">
      <c r="B430" s="493"/>
      <c r="C430" s="572" t="s">
        <v>1199</v>
      </c>
      <c r="D430" s="572" t="s">
        <v>199</v>
      </c>
      <c r="E430" s="573" t="s">
        <v>5388</v>
      </c>
      <c r="F430" s="574" t="s">
        <v>5389</v>
      </c>
      <c r="G430" s="575" t="s">
        <v>271</v>
      </c>
      <c r="H430" s="576">
        <v>63.642000000000003</v>
      </c>
      <c r="I430" s="7"/>
      <c r="J430" s="577">
        <f>ROUND(I430*H430,0)</f>
        <v>0</v>
      </c>
      <c r="K430" s="574" t="s">
        <v>203</v>
      </c>
      <c r="L430" s="493"/>
      <c r="M430" s="578" t="s">
        <v>5</v>
      </c>
      <c r="N430" s="579" t="s">
        <v>53</v>
      </c>
      <c r="O430" s="494"/>
      <c r="P430" s="580">
        <f>O430*H430</f>
        <v>0</v>
      </c>
      <c r="Q430" s="580">
        <v>0</v>
      </c>
      <c r="R430" s="580">
        <f>Q430*H430</f>
        <v>0</v>
      </c>
      <c r="S430" s="580">
        <v>0</v>
      </c>
      <c r="T430" s="581">
        <f>S430*H430</f>
        <v>0</v>
      </c>
      <c r="AR430" s="482" t="s">
        <v>129</v>
      </c>
      <c r="AT430" s="482" t="s">
        <v>199</v>
      </c>
      <c r="AU430" s="482" t="s">
        <v>89</v>
      </c>
      <c r="AY430" s="482" t="s">
        <v>197</v>
      </c>
      <c r="BE430" s="582">
        <f>IF(N430="základní",J430,0)</f>
        <v>0</v>
      </c>
      <c r="BF430" s="582">
        <f>IF(N430="snížená",J430,0)</f>
        <v>0</v>
      </c>
      <c r="BG430" s="582">
        <f>IF(N430="zákl. přenesená",J430,0)</f>
        <v>0</v>
      </c>
      <c r="BH430" s="582">
        <f>IF(N430="sníž. přenesená",J430,0)</f>
        <v>0</v>
      </c>
      <c r="BI430" s="582">
        <f>IF(N430="nulová",J430,0)</f>
        <v>0</v>
      </c>
      <c r="BJ430" s="482" t="s">
        <v>11</v>
      </c>
      <c r="BK430" s="582">
        <f>ROUND(I430*H430,0)</f>
        <v>0</v>
      </c>
      <c r="BL430" s="482" t="s">
        <v>129</v>
      </c>
      <c r="BM430" s="482" t="s">
        <v>5827</v>
      </c>
    </row>
    <row r="431" spans="2:65" s="492" customFormat="1" ht="54">
      <c r="B431" s="493"/>
      <c r="D431" s="594" t="s">
        <v>257</v>
      </c>
      <c r="F431" s="595" t="s">
        <v>5391</v>
      </c>
      <c r="L431" s="493"/>
      <c r="M431" s="596"/>
      <c r="N431" s="494"/>
      <c r="O431" s="494"/>
      <c r="P431" s="494"/>
      <c r="Q431" s="494"/>
      <c r="R431" s="494"/>
      <c r="S431" s="494"/>
      <c r="T431" s="597"/>
      <c r="AT431" s="482" t="s">
        <v>257</v>
      </c>
      <c r="AU431" s="482" t="s">
        <v>89</v>
      </c>
    </row>
    <row r="432" spans="2:65" s="492" customFormat="1" ht="38.25" customHeight="1">
      <c r="B432" s="493"/>
      <c r="C432" s="572" t="s">
        <v>1204</v>
      </c>
      <c r="D432" s="572" t="s">
        <v>199</v>
      </c>
      <c r="E432" s="573" t="s">
        <v>5593</v>
      </c>
      <c r="F432" s="574" t="s">
        <v>5594</v>
      </c>
      <c r="G432" s="575" t="s">
        <v>271</v>
      </c>
      <c r="H432" s="576">
        <v>63.642000000000003</v>
      </c>
      <c r="I432" s="7"/>
      <c r="J432" s="577">
        <f>ROUND(I432*H432,0)</f>
        <v>0</v>
      </c>
      <c r="K432" s="574" t="s">
        <v>203</v>
      </c>
      <c r="L432" s="493"/>
      <c r="M432" s="578" t="s">
        <v>5</v>
      </c>
      <c r="N432" s="579" t="s">
        <v>53</v>
      </c>
      <c r="O432" s="494"/>
      <c r="P432" s="580">
        <f>O432*H432</f>
        <v>0</v>
      </c>
      <c r="Q432" s="580">
        <v>0</v>
      </c>
      <c r="R432" s="580">
        <f>Q432*H432</f>
        <v>0</v>
      </c>
      <c r="S432" s="580">
        <v>0</v>
      </c>
      <c r="T432" s="581">
        <f>S432*H432</f>
        <v>0</v>
      </c>
      <c r="AR432" s="482" t="s">
        <v>129</v>
      </c>
      <c r="AT432" s="482" t="s">
        <v>199</v>
      </c>
      <c r="AU432" s="482" t="s">
        <v>89</v>
      </c>
      <c r="AY432" s="482" t="s">
        <v>197</v>
      </c>
      <c r="BE432" s="582">
        <f>IF(N432="základní",J432,0)</f>
        <v>0</v>
      </c>
      <c r="BF432" s="582">
        <f>IF(N432="snížená",J432,0)</f>
        <v>0</v>
      </c>
      <c r="BG432" s="582">
        <f>IF(N432="zákl. přenesená",J432,0)</f>
        <v>0</v>
      </c>
      <c r="BH432" s="582">
        <f>IF(N432="sníž. přenesená",J432,0)</f>
        <v>0</v>
      </c>
      <c r="BI432" s="582">
        <f>IF(N432="nulová",J432,0)</f>
        <v>0</v>
      </c>
      <c r="BJ432" s="482" t="s">
        <v>11</v>
      </c>
      <c r="BK432" s="582">
        <f>ROUND(I432*H432,0)</f>
        <v>0</v>
      </c>
      <c r="BL432" s="482" t="s">
        <v>129</v>
      </c>
      <c r="BM432" s="482" t="s">
        <v>5828</v>
      </c>
    </row>
    <row r="433" spans="2:65" s="492" customFormat="1" ht="54">
      <c r="B433" s="493"/>
      <c r="D433" s="594" t="s">
        <v>257</v>
      </c>
      <c r="F433" s="595" t="s">
        <v>5391</v>
      </c>
      <c r="L433" s="493"/>
      <c r="M433" s="596"/>
      <c r="N433" s="494"/>
      <c r="O433" s="494"/>
      <c r="P433" s="494"/>
      <c r="Q433" s="494"/>
      <c r="R433" s="494"/>
      <c r="S433" s="494"/>
      <c r="T433" s="597"/>
      <c r="AT433" s="482" t="s">
        <v>257</v>
      </c>
      <c r="AU433" s="482" t="s">
        <v>89</v>
      </c>
    </row>
    <row r="434" spans="2:65" s="560" customFormat="1" ht="37.35" customHeight="1">
      <c r="B434" s="559"/>
      <c r="D434" s="561" t="s">
        <v>81</v>
      </c>
      <c r="E434" s="562" t="s">
        <v>1916</v>
      </c>
      <c r="F434" s="562" t="s">
        <v>1917</v>
      </c>
      <c r="J434" s="563">
        <f>BK434</f>
        <v>0</v>
      </c>
      <c r="L434" s="559"/>
      <c r="M434" s="564"/>
      <c r="N434" s="565"/>
      <c r="O434" s="565"/>
      <c r="P434" s="566">
        <f>SUM(P435:P446)</f>
        <v>0</v>
      </c>
      <c r="Q434" s="565"/>
      <c r="R434" s="566">
        <f>SUM(R435:R446)</f>
        <v>0</v>
      </c>
      <c r="S434" s="565"/>
      <c r="T434" s="567">
        <f>SUM(T435:T446)</f>
        <v>0</v>
      </c>
      <c r="AR434" s="561" t="s">
        <v>129</v>
      </c>
      <c r="AT434" s="568" t="s">
        <v>81</v>
      </c>
      <c r="AU434" s="568" t="s">
        <v>82</v>
      </c>
      <c r="AY434" s="561" t="s">
        <v>197</v>
      </c>
      <c r="BK434" s="569">
        <f>SUM(BK435:BK446)</f>
        <v>0</v>
      </c>
    </row>
    <row r="435" spans="2:65" s="492" customFormat="1" ht="25.5" customHeight="1">
      <c r="B435" s="493"/>
      <c r="C435" s="572" t="s">
        <v>1212</v>
      </c>
      <c r="D435" s="572" t="s">
        <v>199</v>
      </c>
      <c r="E435" s="573" t="s">
        <v>5829</v>
      </c>
      <c r="F435" s="574" t="s">
        <v>5830</v>
      </c>
      <c r="G435" s="575" t="s">
        <v>1921</v>
      </c>
      <c r="H435" s="576">
        <v>50</v>
      </c>
      <c r="I435" s="7"/>
      <c r="J435" s="577">
        <f>ROUND(I435*H435,0)</f>
        <v>0</v>
      </c>
      <c r="K435" s="574" t="s">
        <v>203</v>
      </c>
      <c r="L435" s="493"/>
      <c r="M435" s="578" t="s">
        <v>5</v>
      </c>
      <c r="N435" s="579" t="s">
        <v>53</v>
      </c>
      <c r="O435" s="494"/>
      <c r="P435" s="580">
        <f>O435*H435</f>
        <v>0</v>
      </c>
      <c r="Q435" s="580">
        <v>0</v>
      </c>
      <c r="R435" s="580">
        <f>Q435*H435</f>
        <v>0</v>
      </c>
      <c r="S435" s="580">
        <v>0</v>
      </c>
      <c r="T435" s="581">
        <f>S435*H435</f>
        <v>0</v>
      </c>
      <c r="AR435" s="482" t="s">
        <v>1922</v>
      </c>
      <c r="AT435" s="482" t="s">
        <v>199</v>
      </c>
      <c r="AU435" s="482" t="s">
        <v>11</v>
      </c>
      <c r="AY435" s="482" t="s">
        <v>197</v>
      </c>
      <c r="BE435" s="582">
        <f>IF(N435="základní",J435,0)</f>
        <v>0</v>
      </c>
      <c r="BF435" s="582">
        <f>IF(N435="snížená",J435,0)</f>
        <v>0</v>
      </c>
      <c r="BG435" s="582">
        <f>IF(N435="zákl. přenesená",J435,0)</f>
        <v>0</v>
      </c>
      <c r="BH435" s="582">
        <f>IF(N435="sníž. přenesená",J435,0)</f>
        <v>0</v>
      </c>
      <c r="BI435" s="582">
        <f>IF(N435="nulová",J435,0)</f>
        <v>0</v>
      </c>
      <c r="BJ435" s="482" t="s">
        <v>11</v>
      </c>
      <c r="BK435" s="582">
        <f>ROUND(I435*H435,0)</f>
        <v>0</v>
      </c>
      <c r="BL435" s="482" t="s">
        <v>1922</v>
      </c>
      <c r="BM435" s="482" t="s">
        <v>5831</v>
      </c>
    </row>
    <row r="436" spans="2:65" s="599" customFormat="1">
      <c r="B436" s="598"/>
      <c r="D436" s="594" t="s">
        <v>205</v>
      </c>
      <c r="E436" s="600" t="s">
        <v>5</v>
      </c>
      <c r="F436" s="601" t="s">
        <v>5832</v>
      </c>
      <c r="H436" s="600" t="s">
        <v>5</v>
      </c>
      <c r="L436" s="598"/>
      <c r="M436" s="602"/>
      <c r="N436" s="603"/>
      <c r="O436" s="603"/>
      <c r="P436" s="603"/>
      <c r="Q436" s="603"/>
      <c r="R436" s="603"/>
      <c r="S436" s="603"/>
      <c r="T436" s="604"/>
      <c r="AT436" s="600" t="s">
        <v>205</v>
      </c>
      <c r="AU436" s="600" t="s">
        <v>11</v>
      </c>
      <c r="AV436" s="599" t="s">
        <v>11</v>
      </c>
      <c r="AW436" s="599" t="s">
        <v>43</v>
      </c>
      <c r="AX436" s="599" t="s">
        <v>82</v>
      </c>
      <c r="AY436" s="600" t="s">
        <v>197</v>
      </c>
    </row>
    <row r="437" spans="2:65" s="606" customFormat="1">
      <c r="B437" s="605"/>
      <c r="D437" s="594" t="s">
        <v>205</v>
      </c>
      <c r="E437" s="607" t="s">
        <v>5</v>
      </c>
      <c r="F437" s="608" t="s">
        <v>5833</v>
      </c>
      <c r="H437" s="609">
        <v>50</v>
      </c>
      <c r="L437" s="605"/>
      <c r="M437" s="610"/>
      <c r="N437" s="611"/>
      <c r="O437" s="611"/>
      <c r="P437" s="611"/>
      <c r="Q437" s="611"/>
      <c r="R437" s="611"/>
      <c r="S437" s="611"/>
      <c r="T437" s="612"/>
      <c r="AT437" s="607" t="s">
        <v>205</v>
      </c>
      <c r="AU437" s="607" t="s">
        <v>11</v>
      </c>
      <c r="AV437" s="606" t="s">
        <v>89</v>
      </c>
      <c r="AW437" s="606" t="s">
        <v>43</v>
      </c>
      <c r="AX437" s="606" t="s">
        <v>82</v>
      </c>
      <c r="AY437" s="607" t="s">
        <v>197</v>
      </c>
    </row>
    <row r="438" spans="2:65" s="614" customFormat="1">
      <c r="B438" s="613"/>
      <c r="D438" s="594" t="s">
        <v>205</v>
      </c>
      <c r="E438" s="615" t="s">
        <v>5</v>
      </c>
      <c r="F438" s="616" t="s">
        <v>210</v>
      </c>
      <c r="H438" s="617">
        <v>50</v>
      </c>
      <c r="L438" s="613"/>
      <c r="M438" s="618"/>
      <c r="N438" s="619"/>
      <c r="O438" s="619"/>
      <c r="P438" s="619"/>
      <c r="Q438" s="619"/>
      <c r="R438" s="619"/>
      <c r="S438" s="619"/>
      <c r="T438" s="620"/>
      <c r="AT438" s="615" t="s">
        <v>205</v>
      </c>
      <c r="AU438" s="615" t="s">
        <v>11</v>
      </c>
      <c r="AV438" s="614" t="s">
        <v>129</v>
      </c>
      <c r="AW438" s="614" t="s">
        <v>43</v>
      </c>
      <c r="AX438" s="614" t="s">
        <v>11</v>
      </c>
      <c r="AY438" s="615" t="s">
        <v>197</v>
      </c>
    </row>
    <row r="439" spans="2:65" s="492" customFormat="1" ht="25.5" customHeight="1">
      <c r="B439" s="493"/>
      <c r="C439" s="572" t="s">
        <v>1221</v>
      </c>
      <c r="D439" s="572" t="s">
        <v>199</v>
      </c>
      <c r="E439" s="573" t="s">
        <v>5596</v>
      </c>
      <c r="F439" s="574" t="s">
        <v>5597</v>
      </c>
      <c r="G439" s="575" t="s">
        <v>1921</v>
      </c>
      <c r="H439" s="576">
        <v>5</v>
      </c>
      <c r="I439" s="7"/>
      <c r="J439" s="577">
        <f>ROUND(I439*H439,0)</f>
        <v>0</v>
      </c>
      <c r="K439" s="574" t="s">
        <v>203</v>
      </c>
      <c r="L439" s="493"/>
      <c r="M439" s="578" t="s">
        <v>5</v>
      </c>
      <c r="N439" s="579" t="s">
        <v>53</v>
      </c>
      <c r="O439" s="494"/>
      <c r="P439" s="580">
        <f>O439*H439</f>
        <v>0</v>
      </c>
      <c r="Q439" s="580">
        <v>0</v>
      </c>
      <c r="R439" s="580">
        <f>Q439*H439</f>
        <v>0</v>
      </c>
      <c r="S439" s="580">
        <v>0</v>
      </c>
      <c r="T439" s="581">
        <f>S439*H439</f>
        <v>0</v>
      </c>
      <c r="AR439" s="482" t="s">
        <v>1922</v>
      </c>
      <c r="AT439" s="482" t="s">
        <v>199</v>
      </c>
      <c r="AU439" s="482" t="s">
        <v>11</v>
      </c>
      <c r="AY439" s="482" t="s">
        <v>197</v>
      </c>
      <c r="BE439" s="582">
        <f>IF(N439="základní",J439,0)</f>
        <v>0</v>
      </c>
      <c r="BF439" s="582">
        <f>IF(N439="snížená",J439,0)</f>
        <v>0</v>
      </c>
      <c r="BG439" s="582">
        <f>IF(N439="zákl. přenesená",J439,0)</f>
        <v>0</v>
      </c>
      <c r="BH439" s="582">
        <f>IF(N439="sníž. přenesená",J439,0)</f>
        <v>0</v>
      </c>
      <c r="BI439" s="582">
        <f>IF(N439="nulová",J439,0)</f>
        <v>0</v>
      </c>
      <c r="BJ439" s="482" t="s">
        <v>11</v>
      </c>
      <c r="BK439" s="582">
        <f>ROUND(I439*H439,0)</f>
        <v>0</v>
      </c>
      <c r="BL439" s="482" t="s">
        <v>1922</v>
      </c>
      <c r="BM439" s="482" t="s">
        <v>5834</v>
      </c>
    </row>
    <row r="440" spans="2:65" s="599" customFormat="1">
      <c r="B440" s="598"/>
      <c r="D440" s="594" t="s">
        <v>205</v>
      </c>
      <c r="E440" s="600" t="s">
        <v>5</v>
      </c>
      <c r="F440" s="601" t="s">
        <v>5835</v>
      </c>
      <c r="H440" s="600" t="s">
        <v>5</v>
      </c>
      <c r="L440" s="598"/>
      <c r="M440" s="602"/>
      <c r="N440" s="603"/>
      <c r="O440" s="603"/>
      <c r="P440" s="603"/>
      <c r="Q440" s="603"/>
      <c r="R440" s="603"/>
      <c r="S440" s="603"/>
      <c r="T440" s="604"/>
      <c r="AT440" s="600" t="s">
        <v>205</v>
      </c>
      <c r="AU440" s="600" t="s">
        <v>11</v>
      </c>
      <c r="AV440" s="599" t="s">
        <v>11</v>
      </c>
      <c r="AW440" s="599" t="s">
        <v>43</v>
      </c>
      <c r="AX440" s="599" t="s">
        <v>82</v>
      </c>
      <c r="AY440" s="600" t="s">
        <v>197</v>
      </c>
    </row>
    <row r="441" spans="2:65" s="606" customFormat="1">
      <c r="B441" s="605"/>
      <c r="D441" s="594" t="s">
        <v>205</v>
      </c>
      <c r="E441" s="607" t="s">
        <v>5</v>
      </c>
      <c r="F441" s="608" t="s">
        <v>5600</v>
      </c>
      <c r="H441" s="609">
        <v>5</v>
      </c>
      <c r="L441" s="605"/>
      <c r="M441" s="610"/>
      <c r="N441" s="611"/>
      <c r="O441" s="611"/>
      <c r="P441" s="611"/>
      <c r="Q441" s="611"/>
      <c r="R441" s="611"/>
      <c r="S441" s="611"/>
      <c r="T441" s="612"/>
      <c r="AT441" s="607" t="s">
        <v>205</v>
      </c>
      <c r="AU441" s="607" t="s">
        <v>11</v>
      </c>
      <c r="AV441" s="606" t="s">
        <v>89</v>
      </c>
      <c r="AW441" s="606" t="s">
        <v>43</v>
      </c>
      <c r="AX441" s="606" t="s">
        <v>82</v>
      </c>
      <c r="AY441" s="607" t="s">
        <v>197</v>
      </c>
    </row>
    <row r="442" spans="2:65" s="614" customFormat="1">
      <c r="B442" s="613"/>
      <c r="D442" s="594" t="s">
        <v>205</v>
      </c>
      <c r="E442" s="615" t="s">
        <v>5</v>
      </c>
      <c r="F442" s="616" t="s">
        <v>210</v>
      </c>
      <c r="H442" s="617">
        <v>5</v>
      </c>
      <c r="L442" s="613"/>
      <c r="M442" s="618"/>
      <c r="N442" s="619"/>
      <c r="O442" s="619"/>
      <c r="P442" s="619"/>
      <c r="Q442" s="619"/>
      <c r="R442" s="619"/>
      <c r="S442" s="619"/>
      <c r="T442" s="620"/>
      <c r="AT442" s="615" t="s">
        <v>205</v>
      </c>
      <c r="AU442" s="615" t="s">
        <v>11</v>
      </c>
      <c r="AV442" s="614" t="s">
        <v>129</v>
      </c>
      <c r="AW442" s="614" t="s">
        <v>43</v>
      </c>
      <c r="AX442" s="614" t="s">
        <v>11</v>
      </c>
      <c r="AY442" s="615" t="s">
        <v>197</v>
      </c>
    </row>
    <row r="443" spans="2:65" s="492" customFormat="1" ht="25.5" customHeight="1">
      <c r="B443" s="493"/>
      <c r="C443" s="572" t="s">
        <v>1230</v>
      </c>
      <c r="D443" s="572" t="s">
        <v>199</v>
      </c>
      <c r="E443" s="573" t="s">
        <v>5222</v>
      </c>
      <c r="F443" s="574" t="s">
        <v>5223</v>
      </c>
      <c r="G443" s="575" t="s">
        <v>1921</v>
      </c>
      <c r="H443" s="576">
        <v>10</v>
      </c>
      <c r="I443" s="7"/>
      <c r="J443" s="577">
        <f>ROUND(I443*H443,0)</f>
        <v>0</v>
      </c>
      <c r="K443" s="574" t="s">
        <v>203</v>
      </c>
      <c r="L443" s="493"/>
      <c r="M443" s="578" t="s">
        <v>5</v>
      </c>
      <c r="N443" s="579" t="s">
        <v>53</v>
      </c>
      <c r="O443" s="494"/>
      <c r="P443" s="580">
        <f>O443*H443</f>
        <v>0</v>
      </c>
      <c r="Q443" s="580">
        <v>0</v>
      </c>
      <c r="R443" s="580">
        <f>Q443*H443</f>
        <v>0</v>
      </c>
      <c r="S443" s="580">
        <v>0</v>
      </c>
      <c r="T443" s="581">
        <f>S443*H443</f>
        <v>0</v>
      </c>
      <c r="AR443" s="482" t="s">
        <v>1922</v>
      </c>
      <c r="AT443" s="482" t="s">
        <v>199</v>
      </c>
      <c r="AU443" s="482" t="s">
        <v>11</v>
      </c>
      <c r="AY443" s="482" t="s">
        <v>197</v>
      </c>
      <c r="BE443" s="582">
        <f>IF(N443="základní",J443,0)</f>
        <v>0</v>
      </c>
      <c r="BF443" s="582">
        <f>IF(N443="snížená",J443,0)</f>
        <v>0</v>
      </c>
      <c r="BG443" s="582">
        <f>IF(N443="zákl. přenesená",J443,0)</f>
        <v>0</v>
      </c>
      <c r="BH443" s="582">
        <f>IF(N443="sníž. přenesená",J443,0)</f>
        <v>0</v>
      </c>
      <c r="BI443" s="582">
        <f>IF(N443="nulová",J443,0)</f>
        <v>0</v>
      </c>
      <c r="BJ443" s="482" t="s">
        <v>11</v>
      </c>
      <c r="BK443" s="582">
        <f>ROUND(I443*H443,0)</f>
        <v>0</v>
      </c>
      <c r="BL443" s="482" t="s">
        <v>1922</v>
      </c>
      <c r="BM443" s="482" t="s">
        <v>5836</v>
      </c>
    </row>
    <row r="444" spans="2:65" s="599" customFormat="1">
      <c r="B444" s="598"/>
      <c r="D444" s="594" t="s">
        <v>205</v>
      </c>
      <c r="E444" s="600" t="s">
        <v>5</v>
      </c>
      <c r="F444" s="601" t="s">
        <v>5837</v>
      </c>
      <c r="H444" s="600" t="s">
        <v>5</v>
      </c>
      <c r="L444" s="598"/>
      <c r="M444" s="602"/>
      <c r="N444" s="603"/>
      <c r="O444" s="603"/>
      <c r="P444" s="603"/>
      <c r="Q444" s="603"/>
      <c r="R444" s="603"/>
      <c r="S444" s="603"/>
      <c r="T444" s="604"/>
      <c r="AT444" s="600" t="s">
        <v>205</v>
      </c>
      <c r="AU444" s="600" t="s">
        <v>11</v>
      </c>
      <c r="AV444" s="599" t="s">
        <v>11</v>
      </c>
      <c r="AW444" s="599" t="s">
        <v>43</v>
      </c>
      <c r="AX444" s="599" t="s">
        <v>82</v>
      </c>
      <c r="AY444" s="600" t="s">
        <v>197</v>
      </c>
    </row>
    <row r="445" spans="2:65" s="606" customFormat="1">
      <c r="B445" s="605"/>
      <c r="D445" s="594" t="s">
        <v>205</v>
      </c>
      <c r="E445" s="607" t="s">
        <v>5</v>
      </c>
      <c r="F445" s="608" t="s">
        <v>2498</v>
      </c>
      <c r="H445" s="609">
        <v>10</v>
      </c>
      <c r="L445" s="605"/>
      <c r="M445" s="610"/>
      <c r="N445" s="611"/>
      <c r="O445" s="611"/>
      <c r="P445" s="611"/>
      <c r="Q445" s="611"/>
      <c r="R445" s="611"/>
      <c r="S445" s="611"/>
      <c r="T445" s="612"/>
      <c r="AT445" s="607" t="s">
        <v>205</v>
      </c>
      <c r="AU445" s="607" t="s">
        <v>11</v>
      </c>
      <c r="AV445" s="606" t="s">
        <v>89</v>
      </c>
      <c r="AW445" s="606" t="s">
        <v>43</v>
      </c>
      <c r="AX445" s="606" t="s">
        <v>82</v>
      </c>
      <c r="AY445" s="607" t="s">
        <v>197</v>
      </c>
    </row>
    <row r="446" spans="2:65" s="614" customFormat="1">
      <c r="B446" s="613"/>
      <c r="D446" s="594" t="s">
        <v>205</v>
      </c>
      <c r="E446" s="615" t="s">
        <v>5</v>
      </c>
      <c r="F446" s="616" t="s">
        <v>210</v>
      </c>
      <c r="H446" s="617">
        <v>10</v>
      </c>
      <c r="L446" s="613"/>
      <c r="M446" s="638"/>
      <c r="N446" s="639"/>
      <c r="O446" s="639"/>
      <c r="P446" s="639"/>
      <c r="Q446" s="639"/>
      <c r="R446" s="639"/>
      <c r="S446" s="639"/>
      <c r="T446" s="640"/>
      <c r="AT446" s="615" t="s">
        <v>205</v>
      </c>
      <c r="AU446" s="615" t="s">
        <v>11</v>
      </c>
      <c r="AV446" s="614" t="s">
        <v>129</v>
      </c>
      <c r="AW446" s="614" t="s">
        <v>43</v>
      </c>
      <c r="AX446" s="614" t="s">
        <v>11</v>
      </c>
      <c r="AY446" s="615" t="s">
        <v>197</v>
      </c>
    </row>
    <row r="447" spans="2:65" s="492" customFormat="1" ht="6.95" customHeight="1">
      <c r="B447" s="517"/>
      <c r="C447" s="518"/>
      <c r="D447" s="518"/>
      <c r="E447" s="518"/>
      <c r="F447" s="518"/>
      <c r="G447" s="518"/>
      <c r="H447" s="518"/>
      <c r="I447" s="518"/>
      <c r="J447" s="518"/>
      <c r="K447" s="518"/>
      <c r="L447" s="493"/>
    </row>
  </sheetData>
  <sheetProtection password="C63E" sheet="1" objects="1" scenarios="1"/>
  <autoFilter ref="C97:K446"/>
  <mergeCells count="16">
    <mergeCell ref="L2:V2"/>
    <mergeCell ref="E84:H84"/>
    <mergeCell ref="E88:H88"/>
    <mergeCell ref="E86:H86"/>
    <mergeCell ref="E90:H90"/>
    <mergeCell ref="J59:J60"/>
    <mergeCell ref="G1:H1"/>
    <mergeCell ref="E49:H49"/>
    <mergeCell ref="E53:H53"/>
    <mergeCell ref="E51:H51"/>
    <mergeCell ref="E55:H55"/>
    <mergeCell ref="E7:H7"/>
    <mergeCell ref="E11:H11"/>
    <mergeCell ref="E9:H9"/>
    <mergeCell ref="E13:H13"/>
    <mergeCell ref="E28:H28"/>
  </mergeCells>
  <hyperlinks>
    <hyperlink ref="F1:G1" location="C2" display="1) Krycí list soupisu"/>
    <hyperlink ref="G1:H1" location="C62" display="2) Rekapitulace"/>
    <hyperlink ref="J1" location="C97"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2.xml><?xml version="1.0" encoding="utf-8"?>
<worksheet xmlns="http://schemas.openxmlformats.org/spreadsheetml/2006/main" xmlns:r="http://schemas.openxmlformats.org/officeDocument/2006/relationships">
  <sheetPr>
    <pageSetUpPr fitToPage="1"/>
  </sheetPr>
  <dimension ref="A1:BR244"/>
  <sheetViews>
    <sheetView showGridLines="0" workbookViewId="0">
      <pane ySplit="1" topLeftCell="A228" activePane="bottomLeft" state="frozen"/>
      <selection pane="bottomLeft" activeCell="L233" sqref="L233"/>
    </sheetView>
  </sheetViews>
  <sheetFormatPr defaultRowHeight="13.5"/>
  <cols>
    <col min="1" max="1" width="8.33203125" style="481" customWidth="1"/>
    <col min="2" max="2" width="1.6640625" style="481" customWidth="1"/>
    <col min="3" max="3" width="4.1640625" style="481" customWidth="1"/>
    <col min="4" max="4" width="4.33203125" style="481" customWidth="1"/>
    <col min="5" max="5" width="17.1640625" style="481" customWidth="1"/>
    <col min="6" max="6" width="75" style="481" customWidth="1"/>
    <col min="7" max="7" width="8.6640625" style="481" customWidth="1"/>
    <col min="8" max="8" width="11.1640625" style="481" customWidth="1"/>
    <col min="9" max="9" width="12.6640625" style="481" customWidth="1"/>
    <col min="10" max="10" width="23.5" style="481" customWidth="1"/>
    <col min="11" max="11" width="15.5" style="481" customWidth="1"/>
    <col min="12" max="12" width="9.33203125" style="481"/>
    <col min="13" max="18" width="9.33203125" style="481" hidden="1"/>
    <col min="19" max="19" width="8.1640625" style="481" hidden="1" customWidth="1"/>
    <col min="20" max="20" width="29.6640625" style="481" hidden="1" customWidth="1"/>
    <col min="21" max="21" width="16.33203125" style="481" hidden="1" customWidth="1"/>
    <col min="22" max="22" width="12.33203125" style="481" customWidth="1"/>
    <col min="23" max="23" width="16.33203125" style="481" customWidth="1"/>
    <col min="24" max="24" width="12.33203125" style="481" customWidth="1"/>
    <col min="25" max="25" width="15" style="481" customWidth="1"/>
    <col min="26" max="26" width="11" style="481" customWidth="1"/>
    <col min="27" max="27" width="15" style="481" customWidth="1"/>
    <col min="28" max="28" width="16.33203125" style="481" customWidth="1"/>
    <col min="29" max="29" width="11" style="481" customWidth="1"/>
    <col min="30" max="30" width="15" style="481" customWidth="1"/>
    <col min="31" max="31" width="16.33203125" style="481" customWidth="1"/>
    <col min="32" max="43" width="9.33203125" style="481"/>
    <col min="44" max="65" width="9.33203125" style="481" hidden="1"/>
    <col min="66" max="16384" width="9.33203125" style="481"/>
  </cols>
  <sheetData>
    <row r="1" spans="1:70" ht="21.75" customHeight="1">
      <c r="A1" s="478"/>
      <c r="B1" s="3"/>
      <c r="C1" s="3"/>
      <c r="D1" s="4" t="s">
        <v>1</v>
      </c>
      <c r="E1" s="3"/>
      <c r="F1" s="479" t="s">
        <v>144</v>
      </c>
      <c r="G1" s="960" t="s">
        <v>145</v>
      </c>
      <c r="H1" s="960"/>
      <c r="I1" s="3"/>
      <c r="J1" s="479" t="s">
        <v>146</v>
      </c>
      <c r="K1" s="4" t="s">
        <v>147</v>
      </c>
      <c r="L1" s="479" t="s">
        <v>148</v>
      </c>
      <c r="M1" s="479"/>
      <c r="N1" s="479"/>
      <c r="O1" s="479"/>
      <c r="P1" s="479"/>
      <c r="Q1" s="479"/>
      <c r="R1" s="479"/>
      <c r="S1" s="479"/>
      <c r="T1" s="479"/>
      <c r="U1" s="480"/>
      <c r="V1" s="480"/>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row>
    <row r="2" spans="1:70" ht="36.950000000000003" customHeight="1">
      <c r="L2" s="955" t="s">
        <v>8</v>
      </c>
      <c r="M2" s="956"/>
      <c r="N2" s="956"/>
      <c r="O2" s="956"/>
      <c r="P2" s="956"/>
      <c r="Q2" s="956"/>
      <c r="R2" s="956"/>
      <c r="S2" s="956"/>
      <c r="T2" s="956"/>
      <c r="U2" s="956"/>
      <c r="V2" s="956"/>
      <c r="AT2" s="482" t="s">
        <v>121</v>
      </c>
    </row>
    <row r="3" spans="1:70" ht="6.95" customHeight="1">
      <c r="B3" s="483"/>
      <c r="C3" s="484"/>
      <c r="D3" s="484"/>
      <c r="E3" s="484"/>
      <c r="F3" s="484"/>
      <c r="G3" s="484"/>
      <c r="H3" s="484"/>
      <c r="I3" s="484"/>
      <c r="J3" s="484"/>
      <c r="K3" s="485"/>
      <c r="AT3" s="482" t="s">
        <v>89</v>
      </c>
    </row>
    <row r="4" spans="1:70" ht="36.950000000000003" customHeight="1">
      <c r="B4" s="486"/>
      <c r="C4" s="487"/>
      <c r="D4" s="488" t="s">
        <v>149</v>
      </c>
      <c r="E4" s="487"/>
      <c r="F4" s="487"/>
      <c r="G4" s="487"/>
      <c r="H4" s="487"/>
      <c r="I4" s="487"/>
      <c r="J4" s="487"/>
      <c r="K4" s="489"/>
      <c r="M4" s="490" t="s">
        <v>14</v>
      </c>
      <c r="AT4" s="482" t="s">
        <v>6</v>
      </c>
    </row>
    <row r="5" spans="1:70" ht="6.95" customHeight="1">
      <c r="B5" s="486"/>
      <c r="C5" s="487"/>
      <c r="D5" s="487"/>
      <c r="E5" s="487"/>
      <c r="F5" s="487"/>
      <c r="G5" s="487"/>
      <c r="H5" s="487"/>
      <c r="I5" s="487"/>
      <c r="J5" s="487"/>
      <c r="K5" s="489"/>
    </row>
    <row r="6" spans="1:70" ht="15">
      <c r="B6" s="486"/>
      <c r="C6" s="487"/>
      <c r="D6" s="491" t="s">
        <v>20</v>
      </c>
      <c r="E6" s="487"/>
      <c r="F6" s="487"/>
      <c r="G6" s="487"/>
      <c r="H6" s="487"/>
      <c r="I6" s="487"/>
      <c r="J6" s="487"/>
      <c r="K6" s="489"/>
    </row>
    <row r="7" spans="1:70" ht="16.5" customHeight="1">
      <c r="B7" s="486"/>
      <c r="C7" s="487"/>
      <c r="D7" s="487"/>
      <c r="E7" s="961" t="str">
        <f>'Rekapitulace stavby'!K6</f>
        <v>Rekonstrukce domu blok 60, č.p. 2180, ul. Táboritů v mostě, domov se zvláštním režimem</v>
      </c>
      <c r="F7" s="967"/>
      <c r="G7" s="967"/>
      <c r="H7" s="967"/>
      <c r="I7" s="487"/>
      <c r="J7" s="487"/>
      <c r="K7" s="489"/>
    </row>
    <row r="8" spans="1:70" ht="15">
      <c r="B8" s="486"/>
      <c r="C8" s="487"/>
      <c r="D8" s="491" t="s">
        <v>150</v>
      </c>
      <c r="E8" s="487"/>
      <c r="F8" s="487"/>
      <c r="G8" s="487"/>
      <c r="H8" s="487"/>
      <c r="I8" s="487"/>
      <c r="J8" s="487"/>
      <c r="K8" s="489"/>
    </row>
    <row r="9" spans="1:70" ht="16.5" customHeight="1">
      <c r="B9" s="486"/>
      <c r="C9" s="487"/>
      <c r="D9" s="487"/>
      <c r="E9" s="961" t="s">
        <v>151</v>
      </c>
      <c r="F9" s="920"/>
      <c r="G9" s="920"/>
      <c r="H9" s="920"/>
      <c r="I9" s="487"/>
      <c r="J9" s="487"/>
      <c r="K9" s="489"/>
    </row>
    <row r="10" spans="1:70" ht="15">
      <c r="B10" s="486"/>
      <c r="C10" s="487"/>
      <c r="D10" s="491" t="s">
        <v>152</v>
      </c>
      <c r="E10" s="487"/>
      <c r="F10" s="487"/>
      <c r="G10" s="487"/>
      <c r="H10" s="487"/>
      <c r="I10" s="487"/>
      <c r="J10" s="487"/>
      <c r="K10" s="489"/>
    </row>
    <row r="11" spans="1:70" s="492" customFormat="1" ht="16.5" customHeight="1">
      <c r="B11" s="493"/>
      <c r="C11" s="494"/>
      <c r="D11" s="494"/>
      <c r="E11" s="942" t="s">
        <v>5273</v>
      </c>
      <c r="F11" s="962"/>
      <c r="G11" s="962"/>
      <c r="H11" s="962"/>
      <c r="I11" s="494"/>
      <c r="J11" s="494"/>
      <c r="K11" s="495"/>
    </row>
    <row r="12" spans="1:70" s="492" customFormat="1" ht="15">
      <c r="B12" s="493"/>
      <c r="C12" s="494"/>
      <c r="D12" s="491" t="s">
        <v>5274</v>
      </c>
      <c r="E12" s="494"/>
      <c r="F12" s="494"/>
      <c r="G12" s="494"/>
      <c r="H12" s="494"/>
      <c r="I12" s="494"/>
      <c r="J12" s="494"/>
      <c r="K12" s="495"/>
    </row>
    <row r="13" spans="1:70" s="492" customFormat="1" ht="36.950000000000003" customHeight="1">
      <c r="B13" s="493"/>
      <c r="C13" s="494"/>
      <c r="D13" s="494"/>
      <c r="E13" s="963" t="s">
        <v>5838</v>
      </c>
      <c r="F13" s="962"/>
      <c r="G13" s="962"/>
      <c r="H13" s="962"/>
      <c r="I13" s="494"/>
      <c r="J13" s="494"/>
      <c r="K13" s="495"/>
    </row>
    <row r="14" spans="1:70" s="492" customFormat="1">
      <c r="B14" s="493"/>
      <c r="C14" s="494"/>
      <c r="D14" s="494"/>
      <c r="E14" s="494"/>
      <c r="F14" s="494"/>
      <c r="G14" s="494"/>
      <c r="H14" s="494"/>
      <c r="I14" s="494"/>
      <c r="J14" s="494"/>
      <c r="K14" s="495"/>
    </row>
    <row r="15" spans="1:70" s="492" customFormat="1" ht="14.45" customHeight="1">
      <c r="B15" s="493"/>
      <c r="C15" s="494"/>
      <c r="D15" s="491" t="s">
        <v>22</v>
      </c>
      <c r="E15" s="494"/>
      <c r="F15" s="496" t="s">
        <v>5</v>
      </c>
      <c r="G15" s="494"/>
      <c r="H15" s="494"/>
      <c r="I15" s="491" t="s">
        <v>24</v>
      </c>
      <c r="J15" s="496" t="s">
        <v>5</v>
      </c>
      <c r="K15" s="495"/>
    </row>
    <row r="16" spans="1:70" s="492" customFormat="1" ht="14.45" customHeight="1">
      <c r="B16" s="493"/>
      <c r="C16" s="494"/>
      <c r="D16" s="491" t="s">
        <v>26</v>
      </c>
      <c r="E16" s="494"/>
      <c r="F16" s="496" t="s">
        <v>27</v>
      </c>
      <c r="G16" s="494"/>
      <c r="H16" s="494"/>
      <c r="I16" s="491" t="s">
        <v>28</v>
      </c>
      <c r="J16" s="497" t="str">
        <f>'Rekapitulace stavby'!AN8</f>
        <v>13. 12. 2017</v>
      </c>
      <c r="K16" s="495"/>
    </row>
    <row r="17" spans="2:11" s="492" customFormat="1" ht="10.9" customHeight="1">
      <c r="B17" s="493"/>
      <c r="C17" s="494"/>
      <c r="D17" s="494"/>
      <c r="E17" s="494"/>
      <c r="F17" s="494"/>
      <c r="G17" s="494"/>
      <c r="H17" s="494"/>
      <c r="I17" s="494"/>
      <c r="J17" s="494"/>
      <c r="K17" s="495"/>
    </row>
    <row r="18" spans="2:11" s="492" customFormat="1" ht="14.45" customHeight="1">
      <c r="B18" s="493"/>
      <c r="C18" s="494"/>
      <c r="D18" s="491" t="s">
        <v>34</v>
      </c>
      <c r="E18" s="494"/>
      <c r="F18" s="494"/>
      <c r="G18" s="494"/>
      <c r="H18" s="494"/>
      <c r="I18" s="491" t="s">
        <v>35</v>
      </c>
      <c r="J18" s="496" t="s">
        <v>36</v>
      </c>
      <c r="K18" s="495"/>
    </row>
    <row r="19" spans="2:11" s="492" customFormat="1" ht="18" customHeight="1">
      <c r="B19" s="493"/>
      <c r="C19" s="494"/>
      <c r="D19" s="494"/>
      <c r="E19" s="496" t="s">
        <v>37</v>
      </c>
      <c r="F19" s="494"/>
      <c r="G19" s="494"/>
      <c r="H19" s="494"/>
      <c r="I19" s="491" t="s">
        <v>38</v>
      </c>
      <c r="J19" s="496" t="s">
        <v>5</v>
      </c>
      <c r="K19" s="495"/>
    </row>
    <row r="20" spans="2:11" s="492" customFormat="1" ht="6.95" customHeight="1">
      <c r="B20" s="493"/>
      <c r="C20" s="494"/>
      <c r="D20" s="494"/>
      <c r="E20" s="494"/>
      <c r="F20" s="494"/>
      <c r="G20" s="494"/>
      <c r="H20" s="494"/>
      <c r="I20" s="494"/>
      <c r="J20" s="494"/>
      <c r="K20" s="495"/>
    </row>
    <row r="21" spans="2:11" s="492" customFormat="1" ht="14.45" customHeight="1">
      <c r="B21" s="493"/>
      <c r="C21" s="494"/>
      <c r="D21" s="491" t="s">
        <v>39</v>
      </c>
      <c r="E21" s="494"/>
      <c r="F21" s="494"/>
      <c r="G21" s="494"/>
      <c r="H21" s="494"/>
      <c r="I21" s="491" t="s">
        <v>35</v>
      </c>
      <c r="J21" s="496" t="str">
        <f>IF('Rekapitulace stavby'!AN13="Vyplň údaj","",IF('Rekapitulace stavby'!AN13="","",'Rekapitulace stavby'!AN13))</f>
        <v/>
      </c>
      <c r="K21" s="495"/>
    </row>
    <row r="22" spans="2:11" s="492" customFormat="1" ht="18" customHeight="1">
      <c r="B22" s="493"/>
      <c r="C22" s="494"/>
      <c r="D22" s="494"/>
      <c r="E22" s="496" t="str">
        <f>IF('Rekapitulace stavby'!E14="Vyplň údaj","",IF('Rekapitulace stavby'!E14="","",'Rekapitulace stavby'!E14))</f>
        <v/>
      </c>
      <c r="F22" s="494"/>
      <c r="G22" s="494"/>
      <c r="H22" s="494"/>
      <c r="I22" s="491" t="s">
        <v>38</v>
      </c>
      <c r="J22" s="496" t="str">
        <f>IF('Rekapitulace stavby'!AN14="Vyplň údaj","",IF('Rekapitulace stavby'!AN14="","",'Rekapitulace stavby'!AN14))</f>
        <v/>
      </c>
      <c r="K22" s="495"/>
    </row>
    <row r="23" spans="2:11" s="492" customFormat="1" ht="6.95" customHeight="1">
      <c r="B23" s="493"/>
      <c r="C23" s="494"/>
      <c r="D23" s="494"/>
      <c r="E23" s="494"/>
      <c r="F23" s="494"/>
      <c r="G23" s="494"/>
      <c r="H23" s="494"/>
      <c r="I23" s="494"/>
      <c r="J23" s="494"/>
      <c r="K23" s="495"/>
    </row>
    <row r="24" spans="2:11" s="492" customFormat="1" ht="14.45" customHeight="1">
      <c r="B24" s="493"/>
      <c r="C24" s="494"/>
      <c r="D24" s="491" t="s">
        <v>41</v>
      </c>
      <c r="E24" s="494"/>
      <c r="F24" s="494"/>
      <c r="G24" s="494"/>
      <c r="H24" s="494"/>
      <c r="I24" s="491" t="s">
        <v>35</v>
      </c>
      <c r="J24" s="496" t="s">
        <v>42</v>
      </c>
      <c r="K24" s="495"/>
    </row>
    <row r="25" spans="2:11" s="492" customFormat="1" ht="18" customHeight="1">
      <c r="B25" s="493"/>
      <c r="C25" s="494"/>
      <c r="D25" s="494"/>
      <c r="E25" s="496" t="s">
        <v>44</v>
      </c>
      <c r="F25" s="494"/>
      <c r="G25" s="494"/>
      <c r="H25" s="494"/>
      <c r="I25" s="491" t="s">
        <v>38</v>
      </c>
      <c r="J25" s="496" t="s">
        <v>5</v>
      </c>
      <c r="K25" s="495"/>
    </row>
    <row r="26" spans="2:11" s="492" customFormat="1" ht="6.95" customHeight="1">
      <c r="B26" s="493"/>
      <c r="C26" s="494"/>
      <c r="D26" s="494"/>
      <c r="E26" s="494"/>
      <c r="F26" s="494"/>
      <c r="G26" s="494"/>
      <c r="H26" s="494"/>
      <c r="I26" s="494"/>
      <c r="J26" s="494"/>
      <c r="K26" s="495"/>
    </row>
    <row r="27" spans="2:11" s="492" customFormat="1" ht="14.45" customHeight="1">
      <c r="B27" s="493"/>
      <c r="C27" s="494"/>
      <c r="D27" s="491" t="s">
        <v>45</v>
      </c>
      <c r="E27" s="494"/>
      <c r="F27" s="494"/>
      <c r="G27" s="494"/>
      <c r="H27" s="494"/>
      <c r="I27" s="494"/>
      <c r="J27" s="494"/>
      <c r="K27" s="495"/>
    </row>
    <row r="28" spans="2:11" s="501" customFormat="1" ht="85.5" customHeight="1">
      <c r="B28" s="498"/>
      <c r="C28" s="499"/>
      <c r="D28" s="499"/>
      <c r="E28" s="924" t="s">
        <v>154</v>
      </c>
      <c r="F28" s="924"/>
      <c r="G28" s="924"/>
      <c r="H28" s="924"/>
      <c r="I28" s="499"/>
      <c r="J28" s="499"/>
      <c r="K28" s="500"/>
    </row>
    <row r="29" spans="2:11" s="492" customFormat="1" ht="6.95" customHeight="1">
      <c r="B29" s="493"/>
      <c r="C29" s="494"/>
      <c r="D29" s="494"/>
      <c r="E29" s="494"/>
      <c r="F29" s="494"/>
      <c r="G29" s="494"/>
      <c r="H29" s="494"/>
      <c r="I29" s="494"/>
      <c r="J29" s="494"/>
      <c r="K29" s="495"/>
    </row>
    <row r="30" spans="2:11" s="492" customFormat="1" ht="6.95" customHeight="1">
      <c r="B30" s="493"/>
      <c r="C30" s="494"/>
      <c r="D30" s="502"/>
      <c r="E30" s="502"/>
      <c r="F30" s="502"/>
      <c r="G30" s="502"/>
      <c r="H30" s="502"/>
      <c r="I30" s="502"/>
      <c r="J30" s="502"/>
      <c r="K30" s="503"/>
    </row>
    <row r="31" spans="2:11" s="492" customFormat="1" ht="25.35" customHeight="1">
      <c r="B31" s="493"/>
      <c r="C31" s="494"/>
      <c r="D31" s="504" t="s">
        <v>48</v>
      </c>
      <c r="E31" s="494"/>
      <c r="F31" s="494"/>
      <c r="G31" s="494"/>
      <c r="H31" s="494"/>
      <c r="I31" s="494"/>
      <c r="J31" s="505">
        <f>ROUND(J95,0)</f>
        <v>0</v>
      </c>
      <c r="K31" s="495"/>
    </row>
    <row r="32" spans="2:11" s="492" customFormat="1" ht="6.95" customHeight="1">
      <c r="B32" s="493"/>
      <c r="C32" s="494"/>
      <c r="D32" s="502"/>
      <c r="E32" s="502"/>
      <c r="F32" s="502"/>
      <c r="G32" s="502"/>
      <c r="H32" s="502"/>
      <c r="I32" s="502"/>
      <c r="J32" s="502"/>
      <c r="K32" s="503"/>
    </row>
    <row r="33" spans="2:11" s="492" customFormat="1" ht="14.45" customHeight="1">
      <c r="B33" s="493"/>
      <c r="C33" s="494"/>
      <c r="D33" s="494"/>
      <c r="E33" s="494"/>
      <c r="F33" s="506" t="s">
        <v>50</v>
      </c>
      <c r="G33" s="494"/>
      <c r="H33" s="494"/>
      <c r="I33" s="506" t="s">
        <v>49</v>
      </c>
      <c r="J33" s="506" t="s">
        <v>51</v>
      </c>
      <c r="K33" s="495"/>
    </row>
    <row r="34" spans="2:11" s="492" customFormat="1" ht="14.45" customHeight="1">
      <c r="B34" s="493"/>
      <c r="C34" s="494"/>
      <c r="D34" s="507" t="s">
        <v>52</v>
      </c>
      <c r="E34" s="507" t="s">
        <v>53</v>
      </c>
      <c r="F34" s="508">
        <f>ROUND(SUM(BE95:BE243), 0)</f>
        <v>0</v>
      </c>
      <c r="G34" s="494"/>
      <c r="H34" s="494"/>
      <c r="I34" s="509">
        <v>0.21</v>
      </c>
      <c r="J34" s="508">
        <f>ROUND(ROUND((SUM(BE95:BE243)), 0)*I34, 1)</f>
        <v>0</v>
      </c>
      <c r="K34" s="495"/>
    </row>
    <row r="35" spans="2:11" s="492" customFormat="1" ht="14.45" customHeight="1">
      <c r="B35" s="493"/>
      <c r="C35" s="494"/>
      <c r="D35" s="494"/>
      <c r="E35" s="507" t="s">
        <v>54</v>
      </c>
      <c r="F35" s="508">
        <f>ROUND(SUM(BF95:BF243), 0)</f>
        <v>0</v>
      </c>
      <c r="G35" s="494"/>
      <c r="H35" s="494"/>
      <c r="I35" s="509">
        <v>0.15</v>
      </c>
      <c r="J35" s="508">
        <f>ROUND(ROUND((SUM(BF95:BF243)), 0)*I35, 1)</f>
        <v>0</v>
      </c>
      <c r="K35" s="495"/>
    </row>
    <row r="36" spans="2:11" s="492" customFormat="1" ht="14.45" hidden="1" customHeight="1">
      <c r="B36" s="493"/>
      <c r="C36" s="494"/>
      <c r="D36" s="494"/>
      <c r="E36" s="507" t="s">
        <v>55</v>
      </c>
      <c r="F36" s="508">
        <f>ROUND(SUM(BG95:BG243), 0)</f>
        <v>0</v>
      </c>
      <c r="G36" s="494"/>
      <c r="H36" s="494"/>
      <c r="I36" s="509">
        <v>0.21</v>
      </c>
      <c r="J36" s="508">
        <v>0</v>
      </c>
      <c r="K36" s="495"/>
    </row>
    <row r="37" spans="2:11" s="492" customFormat="1" ht="14.45" hidden="1" customHeight="1">
      <c r="B37" s="493"/>
      <c r="C37" s="494"/>
      <c r="D37" s="494"/>
      <c r="E37" s="507" t="s">
        <v>56</v>
      </c>
      <c r="F37" s="508">
        <f>ROUND(SUM(BH95:BH243), 0)</f>
        <v>0</v>
      </c>
      <c r="G37" s="494"/>
      <c r="H37" s="494"/>
      <c r="I37" s="509">
        <v>0.15</v>
      </c>
      <c r="J37" s="508">
        <v>0</v>
      </c>
      <c r="K37" s="495"/>
    </row>
    <row r="38" spans="2:11" s="492" customFormat="1" ht="14.45" hidden="1" customHeight="1">
      <c r="B38" s="493"/>
      <c r="C38" s="494"/>
      <c r="D38" s="494"/>
      <c r="E38" s="507" t="s">
        <v>57</v>
      </c>
      <c r="F38" s="508">
        <f>ROUND(SUM(BI95:BI243), 0)</f>
        <v>0</v>
      </c>
      <c r="G38" s="494"/>
      <c r="H38" s="494"/>
      <c r="I38" s="509">
        <v>0</v>
      </c>
      <c r="J38" s="508">
        <v>0</v>
      </c>
      <c r="K38" s="495"/>
    </row>
    <row r="39" spans="2:11" s="492" customFormat="1" ht="6.95" customHeight="1">
      <c r="B39" s="493"/>
      <c r="C39" s="494"/>
      <c r="D39" s="494"/>
      <c r="E39" s="494"/>
      <c r="F39" s="494"/>
      <c r="G39" s="494"/>
      <c r="H39" s="494"/>
      <c r="I39" s="494"/>
      <c r="J39" s="494"/>
      <c r="K39" s="495"/>
    </row>
    <row r="40" spans="2:11" s="492" customFormat="1" ht="25.35" customHeight="1">
      <c r="B40" s="493"/>
      <c r="C40" s="510"/>
      <c r="D40" s="511" t="s">
        <v>58</v>
      </c>
      <c r="E40" s="512"/>
      <c r="F40" s="512"/>
      <c r="G40" s="513" t="s">
        <v>59</v>
      </c>
      <c r="H40" s="514" t="s">
        <v>60</v>
      </c>
      <c r="I40" s="512"/>
      <c r="J40" s="515">
        <f>SUM(J31:J38)</f>
        <v>0</v>
      </c>
      <c r="K40" s="516"/>
    </row>
    <row r="41" spans="2:11" s="492" customFormat="1" ht="14.45" customHeight="1">
      <c r="B41" s="517"/>
      <c r="C41" s="518"/>
      <c r="D41" s="518"/>
      <c r="E41" s="518"/>
      <c r="F41" s="518"/>
      <c r="G41" s="518"/>
      <c r="H41" s="518"/>
      <c r="I41" s="518"/>
      <c r="J41" s="518"/>
      <c r="K41" s="519"/>
    </row>
    <row r="45" spans="2:11" s="492" customFormat="1" ht="6.95" customHeight="1">
      <c r="B45" s="520"/>
      <c r="C45" s="521"/>
      <c r="D45" s="521"/>
      <c r="E45" s="521"/>
      <c r="F45" s="521"/>
      <c r="G45" s="521"/>
      <c r="H45" s="521"/>
      <c r="I45" s="521"/>
      <c r="J45" s="521"/>
      <c r="K45" s="522"/>
    </row>
    <row r="46" spans="2:11" s="492" customFormat="1" ht="36.950000000000003" customHeight="1">
      <c r="B46" s="493"/>
      <c r="C46" s="488" t="s">
        <v>155</v>
      </c>
      <c r="D46" s="494"/>
      <c r="E46" s="494"/>
      <c r="F46" s="494"/>
      <c r="G46" s="494"/>
      <c r="H46" s="494"/>
      <c r="I46" s="494"/>
      <c r="J46" s="494"/>
      <c r="K46" s="495"/>
    </row>
    <row r="47" spans="2:11" s="492" customFormat="1" ht="6.95" customHeight="1">
      <c r="B47" s="493"/>
      <c r="C47" s="494"/>
      <c r="D47" s="494"/>
      <c r="E47" s="494"/>
      <c r="F47" s="494"/>
      <c r="G47" s="494"/>
      <c r="H47" s="494"/>
      <c r="I47" s="494"/>
      <c r="J47" s="494"/>
      <c r="K47" s="495"/>
    </row>
    <row r="48" spans="2:11" s="492" customFormat="1" ht="14.45" customHeight="1">
      <c r="B48" s="493"/>
      <c r="C48" s="491" t="s">
        <v>20</v>
      </c>
      <c r="D48" s="494"/>
      <c r="E48" s="494"/>
      <c r="F48" s="494"/>
      <c r="G48" s="494"/>
      <c r="H48" s="494"/>
      <c r="I48" s="494"/>
      <c r="J48" s="494"/>
      <c r="K48" s="495"/>
    </row>
    <row r="49" spans="2:47" s="492" customFormat="1" ht="16.5" customHeight="1">
      <c r="B49" s="493"/>
      <c r="C49" s="494"/>
      <c r="D49" s="494"/>
      <c r="E49" s="961" t="str">
        <f>E7</f>
        <v>Rekonstrukce domu blok 60, č.p. 2180, ul. Táboritů v mostě, domov se zvláštním režimem</v>
      </c>
      <c r="F49" s="967"/>
      <c r="G49" s="967"/>
      <c r="H49" s="967"/>
      <c r="I49" s="494"/>
      <c r="J49" s="494"/>
      <c r="K49" s="495"/>
    </row>
    <row r="50" spans="2:47" ht="15">
      <c r="B50" s="486"/>
      <c r="C50" s="491" t="s">
        <v>150</v>
      </c>
      <c r="D50" s="487"/>
      <c r="E50" s="487"/>
      <c r="F50" s="487"/>
      <c r="G50" s="487"/>
      <c r="H50" s="487"/>
      <c r="I50" s="487"/>
      <c r="J50" s="487"/>
      <c r="K50" s="489"/>
    </row>
    <row r="51" spans="2:47" ht="16.5" customHeight="1">
      <c r="B51" s="486"/>
      <c r="C51" s="487"/>
      <c r="D51" s="487"/>
      <c r="E51" s="961" t="s">
        <v>151</v>
      </c>
      <c r="F51" s="920"/>
      <c r="G51" s="920"/>
      <c r="H51" s="920"/>
      <c r="I51" s="487"/>
      <c r="J51" s="487"/>
      <c r="K51" s="489"/>
    </row>
    <row r="52" spans="2:47" ht="15">
      <c r="B52" s="486"/>
      <c r="C52" s="491" t="s">
        <v>152</v>
      </c>
      <c r="D52" s="487"/>
      <c r="E52" s="487"/>
      <c r="F52" s="487"/>
      <c r="G52" s="487"/>
      <c r="H52" s="487"/>
      <c r="I52" s="487"/>
      <c r="J52" s="487"/>
      <c r="K52" s="489"/>
    </row>
    <row r="53" spans="2:47" s="492" customFormat="1" ht="16.5" customHeight="1">
      <c r="B53" s="493"/>
      <c r="C53" s="494"/>
      <c r="D53" s="494"/>
      <c r="E53" s="942" t="s">
        <v>5273</v>
      </c>
      <c r="F53" s="962"/>
      <c r="G53" s="962"/>
      <c r="H53" s="962"/>
      <c r="I53" s="494"/>
      <c r="J53" s="494"/>
      <c r="K53" s="495"/>
    </row>
    <row r="54" spans="2:47" s="492" customFormat="1" ht="14.45" customHeight="1">
      <c r="B54" s="493"/>
      <c r="C54" s="491" t="s">
        <v>5274</v>
      </c>
      <c r="D54" s="494"/>
      <c r="E54" s="494"/>
      <c r="F54" s="494"/>
      <c r="G54" s="494"/>
      <c r="H54" s="494"/>
      <c r="I54" s="494"/>
      <c r="J54" s="494"/>
      <c r="K54" s="495"/>
    </row>
    <row r="55" spans="2:47" s="492" customFormat="1" ht="17.25" customHeight="1">
      <c r="B55" s="493"/>
      <c r="C55" s="494"/>
      <c r="D55" s="494"/>
      <c r="E55" s="963" t="str">
        <f>E13</f>
        <v>04 - SO 01.7.4 - Výtlak od čerpadla do Š4</v>
      </c>
      <c r="F55" s="962"/>
      <c r="G55" s="962"/>
      <c r="H55" s="962"/>
      <c r="I55" s="494"/>
      <c r="J55" s="494"/>
      <c r="K55" s="495"/>
    </row>
    <row r="56" spans="2:47" s="492" customFormat="1" ht="6.95" customHeight="1">
      <c r="B56" s="493"/>
      <c r="C56" s="494"/>
      <c r="D56" s="494"/>
      <c r="E56" s="494"/>
      <c r="F56" s="494"/>
      <c r="G56" s="494"/>
      <c r="H56" s="494"/>
      <c r="I56" s="494"/>
      <c r="J56" s="494"/>
      <c r="K56" s="495"/>
    </row>
    <row r="57" spans="2:47" s="492" customFormat="1" ht="18" customHeight="1">
      <c r="B57" s="493"/>
      <c r="C57" s="491" t="s">
        <v>26</v>
      </c>
      <c r="D57" s="494"/>
      <c r="E57" s="494"/>
      <c r="F57" s="496" t="str">
        <f>F16</f>
        <v>Most</v>
      </c>
      <c r="G57" s="494"/>
      <c r="H57" s="494"/>
      <c r="I57" s="491" t="s">
        <v>28</v>
      </c>
      <c r="J57" s="497" t="str">
        <f>IF(J16="","",J16)</f>
        <v>13. 12. 2017</v>
      </c>
      <c r="K57" s="495"/>
    </row>
    <row r="58" spans="2:47" s="492" customFormat="1" ht="6.95" customHeight="1">
      <c r="B58" s="493"/>
      <c r="C58" s="494"/>
      <c r="D58" s="494"/>
      <c r="E58" s="494"/>
      <c r="F58" s="494"/>
      <c r="G58" s="494"/>
      <c r="H58" s="494"/>
      <c r="I58" s="494"/>
      <c r="J58" s="494"/>
      <c r="K58" s="495"/>
    </row>
    <row r="59" spans="2:47" s="492" customFormat="1" ht="15">
      <c r="B59" s="493"/>
      <c r="C59" s="491" t="s">
        <v>34</v>
      </c>
      <c r="D59" s="494"/>
      <c r="E59" s="494"/>
      <c r="F59" s="496" t="str">
        <f>E19</f>
        <v>Mostecká bytová a.s.</v>
      </c>
      <c r="G59" s="494"/>
      <c r="H59" s="494"/>
      <c r="I59" s="491" t="s">
        <v>41</v>
      </c>
      <c r="J59" s="924" t="str">
        <f>E25</f>
        <v>Ct. Žežulka - ZEFRAPROJEKT</v>
      </c>
      <c r="K59" s="495"/>
    </row>
    <row r="60" spans="2:47" s="492" customFormat="1" ht="14.45" customHeight="1">
      <c r="B60" s="493"/>
      <c r="C60" s="491" t="s">
        <v>39</v>
      </c>
      <c r="D60" s="494"/>
      <c r="E60" s="494"/>
      <c r="F60" s="496" t="str">
        <f>IF(E22="","",E22)</f>
        <v/>
      </c>
      <c r="G60" s="494"/>
      <c r="H60" s="494"/>
      <c r="I60" s="494"/>
      <c r="J60" s="964"/>
      <c r="K60" s="495"/>
    </row>
    <row r="61" spans="2:47" s="492" customFormat="1" ht="10.35" customHeight="1">
      <c r="B61" s="493"/>
      <c r="C61" s="494"/>
      <c r="D61" s="494"/>
      <c r="E61" s="494"/>
      <c r="F61" s="494"/>
      <c r="G61" s="494"/>
      <c r="H61" s="494"/>
      <c r="I61" s="494"/>
      <c r="J61" s="494"/>
      <c r="K61" s="495"/>
    </row>
    <row r="62" spans="2:47" s="492" customFormat="1" ht="29.25" customHeight="1">
      <c r="B62" s="493"/>
      <c r="C62" s="523" t="s">
        <v>156</v>
      </c>
      <c r="D62" s="510"/>
      <c r="E62" s="510"/>
      <c r="F62" s="510"/>
      <c r="G62" s="510"/>
      <c r="H62" s="510"/>
      <c r="I62" s="510"/>
      <c r="J62" s="524" t="s">
        <v>157</v>
      </c>
      <c r="K62" s="525"/>
    </row>
    <row r="63" spans="2:47" s="492" customFormat="1" ht="10.35" customHeight="1">
      <c r="B63" s="493"/>
      <c r="C63" s="494"/>
      <c r="D63" s="494"/>
      <c r="E63" s="494"/>
      <c r="F63" s="494"/>
      <c r="G63" s="494"/>
      <c r="H63" s="494"/>
      <c r="I63" s="494"/>
      <c r="J63" s="494"/>
      <c r="K63" s="495"/>
    </row>
    <row r="64" spans="2:47" s="492" customFormat="1" ht="29.25" customHeight="1">
      <c r="B64" s="493"/>
      <c r="C64" s="526" t="s">
        <v>158</v>
      </c>
      <c r="D64" s="494"/>
      <c r="E64" s="494"/>
      <c r="F64" s="494"/>
      <c r="G64" s="494"/>
      <c r="H64" s="494"/>
      <c r="I64" s="494"/>
      <c r="J64" s="505">
        <f>J95</f>
        <v>0</v>
      </c>
      <c r="K64" s="495"/>
      <c r="AU64" s="482" t="s">
        <v>159</v>
      </c>
    </row>
    <row r="65" spans="2:12" s="533" customFormat="1" ht="24.95" customHeight="1">
      <c r="B65" s="527"/>
      <c r="C65" s="528"/>
      <c r="D65" s="529" t="s">
        <v>160</v>
      </c>
      <c r="E65" s="530"/>
      <c r="F65" s="530"/>
      <c r="G65" s="530"/>
      <c r="H65" s="530"/>
      <c r="I65" s="530"/>
      <c r="J65" s="531">
        <f>J96</f>
        <v>0</v>
      </c>
      <c r="K65" s="532"/>
    </row>
    <row r="66" spans="2:12" s="540" customFormat="1" ht="19.899999999999999" customHeight="1">
      <c r="B66" s="534"/>
      <c r="C66" s="535"/>
      <c r="D66" s="536" t="s">
        <v>1954</v>
      </c>
      <c r="E66" s="537"/>
      <c r="F66" s="537"/>
      <c r="G66" s="537"/>
      <c r="H66" s="537"/>
      <c r="I66" s="537"/>
      <c r="J66" s="538">
        <f>J97</f>
        <v>0</v>
      </c>
      <c r="K66" s="539"/>
    </row>
    <row r="67" spans="2:12" s="540" customFormat="1" ht="19.899999999999999" customHeight="1">
      <c r="B67" s="534"/>
      <c r="C67" s="535"/>
      <c r="D67" s="536" t="s">
        <v>162</v>
      </c>
      <c r="E67" s="537"/>
      <c r="F67" s="537"/>
      <c r="G67" s="537"/>
      <c r="H67" s="537"/>
      <c r="I67" s="537"/>
      <c r="J67" s="538">
        <f>J169</f>
        <v>0</v>
      </c>
      <c r="K67" s="539"/>
    </row>
    <row r="68" spans="2:12" s="540" customFormat="1" ht="19.899999999999999" customHeight="1">
      <c r="B68" s="534"/>
      <c r="C68" s="535"/>
      <c r="D68" s="536" t="s">
        <v>5276</v>
      </c>
      <c r="E68" s="537"/>
      <c r="F68" s="537"/>
      <c r="G68" s="537"/>
      <c r="H68" s="537"/>
      <c r="I68" s="537"/>
      <c r="J68" s="538">
        <f>J186</f>
        <v>0</v>
      </c>
      <c r="K68" s="539"/>
    </row>
    <row r="69" spans="2:12" s="540" customFormat="1" ht="19.899999999999999" customHeight="1">
      <c r="B69" s="534"/>
      <c r="C69" s="535"/>
      <c r="D69" s="536" t="s">
        <v>163</v>
      </c>
      <c r="E69" s="537"/>
      <c r="F69" s="537"/>
      <c r="G69" s="537"/>
      <c r="H69" s="537"/>
      <c r="I69" s="537"/>
      <c r="J69" s="538">
        <f>J221</f>
        <v>0</v>
      </c>
      <c r="K69" s="539"/>
    </row>
    <row r="70" spans="2:12" s="540" customFormat="1" ht="19.899999999999999" customHeight="1">
      <c r="B70" s="534"/>
      <c r="C70" s="535"/>
      <c r="D70" s="536" t="s">
        <v>165</v>
      </c>
      <c r="E70" s="537"/>
      <c r="F70" s="537"/>
      <c r="G70" s="537"/>
      <c r="H70" s="537"/>
      <c r="I70" s="537"/>
      <c r="J70" s="538">
        <f>J230</f>
        <v>0</v>
      </c>
      <c r="K70" s="539"/>
    </row>
    <row r="71" spans="2:12" s="533" customFormat="1" ht="24.95" customHeight="1">
      <c r="B71" s="527"/>
      <c r="C71" s="528"/>
      <c r="D71" s="529" t="s">
        <v>180</v>
      </c>
      <c r="E71" s="530"/>
      <c r="F71" s="530"/>
      <c r="G71" s="530"/>
      <c r="H71" s="530"/>
      <c r="I71" s="530"/>
      <c r="J71" s="531">
        <f>J235</f>
        <v>0</v>
      </c>
      <c r="K71" s="532"/>
    </row>
    <row r="72" spans="2:12" s="492" customFormat="1" ht="21.75" customHeight="1">
      <c r="B72" s="493"/>
      <c r="C72" s="494"/>
      <c r="D72" s="494"/>
      <c r="E72" s="494"/>
      <c r="F72" s="494"/>
      <c r="G72" s="494"/>
      <c r="H72" s="494"/>
      <c r="I72" s="494"/>
      <c r="J72" s="494"/>
      <c r="K72" s="495"/>
    </row>
    <row r="73" spans="2:12" s="492" customFormat="1" ht="6.95" customHeight="1">
      <c r="B73" s="517"/>
      <c r="C73" s="518"/>
      <c r="D73" s="518"/>
      <c r="E73" s="518"/>
      <c r="F73" s="518"/>
      <c r="G73" s="518"/>
      <c r="H73" s="518"/>
      <c r="I73" s="518"/>
      <c r="J73" s="518"/>
      <c r="K73" s="519"/>
    </row>
    <row r="77" spans="2:12" s="492" customFormat="1" ht="6.95" customHeight="1">
      <c r="B77" s="520"/>
      <c r="C77" s="521"/>
      <c r="D77" s="521"/>
      <c r="E77" s="521"/>
      <c r="F77" s="521"/>
      <c r="G77" s="521"/>
      <c r="H77" s="521"/>
      <c r="I77" s="521"/>
      <c r="J77" s="521"/>
      <c r="K77" s="521"/>
      <c r="L77" s="493"/>
    </row>
    <row r="78" spans="2:12" s="492" customFormat="1" ht="36.950000000000003" customHeight="1">
      <c r="B78" s="493"/>
      <c r="C78" s="541" t="s">
        <v>181</v>
      </c>
      <c r="L78" s="493"/>
    </row>
    <row r="79" spans="2:12" s="492" customFormat="1" ht="6.95" customHeight="1">
      <c r="B79" s="493"/>
      <c r="L79" s="493"/>
    </row>
    <row r="80" spans="2:12" s="492" customFormat="1" ht="14.45" customHeight="1">
      <c r="B80" s="493"/>
      <c r="C80" s="542" t="s">
        <v>20</v>
      </c>
      <c r="L80" s="493"/>
    </row>
    <row r="81" spans="2:63" s="492" customFormat="1" ht="16.5" customHeight="1">
      <c r="B81" s="493"/>
      <c r="E81" s="965" t="str">
        <f>E7</f>
        <v>Rekonstrukce domu blok 60, č.p. 2180, ul. Táboritů v mostě, domov se zvláštním režimem</v>
      </c>
      <c r="F81" s="966"/>
      <c r="G81" s="966"/>
      <c r="H81" s="966"/>
      <c r="L81" s="493"/>
    </row>
    <row r="82" spans="2:63" ht="15">
      <c r="B82" s="486"/>
      <c r="C82" s="542" t="s">
        <v>150</v>
      </c>
      <c r="L82" s="486"/>
    </row>
    <row r="83" spans="2:63" ht="16.5" customHeight="1">
      <c r="B83" s="486"/>
      <c r="E83" s="965" t="s">
        <v>151</v>
      </c>
      <c r="F83" s="956"/>
      <c r="G83" s="956"/>
      <c r="H83" s="956"/>
      <c r="L83" s="486"/>
    </row>
    <row r="84" spans="2:63" ht="15">
      <c r="B84" s="486"/>
      <c r="C84" s="542" t="s">
        <v>152</v>
      </c>
      <c r="L84" s="486"/>
    </row>
    <row r="85" spans="2:63" s="492" customFormat="1" ht="16.5" customHeight="1">
      <c r="B85" s="493"/>
      <c r="E85" s="976" t="s">
        <v>5273</v>
      </c>
      <c r="F85" s="959"/>
      <c r="G85" s="959"/>
      <c r="H85" s="959"/>
      <c r="L85" s="493"/>
    </row>
    <row r="86" spans="2:63" s="492" customFormat="1" ht="14.45" customHeight="1">
      <c r="B86" s="493"/>
      <c r="C86" s="542" t="s">
        <v>5274</v>
      </c>
      <c r="L86" s="493"/>
    </row>
    <row r="87" spans="2:63" s="492" customFormat="1" ht="17.25" customHeight="1">
      <c r="B87" s="493"/>
      <c r="E87" s="935" t="str">
        <f>E13</f>
        <v>04 - SO 01.7.4 - Výtlak od čerpadla do Š4</v>
      </c>
      <c r="F87" s="959"/>
      <c r="G87" s="959"/>
      <c r="H87" s="959"/>
      <c r="L87" s="493"/>
    </row>
    <row r="88" spans="2:63" s="492" customFormat="1" ht="6.95" customHeight="1">
      <c r="B88" s="493"/>
      <c r="L88" s="493"/>
    </row>
    <row r="89" spans="2:63" s="492" customFormat="1" ht="18" customHeight="1">
      <c r="B89" s="493"/>
      <c r="C89" s="542" t="s">
        <v>26</v>
      </c>
      <c r="F89" s="543" t="str">
        <f>F16</f>
        <v>Most</v>
      </c>
      <c r="I89" s="542" t="s">
        <v>28</v>
      </c>
      <c r="J89" s="544" t="str">
        <f>IF(J16="","",J16)</f>
        <v>13. 12. 2017</v>
      </c>
      <c r="L89" s="493"/>
    </row>
    <row r="90" spans="2:63" s="492" customFormat="1" ht="6.95" customHeight="1">
      <c r="B90" s="493"/>
      <c r="L90" s="493"/>
    </row>
    <row r="91" spans="2:63" s="492" customFormat="1" ht="15">
      <c r="B91" s="493"/>
      <c r="C91" s="542" t="s">
        <v>34</v>
      </c>
      <c r="F91" s="543" t="str">
        <f>E19</f>
        <v>Mostecká bytová a.s.</v>
      </c>
      <c r="I91" s="542" t="s">
        <v>41</v>
      </c>
      <c r="J91" s="543" t="str">
        <f>E25</f>
        <v>Ct. Žežulka - ZEFRAPROJEKT</v>
      </c>
      <c r="L91" s="493"/>
    </row>
    <row r="92" spans="2:63" s="492" customFormat="1" ht="14.45" customHeight="1">
      <c r="B92" s="493"/>
      <c r="C92" s="542" t="s">
        <v>39</v>
      </c>
      <c r="F92" s="543" t="str">
        <f>IF(E22="","",E22)</f>
        <v/>
      </c>
      <c r="L92" s="493"/>
    </row>
    <row r="93" spans="2:63" s="492" customFormat="1" ht="10.35" customHeight="1">
      <c r="B93" s="493"/>
      <c r="L93" s="493"/>
    </row>
    <row r="94" spans="2:63" s="552" customFormat="1" ht="29.25" customHeight="1">
      <c r="B94" s="545"/>
      <c r="C94" s="546" t="s">
        <v>182</v>
      </c>
      <c r="D94" s="547" t="s">
        <v>67</v>
      </c>
      <c r="E94" s="547" t="s">
        <v>63</v>
      </c>
      <c r="F94" s="547" t="s">
        <v>183</v>
      </c>
      <c r="G94" s="547" t="s">
        <v>184</v>
      </c>
      <c r="H94" s="547" t="s">
        <v>185</v>
      </c>
      <c r="I94" s="547" t="s">
        <v>186</v>
      </c>
      <c r="J94" s="547" t="s">
        <v>157</v>
      </c>
      <c r="K94" s="548" t="s">
        <v>187</v>
      </c>
      <c r="L94" s="545"/>
      <c r="M94" s="549" t="s">
        <v>188</v>
      </c>
      <c r="N94" s="550" t="s">
        <v>52</v>
      </c>
      <c r="O94" s="550" t="s">
        <v>189</v>
      </c>
      <c r="P94" s="550" t="s">
        <v>190</v>
      </c>
      <c r="Q94" s="550" t="s">
        <v>191</v>
      </c>
      <c r="R94" s="550" t="s">
        <v>192</v>
      </c>
      <c r="S94" s="550" t="s">
        <v>193</v>
      </c>
      <c r="T94" s="551" t="s">
        <v>194</v>
      </c>
    </row>
    <row r="95" spans="2:63" s="492" customFormat="1" ht="29.25" customHeight="1">
      <c r="B95" s="493"/>
      <c r="C95" s="553" t="s">
        <v>158</v>
      </c>
      <c r="J95" s="554">
        <f>BK95</f>
        <v>0</v>
      </c>
      <c r="L95" s="493"/>
      <c r="M95" s="555"/>
      <c r="N95" s="502"/>
      <c r="O95" s="502"/>
      <c r="P95" s="556">
        <f>P96+P235</f>
        <v>0</v>
      </c>
      <c r="Q95" s="502"/>
      <c r="R95" s="556">
        <f>R96+R235</f>
        <v>42.728450889999998</v>
      </c>
      <c r="S95" s="502"/>
      <c r="T95" s="557">
        <f>T96+T235</f>
        <v>0</v>
      </c>
      <c r="AT95" s="482" t="s">
        <v>81</v>
      </c>
      <c r="AU95" s="482" t="s">
        <v>159</v>
      </c>
      <c r="BK95" s="558">
        <f>BK96+BK235</f>
        <v>0</v>
      </c>
    </row>
    <row r="96" spans="2:63" s="560" customFormat="1" ht="37.35" customHeight="1">
      <c r="B96" s="559"/>
      <c r="D96" s="561" t="s">
        <v>81</v>
      </c>
      <c r="E96" s="562" t="s">
        <v>195</v>
      </c>
      <c r="F96" s="562" t="s">
        <v>196</v>
      </c>
      <c r="J96" s="563">
        <f>BK96</f>
        <v>0</v>
      </c>
      <c r="L96" s="559"/>
      <c r="M96" s="564"/>
      <c r="N96" s="565"/>
      <c r="O96" s="565"/>
      <c r="P96" s="566">
        <f>P97+P169+P186+P221+P230</f>
        <v>0</v>
      </c>
      <c r="Q96" s="565"/>
      <c r="R96" s="566">
        <f>R97+R169+R186+R221+R230</f>
        <v>42.728450889999998</v>
      </c>
      <c r="S96" s="565"/>
      <c r="T96" s="567">
        <f>T97+T169+T186+T221+T230</f>
        <v>0</v>
      </c>
      <c r="AR96" s="561" t="s">
        <v>11</v>
      </c>
      <c r="AT96" s="568" t="s">
        <v>81</v>
      </c>
      <c r="AU96" s="568" t="s">
        <v>82</v>
      </c>
      <c r="AY96" s="561" t="s">
        <v>197</v>
      </c>
      <c r="BK96" s="569">
        <f>BK97+BK169+BK186+BK221+BK230</f>
        <v>0</v>
      </c>
    </row>
    <row r="97" spans="2:65" s="560" customFormat="1" ht="19.899999999999999" customHeight="1">
      <c r="B97" s="559"/>
      <c r="D97" s="561" t="s">
        <v>81</v>
      </c>
      <c r="E97" s="570" t="s">
        <v>11</v>
      </c>
      <c r="F97" s="570" t="s">
        <v>1967</v>
      </c>
      <c r="J97" s="571">
        <f>BK97</f>
        <v>0</v>
      </c>
      <c r="L97" s="559"/>
      <c r="M97" s="564"/>
      <c r="N97" s="565"/>
      <c r="O97" s="565"/>
      <c r="P97" s="566">
        <f>SUM(P98:P168)</f>
        <v>0</v>
      </c>
      <c r="Q97" s="565"/>
      <c r="R97" s="566">
        <f>SUM(R98:R168)</f>
        <v>41.048029999999997</v>
      </c>
      <c r="S97" s="565"/>
      <c r="T97" s="567">
        <f>SUM(T98:T168)</f>
        <v>0</v>
      </c>
      <c r="AR97" s="561" t="s">
        <v>11</v>
      </c>
      <c r="AT97" s="568" t="s">
        <v>81</v>
      </c>
      <c r="AU97" s="568" t="s">
        <v>11</v>
      </c>
      <c r="AY97" s="561" t="s">
        <v>197</v>
      </c>
      <c r="BK97" s="569">
        <f>SUM(BK98:BK168)</f>
        <v>0</v>
      </c>
    </row>
    <row r="98" spans="2:65" s="492" customFormat="1" ht="25.5" customHeight="1">
      <c r="B98" s="493"/>
      <c r="C98" s="572" t="s">
        <v>11</v>
      </c>
      <c r="D98" s="572" t="s">
        <v>199</v>
      </c>
      <c r="E98" s="573" t="s">
        <v>5413</v>
      </c>
      <c r="F98" s="574" t="s">
        <v>5414</v>
      </c>
      <c r="G98" s="575" t="s">
        <v>876</v>
      </c>
      <c r="H98" s="576">
        <v>107</v>
      </c>
      <c r="I98" s="7"/>
      <c r="J98" s="577">
        <f>ROUND(I98*H98,0)</f>
        <v>0</v>
      </c>
      <c r="K98" s="574" t="s">
        <v>203</v>
      </c>
      <c r="L98" s="493"/>
      <c r="M98" s="578" t="s">
        <v>5</v>
      </c>
      <c r="N98" s="579" t="s">
        <v>53</v>
      </c>
      <c r="O98" s="494"/>
      <c r="P98" s="580">
        <f>O98*H98</f>
        <v>0</v>
      </c>
      <c r="Q98" s="580">
        <v>1E-4</v>
      </c>
      <c r="R98" s="580">
        <f>Q98*H98</f>
        <v>1.0700000000000001E-2</v>
      </c>
      <c r="S98" s="580">
        <v>0</v>
      </c>
      <c r="T98" s="581">
        <f>S98*H98</f>
        <v>0</v>
      </c>
      <c r="AR98" s="482" t="s">
        <v>129</v>
      </c>
      <c r="AT98" s="482" t="s">
        <v>199</v>
      </c>
      <c r="AU98" s="482" t="s">
        <v>89</v>
      </c>
      <c r="AY98" s="482" t="s">
        <v>197</v>
      </c>
      <c r="BE98" s="582">
        <f>IF(N98="základní",J98,0)</f>
        <v>0</v>
      </c>
      <c r="BF98" s="582">
        <f>IF(N98="snížená",J98,0)</f>
        <v>0</v>
      </c>
      <c r="BG98" s="582">
        <f>IF(N98="zákl. přenesená",J98,0)</f>
        <v>0</v>
      </c>
      <c r="BH98" s="582">
        <f>IF(N98="sníž. přenesená",J98,0)</f>
        <v>0</v>
      </c>
      <c r="BI98" s="582">
        <f>IF(N98="nulová",J98,0)</f>
        <v>0</v>
      </c>
      <c r="BJ98" s="482" t="s">
        <v>11</v>
      </c>
      <c r="BK98" s="582">
        <f>ROUND(I98*H98,0)</f>
        <v>0</v>
      </c>
      <c r="BL98" s="482" t="s">
        <v>129</v>
      </c>
      <c r="BM98" s="482" t="s">
        <v>5839</v>
      </c>
    </row>
    <row r="99" spans="2:65" s="492" customFormat="1" ht="135">
      <c r="B99" s="493"/>
      <c r="D99" s="594" t="s">
        <v>257</v>
      </c>
      <c r="F99" s="595" t="s">
        <v>5416</v>
      </c>
      <c r="L99" s="493"/>
      <c r="M99" s="596"/>
      <c r="N99" s="494"/>
      <c r="O99" s="494"/>
      <c r="P99" s="494"/>
      <c r="Q99" s="494"/>
      <c r="R99" s="494"/>
      <c r="S99" s="494"/>
      <c r="T99" s="597"/>
      <c r="AT99" s="482" t="s">
        <v>257</v>
      </c>
      <c r="AU99" s="482" t="s">
        <v>89</v>
      </c>
    </row>
    <row r="100" spans="2:65" s="599" customFormat="1">
      <c r="B100" s="598"/>
      <c r="D100" s="594" t="s">
        <v>205</v>
      </c>
      <c r="E100" s="600" t="s">
        <v>5</v>
      </c>
      <c r="F100" s="601" t="s">
        <v>5840</v>
      </c>
      <c r="H100" s="600" t="s">
        <v>5</v>
      </c>
      <c r="L100" s="598"/>
      <c r="M100" s="602"/>
      <c r="N100" s="603"/>
      <c r="O100" s="603"/>
      <c r="P100" s="603"/>
      <c r="Q100" s="603"/>
      <c r="R100" s="603"/>
      <c r="S100" s="603"/>
      <c r="T100" s="604"/>
      <c r="AT100" s="600" t="s">
        <v>205</v>
      </c>
      <c r="AU100" s="600" t="s">
        <v>89</v>
      </c>
      <c r="AV100" s="599" t="s">
        <v>11</v>
      </c>
      <c r="AW100" s="599" t="s">
        <v>43</v>
      </c>
      <c r="AX100" s="599" t="s">
        <v>82</v>
      </c>
      <c r="AY100" s="600" t="s">
        <v>197</v>
      </c>
    </row>
    <row r="101" spans="2:65" s="606" customFormat="1">
      <c r="B101" s="605"/>
      <c r="D101" s="594" t="s">
        <v>205</v>
      </c>
      <c r="E101" s="607" t="s">
        <v>5</v>
      </c>
      <c r="F101" s="608" t="s">
        <v>5841</v>
      </c>
      <c r="H101" s="609">
        <v>107</v>
      </c>
      <c r="L101" s="605"/>
      <c r="M101" s="610"/>
      <c r="N101" s="611"/>
      <c r="O101" s="611"/>
      <c r="P101" s="611"/>
      <c r="Q101" s="611"/>
      <c r="R101" s="611"/>
      <c r="S101" s="611"/>
      <c r="T101" s="612"/>
      <c r="AT101" s="607" t="s">
        <v>205</v>
      </c>
      <c r="AU101" s="607" t="s">
        <v>89</v>
      </c>
      <c r="AV101" s="606" t="s">
        <v>89</v>
      </c>
      <c r="AW101" s="606" t="s">
        <v>43</v>
      </c>
      <c r="AX101" s="606" t="s">
        <v>82</v>
      </c>
      <c r="AY101" s="607" t="s">
        <v>197</v>
      </c>
    </row>
    <row r="102" spans="2:65" s="614" customFormat="1">
      <c r="B102" s="613"/>
      <c r="D102" s="594" t="s">
        <v>205</v>
      </c>
      <c r="E102" s="615" t="s">
        <v>5</v>
      </c>
      <c r="F102" s="616" t="s">
        <v>210</v>
      </c>
      <c r="H102" s="617">
        <v>107</v>
      </c>
      <c r="L102" s="613"/>
      <c r="M102" s="618"/>
      <c r="N102" s="619"/>
      <c r="O102" s="619"/>
      <c r="P102" s="619"/>
      <c r="Q102" s="619"/>
      <c r="R102" s="619"/>
      <c r="S102" s="619"/>
      <c r="T102" s="620"/>
      <c r="AT102" s="615" t="s">
        <v>205</v>
      </c>
      <c r="AU102" s="615" t="s">
        <v>89</v>
      </c>
      <c r="AV102" s="614" t="s">
        <v>129</v>
      </c>
      <c r="AW102" s="614" t="s">
        <v>43</v>
      </c>
      <c r="AX102" s="614" t="s">
        <v>11</v>
      </c>
      <c r="AY102" s="615" t="s">
        <v>197</v>
      </c>
    </row>
    <row r="103" spans="2:65" s="492" customFormat="1" ht="25.5" customHeight="1">
      <c r="B103" s="493"/>
      <c r="C103" s="572" t="s">
        <v>89</v>
      </c>
      <c r="D103" s="572" t="s">
        <v>199</v>
      </c>
      <c r="E103" s="573" t="s">
        <v>5418</v>
      </c>
      <c r="F103" s="574" t="s">
        <v>5419</v>
      </c>
      <c r="G103" s="575" t="s">
        <v>876</v>
      </c>
      <c r="H103" s="576">
        <v>107</v>
      </c>
      <c r="I103" s="7"/>
      <c r="J103" s="577">
        <f>ROUND(I103*H103,0)</f>
        <v>0</v>
      </c>
      <c r="K103" s="574" t="s">
        <v>203</v>
      </c>
      <c r="L103" s="493"/>
      <c r="M103" s="578" t="s">
        <v>5</v>
      </c>
      <c r="N103" s="579" t="s">
        <v>53</v>
      </c>
      <c r="O103" s="494"/>
      <c r="P103" s="580">
        <f>O103*H103</f>
        <v>0</v>
      </c>
      <c r="Q103" s="580">
        <v>0</v>
      </c>
      <c r="R103" s="580">
        <f>Q103*H103</f>
        <v>0</v>
      </c>
      <c r="S103" s="580">
        <v>0</v>
      </c>
      <c r="T103" s="581">
        <f>S103*H103</f>
        <v>0</v>
      </c>
      <c r="AR103" s="482" t="s">
        <v>129</v>
      </c>
      <c r="AT103" s="482" t="s">
        <v>199</v>
      </c>
      <c r="AU103" s="482" t="s">
        <v>89</v>
      </c>
      <c r="AY103" s="482" t="s">
        <v>197</v>
      </c>
      <c r="BE103" s="582">
        <f>IF(N103="základní",J103,0)</f>
        <v>0</v>
      </c>
      <c r="BF103" s="582">
        <f>IF(N103="snížená",J103,0)</f>
        <v>0</v>
      </c>
      <c r="BG103" s="582">
        <f>IF(N103="zákl. přenesená",J103,0)</f>
        <v>0</v>
      </c>
      <c r="BH103" s="582">
        <f>IF(N103="sníž. přenesená",J103,0)</f>
        <v>0</v>
      </c>
      <c r="BI103" s="582">
        <f>IF(N103="nulová",J103,0)</f>
        <v>0</v>
      </c>
      <c r="BJ103" s="482" t="s">
        <v>11</v>
      </c>
      <c r="BK103" s="582">
        <f>ROUND(I103*H103,0)</f>
        <v>0</v>
      </c>
      <c r="BL103" s="482" t="s">
        <v>129</v>
      </c>
      <c r="BM103" s="482" t="s">
        <v>5842</v>
      </c>
    </row>
    <row r="104" spans="2:65" s="492" customFormat="1" ht="135">
      <c r="B104" s="493"/>
      <c r="D104" s="594" t="s">
        <v>257</v>
      </c>
      <c r="F104" s="595" t="s">
        <v>5416</v>
      </c>
      <c r="L104" s="493"/>
      <c r="M104" s="596"/>
      <c r="N104" s="494"/>
      <c r="O104" s="494"/>
      <c r="P104" s="494"/>
      <c r="Q104" s="494"/>
      <c r="R104" s="494"/>
      <c r="S104" s="494"/>
      <c r="T104" s="597"/>
      <c r="AT104" s="482" t="s">
        <v>257</v>
      </c>
      <c r="AU104" s="482" t="s">
        <v>89</v>
      </c>
    </row>
    <row r="105" spans="2:65" s="492" customFormat="1" ht="25.5" customHeight="1">
      <c r="B105" s="493"/>
      <c r="C105" s="572" t="s">
        <v>114</v>
      </c>
      <c r="D105" s="572" t="s">
        <v>199</v>
      </c>
      <c r="E105" s="573" t="s">
        <v>5421</v>
      </c>
      <c r="F105" s="574" t="s">
        <v>5422</v>
      </c>
      <c r="G105" s="575" t="s">
        <v>876</v>
      </c>
      <c r="H105" s="576">
        <v>2.5</v>
      </c>
      <c r="I105" s="7"/>
      <c r="J105" s="577">
        <f>ROUND(I105*H105,0)</f>
        <v>0</v>
      </c>
      <c r="K105" s="574" t="s">
        <v>203</v>
      </c>
      <c r="L105" s="493"/>
      <c r="M105" s="578" t="s">
        <v>5</v>
      </c>
      <c r="N105" s="579" t="s">
        <v>53</v>
      </c>
      <c r="O105" s="494"/>
      <c r="P105" s="580">
        <f>O105*H105</f>
        <v>0</v>
      </c>
      <c r="Q105" s="580">
        <v>1.1820000000000001E-2</v>
      </c>
      <c r="R105" s="580">
        <f>Q105*H105</f>
        <v>2.955E-2</v>
      </c>
      <c r="S105" s="580">
        <v>0</v>
      </c>
      <c r="T105" s="581">
        <f>S105*H105</f>
        <v>0</v>
      </c>
      <c r="AR105" s="482" t="s">
        <v>129</v>
      </c>
      <c r="AT105" s="482" t="s">
        <v>199</v>
      </c>
      <c r="AU105" s="482" t="s">
        <v>89</v>
      </c>
      <c r="AY105" s="482" t="s">
        <v>197</v>
      </c>
      <c r="BE105" s="582">
        <f>IF(N105="základní",J105,0)</f>
        <v>0</v>
      </c>
      <c r="BF105" s="582">
        <f>IF(N105="snížená",J105,0)</f>
        <v>0</v>
      </c>
      <c r="BG105" s="582">
        <f>IF(N105="zákl. přenesená",J105,0)</f>
        <v>0</v>
      </c>
      <c r="BH105" s="582">
        <f>IF(N105="sníž. přenesená",J105,0)</f>
        <v>0</v>
      </c>
      <c r="BI105" s="582">
        <f>IF(N105="nulová",J105,0)</f>
        <v>0</v>
      </c>
      <c r="BJ105" s="482" t="s">
        <v>11</v>
      </c>
      <c r="BK105" s="582">
        <f>ROUND(I105*H105,0)</f>
        <v>0</v>
      </c>
      <c r="BL105" s="482" t="s">
        <v>129</v>
      </c>
      <c r="BM105" s="482" t="s">
        <v>5843</v>
      </c>
    </row>
    <row r="106" spans="2:65" s="492" customFormat="1" ht="135">
      <c r="B106" s="493"/>
      <c r="D106" s="594" t="s">
        <v>257</v>
      </c>
      <c r="F106" s="595" t="s">
        <v>5416</v>
      </c>
      <c r="L106" s="493"/>
      <c r="M106" s="596"/>
      <c r="N106" s="494"/>
      <c r="O106" s="494"/>
      <c r="P106" s="494"/>
      <c r="Q106" s="494"/>
      <c r="R106" s="494"/>
      <c r="S106" s="494"/>
      <c r="T106" s="597"/>
      <c r="AT106" s="482" t="s">
        <v>257</v>
      </c>
      <c r="AU106" s="482" t="s">
        <v>89</v>
      </c>
    </row>
    <row r="107" spans="2:65" s="492" customFormat="1" ht="25.5" customHeight="1">
      <c r="B107" s="493"/>
      <c r="C107" s="572" t="s">
        <v>129</v>
      </c>
      <c r="D107" s="572" t="s">
        <v>199</v>
      </c>
      <c r="E107" s="573" t="s">
        <v>5424</v>
      </c>
      <c r="F107" s="574" t="s">
        <v>5425</v>
      </c>
      <c r="G107" s="575" t="s">
        <v>876</v>
      </c>
      <c r="H107" s="576">
        <v>2.5</v>
      </c>
      <c r="I107" s="7"/>
      <c r="J107" s="577">
        <f>ROUND(I107*H107,0)</f>
        <v>0</v>
      </c>
      <c r="K107" s="574" t="s">
        <v>203</v>
      </c>
      <c r="L107" s="493"/>
      <c r="M107" s="578" t="s">
        <v>5</v>
      </c>
      <c r="N107" s="579" t="s">
        <v>53</v>
      </c>
      <c r="O107" s="494"/>
      <c r="P107" s="580">
        <f>O107*H107</f>
        <v>0</v>
      </c>
      <c r="Q107" s="580">
        <v>0</v>
      </c>
      <c r="R107" s="580">
        <f>Q107*H107</f>
        <v>0</v>
      </c>
      <c r="S107" s="580">
        <v>0</v>
      </c>
      <c r="T107" s="581">
        <f>S107*H107</f>
        <v>0</v>
      </c>
      <c r="AR107" s="482" t="s">
        <v>129</v>
      </c>
      <c r="AT107" s="482" t="s">
        <v>199</v>
      </c>
      <c r="AU107" s="482" t="s">
        <v>89</v>
      </c>
      <c r="AY107" s="482" t="s">
        <v>197</v>
      </c>
      <c r="BE107" s="582">
        <f>IF(N107="základní",J107,0)</f>
        <v>0</v>
      </c>
      <c r="BF107" s="582">
        <f>IF(N107="snížená",J107,0)</f>
        <v>0</v>
      </c>
      <c r="BG107" s="582">
        <f>IF(N107="zákl. přenesená",J107,0)</f>
        <v>0</v>
      </c>
      <c r="BH107" s="582">
        <f>IF(N107="sníž. přenesená",J107,0)</f>
        <v>0</v>
      </c>
      <c r="BI107" s="582">
        <f>IF(N107="nulová",J107,0)</f>
        <v>0</v>
      </c>
      <c r="BJ107" s="482" t="s">
        <v>11</v>
      </c>
      <c r="BK107" s="582">
        <f>ROUND(I107*H107,0)</f>
        <v>0</v>
      </c>
      <c r="BL107" s="482" t="s">
        <v>129</v>
      </c>
      <c r="BM107" s="482" t="s">
        <v>5844</v>
      </c>
    </row>
    <row r="108" spans="2:65" s="492" customFormat="1" ht="135">
      <c r="B108" s="493"/>
      <c r="D108" s="594" t="s">
        <v>257</v>
      </c>
      <c r="F108" s="595" t="s">
        <v>5416</v>
      </c>
      <c r="L108" s="493"/>
      <c r="M108" s="596"/>
      <c r="N108" s="494"/>
      <c r="O108" s="494"/>
      <c r="P108" s="494"/>
      <c r="Q108" s="494"/>
      <c r="R108" s="494"/>
      <c r="S108" s="494"/>
      <c r="T108" s="597"/>
      <c r="AT108" s="482" t="s">
        <v>257</v>
      </c>
      <c r="AU108" s="482" t="s">
        <v>89</v>
      </c>
    </row>
    <row r="109" spans="2:65" s="492" customFormat="1" ht="25.5" customHeight="1">
      <c r="B109" s="493"/>
      <c r="C109" s="572" t="s">
        <v>132</v>
      </c>
      <c r="D109" s="572" t="s">
        <v>199</v>
      </c>
      <c r="E109" s="573" t="s">
        <v>5433</v>
      </c>
      <c r="F109" s="574" t="s">
        <v>5434</v>
      </c>
      <c r="G109" s="575" t="s">
        <v>213</v>
      </c>
      <c r="H109" s="576">
        <v>77.25</v>
      </c>
      <c r="I109" s="7"/>
      <c r="J109" s="577">
        <f>ROUND(I109*H109,0)</f>
        <v>0</v>
      </c>
      <c r="K109" s="574" t="s">
        <v>203</v>
      </c>
      <c r="L109" s="493"/>
      <c r="M109" s="578" t="s">
        <v>5</v>
      </c>
      <c r="N109" s="579" t="s">
        <v>53</v>
      </c>
      <c r="O109" s="494"/>
      <c r="P109" s="580">
        <f>O109*H109</f>
        <v>0</v>
      </c>
      <c r="Q109" s="580">
        <v>0</v>
      </c>
      <c r="R109" s="580">
        <f>Q109*H109</f>
        <v>0</v>
      </c>
      <c r="S109" s="580">
        <v>0</v>
      </c>
      <c r="T109" s="581">
        <f>S109*H109</f>
        <v>0</v>
      </c>
      <c r="AR109" s="482" t="s">
        <v>129</v>
      </c>
      <c r="AT109" s="482" t="s">
        <v>199</v>
      </c>
      <c r="AU109" s="482" t="s">
        <v>89</v>
      </c>
      <c r="AY109" s="482" t="s">
        <v>197</v>
      </c>
      <c r="BE109" s="582">
        <f>IF(N109="základní",J109,0)</f>
        <v>0</v>
      </c>
      <c r="BF109" s="582">
        <f>IF(N109="snížená",J109,0)</f>
        <v>0</v>
      </c>
      <c r="BG109" s="582">
        <f>IF(N109="zákl. přenesená",J109,0)</f>
        <v>0</v>
      </c>
      <c r="BH109" s="582">
        <f>IF(N109="sníž. přenesená",J109,0)</f>
        <v>0</v>
      </c>
      <c r="BI109" s="582">
        <f>IF(N109="nulová",J109,0)</f>
        <v>0</v>
      </c>
      <c r="BJ109" s="482" t="s">
        <v>11</v>
      </c>
      <c r="BK109" s="582">
        <f>ROUND(I109*H109,0)</f>
        <v>0</v>
      </c>
      <c r="BL109" s="482" t="s">
        <v>129</v>
      </c>
      <c r="BM109" s="482" t="s">
        <v>5845</v>
      </c>
    </row>
    <row r="110" spans="2:65" s="492" customFormat="1" ht="175.5">
      <c r="B110" s="493"/>
      <c r="D110" s="594" t="s">
        <v>257</v>
      </c>
      <c r="F110" s="595" t="s">
        <v>5436</v>
      </c>
      <c r="L110" s="493"/>
      <c r="M110" s="596"/>
      <c r="N110" s="494"/>
      <c r="O110" s="494"/>
      <c r="P110" s="494"/>
      <c r="Q110" s="494"/>
      <c r="R110" s="494"/>
      <c r="S110" s="494"/>
      <c r="T110" s="597"/>
      <c r="AT110" s="482" t="s">
        <v>257</v>
      </c>
      <c r="AU110" s="482" t="s">
        <v>89</v>
      </c>
    </row>
    <row r="111" spans="2:65" s="599" customFormat="1">
      <c r="B111" s="598"/>
      <c r="D111" s="594" t="s">
        <v>205</v>
      </c>
      <c r="E111" s="600" t="s">
        <v>5</v>
      </c>
      <c r="F111" s="601" t="s">
        <v>5840</v>
      </c>
      <c r="H111" s="600" t="s">
        <v>5</v>
      </c>
      <c r="L111" s="598"/>
      <c r="M111" s="602"/>
      <c r="N111" s="603"/>
      <c r="O111" s="603"/>
      <c r="P111" s="603"/>
      <c r="Q111" s="603"/>
      <c r="R111" s="603"/>
      <c r="S111" s="603"/>
      <c r="T111" s="604"/>
      <c r="AT111" s="600" t="s">
        <v>205</v>
      </c>
      <c r="AU111" s="600" t="s">
        <v>89</v>
      </c>
      <c r="AV111" s="599" t="s">
        <v>11</v>
      </c>
      <c r="AW111" s="599" t="s">
        <v>43</v>
      </c>
      <c r="AX111" s="599" t="s">
        <v>82</v>
      </c>
      <c r="AY111" s="600" t="s">
        <v>197</v>
      </c>
    </row>
    <row r="112" spans="2:65" s="606" customFormat="1">
      <c r="B112" s="605"/>
      <c r="D112" s="594" t="s">
        <v>205</v>
      </c>
      <c r="E112" s="607" t="s">
        <v>5</v>
      </c>
      <c r="F112" s="608" t="s">
        <v>5846</v>
      </c>
      <c r="H112" s="609">
        <v>77.25</v>
      </c>
      <c r="L112" s="605"/>
      <c r="M112" s="610"/>
      <c r="N112" s="611"/>
      <c r="O112" s="611"/>
      <c r="P112" s="611"/>
      <c r="Q112" s="611"/>
      <c r="R112" s="611"/>
      <c r="S112" s="611"/>
      <c r="T112" s="612"/>
      <c r="AT112" s="607" t="s">
        <v>205</v>
      </c>
      <c r="AU112" s="607" t="s">
        <v>89</v>
      </c>
      <c r="AV112" s="606" t="s">
        <v>89</v>
      </c>
      <c r="AW112" s="606" t="s">
        <v>43</v>
      </c>
      <c r="AX112" s="606" t="s">
        <v>82</v>
      </c>
      <c r="AY112" s="607" t="s">
        <v>197</v>
      </c>
    </row>
    <row r="113" spans="2:65" s="614" customFormat="1">
      <c r="B113" s="613"/>
      <c r="D113" s="594" t="s">
        <v>205</v>
      </c>
      <c r="E113" s="615" t="s">
        <v>5</v>
      </c>
      <c r="F113" s="616" t="s">
        <v>210</v>
      </c>
      <c r="H113" s="617">
        <v>77.25</v>
      </c>
      <c r="L113" s="613"/>
      <c r="M113" s="618"/>
      <c r="N113" s="619"/>
      <c r="O113" s="619"/>
      <c r="P113" s="619"/>
      <c r="Q113" s="619"/>
      <c r="R113" s="619"/>
      <c r="S113" s="619"/>
      <c r="T113" s="620"/>
      <c r="AT113" s="615" t="s">
        <v>205</v>
      </c>
      <c r="AU113" s="615" t="s">
        <v>89</v>
      </c>
      <c r="AV113" s="614" t="s">
        <v>129</v>
      </c>
      <c r="AW113" s="614" t="s">
        <v>43</v>
      </c>
      <c r="AX113" s="614" t="s">
        <v>11</v>
      </c>
      <c r="AY113" s="615" t="s">
        <v>197</v>
      </c>
    </row>
    <row r="114" spans="2:65" s="492" customFormat="1" ht="38.25" customHeight="1">
      <c r="B114" s="493"/>
      <c r="C114" s="572" t="s">
        <v>135</v>
      </c>
      <c r="D114" s="572" t="s">
        <v>199</v>
      </c>
      <c r="E114" s="573" t="s">
        <v>5440</v>
      </c>
      <c r="F114" s="574" t="s">
        <v>5441</v>
      </c>
      <c r="G114" s="575" t="s">
        <v>213</v>
      </c>
      <c r="H114" s="576">
        <v>77.25</v>
      </c>
      <c r="I114" s="7"/>
      <c r="J114" s="577">
        <f>ROUND(I114*H114,0)</f>
        <v>0</v>
      </c>
      <c r="K114" s="574" t="s">
        <v>203</v>
      </c>
      <c r="L114" s="493"/>
      <c r="M114" s="578" t="s">
        <v>5</v>
      </c>
      <c r="N114" s="579" t="s">
        <v>53</v>
      </c>
      <c r="O114" s="494"/>
      <c r="P114" s="580">
        <f>O114*H114</f>
        <v>0</v>
      </c>
      <c r="Q114" s="580">
        <v>0</v>
      </c>
      <c r="R114" s="580">
        <f>Q114*H114</f>
        <v>0</v>
      </c>
      <c r="S114" s="580">
        <v>0</v>
      </c>
      <c r="T114" s="581">
        <f>S114*H114</f>
        <v>0</v>
      </c>
      <c r="AR114" s="482" t="s">
        <v>129</v>
      </c>
      <c r="AT114" s="482" t="s">
        <v>199</v>
      </c>
      <c r="AU114" s="482" t="s">
        <v>89</v>
      </c>
      <c r="AY114" s="482" t="s">
        <v>197</v>
      </c>
      <c r="BE114" s="582">
        <f>IF(N114="základní",J114,0)</f>
        <v>0</v>
      </c>
      <c r="BF114" s="582">
        <f>IF(N114="snížená",J114,0)</f>
        <v>0</v>
      </c>
      <c r="BG114" s="582">
        <f>IF(N114="zákl. přenesená",J114,0)</f>
        <v>0</v>
      </c>
      <c r="BH114" s="582">
        <f>IF(N114="sníž. přenesená",J114,0)</f>
        <v>0</v>
      </c>
      <c r="BI114" s="582">
        <f>IF(N114="nulová",J114,0)</f>
        <v>0</v>
      </c>
      <c r="BJ114" s="482" t="s">
        <v>11</v>
      </c>
      <c r="BK114" s="582">
        <f>ROUND(I114*H114,0)</f>
        <v>0</v>
      </c>
      <c r="BL114" s="482" t="s">
        <v>129</v>
      </c>
      <c r="BM114" s="482" t="s">
        <v>5847</v>
      </c>
    </row>
    <row r="115" spans="2:65" s="492" customFormat="1" ht="175.5">
      <c r="B115" s="493"/>
      <c r="D115" s="594" t="s">
        <v>257</v>
      </c>
      <c r="F115" s="595" t="s">
        <v>5436</v>
      </c>
      <c r="L115" s="493"/>
      <c r="M115" s="596"/>
      <c r="N115" s="494"/>
      <c r="O115" s="494"/>
      <c r="P115" s="494"/>
      <c r="Q115" s="494"/>
      <c r="R115" s="494"/>
      <c r="S115" s="494"/>
      <c r="T115" s="597"/>
      <c r="AT115" s="482" t="s">
        <v>257</v>
      </c>
      <c r="AU115" s="482" t="s">
        <v>89</v>
      </c>
    </row>
    <row r="116" spans="2:65" s="492" customFormat="1" ht="38.25" customHeight="1">
      <c r="B116" s="493"/>
      <c r="C116" s="572" t="s">
        <v>138</v>
      </c>
      <c r="D116" s="572" t="s">
        <v>199</v>
      </c>
      <c r="E116" s="573" t="s">
        <v>5848</v>
      </c>
      <c r="F116" s="574" t="s">
        <v>5849</v>
      </c>
      <c r="G116" s="575" t="s">
        <v>213</v>
      </c>
      <c r="H116" s="576">
        <v>1.5</v>
      </c>
      <c r="I116" s="7"/>
      <c r="J116" s="577">
        <f>ROUND(I116*H116,0)</f>
        <v>0</v>
      </c>
      <c r="K116" s="574" t="s">
        <v>203</v>
      </c>
      <c r="L116" s="493"/>
      <c r="M116" s="578" t="s">
        <v>5</v>
      </c>
      <c r="N116" s="579" t="s">
        <v>53</v>
      </c>
      <c r="O116" s="494"/>
      <c r="P116" s="580">
        <f>O116*H116</f>
        <v>0</v>
      </c>
      <c r="Q116" s="580">
        <v>0</v>
      </c>
      <c r="R116" s="580">
        <f>Q116*H116</f>
        <v>0</v>
      </c>
      <c r="S116" s="580">
        <v>0</v>
      </c>
      <c r="T116" s="581">
        <f>S116*H116</f>
        <v>0</v>
      </c>
      <c r="AR116" s="482" t="s">
        <v>129</v>
      </c>
      <c r="AT116" s="482" t="s">
        <v>199</v>
      </c>
      <c r="AU116" s="482" t="s">
        <v>89</v>
      </c>
      <c r="AY116" s="482" t="s">
        <v>197</v>
      </c>
      <c r="BE116" s="582">
        <f>IF(N116="základní",J116,0)</f>
        <v>0</v>
      </c>
      <c r="BF116" s="582">
        <f>IF(N116="snížená",J116,0)</f>
        <v>0</v>
      </c>
      <c r="BG116" s="582">
        <f>IF(N116="zákl. přenesená",J116,0)</f>
        <v>0</v>
      </c>
      <c r="BH116" s="582">
        <f>IF(N116="sníž. přenesená",J116,0)</f>
        <v>0</v>
      </c>
      <c r="BI116" s="582">
        <f>IF(N116="nulová",J116,0)</f>
        <v>0</v>
      </c>
      <c r="BJ116" s="482" t="s">
        <v>11</v>
      </c>
      <c r="BK116" s="582">
        <f>ROUND(I116*H116,0)</f>
        <v>0</v>
      </c>
      <c r="BL116" s="482" t="s">
        <v>129</v>
      </c>
      <c r="BM116" s="482" t="s">
        <v>5850</v>
      </c>
    </row>
    <row r="117" spans="2:65" s="492" customFormat="1" ht="54">
      <c r="B117" s="493"/>
      <c r="D117" s="594" t="s">
        <v>257</v>
      </c>
      <c r="F117" s="595" t="s">
        <v>5851</v>
      </c>
      <c r="L117" s="493"/>
      <c r="M117" s="596"/>
      <c r="N117" s="494"/>
      <c r="O117" s="494"/>
      <c r="P117" s="494"/>
      <c r="Q117" s="494"/>
      <c r="R117" s="494"/>
      <c r="S117" s="494"/>
      <c r="T117" s="597"/>
      <c r="AT117" s="482" t="s">
        <v>257</v>
      </c>
      <c r="AU117" s="482" t="s">
        <v>89</v>
      </c>
    </row>
    <row r="118" spans="2:65" s="599" customFormat="1">
      <c r="B118" s="598"/>
      <c r="D118" s="594" t="s">
        <v>205</v>
      </c>
      <c r="E118" s="600" t="s">
        <v>5</v>
      </c>
      <c r="F118" s="601" t="s">
        <v>5840</v>
      </c>
      <c r="H118" s="600" t="s">
        <v>5</v>
      </c>
      <c r="L118" s="598"/>
      <c r="M118" s="602"/>
      <c r="N118" s="603"/>
      <c r="O118" s="603"/>
      <c r="P118" s="603"/>
      <c r="Q118" s="603"/>
      <c r="R118" s="603"/>
      <c r="S118" s="603"/>
      <c r="T118" s="604"/>
      <c r="AT118" s="600" t="s">
        <v>205</v>
      </c>
      <c r="AU118" s="600" t="s">
        <v>89</v>
      </c>
      <c r="AV118" s="599" t="s">
        <v>11</v>
      </c>
      <c r="AW118" s="599" t="s">
        <v>43</v>
      </c>
      <c r="AX118" s="599" t="s">
        <v>82</v>
      </c>
      <c r="AY118" s="600" t="s">
        <v>197</v>
      </c>
    </row>
    <row r="119" spans="2:65" s="599" customFormat="1">
      <c r="B119" s="598"/>
      <c r="D119" s="594" t="s">
        <v>205</v>
      </c>
      <c r="E119" s="600" t="s">
        <v>5</v>
      </c>
      <c r="F119" s="601" t="s">
        <v>5852</v>
      </c>
      <c r="H119" s="600" t="s">
        <v>5</v>
      </c>
      <c r="L119" s="598"/>
      <c r="M119" s="602"/>
      <c r="N119" s="603"/>
      <c r="O119" s="603"/>
      <c r="P119" s="603"/>
      <c r="Q119" s="603"/>
      <c r="R119" s="603"/>
      <c r="S119" s="603"/>
      <c r="T119" s="604"/>
      <c r="AT119" s="600" t="s">
        <v>205</v>
      </c>
      <c r="AU119" s="600" t="s">
        <v>89</v>
      </c>
      <c r="AV119" s="599" t="s">
        <v>11</v>
      </c>
      <c r="AW119" s="599" t="s">
        <v>43</v>
      </c>
      <c r="AX119" s="599" t="s">
        <v>82</v>
      </c>
      <c r="AY119" s="600" t="s">
        <v>197</v>
      </c>
    </row>
    <row r="120" spans="2:65" s="606" customFormat="1">
      <c r="B120" s="605"/>
      <c r="D120" s="594" t="s">
        <v>205</v>
      </c>
      <c r="E120" s="607" t="s">
        <v>5</v>
      </c>
      <c r="F120" s="608" t="s">
        <v>5853</v>
      </c>
      <c r="H120" s="609">
        <v>1.5</v>
      </c>
      <c r="L120" s="605"/>
      <c r="M120" s="610"/>
      <c r="N120" s="611"/>
      <c r="O120" s="611"/>
      <c r="P120" s="611"/>
      <c r="Q120" s="611"/>
      <c r="R120" s="611"/>
      <c r="S120" s="611"/>
      <c r="T120" s="612"/>
      <c r="AT120" s="607" t="s">
        <v>205</v>
      </c>
      <c r="AU120" s="607" t="s">
        <v>89</v>
      </c>
      <c r="AV120" s="606" t="s">
        <v>89</v>
      </c>
      <c r="AW120" s="606" t="s">
        <v>43</v>
      </c>
      <c r="AX120" s="606" t="s">
        <v>82</v>
      </c>
      <c r="AY120" s="607" t="s">
        <v>197</v>
      </c>
    </row>
    <row r="121" spans="2:65" s="614" customFormat="1">
      <c r="B121" s="613"/>
      <c r="D121" s="594" t="s">
        <v>205</v>
      </c>
      <c r="E121" s="615" t="s">
        <v>5</v>
      </c>
      <c r="F121" s="616" t="s">
        <v>210</v>
      </c>
      <c r="H121" s="617">
        <v>1.5</v>
      </c>
      <c r="L121" s="613"/>
      <c r="M121" s="618"/>
      <c r="N121" s="619"/>
      <c r="O121" s="619"/>
      <c r="P121" s="619"/>
      <c r="Q121" s="619"/>
      <c r="R121" s="619"/>
      <c r="S121" s="619"/>
      <c r="T121" s="620"/>
      <c r="AT121" s="615" t="s">
        <v>205</v>
      </c>
      <c r="AU121" s="615" t="s">
        <v>89</v>
      </c>
      <c r="AV121" s="614" t="s">
        <v>129</v>
      </c>
      <c r="AW121" s="614" t="s">
        <v>43</v>
      </c>
      <c r="AX121" s="614" t="s">
        <v>11</v>
      </c>
      <c r="AY121" s="615" t="s">
        <v>197</v>
      </c>
    </row>
    <row r="122" spans="2:65" s="492" customFormat="1" ht="51" customHeight="1">
      <c r="B122" s="493"/>
      <c r="C122" s="572" t="s">
        <v>303</v>
      </c>
      <c r="D122" s="572" t="s">
        <v>199</v>
      </c>
      <c r="E122" s="573" t="s">
        <v>5854</v>
      </c>
      <c r="F122" s="574" t="s">
        <v>5855</v>
      </c>
      <c r="G122" s="575" t="s">
        <v>213</v>
      </c>
      <c r="H122" s="576">
        <v>1.5</v>
      </c>
      <c r="I122" s="7"/>
      <c r="J122" s="577">
        <f>ROUND(I122*H122,0)</f>
        <v>0</v>
      </c>
      <c r="K122" s="574" t="s">
        <v>203</v>
      </c>
      <c r="L122" s="493"/>
      <c r="M122" s="578" t="s">
        <v>5</v>
      </c>
      <c r="N122" s="579" t="s">
        <v>53</v>
      </c>
      <c r="O122" s="494"/>
      <c r="P122" s="580">
        <f>O122*H122</f>
        <v>0</v>
      </c>
      <c r="Q122" s="580">
        <v>0</v>
      </c>
      <c r="R122" s="580">
        <f>Q122*H122</f>
        <v>0</v>
      </c>
      <c r="S122" s="580">
        <v>0</v>
      </c>
      <c r="T122" s="581">
        <f>S122*H122</f>
        <v>0</v>
      </c>
      <c r="AR122" s="482" t="s">
        <v>129</v>
      </c>
      <c r="AT122" s="482" t="s">
        <v>199</v>
      </c>
      <c r="AU122" s="482" t="s">
        <v>89</v>
      </c>
      <c r="AY122" s="482" t="s">
        <v>197</v>
      </c>
      <c r="BE122" s="582">
        <f>IF(N122="základní",J122,0)</f>
        <v>0</v>
      </c>
      <c r="BF122" s="582">
        <f>IF(N122="snížená",J122,0)</f>
        <v>0</v>
      </c>
      <c r="BG122" s="582">
        <f>IF(N122="zákl. přenesená",J122,0)</f>
        <v>0</v>
      </c>
      <c r="BH122" s="582">
        <f>IF(N122="sníž. přenesená",J122,0)</f>
        <v>0</v>
      </c>
      <c r="BI122" s="582">
        <f>IF(N122="nulová",J122,0)</f>
        <v>0</v>
      </c>
      <c r="BJ122" s="482" t="s">
        <v>11</v>
      </c>
      <c r="BK122" s="582">
        <f>ROUND(I122*H122,0)</f>
        <v>0</v>
      </c>
      <c r="BL122" s="482" t="s">
        <v>129</v>
      </c>
      <c r="BM122" s="482" t="s">
        <v>5856</v>
      </c>
    </row>
    <row r="123" spans="2:65" s="492" customFormat="1" ht="54">
      <c r="B123" s="493"/>
      <c r="D123" s="594" t="s">
        <v>257</v>
      </c>
      <c r="F123" s="595" t="s">
        <v>5851</v>
      </c>
      <c r="L123" s="493"/>
      <c r="M123" s="596"/>
      <c r="N123" s="494"/>
      <c r="O123" s="494"/>
      <c r="P123" s="494"/>
      <c r="Q123" s="494"/>
      <c r="R123" s="494"/>
      <c r="S123" s="494"/>
      <c r="T123" s="597"/>
      <c r="AT123" s="482" t="s">
        <v>257</v>
      </c>
      <c r="AU123" s="482" t="s">
        <v>89</v>
      </c>
    </row>
    <row r="124" spans="2:65" s="492" customFormat="1" ht="25.5" customHeight="1">
      <c r="B124" s="493"/>
      <c r="C124" s="572" t="s">
        <v>320</v>
      </c>
      <c r="D124" s="572" t="s">
        <v>199</v>
      </c>
      <c r="E124" s="573" t="s">
        <v>5452</v>
      </c>
      <c r="F124" s="574" t="s">
        <v>5453</v>
      </c>
      <c r="G124" s="575" t="s">
        <v>290</v>
      </c>
      <c r="H124" s="576">
        <v>154.5</v>
      </c>
      <c r="I124" s="7"/>
      <c r="J124" s="577">
        <f>ROUND(I124*H124,0)</f>
        <v>0</v>
      </c>
      <c r="K124" s="574" t="s">
        <v>203</v>
      </c>
      <c r="L124" s="493"/>
      <c r="M124" s="578" t="s">
        <v>5</v>
      </c>
      <c r="N124" s="579" t="s">
        <v>53</v>
      </c>
      <c r="O124" s="494"/>
      <c r="P124" s="580">
        <f>O124*H124</f>
        <v>0</v>
      </c>
      <c r="Q124" s="580">
        <v>8.4000000000000003E-4</v>
      </c>
      <c r="R124" s="580">
        <f>Q124*H124</f>
        <v>0.12978000000000001</v>
      </c>
      <c r="S124" s="580">
        <v>0</v>
      </c>
      <c r="T124" s="581">
        <f>S124*H124</f>
        <v>0</v>
      </c>
      <c r="AR124" s="482" t="s">
        <v>129</v>
      </c>
      <c r="AT124" s="482" t="s">
        <v>199</v>
      </c>
      <c r="AU124" s="482" t="s">
        <v>89</v>
      </c>
      <c r="AY124" s="482" t="s">
        <v>197</v>
      </c>
      <c r="BE124" s="582">
        <f>IF(N124="základní",J124,0)</f>
        <v>0</v>
      </c>
      <c r="BF124" s="582">
        <f>IF(N124="snížená",J124,0)</f>
        <v>0</v>
      </c>
      <c r="BG124" s="582">
        <f>IF(N124="zákl. přenesená",J124,0)</f>
        <v>0</v>
      </c>
      <c r="BH124" s="582">
        <f>IF(N124="sníž. přenesená",J124,0)</f>
        <v>0</v>
      </c>
      <c r="BI124" s="582">
        <f>IF(N124="nulová",J124,0)</f>
        <v>0</v>
      </c>
      <c r="BJ124" s="482" t="s">
        <v>11</v>
      </c>
      <c r="BK124" s="582">
        <f>ROUND(I124*H124,0)</f>
        <v>0</v>
      </c>
      <c r="BL124" s="482" t="s">
        <v>129</v>
      </c>
      <c r="BM124" s="482" t="s">
        <v>5857</v>
      </c>
    </row>
    <row r="125" spans="2:65" s="492" customFormat="1" ht="148.5">
      <c r="B125" s="493"/>
      <c r="D125" s="594" t="s">
        <v>257</v>
      </c>
      <c r="F125" s="595" t="s">
        <v>5455</v>
      </c>
      <c r="I125" s="10"/>
      <c r="L125" s="493"/>
      <c r="M125" s="596"/>
      <c r="N125" s="494"/>
      <c r="O125" s="494"/>
      <c r="P125" s="494"/>
      <c r="Q125" s="494"/>
      <c r="R125" s="494"/>
      <c r="S125" s="494"/>
      <c r="T125" s="597"/>
      <c r="AT125" s="482" t="s">
        <v>257</v>
      </c>
      <c r="AU125" s="482" t="s">
        <v>89</v>
      </c>
    </row>
    <row r="126" spans="2:65" s="599" customFormat="1">
      <c r="B126" s="598"/>
      <c r="D126" s="594" t="s">
        <v>205</v>
      </c>
      <c r="E126" s="600" t="s">
        <v>5</v>
      </c>
      <c r="F126" s="601" t="s">
        <v>5840</v>
      </c>
      <c r="H126" s="600" t="s">
        <v>5</v>
      </c>
      <c r="L126" s="598"/>
      <c r="M126" s="602"/>
      <c r="N126" s="603"/>
      <c r="O126" s="603"/>
      <c r="P126" s="603"/>
      <c r="Q126" s="603"/>
      <c r="R126" s="603"/>
      <c r="S126" s="603"/>
      <c r="T126" s="604"/>
      <c r="AT126" s="600" t="s">
        <v>205</v>
      </c>
      <c r="AU126" s="600" t="s">
        <v>89</v>
      </c>
      <c r="AV126" s="599" t="s">
        <v>11</v>
      </c>
      <c r="AW126" s="599" t="s">
        <v>43</v>
      </c>
      <c r="AX126" s="599" t="s">
        <v>82</v>
      </c>
      <c r="AY126" s="600" t="s">
        <v>197</v>
      </c>
    </row>
    <row r="127" spans="2:65" s="606" customFormat="1">
      <c r="B127" s="605"/>
      <c r="D127" s="594" t="s">
        <v>205</v>
      </c>
      <c r="E127" s="607" t="s">
        <v>5</v>
      </c>
      <c r="F127" s="608" t="s">
        <v>5858</v>
      </c>
      <c r="H127" s="609">
        <v>154.5</v>
      </c>
      <c r="L127" s="605"/>
      <c r="M127" s="610"/>
      <c r="N127" s="611"/>
      <c r="O127" s="611"/>
      <c r="P127" s="611"/>
      <c r="Q127" s="611"/>
      <c r="R127" s="611"/>
      <c r="S127" s="611"/>
      <c r="T127" s="612"/>
      <c r="AT127" s="607" t="s">
        <v>205</v>
      </c>
      <c r="AU127" s="607" t="s">
        <v>89</v>
      </c>
      <c r="AV127" s="606" t="s">
        <v>89</v>
      </c>
      <c r="AW127" s="606" t="s">
        <v>43</v>
      </c>
      <c r="AX127" s="606" t="s">
        <v>82</v>
      </c>
      <c r="AY127" s="607" t="s">
        <v>197</v>
      </c>
    </row>
    <row r="128" spans="2:65" s="614" customFormat="1">
      <c r="B128" s="613"/>
      <c r="D128" s="594" t="s">
        <v>205</v>
      </c>
      <c r="E128" s="615" t="s">
        <v>5</v>
      </c>
      <c r="F128" s="616" t="s">
        <v>210</v>
      </c>
      <c r="H128" s="617">
        <v>154.5</v>
      </c>
      <c r="L128" s="613"/>
      <c r="M128" s="618"/>
      <c r="N128" s="619"/>
      <c r="O128" s="619"/>
      <c r="P128" s="619"/>
      <c r="Q128" s="619"/>
      <c r="R128" s="619"/>
      <c r="S128" s="619"/>
      <c r="T128" s="620"/>
      <c r="AT128" s="615" t="s">
        <v>205</v>
      </c>
      <c r="AU128" s="615" t="s">
        <v>89</v>
      </c>
      <c r="AV128" s="614" t="s">
        <v>129</v>
      </c>
      <c r="AW128" s="614" t="s">
        <v>43</v>
      </c>
      <c r="AX128" s="614" t="s">
        <v>11</v>
      </c>
      <c r="AY128" s="615" t="s">
        <v>197</v>
      </c>
    </row>
    <row r="129" spans="2:65" s="492" customFormat="1" ht="25.5" customHeight="1">
      <c r="B129" s="493"/>
      <c r="C129" s="572" t="s">
        <v>327</v>
      </c>
      <c r="D129" s="572" t="s">
        <v>199</v>
      </c>
      <c r="E129" s="573" t="s">
        <v>5457</v>
      </c>
      <c r="F129" s="574" t="s">
        <v>5458</v>
      </c>
      <c r="G129" s="575" t="s">
        <v>290</v>
      </c>
      <c r="H129" s="576">
        <v>154.5</v>
      </c>
      <c r="I129" s="7"/>
      <c r="J129" s="577">
        <f>ROUND(I129*H129,0)</f>
        <v>0</v>
      </c>
      <c r="K129" s="574" t="s">
        <v>203</v>
      </c>
      <c r="L129" s="493"/>
      <c r="M129" s="578" t="s">
        <v>5</v>
      </c>
      <c r="N129" s="579" t="s">
        <v>53</v>
      </c>
      <c r="O129" s="494"/>
      <c r="P129" s="580">
        <f>O129*H129</f>
        <v>0</v>
      </c>
      <c r="Q129" s="580">
        <v>0</v>
      </c>
      <c r="R129" s="580">
        <f>Q129*H129</f>
        <v>0</v>
      </c>
      <c r="S129" s="580">
        <v>0</v>
      </c>
      <c r="T129" s="581">
        <f>S129*H129</f>
        <v>0</v>
      </c>
      <c r="AR129" s="482" t="s">
        <v>129</v>
      </c>
      <c r="AT129" s="482" t="s">
        <v>199</v>
      </c>
      <c r="AU129" s="482" t="s">
        <v>89</v>
      </c>
      <c r="AY129" s="482" t="s">
        <v>197</v>
      </c>
      <c r="BE129" s="582">
        <f>IF(N129="základní",J129,0)</f>
        <v>0</v>
      </c>
      <c r="BF129" s="582">
        <f>IF(N129="snížená",J129,0)</f>
        <v>0</v>
      </c>
      <c r="BG129" s="582">
        <f>IF(N129="zákl. přenesená",J129,0)</f>
        <v>0</v>
      </c>
      <c r="BH129" s="582">
        <f>IF(N129="sníž. přenesená",J129,0)</f>
        <v>0</v>
      </c>
      <c r="BI129" s="582">
        <f>IF(N129="nulová",J129,0)</f>
        <v>0</v>
      </c>
      <c r="BJ129" s="482" t="s">
        <v>11</v>
      </c>
      <c r="BK129" s="582">
        <f>ROUND(I129*H129,0)</f>
        <v>0</v>
      </c>
      <c r="BL129" s="482" t="s">
        <v>129</v>
      </c>
      <c r="BM129" s="482" t="s">
        <v>5859</v>
      </c>
    </row>
    <row r="130" spans="2:65" s="492" customFormat="1" ht="38.25" customHeight="1">
      <c r="B130" s="493"/>
      <c r="C130" s="572" t="s">
        <v>332</v>
      </c>
      <c r="D130" s="572" t="s">
        <v>199</v>
      </c>
      <c r="E130" s="573" t="s">
        <v>2010</v>
      </c>
      <c r="F130" s="574" t="s">
        <v>2011</v>
      </c>
      <c r="G130" s="575" t="s">
        <v>213</v>
      </c>
      <c r="H130" s="576">
        <v>78.75</v>
      </c>
      <c r="I130" s="7"/>
      <c r="J130" s="577">
        <f>ROUND(I130*H130,0)</f>
        <v>0</v>
      </c>
      <c r="K130" s="574" t="s">
        <v>203</v>
      </c>
      <c r="L130" s="493"/>
      <c r="M130" s="578" t="s">
        <v>5</v>
      </c>
      <c r="N130" s="579" t="s">
        <v>53</v>
      </c>
      <c r="O130" s="494"/>
      <c r="P130" s="580">
        <f>O130*H130</f>
        <v>0</v>
      </c>
      <c r="Q130" s="580">
        <v>0</v>
      </c>
      <c r="R130" s="580">
        <f>Q130*H130</f>
        <v>0</v>
      </c>
      <c r="S130" s="580">
        <v>0</v>
      </c>
      <c r="T130" s="581">
        <f>S130*H130</f>
        <v>0</v>
      </c>
      <c r="AR130" s="482" t="s">
        <v>129</v>
      </c>
      <c r="AT130" s="482" t="s">
        <v>199</v>
      </c>
      <c r="AU130" s="482" t="s">
        <v>89</v>
      </c>
      <c r="AY130" s="482" t="s">
        <v>197</v>
      </c>
      <c r="BE130" s="582">
        <f>IF(N130="základní",J130,0)</f>
        <v>0</v>
      </c>
      <c r="BF130" s="582">
        <f>IF(N130="snížená",J130,0)</f>
        <v>0</v>
      </c>
      <c r="BG130" s="582">
        <f>IF(N130="zákl. přenesená",J130,0)</f>
        <v>0</v>
      </c>
      <c r="BH130" s="582">
        <f>IF(N130="sníž. přenesená",J130,0)</f>
        <v>0</v>
      </c>
      <c r="BI130" s="582">
        <f>IF(N130="nulová",J130,0)</f>
        <v>0</v>
      </c>
      <c r="BJ130" s="482" t="s">
        <v>11</v>
      </c>
      <c r="BK130" s="582">
        <f>ROUND(I130*H130,0)</f>
        <v>0</v>
      </c>
      <c r="BL130" s="482" t="s">
        <v>129</v>
      </c>
      <c r="BM130" s="482" t="s">
        <v>5860</v>
      </c>
    </row>
    <row r="131" spans="2:65" s="492" customFormat="1" ht="94.5">
      <c r="B131" s="493"/>
      <c r="D131" s="594" t="s">
        <v>257</v>
      </c>
      <c r="F131" s="595" t="s">
        <v>2013</v>
      </c>
      <c r="L131" s="493"/>
      <c r="M131" s="596"/>
      <c r="N131" s="494"/>
      <c r="O131" s="494"/>
      <c r="P131" s="494"/>
      <c r="Q131" s="494"/>
      <c r="R131" s="494"/>
      <c r="S131" s="494"/>
      <c r="T131" s="597"/>
      <c r="AT131" s="482" t="s">
        <v>257</v>
      </c>
      <c r="AU131" s="482" t="s">
        <v>89</v>
      </c>
    </row>
    <row r="132" spans="2:65" s="606" customFormat="1">
      <c r="B132" s="605"/>
      <c r="D132" s="594" t="s">
        <v>205</v>
      </c>
      <c r="E132" s="607" t="s">
        <v>5</v>
      </c>
      <c r="F132" s="608" t="s">
        <v>5861</v>
      </c>
      <c r="H132" s="609">
        <v>78.75</v>
      </c>
      <c r="L132" s="605"/>
      <c r="M132" s="610"/>
      <c r="N132" s="611"/>
      <c r="O132" s="611"/>
      <c r="P132" s="611"/>
      <c r="Q132" s="611"/>
      <c r="R132" s="611"/>
      <c r="S132" s="611"/>
      <c r="T132" s="612"/>
      <c r="AT132" s="607" t="s">
        <v>205</v>
      </c>
      <c r="AU132" s="607" t="s">
        <v>89</v>
      </c>
      <c r="AV132" s="606" t="s">
        <v>89</v>
      </c>
      <c r="AW132" s="606" t="s">
        <v>43</v>
      </c>
      <c r="AX132" s="606" t="s">
        <v>82</v>
      </c>
      <c r="AY132" s="607" t="s">
        <v>197</v>
      </c>
    </row>
    <row r="133" spans="2:65" s="614" customFormat="1">
      <c r="B133" s="613"/>
      <c r="D133" s="594" t="s">
        <v>205</v>
      </c>
      <c r="E133" s="615" t="s">
        <v>5</v>
      </c>
      <c r="F133" s="616" t="s">
        <v>210</v>
      </c>
      <c r="H133" s="617">
        <v>78.75</v>
      </c>
      <c r="L133" s="613"/>
      <c r="M133" s="618"/>
      <c r="N133" s="619"/>
      <c r="O133" s="619"/>
      <c r="P133" s="619"/>
      <c r="Q133" s="619"/>
      <c r="R133" s="619"/>
      <c r="S133" s="619"/>
      <c r="T133" s="620"/>
      <c r="AT133" s="615" t="s">
        <v>205</v>
      </c>
      <c r="AU133" s="615" t="s">
        <v>89</v>
      </c>
      <c r="AV133" s="614" t="s">
        <v>129</v>
      </c>
      <c r="AW133" s="614" t="s">
        <v>43</v>
      </c>
      <c r="AX133" s="614" t="s">
        <v>11</v>
      </c>
      <c r="AY133" s="615" t="s">
        <v>197</v>
      </c>
    </row>
    <row r="134" spans="2:65" s="492" customFormat="1" ht="38.25" customHeight="1">
      <c r="B134" s="493"/>
      <c r="C134" s="572" t="s">
        <v>340</v>
      </c>
      <c r="D134" s="572" t="s">
        <v>199</v>
      </c>
      <c r="E134" s="573" t="s">
        <v>2030</v>
      </c>
      <c r="F134" s="574" t="s">
        <v>2031</v>
      </c>
      <c r="G134" s="575" t="s">
        <v>213</v>
      </c>
      <c r="H134" s="576">
        <v>36.75</v>
      </c>
      <c r="I134" s="7"/>
      <c r="J134" s="577">
        <f>ROUND(I134*H134,0)</f>
        <v>0</v>
      </c>
      <c r="K134" s="574" t="s">
        <v>203</v>
      </c>
      <c r="L134" s="493"/>
      <c r="M134" s="578" t="s">
        <v>5</v>
      </c>
      <c r="N134" s="579" t="s">
        <v>53</v>
      </c>
      <c r="O134" s="494"/>
      <c r="P134" s="580">
        <f>O134*H134</f>
        <v>0</v>
      </c>
      <c r="Q134" s="580">
        <v>0</v>
      </c>
      <c r="R134" s="580">
        <f>Q134*H134</f>
        <v>0</v>
      </c>
      <c r="S134" s="580">
        <v>0</v>
      </c>
      <c r="T134" s="581">
        <f>S134*H134</f>
        <v>0</v>
      </c>
      <c r="AR134" s="482" t="s">
        <v>129</v>
      </c>
      <c r="AT134" s="482" t="s">
        <v>199</v>
      </c>
      <c r="AU134" s="482" t="s">
        <v>89</v>
      </c>
      <c r="AY134" s="482" t="s">
        <v>197</v>
      </c>
      <c r="BE134" s="582">
        <f>IF(N134="základní",J134,0)</f>
        <v>0</v>
      </c>
      <c r="BF134" s="582">
        <f>IF(N134="snížená",J134,0)</f>
        <v>0</v>
      </c>
      <c r="BG134" s="582">
        <f>IF(N134="zákl. přenesená",J134,0)</f>
        <v>0</v>
      </c>
      <c r="BH134" s="582">
        <f>IF(N134="sníž. přenesená",J134,0)</f>
        <v>0</v>
      </c>
      <c r="BI134" s="582">
        <f>IF(N134="nulová",J134,0)</f>
        <v>0</v>
      </c>
      <c r="BJ134" s="482" t="s">
        <v>11</v>
      </c>
      <c r="BK134" s="582">
        <f>ROUND(I134*H134,0)</f>
        <v>0</v>
      </c>
      <c r="BL134" s="482" t="s">
        <v>129</v>
      </c>
      <c r="BM134" s="482" t="s">
        <v>5862</v>
      </c>
    </row>
    <row r="135" spans="2:65" s="492" customFormat="1" ht="175.5">
      <c r="B135" s="493"/>
      <c r="D135" s="594" t="s">
        <v>257</v>
      </c>
      <c r="F135" s="595" t="s">
        <v>2033</v>
      </c>
      <c r="L135" s="493"/>
      <c r="M135" s="596"/>
      <c r="N135" s="494"/>
      <c r="O135" s="494"/>
      <c r="P135" s="494"/>
      <c r="Q135" s="494"/>
      <c r="R135" s="494"/>
      <c r="S135" s="494"/>
      <c r="T135" s="597"/>
      <c r="AT135" s="482" t="s">
        <v>257</v>
      </c>
      <c r="AU135" s="482" t="s">
        <v>89</v>
      </c>
    </row>
    <row r="136" spans="2:65" s="599" customFormat="1">
      <c r="B136" s="598"/>
      <c r="D136" s="594" t="s">
        <v>205</v>
      </c>
      <c r="E136" s="600" t="s">
        <v>5</v>
      </c>
      <c r="F136" s="601" t="s">
        <v>5309</v>
      </c>
      <c r="H136" s="600" t="s">
        <v>5</v>
      </c>
      <c r="L136" s="598"/>
      <c r="M136" s="602"/>
      <c r="N136" s="603"/>
      <c r="O136" s="603"/>
      <c r="P136" s="603"/>
      <c r="Q136" s="603"/>
      <c r="R136" s="603"/>
      <c r="S136" s="603"/>
      <c r="T136" s="604"/>
      <c r="AT136" s="600" t="s">
        <v>205</v>
      </c>
      <c r="AU136" s="600" t="s">
        <v>89</v>
      </c>
      <c r="AV136" s="599" t="s">
        <v>11</v>
      </c>
      <c r="AW136" s="599" t="s">
        <v>43</v>
      </c>
      <c r="AX136" s="599" t="s">
        <v>82</v>
      </c>
      <c r="AY136" s="600" t="s">
        <v>197</v>
      </c>
    </row>
    <row r="137" spans="2:65" s="606" customFormat="1">
      <c r="B137" s="605"/>
      <c r="D137" s="594" t="s">
        <v>205</v>
      </c>
      <c r="E137" s="607" t="s">
        <v>5</v>
      </c>
      <c r="F137" s="608" t="s">
        <v>5863</v>
      </c>
      <c r="H137" s="609">
        <v>36.75</v>
      </c>
      <c r="L137" s="605"/>
      <c r="M137" s="610"/>
      <c r="N137" s="611"/>
      <c r="O137" s="611"/>
      <c r="P137" s="611"/>
      <c r="Q137" s="611"/>
      <c r="R137" s="611"/>
      <c r="S137" s="611"/>
      <c r="T137" s="612"/>
      <c r="AT137" s="607" t="s">
        <v>205</v>
      </c>
      <c r="AU137" s="607" t="s">
        <v>89</v>
      </c>
      <c r="AV137" s="606" t="s">
        <v>89</v>
      </c>
      <c r="AW137" s="606" t="s">
        <v>43</v>
      </c>
      <c r="AX137" s="606" t="s">
        <v>82</v>
      </c>
      <c r="AY137" s="607" t="s">
        <v>197</v>
      </c>
    </row>
    <row r="138" spans="2:65" s="614" customFormat="1">
      <c r="B138" s="613"/>
      <c r="D138" s="594" t="s">
        <v>205</v>
      </c>
      <c r="E138" s="615" t="s">
        <v>5</v>
      </c>
      <c r="F138" s="616" t="s">
        <v>210</v>
      </c>
      <c r="H138" s="617">
        <v>36.75</v>
      </c>
      <c r="L138" s="613"/>
      <c r="M138" s="618"/>
      <c r="N138" s="619"/>
      <c r="O138" s="619"/>
      <c r="P138" s="619"/>
      <c r="Q138" s="619"/>
      <c r="R138" s="619"/>
      <c r="S138" s="619"/>
      <c r="T138" s="620"/>
      <c r="AT138" s="615" t="s">
        <v>205</v>
      </c>
      <c r="AU138" s="615" t="s">
        <v>89</v>
      </c>
      <c r="AV138" s="614" t="s">
        <v>129</v>
      </c>
      <c r="AW138" s="614" t="s">
        <v>43</v>
      </c>
      <c r="AX138" s="614" t="s">
        <v>11</v>
      </c>
      <c r="AY138" s="615" t="s">
        <v>197</v>
      </c>
    </row>
    <row r="139" spans="2:65" s="492" customFormat="1" ht="25.5" customHeight="1">
      <c r="B139" s="493"/>
      <c r="C139" s="572" t="s">
        <v>345</v>
      </c>
      <c r="D139" s="572" t="s">
        <v>199</v>
      </c>
      <c r="E139" s="573" t="s">
        <v>5311</v>
      </c>
      <c r="F139" s="574" t="s">
        <v>5312</v>
      </c>
      <c r="G139" s="575" t="s">
        <v>213</v>
      </c>
      <c r="H139" s="576">
        <v>36.75</v>
      </c>
      <c r="I139" s="7"/>
      <c r="J139" s="577">
        <f>ROUND(I139*H139,0)</f>
        <v>0</v>
      </c>
      <c r="K139" s="574" t="s">
        <v>203</v>
      </c>
      <c r="L139" s="493"/>
      <c r="M139" s="578" t="s">
        <v>5</v>
      </c>
      <c r="N139" s="579" t="s">
        <v>53</v>
      </c>
      <c r="O139" s="494"/>
      <c r="P139" s="580">
        <f>O139*H139</f>
        <v>0</v>
      </c>
      <c r="Q139" s="580">
        <v>0</v>
      </c>
      <c r="R139" s="580">
        <f>Q139*H139</f>
        <v>0</v>
      </c>
      <c r="S139" s="580">
        <v>0</v>
      </c>
      <c r="T139" s="581">
        <f>S139*H139</f>
        <v>0</v>
      </c>
      <c r="AR139" s="482" t="s">
        <v>129</v>
      </c>
      <c r="AT139" s="482" t="s">
        <v>199</v>
      </c>
      <c r="AU139" s="482" t="s">
        <v>89</v>
      </c>
      <c r="AY139" s="482" t="s">
        <v>197</v>
      </c>
      <c r="BE139" s="582">
        <f>IF(N139="základní",J139,0)</f>
        <v>0</v>
      </c>
      <c r="BF139" s="582">
        <f>IF(N139="snížená",J139,0)</f>
        <v>0</v>
      </c>
      <c r="BG139" s="582">
        <f>IF(N139="zákl. přenesená",J139,0)</f>
        <v>0</v>
      </c>
      <c r="BH139" s="582">
        <f>IF(N139="sníž. přenesená",J139,0)</f>
        <v>0</v>
      </c>
      <c r="BI139" s="582">
        <f>IF(N139="nulová",J139,0)</f>
        <v>0</v>
      </c>
      <c r="BJ139" s="482" t="s">
        <v>11</v>
      </c>
      <c r="BK139" s="582">
        <f>ROUND(I139*H139,0)</f>
        <v>0</v>
      </c>
      <c r="BL139" s="482" t="s">
        <v>129</v>
      </c>
      <c r="BM139" s="482" t="s">
        <v>5864</v>
      </c>
    </row>
    <row r="140" spans="2:65" s="492" customFormat="1" ht="148.5">
      <c r="B140" s="493"/>
      <c r="D140" s="594" t="s">
        <v>257</v>
      </c>
      <c r="F140" s="595" t="s">
        <v>5314</v>
      </c>
      <c r="L140" s="493"/>
      <c r="M140" s="596"/>
      <c r="N140" s="494"/>
      <c r="O140" s="494"/>
      <c r="P140" s="494"/>
      <c r="Q140" s="494"/>
      <c r="R140" s="494"/>
      <c r="S140" s="494"/>
      <c r="T140" s="597"/>
      <c r="AT140" s="482" t="s">
        <v>257</v>
      </c>
      <c r="AU140" s="482" t="s">
        <v>89</v>
      </c>
    </row>
    <row r="141" spans="2:65" s="599" customFormat="1">
      <c r="B141" s="598"/>
      <c r="D141" s="594" t="s">
        <v>205</v>
      </c>
      <c r="E141" s="600" t="s">
        <v>5</v>
      </c>
      <c r="F141" s="601" t="s">
        <v>2034</v>
      </c>
      <c r="H141" s="600" t="s">
        <v>5</v>
      </c>
      <c r="L141" s="598"/>
      <c r="M141" s="602"/>
      <c r="N141" s="603"/>
      <c r="O141" s="603"/>
      <c r="P141" s="603"/>
      <c r="Q141" s="603"/>
      <c r="R141" s="603"/>
      <c r="S141" s="603"/>
      <c r="T141" s="604"/>
      <c r="AT141" s="600" t="s">
        <v>205</v>
      </c>
      <c r="AU141" s="600" t="s">
        <v>89</v>
      </c>
      <c r="AV141" s="599" t="s">
        <v>11</v>
      </c>
      <c r="AW141" s="599" t="s">
        <v>43</v>
      </c>
      <c r="AX141" s="599" t="s">
        <v>82</v>
      </c>
      <c r="AY141" s="600" t="s">
        <v>197</v>
      </c>
    </row>
    <row r="142" spans="2:65" s="606" customFormat="1">
      <c r="B142" s="605"/>
      <c r="D142" s="594" t="s">
        <v>205</v>
      </c>
      <c r="E142" s="607" t="s">
        <v>5</v>
      </c>
      <c r="F142" s="608" t="s">
        <v>5863</v>
      </c>
      <c r="H142" s="609">
        <v>36.75</v>
      </c>
      <c r="L142" s="605"/>
      <c r="M142" s="610"/>
      <c r="N142" s="611"/>
      <c r="O142" s="611"/>
      <c r="P142" s="611"/>
      <c r="Q142" s="611"/>
      <c r="R142" s="611"/>
      <c r="S142" s="611"/>
      <c r="T142" s="612"/>
      <c r="AT142" s="607" t="s">
        <v>205</v>
      </c>
      <c r="AU142" s="607" t="s">
        <v>89</v>
      </c>
      <c r="AV142" s="606" t="s">
        <v>89</v>
      </c>
      <c r="AW142" s="606" t="s">
        <v>43</v>
      </c>
      <c r="AX142" s="606" t="s">
        <v>82</v>
      </c>
      <c r="AY142" s="607" t="s">
        <v>197</v>
      </c>
    </row>
    <row r="143" spans="2:65" s="614" customFormat="1">
      <c r="B143" s="613"/>
      <c r="D143" s="594" t="s">
        <v>205</v>
      </c>
      <c r="E143" s="615" t="s">
        <v>5</v>
      </c>
      <c r="F143" s="616" t="s">
        <v>210</v>
      </c>
      <c r="H143" s="617">
        <v>36.75</v>
      </c>
      <c r="L143" s="613"/>
      <c r="M143" s="618"/>
      <c r="N143" s="619"/>
      <c r="O143" s="619"/>
      <c r="P143" s="619"/>
      <c r="Q143" s="619"/>
      <c r="R143" s="619"/>
      <c r="S143" s="619"/>
      <c r="T143" s="620"/>
      <c r="AT143" s="615" t="s">
        <v>205</v>
      </c>
      <c r="AU143" s="615" t="s">
        <v>89</v>
      </c>
      <c r="AV143" s="614" t="s">
        <v>129</v>
      </c>
      <c r="AW143" s="614" t="s">
        <v>43</v>
      </c>
      <c r="AX143" s="614" t="s">
        <v>11</v>
      </c>
      <c r="AY143" s="615" t="s">
        <v>197</v>
      </c>
    </row>
    <row r="144" spans="2:65" s="492" customFormat="1" ht="16.5" customHeight="1">
      <c r="B144" s="493"/>
      <c r="C144" s="572" t="s">
        <v>350</v>
      </c>
      <c r="D144" s="572" t="s">
        <v>199</v>
      </c>
      <c r="E144" s="573" t="s">
        <v>2045</v>
      </c>
      <c r="F144" s="574" t="s">
        <v>2046</v>
      </c>
      <c r="G144" s="575" t="s">
        <v>271</v>
      </c>
      <c r="H144" s="576">
        <v>62.475000000000001</v>
      </c>
      <c r="I144" s="7"/>
      <c r="J144" s="577">
        <f>ROUND(I144*H144,0)</f>
        <v>0</v>
      </c>
      <c r="K144" s="574" t="s">
        <v>203</v>
      </c>
      <c r="L144" s="493"/>
      <c r="M144" s="578" t="s">
        <v>5</v>
      </c>
      <c r="N144" s="579" t="s">
        <v>53</v>
      </c>
      <c r="O144" s="494"/>
      <c r="P144" s="580">
        <f>O144*H144</f>
        <v>0</v>
      </c>
      <c r="Q144" s="580">
        <v>0</v>
      </c>
      <c r="R144" s="580">
        <f>Q144*H144</f>
        <v>0</v>
      </c>
      <c r="S144" s="580">
        <v>0</v>
      </c>
      <c r="T144" s="581">
        <f>S144*H144</f>
        <v>0</v>
      </c>
      <c r="AR144" s="482" t="s">
        <v>129</v>
      </c>
      <c r="AT144" s="482" t="s">
        <v>199</v>
      </c>
      <c r="AU144" s="482" t="s">
        <v>89</v>
      </c>
      <c r="AY144" s="482" t="s">
        <v>197</v>
      </c>
      <c r="BE144" s="582">
        <f>IF(N144="základní",J144,0)</f>
        <v>0</v>
      </c>
      <c r="BF144" s="582">
        <f>IF(N144="snížená",J144,0)</f>
        <v>0</v>
      </c>
      <c r="BG144" s="582">
        <f>IF(N144="zákl. přenesená",J144,0)</f>
        <v>0</v>
      </c>
      <c r="BH144" s="582">
        <f>IF(N144="sníž. přenesená",J144,0)</f>
        <v>0</v>
      </c>
      <c r="BI144" s="582">
        <f>IF(N144="nulová",J144,0)</f>
        <v>0</v>
      </c>
      <c r="BJ144" s="482" t="s">
        <v>11</v>
      </c>
      <c r="BK144" s="582">
        <f>ROUND(I144*H144,0)</f>
        <v>0</v>
      </c>
      <c r="BL144" s="482" t="s">
        <v>129</v>
      </c>
      <c r="BM144" s="482" t="s">
        <v>5865</v>
      </c>
    </row>
    <row r="145" spans="2:65" s="492" customFormat="1" ht="175.5">
      <c r="B145" s="493"/>
      <c r="D145" s="594" t="s">
        <v>257</v>
      </c>
      <c r="F145" s="595" t="s">
        <v>2043</v>
      </c>
      <c r="L145" s="493"/>
      <c r="M145" s="596"/>
      <c r="N145" s="494"/>
      <c r="O145" s="494"/>
      <c r="P145" s="494"/>
      <c r="Q145" s="494"/>
      <c r="R145" s="494"/>
      <c r="S145" s="494"/>
      <c r="T145" s="597"/>
      <c r="AT145" s="482" t="s">
        <v>257</v>
      </c>
      <c r="AU145" s="482" t="s">
        <v>89</v>
      </c>
    </row>
    <row r="146" spans="2:65" s="599" customFormat="1">
      <c r="B146" s="598"/>
      <c r="D146" s="594" t="s">
        <v>205</v>
      </c>
      <c r="E146" s="600" t="s">
        <v>5</v>
      </c>
      <c r="F146" s="601" t="s">
        <v>2034</v>
      </c>
      <c r="H146" s="600" t="s">
        <v>5</v>
      </c>
      <c r="L146" s="598"/>
      <c r="M146" s="602"/>
      <c r="N146" s="603"/>
      <c r="O146" s="603"/>
      <c r="P146" s="603"/>
      <c r="Q146" s="603"/>
      <c r="R146" s="603"/>
      <c r="S146" s="603"/>
      <c r="T146" s="604"/>
      <c r="AT146" s="600" t="s">
        <v>205</v>
      </c>
      <c r="AU146" s="600" t="s">
        <v>89</v>
      </c>
      <c r="AV146" s="599" t="s">
        <v>11</v>
      </c>
      <c r="AW146" s="599" t="s">
        <v>43</v>
      </c>
      <c r="AX146" s="599" t="s">
        <v>82</v>
      </c>
      <c r="AY146" s="600" t="s">
        <v>197</v>
      </c>
    </row>
    <row r="147" spans="2:65" s="606" customFormat="1">
      <c r="B147" s="605"/>
      <c r="D147" s="594" t="s">
        <v>205</v>
      </c>
      <c r="E147" s="607" t="s">
        <v>5</v>
      </c>
      <c r="F147" s="608" t="s">
        <v>5863</v>
      </c>
      <c r="H147" s="609">
        <v>36.75</v>
      </c>
      <c r="L147" s="605"/>
      <c r="M147" s="610"/>
      <c r="N147" s="611"/>
      <c r="O147" s="611"/>
      <c r="P147" s="611"/>
      <c r="Q147" s="611"/>
      <c r="R147" s="611"/>
      <c r="S147" s="611"/>
      <c r="T147" s="612"/>
      <c r="AT147" s="607" t="s">
        <v>205</v>
      </c>
      <c r="AU147" s="607" t="s">
        <v>89</v>
      </c>
      <c r="AV147" s="606" t="s">
        <v>89</v>
      </c>
      <c r="AW147" s="606" t="s">
        <v>43</v>
      </c>
      <c r="AX147" s="606" t="s">
        <v>82</v>
      </c>
      <c r="AY147" s="607" t="s">
        <v>197</v>
      </c>
    </row>
    <row r="148" spans="2:65" s="614" customFormat="1">
      <c r="B148" s="613"/>
      <c r="D148" s="594" t="s">
        <v>205</v>
      </c>
      <c r="E148" s="615" t="s">
        <v>5</v>
      </c>
      <c r="F148" s="616" t="s">
        <v>210</v>
      </c>
      <c r="H148" s="617">
        <v>36.75</v>
      </c>
      <c r="L148" s="613"/>
      <c r="M148" s="618"/>
      <c r="N148" s="619"/>
      <c r="O148" s="619"/>
      <c r="P148" s="619"/>
      <c r="Q148" s="619"/>
      <c r="R148" s="619"/>
      <c r="S148" s="619"/>
      <c r="T148" s="620"/>
      <c r="AT148" s="615" t="s">
        <v>205</v>
      </c>
      <c r="AU148" s="615" t="s">
        <v>89</v>
      </c>
      <c r="AV148" s="614" t="s">
        <v>129</v>
      </c>
      <c r="AW148" s="614" t="s">
        <v>43</v>
      </c>
      <c r="AX148" s="614" t="s">
        <v>11</v>
      </c>
      <c r="AY148" s="615" t="s">
        <v>197</v>
      </c>
    </row>
    <row r="149" spans="2:65" s="606" customFormat="1">
      <c r="B149" s="605"/>
      <c r="D149" s="594" t="s">
        <v>205</v>
      </c>
      <c r="F149" s="608" t="s">
        <v>5866</v>
      </c>
      <c r="H149" s="609">
        <v>62.475000000000001</v>
      </c>
      <c r="L149" s="605"/>
      <c r="M149" s="610"/>
      <c r="N149" s="611"/>
      <c r="O149" s="611"/>
      <c r="P149" s="611"/>
      <c r="Q149" s="611"/>
      <c r="R149" s="611"/>
      <c r="S149" s="611"/>
      <c r="T149" s="612"/>
      <c r="AT149" s="607" t="s">
        <v>205</v>
      </c>
      <c r="AU149" s="607" t="s">
        <v>89</v>
      </c>
      <c r="AV149" s="606" t="s">
        <v>89</v>
      </c>
      <c r="AW149" s="606" t="s">
        <v>6</v>
      </c>
      <c r="AX149" s="606" t="s">
        <v>11</v>
      </c>
      <c r="AY149" s="607" t="s">
        <v>197</v>
      </c>
    </row>
    <row r="150" spans="2:65" s="492" customFormat="1" ht="25.5" customHeight="1">
      <c r="B150" s="493"/>
      <c r="C150" s="572" t="s">
        <v>12</v>
      </c>
      <c r="D150" s="572" t="s">
        <v>199</v>
      </c>
      <c r="E150" s="573" t="s">
        <v>2049</v>
      </c>
      <c r="F150" s="574" t="s">
        <v>2050</v>
      </c>
      <c r="G150" s="575" t="s">
        <v>213</v>
      </c>
      <c r="H150" s="576">
        <v>42</v>
      </c>
      <c r="I150" s="7"/>
      <c r="J150" s="577">
        <f>ROUND(I150*H150,0)</f>
        <v>0</v>
      </c>
      <c r="K150" s="574" t="s">
        <v>203</v>
      </c>
      <c r="L150" s="493"/>
      <c r="M150" s="578" t="s">
        <v>5</v>
      </c>
      <c r="N150" s="579" t="s">
        <v>53</v>
      </c>
      <c r="O150" s="494"/>
      <c r="P150" s="580">
        <f>O150*H150</f>
        <v>0</v>
      </c>
      <c r="Q150" s="580">
        <v>0</v>
      </c>
      <c r="R150" s="580">
        <f>Q150*H150</f>
        <v>0</v>
      </c>
      <c r="S150" s="580">
        <v>0</v>
      </c>
      <c r="T150" s="581">
        <f>S150*H150</f>
        <v>0</v>
      </c>
      <c r="AR150" s="482" t="s">
        <v>129</v>
      </c>
      <c r="AT150" s="482" t="s">
        <v>199</v>
      </c>
      <c r="AU150" s="482" t="s">
        <v>89</v>
      </c>
      <c r="AY150" s="482" t="s">
        <v>197</v>
      </c>
      <c r="BE150" s="582">
        <f>IF(N150="základní",J150,0)</f>
        <v>0</v>
      </c>
      <c r="BF150" s="582">
        <f>IF(N150="snížená",J150,0)</f>
        <v>0</v>
      </c>
      <c r="BG150" s="582">
        <f>IF(N150="zákl. přenesená",J150,0)</f>
        <v>0</v>
      </c>
      <c r="BH150" s="582">
        <f>IF(N150="sníž. přenesená",J150,0)</f>
        <v>0</v>
      </c>
      <c r="BI150" s="582">
        <f>IF(N150="nulová",J150,0)</f>
        <v>0</v>
      </c>
      <c r="BJ150" s="482" t="s">
        <v>11</v>
      </c>
      <c r="BK150" s="582">
        <f>ROUND(I150*H150,0)</f>
        <v>0</v>
      </c>
      <c r="BL150" s="482" t="s">
        <v>129</v>
      </c>
      <c r="BM150" s="482" t="s">
        <v>5867</v>
      </c>
    </row>
    <row r="151" spans="2:65" s="492" customFormat="1" ht="175.5">
      <c r="B151" s="493"/>
      <c r="D151" s="594" t="s">
        <v>257</v>
      </c>
      <c r="F151" s="595" t="s">
        <v>2052</v>
      </c>
      <c r="L151" s="493"/>
      <c r="M151" s="596"/>
      <c r="N151" s="494"/>
      <c r="O151" s="494"/>
      <c r="P151" s="494"/>
      <c r="Q151" s="494"/>
      <c r="R151" s="494"/>
      <c r="S151" s="494"/>
      <c r="T151" s="597"/>
      <c r="AT151" s="482" t="s">
        <v>257</v>
      </c>
      <c r="AU151" s="482" t="s">
        <v>89</v>
      </c>
    </row>
    <row r="152" spans="2:65" s="599" customFormat="1">
      <c r="B152" s="598"/>
      <c r="D152" s="594" t="s">
        <v>205</v>
      </c>
      <c r="E152" s="600" t="s">
        <v>5</v>
      </c>
      <c r="F152" s="601" t="s">
        <v>5840</v>
      </c>
      <c r="H152" s="600" t="s">
        <v>5</v>
      </c>
      <c r="L152" s="598"/>
      <c r="M152" s="602"/>
      <c r="N152" s="603"/>
      <c r="O152" s="603"/>
      <c r="P152" s="603"/>
      <c r="Q152" s="603"/>
      <c r="R152" s="603"/>
      <c r="S152" s="603"/>
      <c r="T152" s="604"/>
      <c r="AT152" s="600" t="s">
        <v>205</v>
      </c>
      <c r="AU152" s="600" t="s">
        <v>89</v>
      </c>
      <c r="AV152" s="599" t="s">
        <v>11</v>
      </c>
      <c r="AW152" s="599" t="s">
        <v>43</v>
      </c>
      <c r="AX152" s="599" t="s">
        <v>82</v>
      </c>
      <c r="AY152" s="600" t="s">
        <v>197</v>
      </c>
    </row>
    <row r="153" spans="2:65" s="599" customFormat="1">
      <c r="B153" s="598"/>
      <c r="D153" s="594" t="s">
        <v>205</v>
      </c>
      <c r="E153" s="600" t="s">
        <v>5</v>
      </c>
      <c r="F153" s="601" t="s">
        <v>5318</v>
      </c>
      <c r="H153" s="600" t="s">
        <v>5</v>
      </c>
      <c r="L153" s="598"/>
      <c r="M153" s="602"/>
      <c r="N153" s="603"/>
      <c r="O153" s="603"/>
      <c r="P153" s="603"/>
      <c r="Q153" s="603"/>
      <c r="R153" s="603"/>
      <c r="S153" s="603"/>
      <c r="T153" s="604"/>
      <c r="AT153" s="600" t="s">
        <v>205</v>
      </c>
      <c r="AU153" s="600" t="s">
        <v>89</v>
      </c>
      <c r="AV153" s="599" t="s">
        <v>11</v>
      </c>
      <c r="AW153" s="599" t="s">
        <v>43</v>
      </c>
      <c r="AX153" s="599" t="s">
        <v>82</v>
      </c>
      <c r="AY153" s="600" t="s">
        <v>197</v>
      </c>
    </row>
    <row r="154" spans="2:65" s="606" customFormat="1">
      <c r="B154" s="605"/>
      <c r="D154" s="594" t="s">
        <v>205</v>
      </c>
      <c r="E154" s="607" t="s">
        <v>5</v>
      </c>
      <c r="F154" s="608" t="s">
        <v>5868</v>
      </c>
      <c r="H154" s="609">
        <v>78.75</v>
      </c>
      <c r="L154" s="605"/>
      <c r="M154" s="610"/>
      <c r="N154" s="611"/>
      <c r="O154" s="611"/>
      <c r="P154" s="611"/>
      <c r="Q154" s="611"/>
      <c r="R154" s="611"/>
      <c r="S154" s="611"/>
      <c r="T154" s="612"/>
      <c r="AT154" s="607" t="s">
        <v>205</v>
      </c>
      <c r="AU154" s="607" t="s">
        <v>89</v>
      </c>
      <c r="AV154" s="606" t="s">
        <v>89</v>
      </c>
      <c r="AW154" s="606" t="s">
        <v>43</v>
      </c>
      <c r="AX154" s="606" t="s">
        <v>82</v>
      </c>
      <c r="AY154" s="607" t="s">
        <v>197</v>
      </c>
    </row>
    <row r="155" spans="2:65" s="599" customFormat="1">
      <c r="B155" s="598"/>
      <c r="D155" s="594" t="s">
        <v>205</v>
      </c>
      <c r="E155" s="600" t="s">
        <v>5</v>
      </c>
      <c r="F155" s="601" t="s">
        <v>5468</v>
      </c>
      <c r="H155" s="600" t="s">
        <v>5</v>
      </c>
      <c r="L155" s="598"/>
      <c r="M155" s="602"/>
      <c r="N155" s="603"/>
      <c r="O155" s="603"/>
      <c r="P155" s="603"/>
      <c r="Q155" s="603"/>
      <c r="R155" s="603"/>
      <c r="S155" s="603"/>
      <c r="T155" s="604"/>
      <c r="AT155" s="600" t="s">
        <v>205</v>
      </c>
      <c r="AU155" s="600" t="s">
        <v>89</v>
      </c>
      <c r="AV155" s="599" t="s">
        <v>11</v>
      </c>
      <c r="AW155" s="599" t="s">
        <v>43</v>
      </c>
      <c r="AX155" s="599" t="s">
        <v>82</v>
      </c>
      <c r="AY155" s="600" t="s">
        <v>197</v>
      </c>
    </row>
    <row r="156" spans="2:65" s="606" customFormat="1">
      <c r="B156" s="605"/>
      <c r="D156" s="594" t="s">
        <v>205</v>
      </c>
      <c r="E156" s="607" t="s">
        <v>5</v>
      </c>
      <c r="F156" s="608" t="s">
        <v>5869</v>
      </c>
      <c r="H156" s="609">
        <v>-10.5</v>
      </c>
      <c r="L156" s="605"/>
      <c r="M156" s="610"/>
      <c r="N156" s="611"/>
      <c r="O156" s="611"/>
      <c r="P156" s="611"/>
      <c r="Q156" s="611"/>
      <c r="R156" s="611"/>
      <c r="S156" s="611"/>
      <c r="T156" s="612"/>
      <c r="AT156" s="607" t="s">
        <v>205</v>
      </c>
      <c r="AU156" s="607" t="s">
        <v>89</v>
      </c>
      <c r="AV156" s="606" t="s">
        <v>89</v>
      </c>
      <c r="AW156" s="606" t="s">
        <v>43</v>
      </c>
      <c r="AX156" s="606" t="s">
        <v>82</v>
      </c>
      <c r="AY156" s="607" t="s">
        <v>197</v>
      </c>
    </row>
    <row r="157" spans="2:65" s="599" customFormat="1">
      <c r="B157" s="598"/>
      <c r="D157" s="594" t="s">
        <v>205</v>
      </c>
      <c r="E157" s="600" t="s">
        <v>5</v>
      </c>
      <c r="F157" s="601" t="s">
        <v>5668</v>
      </c>
      <c r="H157" s="600" t="s">
        <v>5</v>
      </c>
      <c r="L157" s="598"/>
      <c r="M157" s="602"/>
      <c r="N157" s="603"/>
      <c r="O157" s="603"/>
      <c r="P157" s="603"/>
      <c r="Q157" s="603"/>
      <c r="R157" s="603"/>
      <c r="S157" s="603"/>
      <c r="T157" s="604"/>
      <c r="AT157" s="600" t="s">
        <v>205</v>
      </c>
      <c r="AU157" s="600" t="s">
        <v>89</v>
      </c>
      <c r="AV157" s="599" t="s">
        <v>11</v>
      </c>
      <c r="AW157" s="599" t="s">
        <v>43</v>
      </c>
      <c r="AX157" s="599" t="s">
        <v>82</v>
      </c>
      <c r="AY157" s="600" t="s">
        <v>197</v>
      </c>
    </row>
    <row r="158" spans="2:65" s="606" customFormat="1">
      <c r="B158" s="605"/>
      <c r="D158" s="594" t="s">
        <v>205</v>
      </c>
      <c r="E158" s="607" t="s">
        <v>5</v>
      </c>
      <c r="F158" s="608" t="s">
        <v>5870</v>
      </c>
      <c r="H158" s="609">
        <v>-26.25</v>
      </c>
      <c r="L158" s="605"/>
      <c r="M158" s="610"/>
      <c r="N158" s="611"/>
      <c r="O158" s="611"/>
      <c r="P158" s="611"/>
      <c r="Q158" s="611"/>
      <c r="R158" s="611"/>
      <c r="S158" s="611"/>
      <c r="T158" s="612"/>
      <c r="AT158" s="607" t="s">
        <v>205</v>
      </c>
      <c r="AU158" s="607" t="s">
        <v>89</v>
      </c>
      <c r="AV158" s="606" t="s">
        <v>89</v>
      </c>
      <c r="AW158" s="606" t="s">
        <v>43</v>
      </c>
      <c r="AX158" s="606" t="s">
        <v>82</v>
      </c>
      <c r="AY158" s="607" t="s">
        <v>197</v>
      </c>
    </row>
    <row r="159" spans="2:65" s="614" customFormat="1">
      <c r="B159" s="613"/>
      <c r="D159" s="594" t="s">
        <v>205</v>
      </c>
      <c r="E159" s="615" t="s">
        <v>5</v>
      </c>
      <c r="F159" s="616" t="s">
        <v>210</v>
      </c>
      <c r="H159" s="617">
        <v>42</v>
      </c>
      <c r="L159" s="613"/>
      <c r="M159" s="618"/>
      <c r="N159" s="619"/>
      <c r="O159" s="619"/>
      <c r="P159" s="619"/>
      <c r="Q159" s="619"/>
      <c r="R159" s="619"/>
      <c r="S159" s="619"/>
      <c r="T159" s="620"/>
      <c r="AT159" s="615" t="s">
        <v>205</v>
      </c>
      <c r="AU159" s="615" t="s">
        <v>89</v>
      </c>
      <c r="AV159" s="614" t="s">
        <v>129</v>
      </c>
      <c r="AW159" s="614" t="s">
        <v>43</v>
      </c>
      <c r="AX159" s="614" t="s">
        <v>11</v>
      </c>
      <c r="AY159" s="615" t="s">
        <v>197</v>
      </c>
    </row>
    <row r="160" spans="2:65" s="492" customFormat="1" ht="38.25" customHeight="1">
      <c r="B160" s="493"/>
      <c r="C160" s="572" t="s">
        <v>374</v>
      </c>
      <c r="D160" s="572" t="s">
        <v>199</v>
      </c>
      <c r="E160" s="573" t="s">
        <v>5483</v>
      </c>
      <c r="F160" s="574" t="s">
        <v>5484</v>
      </c>
      <c r="G160" s="575" t="s">
        <v>213</v>
      </c>
      <c r="H160" s="576">
        <v>20.439</v>
      </c>
      <c r="I160" s="7"/>
      <c r="J160" s="577">
        <f>ROUND(I160*H160,0)</f>
        <v>0</v>
      </c>
      <c r="K160" s="574" t="s">
        <v>203</v>
      </c>
      <c r="L160" s="493"/>
      <c r="M160" s="578" t="s">
        <v>5</v>
      </c>
      <c r="N160" s="579" t="s">
        <v>53</v>
      </c>
      <c r="O160" s="494"/>
      <c r="P160" s="580">
        <f>O160*H160</f>
        <v>0</v>
      </c>
      <c r="Q160" s="580">
        <v>0</v>
      </c>
      <c r="R160" s="580">
        <f>Q160*H160</f>
        <v>0</v>
      </c>
      <c r="S160" s="580">
        <v>0</v>
      </c>
      <c r="T160" s="581">
        <f>S160*H160</f>
        <v>0</v>
      </c>
      <c r="AR160" s="482" t="s">
        <v>129</v>
      </c>
      <c r="AT160" s="482" t="s">
        <v>199</v>
      </c>
      <c r="AU160" s="482" t="s">
        <v>89</v>
      </c>
      <c r="AY160" s="482" t="s">
        <v>197</v>
      </c>
      <c r="BE160" s="582">
        <f>IF(N160="základní",J160,0)</f>
        <v>0</v>
      </c>
      <c r="BF160" s="582">
        <f>IF(N160="snížená",J160,0)</f>
        <v>0</v>
      </c>
      <c r="BG160" s="582">
        <f>IF(N160="zákl. přenesená",J160,0)</f>
        <v>0</v>
      </c>
      <c r="BH160" s="582">
        <f>IF(N160="sníž. přenesená",J160,0)</f>
        <v>0</v>
      </c>
      <c r="BI160" s="582">
        <f>IF(N160="nulová",J160,0)</f>
        <v>0</v>
      </c>
      <c r="BJ160" s="482" t="s">
        <v>11</v>
      </c>
      <c r="BK160" s="582">
        <f>ROUND(I160*H160,0)</f>
        <v>0</v>
      </c>
      <c r="BL160" s="482" t="s">
        <v>129</v>
      </c>
      <c r="BM160" s="482" t="s">
        <v>5871</v>
      </c>
    </row>
    <row r="161" spans="2:65" s="492" customFormat="1" ht="94.5">
      <c r="B161" s="493"/>
      <c r="D161" s="594" t="s">
        <v>257</v>
      </c>
      <c r="F161" s="595" t="s">
        <v>5486</v>
      </c>
      <c r="L161" s="493"/>
      <c r="M161" s="596"/>
      <c r="N161" s="494"/>
      <c r="O161" s="494"/>
      <c r="P161" s="494"/>
      <c r="Q161" s="494"/>
      <c r="R161" s="494"/>
      <c r="S161" s="494"/>
      <c r="T161" s="597"/>
      <c r="AT161" s="482" t="s">
        <v>257</v>
      </c>
      <c r="AU161" s="482" t="s">
        <v>89</v>
      </c>
    </row>
    <row r="162" spans="2:65" s="599" customFormat="1">
      <c r="B162" s="598"/>
      <c r="D162" s="594" t="s">
        <v>205</v>
      </c>
      <c r="E162" s="600" t="s">
        <v>5</v>
      </c>
      <c r="F162" s="601" t="s">
        <v>5840</v>
      </c>
      <c r="H162" s="600" t="s">
        <v>5</v>
      </c>
      <c r="L162" s="598"/>
      <c r="M162" s="602"/>
      <c r="N162" s="603"/>
      <c r="O162" s="603"/>
      <c r="P162" s="603"/>
      <c r="Q162" s="603"/>
      <c r="R162" s="603"/>
      <c r="S162" s="603"/>
      <c r="T162" s="604"/>
      <c r="AT162" s="600" t="s">
        <v>205</v>
      </c>
      <c r="AU162" s="600" t="s">
        <v>89</v>
      </c>
      <c r="AV162" s="599" t="s">
        <v>11</v>
      </c>
      <c r="AW162" s="599" t="s">
        <v>43</v>
      </c>
      <c r="AX162" s="599" t="s">
        <v>82</v>
      </c>
      <c r="AY162" s="600" t="s">
        <v>197</v>
      </c>
    </row>
    <row r="163" spans="2:65" s="606" customFormat="1">
      <c r="B163" s="605"/>
      <c r="D163" s="594" t="s">
        <v>205</v>
      </c>
      <c r="E163" s="607" t="s">
        <v>5</v>
      </c>
      <c r="F163" s="608" t="s">
        <v>5872</v>
      </c>
      <c r="H163" s="609">
        <v>20.6</v>
      </c>
      <c r="L163" s="605"/>
      <c r="M163" s="610"/>
      <c r="N163" s="611"/>
      <c r="O163" s="611"/>
      <c r="P163" s="611"/>
      <c r="Q163" s="611"/>
      <c r="R163" s="611"/>
      <c r="S163" s="611"/>
      <c r="T163" s="612"/>
      <c r="AT163" s="607" t="s">
        <v>205</v>
      </c>
      <c r="AU163" s="607" t="s">
        <v>89</v>
      </c>
      <c r="AV163" s="606" t="s">
        <v>89</v>
      </c>
      <c r="AW163" s="606" t="s">
        <v>43</v>
      </c>
      <c r="AX163" s="606" t="s">
        <v>82</v>
      </c>
      <c r="AY163" s="607" t="s">
        <v>197</v>
      </c>
    </row>
    <row r="164" spans="2:65" s="599" customFormat="1">
      <c r="B164" s="598"/>
      <c r="D164" s="594" t="s">
        <v>205</v>
      </c>
      <c r="E164" s="600" t="s">
        <v>5</v>
      </c>
      <c r="F164" s="601" t="s">
        <v>5873</v>
      </c>
      <c r="H164" s="600" t="s">
        <v>5</v>
      </c>
      <c r="L164" s="598"/>
      <c r="M164" s="602"/>
      <c r="N164" s="603"/>
      <c r="O164" s="603"/>
      <c r="P164" s="603"/>
      <c r="Q164" s="603"/>
      <c r="R164" s="603"/>
      <c r="S164" s="603"/>
      <c r="T164" s="604"/>
      <c r="AT164" s="600" t="s">
        <v>205</v>
      </c>
      <c r="AU164" s="600" t="s">
        <v>89</v>
      </c>
      <c r="AV164" s="599" t="s">
        <v>11</v>
      </c>
      <c r="AW164" s="599" t="s">
        <v>43</v>
      </c>
      <c r="AX164" s="599" t="s">
        <v>82</v>
      </c>
      <c r="AY164" s="600" t="s">
        <v>197</v>
      </c>
    </row>
    <row r="165" spans="2:65" s="606" customFormat="1">
      <c r="B165" s="605"/>
      <c r="D165" s="594" t="s">
        <v>205</v>
      </c>
      <c r="E165" s="607" t="s">
        <v>5</v>
      </c>
      <c r="F165" s="608" t="s">
        <v>5874</v>
      </c>
      <c r="H165" s="609">
        <v>-0.161</v>
      </c>
      <c r="L165" s="605"/>
      <c r="M165" s="610"/>
      <c r="N165" s="611"/>
      <c r="O165" s="611"/>
      <c r="P165" s="611"/>
      <c r="Q165" s="611"/>
      <c r="R165" s="611"/>
      <c r="S165" s="611"/>
      <c r="T165" s="612"/>
      <c r="AT165" s="607" t="s">
        <v>205</v>
      </c>
      <c r="AU165" s="607" t="s">
        <v>89</v>
      </c>
      <c r="AV165" s="606" t="s">
        <v>89</v>
      </c>
      <c r="AW165" s="606" t="s">
        <v>43</v>
      </c>
      <c r="AX165" s="606" t="s">
        <v>82</v>
      </c>
      <c r="AY165" s="607" t="s">
        <v>197</v>
      </c>
    </row>
    <row r="166" spans="2:65" s="614" customFormat="1">
      <c r="B166" s="613"/>
      <c r="D166" s="594" t="s">
        <v>205</v>
      </c>
      <c r="E166" s="615" t="s">
        <v>5</v>
      </c>
      <c r="F166" s="616" t="s">
        <v>210</v>
      </c>
      <c r="H166" s="617">
        <v>20.439</v>
      </c>
      <c r="L166" s="613"/>
      <c r="M166" s="618"/>
      <c r="N166" s="619"/>
      <c r="O166" s="619"/>
      <c r="P166" s="619"/>
      <c r="Q166" s="619"/>
      <c r="R166" s="619"/>
      <c r="S166" s="619"/>
      <c r="T166" s="620"/>
      <c r="AT166" s="615" t="s">
        <v>205</v>
      </c>
      <c r="AU166" s="615" t="s">
        <v>89</v>
      </c>
      <c r="AV166" s="614" t="s">
        <v>129</v>
      </c>
      <c r="AW166" s="614" t="s">
        <v>43</v>
      </c>
      <c r="AX166" s="614" t="s">
        <v>11</v>
      </c>
      <c r="AY166" s="615" t="s">
        <v>197</v>
      </c>
    </row>
    <row r="167" spans="2:65" s="492" customFormat="1" ht="16.5" customHeight="1">
      <c r="B167" s="493"/>
      <c r="C167" s="629" t="s">
        <v>383</v>
      </c>
      <c r="D167" s="629" t="s">
        <v>1907</v>
      </c>
      <c r="E167" s="630" t="s">
        <v>5491</v>
      </c>
      <c r="F167" s="631" t="s">
        <v>5492</v>
      </c>
      <c r="G167" s="632" t="s">
        <v>271</v>
      </c>
      <c r="H167" s="633">
        <v>40.878</v>
      </c>
      <c r="I167" s="11"/>
      <c r="J167" s="634">
        <f>ROUND(I167*H167,0)</f>
        <v>0</v>
      </c>
      <c r="K167" s="631" t="s">
        <v>203</v>
      </c>
      <c r="L167" s="635"/>
      <c r="M167" s="636" t="s">
        <v>5</v>
      </c>
      <c r="N167" s="637" t="s">
        <v>53</v>
      </c>
      <c r="O167" s="494"/>
      <c r="P167" s="580">
        <f>O167*H167</f>
        <v>0</v>
      </c>
      <c r="Q167" s="580">
        <v>1</v>
      </c>
      <c r="R167" s="580">
        <f>Q167*H167</f>
        <v>40.878</v>
      </c>
      <c r="S167" s="580">
        <v>0</v>
      </c>
      <c r="T167" s="581">
        <f>S167*H167</f>
        <v>0</v>
      </c>
      <c r="AR167" s="482" t="s">
        <v>303</v>
      </c>
      <c r="AT167" s="482" t="s">
        <v>1907</v>
      </c>
      <c r="AU167" s="482" t="s">
        <v>89</v>
      </c>
      <c r="AY167" s="482" t="s">
        <v>197</v>
      </c>
      <c r="BE167" s="582">
        <f>IF(N167="základní",J167,0)</f>
        <v>0</v>
      </c>
      <c r="BF167" s="582">
        <f>IF(N167="snížená",J167,0)</f>
        <v>0</v>
      </c>
      <c r="BG167" s="582">
        <f>IF(N167="zákl. přenesená",J167,0)</f>
        <v>0</v>
      </c>
      <c r="BH167" s="582">
        <f>IF(N167="sníž. přenesená",J167,0)</f>
        <v>0</v>
      </c>
      <c r="BI167" s="582">
        <f>IF(N167="nulová",J167,0)</f>
        <v>0</v>
      </c>
      <c r="BJ167" s="482" t="s">
        <v>11</v>
      </c>
      <c r="BK167" s="582">
        <f>ROUND(I167*H167,0)</f>
        <v>0</v>
      </c>
      <c r="BL167" s="482" t="s">
        <v>129</v>
      </c>
      <c r="BM167" s="482" t="s">
        <v>5875</v>
      </c>
    </row>
    <row r="168" spans="2:65" s="606" customFormat="1">
      <c r="B168" s="605"/>
      <c r="D168" s="594" t="s">
        <v>205</v>
      </c>
      <c r="F168" s="608" t="s">
        <v>5876</v>
      </c>
      <c r="H168" s="609">
        <v>40.878</v>
      </c>
      <c r="L168" s="605"/>
      <c r="M168" s="610"/>
      <c r="N168" s="611"/>
      <c r="O168" s="611"/>
      <c r="P168" s="611"/>
      <c r="Q168" s="611"/>
      <c r="R168" s="611"/>
      <c r="S168" s="611"/>
      <c r="T168" s="612"/>
      <c r="AT168" s="607" t="s">
        <v>205</v>
      </c>
      <c r="AU168" s="607" t="s">
        <v>89</v>
      </c>
      <c r="AV168" s="606" t="s">
        <v>89</v>
      </c>
      <c r="AW168" s="606" t="s">
        <v>6</v>
      </c>
      <c r="AX168" s="606" t="s">
        <v>11</v>
      </c>
      <c r="AY168" s="607" t="s">
        <v>197</v>
      </c>
    </row>
    <row r="169" spans="2:65" s="560" customFormat="1" ht="29.85" customHeight="1">
      <c r="B169" s="559"/>
      <c r="D169" s="561" t="s">
        <v>81</v>
      </c>
      <c r="E169" s="570" t="s">
        <v>129</v>
      </c>
      <c r="F169" s="570" t="s">
        <v>319</v>
      </c>
      <c r="J169" s="571">
        <f>BK169</f>
        <v>0</v>
      </c>
      <c r="L169" s="559"/>
      <c r="M169" s="564"/>
      <c r="N169" s="565"/>
      <c r="O169" s="565"/>
      <c r="P169" s="566">
        <f>SUM(P170:P185)</f>
        <v>0</v>
      </c>
      <c r="Q169" s="565"/>
      <c r="R169" s="566">
        <f>SUM(R170:R185)</f>
        <v>7.94424E-3</v>
      </c>
      <c r="S169" s="565"/>
      <c r="T169" s="567">
        <f>SUM(T170:T185)</f>
        <v>0</v>
      </c>
      <c r="AR169" s="561" t="s">
        <v>11</v>
      </c>
      <c r="AT169" s="568" t="s">
        <v>81</v>
      </c>
      <c r="AU169" s="568" t="s">
        <v>11</v>
      </c>
      <c r="AY169" s="561" t="s">
        <v>197</v>
      </c>
      <c r="BK169" s="569">
        <f>SUM(BK170:BK185)</f>
        <v>0</v>
      </c>
    </row>
    <row r="170" spans="2:65" s="492" customFormat="1" ht="25.5" customHeight="1">
      <c r="B170" s="493"/>
      <c r="C170" s="572" t="s">
        <v>402</v>
      </c>
      <c r="D170" s="572" t="s">
        <v>199</v>
      </c>
      <c r="E170" s="573" t="s">
        <v>5338</v>
      </c>
      <c r="F170" s="574" t="s">
        <v>5339</v>
      </c>
      <c r="G170" s="575" t="s">
        <v>213</v>
      </c>
      <c r="H170" s="576">
        <v>10.3</v>
      </c>
      <c r="I170" s="7"/>
      <c r="J170" s="577">
        <f>ROUND(I170*H170,0)</f>
        <v>0</v>
      </c>
      <c r="K170" s="574" t="s">
        <v>203</v>
      </c>
      <c r="L170" s="493"/>
      <c r="M170" s="578" t="s">
        <v>5</v>
      </c>
      <c r="N170" s="579" t="s">
        <v>53</v>
      </c>
      <c r="O170" s="494"/>
      <c r="P170" s="580">
        <f>O170*H170</f>
        <v>0</v>
      </c>
      <c r="Q170" s="580">
        <v>0</v>
      </c>
      <c r="R170" s="580">
        <f>Q170*H170</f>
        <v>0</v>
      </c>
      <c r="S170" s="580">
        <v>0</v>
      </c>
      <c r="T170" s="581">
        <f>S170*H170</f>
        <v>0</v>
      </c>
      <c r="AR170" s="482" t="s">
        <v>129</v>
      </c>
      <c r="AT170" s="482" t="s">
        <v>199</v>
      </c>
      <c r="AU170" s="482" t="s">
        <v>89</v>
      </c>
      <c r="AY170" s="482" t="s">
        <v>197</v>
      </c>
      <c r="BE170" s="582">
        <f>IF(N170="základní",J170,0)</f>
        <v>0</v>
      </c>
      <c r="BF170" s="582">
        <f>IF(N170="snížená",J170,0)</f>
        <v>0</v>
      </c>
      <c r="BG170" s="582">
        <f>IF(N170="zákl. přenesená",J170,0)</f>
        <v>0</v>
      </c>
      <c r="BH170" s="582">
        <f>IF(N170="sníž. přenesená",J170,0)</f>
        <v>0</v>
      </c>
      <c r="BI170" s="582">
        <f>IF(N170="nulová",J170,0)</f>
        <v>0</v>
      </c>
      <c r="BJ170" s="482" t="s">
        <v>11</v>
      </c>
      <c r="BK170" s="582">
        <f>ROUND(I170*H170,0)</f>
        <v>0</v>
      </c>
      <c r="BL170" s="482" t="s">
        <v>129</v>
      </c>
      <c r="BM170" s="482" t="s">
        <v>5877</v>
      </c>
    </row>
    <row r="171" spans="2:65" s="492" customFormat="1" ht="54">
      <c r="B171" s="493"/>
      <c r="D171" s="594" t="s">
        <v>257</v>
      </c>
      <c r="F171" s="595" t="s">
        <v>5341</v>
      </c>
      <c r="L171" s="493"/>
      <c r="M171" s="596"/>
      <c r="N171" s="494"/>
      <c r="O171" s="494"/>
      <c r="P171" s="494"/>
      <c r="Q171" s="494"/>
      <c r="R171" s="494"/>
      <c r="S171" s="494"/>
      <c r="T171" s="597"/>
      <c r="AT171" s="482" t="s">
        <v>257</v>
      </c>
      <c r="AU171" s="482" t="s">
        <v>89</v>
      </c>
    </row>
    <row r="172" spans="2:65" s="599" customFormat="1">
      <c r="B172" s="598"/>
      <c r="D172" s="594" t="s">
        <v>205</v>
      </c>
      <c r="E172" s="600" t="s">
        <v>5</v>
      </c>
      <c r="F172" s="601" t="s">
        <v>5840</v>
      </c>
      <c r="H172" s="600" t="s">
        <v>5</v>
      </c>
      <c r="L172" s="598"/>
      <c r="M172" s="602"/>
      <c r="N172" s="603"/>
      <c r="O172" s="603"/>
      <c r="P172" s="603"/>
      <c r="Q172" s="603"/>
      <c r="R172" s="603"/>
      <c r="S172" s="603"/>
      <c r="T172" s="604"/>
      <c r="AT172" s="600" t="s">
        <v>205</v>
      </c>
      <c r="AU172" s="600" t="s">
        <v>89</v>
      </c>
      <c r="AV172" s="599" t="s">
        <v>11</v>
      </c>
      <c r="AW172" s="599" t="s">
        <v>43</v>
      </c>
      <c r="AX172" s="599" t="s">
        <v>82</v>
      </c>
      <c r="AY172" s="600" t="s">
        <v>197</v>
      </c>
    </row>
    <row r="173" spans="2:65" s="606" customFormat="1">
      <c r="B173" s="605"/>
      <c r="D173" s="594" t="s">
        <v>205</v>
      </c>
      <c r="E173" s="607" t="s">
        <v>5</v>
      </c>
      <c r="F173" s="608" t="s">
        <v>5878</v>
      </c>
      <c r="H173" s="609">
        <v>10.3</v>
      </c>
      <c r="L173" s="605"/>
      <c r="M173" s="610"/>
      <c r="N173" s="611"/>
      <c r="O173" s="611"/>
      <c r="P173" s="611"/>
      <c r="Q173" s="611"/>
      <c r="R173" s="611"/>
      <c r="S173" s="611"/>
      <c r="T173" s="612"/>
      <c r="AT173" s="607" t="s">
        <v>205</v>
      </c>
      <c r="AU173" s="607" t="s">
        <v>89</v>
      </c>
      <c r="AV173" s="606" t="s">
        <v>89</v>
      </c>
      <c r="AW173" s="606" t="s">
        <v>43</v>
      </c>
      <c r="AX173" s="606" t="s">
        <v>82</v>
      </c>
      <c r="AY173" s="607" t="s">
        <v>197</v>
      </c>
    </row>
    <row r="174" spans="2:65" s="614" customFormat="1">
      <c r="B174" s="613"/>
      <c r="D174" s="594" t="s">
        <v>205</v>
      </c>
      <c r="E174" s="615" t="s">
        <v>5</v>
      </c>
      <c r="F174" s="616" t="s">
        <v>210</v>
      </c>
      <c r="H174" s="617">
        <v>10.3</v>
      </c>
      <c r="L174" s="613"/>
      <c r="M174" s="618"/>
      <c r="N174" s="619"/>
      <c r="O174" s="619"/>
      <c r="P174" s="619"/>
      <c r="Q174" s="619"/>
      <c r="R174" s="619"/>
      <c r="S174" s="619"/>
      <c r="T174" s="620"/>
      <c r="AT174" s="615" t="s">
        <v>205</v>
      </c>
      <c r="AU174" s="615" t="s">
        <v>89</v>
      </c>
      <c r="AV174" s="614" t="s">
        <v>129</v>
      </c>
      <c r="AW174" s="614" t="s">
        <v>43</v>
      </c>
      <c r="AX174" s="614" t="s">
        <v>11</v>
      </c>
      <c r="AY174" s="615" t="s">
        <v>197</v>
      </c>
    </row>
    <row r="175" spans="2:65" s="492" customFormat="1" ht="25.5" customHeight="1">
      <c r="B175" s="493"/>
      <c r="C175" s="572" t="s">
        <v>413</v>
      </c>
      <c r="D175" s="572" t="s">
        <v>199</v>
      </c>
      <c r="E175" s="573" t="s">
        <v>5520</v>
      </c>
      <c r="F175" s="574" t="s">
        <v>5521</v>
      </c>
      <c r="G175" s="575" t="s">
        <v>213</v>
      </c>
      <c r="H175" s="576">
        <v>0.05</v>
      </c>
      <c r="I175" s="7"/>
      <c r="J175" s="577">
        <f>ROUND(I175*H175,0)</f>
        <v>0</v>
      </c>
      <c r="K175" s="574" t="s">
        <v>203</v>
      </c>
      <c r="L175" s="493"/>
      <c r="M175" s="578" t="s">
        <v>5</v>
      </c>
      <c r="N175" s="579" t="s">
        <v>53</v>
      </c>
      <c r="O175" s="494"/>
      <c r="P175" s="580">
        <f>O175*H175</f>
        <v>0</v>
      </c>
      <c r="Q175" s="580">
        <v>0</v>
      </c>
      <c r="R175" s="580">
        <f>Q175*H175</f>
        <v>0</v>
      </c>
      <c r="S175" s="580">
        <v>0</v>
      </c>
      <c r="T175" s="581">
        <f>S175*H175</f>
        <v>0</v>
      </c>
      <c r="AR175" s="482" t="s">
        <v>129</v>
      </c>
      <c r="AT175" s="482" t="s">
        <v>199</v>
      </c>
      <c r="AU175" s="482" t="s">
        <v>89</v>
      </c>
      <c r="AY175" s="482" t="s">
        <v>197</v>
      </c>
      <c r="BE175" s="582">
        <f>IF(N175="základní",J175,0)</f>
        <v>0</v>
      </c>
      <c r="BF175" s="582">
        <f>IF(N175="snížená",J175,0)</f>
        <v>0</v>
      </c>
      <c r="BG175" s="582">
        <f>IF(N175="zákl. přenesená",J175,0)</f>
        <v>0</v>
      </c>
      <c r="BH175" s="582">
        <f>IF(N175="sníž. přenesená",J175,0)</f>
        <v>0</v>
      </c>
      <c r="BI175" s="582">
        <f>IF(N175="nulová",J175,0)</f>
        <v>0</v>
      </c>
      <c r="BJ175" s="482" t="s">
        <v>11</v>
      </c>
      <c r="BK175" s="582">
        <f>ROUND(I175*H175,0)</f>
        <v>0</v>
      </c>
      <c r="BL175" s="482" t="s">
        <v>129</v>
      </c>
      <c r="BM175" s="482" t="s">
        <v>5879</v>
      </c>
    </row>
    <row r="176" spans="2:65" s="492" customFormat="1" ht="40.5">
      <c r="B176" s="493"/>
      <c r="D176" s="594" t="s">
        <v>257</v>
      </c>
      <c r="F176" s="595" t="s">
        <v>5347</v>
      </c>
      <c r="L176" s="493"/>
      <c r="M176" s="596"/>
      <c r="N176" s="494"/>
      <c r="O176" s="494"/>
      <c r="P176" s="494"/>
      <c r="Q176" s="494"/>
      <c r="R176" s="494"/>
      <c r="S176" s="494"/>
      <c r="T176" s="597"/>
      <c r="AT176" s="482" t="s">
        <v>257</v>
      </c>
      <c r="AU176" s="482" t="s">
        <v>89</v>
      </c>
    </row>
    <row r="177" spans="2:65" s="599" customFormat="1">
      <c r="B177" s="598"/>
      <c r="D177" s="594" t="s">
        <v>205</v>
      </c>
      <c r="E177" s="600" t="s">
        <v>5</v>
      </c>
      <c r="F177" s="601" t="s">
        <v>5840</v>
      </c>
      <c r="H177" s="600" t="s">
        <v>5</v>
      </c>
      <c r="L177" s="598"/>
      <c r="M177" s="602"/>
      <c r="N177" s="603"/>
      <c r="O177" s="603"/>
      <c r="P177" s="603"/>
      <c r="Q177" s="603"/>
      <c r="R177" s="603"/>
      <c r="S177" s="603"/>
      <c r="T177" s="604"/>
      <c r="AT177" s="600" t="s">
        <v>205</v>
      </c>
      <c r="AU177" s="600" t="s">
        <v>89</v>
      </c>
      <c r="AV177" s="599" t="s">
        <v>11</v>
      </c>
      <c r="AW177" s="599" t="s">
        <v>43</v>
      </c>
      <c r="AX177" s="599" t="s">
        <v>82</v>
      </c>
      <c r="AY177" s="600" t="s">
        <v>197</v>
      </c>
    </row>
    <row r="178" spans="2:65" s="599" customFormat="1">
      <c r="B178" s="598"/>
      <c r="D178" s="594" t="s">
        <v>205</v>
      </c>
      <c r="E178" s="600" t="s">
        <v>5</v>
      </c>
      <c r="F178" s="601" t="s">
        <v>5880</v>
      </c>
      <c r="H178" s="600" t="s">
        <v>5</v>
      </c>
      <c r="L178" s="598"/>
      <c r="M178" s="602"/>
      <c r="N178" s="603"/>
      <c r="O178" s="603"/>
      <c r="P178" s="603"/>
      <c r="Q178" s="603"/>
      <c r="R178" s="603"/>
      <c r="S178" s="603"/>
      <c r="T178" s="604"/>
      <c r="AT178" s="600" t="s">
        <v>205</v>
      </c>
      <c r="AU178" s="600" t="s">
        <v>89</v>
      </c>
      <c r="AV178" s="599" t="s">
        <v>11</v>
      </c>
      <c r="AW178" s="599" t="s">
        <v>43</v>
      </c>
      <c r="AX178" s="599" t="s">
        <v>82</v>
      </c>
      <c r="AY178" s="600" t="s">
        <v>197</v>
      </c>
    </row>
    <row r="179" spans="2:65" s="606" customFormat="1">
      <c r="B179" s="605"/>
      <c r="D179" s="594" t="s">
        <v>205</v>
      </c>
      <c r="E179" s="607" t="s">
        <v>5</v>
      </c>
      <c r="F179" s="608" t="s">
        <v>5881</v>
      </c>
      <c r="H179" s="609">
        <v>0.05</v>
      </c>
      <c r="L179" s="605"/>
      <c r="M179" s="610"/>
      <c r="N179" s="611"/>
      <c r="O179" s="611"/>
      <c r="P179" s="611"/>
      <c r="Q179" s="611"/>
      <c r="R179" s="611"/>
      <c r="S179" s="611"/>
      <c r="T179" s="612"/>
      <c r="AT179" s="607" t="s">
        <v>205</v>
      </c>
      <c r="AU179" s="607" t="s">
        <v>89</v>
      </c>
      <c r="AV179" s="606" t="s">
        <v>89</v>
      </c>
      <c r="AW179" s="606" t="s">
        <v>43</v>
      </c>
      <c r="AX179" s="606" t="s">
        <v>82</v>
      </c>
      <c r="AY179" s="607" t="s">
        <v>197</v>
      </c>
    </row>
    <row r="180" spans="2:65" s="614" customFormat="1">
      <c r="B180" s="613"/>
      <c r="D180" s="594" t="s">
        <v>205</v>
      </c>
      <c r="E180" s="615" t="s">
        <v>5</v>
      </c>
      <c r="F180" s="616" t="s">
        <v>210</v>
      </c>
      <c r="H180" s="617">
        <v>0.05</v>
      </c>
      <c r="L180" s="613"/>
      <c r="M180" s="618"/>
      <c r="N180" s="619"/>
      <c r="O180" s="619"/>
      <c r="P180" s="619"/>
      <c r="Q180" s="619"/>
      <c r="R180" s="619"/>
      <c r="S180" s="619"/>
      <c r="T180" s="620"/>
      <c r="AT180" s="615" t="s">
        <v>205</v>
      </c>
      <c r="AU180" s="615" t="s">
        <v>89</v>
      </c>
      <c r="AV180" s="614" t="s">
        <v>129</v>
      </c>
      <c r="AW180" s="614" t="s">
        <v>43</v>
      </c>
      <c r="AX180" s="614" t="s">
        <v>11</v>
      </c>
      <c r="AY180" s="615" t="s">
        <v>197</v>
      </c>
    </row>
    <row r="181" spans="2:65" s="492" customFormat="1" ht="25.5" customHeight="1">
      <c r="B181" s="493"/>
      <c r="C181" s="572" t="s">
        <v>432</v>
      </c>
      <c r="D181" s="572" t="s">
        <v>199</v>
      </c>
      <c r="E181" s="573" t="s">
        <v>5350</v>
      </c>
      <c r="F181" s="574" t="s">
        <v>5351</v>
      </c>
      <c r="G181" s="575" t="s">
        <v>290</v>
      </c>
      <c r="H181" s="576">
        <v>1.2569999999999999</v>
      </c>
      <c r="I181" s="7"/>
      <c r="J181" s="577">
        <f>ROUND(I181*H181,0)</f>
        <v>0</v>
      </c>
      <c r="K181" s="574" t="s">
        <v>203</v>
      </c>
      <c r="L181" s="493"/>
      <c r="M181" s="578" t="s">
        <v>5</v>
      </c>
      <c r="N181" s="579" t="s">
        <v>53</v>
      </c>
      <c r="O181" s="494"/>
      <c r="P181" s="580">
        <f>O181*H181</f>
        <v>0</v>
      </c>
      <c r="Q181" s="580">
        <v>6.3200000000000001E-3</v>
      </c>
      <c r="R181" s="580">
        <f>Q181*H181</f>
        <v>7.94424E-3</v>
      </c>
      <c r="S181" s="580">
        <v>0</v>
      </c>
      <c r="T181" s="581">
        <f>S181*H181</f>
        <v>0</v>
      </c>
      <c r="AR181" s="482" t="s">
        <v>129</v>
      </c>
      <c r="AT181" s="482" t="s">
        <v>199</v>
      </c>
      <c r="AU181" s="482" t="s">
        <v>89</v>
      </c>
      <c r="AY181" s="482" t="s">
        <v>197</v>
      </c>
      <c r="BE181" s="582">
        <f>IF(N181="základní",J181,0)</f>
        <v>0</v>
      </c>
      <c r="BF181" s="582">
        <f>IF(N181="snížená",J181,0)</f>
        <v>0</v>
      </c>
      <c r="BG181" s="582">
        <f>IF(N181="zákl. přenesená",J181,0)</f>
        <v>0</v>
      </c>
      <c r="BH181" s="582">
        <f>IF(N181="sníž. přenesená",J181,0)</f>
        <v>0</v>
      </c>
      <c r="BI181" s="582">
        <f>IF(N181="nulová",J181,0)</f>
        <v>0</v>
      </c>
      <c r="BJ181" s="482" t="s">
        <v>11</v>
      </c>
      <c r="BK181" s="582">
        <f>ROUND(I181*H181,0)</f>
        <v>0</v>
      </c>
      <c r="BL181" s="482" t="s">
        <v>129</v>
      </c>
      <c r="BM181" s="482" t="s">
        <v>5882</v>
      </c>
    </row>
    <row r="182" spans="2:65" s="599" customFormat="1">
      <c r="B182" s="598"/>
      <c r="D182" s="594" t="s">
        <v>205</v>
      </c>
      <c r="E182" s="600" t="s">
        <v>5</v>
      </c>
      <c r="F182" s="601" t="s">
        <v>5840</v>
      </c>
      <c r="H182" s="600" t="s">
        <v>5</v>
      </c>
      <c r="L182" s="598"/>
      <c r="M182" s="602"/>
      <c r="N182" s="603"/>
      <c r="O182" s="603"/>
      <c r="P182" s="603"/>
      <c r="Q182" s="603"/>
      <c r="R182" s="603"/>
      <c r="S182" s="603"/>
      <c r="T182" s="604"/>
      <c r="AT182" s="600" t="s">
        <v>205</v>
      </c>
      <c r="AU182" s="600" t="s">
        <v>89</v>
      </c>
      <c r="AV182" s="599" t="s">
        <v>11</v>
      </c>
      <c r="AW182" s="599" t="s">
        <v>43</v>
      </c>
      <c r="AX182" s="599" t="s">
        <v>82</v>
      </c>
      <c r="AY182" s="600" t="s">
        <v>197</v>
      </c>
    </row>
    <row r="183" spans="2:65" s="599" customFormat="1">
      <c r="B183" s="598"/>
      <c r="D183" s="594" t="s">
        <v>205</v>
      </c>
      <c r="E183" s="600" t="s">
        <v>5</v>
      </c>
      <c r="F183" s="601" t="s">
        <v>5880</v>
      </c>
      <c r="H183" s="600" t="s">
        <v>5</v>
      </c>
      <c r="L183" s="598"/>
      <c r="M183" s="602"/>
      <c r="N183" s="603"/>
      <c r="O183" s="603"/>
      <c r="P183" s="603"/>
      <c r="Q183" s="603"/>
      <c r="R183" s="603"/>
      <c r="S183" s="603"/>
      <c r="T183" s="604"/>
      <c r="AT183" s="600" t="s">
        <v>205</v>
      </c>
      <c r="AU183" s="600" t="s">
        <v>89</v>
      </c>
      <c r="AV183" s="599" t="s">
        <v>11</v>
      </c>
      <c r="AW183" s="599" t="s">
        <v>43</v>
      </c>
      <c r="AX183" s="599" t="s">
        <v>82</v>
      </c>
      <c r="AY183" s="600" t="s">
        <v>197</v>
      </c>
    </row>
    <row r="184" spans="2:65" s="606" customFormat="1">
      <c r="B184" s="605"/>
      <c r="D184" s="594" t="s">
        <v>205</v>
      </c>
      <c r="E184" s="607" t="s">
        <v>5</v>
      </c>
      <c r="F184" s="608" t="s">
        <v>5883</v>
      </c>
      <c r="H184" s="609">
        <v>1.2569999999999999</v>
      </c>
      <c r="L184" s="605"/>
      <c r="M184" s="610"/>
      <c r="N184" s="611"/>
      <c r="O184" s="611"/>
      <c r="P184" s="611"/>
      <c r="Q184" s="611"/>
      <c r="R184" s="611"/>
      <c r="S184" s="611"/>
      <c r="T184" s="612"/>
      <c r="AT184" s="607" t="s">
        <v>205</v>
      </c>
      <c r="AU184" s="607" t="s">
        <v>89</v>
      </c>
      <c r="AV184" s="606" t="s">
        <v>89</v>
      </c>
      <c r="AW184" s="606" t="s">
        <v>43</v>
      </c>
      <c r="AX184" s="606" t="s">
        <v>82</v>
      </c>
      <c r="AY184" s="607" t="s">
        <v>197</v>
      </c>
    </row>
    <row r="185" spans="2:65" s="614" customFormat="1">
      <c r="B185" s="613"/>
      <c r="D185" s="594" t="s">
        <v>205</v>
      </c>
      <c r="E185" s="615" t="s">
        <v>5</v>
      </c>
      <c r="F185" s="616" t="s">
        <v>210</v>
      </c>
      <c r="H185" s="617">
        <v>1.2569999999999999</v>
      </c>
      <c r="L185" s="613"/>
      <c r="M185" s="618"/>
      <c r="N185" s="619"/>
      <c r="O185" s="619"/>
      <c r="P185" s="619"/>
      <c r="Q185" s="619"/>
      <c r="R185" s="619"/>
      <c r="S185" s="619"/>
      <c r="T185" s="620"/>
      <c r="AT185" s="615" t="s">
        <v>205</v>
      </c>
      <c r="AU185" s="615" t="s">
        <v>89</v>
      </c>
      <c r="AV185" s="614" t="s">
        <v>129</v>
      </c>
      <c r="AW185" s="614" t="s">
        <v>43</v>
      </c>
      <c r="AX185" s="614" t="s">
        <v>11</v>
      </c>
      <c r="AY185" s="615" t="s">
        <v>197</v>
      </c>
    </row>
    <row r="186" spans="2:65" s="560" customFormat="1" ht="29.85" customHeight="1">
      <c r="B186" s="559"/>
      <c r="D186" s="561" t="s">
        <v>81</v>
      </c>
      <c r="E186" s="570" t="s">
        <v>303</v>
      </c>
      <c r="F186" s="570" t="s">
        <v>5361</v>
      </c>
      <c r="J186" s="571">
        <f>BK186</f>
        <v>0</v>
      </c>
      <c r="L186" s="559"/>
      <c r="M186" s="564"/>
      <c r="N186" s="565"/>
      <c r="O186" s="565"/>
      <c r="P186" s="566">
        <f>SUM(P187:P220)</f>
        <v>0</v>
      </c>
      <c r="Q186" s="565"/>
      <c r="R186" s="566">
        <f>SUM(R187:R220)</f>
        <v>0.71871665000000018</v>
      </c>
      <c r="S186" s="565"/>
      <c r="T186" s="567">
        <f>SUM(T187:T220)</f>
        <v>0</v>
      </c>
      <c r="AR186" s="561" t="s">
        <v>11</v>
      </c>
      <c r="AT186" s="568" t="s">
        <v>81</v>
      </c>
      <c r="AU186" s="568" t="s">
        <v>11</v>
      </c>
      <c r="AY186" s="561" t="s">
        <v>197</v>
      </c>
      <c r="BK186" s="569">
        <f>SUM(BK187:BK220)</f>
        <v>0</v>
      </c>
    </row>
    <row r="187" spans="2:65" s="492" customFormat="1" ht="38.25" customHeight="1">
      <c r="B187" s="493"/>
      <c r="C187" s="572" t="s">
        <v>10</v>
      </c>
      <c r="D187" s="572" t="s">
        <v>199</v>
      </c>
      <c r="E187" s="573" t="s">
        <v>5884</v>
      </c>
      <c r="F187" s="574" t="s">
        <v>5885</v>
      </c>
      <c r="G187" s="575" t="s">
        <v>876</v>
      </c>
      <c r="H187" s="576">
        <v>51.5</v>
      </c>
      <c r="I187" s="7"/>
      <c r="J187" s="577">
        <f>ROUND(I187*H187,0)</f>
        <v>0</v>
      </c>
      <c r="K187" s="574" t="s">
        <v>203</v>
      </c>
      <c r="L187" s="493"/>
      <c r="M187" s="578" t="s">
        <v>5</v>
      </c>
      <c r="N187" s="579" t="s">
        <v>53</v>
      </c>
      <c r="O187" s="494"/>
      <c r="P187" s="580">
        <f>O187*H187</f>
        <v>0</v>
      </c>
      <c r="Q187" s="580">
        <v>0</v>
      </c>
      <c r="R187" s="580">
        <f>Q187*H187</f>
        <v>0</v>
      </c>
      <c r="S187" s="580">
        <v>0</v>
      </c>
      <c r="T187" s="581">
        <f>S187*H187</f>
        <v>0</v>
      </c>
      <c r="AR187" s="482" t="s">
        <v>129</v>
      </c>
      <c r="AT187" s="482" t="s">
        <v>199</v>
      </c>
      <c r="AU187" s="482" t="s">
        <v>89</v>
      </c>
      <c r="AY187" s="482" t="s">
        <v>197</v>
      </c>
      <c r="BE187" s="582">
        <f>IF(N187="základní",J187,0)</f>
        <v>0</v>
      </c>
      <c r="BF187" s="582">
        <f>IF(N187="snížená",J187,0)</f>
        <v>0</v>
      </c>
      <c r="BG187" s="582">
        <f>IF(N187="zákl. přenesená",J187,0)</f>
        <v>0</v>
      </c>
      <c r="BH187" s="582">
        <f>IF(N187="sníž. přenesená",J187,0)</f>
        <v>0</v>
      </c>
      <c r="BI187" s="582">
        <f>IF(N187="nulová",J187,0)</f>
        <v>0</v>
      </c>
      <c r="BJ187" s="482" t="s">
        <v>11</v>
      </c>
      <c r="BK187" s="582">
        <f>ROUND(I187*H187,0)</f>
        <v>0</v>
      </c>
      <c r="BL187" s="482" t="s">
        <v>129</v>
      </c>
      <c r="BM187" s="482" t="s">
        <v>5886</v>
      </c>
    </row>
    <row r="188" spans="2:65" s="492" customFormat="1" ht="94.5">
      <c r="B188" s="493"/>
      <c r="D188" s="594" t="s">
        <v>257</v>
      </c>
      <c r="F188" s="595" t="s">
        <v>5535</v>
      </c>
      <c r="L188" s="493"/>
      <c r="M188" s="596"/>
      <c r="N188" s="494"/>
      <c r="O188" s="494"/>
      <c r="P188" s="494"/>
      <c r="Q188" s="494"/>
      <c r="R188" s="494"/>
      <c r="S188" s="494"/>
      <c r="T188" s="597"/>
      <c r="AT188" s="482" t="s">
        <v>257</v>
      </c>
      <c r="AU188" s="482" t="s">
        <v>89</v>
      </c>
    </row>
    <row r="189" spans="2:65" s="599" customFormat="1">
      <c r="B189" s="598"/>
      <c r="D189" s="594" t="s">
        <v>205</v>
      </c>
      <c r="E189" s="600" t="s">
        <v>5</v>
      </c>
      <c r="F189" s="601" t="s">
        <v>5840</v>
      </c>
      <c r="H189" s="600" t="s">
        <v>5</v>
      </c>
      <c r="L189" s="598"/>
      <c r="M189" s="602"/>
      <c r="N189" s="603"/>
      <c r="O189" s="603"/>
      <c r="P189" s="603"/>
      <c r="Q189" s="603"/>
      <c r="R189" s="603"/>
      <c r="S189" s="603"/>
      <c r="T189" s="604"/>
      <c r="AT189" s="600" t="s">
        <v>205</v>
      </c>
      <c r="AU189" s="600" t="s">
        <v>89</v>
      </c>
      <c r="AV189" s="599" t="s">
        <v>11</v>
      </c>
      <c r="AW189" s="599" t="s">
        <v>43</v>
      </c>
      <c r="AX189" s="599" t="s">
        <v>82</v>
      </c>
      <c r="AY189" s="600" t="s">
        <v>197</v>
      </c>
    </row>
    <row r="190" spans="2:65" s="606" customFormat="1">
      <c r="B190" s="605"/>
      <c r="D190" s="594" t="s">
        <v>205</v>
      </c>
      <c r="E190" s="607" t="s">
        <v>5</v>
      </c>
      <c r="F190" s="608" t="s">
        <v>5887</v>
      </c>
      <c r="H190" s="609">
        <v>51.5</v>
      </c>
      <c r="L190" s="605"/>
      <c r="M190" s="610"/>
      <c r="N190" s="611"/>
      <c r="O190" s="611"/>
      <c r="P190" s="611"/>
      <c r="Q190" s="611"/>
      <c r="R190" s="611"/>
      <c r="S190" s="611"/>
      <c r="T190" s="612"/>
      <c r="AT190" s="607" t="s">
        <v>205</v>
      </c>
      <c r="AU190" s="607" t="s">
        <v>89</v>
      </c>
      <c r="AV190" s="606" t="s">
        <v>89</v>
      </c>
      <c r="AW190" s="606" t="s">
        <v>43</v>
      </c>
      <c r="AX190" s="606" t="s">
        <v>82</v>
      </c>
      <c r="AY190" s="607" t="s">
        <v>197</v>
      </c>
    </row>
    <row r="191" spans="2:65" s="614" customFormat="1">
      <c r="B191" s="613"/>
      <c r="D191" s="594" t="s">
        <v>205</v>
      </c>
      <c r="E191" s="615" t="s">
        <v>5</v>
      </c>
      <c r="F191" s="616" t="s">
        <v>210</v>
      </c>
      <c r="H191" s="617">
        <v>51.5</v>
      </c>
      <c r="L191" s="613"/>
      <c r="M191" s="618"/>
      <c r="N191" s="619"/>
      <c r="O191" s="619"/>
      <c r="P191" s="619"/>
      <c r="Q191" s="619"/>
      <c r="R191" s="619"/>
      <c r="S191" s="619"/>
      <c r="T191" s="620"/>
      <c r="AT191" s="615" t="s">
        <v>205</v>
      </c>
      <c r="AU191" s="615" t="s">
        <v>89</v>
      </c>
      <c r="AV191" s="614" t="s">
        <v>129</v>
      </c>
      <c r="AW191" s="614" t="s">
        <v>43</v>
      </c>
      <c r="AX191" s="614" t="s">
        <v>11</v>
      </c>
      <c r="AY191" s="615" t="s">
        <v>197</v>
      </c>
    </row>
    <row r="192" spans="2:65" s="492" customFormat="1" ht="25.5" customHeight="1">
      <c r="B192" s="493"/>
      <c r="C192" s="629" t="s">
        <v>450</v>
      </c>
      <c r="D192" s="629" t="s">
        <v>1907</v>
      </c>
      <c r="E192" s="630" t="s">
        <v>5888</v>
      </c>
      <c r="F192" s="631" t="s">
        <v>5889</v>
      </c>
      <c r="G192" s="632" t="s">
        <v>876</v>
      </c>
      <c r="H192" s="633">
        <v>52.273000000000003</v>
      </c>
      <c r="I192" s="11"/>
      <c r="J192" s="634">
        <f>ROUND(I192*H192,0)</f>
        <v>0</v>
      </c>
      <c r="K192" s="631" t="s">
        <v>203</v>
      </c>
      <c r="L192" s="635"/>
      <c r="M192" s="636" t="s">
        <v>5</v>
      </c>
      <c r="N192" s="637" t="s">
        <v>53</v>
      </c>
      <c r="O192" s="494"/>
      <c r="P192" s="580">
        <f>O192*H192</f>
        <v>0</v>
      </c>
      <c r="Q192" s="580">
        <v>1.0499999999999999E-3</v>
      </c>
      <c r="R192" s="580">
        <f>Q192*H192</f>
        <v>5.4886650000000002E-2</v>
      </c>
      <c r="S192" s="580">
        <v>0</v>
      </c>
      <c r="T192" s="581">
        <f>S192*H192</f>
        <v>0</v>
      </c>
      <c r="AR192" s="482" t="s">
        <v>303</v>
      </c>
      <c r="AT192" s="482" t="s">
        <v>1907</v>
      </c>
      <c r="AU192" s="482" t="s">
        <v>89</v>
      </c>
      <c r="AY192" s="482" t="s">
        <v>197</v>
      </c>
      <c r="BE192" s="582">
        <f>IF(N192="základní",J192,0)</f>
        <v>0</v>
      </c>
      <c r="BF192" s="582">
        <f>IF(N192="snížená",J192,0)</f>
        <v>0</v>
      </c>
      <c r="BG192" s="582">
        <f>IF(N192="zákl. přenesená",J192,0)</f>
        <v>0</v>
      </c>
      <c r="BH192" s="582">
        <f>IF(N192="sníž. přenesená",J192,0)</f>
        <v>0</v>
      </c>
      <c r="BI192" s="582">
        <f>IF(N192="nulová",J192,0)</f>
        <v>0</v>
      </c>
      <c r="BJ192" s="482" t="s">
        <v>11</v>
      </c>
      <c r="BK192" s="582">
        <f>ROUND(I192*H192,0)</f>
        <v>0</v>
      </c>
      <c r="BL192" s="482" t="s">
        <v>129</v>
      </c>
      <c r="BM192" s="482" t="s">
        <v>5890</v>
      </c>
    </row>
    <row r="193" spans="2:65" s="492" customFormat="1" ht="27">
      <c r="B193" s="493"/>
      <c r="D193" s="594" t="s">
        <v>2337</v>
      </c>
      <c r="F193" s="595" t="s">
        <v>5891</v>
      </c>
      <c r="L193" s="493"/>
      <c r="M193" s="596"/>
      <c r="N193" s="494"/>
      <c r="O193" s="494"/>
      <c r="P193" s="494"/>
      <c r="Q193" s="494"/>
      <c r="R193" s="494"/>
      <c r="S193" s="494"/>
      <c r="T193" s="597"/>
      <c r="AT193" s="482" t="s">
        <v>2337</v>
      </c>
      <c r="AU193" s="482" t="s">
        <v>89</v>
      </c>
    </row>
    <row r="194" spans="2:65" s="606" customFormat="1">
      <c r="B194" s="605"/>
      <c r="D194" s="594" t="s">
        <v>205</v>
      </c>
      <c r="F194" s="608" t="s">
        <v>5892</v>
      </c>
      <c r="H194" s="609">
        <v>52.273000000000003</v>
      </c>
      <c r="L194" s="605"/>
      <c r="M194" s="610"/>
      <c r="N194" s="611"/>
      <c r="O194" s="611"/>
      <c r="P194" s="611"/>
      <c r="Q194" s="611"/>
      <c r="R194" s="611"/>
      <c r="S194" s="611"/>
      <c r="T194" s="612"/>
      <c r="AT194" s="607" t="s">
        <v>205</v>
      </c>
      <c r="AU194" s="607" t="s">
        <v>89</v>
      </c>
      <c r="AV194" s="606" t="s">
        <v>89</v>
      </c>
      <c r="AW194" s="606" t="s">
        <v>6</v>
      </c>
      <c r="AX194" s="606" t="s">
        <v>11</v>
      </c>
      <c r="AY194" s="607" t="s">
        <v>197</v>
      </c>
    </row>
    <row r="195" spans="2:65" s="492" customFormat="1" ht="25.5" customHeight="1">
      <c r="B195" s="493"/>
      <c r="C195" s="572" t="s">
        <v>458</v>
      </c>
      <c r="D195" s="572" t="s">
        <v>199</v>
      </c>
      <c r="E195" s="573" t="s">
        <v>5893</v>
      </c>
      <c r="F195" s="574" t="s">
        <v>5894</v>
      </c>
      <c r="G195" s="575" t="s">
        <v>202</v>
      </c>
      <c r="H195" s="576">
        <v>1</v>
      </c>
      <c r="I195" s="7"/>
      <c r="J195" s="577">
        <f>ROUND(I195*H195,0)</f>
        <v>0</v>
      </c>
      <c r="K195" s="574" t="s">
        <v>203</v>
      </c>
      <c r="L195" s="493"/>
      <c r="M195" s="578" t="s">
        <v>5</v>
      </c>
      <c r="N195" s="579" t="s">
        <v>53</v>
      </c>
      <c r="O195" s="494"/>
      <c r="P195" s="580">
        <f>O195*H195</f>
        <v>0</v>
      </c>
      <c r="Q195" s="580">
        <v>0</v>
      </c>
      <c r="R195" s="580">
        <f>Q195*H195</f>
        <v>0</v>
      </c>
      <c r="S195" s="580">
        <v>0</v>
      </c>
      <c r="T195" s="581">
        <f>S195*H195</f>
        <v>0</v>
      </c>
      <c r="AR195" s="482" t="s">
        <v>129</v>
      </c>
      <c r="AT195" s="482" t="s">
        <v>199</v>
      </c>
      <c r="AU195" s="482" t="s">
        <v>89</v>
      </c>
      <c r="AY195" s="482" t="s">
        <v>197</v>
      </c>
      <c r="BE195" s="582">
        <f>IF(N195="základní",J195,0)</f>
        <v>0</v>
      </c>
      <c r="BF195" s="582">
        <f>IF(N195="snížená",J195,0)</f>
        <v>0</v>
      </c>
      <c r="BG195" s="582">
        <f>IF(N195="zákl. přenesená",J195,0)</f>
        <v>0</v>
      </c>
      <c r="BH195" s="582">
        <f>IF(N195="sníž. přenesená",J195,0)</f>
        <v>0</v>
      </c>
      <c r="BI195" s="582">
        <f>IF(N195="nulová",J195,0)</f>
        <v>0</v>
      </c>
      <c r="BJ195" s="482" t="s">
        <v>11</v>
      </c>
      <c r="BK195" s="582">
        <f>ROUND(I195*H195,0)</f>
        <v>0</v>
      </c>
      <c r="BL195" s="482" t="s">
        <v>129</v>
      </c>
      <c r="BM195" s="482" t="s">
        <v>5895</v>
      </c>
    </row>
    <row r="196" spans="2:65" s="492" customFormat="1" ht="54">
      <c r="B196" s="493"/>
      <c r="D196" s="594" t="s">
        <v>257</v>
      </c>
      <c r="F196" s="595" t="s">
        <v>5543</v>
      </c>
      <c r="L196" s="493"/>
      <c r="M196" s="596"/>
      <c r="N196" s="494"/>
      <c r="O196" s="494"/>
      <c r="P196" s="494"/>
      <c r="Q196" s="494"/>
      <c r="R196" s="494"/>
      <c r="S196" s="494"/>
      <c r="T196" s="597"/>
      <c r="AT196" s="482" t="s">
        <v>257</v>
      </c>
      <c r="AU196" s="482" t="s">
        <v>89</v>
      </c>
    </row>
    <row r="197" spans="2:65" s="492" customFormat="1" ht="16.5" customHeight="1">
      <c r="B197" s="493"/>
      <c r="C197" s="629" t="s">
        <v>466</v>
      </c>
      <c r="D197" s="629" t="s">
        <v>1907</v>
      </c>
      <c r="E197" s="630" t="s">
        <v>5896</v>
      </c>
      <c r="F197" s="631" t="s">
        <v>5897</v>
      </c>
      <c r="G197" s="632" t="s">
        <v>202</v>
      </c>
      <c r="H197" s="633">
        <v>1</v>
      </c>
      <c r="I197" s="11"/>
      <c r="J197" s="634">
        <f>ROUND(I197*H197,0)</f>
        <v>0</v>
      </c>
      <c r="K197" s="631" t="s">
        <v>203</v>
      </c>
      <c r="L197" s="635"/>
      <c r="M197" s="636" t="s">
        <v>5</v>
      </c>
      <c r="N197" s="637" t="s">
        <v>53</v>
      </c>
      <c r="O197" s="494"/>
      <c r="P197" s="580">
        <f>O197*H197</f>
        <v>0</v>
      </c>
      <c r="Q197" s="580">
        <v>2.9999999999999997E-4</v>
      </c>
      <c r="R197" s="580">
        <f>Q197*H197</f>
        <v>2.9999999999999997E-4</v>
      </c>
      <c r="S197" s="580">
        <v>0</v>
      </c>
      <c r="T197" s="581">
        <f>S197*H197</f>
        <v>0</v>
      </c>
      <c r="AR197" s="482" t="s">
        <v>303</v>
      </c>
      <c r="AT197" s="482" t="s">
        <v>1907</v>
      </c>
      <c r="AU197" s="482" t="s">
        <v>89</v>
      </c>
      <c r="AY197" s="482" t="s">
        <v>197</v>
      </c>
      <c r="BE197" s="582">
        <f>IF(N197="základní",J197,0)</f>
        <v>0</v>
      </c>
      <c r="BF197" s="582">
        <f>IF(N197="snížená",J197,0)</f>
        <v>0</v>
      </c>
      <c r="BG197" s="582">
        <f>IF(N197="zákl. přenesená",J197,0)</f>
        <v>0</v>
      </c>
      <c r="BH197" s="582">
        <f>IF(N197="sníž. přenesená",J197,0)</f>
        <v>0</v>
      </c>
      <c r="BI197" s="582">
        <f>IF(N197="nulová",J197,0)</f>
        <v>0</v>
      </c>
      <c r="BJ197" s="482" t="s">
        <v>11</v>
      </c>
      <c r="BK197" s="582">
        <f>ROUND(I197*H197,0)</f>
        <v>0</v>
      </c>
      <c r="BL197" s="482" t="s">
        <v>129</v>
      </c>
      <c r="BM197" s="482" t="s">
        <v>5898</v>
      </c>
    </row>
    <row r="198" spans="2:65" s="492" customFormat="1" ht="25.5" customHeight="1">
      <c r="B198" s="493"/>
      <c r="C198" s="572" t="s">
        <v>604</v>
      </c>
      <c r="D198" s="572" t="s">
        <v>199</v>
      </c>
      <c r="E198" s="573" t="s">
        <v>5899</v>
      </c>
      <c r="F198" s="574" t="s">
        <v>5900</v>
      </c>
      <c r="G198" s="575" t="s">
        <v>202</v>
      </c>
      <c r="H198" s="576">
        <v>2</v>
      </c>
      <c r="I198" s="7"/>
      <c r="J198" s="577">
        <f>ROUND(I198*H198,0)</f>
        <v>0</v>
      </c>
      <c r="K198" s="574" t="s">
        <v>203</v>
      </c>
      <c r="L198" s="493"/>
      <c r="M198" s="578" t="s">
        <v>5</v>
      </c>
      <c r="N198" s="579" t="s">
        <v>53</v>
      </c>
      <c r="O198" s="494"/>
      <c r="P198" s="580">
        <f>O198*H198</f>
        <v>0</v>
      </c>
      <c r="Q198" s="580">
        <v>0</v>
      </c>
      <c r="R198" s="580">
        <f>Q198*H198</f>
        <v>0</v>
      </c>
      <c r="S198" s="580">
        <v>0</v>
      </c>
      <c r="T198" s="581">
        <f>S198*H198</f>
        <v>0</v>
      </c>
      <c r="AR198" s="482" t="s">
        <v>129</v>
      </c>
      <c r="AT198" s="482" t="s">
        <v>199</v>
      </c>
      <c r="AU198" s="482" t="s">
        <v>89</v>
      </c>
      <c r="AY198" s="482" t="s">
        <v>197</v>
      </c>
      <c r="BE198" s="582">
        <f>IF(N198="základní",J198,0)</f>
        <v>0</v>
      </c>
      <c r="BF198" s="582">
        <f>IF(N198="snížená",J198,0)</f>
        <v>0</v>
      </c>
      <c r="BG198" s="582">
        <f>IF(N198="zákl. přenesená",J198,0)</f>
        <v>0</v>
      </c>
      <c r="BH198" s="582">
        <f>IF(N198="sníž. přenesená",J198,0)</f>
        <v>0</v>
      </c>
      <c r="BI198" s="582">
        <f>IF(N198="nulová",J198,0)</f>
        <v>0</v>
      </c>
      <c r="BJ198" s="482" t="s">
        <v>11</v>
      </c>
      <c r="BK198" s="582">
        <f>ROUND(I198*H198,0)</f>
        <v>0</v>
      </c>
      <c r="BL198" s="482" t="s">
        <v>129</v>
      </c>
      <c r="BM198" s="482" t="s">
        <v>5901</v>
      </c>
    </row>
    <row r="199" spans="2:65" s="492" customFormat="1" ht="54">
      <c r="B199" s="493"/>
      <c r="D199" s="594" t="s">
        <v>257</v>
      </c>
      <c r="F199" s="595" t="s">
        <v>5543</v>
      </c>
      <c r="L199" s="493"/>
      <c r="M199" s="596"/>
      <c r="N199" s="494"/>
      <c r="O199" s="494"/>
      <c r="P199" s="494"/>
      <c r="Q199" s="494"/>
      <c r="R199" s="494"/>
      <c r="S199" s="494"/>
      <c r="T199" s="597"/>
      <c r="AT199" s="482" t="s">
        <v>257</v>
      </c>
      <c r="AU199" s="482" t="s">
        <v>89</v>
      </c>
    </row>
    <row r="200" spans="2:65" s="492" customFormat="1" ht="16.5" customHeight="1">
      <c r="B200" s="493"/>
      <c r="C200" s="629" t="s">
        <v>608</v>
      </c>
      <c r="D200" s="629" t="s">
        <v>1907</v>
      </c>
      <c r="E200" s="630" t="s">
        <v>5902</v>
      </c>
      <c r="F200" s="631" t="s">
        <v>5903</v>
      </c>
      <c r="G200" s="632" t="s">
        <v>202</v>
      </c>
      <c r="H200" s="633">
        <v>2</v>
      </c>
      <c r="I200" s="11"/>
      <c r="J200" s="634">
        <f>ROUND(I200*H200,0)</f>
        <v>0</v>
      </c>
      <c r="K200" s="631" t="s">
        <v>203</v>
      </c>
      <c r="L200" s="635"/>
      <c r="M200" s="636" t="s">
        <v>5</v>
      </c>
      <c r="N200" s="637" t="s">
        <v>53</v>
      </c>
      <c r="O200" s="494"/>
      <c r="P200" s="580">
        <f>O200*H200</f>
        <v>0</v>
      </c>
      <c r="Q200" s="580">
        <v>2.7999999999999998E-4</v>
      </c>
      <c r="R200" s="580">
        <f>Q200*H200</f>
        <v>5.5999999999999995E-4</v>
      </c>
      <c r="S200" s="580">
        <v>0</v>
      </c>
      <c r="T200" s="581">
        <f>S200*H200</f>
        <v>0</v>
      </c>
      <c r="AR200" s="482" t="s">
        <v>303</v>
      </c>
      <c r="AT200" s="482" t="s">
        <v>1907</v>
      </c>
      <c r="AU200" s="482" t="s">
        <v>89</v>
      </c>
      <c r="AY200" s="482" t="s">
        <v>197</v>
      </c>
      <c r="BE200" s="582">
        <f>IF(N200="základní",J200,0)</f>
        <v>0</v>
      </c>
      <c r="BF200" s="582">
        <f>IF(N200="snížená",J200,0)</f>
        <v>0</v>
      </c>
      <c r="BG200" s="582">
        <f>IF(N200="zákl. přenesená",J200,0)</f>
        <v>0</v>
      </c>
      <c r="BH200" s="582">
        <f>IF(N200="sníž. přenesená",J200,0)</f>
        <v>0</v>
      </c>
      <c r="BI200" s="582">
        <f>IF(N200="nulová",J200,0)</f>
        <v>0</v>
      </c>
      <c r="BJ200" s="482" t="s">
        <v>11</v>
      </c>
      <c r="BK200" s="582">
        <f>ROUND(I200*H200,0)</f>
        <v>0</v>
      </c>
      <c r="BL200" s="482" t="s">
        <v>129</v>
      </c>
      <c r="BM200" s="482" t="s">
        <v>5904</v>
      </c>
    </row>
    <row r="201" spans="2:65" s="492" customFormat="1" ht="16.5" customHeight="1">
      <c r="B201" s="493"/>
      <c r="C201" s="572" t="s">
        <v>705</v>
      </c>
      <c r="D201" s="572" t="s">
        <v>199</v>
      </c>
      <c r="E201" s="573" t="s">
        <v>5905</v>
      </c>
      <c r="F201" s="574" t="s">
        <v>5906</v>
      </c>
      <c r="G201" s="575" t="s">
        <v>876</v>
      </c>
      <c r="H201" s="576">
        <v>51.5</v>
      </c>
      <c r="I201" s="7"/>
      <c r="J201" s="577">
        <f>ROUND(I201*H201,0)</f>
        <v>0</v>
      </c>
      <c r="K201" s="574" t="s">
        <v>203</v>
      </c>
      <c r="L201" s="493"/>
      <c r="M201" s="578" t="s">
        <v>5</v>
      </c>
      <c r="N201" s="579" t="s">
        <v>53</v>
      </c>
      <c r="O201" s="494"/>
      <c r="P201" s="580">
        <f>O201*H201</f>
        <v>0</v>
      </c>
      <c r="Q201" s="580">
        <v>0</v>
      </c>
      <c r="R201" s="580">
        <f>Q201*H201</f>
        <v>0</v>
      </c>
      <c r="S201" s="580">
        <v>0</v>
      </c>
      <c r="T201" s="581">
        <f>S201*H201</f>
        <v>0</v>
      </c>
      <c r="AR201" s="482" t="s">
        <v>129</v>
      </c>
      <c r="AT201" s="482" t="s">
        <v>199</v>
      </c>
      <c r="AU201" s="482" t="s">
        <v>89</v>
      </c>
      <c r="AY201" s="482" t="s">
        <v>197</v>
      </c>
      <c r="BE201" s="582">
        <f>IF(N201="základní",J201,0)</f>
        <v>0</v>
      </c>
      <c r="BF201" s="582">
        <f>IF(N201="snížená",J201,0)</f>
        <v>0</v>
      </c>
      <c r="BG201" s="582">
        <f>IF(N201="zákl. přenesená",J201,0)</f>
        <v>0</v>
      </c>
      <c r="BH201" s="582">
        <f>IF(N201="sníž. přenesená",J201,0)</f>
        <v>0</v>
      </c>
      <c r="BI201" s="582">
        <f>IF(N201="nulová",J201,0)</f>
        <v>0</v>
      </c>
      <c r="BJ201" s="482" t="s">
        <v>11</v>
      </c>
      <c r="BK201" s="582">
        <f>ROUND(I201*H201,0)</f>
        <v>0</v>
      </c>
      <c r="BL201" s="482" t="s">
        <v>129</v>
      </c>
      <c r="BM201" s="482" t="s">
        <v>5907</v>
      </c>
    </row>
    <row r="202" spans="2:65" s="492" customFormat="1" ht="94.5">
      <c r="B202" s="493"/>
      <c r="D202" s="594" t="s">
        <v>257</v>
      </c>
      <c r="F202" s="595" t="s">
        <v>5744</v>
      </c>
      <c r="L202" s="493"/>
      <c r="M202" s="596"/>
      <c r="N202" s="494"/>
      <c r="O202" s="494"/>
      <c r="P202" s="494"/>
      <c r="Q202" s="494"/>
      <c r="R202" s="494"/>
      <c r="S202" s="494"/>
      <c r="T202" s="597"/>
      <c r="AT202" s="482" t="s">
        <v>257</v>
      </c>
      <c r="AU202" s="482" t="s">
        <v>89</v>
      </c>
    </row>
    <row r="203" spans="2:65" s="599" customFormat="1">
      <c r="B203" s="598"/>
      <c r="D203" s="594" t="s">
        <v>205</v>
      </c>
      <c r="E203" s="600" t="s">
        <v>5</v>
      </c>
      <c r="F203" s="601" t="s">
        <v>5840</v>
      </c>
      <c r="H203" s="600" t="s">
        <v>5</v>
      </c>
      <c r="L203" s="598"/>
      <c r="M203" s="602"/>
      <c r="N203" s="603"/>
      <c r="O203" s="603"/>
      <c r="P203" s="603"/>
      <c r="Q203" s="603"/>
      <c r="R203" s="603"/>
      <c r="S203" s="603"/>
      <c r="T203" s="604"/>
      <c r="AT203" s="600" t="s">
        <v>205</v>
      </c>
      <c r="AU203" s="600" t="s">
        <v>89</v>
      </c>
      <c r="AV203" s="599" t="s">
        <v>11</v>
      </c>
      <c r="AW203" s="599" t="s">
        <v>43</v>
      </c>
      <c r="AX203" s="599" t="s">
        <v>82</v>
      </c>
      <c r="AY203" s="600" t="s">
        <v>197</v>
      </c>
    </row>
    <row r="204" spans="2:65" s="606" customFormat="1">
      <c r="B204" s="605"/>
      <c r="D204" s="594" t="s">
        <v>205</v>
      </c>
      <c r="E204" s="607" t="s">
        <v>5</v>
      </c>
      <c r="F204" s="608" t="s">
        <v>5887</v>
      </c>
      <c r="H204" s="609">
        <v>51.5</v>
      </c>
      <c r="L204" s="605"/>
      <c r="M204" s="610"/>
      <c r="N204" s="611"/>
      <c r="O204" s="611"/>
      <c r="P204" s="611"/>
      <c r="Q204" s="611"/>
      <c r="R204" s="611"/>
      <c r="S204" s="611"/>
      <c r="T204" s="612"/>
      <c r="AT204" s="607" t="s">
        <v>205</v>
      </c>
      <c r="AU204" s="607" t="s">
        <v>89</v>
      </c>
      <c r="AV204" s="606" t="s">
        <v>89</v>
      </c>
      <c r="AW204" s="606" t="s">
        <v>43</v>
      </c>
      <c r="AX204" s="606" t="s">
        <v>82</v>
      </c>
      <c r="AY204" s="607" t="s">
        <v>197</v>
      </c>
    </row>
    <row r="205" spans="2:65" s="614" customFormat="1">
      <c r="B205" s="613"/>
      <c r="D205" s="594" t="s">
        <v>205</v>
      </c>
      <c r="E205" s="615" t="s">
        <v>5</v>
      </c>
      <c r="F205" s="616" t="s">
        <v>210</v>
      </c>
      <c r="H205" s="617">
        <v>51.5</v>
      </c>
      <c r="L205" s="613"/>
      <c r="M205" s="618"/>
      <c r="N205" s="619"/>
      <c r="O205" s="619"/>
      <c r="P205" s="619"/>
      <c r="Q205" s="619"/>
      <c r="R205" s="619"/>
      <c r="S205" s="619"/>
      <c r="T205" s="620"/>
      <c r="AT205" s="615" t="s">
        <v>205</v>
      </c>
      <c r="AU205" s="615" t="s">
        <v>89</v>
      </c>
      <c r="AV205" s="614" t="s">
        <v>129</v>
      </c>
      <c r="AW205" s="614" t="s">
        <v>43</v>
      </c>
      <c r="AX205" s="614" t="s">
        <v>11</v>
      </c>
      <c r="AY205" s="615" t="s">
        <v>197</v>
      </c>
    </row>
    <row r="206" spans="2:65" s="492" customFormat="1" ht="25.5" customHeight="1">
      <c r="B206" s="493"/>
      <c r="C206" s="572" t="s">
        <v>752</v>
      </c>
      <c r="D206" s="572" t="s">
        <v>199</v>
      </c>
      <c r="E206" s="573" t="s">
        <v>5745</v>
      </c>
      <c r="F206" s="574" t="s">
        <v>5746</v>
      </c>
      <c r="G206" s="575" t="s">
        <v>202</v>
      </c>
      <c r="H206" s="576">
        <v>1</v>
      </c>
      <c r="I206" s="7"/>
      <c r="J206" s="577">
        <f>ROUND(I206*H206,0)</f>
        <v>0</v>
      </c>
      <c r="K206" s="574" t="s">
        <v>203</v>
      </c>
      <c r="L206" s="493"/>
      <c r="M206" s="578" t="s">
        <v>5</v>
      </c>
      <c r="N206" s="579" t="s">
        <v>53</v>
      </c>
      <c r="O206" s="494"/>
      <c r="P206" s="580">
        <f>O206*H206</f>
        <v>0</v>
      </c>
      <c r="Q206" s="580">
        <v>0.46009</v>
      </c>
      <c r="R206" s="580">
        <f>Q206*H206</f>
        <v>0.46009</v>
      </c>
      <c r="S206" s="580">
        <v>0</v>
      </c>
      <c r="T206" s="581">
        <f>S206*H206</f>
        <v>0</v>
      </c>
      <c r="AR206" s="482" t="s">
        <v>129</v>
      </c>
      <c r="AT206" s="482" t="s">
        <v>199</v>
      </c>
      <c r="AU206" s="482" t="s">
        <v>89</v>
      </c>
      <c r="AY206" s="482" t="s">
        <v>197</v>
      </c>
      <c r="BE206" s="582">
        <f>IF(N206="základní",J206,0)</f>
        <v>0</v>
      </c>
      <c r="BF206" s="582">
        <f>IF(N206="snížená",J206,0)</f>
        <v>0</v>
      </c>
      <c r="BG206" s="582">
        <f>IF(N206="zákl. přenesená",J206,0)</f>
        <v>0</v>
      </c>
      <c r="BH206" s="582">
        <f>IF(N206="sníž. přenesená",J206,0)</f>
        <v>0</v>
      </c>
      <c r="BI206" s="582">
        <f>IF(N206="nulová",J206,0)</f>
        <v>0</v>
      </c>
      <c r="BJ206" s="482" t="s">
        <v>11</v>
      </c>
      <c r="BK206" s="582">
        <f>ROUND(I206*H206,0)</f>
        <v>0</v>
      </c>
      <c r="BL206" s="482" t="s">
        <v>129</v>
      </c>
      <c r="BM206" s="482" t="s">
        <v>5908</v>
      </c>
    </row>
    <row r="207" spans="2:65" s="492" customFormat="1" ht="94.5">
      <c r="B207" s="493"/>
      <c r="D207" s="594" t="s">
        <v>257</v>
      </c>
      <c r="F207" s="595" t="s">
        <v>5744</v>
      </c>
      <c r="L207" s="493"/>
      <c r="M207" s="596"/>
      <c r="N207" s="494"/>
      <c r="O207" s="494"/>
      <c r="P207" s="494"/>
      <c r="Q207" s="494"/>
      <c r="R207" s="494"/>
      <c r="S207" s="494"/>
      <c r="T207" s="597"/>
      <c r="AT207" s="482" t="s">
        <v>257</v>
      </c>
      <c r="AU207" s="482" t="s">
        <v>89</v>
      </c>
    </row>
    <row r="208" spans="2:65" s="492" customFormat="1" ht="25.5" customHeight="1">
      <c r="B208" s="493"/>
      <c r="C208" s="572" t="s">
        <v>758</v>
      </c>
      <c r="D208" s="572" t="s">
        <v>199</v>
      </c>
      <c r="E208" s="573" t="s">
        <v>5909</v>
      </c>
      <c r="F208" s="574" t="s">
        <v>5910</v>
      </c>
      <c r="G208" s="575" t="s">
        <v>202</v>
      </c>
      <c r="H208" s="576">
        <v>1</v>
      </c>
      <c r="I208" s="7"/>
      <c r="J208" s="577">
        <f>ROUND(I208*H208,0)</f>
        <v>0</v>
      </c>
      <c r="K208" s="574" t="s">
        <v>203</v>
      </c>
      <c r="L208" s="493"/>
      <c r="M208" s="578" t="s">
        <v>5</v>
      </c>
      <c r="N208" s="579" t="s">
        <v>53</v>
      </c>
      <c r="O208" s="494"/>
      <c r="P208" s="580">
        <f>O208*H208</f>
        <v>0</v>
      </c>
      <c r="Q208" s="580">
        <v>0.1056</v>
      </c>
      <c r="R208" s="580">
        <f>Q208*H208</f>
        <v>0.1056</v>
      </c>
      <c r="S208" s="580">
        <v>0</v>
      </c>
      <c r="T208" s="581">
        <f>S208*H208</f>
        <v>0</v>
      </c>
      <c r="AR208" s="482" t="s">
        <v>129</v>
      </c>
      <c r="AT208" s="482" t="s">
        <v>199</v>
      </c>
      <c r="AU208" s="482" t="s">
        <v>89</v>
      </c>
      <c r="AY208" s="482" t="s">
        <v>197</v>
      </c>
      <c r="BE208" s="582">
        <f>IF(N208="základní",J208,0)</f>
        <v>0</v>
      </c>
      <c r="BF208" s="582">
        <f>IF(N208="snížená",J208,0)</f>
        <v>0</v>
      </c>
      <c r="BG208" s="582">
        <f>IF(N208="zákl. přenesená",J208,0)</f>
        <v>0</v>
      </c>
      <c r="BH208" s="582">
        <f>IF(N208="sníž. přenesená",J208,0)</f>
        <v>0</v>
      </c>
      <c r="BI208" s="582">
        <f>IF(N208="nulová",J208,0)</f>
        <v>0</v>
      </c>
      <c r="BJ208" s="482" t="s">
        <v>11</v>
      </c>
      <c r="BK208" s="582">
        <f>ROUND(I208*H208,0)</f>
        <v>0</v>
      </c>
      <c r="BL208" s="482" t="s">
        <v>129</v>
      </c>
      <c r="BM208" s="482" t="s">
        <v>5911</v>
      </c>
    </row>
    <row r="209" spans="2:65" s="492" customFormat="1" ht="81">
      <c r="B209" s="493"/>
      <c r="D209" s="594" t="s">
        <v>257</v>
      </c>
      <c r="F209" s="595" t="s">
        <v>5551</v>
      </c>
      <c r="L209" s="493"/>
      <c r="M209" s="596"/>
      <c r="N209" s="494"/>
      <c r="O209" s="494"/>
      <c r="P209" s="494"/>
      <c r="Q209" s="494"/>
      <c r="R209" s="494"/>
      <c r="S209" s="494"/>
      <c r="T209" s="597"/>
      <c r="AT209" s="482" t="s">
        <v>257</v>
      </c>
      <c r="AU209" s="482" t="s">
        <v>89</v>
      </c>
    </row>
    <row r="210" spans="2:65" s="599" customFormat="1">
      <c r="B210" s="598"/>
      <c r="D210" s="594" t="s">
        <v>205</v>
      </c>
      <c r="E210" s="600" t="s">
        <v>5</v>
      </c>
      <c r="F210" s="601" t="s">
        <v>5840</v>
      </c>
      <c r="H210" s="600" t="s">
        <v>5</v>
      </c>
      <c r="L210" s="598"/>
      <c r="M210" s="602"/>
      <c r="N210" s="603"/>
      <c r="O210" s="603"/>
      <c r="P210" s="603"/>
      <c r="Q210" s="603"/>
      <c r="R210" s="603"/>
      <c r="S210" s="603"/>
      <c r="T210" s="604"/>
      <c r="AT210" s="600" t="s">
        <v>205</v>
      </c>
      <c r="AU210" s="600" t="s">
        <v>89</v>
      </c>
      <c r="AV210" s="599" t="s">
        <v>11</v>
      </c>
      <c r="AW210" s="599" t="s">
        <v>43</v>
      </c>
      <c r="AX210" s="599" t="s">
        <v>82</v>
      </c>
      <c r="AY210" s="600" t="s">
        <v>197</v>
      </c>
    </row>
    <row r="211" spans="2:65" s="606" customFormat="1">
      <c r="B211" s="605"/>
      <c r="D211" s="594" t="s">
        <v>205</v>
      </c>
      <c r="E211" s="607" t="s">
        <v>5</v>
      </c>
      <c r="F211" s="608" t="s">
        <v>5411</v>
      </c>
      <c r="H211" s="609">
        <v>1</v>
      </c>
      <c r="L211" s="605"/>
      <c r="M211" s="610"/>
      <c r="N211" s="611"/>
      <c r="O211" s="611"/>
      <c r="P211" s="611"/>
      <c r="Q211" s="611"/>
      <c r="R211" s="611"/>
      <c r="S211" s="611"/>
      <c r="T211" s="612"/>
      <c r="AT211" s="607" t="s">
        <v>205</v>
      </c>
      <c r="AU211" s="607" t="s">
        <v>89</v>
      </c>
      <c r="AV211" s="606" t="s">
        <v>89</v>
      </c>
      <c r="AW211" s="606" t="s">
        <v>43</v>
      </c>
      <c r="AX211" s="606" t="s">
        <v>82</v>
      </c>
      <c r="AY211" s="607" t="s">
        <v>197</v>
      </c>
    </row>
    <row r="212" spans="2:65" s="614" customFormat="1">
      <c r="B212" s="613"/>
      <c r="D212" s="594" t="s">
        <v>205</v>
      </c>
      <c r="E212" s="615" t="s">
        <v>5</v>
      </c>
      <c r="F212" s="616" t="s">
        <v>210</v>
      </c>
      <c r="H212" s="617">
        <v>1</v>
      </c>
      <c r="L212" s="613"/>
      <c r="M212" s="618"/>
      <c r="N212" s="619"/>
      <c r="O212" s="619"/>
      <c r="P212" s="619"/>
      <c r="Q212" s="619"/>
      <c r="R212" s="619"/>
      <c r="S212" s="619"/>
      <c r="T212" s="620"/>
      <c r="AT212" s="615" t="s">
        <v>205</v>
      </c>
      <c r="AU212" s="615" t="s">
        <v>89</v>
      </c>
      <c r="AV212" s="614" t="s">
        <v>129</v>
      </c>
      <c r="AW212" s="614" t="s">
        <v>43</v>
      </c>
      <c r="AX212" s="614" t="s">
        <v>11</v>
      </c>
      <c r="AY212" s="615" t="s">
        <v>197</v>
      </c>
    </row>
    <row r="213" spans="2:65" s="492" customFormat="1" ht="25.5" customHeight="1">
      <c r="B213" s="493"/>
      <c r="C213" s="572" t="s">
        <v>763</v>
      </c>
      <c r="D213" s="572" t="s">
        <v>199</v>
      </c>
      <c r="E213" s="573" t="s">
        <v>5912</v>
      </c>
      <c r="F213" s="574" t="s">
        <v>5913</v>
      </c>
      <c r="G213" s="575" t="s">
        <v>202</v>
      </c>
      <c r="H213" s="576">
        <v>1</v>
      </c>
      <c r="I213" s="7"/>
      <c r="J213" s="577">
        <f>ROUND(I213*H213,0)</f>
        <v>0</v>
      </c>
      <c r="K213" s="574" t="s">
        <v>203</v>
      </c>
      <c r="L213" s="493"/>
      <c r="M213" s="578" t="s">
        <v>5</v>
      </c>
      <c r="N213" s="579" t="s">
        <v>53</v>
      </c>
      <c r="O213" s="494"/>
      <c r="P213" s="580">
        <f>O213*H213</f>
        <v>0</v>
      </c>
      <c r="Q213" s="580">
        <v>2.4240000000000001E-2</v>
      </c>
      <c r="R213" s="580">
        <f>Q213*H213</f>
        <v>2.4240000000000001E-2</v>
      </c>
      <c r="S213" s="580">
        <v>0</v>
      </c>
      <c r="T213" s="581">
        <f>S213*H213</f>
        <v>0</v>
      </c>
      <c r="AR213" s="482" t="s">
        <v>129</v>
      </c>
      <c r="AT213" s="482" t="s">
        <v>199</v>
      </c>
      <c r="AU213" s="482" t="s">
        <v>89</v>
      </c>
      <c r="AY213" s="482" t="s">
        <v>197</v>
      </c>
      <c r="BE213" s="582">
        <f>IF(N213="základní",J213,0)</f>
        <v>0</v>
      </c>
      <c r="BF213" s="582">
        <f>IF(N213="snížená",J213,0)</f>
        <v>0</v>
      </c>
      <c r="BG213" s="582">
        <f>IF(N213="zákl. přenesená",J213,0)</f>
        <v>0</v>
      </c>
      <c r="BH213" s="582">
        <f>IF(N213="sníž. přenesená",J213,0)</f>
        <v>0</v>
      </c>
      <c r="BI213" s="582">
        <f>IF(N213="nulová",J213,0)</f>
        <v>0</v>
      </c>
      <c r="BJ213" s="482" t="s">
        <v>11</v>
      </c>
      <c r="BK213" s="582">
        <f>ROUND(I213*H213,0)</f>
        <v>0</v>
      </c>
      <c r="BL213" s="482" t="s">
        <v>129</v>
      </c>
      <c r="BM213" s="482" t="s">
        <v>5914</v>
      </c>
    </row>
    <row r="214" spans="2:65" s="492" customFormat="1" ht="81">
      <c r="B214" s="493"/>
      <c r="D214" s="594" t="s">
        <v>257</v>
      </c>
      <c r="F214" s="595" t="s">
        <v>5551</v>
      </c>
      <c r="L214" s="493"/>
      <c r="M214" s="596"/>
      <c r="N214" s="494"/>
      <c r="O214" s="494"/>
      <c r="P214" s="494"/>
      <c r="Q214" s="494"/>
      <c r="R214" s="494"/>
      <c r="S214" s="494"/>
      <c r="T214" s="597"/>
      <c r="AT214" s="482" t="s">
        <v>257</v>
      </c>
      <c r="AU214" s="482" t="s">
        <v>89</v>
      </c>
    </row>
    <row r="215" spans="2:65" s="492" customFormat="1" ht="25.5" customHeight="1">
      <c r="B215" s="493"/>
      <c r="C215" s="572" t="s">
        <v>770</v>
      </c>
      <c r="D215" s="572" t="s">
        <v>199</v>
      </c>
      <c r="E215" s="573" t="s">
        <v>5915</v>
      </c>
      <c r="F215" s="574" t="s">
        <v>5916</v>
      </c>
      <c r="G215" s="575" t="s">
        <v>202</v>
      </c>
      <c r="H215" s="576">
        <v>1</v>
      </c>
      <c r="I215" s="7"/>
      <c r="J215" s="577">
        <f>ROUND(I215*H215,0)</f>
        <v>0</v>
      </c>
      <c r="K215" s="574" t="s">
        <v>203</v>
      </c>
      <c r="L215" s="493"/>
      <c r="M215" s="578" t="s">
        <v>5</v>
      </c>
      <c r="N215" s="579" t="s">
        <v>53</v>
      </c>
      <c r="O215" s="494"/>
      <c r="P215" s="580">
        <f>O215*H215</f>
        <v>0</v>
      </c>
      <c r="Q215" s="580">
        <v>0</v>
      </c>
      <c r="R215" s="580">
        <f>Q215*H215</f>
        <v>0</v>
      </c>
      <c r="S215" s="580">
        <v>0</v>
      </c>
      <c r="T215" s="581">
        <f>S215*H215</f>
        <v>0</v>
      </c>
      <c r="AR215" s="482" t="s">
        <v>129</v>
      </c>
      <c r="AT215" s="482" t="s">
        <v>199</v>
      </c>
      <c r="AU215" s="482" t="s">
        <v>89</v>
      </c>
      <c r="AY215" s="482" t="s">
        <v>197</v>
      </c>
      <c r="BE215" s="582">
        <f>IF(N215="základní",J215,0)</f>
        <v>0</v>
      </c>
      <c r="BF215" s="582">
        <f>IF(N215="snížená",J215,0)</f>
        <v>0</v>
      </c>
      <c r="BG215" s="582">
        <f>IF(N215="zákl. přenesená",J215,0)</f>
        <v>0</v>
      </c>
      <c r="BH215" s="582">
        <f>IF(N215="sníž. přenesená",J215,0)</f>
        <v>0</v>
      </c>
      <c r="BI215" s="582">
        <f>IF(N215="nulová",J215,0)</f>
        <v>0</v>
      </c>
      <c r="BJ215" s="482" t="s">
        <v>11</v>
      </c>
      <c r="BK215" s="582">
        <f>ROUND(I215*H215,0)</f>
        <v>0</v>
      </c>
      <c r="BL215" s="482" t="s">
        <v>129</v>
      </c>
      <c r="BM215" s="482" t="s">
        <v>5917</v>
      </c>
    </row>
    <row r="216" spans="2:65" s="492" customFormat="1" ht="81">
      <c r="B216" s="493"/>
      <c r="D216" s="594" t="s">
        <v>257</v>
      </c>
      <c r="F216" s="595" t="s">
        <v>5551</v>
      </c>
      <c r="L216" s="493"/>
      <c r="M216" s="596"/>
      <c r="N216" s="494"/>
      <c r="O216" s="494"/>
      <c r="P216" s="494"/>
      <c r="Q216" s="494"/>
      <c r="R216" s="494"/>
      <c r="S216" s="494"/>
      <c r="T216" s="597"/>
      <c r="AT216" s="482" t="s">
        <v>257</v>
      </c>
      <c r="AU216" s="482" t="s">
        <v>89</v>
      </c>
    </row>
    <row r="217" spans="2:65" s="492" customFormat="1" ht="25.5" customHeight="1">
      <c r="B217" s="493"/>
      <c r="C217" s="572" t="s">
        <v>779</v>
      </c>
      <c r="D217" s="572" t="s">
        <v>199</v>
      </c>
      <c r="E217" s="573" t="s">
        <v>5918</v>
      </c>
      <c r="F217" s="574" t="s">
        <v>5919</v>
      </c>
      <c r="G217" s="575" t="s">
        <v>202</v>
      </c>
      <c r="H217" s="576">
        <v>1</v>
      </c>
      <c r="I217" s="7"/>
      <c r="J217" s="577">
        <f>ROUND(I217*H217,0)</f>
        <v>0</v>
      </c>
      <c r="K217" s="574" t="s">
        <v>203</v>
      </c>
      <c r="L217" s="493"/>
      <c r="M217" s="578" t="s">
        <v>5</v>
      </c>
      <c r="N217" s="579" t="s">
        <v>53</v>
      </c>
      <c r="O217" s="494"/>
      <c r="P217" s="580">
        <f>O217*H217</f>
        <v>0</v>
      </c>
      <c r="Q217" s="580">
        <v>5.6559999999999999E-2</v>
      </c>
      <c r="R217" s="580">
        <f>Q217*H217</f>
        <v>5.6559999999999999E-2</v>
      </c>
      <c r="S217" s="580">
        <v>0</v>
      </c>
      <c r="T217" s="581">
        <f>S217*H217</f>
        <v>0</v>
      </c>
      <c r="AR217" s="482" t="s">
        <v>129</v>
      </c>
      <c r="AT217" s="482" t="s">
        <v>199</v>
      </c>
      <c r="AU217" s="482" t="s">
        <v>89</v>
      </c>
      <c r="AY217" s="482" t="s">
        <v>197</v>
      </c>
      <c r="BE217" s="582">
        <f>IF(N217="základní",J217,0)</f>
        <v>0</v>
      </c>
      <c r="BF217" s="582">
        <f>IF(N217="snížená",J217,0)</f>
        <v>0</v>
      </c>
      <c r="BG217" s="582">
        <f>IF(N217="zákl. přenesená",J217,0)</f>
        <v>0</v>
      </c>
      <c r="BH217" s="582">
        <f>IF(N217="sníž. přenesená",J217,0)</f>
        <v>0</v>
      </c>
      <c r="BI217" s="582">
        <f>IF(N217="nulová",J217,0)</f>
        <v>0</v>
      </c>
      <c r="BJ217" s="482" t="s">
        <v>11</v>
      </c>
      <c r="BK217" s="582">
        <f>ROUND(I217*H217,0)</f>
        <v>0</v>
      </c>
      <c r="BL217" s="482" t="s">
        <v>129</v>
      </c>
      <c r="BM217" s="482" t="s">
        <v>5920</v>
      </c>
    </row>
    <row r="218" spans="2:65" s="492" customFormat="1" ht="81">
      <c r="B218" s="493"/>
      <c r="D218" s="594" t="s">
        <v>257</v>
      </c>
      <c r="F218" s="595" t="s">
        <v>5551</v>
      </c>
      <c r="L218" s="493"/>
      <c r="M218" s="596"/>
      <c r="N218" s="494"/>
      <c r="O218" s="494"/>
      <c r="P218" s="494"/>
      <c r="Q218" s="494"/>
      <c r="R218" s="494"/>
      <c r="S218" s="494"/>
      <c r="T218" s="597"/>
      <c r="AT218" s="482" t="s">
        <v>257</v>
      </c>
      <c r="AU218" s="482" t="s">
        <v>89</v>
      </c>
    </row>
    <row r="219" spans="2:65" s="492" customFormat="1" ht="16.5" customHeight="1">
      <c r="B219" s="493"/>
      <c r="C219" s="572" t="s">
        <v>790</v>
      </c>
      <c r="D219" s="572" t="s">
        <v>199</v>
      </c>
      <c r="E219" s="573" t="s">
        <v>5921</v>
      </c>
      <c r="F219" s="574" t="s">
        <v>5922</v>
      </c>
      <c r="G219" s="575" t="s">
        <v>876</v>
      </c>
      <c r="H219" s="576">
        <v>51.5</v>
      </c>
      <c r="I219" s="7"/>
      <c r="J219" s="577">
        <f>ROUND(I219*H219,0)</f>
        <v>0</v>
      </c>
      <c r="K219" s="574" t="s">
        <v>203</v>
      </c>
      <c r="L219" s="493"/>
      <c r="M219" s="578" t="s">
        <v>5</v>
      </c>
      <c r="N219" s="579" t="s">
        <v>53</v>
      </c>
      <c r="O219" s="494"/>
      <c r="P219" s="580">
        <f>O219*H219</f>
        <v>0</v>
      </c>
      <c r="Q219" s="580">
        <v>1.9000000000000001E-4</v>
      </c>
      <c r="R219" s="580">
        <f>Q219*H219</f>
        <v>9.7850000000000003E-3</v>
      </c>
      <c r="S219" s="580">
        <v>0</v>
      </c>
      <c r="T219" s="581">
        <f>S219*H219</f>
        <v>0</v>
      </c>
      <c r="AR219" s="482" t="s">
        <v>129</v>
      </c>
      <c r="AT219" s="482" t="s">
        <v>199</v>
      </c>
      <c r="AU219" s="482" t="s">
        <v>89</v>
      </c>
      <c r="AY219" s="482" t="s">
        <v>197</v>
      </c>
      <c r="BE219" s="582">
        <f>IF(N219="základní",J219,0)</f>
        <v>0</v>
      </c>
      <c r="BF219" s="582">
        <f>IF(N219="snížená",J219,0)</f>
        <v>0</v>
      </c>
      <c r="BG219" s="582">
        <f>IF(N219="zákl. přenesená",J219,0)</f>
        <v>0</v>
      </c>
      <c r="BH219" s="582">
        <f>IF(N219="sníž. přenesená",J219,0)</f>
        <v>0</v>
      </c>
      <c r="BI219" s="582">
        <f>IF(N219="nulová",J219,0)</f>
        <v>0</v>
      </c>
      <c r="BJ219" s="482" t="s">
        <v>11</v>
      </c>
      <c r="BK219" s="582">
        <f>ROUND(I219*H219,0)</f>
        <v>0</v>
      </c>
      <c r="BL219" s="482" t="s">
        <v>129</v>
      </c>
      <c r="BM219" s="482" t="s">
        <v>5923</v>
      </c>
    </row>
    <row r="220" spans="2:65" s="492" customFormat="1" ht="16.5" customHeight="1">
      <c r="B220" s="493"/>
      <c r="C220" s="572" t="s">
        <v>804</v>
      </c>
      <c r="D220" s="572" t="s">
        <v>199</v>
      </c>
      <c r="E220" s="573" t="s">
        <v>5589</v>
      </c>
      <c r="F220" s="574" t="s">
        <v>5590</v>
      </c>
      <c r="G220" s="575" t="s">
        <v>876</v>
      </c>
      <c r="H220" s="576">
        <v>51.5</v>
      </c>
      <c r="I220" s="7"/>
      <c r="J220" s="577">
        <f>ROUND(I220*H220,0)</f>
        <v>0</v>
      </c>
      <c r="K220" s="574" t="s">
        <v>203</v>
      </c>
      <c r="L220" s="493"/>
      <c r="M220" s="578" t="s">
        <v>5</v>
      </c>
      <c r="N220" s="579" t="s">
        <v>53</v>
      </c>
      <c r="O220" s="494"/>
      <c r="P220" s="580">
        <f>O220*H220</f>
        <v>0</v>
      </c>
      <c r="Q220" s="580">
        <v>1.2999999999999999E-4</v>
      </c>
      <c r="R220" s="580">
        <f>Q220*H220</f>
        <v>6.6949999999999996E-3</v>
      </c>
      <c r="S220" s="580">
        <v>0</v>
      </c>
      <c r="T220" s="581">
        <f>S220*H220</f>
        <v>0</v>
      </c>
      <c r="AR220" s="482" t="s">
        <v>129</v>
      </c>
      <c r="AT220" s="482" t="s">
        <v>199</v>
      </c>
      <c r="AU220" s="482" t="s">
        <v>89</v>
      </c>
      <c r="AY220" s="482" t="s">
        <v>197</v>
      </c>
      <c r="BE220" s="582">
        <f>IF(N220="základní",J220,0)</f>
        <v>0</v>
      </c>
      <c r="BF220" s="582">
        <f>IF(N220="snížená",J220,0)</f>
        <v>0</v>
      </c>
      <c r="BG220" s="582">
        <f>IF(N220="zákl. přenesená",J220,0)</f>
        <v>0</v>
      </c>
      <c r="BH220" s="582">
        <f>IF(N220="sníž. přenesená",J220,0)</f>
        <v>0</v>
      </c>
      <c r="BI220" s="582">
        <f>IF(N220="nulová",J220,0)</f>
        <v>0</v>
      </c>
      <c r="BJ220" s="482" t="s">
        <v>11</v>
      </c>
      <c r="BK220" s="582">
        <f>ROUND(I220*H220,0)</f>
        <v>0</v>
      </c>
      <c r="BL220" s="482" t="s">
        <v>129</v>
      </c>
      <c r="BM220" s="482" t="s">
        <v>5924</v>
      </c>
    </row>
    <row r="221" spans="2:65" s="560" customFormat="1" ht="29.85" customHeight="1">
      <c r="B221" s="559"/>
      <c r="D221" s="561" t="s">
        <v>81</v>
      </c>
      <c r="E221" s="570" t="s">
        <v>320</v>
      </c>
      <c r="F221" s="570" t="s">
        <v>331</v>
      </c>
      <c r="J221" s="571">
        <f>BK221</f>
        <v>0</v>
      </c>
      <c r="L221" s="559"/>
      <c r="M221" s="564"/>
      <c r="N221" s="565"/>
      <c r="O221" s="565"/>
      <c r="P221" s="566">
        <f>SUM(P222:P229)</f>
        <v>0</v>
      </c>
      <c r="Q221" s="565"/>
      <c r="R221" s="566">
        <f>SUM(R222:R229)</f>
        <v>0.95375999999999994</v>
      </c>
      <c r="S221" s="565"/>
      <c r="T221" s="567">
        <f>SUM(T222:T229)</f>
        <v>0</v>
      </c>
      <c r="AR221" s="561" t="s">
        <v>11</v>
      </c>
      <c r="AT221" s="568" t="s">
        <v>81</v>
      </c>
      <c r="AU221" s="568" t="s">
        <v>11</v>
      </c>
      <c r="AY221" s="561" t="s">
        <v>197</v>
      </c>
      <c r="BK221" s="569">
        <f>SUM(BK222:BK229)</f>
        <v>0</v>
      </c>
    </row>
    <row r="222" spans="2:65" s="492" customFormat="1" ht="25.5" customHeight="1">
      <c r="B222" s="493"/>
      <c r="C222" s="572" t="s">
        <v>810</v>
      </c>
      <c r="D222" s="572" t="s">
        <v>199</v>
      </c>
      <c r="E222" s="573" t="s">
        <v>5925</v>
      </c>
      <c r="F222" s="574" t="s">
        <v>5926</v>
      </c>
      <c r="G222" s="575" t="s">
        <v>876</v>
      </c>
      <c r="H222" s="576">
        <v>3</v>
      </c>
      <c r="I222" s="7"/>
      <c r="J222" s="577">
        <f>ROUND(I222*H222,0)</f>
        <v>0</v>
      </c>
      <c r="K222" s="574" t="s">
        <v>203</v>
      </c>
      <c r="L222" s="493"/>
      <c r="M222" s="578" t="s">
        <v>5</v>
      </c>
      <c r="N222" s="579" t="s">
        <v>53</v>
      </c>
      <c r="O222" s="494"/>
      <c r="P222" s="580">
        <f>O222*H222</f>
        <v>0</v>
      </c>
      <c r="Q222" s="580">
        <v>0.29221000000000003</v>
      </c>
      <c r="R222" s="580">
        <f>Q222*H222</f>
        <v>0.87663000000000002</v>
      </c>
      <c r="S222" s="580">
        <v>0</v>
      </c>
      <c r="T222" s="581">
        <f>S222*H222</f>
        <v>0</v>
      </c>
      <c r="AR222" s="482" t="s">
        <v>129</v>
      </c>
      <c r="AT222" s="482" t="s">
        <v>199</v>
      </c>
      <c r="AU222" s="482" t="s">
        <v>89</v>
      </c>
      <c r="AY222" s="482" t="s">
        <v>197</v>
      </c>
      <c r="BE222" s="582">
        <f>IF(N222="základní",J222,0)</f>
        <v>0</v>
      </c>
      <c r="BF222" s="582">
        <f>IF(N222="snížená",J222,0)</f>
        <v>0</v>
      </c>
      <c r="BG222" s="582">
        <f>IF(N222="zákl. přenesená",J222,0)</f>
        <v>0</v>
      </c>
      <c r="BH222" s="582">
        <f>IF(N222="sníž. přenesená",J222,0)</f>
        <v>0</v>
      </c>
      <c r="BI222" s="582">
        <f>IF(N222="nulová",J222,0)</f>
        <v>0</v>
      </c>
      <c r="BJ222" s="482" t="s">
        <v>11</v>
      </c>
      <c r="BK222" s="582">
        <f>ROUND(I222*H222,0)</f>
        <v>0</v>
      </c>
      <c r="BL222" s="482" t="s">
        <v>129</v>
      </c>
      <c r="BM222" s="482" t="s">
        <v>5927</v>
      </c>
    </row>
    <row r="223" spans="2:65" s="492" customFormat="1" ht="54">
      <c r="B223" s="493"/>
      <c r="D223" s="594" t="s">
        <v>257</v>
      </c>
      <c r="F223" s="595" t="s">
        <v>5928</v>
      </c>
      <c r="L223" s="493"/>
      <c r="M223" s="596"/>
      <c r="N223" s="494"/>
      <c r="O223" s="494"/>
      <c r="P223" s="494"/>
      <c r="Q223" s="494"/>
      <c r="R223" s="494"/>
      <c r="S223" s="494"/>
      <c r="T223" s="597"/>
      <c r="AT223" s="482" t="s">
        <v>257</v>
      </c>
      <c r="AU223" s="482" t="s">
        <v>89</v>
      </c>
    </row>
    <row r="224" spans="2:65" s="599" customFormat="1">
      <c r="B224" s="598"/>
      <c r="D224" s="594" t="s">
        <v>205</v>
      </c>
      <c r="E224" s="600" t="s">
        <v>5</v>
      </c>
      <c r="F224" s="601" t="s">
        <v>5929</v>
      </c>
      <c r="H224" s="600" t="s">
        <v>5</v>
      </c>
      <c r="L224" s="598"/>
      <c r="M224" s="602"/>
      <c r="N224" s="603"/>
      <c r="O224" s="603"/>
      <c r="P224" s="603"/>
      <c r="Q224" s="603"/>
      <c r="R224" s="603"/>
      <c r="S224" s="603"/>
      <c r="T224" s="604"/>
      <c r="AT224" s="600" t="s">
        <v>205</v>
      </c>
      <c r="AU224" s="600" t="s">
        <v>89</v>
      </c>
      <c r="AV224" s="599" t="s">
        <v>11</v>
      </c>
      <c r="AW224" s="599" t="s">
        <v>43</v>
      </c>
      <c r="AX224" s="599" t="s">
        <v>82</v>
      </c>
      <c r="AY224" s="600" t="s">
        <v>197</v>
      </c>
    </row>
    <row r="225" spans="2:65" s="606" customFormat="1">
      <c r="B225" s="605"/>
      <c r="D225" s="594" t="s">
        <v>205</v>
      </c>
      <c r="E225" s="607" t="s">
        <v>5</v>
      </c>
      <c r="F225" s="608" t="s">
        <v>931</v>
      </c>
      <c r="H225" s="609">
        <v>3</v>
      </c>
      <c r="L225" s="605"/>
      <c r="M225" s="610"/>
      <c r="N225" s="611"/>
      <c r="O225" s="611"/>
      <c r="P225" s="611"/>
      <c r="Q225" s="611"/>
      <c r="R225" s="611"/>
      <c r="S225" s="611"/>
      <c r="T225" s="612"/>
      <c r="AT225" s="607" t="s">
        <v>205</v>
      </c>
      <c r="AU225" s="607" t="s">
        <v>89</v>
      </c>
      <c r="AV225" s="606" t="s">
        <v>89</v>
      </c>
      <c r="AW225" s="606" t="s">
        <v>43</v>
      </c>
      <c r="AX225" s="606" t="s">
        <v>82</v>
      </c>
      <c r="AY225" s="607" t="s">
        <v>197</v>
      </c>
    </row>
    <row r="226" spans="2:65" s="614" customFormat="1">
      <c r="B226" s="613"/>
      <c r="D226" s="594" t="s">
        <v>205</v>
      </c>
      <c r="E226" s="615" t="s">
        <v>5</v>
      </c>
      <c r="F226" s="616" t="s">
        <v>210</v>
      </c>
      <c r="H226" s="617">
        <v>3</v>
      </c>
      <c r="L226" s="613"/>
      <c r="M226" s="618"/>
      <c r="N226" s="619"/>
      <c r="O226" s="619"/>
      <c r="P226" s="619"/>
      <c r="Q226" s="619"/>
      <c r="R226" s="619"/>
      <c r="S226" s="619"/>
      <c r="T226" s="620"/>
      <c r="AT226" s="615" t="s">
        <v>205</v>
      </c>
      <c r="AU226" s="615" t="s">
        <v>89</v>
      </c>
      <c r="AV226" s="614" t="s">
        <v>129</v>
      </c>
      <c r="AW226" s="614" t="s">
        <v>43</v>
      </c>
      <c r="AX226" s="614" t="s">
        <v>11</v>
      </c>
      <c r="AY226" s="615" t="s">
        <v>197</v>
      </c>
    </row>
    <row r="227" spans="2:65" s="492" customFormat="1" ht="16.5" customHeight="1">
      <c r="B227" s="493"/>
      <c r="C227" s="629" t="s">
        <v>816</v>
      </c>
      <c r="D227" s="629" t="s">
        <v>1907</v>
      </c>
      <c r="E227" s="630" t="s">
        <v>5930</v>
      </c>
      <c r="F227" s="631" t="s">
        <v>5931</v>
      </c>
      <c r="G227" s="632" t="s">
        <v>202</v>
      </c>
      <c r="H227" s="633">
        <v>3</v>
      </c>
      <c r="I227" s="11"/>
      <c r="J227" s="634">
        <f>ROUND(I227*H227,0)</f>
        <v>0</v>
      </c>
      <c r="K227" s="631" t="s">
        <v>5</v>
      </c>
      <c r="L227" s="635"/>
      <c r="M227" s="636" t="s">
        <v>5</v>
      </c>
      <c r="N227" s="637" t="s">
        <v>53</v>
      </c>
      <c r="O227" s="494"/>
      <c r="P227" s="580">
        <f>O227*H227</f>
        <v>0</v>
      </c>
      <c r="Q227" s="580">
        <v>1.49E-2</v>
      </c>
      <c r="R227" s="580">
        <f>Q227*H227</f>
        <v>4.4700000000000004E-2</v>
      </c>
      <c r="S227" s="580">
        <v>0</v>
      </c>
      <c r="T227" s="581">
        <f>S227*H227</f>
        <v>0</v>
      </c>
      <c r="AR227" s="482" t="s">
        <v>303</v>
      </c>
      <c r="AT227" s="482" t="s">
        <v>1907</v>
      </c>
      <c r="AU227" s="482" t="s">
        <v>89</v>
      </c>
      <c r="AY227" s="482" t="s">
        <v>197</v>
      </c>
      <c r="BE227" s="582">
        <f>IF(N227="základní",J227,0)</f>
        <v>0</v>
      </c>
      <c r="BF227" s="582">
        <f>IF(N227="snížená",J227,0)</f>
        <v>0</v>
      </c>
      <c r="BG227" s="582">
        <f>IF(N227="zákl. přenesená",J227,0)</f>
        <v>0</v>
      </c>
      <c r="BH227" s="582">
        <f>IF(N227="sníž. přenesená",J227,0)</f>
        <v>0</v>
      </c>
      <c r="BI227" s="582">
        <f>IF(N227="nulová",J227,0)</f>
        <v>0</v>
      </c>
      <c r="BJ227" s="482" t="s">
        <v>11</v>
      </c>
      <c r="BK227" s="582">
        <f>ROUND(I227*H227,0)</f>
        <v>0</v>
      </c>
      <c r="BL227" s="482" t="s">
        <v>129</v>
      </c>
      <c r="BM227" s="482" t="s">
        <v>5932</v>
      </c>
    </row>
    <row r="228" spans="2:65" s="492" customFormat="1" ht="16.5" customHeight="1">
      <c r="B228" s="493"/>
      <c r="C228" s="629" t="s">
        <v>821</v>
      </c>
      <c r="D228" s="629" t="s">
        <v>1907</v>
      </c>
      <c r="E228" s="630" t="s">
        <v>5933</v>
      </c>
      <c r="F228" s="631" t="s">
        <v>5934</v>
      </c>
      <c r="G228" s="632" t="s">
        <v>202</v>
      </c>
      <c r="H228" s="633">
        <v>1</v>
      </c>
      <c r="I228" s="11"/>
      <c r="J228" s="634">
        <f>ROUND(I228*H228,0)</f>
        <v>0</v>
      </c>
      <c r="K228" s="631" t="s">
        <v>5</v>
      </c>
      <c r="L228" s="635"/>
      <c r="M228" s="636" t="s">
        <v>5</v>
      </c>
      <c r="N228" s="637" t="s">
        <v>53</v>
      </c>
      <c r="O228" s="494"/>
      <c r="P228" s="580">
        <f>O228*H228</f>
        <v>0</v>
      </c>
      <c r="Q228" s="580">
        <v>0</v>
      </c>
      <c r="R228" s="580">
        <f>Q228*H228</f>
        <v>0</v>
      </c>
      <c r="S228" s="580">
        <v>0</v>
      </c>
      <c r="T228" s="581">
        <f>S228*H228</f>
        <v>0</v>
      </c>
      <c r="AR228" s="482" t="s">
        <v>303</v>
      </c>
      <c r="AT228" s="482" t="s">
        <v>1907</v>
      </c>
      <c r="AU228" s="482" t="s">
        <v>89</v>
      </c>
      <c r="AY228" s="482" t="s">
        <v>197</v>
      </c>
      <c r="BE228" s="582">
        <f>IF(N228="základní",J228,0)</f>
        <v>0</v>
      </c>
      <c r="BF228" s="582">
        <f>IF(N228="snížená",J228,0)</f>
        <v>0</v>
      </c>
      <c r="BG228" s="582">
        <f>IF(N228="zákl. přenesená",J228,0)</f>
        <v>0</v>
      </c>
      <c r="BH228" s="582">
        <f>IF(N228="sníž. přenesená",J228,0)</f>
        <v>0</v>
      </c>
      <c r="BI228" s="582">
        <f>IF(N228="nulová",J228,0)</f>
        <v>0</v>
      </c>
      <c r="BJ228" s="482" t="s">
        <v>11</v>
      </c>
      <c r="BK228" s="582">
        <f>ROUND(I228*H228,0)</f>
        <v>0</v>
      </c>
      <c r="BL228" s="482" t="s">
        <v>129</v>
      </c>
      <c r="BM228" s="482" t="s">
        <v>5935</v>
      </c>
    </row>
    <row r="229" spans="2:65" s="492" customFormat="1" ht="16.5" customHeight="1">
      <c r="B229" s="493"/>
      <c r="C229" s="629" t="s">
        <v>829</v>
      </c>
      <c r="D229" s="629" t="s">
        <v>1907</v>
      </c>
      <c r="E229" s="630" t="s">
        <v>5936</v>
      </c>
      <c r="F229" s="631" t="s">
        <v>5937</v>
      </c>
      <c r="G229" s="632" t="s">
        <v>202</v>
      </c>
      <c r="H229" s="633">
        <v>3</v>
      </c>
      <c r="I229" s="11"/>
      <c r="J229" s="634">
        <f>ROUND(I229*H229,0)</f>
        <v>0</v>
      </c>
      <c r="K229" s="631" t="s">
        <v>5</v>
      </c>
      <c r="L229" s="635"/>
      <c r="M229" s="636" t="s">
        <v>5</v>
      </c>
      <c r="N229" s="637" t="s">
        <v>53</v>
      </c>
      <c r="O229" s="494"/>
      <c r="P229" s="580">
        <f>O229*H229</f>
        <v>0</v>
      </c>
      <c r="Q229" s="580">
        <v>1.081E-2</v>
      </c>
      <c r="R229" s="580">
        <f>Q229*H229</f>
        <v>3.243E-2</v>
      </c>
      <c r="S229" s="580">
        <v>0</v>
      </c>
      <c r="T229" s="581">
        <f>S229*H229</f>
        <v>0</v>
      </c>
      <c r="AR229" s="482" t="s">
        <v>303</v>
      </c>
      <c r="AT229" s="482" t="s">
        <v>1907</v>
      </c>
      <c r="AU229" s="482" t="s">
        <v>89</v>
      </c>
      <c r="AY229" s="482" t="s">
        <v>197</v>
      </c>
      <c r="BE229" s="582">
        <f>IF(N229="základní",J229,0)</f>
        <v>0</v>
      </c>
      <c r="BF229" s="582">
        <f>IF(N229="snížená",J229,0)</f>
        <v>0</v>
      </c>
      <c r="BG229" s="582">
        <f>IF(N229="zákl. přenesená",J229,0)</f>
        <v>0</v>
      </c>
      <c r="BH229" s="582">
        <f>IF(N229="sníž. přenesená",J229,0)</f>
        <v>0</v>
      </c>
      <c r="BI229" s="582">
        <f>IF(N229="nulová",J229,0)</f>
        <v>0</v>
      </c>
      <c r="BJ229" s="482" t="s">
        <v>11</v>
      </c>
      <c r="BK229" s="582">
        <f>ROUND(I229*H229,0)</f>
        <v>0</v>
      </c>
      <c r="BL229" s="482" t="s">
        <v>129</v>
      </c>
      <c r="BM229" s="482" t="s">
        <v>5938</v>
      </c>
    </row>
    <row r="230" spans="2:65" s="560" customFormat="1" ht="29.85" customHeight="1">
      <c r="B230" s="559"/>
      <c r="D230" s="561" t="s">
        <v>81</v>
      </c>
      <c r="E230" s="570" t="s">
        <v>1210</v>
      </c>
      <c r="F230" s="570" t="s">
        <v>1211</v>
      </c>
      <c r="J230" s="571">
        <f>BK230</f>
        <v>0</v>
      </c>
      <c r="L230" s="559"/>
      <c r="M230" s="564"/>
      <c r="N230" s="565"/>
      <c r="O230" s="565"/>
      <c r="P230" s="566">
        <f>SUM(P231:P234)</f>
        <v>0</v>
      </c>
      <c r="Q230" s="565"/>
      <c r="R230" s="566">
        <f>SUM(R231:R234)</f>
        <v>0</v>
      </c>
      <c r="S230" s="565"/>
      <c r="T230" s="567">
        <f>SUM(T231:T234)</f>
        <v>0</v>
      </c>
      <c r="AR230" s="561" t="s">
        <v>11</v>
      </c>
      <c r="AT230" s="568" t="s">
        <v>81</v>
      </c>
      <c r="AU230" s="568" t="s">
        <v>11</v>
      </c>
      <c r="AY230" s="561" t="s">
        <v>197</v>
      </c>
      <c r="BK230" s="569">
        <f>SUM(BK231:BK234)</f>
        <v>0</v>
      </c>
    </row>
    <row r="231" spans="2:65" s="492" customFormat="1" ht="38.25" customHeight="1">
      <c r="B231" s="493"/>
      <c r="C231" s="572" t="s">
        <v>840</v>
      </c>
      <c r="D231" s="572" t="s">
        <v>199</v>
      </c>
      <c r="E231" s="573" t="s">
        <v>5388</v>
      </c>
      <c r="F231" s="574" t="s">
        <v>5389</v>
      </c>
      <c r="G231" s="575" t="s">
        <v>271</v>
      </c>
      <c r="H231" s="576">
        <v>42.728000000000002</v>
      </c>
      <c r="I231" s="7"/>
      <c r="J231" s="577">
        <f>ROUND(I231*H231,0)</f>
        <v>0</v>
      </c>
      <c r="K231" s="574" t="s">
        <v>203</v>
      </c>
      <c r="L231" s="493"/>
      <c r="M231" s="578" t="s">
        <v>5</v>
      </c>
      <c r="N231" s="579" t="s">
        <v>53</v>
      </c>
      <c r="O231" s="494"/>
      <c r="P231" s="580">
        <f>O231*H231</f>
        <v>0</v>
      </c>
      <c r="Q231" s="580">
        <v>0</v>
      </c>
      <c r="R231" s="580">
        <f>Q231*H231</f>
        <v>0</v>
      </c>
      <c r="S231" s="580">
        <v>0</v>
      </c>
      <c r="T231" s="581">
        <f>S231*H231</f>
        <v>0</v>
      </c>
      <c r="AR231" s="482" t="s">
        <v>129</v>
      </c>
      <c r="AT231" s="482" t="s">
        <v>199</v>
      </c>
      <c r="AU231" s="482" t="s">
        <v>89</v>
      </c>
      <c r="AY231" s="482" t="s">
        <v>197</v>
      </c>
      <c r="BE231" s="582">
        <f>IF(N231="základní",J231,0)</f>
        <v>0</v>
      </c>
      <c r="BF231" s="582">
        <f>IF(N231="snížená",J231,0)</f>
        <v>0</v>
      </c>
      <c r="BG231" s="582">
        <f>IF(N231="zákl. přenesená",J231,0)</f>
        <v>0</v>
      </c>
      <c r="BH231" s="582">
        <f>IF(N231="sníž. přenesená",J231,0)</f>
        <v>0</v>
      </c>
      <c r="BI231" s="582">
        <f>IF(N231="nulová",J231,0)</f>
        <v>0</v>
      </c>
      <c r="BJ231" s="482" t="s">
        <v>11</v>
      </c>
      <c r="BK231" s="582">
        <f>ROUND(I231*H231,0)</f>
        <v>0</v>
      </c>
      <c r="BL231" s="482" t="s">
        <v>129</v>
      </c>
      <c r="BM231" s="482" t="s">
        <v>5939</v>
      </c>
    </row>
    <row r="232" spans="2:65" s="492" customFormat="1" ht="54">
      <c r="B232" s="493"/>
      <c r="D232" s="594" t="s">
        <v>257</v>
      </c>
      <c r="F232" s="595" t="s">
        <v>5391</v>
      </c>
      <c r="L232" s="493"/>
      <c r="M232" s="596"/>
      <c r="N232" s="494"/>
      <c r="O232" s="494"/>
      <c r="P232" s="494"/>
      <c r="Q232" s="494"/>
      <c r="R232" s="494"/>
      <c r="S232" s="494"/>
      <c r="T232" s="597"/>
      <c r="AT232" s="482" t="s">
        <v>257</v>
      </c>
      <c r="AU232" s="482" t="s">
        <v>89</v>
      </c>
    </row>
    <row r="233" spans="2:65" s="492" customFormat="1" ht="38.25" customHeight="1">
      <c r="B233" s="493"/>
      <c r="C233" s="572" t="s">
        <v>863</v>
      </c>
      <c r="D233" s="572" t="s">
        <v>199</v>
      </c>
      <c r="E233" s="573" t="s">
        <v>5593</v>
      </c>
      <c r="F233" s="574" t="s">
        <v>5594</v>
      </c>
      <c r="G233" s="575" t="s">
        <v>271</v>
      </c>
      <c r="H233" s="576">
        <v>42.728000000000002</v>
      </c>
      <c r="I233" s="7"/>
      <c r="J233" s="577">
        <f>ROUND(I233*H233,0)</f>
        <v>0</v>
      </c>
      <c r="K233" s="574" t="s">
        <v>203</v>
      </c>
      <c r="L233" s="493"/>
      <c r="M233" s="578" t="s">
        <v>5</v>
      </c>
      <c r="N233" s="579" t="s">
        <v>53</v>
      </c>
      <c r="O233" s="494"/>
      <c r="P233" s="580">
        <f>O233*H233</f>
        <v>0</v>
      </c>
      <c r="Q233" s="580">
        <v>0</v>
      </c>
      <c r="R233" s="580">
        <f>Q233*H233</f>
        <v>0</v>
      </c>
      <c r="S233" s="580">
        <v>0</v>
      </c>
      <c r="T233" s="581">
        <f>S233*H233</f>
        <v>0</v>
      </c>
      <c r="AR233" s="482" t="s">
        <v>129</v>
      </c>
      <c r="AT233" s="482" t="s">
        <v>199</v>
      </c>
      <c r="AU233" s="482" t="s">
        <v>89</v>
      </c>
      <c r="AY233" s="482" t="s">
        <v>197</v>
      </c>
      <c r="BE233" s="582">
        <f>IF(N233="základní",J233,0)</f>
        <v>0</v>
      </c>
      <c r="BF233" s="582">
        <f>IF(N233="snížená",J233,0)</f>
        <v>0</v>
      </c>
      <c r="BG233" s="582">
        <f>IF(N233="zákl. přenesená",J233,0)</f>
        <v>0</v>
      </c>
      <c r="BH233" s="582">
        <f>IF(N233="sníž. přenesená",J233,0)</f>
        <v>0</v>
      </c>
      <c r="BI233" s="582">
        <f>IF(N233="nulová",J233,0)</f>
        <v>0</v>
      </c>
      <c r="BJ233" s="482" t="s">
        <v>11</v>
      </c>
      <c r="BK233" s="582">
        <f>ROUND(I233*H233,0)</f>
        <v>0</v>
      </c>
      <c r="BL233" s="482" t="s">
        <v>129</v>
      </c>
      <c r="BM233" s="482" t="s">
        <v>5940</v>
      </c>
    </row>
    <row r="234" spans="2:65" s="492" customFormat="1" ht="54">
      <c r="B234" s="493"/>
      <c r="D234" s="594" t="s">
        <v>257</v>
      </c>
      <c r="F234" s="595" t="s">
        <v>5391</v>
      </c>
      <c r="L234" s="493"/>
      <c r="M234" s="596"/>
      <c r="N234" s="494"/>
      <c r="O234" s="494"/>
      <c r="P234" s="494"/>
      <c r="Q234" s="494"/>
      <c r="R234" s="494"/>
      <c r="S234" s="494"/>
      <c r="T234" s="597"/>
      <c r="AT234" s="482" t="s">
        <v>257</v>
      </c>
      <c r="AU234" s="482" t="s">
        <v>89</v>
      </c>
    </row>
    <row r="235" spans="2:65" s="560" customFormat="1" ht="37.35" customHeight="1">
      <c r="B235" s="559"/>
      <c r="D235" s="561" t="s">
        <v>81</v>
      </c>
      <c r="E235" s="562" t="s">
        <v>1916</v>
      </c>
      <c r="F235" s="562" t="s">
        <v>1917</v>
      </c>
      <c r="J235" s="563">
        <f>BK235</f>
        <v>0</v>
      </c>
      <c r="L235" s="559"/>
      <c r="M235" s="564"/>
      <c r="N235" s="565"/>
      <c r="O235" s="565"/>
      <c r="P235" s="566">
        <f>SUM(P236:P243)</f>
        <v>0</v>
      </c>
      <c r="Q235" s="565"/>
      <c r="R235" s="566">
        <f>SUM(R236:R243)</f>
        <v>0</v>
      </c>
      <c r="S235" s="565"/>
      <c r="T235" s="567">
        <f>SUM(T236:T243)</f>
        <v>0</v>
      </c>
      <c r="AR235" s="561" t="s">
        <v>129</v>
      </c>
      <c r="AT235" s="568" t="s">
        <v>81</v>
      </c>
      <c r="AU235" s="568" t="s">
        <v>82</v>
      </c>
      <c r="AY235" s="561" t="s">
        <v>197</v>
      </c>
      <c r="BK235" s="569">
        <f>SUM(BK236:BK243)</f>
        <v>0</v>
      </c>
    </row>
    <row r="236" spans="2:65" s="492" customFormat="1" ht="25.5" customHeight="1">
      <c r="B236" s="493"/>
      <c r="C236" s="572" t="s">
        <v>873</v>
      </c>
      <c r="D236" s="572" t="s">
        <v>199</v>
      </c>
      <c r="E236" s="573" t="s">
        <v>5596</v>
      </c>
      <c r="F236" s="574" t="s">
        <v>5597</v>
      </c>
      <c r="G236" s="575" t="s">
        <v>1921</v>
      </c>
      <c r="H236" s="576">
        <v>2</v>
      </c>
      <c r="I236" s="7"/>
      <c r="J236" s="577">
        <f>ROUND(I236*H236,0)</f>
        <v>0</v>
      </c>
      <c r="K236" s="574" t="s">
        <v>203</v>
      </c>
      <c r="L236" s="493"/>
      <c r="M236" s="578" t="s">
        <v>5</v>
      </c>
      <c r="N236" s="579" t="s">
        <v>53</v>
      </c>
      <c r="O236" s="494"/>
      <c r="P236" s="580">
        <f>O236*H236</f>
        <v>0</v>
      </c>
      <c r="Q236" s="580">
        <v>0</v>
      </c>
      <c r="R236" s="580">
        <f>Q236*H236</f>
        <v>0</v>
      </c>
      <c r="S236" s="580">
        <v>0</v>
      </c>
      <c r="T236" s="581">
        <f>S236*H236</f>
        <v>0</v>
      </c>
      <c r="AR236" s="482" t="s">
        <v>1922</v>
      </c>
      <c r="AT236" s="482" t="s">
        <v>199</v>
      </c>
      <c r="AU236" s="482" t="s">
        <v>11</v>
      </c>
      <c r="AY236" s="482" t="s">
        <v>197</v>
      </c>
      <c r="BE236" s="582">
        <f>IF(N236="základní",J236,0)</f>
        <v>0</v>
      </c>
      <c r="BF236" s="582">
        <f>IF(N236="snížená",J236,0)</f>
        <v>0</v>
      </c>
      <c r="BG236" s="582">
        <f>IF(N236="zákl. přenesená",J236,0)</f>
        <v>0</v>
      </c>
      <c r="BH236" s="582">
        <f>IF(N236="sníž. přenesená",J236,0)</f>
        <v>0</v>
      </c>
      <c r="BI236" s="582">
        <f>IF(N236="nulová",J236,0)</f>
        <v>0</v>
      </c>
      <c r="BJ236" s="482" t="s">
        <v>11</v>
      </c>
      <c r="BK236" s="582">
        <f>ROUND(I236*H236,0)</f>
        <v>0</v>
      </c>
      <c r="BL236" s="482" t="s">
        <v>1922</v>
      </c>
      <c r="BM236" s="482" t="s">
        <v>5941</v>
      </c>
    </row>
    <row r="237" spans="2:65" s="599" customFormat="1">
      <c r="B237" s="598"/>
      <c r="D237" s="594" t="s">
        <v>205</v>
      </c>
      <c r="E237" s="600" t="s">
        <v>5</v>
      </c>
      <c r="F237" s="601" t="s">
        <v>5942</v>
      </c>
      <c r="H237" s="600" t="s">
        <v>5</v>
      </c>
      <c r="L237" s="598"/>
      <c r="M237" s="602"/>
      <c r="N237" s="603"/>
      <c r="O237" s="603"/>
      <c r="P237" s="603"/>
      <c r="Q237" s="603"/>
      <c r="R237" s="603"/>
      <c r="S237" s="603"/>
      <c r="T237" s="604"/>
      <c r="AT237" s="600" t="s">
        <v>205</v>
      </c>
      <c r="AU237" s="600" t="s">
        <v>11</v>
      </c>
      <c r="AV237" s="599" t="s">
        <v>11</v>
      </c>
      <c r="AW237" s="599" t="s">
        <v>43</v>
      </c>
      <c r="AX237" s="599" t="s">
        <v>82</v>
      </c>
      <c r="AY237" s="600" t="s">
        <v>197</v>
      </c>
    </row>
    <row r="238" spans="2:65" s="606" customFormat="1">
      <c r="B238" s="605"/>
      <c r="D238" s="594" t="s">
        <v>205</v>
      </c>
      <c r="E238" s="607" t="s">
        <v>5</v>
      </c>
      <c r="F238" s="608" t="s">
        <v>5760</v>
      </c>
      <c r="H238" s="609">
        <v>2</v>
      </c>
      <c r="L238" s="605"/>
      <c r="M238" s="610"/>
      <c r="N238" s="611"/>
      <c r="O238" s="611"/>
      <c r="P238" s="611"/>
      <c r="Q238" s="611"/>
      <c r="R238" s="611"/>
      <c r="S238" s="611"/>
      <c r="T238" s="612"/>
      <c r="AT238" s="607" t="s">
        <v>205</v>
      </c>
      <c r="AU238" s="607" t="s">
        <v>11</v>
      </c>
      <c r="AV238" s="606" t="s">
        <v>89</v>
      </c>
      <c r="AW238" s="606" t="s">
        <v>43</v>
      </c>
      <c r="AX238" s="606" t="s">
        <v>82</v>
      </c>
      <c r="AY238" s="607" t="s">
        <v>197</v>
      </c>
    </row>
    <row r="239" spans="2:65" s="614" customFormat="1">
      <c r="B239" s="613"/>
      <c r="D239" s="594" t="s">
        <v>205</v>
      </c>
      <c r="E239" s="615" t="s">
        <v>5</v>
      </c>
      <c r="F239" s="616" t="s">
        <v>210</v>
      </c>
      <c r="H239" s="617">
        <v>2</v>
      </c>
      <c r="L239" s="613"/>
      <c r="M239" s="618"/>
      <c r="N239" s="619"/>
      <c r="O239" s="619"/>
      <c r="P239" s="619"/>
      <c r="Q239" s="619"/>
      <c r="R239" s="619"/>
      <c r="S239" s="619"/>
      <c r="T239" s="620"/>
      <c r="AT239" s="615" t="s">
        <v>205</v>
      </c>
      <c r="AU239" s="615" t="s">
        <v>11</v>
      </c>
      <c r="AV239" s="614" t="s">
        <v>129</v>
      </c>
      <c r="AW239" s="614" t="s">
        <v>43</v>
      </c>
      <c r="AX239" s="614" t="s">
        <v>11</v>
      </c>
      <c r="AY239" s="615" t="s">
        <v>197</v>
      </c>
    </row>
    <row r="240" spans="2:65" s="492" customFormat="1" ht="25.5" customHeight="1">
      <c r="B240" s="493"/>
      <c r="C240" s="572" t="s">
        <v>884</v>
      </c>
      <c r="D240" s="572" t="s">
        <v>199</v>
      </c>
      <c r="E240" s="573" t="s">
        <v>5222</v>
      </c>
      <c r="F240" s="574" t="s">
        <v>5223</v>
      </c>
      <c r="G240" s="575" t="s">
        <v>1921</v>
      </c>
      <c r="H240" s="576">
        <v>5</v>
      </c>
      <c r="I240" s="7"/>
      <c r="J240" s="577">
        <f>ROUND(I240*H240,0)</f>
        <v>0</v>
      </c>
      <c r="K240" s="574" t="s">
        <v>203</v>
      </c>
      <c r="L240" s="493"/>
      <c r="M240" s="578" t="s">
        <v>5</v>
      </c>
      <c r="N240" s="579" t="s">
        <v>53</v>
      </c>
      <c r="O240" s="494"/>
      <c r="P240" s="580">
        <f>O240*H240</f>
        <v>0</v>
      </c>
      <c r="Q240" s="580">
        <v>0</v>
      </c>
      <c r="R240" s="580">
        <f>Q240*H240</f>
        <v>0</v>
      </c>
      <c r="S240" s="580">
        <v>0</v>
      </c>
      <c r="T240" s="581">
        <f>S240*H240</f>
        <v>0</v>
      </c>
      <c r="AR240" s="482" t="s">
        <v>1922</v>
      </c>
      <c r="AT240" s="482" t="s">
        <v>199</v>
      </c>
      <c r="AU240" s="482" t="s">
        <v>11</v>
      </c>
      <c r="AY240" s="482" t="s">
        <v>197</v>
      </c>
      <c r="BE240" s="582">
        <f>IF(N240="základní",J240,0)</f>
        <v>0</v>
      </c>
      <c r="BF240" s="582">
        <f>IF(N240="snížená",J240,0)</f>
        <v>0</v>
      </c>
      <c r="BG240" s="582">
        <f>IF(N240="zákl. přenesená",J240,0)</f>
        <v>0</v>
      </c>
      <c r="BH240" s="582">
        <f>IF(N240="sníž. přenesená",J240,0)</f>
        <v>0</v>
      </c>
      <c r="BI240" s="582">
        <f>IF(N240="nulová",J240,0)</f>
        <v>0</v>
      </c>
      <c r="BJ240" s="482" t="s">
        <v>11</v>
      </c>
      <c r="BK240" s="582">
        <f>ROUND(I240*H240,0)</f>
        <v>0</v>
      </c>
      <c r="BL240" s="482" t="s">
        <v>1922</v>
      </c>
      <c r="BM240" s="482" t="s">
        <v>5943</v>
      </c>
    </row>
    <row r="241" spans="2:51" s="599" customFormat="1">
      <c r="B241" s="598"/>
      <c r="D241" s="594" t="s">
        <v>205</v>
      </c>
      <c r="E241" s="600" t="s">
        <v>5</v>
      </c>
      <c r="F241" s="601" t="s">
        <v>5602</v>
      </c>
      <c r="H241" s="600" t="s">
        <v>5</v>
      </c>
      <c r="L241" s="598"/>
      <c r="M241" s="602"/>
      <c r="N241" s="603"/>
      <c r="O241" s="603"/>
      <c r="P241" s="603"/>
      <c r="Q241" s="603"/>
      <c r="R241" s="603"/>
      <c r="S241" s="603"/>
      <c r="T241" s="604"/>
      <c r="AT241" s="600" t="s">
        <v>205</v>
      </c>
      <c r="AU241" s="600" t="s">
        <v>11</v>
      </c>
      <c r="AV241" s="599" t="s">
        <v>11</v>
      </c>
      <c r="AW241" s="599" t="s">
        <v>43</v>
      </c>
      <c r="AX241" s="599" t="s">
        <v>82</v>
      </c>
      <c r="AY241" s="600" t="s">
        <v>197</v>
      </c>
    </row>
    <row r="242" spans="2:51" s="606" customFormat="1">
      <c r="B242" s="605"/>
      <c r="D242" s="594" t="s">
        <v>205</v>
      </c>
      <c r="E242" s="607" t="s">
        <v>5</v>
      </c>
      <c r="F242" s="608" t="s">
        <v>5600</v>
      </c>
      <c r="H242" s="609">
        <v>5</v>
      </c>
      <c r="L242" s="605"/>
      <c r="M242" s="610"/>
      <c r="N242" s="611"/>
      <c r="O242" s="611"/>
      <c r="P242" s="611"/>
      <c r="Q242" s="611"/>
      <c r="R242" s="611"/>
      <c r="S242" s="611"/>
      <c r="T242" s="612"/>
      <c r="AT242" s="607" t="s">
        <v>205</v>
      </c>
      <c r="AU242" s="607" t="s">
        <v>11</v>
      </c>
      <c r="AV242" s="606" t="s">
        <v>89</v>
      </c>
      <c r="AW242" s="606" t="s">
        <v>43</v>
      </c>
      <c r="AX242" s="606" t="s">
        <v>82</v>
      </c>
      <c r="AY242" s="607" t="s">
        <v>197</v>
      </c>
    </row>
    <row r="243" spans="2:51" s="614" customFormat="1">
      <c r="B243" s="613"/>
      <c r="D243" s="594" t="s">
        <v>205</v>
      </c>
      <c r="E243" s="615" t="s">
        <v>5</v>
      </c>
      <c r="F243" s="616" t="s">
        <v>210</v>
      </c>
      <c r="H243" s="617">
        <v>5</v>
      </c>
      <c r="L243" s="613"/>
      <c r="M243" s="638"/>
      <c r="N243" s="639"/>
      <c r="O243" s="639"/>
      <c r="P243" s="639"/>
      <c r="Q243" s="639"/>
      <c r="R243" s="639"/>
      <c r="S243" s="639"/>
      <c r="T243" s="640"/>
      <c r="AT243" s="615" t="s">
        <v>205</v>
      </c>
      <c r="AU243" s="615" t="s">
        <v>11</v>
      </c>
      <c r="AV243" s="614" t="s">
        <v>129</v>
      </c>
      <c r="AW243" s="614" t="s">
        <v>43</v>
      </c>
      <c r="AX243" s="614" t="s">
        <v>11</v>
      </c>
      <c r="AY243" s="615" t="s">
        <v>197</v>
      </c>
    </row>
    <row r="244" spans="2:51" s="492" customFormat="1" ht="6.95" customHeight="1">
      <c r="B244" s="517"/>
      <c r="C244" s="518"/>
      <c r="D244" s="518"/>
      <c r="E244" s="518"/>
      <c r="F244" s="518"/>
      <c r="G244" s="518"/>
      <c r="H244" s="518"/>
      <c r="I244" s="518"/>
      <c r="J244" s="518"/>
      <c r="K244" s="518"/>
      <c r="L244" s="493"/>
    </row>
  </sheetData>
  <sheetProtection password="C63E" sheet="1" objects="1" scenarios="1"/>
  <autoFilter ref="C94:K243"/>
  <mergeCells count="16">
    <mergeCell ref="L2:V2"/>
    <mergeCell ref="E81:H81"/>
    <mergeCell ref="E85:H85"/>
    <mergeCell ref="E83:H83"/>
    <mergeCell ref="E87:H87"/>
    <mergeCell ref="J59:J60"/>
    <mergeCell ref="G1:H1"/>
    <mergeCell ref="E49:H49"/>
    <mergeCell ref="E53:H53"/>
    <mergeCell ref="E51:H51"/>
    <mergeCell ref="E55:H55"/>
    <mergeCell ref="E7:H7"/>
    <mergeCell ref="E11:H11"/>
    <mergeCell ref="E9:H9"/>
    <mergeCell ref="E13:H13"/>
    <mergeCell ref="E28:H28"/>
  </mergeCells>
  <hyperlinks>
    <hyperlink ref="F1:G1" location="C2" display="1) Krycí list soupisu"/>
    <hyperlink ref="G1:H1" location="C62" display="2) Rekapitulace"/>
    <hyperlink ref="J1" location="C94"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3.xml><?xml version="1.0" encoding="utf-8"?>
<worksheet xmlns="http://schemas.openxmlformats.org/spreadsheetml/2006/main" xmlns:r="http://schemas.openxmlformats.org/officeDocument/2006/relationships">
  <sheetPr>
    <pageSetUpPr fitToPage="1"/>
  </sheetPr>
  <dimension ref="A1:BR104"/>
  <sheetViews>
    <sheetView showGridLines="0" workbookViewId="0">
      <pane ySplit="1" topLeftCell="A87" activePane="bottomLeft" state="frozen"/>
      <selection pane="bottomLeft" activeCell="F108" sqref="F108"/>
    </sheetView>
  </sheetViews>
  <sheetFormatPr defaultRowHeight="13.5"/>
  <cols>
    <col min="1" max="1" width="8.33203125" style="481" customWidth="1"/>
    <col min="2" max="2" width="1.6640625" style="481" customWidth="1"/>
    <col min="3" max="3" width="4.1640625" style="481" customWidth="1"/>
    <col min="4" max="4" width="4.33203125" style="481" customWidth="1"/>
    <col min="5" max="5" width="17.1640625" style="481" customWidth="1"/>
    <col min="6" max="6" width="75" style="481" customWidth="1"/>
    <col min="7" max="7" width="8.6640625" style="481" customWidth="1"/>
    <col min="8" max="8" width="11.1640625" style="481" customWidth="1"/>
    <col min="9" max="9" width="12.6640625" style="481" customWidth="1"/>
    <col min="10" max="10" width="23.5" style="481" customWidth="1"/>
    <col min="11" max="11" width="15.5" style="481" customWidth="1"/>
    <col min="12" max="12" width="9.33203125" style="481"/>
    <col min="13" max="18" width="9.33203125" style="481" hidden="1"/>
    <col min="19" max="19" width="8.1640625" style="481" hidden="1" customWidth="1"/>
    <col min="20" max="20" width="29.6640625" style="481" hidden="1" customWidth="1"/>
    <col min="21" max="21" width="16.33203125" style="481" hidden="1" customWidth="1"/>
    <col min="22" max="22" width="12.33203125" style="481" customWidth="1"/>
    <col min="23" max="23" width="16.33203125" style="481" customWidth="1"/>
    <col min="24" max="24" width="12.33203125" style="481" customWidth="1"/>
    <col min="25" max="25" width="15" style="481" customWidth="1"/>
    <col min="26" max="26" width="11" style="481" customWidth="1"/>
    <col min="27" max="27" width="15" style="481" customWidth="1"/>
    <col min="28" max="28" width="16.33203125" style="481" customWidth="1"/>
    <col min="29" max="29" width="11" style="481" customWidth="1"/>
    <col min="30" max="30" width="15" style="481" customWidth="1"/>
    <col min="31" max="31" width="16.33203125" style="481" customWidth="1"/>
    <col min="32" max="43" width="9.33203125" style="481"/>
    <col min="44" max="65" width="9.33203125" style="481" hidden="1"/>
    <col min="66" max="16384" width="9.33203125" style="481"/>
  </cols>
  <sheetData>
    <row r="1" spans="1:70" ht="21.75" customHeight="1">
      <c r="A1" s="478"/>
      <c r="B1" s="3"/>
      <c r="C1" s="3"/>
      <c r="D1" s="4" t="s">
        <v>1</v>
      </c>
      <c r="E1" s="3"/>
      <c r="F1" s="479" t="s">
        <v>144</v>
      </c>
      <c r="G1" s="960" t="s">
        <v>145</v>
      </c>
      <c r="H1" s="960"/>
      <c r="I1" s="3"/>
      <c r="J1" s="479" t="s">
        <v>146</v>
      </c>
      <c r="K1" s="4" t="s">
        <v>147</v>
      </c>
      <c r="L1" s="479" t="s">
        <v>148</v>
      </c>
      <c r="M1" s="479"/>
      <c r="N1" s="479"/>
      <c r="O1" s="479"/>
      <c r="P1" s="479"/>
      <c r="Q1" s="479"/>
      <c r="R1" s="479"/>
      <c r="S1" s="479"/>
      <c r="T1" s="479"/>
      <c r="U1" s="480"/>
      <c r="V1" s="480"/>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row>
    <row r="2" spans="1:70" ht="36.950000000000003" customHeight="1">
      <c r="L2" s="955" t="s">
        <v>8</v>
      </c>
      <c r="M2" s="956"/>
      <c r="N2" s="956"/>
      <c r="O2" s="956"/>
      <c r="P2" s="956"/>
      <c r="Q2" s="956"/>
      <c r="R2" s="956"/>
      <c r="S2" s="956"/>
      <c r="T2" s="956"/>
      <c r="U2" s="956"/>
      <c r="V2" s="956"/>
      <c r="AT2" s="482" t="s">
        <v>123</v>
      </c>
    </row>
    <row r="3" spans="1:70" ht="6.95" customHeight="1">
      <c r="B3" s="483"/>
      <c r="C3" s="484"/>
      <c r="D3" s="484"/>
      <c r="E3" s="484"/>
      <c r="F3" s="484"/>
      <c r="G3" s="484"/>
      <c r="H3" s="484"/>
      <c r="I3" s="484"/>
      <c r="J3" s="484"/>
      <c r="K3" s="485"/>
      <c r="AT3" s="482" t="s">
        <v>89</v>
      </c>
    </row>
    <row r="4" spans="1:70" ht="36.950000000000003" customHeight="1">
      <c r="B4" s="486"/>
      <c r="C4" s="487"/>
      <c r="D4" s="488" t="s">
        <v>149</v>
      </c>
      <c r="E4" s="487"/>
      <c r="F4" s="487"/>
      <c r="G4" s="487"/>
      <c r="H4" s="487"/>
      <c r="I4" s="487"/>
      <c r="J4" s="487"/>
      <c r="K4" s="489"/>
      <c r="M4" s="490" t="s">
        <v>14</v>
      </c>
      <c r="AT4" s="482" t="s">
        <v>6</v>
      </c>
    </row>
    <row r="5" spans="1:70" ht="6.95" customHeight="1">
      <c r="B5" s="486"/>
      <c r="C5" s="487"/>
      <c r="D5" s="487"/>
      <c r="E5" s="487"/>
      <c r="F5" s="487"/>
      <c r="G5" s="487"/>
      <c r="H5" s="487"/>
      <c r="I5" s="487"/>
      <c r="J5" s="487"/>
      <c r="K5" s="489"/>
    </row>
    <row r="6" spans="1:70" ht="15">
      <c r="B6" s="486"/>
      <c r="C6" s="487"/>
      <c r="D6" s="491" t="s">
        <v>20</v>
      </c>
      <c r="E6" s="487"/>
      <c r="F6" s="487"/>
      <c r="G6" s="487"/>
      <c r="H6" s="487"/>
      <c r="I6" s="487"/>
      <c r="J6" s="487"/>
      <c r="K6" s="489"/>
    </row>
    <row r="7" spans="1:70" ht="16.5" customHeight="1">
      <c r="B7" s="486"/>
      <c r="C7" s="487"/>
      <c r="D7" s="487"/>
      <c r="E7" s="961" t="str">
        <f>'Rekapitulace stavby'!K6</f>
        <v>Rekonstrukce domu blok 60, č.p. 2180, ul. Táboritů v mostě, domov se zvláštním režimem</v>
      </c>
      <c r="F7" s="967"/>
      <c r="G7" s="967"/>
      <c r="H7" s="967"/>
      <c r="I7" s="487"/>
      <c r="J7" s="487"/>
      <c r="K7" s="489"/>
    </row>
    <row r="8" spans="1:70" ht="15">
      <c r="B8" s="486"/>
      <c r="C8" s="487"/>
      <c r="D8" s="491" t="s">
        <v>150</v>
      </c>
      <c r="E8" s="487"/>
      <c r="F8" s="487"/>
      <c r="G8" s="487"/>
      <c r="H8" s="487"/>
      <c r="I8" s="487"/>
      <c r="J8" s="487"/>
      <c r="K8" s="489"/>
    </row>
    <row r="9" spans="1:70" ht="16.5" customHeight="1">
      <c r="B9" s="486"/>
      <c r="C9" s="487"/>
      <c r="D9" s="487"/>
      <c r="E9" s="961" t="s">
        <v>151</v>
      </c>
      <c r="F9" s="920"/>
      <c r="G9" s="920"/>
      <c r="H9" s="920"/>
      <c r="I9" s="487"/>
      <c r="J9" s="487"/>
      <c r="K9" s="489"/>
    </row>
    <row r="10" spans="1:70" ht="15">
      <c r="B10" s="486"/>
      <c r="C10" s="487"/>
      <c r="D10" s="491" t="s">
        <v>152</v>
      </c>
      <c r="E10" s="487"/>
      <c r="F10" s="487"/>
      <c r="G10" s="487"/>
      <c r="H10" s="487"/>
      <c r="I10" s="487"/>
      <c r="J10" s="487"/>
      <c r="K10" s="489"/>
    </row>
    <row r="11" spans="1:70" s="492" customFormat="1" ht="16.5" customHeight="1">
      <c r="B11" s="493"/>
      <c r="C11" s="494"/>
      <c r="D11" s="494"/>
      <c r="E11" s="942" t="s">
        <v>5273</v>
      </c>
      <c r="F11" s="962"/>
      <c r="G11" s="962"/>
      <c r="H11" s="962"/>
      <c r="I11" s="494"/>
      <c r="J11" s="494"/>
      <c r="K11" s="495"/>
    </row>
    <row r="12" spans="1:70" s="492" customFormat="1" ht="15">
      <c r="B12" s="493"/>
      <c r="C12" s="494"/>
      <c r="D12" s="491" t="s">
        <v>5274</v>
      </c>
      <c r="E12" s="494"/>
      <c r="F12" s="494"/>
      <c r="G12" s="494"/>
      <c r="H12" s="494"/>
      <c r="I12" s="494"/>
      <c r="J12" s="494"/>
      <c r="K12" s="495"/>
    </row>
    <row r="13" spans="1:70" s="492" customFormat="1" ht="36.950000000000003" customHeight="1">
      <c r="B13" s="493"/>
      <c r="C13" s="494"/>
      <c r="D13" s="494"/>
      <c r="E13" s="963" t="s">
        <v>5944</v>
      </c>
      <c r="F13" s="962"/>
      <c r="G13" s="962"/>
      <c r="H13" s="962"/>
      <c r="I13" s="494"/>
      <c r="J13" s="494"/>
      <c r="K13" s="495"/>
    </row>
    <row r="14" spans="1:70" s="492" customFormat="1">
      <c r="B14" s="493"/>
      <c r="C14" s="494"/>
      <c r="D14" s="494"/>
      <c r="E14" s="494"/>
      <c r="F14" s="494"/>
      <c r="G14" s="494"/>
      <c r="H14" s="494"/>
      <c r="I14" s="494"/>
      <c r="J14" s="494"/>
      <c r="K14" s="495"/>
    </row>
    <row r="15" spans="1:70" s="492" customFormat="1" ht="14.45" customHeight="1">
      <c r="B15" s="493"/>
      <c r="C15" s="494"/>
      <c r="D15" s="491" t="s">
        <v>22</v>
      </c>
      <c r="E15" s="494"/>
      <c r="F15" s="496" t="s">
        <v>5</v>
      </c>
      <c r="G15" s="494"/>
      <c r="H15" s="494"/>
      <c r="I15" s="491" t="s">
        <v>24</v>
      </c>
      <c r="J15" s="496" t="s">
        <v>5</v>
      </c>
      <c r="K15" s="495"/>
      <c r="W15" s="10"/>
    </row>
    <row r="16" spans="1:70" s="492" customFormat="1" ht="14.45" customHeight="1">
      <c r="B16" s="493"/>
      <c r="C16" s="494"/>
      <c r="D16" s="491" t="s">
        <v>26</v>
      </c>
      <c r="E16" s="494"/>
      <c r="F16" s="496" t="s">
        <v>27</v>
      </c>
      <c r="G16" s="494"/>
      <c r="H16" s="494"/>
      <c r="I16" s="491" t="s">
        <v>28</v>
      </c>
      <c r="J16" s="497" t="str">
        <f>'Rekapitulace stavby'!AN8</f>
        <v>13. 12. 2017</v>
      </c>
      <c r="K16" s="495"/>
    </row>
    <row r="17" spans="2:11" s="492" customFormat="1" ht="10.9" customHeight="1">
      <c r="B17" s="493"/>
      <c r="C17" s="494"/>
      <c r="D17" s="494"/>
      <c r="E17" s="494"/>
      <c r="F17" s="494"/>
      <c r="G17" s="494"/>
      <c r="H17" s="494"/>
      <c r="I17" s="494"/>
      <c r="J17" s="494"/>
      <c r="K17" s="495"/>
    </row>
    <row r="18" spans="2:11" s="492" customFormat="1" ht="14.45" customHeight="1">
      <c r="B18" s="493"/>
      <c r="C18" s="494"/>
      <c r="D18" s="491" t="s">
        <v>34</v>
      </c>
      <c r="E18" s="494"/>
      <c r="F18" s="494"/>
      <c r="G18" s="494"/>
      <c r="H18" s="494"/>
      <c r="I18" s="491" t="s">
        <v>35</v>
      </c>
      <c r="J18" s="496" t="s">
        <v>36</v>
      </c>
      <c r="K18" s="495"/>
    </row>
    <row r="19" spans="2:11" s="492" customFormat="1" ht="18" customHeight="1">
      <c r="B19" s="493"/>
      <c r="C19" s="494"/>
      <c r="D19" s="494"/>
      <c r="E19" s="496" t="s">
        <v>37</v>
      </c>
      <c r="F19" s="494"/>
      <c r="G19" s="494"/>
      <c r="H19" s="494"/>
      <c r="I19" s="491" t="s">
        <v>38</v>
      </c>
      <c r="J19" s="496" t="s">
        <v>5</v>
      </c>
      <c r="K19" s="495"/>
    </row>
    <row r="20" spans="2:11" s="492" customFormat="1" ht="6.95" customHeight="1">
      <c r="B20" s="493"/>
      <c r="C20" s="494"/>
      <c r="D20" s="494"/>
      <c r="E20" s="494"/>
      <c r="F20" s="494"/>
      <c r="G20" s="494"/>
      <c r="H20" s="494"/>
      <c r="I20" s="494"/>
      <c r="J20" s="494"/>
      <c r="K20" s="495"/>
    </row>
    <row r="21" spans="2:11" s="492" customFormat="1" ht="14.45" customHeight="1">
      <c r="B21" s="493"/>
      <c r="C21" s="494"/>
      <c r="D21" s="491" t="s">
        <v>39</v>
      </c>
      <c r="E21" s="494"/>
      <c r="F21" s="494"/>
      <c r="G21" s="494"/>
      <c r="H21" s="494"/>
      <c r="I21" s="491" t="s">
        <v>35</v>
      </c>
      <c r="J21" s="496" t="str">
        <f>IF('Rekapitulace stavby'!AN13="Vyplň údaj","",IF('Rekapitulace stavby'!AN13="","",'Rekapitulace stavby'!AN13))</f>
        <v/>
      </c>
      <c r="K21" s="495"/>
    </row>
    <row r="22" spans="2:11" s="492" customFormat="1" ht="18" customHeight="1">
      <c r="B22" s="493"/>
      <c r="C22" s="494"/>
      <c r="D22" s="494"/>
      <c r="E22" s="496" t="str">
        <f>IF('Rekapitulace stavby'!E14="Vyplň údaj","",IF('Rekapitulace stavby'!E14="","",'Rekapitulace stavby'!E14))</f>
        <v/>
      </c>
      <c r="F22" s="494"/>
      <c r="G22" s="494"/>
      <c r="H22" s="494"/>
      <c r="I22" s="491" t="s">
        <v>38</v>
      </c>
      <c r="J22" s="496" t="str">
        <f>IF('Rekapitulace stavby'!AN14="Vyplň údaj","",IF('Rekapitulace stavby'!AN14="","",'Rekapitulace stavby'!AN14))</f>
        <v/>
      </c>
      <c r="K22" s="495"/>
    </row>
    <row r="23" spans="2:11" s="492" customFormat="1" ht="6.95" customHeight="1">
      <c r="B23" s="493"/>
      <c r="C23" s="494"/>
      <c r="D23" s="494"/>
      <c r="E23" s="494"/>
      <c r="F23" s="494"/>
      <c r="G23" s="494"/>
      <c r="H23" s="494"/>
      <c r="I23" s="494"/>
      <c r="J23" s="494"/>
      <c r="K23" s="495"/>
    </row>
    <row r="24" spans="2:11" s="492" customFormat="1" ht="14.45" customHeight="1">
      <c r="B24" s="493"/>
      <c r="C24" s="494"/>
      <c r="D24" s="491" t="s">
        <v>41</v>
      </c>
      <c r="E24" s="494"/>
      <c r="F24" s="494"/>
      <c r="G24" s="494"/>
      <c r="H24" s="494"/>
      <c r="I24" s="491" t="s">
        <v>35</v>
      </c>
      <c r="J24" s="496" t="s">
        <v>42</v>
      </c>
      <c r="K24" s="495"/>
    </row>
    <row r="25" spans="2:11" s="492" customFormat="1" ht="18" customHeight="1">
      <c r="B25" s="493"/>
      <c r="C25" s="494"/>
      <c r="D25" s="494"/>
      <c r="E25" s="496" t="s">
        <v>44</v>
      </c>
      <c r="F25" s="494"/>
      <c r="G25" s="494"/>
      <c r="H25" s="494"/>
      <c r="I25" s="491" t="s">
        <v>38</v>
      </c>
      <c r="J25" s="496" t="s">
        <v>5</v>
      </c>
      <c r="K25" s="495"/>
    </row>
    <row r="26" spans="2:11" s="492" customFormat="1" ht="6.95" customHeight="1">
      <c r="B26" s="493"/>
      <c r="C26" s="494"/>
      <c r="D26" s="494"/>
      <c r="E26" s="494"/>
      <c r="F26" s="494"/>
      <c r="G26" s="494"/>
      <c r="H26" s="494"/>
      <c r="I26" s="494"/>
      <c r="J26" s="494"/>
      <c r="K26" s="495"/>
    </row>
    <row r="27" spans="2:11" s="492" customFormat="1" ht="14.45" customHeight="1">
      <c r="B27" s="493"/>
      <c r="C27" s="494"/>
      <c r="D27" s="491" t="s">
        <v>45</v>
      </c>
      <c r="E27" s="494"/>
      <c r="F27" s="494"/>
      <c r="G27" s="494"/>
      <c r="H27" s="494"/>
      <c r="I27" s="494"/>
      <c r="J27" s="494"/>
      <c r="K27" s="495"/>
    </row>
    <row r="28" spans="2:11" s="501" customFormat="1" ht="85.5" customHeight="1">
      <c r="B28" s="498"/>
      <c r="C28" s="499"/>
      <c r="D28" s="499"/>
      <c r="E28" s="924" t="s">
        <v>154</v>
      </c>
      <c r="F28" s="924"/>
      <c r="G28" s="924"/>
      <c r="H28" s="924"/>
      <c r="I28" s="499"/>
      <c r="J28" s="499"/>
      <c r="K28" s="500"/>
    </row>
    <row r="29" spans="2:11" s="492" customFormat="1" ht="6.95" customHeight="1">
      <c r="B29" s="493"/>
      <c r="C29" s="494"/>
      <c r="D29" s="494"/>
      <c r="E29" s="494"/>
      <c r="F29" s="494"/>
      <c r="G29" s="494"/>
      <c r="H29" s="494"/>
      <c r="I29" s="494"/>
      <c r="J29" s="494"/>
      <c r="K29" s="495"/>
    </row>
    <row r="30" spans="2:11" s="492" customFormat="1" ht="6.95" customHeight="1">
      <c r="B30" s="493"/>
      <c r="C30" s="494"/>
      <c r="D30" s="502"/>
      <c r="E30" s="502"/>
      <c r="F30" s="502"/>
      <c r="G30" s="502"/>
      <c r="H30" s="502"/>
      <c r="I30" s="502"/>
      <c r="J30" s="502"/>
      <c r="K30" s="503"/>
    </row>
    <row r="31" spans="2:11" s="492" customFormat="1" ht="25.35" customHeight="1">
      <c r="B31" s="493"/>
      <c r="C31" s="494"/>
      <c r="D31" s="504" t="s">
        <v>48</v>
      </c>
      <c r="E31" s="494"/>
      <c r="F31" s="494"/>
      <c r="G31" s="494"/>
      <c r="H31" s="494"/>
      <c r="I31" s="494"/>
      <c r="J31" s="505">
        <f>ROUND(J90,0)</f>
        <v>0</v>
      </c>
      <c r="K31" s="495"/>
    </row>
    <row r="32" spans="2:11" s="492" customFormat="1" ht="6.95" customHeight="1">
      <c r="B32" s="493"/>
      <c r="C32" s="494"/>
      <c r="D32" s="502"/>
      <c r="E32" s="502"/>
      <c r="F32" s="502"/>
      <c r="G32" s="502"/>
      <c r="H32" s="502"/>
      <c r="I32" s="502"/>
      <c r="J32" s="502"/>
      <c r="K32" s="503"/>
    </row>
    <row r="33" spans="2:11" s="492" customFormat="1" ht="14.45" customHeight="1">
      <c r="B33" s="493"/>
      <c r="C33" s="494"/>
      <c r="D33" s="494"/>
      <c r="E33" s="494"/>
      <c r="F33" s="506" t="s">
        <v>50</v>
      </c>
      <c r="G33" s="494"/>
      <c r="H33" s="494"/>
      <c r="I33" s="506" t="s">
        <v>49</v>
      </c>
      <c r="J33" s="506" t="s">
        <v>51</v>
      </c>
      <c r="K33" s="495"/>
    </row>
    <row r="34" spans="2:11" s="492" customFormat="1" ht="14.45" customHeight="1">
      <c r="B34" s="493"/>
      <c r="C34" s="494"/>
      <c r="D34" s="507" t="s">
        <v>52</v>
      </c>
      <c r="E34" s="507" t="s">
        <v>53</v>
      </c>
      <c r="F34" s="508">
        <f>ROUND(SUM(BE90:BE103), 0)</f>
        <v>0</v>
      </c>
      <c r="G34" s="494"/>
      <c r="H34" s="494"/>
      <c r="I34" s="509">
        <v>0.21</v>
      </c>
      <c r="J34" s="508">
        <f>ROUND(ROUND((SUM(BE90:BE103)), 0)*I34, 1)</f>
        <v>0</v>
      </c>
      <c r="K34" s="495"/>
    </row>
    <row r="35" spans="2:11" s="492" customFormat="1" ht="14.45" customHeight="1">
      <c r="B35" s="493"/>
      <c r="C35" s="494"/>
      <c r="D35" s="494"/>
      <c r="E35" s="507" t="s">
        <v>54</v>
      </c>
      <c r="F35" s="508">
        <f>ROUND(SUM(BF90:BF103), 0)</f>
        <v>0</v>
      </c>
      <c r="G35" s="494"/>
      <c r="H35" s="494"/>
      <c r="I35" s="509">
        <v>0.15</v>
      </c>
      <c r="J35" s="508">
        <f>ROUND(ROUND((SUM(BF90:BF103)), 0)*I35, 1)</f>
        <v>0</v>
      </c>
      <c r="K35" s="495"/>
    </row>
    <row r="36" spans="2:11" s="492" customFormat="1" ht="14.45" hidden="1" customHeight="1">
      <c r="B36" s="493"/>
      <c r="C36" s="494"/>
      <c r="D36" s="494"/>
      <c r="E36" s="507" t="s">
        <v>55</v>
      </c>
      <c r="F36" s="508">
        <f>ROUND(SUM(BG90:BG103), 0)</f>
        <v>0</v>
      </c>
      <c r="G36" s="494"/>
      <c r="H36" s="494"/>
      <c r="I36" s="509">
        <v>0.21</v>
      </c>
      <c r="J36" s="508">
        <v>0</v>
      </c>
      <c r="K36" s="495"/>
    </row>
    <row r="37" spans="2:11" s="492" customFormat="1" ht="14.45" hidden="1" customHeight="1">
      <c r="B37" s="493"/>
      <c r="C37" s="494"/>
      <c r="D37" s="494"/>
      <c r="E37" s="507" t="s">
        <v>56</v>
      </c>
      <c r="F37" s="508">
        <f>ROUND(SUM(BH90:BH103), 0)</f>
        <v>0</v>
      </c>
      <c r="G37" s="494"/>
      <c r="H37" s="494"/>
      <c r="I37" s="509">
        <v>0.15</v>
      </c>
      <c r="J37" s="508">
        <v>0</v>
      </c>
      <c r="K37" s="495"/>
    </row>
    <row r="38" spans="2:11" s="492" customFormat="1" ht="14.45" hidden="1" customHeight="1">
      <c r="B38" s="493"/>
      <c r="C38" s="494"/>
      <c r="D38" s="494"/>
      <c r="E38" s="507" t="s">
        <v>57</v>
      </c>
      <c r="F38" s="508">
        <f>ROUND(SUM(BI90:BI103), 0)</f>
        <v>0</v>
      </c>
      <c r="G38" s="494"/>
      <c r="H38" s="494"/>
      <c r="I38" s="509">
        <v>0</v>
      </c>
      <c r="J38" s="508">
        <v>0</v>
      </c>
      <c r="K38" s="495"/>
    </row>
    <row r="39" spans="2:11" s="492" customFormat="1" ht="6.95" customHeight="1">
      <c r="B39" s="493"/>
      <c r="C39" s="494"/>
      <c r="D39" s="494"/>
      <c r="E39" s="494"/>
      <c r="F39" s="494"/>
      <c r="G39" s="494"/>
      <c r="H39" s="494"/>
      <c r="I39" s="494"/>
      <c r="J39" s="494"/>
      <c r="K39" s="495"/>
    </row>
    <row r="40" spans="2:11" s="492" customFormat="1" ht="25.35" customHeight="1">
      <c r="B40" s="493"/>
      <c r="C40" s="510"/>
      <c r="D40" s="511" t="s">
        <v>58</v>
      </c>
      <c r="E40" s="512"/>
      <c r="F40" s="512"/>
      <c r="G40" s="513" t="s">
        <v>59</v>
      </c>
      <c r="H40" s="514" t="s">
        <v>60</v>
      </c>
      <c r="I40" s="512"/>
      <c r="J40" s="515">
        <f>SUM(J31:J38)</f>
        <v>0</v>
      </c>
      <c r="K40" s="516"/>
    </row>
    <row r="41" spans="2:11" s="492" customFormat="1" ht="14.45" customHeight="1">
      <c r="B41" s="517"/>
      <c r="C41" s="518"/>
      <c r="D41" s="518"/>
      <c r="E41" s="518"/>
      <c r="F41" s="518"/>
      <c r="G41" s="518"/>
      <c r="H41" s="518"/>
      <c r="I41" s="518"/>
      <c r="J41" s="518"/>
      <c r="K41" s="519"/>
    </row>
    <row r="45" spans="2:11" s="492" customFormat="1" ht="6.95" customHeight="1">
      <c r="B45" s="520"/>
      <c r="C45" s="521"/>
      <c r="D45" s="521"/>
      <c r="E45" s="521"/>
      <c r="F45" s="521"/>
      <c r="G45" s="521"/>
      <c r="H45" s="521"/>
      <c r="I45" s="521"/>
      <c r="J45" s="521"/>
      <c r="K45" s="522"/>
    </row>
    <row r="46" spans="2:11" s="492" customFormat="1" ht="36.950000000000003" customHeight="1">
      <c r="B46" s="493"/>
      <c r="C46" s="488" t="s">
        <v>155</v>
      </c>
      <c r="D46" s="494"/>
      <c r="E46" s="494"/>
      <c r="F46" s="494"/>
      <c r="G46" s="494"/>
      <c r="H46" s="494"/>
      <c r="I46" s="494"/>
      <c r="J46" s="494"/>
      <c r="K46" s="495"/>
    </row>
    <row r="47" spans="2:11" s="492" customFormat="1" ht="6.95" customHeight="1">
      <c r="B47" s="493"/>
      <c r="C47" s="494"/>
      <c r="D47" s="494"/>
      <c r="E47" s="494"/>
      <c r="F47" s="494"/>
      <c r="G47" s="494"/>
      <c r="H47" s="494"/>
      <c r="I47" s="494"/>
      <c r="J47" s="494"/>
      <c r="K47" s="495"/>
    </row>
    <row r="48" spans="2:11" s="492" customFormat="1" ht="14.45" customHeight="1">
      <c r="B48" s="493"/>
      <c r="C48" s="491" t="s">
        <v>20</v>
      </c>
      <c r="D48" s="494"/>
      <c r="E48" s="494"/>
      <c r="F48" s="494"/>
      <c r="G48" s="494"/>
      <c r="H48" s="494"/>
      <c r="I48" s="494"/>
      <c r="J48" s="494"/>
      <c r="K48" s="495"/>
    </row>
    <row r="49" spans="2:47" s="492" customFormat="1" ht="16.5" customHeight="1">
      <c r="B49" s="493"/>
      <c r="C49" s="494"/>
      <c r="D49" s="494"/>
      <c r="E49" s="961" t="str">
        <f>E7</f>
        <v>Rekonstrukce domu blok 60, č.p. 2180, ul. Táboritů v mostě, domov se zvláštním režimem</v>
      </c>
      <c r="F49" s="967"/>
      <c r="G49" s="967"/>
      <c r="H49" s="967"/>
      <c r="I49" s="494"/>
      <c r="J49" s="494"/>
      <c r="K49" s="495"/>
    </row>
    <row r="50" spans="2:47" ht="15">
      <c r="B50" s="486"/>
      <c r="C50" s="491" t="s">
        <v>150</v>
      </c>
      <c r="D50" s="487"/>
      <c r="E50" s="487"/>
      <c r="F50" s="487"/>
      <c r="G50" s="487"/>
      <c r="H50" s="487"/>
      <c r="I50" s="487"/>
      <c r="J50" s="487"/>
      <c r="K50" s="489"/>
    </row>
    <row r="51" spans="2:47" ht="16.5" customHeight="1">
      <c r="B51" s="486"/>
      <c r="C51" s="487"/>
      <c r="D51" s="487"/>
      <c r="E51" s="961" t="s">
        <v>151</v>
      </c>
      <c r="F51" s="920"/>
      <c r="G51" s="920"/>
      <c r="H51" s="920"/>
      <c r="I51" s="487"/>
      <c r="J51" s="487"/>
      <c r="K51" s="489"/>
    </row>
    <row r="52" spans="2:47" ht="15">
      <c r="B52" s="486"/>
      <c r="C52" s="491" t="s">
        <v>152</v>
      </c>
      <c r="D52" s="487"/>
      <c r="E52" s="487"/>
      <c r="F52" s="487"/>
      <c r="G52" s="487"/>
      <c r="H52" s="487"/>
      <c r="I52" s="487"/>
      <c r="J52" s="487"/>
      <c r="K52" s="489"/>
    </row>
    <row r="53" spans="2:47" s="492" customFormat="1" ht="16.5" customHeight="1">
      <c r="B53" s="493"/>
      <c r="C53" s="494"/>
      <c r="D53" s="494"/>
      <c r="E53" s="942" t="s">
        <v>5273</v>
      </c>
      <c r="F53" s="962"/>
      <c r="G53" s="962"/>
      <c r="H53" s="962"/>
      <c r="I53" s="494"/>
      <c r="J53" s="494"/>
      <c r="K53" s="495"/>
    </row>
    <row r="54" spans="2:47" s="492" customFormat="1" ht="14.45" customHeight="1">
      <c r="B54" s="493"/>
      <c r="C54" s="491" t="s">
        <v>5274</v>
      </c>
      <c r="D54" s="494"/>
      <c r="E54" s="494"/>
      <c r="F54" s="494"/>
      <c r="G54" s="494"/>
      <c r="H54" s="494"/>
      <c r="I54" s="494"/>
      <c r="J54" s="494"/>
      <c r="K54" s="495"/>
    </row>
    <row r="55" spans="2:47" s="492" customFormat="1" ht="17.25" customHeight="1">
      <c r="B55" s="493"/>
      <c r="C55" s="494"/>
      <c r="D55" s="494"/>
      <c r="E55" s="963" t="str">
        <f>E13</f>
        <v>05 - SO 01.7.5 - Technologie</v>
      </c>
      <c r="F55" s="962"/>
      <c r="G55" s="962"/>
      <c r="H55" s="962"/>
      <c r="I55" s="494"/>
      <c r="J55" s="494"/>
      <c r="K55" s="495"/>
    </row>
    <row r="56" spans="2:47" s="492" customFormat="1" ht="6.95" customHeight="1">
      <c r="B56" s="493"/>
      <c r="C56" s="494"/>
      <c r="D56" s="494"/>
      <c r="E56" s="494"/>
      <c r="F56" s="494"/>
      <c r="G56" s="494"/>
      <c r="H56" s="494"/>
      <c r="I56" s="494"/>
      <c r="J56" s="494"/>
      <c r="K56" s="495"/>
    </row>
    <row r="57" spans="2:47" s="492" customFormat="1" ht="18" customHeight="1">
      <c r="B57" s="493"/>
      <c r="C57" s="491" t="s">
        <v>26</v>
      </c>
      <c r="D57" s="494"/>
      <c r="E57" s="494"/>
      <c r="F57" s="496" t="str">
        <f>F16</f>
        <v>Most</v>
      </c>
      <c r="G57" s="494"/>
      <c r="H57" s="494"/>
      <c r="I57" s="491" t="s">
        <v>28</v>
      </c>
      <c r="J57" s="497" t="str">
        <f>IF(J16="","",J16)</f>
        <v>13. 12. 2017</v>
      </c>
      <c r="K57" s="495"/>
    </row>
    <row r="58" spans="2:47" s="492" customFormat="1" ht="6.95" customHeight="1">
      <c r="B58" s="493"/>
      <c r="C58" s="494"/>
      <c r="D58" s="494"/>
      <c r="E58" s="494"/>
      <c r="F58" s="494"/>
      <c r="G58" s="494"/>
      <c r="H58" s="494"/>
      <c r="I58" s="494"/>
      <c r="J58" s="494"/>
      <c r="K58" s="495"/>
    </row>
    <row r="59" spans="2:47" s="492" customFormat="1" ht="15">
      <c r="B59" s="493"/>
      <c r="C59" s="491" t="s">
        <v>34</v>
      </c>
      <c r="D59" s="494"/>
      <c r="E59" s="494"/>
      <c r="F59" s="496" t="str">
        <f>E19</f>
        <v>Mostecká bytová a.s.</v>
      </c>
      <c r="G59" s="494"/>
      <c r="H59" s="494"/>
      <c r="I59" s="491" t="s">
        <v>41</v>
      </c>
      <c r="J59" s="924" t="str">
        <f>E25</f>
        <v>Ct. Žežulka - ZEFRAPROJEKT</v>
      </c>
      <c r="K59" s="495"/>
    </row>
    <row r="60" spans="2:47" s="492" customFormat="1" ht="14.45" customHeight="1">
      <c r="B60" s="493"/>
      <c r="C60" s="491" t="s">
        <v>39</v>
      </c>
      <c r="D60" s="494"/>
      <c r="E60" s="494"/>
      <c r="F60" s="496" t="str">
        <f>IF(E22="","",E22)</f>
        <v/>
      </c>
      <c r="G60" s="494"/>
      <c r="H60" s="494"/>
      <c r="I60" s="494"/>
      <c r="J60" s="964"/>
      <c r="K60" s="495"/>
    </row>
    <row r="61" spans="2:47" s="492" customFormat="1" ht="10.35" customHeight="1">
      <c r="B61" s="493"/>
      <c r="C61" s="494"/>
      <c r="D61" s="494"/>
      <c r="E61" s="494"/>
      <c r="F61" s="494"/>
      <c r="G61" s="494"/>
      <c r="H61" s="494"/>
      <c r="I61" s="494"/>
      <c r="J61" s="494"/>
      <c r="K61" s="495"/>
    </row>
    <row r="62" spans="2:47" s="492" customFormat="1" ht="29.25" customHeight="1">
      <c r="B62" s="493"/>
      <c r="C62" s="523" t="s">
        <v>156</v>
      </c>
      <c r="D62" s="510"/>
      <c r="E62" s="510"/>
      <c r="F62" s="510"/>
      <c r="G62" s="510"/>
      <c r="H62" s="510"/>
      <c r="I62" s="510"/>
      <c r="J62" s="524" t="s">
        <v>157</v>
      </c>
      <c r="K62" s="525"/>
    </row>
    <row r="63" spans="2:47" s="492" customFormat="1" ht="10.35" customHeight="1">
      <c r="B63" s="493"/>
      <c r="C63" s="494"/>
      <c r="D63" s="494"/>
      <c r="E63" s="494"/>
      <c r="F63" s="494"/>
      <c r="G63" s="494"/>
      <c r="H63" s="494"/>
      <c r="I63" s="494"/>
      <c r="J63" s="494"/>
      <c r="K63" s="495"/>
    </row>
    <row r="64" spans="2:47" s="492" customFormat="1" ht="29.25" customHeight="1">
      <c r="B64" s="493"/>
      <c r="C64" s="526" t="s">
        <v>158</v>
      </c>
      <c r="D64" s="494"/>
      <c r="E64" s="494"/>
      <c r="F64" s="494"/>
      <c r="G64" s="494"/>
      <c r="H64" s="494"/>
      <c r="I64" s="494"/>
      <c r="J64" s="505">
        <f>J90</f>
        <v>0</v>
      </c>
      <c r="K64" s="495"/>
      <c r="AU64" s="482" t="s">
        <v>159</v>
      </c>
    </row>
    <row r="65" spans="2:12" s="533" customFormat="1" ht="24.95" customHeight="1">
      <c r="B65" s="527"/>
      <c r="C65" s="528"/>
      <c r="D65" s="529" t="s">
        <v>178</v>
      </c>
      <c r="E65" s="530"/>
      <c r="F65" s="530"/>
      <c r="G65" s="530"/>
      <c r="H65" s="530"/>
      <c r="I65" s="530"/>
      <c r="J65" s="531">
        <f>J91</f>
        <v>0</v>
      </c>
      <c r="K65" s="532"/>
    </row>
    <row r="66" spans="2:12" s="540" customFormat="1" ht="19.899999999999999" customHeight="1">
      <c r="B66" s="534"/>
      <c r="C66" s="535"/>
      <c r="D66" s="536" t="s">
        <v>5945</v>
      </c>
      <c r="E66" s="537"/>
      <c r="F66" s="537"/>
      <c r="G66" s="537"/>
      <c r="H66" s="537"/>
      <c r="I66" s="537"/>
      <c r="J66" s="538">
        <f>J92</f>
        <v>0</v>
      </c>
      <c r="K66" s="539"/>
    </row>
    <row r="67" spans="2:12" s="492" customFormat="1" ht="21.75" customHeight="1">
      <c r="B67" s="493"/>
      <c r="C67" s="494"/>
      <c r="D67" s="494"/>
      <c r="E67" s="494"/>
      <c r="F67" s="494"/>
      <c r="G67" s="494"/>
      <c r="H67" s="494"/>
      <c r="I67" s="494"/>
      <c r="J67" s="494"/>
      <c r="K67" s="495"/>
    </row>
    <row r="68" spans="2:12" s="492" customFormat="1" ht="6.95" customHeight="1">
      <c r="B68" s="517"/>
      <c r="C68" s="518"/>
      <c r="D68" s="518"/>
      <c r="E68" s="518"/>
      <c r="F68" s="518"/>
      <c r="G68" s="518"/>
      <c r="H68" s="518"/>
      <c r="I68" s="518"/>
      <c r="J68" s="518"/>
      <c r="K68" s="519"/>
    </row>
    <row r="72" spans="2:12" s="492" customFormat="1" ht="6.95" customHeight="1">
      <c r="B72" s="520"/>
      <c r="C72" s="521"/>
      <c r="D72" s="521"/>
      <c r="E72" s="521"/>
      <c r="F72" s="521"/>
      <c r="G72" s="521"/>
      <c r="H72" s="521"/>
      <c r="I72" s="521"/>
      <c r="J72" s="521"/>
      <c r="K72" s="521"/>
      <c r="L72" s="493"/>
    </row>
    <row r="73" spans="2:12" s="492" customFormat="1" ht="36.950000000000003" customHeight="1">
      <c r="B73" s="493"/>
      <c r="C73" s="541" t="s">
        <v>181</v>
      </c>
      <c r="L73" s="493"/>
    </row>
    <row r="74" spans="2:12" s="492" customFormat="1" ht="6.95" customHeight="1">
      <c r="B74" s="493"/>
      <c r="L74" s="493"/>
    </row>
    <row r="75" spans="2:12" s="492" customFormat="1" ht="14.45" customHeight="1">
      <c r="B75" s="493"/>
      <c r="C75" s="542" t="s">
        <v>20</v>
      </c>
      <c r="L75" s="493"/>
    </row>
    <row r="76" spans="2:12" s="492" customFormat="1" ht="16.5" customHeight="1">
      <c r="B76" s="493"/>
      <c r="E76" s="965" t="str">
        <f>E7</f>
        <v>Rekonstrukce domu blok 60, č.p. 2180, ul. Táboritů v mostě, domov se zvláštním režimem</v>
      </c>
      <c r="F76" s="966"/>
      <c r="G76" s="966"/>
      <c r="H76" s="966"/>
      <c r="L76" s="493"/>
    </row>
    <row r="77" spans="2:12" ht="15">
      <c r="B77" s="486"/>
      <c r="C77" s="542" t="s">
        <v>150</v>
      </c>
      <c r="L77" s="486"/>
    </row>
    <row r="78" spans="2:12" ht="16.5" customHeight="1">
      <c r="B78" s="486"/>
      <c r="E78" s="965" t="s">
        <v>151</v>
      </c>
      <c r="F78" s="956"/>
      <c r="G78" s="956"/>
      <c r="H78" s="956"/>
      <c r="L78" s="486"/>
    </row>
    <row r="79" spans="2:12" ht="15">
      <c r="B79" s="486"/>
      <c r="C79" s="542" t="s">
        <v>152</v>
      </c>
      <c r="L79" s="486"/>
    </row>
    <row r="80" spans="2:12" s="492" customFormat="1" ht="16.5" customHeight="1">
      <c r="B80" s="493"/>
      <c r="E80" s="976" t="s">
        <v>5273</v>
      </c>
      <c r="F80" s="959"/>
      <c r="G80" s="959"/>
      <c r="H80" s="959"/>
      <c r="L80" s="493"/>
    </row>
    <row r="81" spans="2:65" s="492" customFormat="1" ht="14.45" customHeight="1">
      <c r="B81" s="493"/>
      <c r="C81" s="542" t="s">
        <v>5274</v>
      </c>
      <c r="L81" s="493"/>
    </row>
    <row r="82" spans="2:65" s="492" customFormat="1" ht="17.25" customHeight="1">
      <c r="B82" s="493"/>
      <c r="E82" s="935" t="str">
        <f>E13</f>
        <v>05 - SO 01.7.5 - Technologie</v>
      </c>
      <c r="F82" s="959"/>
      <c r="G82" s="959"/>
      <c r="H82" s="959"/>
      <c r="L82" s="493"/>
    </row>
    <row r="83" spans="2:65" s="492" customFormat="1" ht="6.95" customHeight="1">
      <c r="B83" s="493"/>
      <c r="L83" s="493"/>
    </row>
    <row r="84" spans="2:65" s="492" customFormat="1" ht="18" customHeight="1">
      <c r="B84" s="493"/>
      <c r="C84" s="542" t="s">
        <v>26</v>
      </c>
      <c r="F84" s="543" t="str">
        <f>F16</f>
        <v>Most</v>
      </c>
      <c r="I84" s="542" t="s">
        <v>28</v>
      </c>
      <c r="J84" s="544" t="str">
        <f>IF(J16="","",J16)</f>
        <v>13. 12. 2017</v>
      </c>
      <c r="L84" s="493"/>
    </row>
    <row r="85" spans="2:65" s="492" customFormat="1" ht="6.95" customHeight="1">
      <c r="B85" s="493"/>
      <c r="L85" s="493"/>
    </row>
    <row r="86" spans="2:65" s="492" customFormat="1" ht="15">
      <c r="B86" s="493"/>
      <c r="C86" s="542" t="s">
        <v>34</v>
      </c>
      <c r="F86" s="543" t="str">
        <f>E19</f>
        <v>Mostecká bytová a.s.</v>
      </c>
      <c r="I86" s="542" t="s">
        <v>41</v>
      </c>
      <c r="J86" s="543" t="str">
        <f>E25</f>
        <v>Ct. Žežulka - ZEFRAPROJEKT</v>
      </c>
      <c r="L86" s="493"/>
    </row>
    <row r="87" spans="2:65" s="492" customFormat="1" ht="14.45" customHeight="1">
      <c r="B87" s="493"/>
      <c r="C87" s="542" t="s">
        <v>39</v>
      </c>
      <c r="F87" s="543" t="str">
        <f>IF(E22="","",E22)</f>
        <v/>
      </c>
      <c r="L87" s="493"/>
    </row>
    <row r="88" spans="2:65" s="492" customFormat="1" ht="10.35" customHeight="1">
      <c r="B88" s="493"/>
      <c r="L88" s="493"/>
    </row>
    <row r="89" spans="2:65" s="552" customFormat="1" ht="29.25" customHeight="1">
      <c r="B89" s="545"/>
      <c r="C89" s="546" t="s">
        <v>182</v>
      </c>
      <c r="D89" s="547" t="s">
        <v>67</v>
      </c>
      <c r="E89" s="547" t="s">
        <v>63</v>
      </c>
      <c r="F89" s="547" t="s">
        <v>183</v>
      </c>
      <c r="G89" s="547" t="s">
        <v>184</v>
      </c>
      <c r="H89" s="547" t="s">
        <v>185</v>
      </c>
      <c r="I89" s="547" t="s">
        <v>186</v>
      </c>
      <c r="J89" s="547" t="s">
        <v>157</v>
      </c>
      <c r="K89" s="548" t="s">
        <v>187</v>
      </c>
      <c r="L89" s="545"/>
      <c r="M89" s="549" t="s">
        <v>188</v>
      </c>
      <c r="N89" s="550" t="s">
        <v>52</v>
      </c>
      <c r="O89" s="550" t="s">
        <v>189</v>
      </c>
      <c r="P89" s="550" t="s">
        <v>190</v>
      </c>
      <c r="Q89" s="550" t="s">
        <v>191</v>
      </c>
      <c r="R89" s="550" t="s">
        <v>192</v>
      </c>
      <c r="S89" s="550" t="s">
        <v>193</v>
      </c>
      <c r="T89" s="551" t="s">
        <v>194</v>
      </c>
    </row>
    <row r="90" spans="2:65" s="492" customFormat="1" ht="29.25" customHeight="1">
      <c r="B90" s="493"/>
      <c r="C90" s="553" t="s">
        <v>158</v>
      </c>
      <c r="J90" s="554">
        <f>BK90</f>
        <v>0</v>
      </c>
      <c r="L90" s="493"/>
      <c r="M90" s="555"/>
      <c r="N90" s="502"/>
      <c r="O90" s="502"/>
      <c r="P90" s="556">
        <f>P91</f>
        <v>0</v>
      </c>
      <c r="Q90" s="502"/>
      <c r="R90" s="556">
        <f>R91</f>
        <v>0.13700000000000001</v>
      </c>
      <c r="S90" s="502"/>
      <c r="T90" s="557">
        <f>T91</f>
        <v>0</v>
      </c>
      <c r="AT90" s="482" t="s">
        <v>81</v>
      </c>
      <c r="AU90" s="482" t="s">
        <v>159</v>
      </c>
      <c r="BK90" s="558">
        <f>BK91</f>
        <v>0</v>
      </c>
    </row>
    <row r="91" spans="2:65" s="560" customFormat="1" ht="37.35" customHeight="1">
      <c r="B91" s="559"/>
      <c r="D91" s="561" t="s">
        <v>81</v>
      </c>
      <c r="E91" s="562" t="s">
        <v>1907</v>
      </c>
      <c r="F91" s="562" t="s">
        <v>1908</v>
      </c>
      <c r="J91" s="563">
        <f>BK91</f>
        <v>0</v>
      </c>
      <c r="L91" s="559"/>
      <c r="M91" s="564"/>
      <c r="N91" s="565"/>
      <c r="O91" s="565"/>
      <c r="P91" s="566">
        <f>P92</f>
        <v>0</v>
      </c>
      <c r="Q91" s="565"/>
      <c r="R91" s="566">
        <f>R92</f>
        <v>0.13700000000000001</v>
      </c>
      <c r="S91" s="565"/>
      <c r="T91" s="567">
        <f>T92</f>
        <v>0</v>
      </c>
      <c r="AR91" s="561" t="s">
        <v>114</v>
      </c>
      <c r="AT91" s="568" t="s">
        <v>81</v>
      </c>
      <c r="AU91" s="568" t="s">
        <v>82</v>
      </c>
      <c r="AY91" s="561" t="s">
        <v>197</v>
      </c>
      <c r="BK91" s="569">
        <f>BK92</f>
        <v>0</v>
      </c>
    </row>
    <row r="92" spans="2:65" s="560" customFormat="1" ht="19.899999999999999" customHeight="1">
      <c r="B92" s="559"/>
      <c r="D92" s="561" t="s">
        <v>81</v>
      </c>
      <c r="E92" s="570" t="s">
        <v>5946</v>
      </c>
      <c r="F92" s="570" t="s">
        <v>5947</v>
      </c>
      <c r="J92" s="571">
        <f>BK92</f>
        <v>0</v>
      </c>
      <c r="L92" s="559"/>
      <c r="M92" s="564"/>
      <c r="N92" s="565"/>
      <c r="O92" s="565"/>
      <c r="P92" s="566">
        <f>SUM(P93:P103)</f>
        <v>0</v>
      </c>
      <c r="Q92" s="565"/>
      <c r="R92" s="566">
        <f>SUM(R93:R103)</f>
        <v>0.13700000000000001</v>
      </c>
      <c r="S92" s="565"/>
      <c r="T92" s="567">
        <f>SUM(T93:T103)</f>
        <v>0</v>
      </c>
      <c r="AR92" s="561" t="s">
        <v>114</v>
      </c>
      <c r="AT92" s="568" t="s">
        <v>81</v>
      </c>
      <c r="AU92" s="568" t="s">
        <v>11</v>
      </c>
      <c r="AY92" s="561" t="s">
        <v>197</v>
      </c>
      <c r="BK92" s="569">
        <f>SUM(BK93:BK103)</f>
        <v>0</v>
      </c>
    </row>
    <row r="93" spans="2:65" s="492" customFormat="1" ht="16.5" customHeight="1">
      <c r="B93" s="493"/>
      <c r="C93" s="572" t="s">
        <v>11</v>
      </c>
      <c r="D93" s="572" t="s">
        <v>199</v>
      </c>
      <c r="E93" s="573" t="s">
        <v>5948</v>
      </c>
      <c r="F93" s="574" t="s">
        <v>5949</v>
      </c>
      <c r="G93" s="575" t="s">
        <v>202</v>
      </c>
      <c r="H93" s="576">
        <v>1</v>
      </c>
      <c r="I93" s="7"/>
      <c r="J93" s="577">
        <f t="shared" ref="J93:J103" si="0">ROUND(I93*H93,0)</f>
        <v>0</v>
      </c>
      <c r="K93" s="574" t="s">
        <v>5</v>
      </c>
      <c r="L93" s="493"/>
      <c r="M93" s="578" t="s">
        <v>5</v>
      </c>
      <c r="N93" s="579" t="s">
        <v>53</v>
      </c>
      <c r="O93" s="494"/>
      <c r="P93" s="580">
        <f t="shared" ref="P93:P103" si="1">O93*H93</f>
        <v>0</v>
      </c>
      <c r="Q93" s="580">
        <v>0</v>
      </c>
      <c r="R93" s="580">
        <f t="shared" ref="R93:R103" si="2">Q93*H93</f>
        <v>0</v>
      </c>
      <c r="S93" s="580">
        <v>0</v>
      </c>
      <c r="T93" s="581">
        <f t="shared" ref="T93:T103" si="3">S93*H93</f>
        <v>0</v>
      </c>
      <c r="AR93" s="482" t="s">
        <v>1181</v>
      </c>
      <c r="AT93" s="482" t="s">
        <v>199</v>
      </c>
      <c r="AU93" s="482" t="s">
        <v>89</v>
      </c>
      <c r="AY93" s="482" t="s">
        <v>197</v>
      </c>
      <c r="BE93" s="582">
        <f t="shared" ref="BE93:BE103" si="4">IF(N93="základní",J93,0)</f>
        <v>0</v>
      </c>
      <c r="BF93" s="582">
        <f t="shared" ref="BF93:BF103" si="5">IF(N93="snížená",J93,0)</f>
        <v>0</v>
      </c>
      <c r="BG93" s="582">
        <f t="shared" ref="BG93:BG103" si="6">IF(N93="zákl. přenesená",J93,0)</f>
        <v>0</v>
      </c>
      <c r="BH93" s="582">
        <f t="shared" ref="BH93:BH103" si="7">IF(N93="sníž. přenesená",J93,0)</f>
        <v>0</v>
      </c>
      <c r="BI93" s="582">
        <f t="shared" ref="BI93:BI103" si="8">IF(N93="nulová",J93,0)</f>
        <v>0</v>
      </c>
      <c r="BJ93" s="482" t="s">
        <v>11</v>
      </c>
      <c r="BK93" s="582">
        <f t="shared" ref="BK93:BK103" si="9">ROUND(I93*H93,0)</f>
        <v>0</v>
      </c>
      <c r="BL93" s="482" t="s">
        <v>1181</v>
      </c>
      <c r="BM93" s="482" t="s">
        <v>5950</v>
      </c>
    </row>
    <row r="94" spans="2:65" s="492" customFormat="1" ht="16.5" customHeight="1">
      <c r="B94" s="493"/>
      <c r="C94" s="629" t="s">
        <v>89</v>
      </c>
      <c r="D94" s="629" t="s">
        <v>1907</v>
      </c>
      <c r="E94" s="630" t="s">
        <v>5951</v>
      </c>
      <c r="F94" s="631" t="s">
        <v>5952</v>
      </c>
      <c r="G94" s="632" t="s">
        <v>202</v>
      </c>
      <c r="H94" s="633">
        <v>1</v>
      </c>
      <c r="I94" s="11"/>
      <c r="J94" s="634">
        <f t="shared" si="0"/>
        <v>0</v>
      </c>
      <c r="K94" s="631" t="s">
        <v>5</v>
      </c>
      <c r="L94" s="635"/>
      <c r="M94" s="636" t="s">
        <v>5</v>
      </c>
      <c r="N94" s="637" t="s">
        <v>53</v>
      </c>
      <c r="O94" s="494"/>
      <c r="P94" s="580">
        <f t="shared" si="1"/>
        <v>0</v>
      </c>
      <c r="Q94" s="580">
        <v>0.1</v>
      </c>
      <c r="R94" s="580">
        <f t="shared" si="2"/>
        <v>0.1</v>
      </c>
      <c r="S94" s="580">
        <v>0</v>
      </c>
      <c r="T94" s="581">
        <f t="shared" si="3"/>
        <v>0</v>
      </c>
      <c r="AR94" s="482" t="s">
        <v>3630</v>
      </c>
      <c r="AT94" s="482" t="s">
        <v>1907</v>
      </c>
      <c r="AU94" s="482" t="s">
        <v>89</v>
      </c>
      <c r="AY94" s="482" t="s">
        <v>197</v>
      </c>
      <c r="BE94" s="582">
        <f t="shared" si="4"/>
        <v>0</v>
      </c>
      <c r="BF94" s="582">
        <f t="shared" si="5"/>
        <v>0</v>
      </c>
      <c r="BG94" s="582">
        <f t="shared" si="6"/>
        <v>0</v>
      </c>
      <c r="BH94" s="582">
        <f t="shared" si="7"/>
        <v>0</v>
      </c>
      <c r="BI94" s="582">
        <f t="shared" si="8"/>
        <v>0</v>
      </c>
      <c r="BJ94" s="482" t="s">
        <v>11</v>
      </c>
      <c r="BK94" s="582">
        <f t="shared" si="9"/>
        <v>0</v>
      </c>
      <c r="BL94" s="482" t="s">
        <v>1181</v>
      </c>
      <c r="BM94" s="482" t="s">
        <v>5953</v>
      </c>
    </row>
    <row r="95" spans="2:65" s="492" customFormat="1" ht="16.5" customHeight="1">
      <c r="B95" s="493"/>
      <c r="C95" s="572" t="s">
        <v>114</v>
      </c>
      <c r="D95" s="572" t="s">
        <v>199</v>
      </c>
      <c r="E95" s="573" t="s">
        <v>5954</v>
      </c>
      <c r="F95" s="574" t="s">
        <v>5955</v>
      </c>
      <c r="G95" s="575" t="s">
        <v>202</v>
      </c>
      <c r="H95" s="576">
        <v>1</v>
      </c>
      <c r="I95" s="7"/>
      <c r="J95" s="577">
        <f t="shared" si="0"/>
        <v>0</v>
      </c>
      <c r="K95" s="574" t="s">
        <v>5</v>
      </c>
      <c r="L95" s="493"/>
      <c r="M95" s="578" t="s">
        <v>5</v>
      </c>
      <c r="N95" s="579" t="s">
        <v>53</v>
      </c>
      <c r="O95" s="494"/>
      <c r="P95" s="580">
        <f t="shared" si="1"/>
        <v>0</v>
      </c>
      <c r="Q95" s="580">
        <v>0</v>
      </c>
      <c r="R95" s="580">
        <f t="shared" si="2"/>
        <v>0</v>
      </c>
      <c r="S95" s="580">
        <v>0</v>
      </c>
      <c r="T95" s="581">
        <f t="shared" si="3"/>
        <v>0</v>
      </c>
      <c r="AR95" s="482" t="s">
        <v>1181</v>
      </c>
      <c r="AT95" s="482" t="s">
        <v>199</v>
      </c>
      <c r="AU95" s="482" t="s">
        <v>89</v>
      </c>
      <c r="AY95" s="482" t="s">
        <v>197</v>
      </c>
      <c r="BE95" s="582">
        <f t="shared" si="4"/>
        <v>0</v>
      </c>
      <c r="BF95" s="582">
        <f t="shared" si="5"/>
        <v>0</v>
      </c>
      <c r="BG95" s="582">
        <f t="shared" si="6"/>
        <v>0</v>
      </c>
      <c r="BH95" s="582">
        <f t="shared" si="7"/>
        <v>0</v>
      </c>
      <c r="BI95" s="582">
        <f t="shared" si="8"/>
        <v>0</v>
      </c>
      <c r="BJ95" s="482" t="s">
        <v>11</v>
      </c>
      <c r="BK95" s="582">
        <f t="shared" si="9"/>
        <v>0</v>
      </c>
      <c r="BL95" s="482" t="s">
        <v>1181</v>
      </c>
      <c r="BM95" s="482" t="s">
        <v>5956</v>
      </c>
    </row>
    <row r="96" spans="2:65" s="492" customFormat="1" ht="16.5" customHeight="1">
      <c r="B96" s="493"/>
      <c r="C96" s="629" t="s">
        <v>129</v>
      </c>
      <c r="D96" s="629" t="s">
        <v>1907</v>
      </c>
      <c r="E96" s="630" t="s">
        <v>5957</v>
      </c>
      <c r="F96" s="631" t="s">
        <v>5958</v>
      </c>
      <c r="G96" s="632" t="s">
        <v>202</v>
      </c>
      <c r="H96" s="633">
        <v>1</v>
      </c>
      <c r="I96" s="11"/>
      <c r="J96" s="634">
        <f t="shared" si="0"/>
        <v>0</v>
      </c>
      <c r="K96" s="631" t="s">
        <v>5</v>
      </c>
      <c r="L96" s="635"/>
      <c r="M96" s="636" t="s">
        <v>5</v>
      </c>
      <c r="N96" s="637" t="s">
        <v>53</v>
      </c>
      <c r="O96" s="494"/>
      <c r="P96" s="580">
        <f t="shared" si="1"/>
        <v>0</v>
      </c>
      <c r="Q96" s="580">
        <v>3.6999999999999998E-2</v>
      </c>
      <c r="R96" s="580">
        <f t="shared" si="2"/>
        <v>3.6999999999999998E-2</v>
      </c>
      <c r="S96" s="580">
        <v>0</v>
      </c>
      <c r="T96" s="581">
        <f t="shared" si="3"/>
        <v>0</v>
      </c>
      <c r="AR96" s="482" t="s">
        <v>3630</v>
      </c>
      <c r="AT96" s="482" t="s">
        <v>1907</v>
      </c>
      <c r="AU96" s="482" t="s">
        <v>89</v>
      </c>
      <c r="AY96" s="482" t="s">
        <v>197</v>
      </c>
      <c r="BE96" s="582">
        <f t="shared" si="4"/>
        <v>0</v>
      </c>
      <c r="BF96" s="582">
        <f t="shared" si="5"/>
        <v>0</v>
      </c>
      <c r="BG96" s="582">
        <f t="shared" si="6"/>
        <v>0</v>
      </c>
      <c r="BH96" s="582">
        <f t="shared" si="7"/>
        <v>0</v>
      </c>
      <c r="BI96" s="582">
        <f t="shared" si="8"/>
        <v>0</v>
      </c>
      <c r="BJ96" s="482" t="s">
        <v>11</v>
      </c>
      <c r="BK96" s="582">
        <f t="shared" si="9"/>
        <v>0</v>
      </c>
      <c r="BL96" s="482" t="s">
        <v>1181</v>
      </c>
      <c r="BM96" s="482" t="s">
        <v>5959</v>
      </c>
    </row>
    <row r="97" spans="2:65" s="492" customFormat="1" ht="16.5" customHeight="1">
      <c r="B97" s="493"/>
      <c r="C97" s="572" t="s">
        <v>132</v>
      </c>
      <c r="D97" s="572" t="s">
        <v>199</v>
      </c>
      <c r="E97" s="573" t="s">
        <v>5960</v>
      </c>
      <c r="F97" s="574" t="s">
        <v>5961</v>
      </c>
      <c r="G97" s="575" t="s">
        <v>202</v>
      </c>
      <c r="H97" s="576">
        <v>1</v>
      </c>
      <c r="I97" s="7"/>
      <c r="J97" s="577">
        <f t="shared" si="0"/>
        <v>0</v>
      </c>
      <c r="K97" s="574" t="s">
        <v>5</v>
      </c>
      <c r="L97" s="493"/>
      <c r="M97" s="578" t="s">
        <v>5</v>
      </c>
      <c r="N97" s="579" t="s">
        <v>53</v>
      </c>
      <c r="O97" s="494"/>
      <c r="P97" s="580">
        <f t="shared" si="1"/>
        <v>0</v>
      </c>
      <c r="Q97" s="580">
        <v>0</v>
      </c>
      <c r="R97" s="580">
        <f t="shared" si="2"/>
        <v>0</v>
      </c>
      <c r="S97" s="580">
        <v>0</v>
      </c>
      <c r="T97" s="581">
        <f t="shared" si="3"/>
        <v>0</v>
      </c>
      <c r="AR97" s="482" t="s">
        <v>1181</v>
      </c>
      <c r="AT97" s="482" t="s">
        <v>199</v>
      </c>
      <c r="AU97" s="482" t="s">
        <v>89</v>
      </c>
      <c r="AY97" s="482" t="s">
        <v>197</v>
      </c>
      <c r="BE97" s="582">
        <f t="shared" si="4"/>
        <v>0</v>
      </c>
      <c r="BF97" s="582">
        <f t="shared" si="5"/>
        <v>0</v>
      </c>
      <c r="BG97" s="582">
        <f t="shared" si="6"/>
        <v>0</v>
      </c>
      <c r="BH97" s="582">
        <f t="shared" si="7"/>
        <v>0</v>
      </c>
      <c r="BI97" s="582">
        <f t="shared" si="8"/>
        <v>0</v>
      </c>
      <c r="BJ97" s="482" t="s">
        <v>11</v>
      </c>
      <c r="BK97" s="582">
        <f t="shared" si="9"/>
        <v>0</v>
      </c>
      <c r="BL97" s="482" t="s">
        <v>1181</v>
      </c>
      <c r="BM97" s="482" t="s">
        <v>5962</v>
      </c>
    </row>
    <row r="98" spans="2:65" s="492" customFormat="1" ht="25.5" customHeight="1">
      <c r="B98" s="493"/>
      <c r="C98" s="629" t="s">
        <v>135</v>
      </c>
      <c r="D98" s="629" t="s">
        <v>1907</v>
      </c>
      <c r="E98" s="630" t="s">
        <v>5963</v>
      </c>
      <c r="F98" s="631" t="s">
        <v>5964</v>
      </c>
      <c r="G98" s="632" t="s">
        <v>202</v>
      </c>
      <c r="H98" s="633">
        <v>1</v>
      </c>
      <c r="I98" s="11"/>
      <c r="J98" s="634">
        <f t="shared" si="0"/>
        <v>0</v>
      </c>
      <c r="K98" s="631" t="s">
        <v>5</v>
      </c>
      <c r="L98" s="635"/>
      <c r="M98" s="636" t="s">
        <v>5</v>
      </c>
      <c r="N98" s="637" t="s">
        <v>53</v>
      </c>
      <c r="O98" s="494"/>
      <c r="P98" s="580">
        <f t="shared" si="1"/>
        <v>0</v>
      </c>
      <c r="Q98" s="580">
        <v>0</v>
      </c>
      <c r="R98" s="580">
        <f t="shared" si="2"/>
        <v>0</v>
      </c>
      <c r="S98" s="580">
        <v>0</v>
      </c>
      <c r="T98" s="581">
        <f t="shared" si="3"/>
        <v>0</v>
      </c>
      <c r="AR98" s="482" t="s">
        <v>3630</v>
      </c>
      <c r="AT98" s="482" t="s">
        <v>1907</v>
      </c>
      <c r="AU98" s="482" t="s">
        <v>89</v>
      </c>
      <c r="AY98" s="482" t="s">
        <v>197</v>
      </c>
      <c r="BE98" s="582">
        <f t="shared" si="4"/>
        <v>0</v>
      </c>
      <c r="BF98" s="582">
        <f t="shared" si="5"/>
        <v>0</v>
      </c>
      <c r="BG98" s="582">
        <f t="shared" si="6"/>
        <v>0</v>
      </c>
      <c r="BH98" s="582">
        <f t="shared" si="7"/>
        <v>0</v>
      </c>
      <c r="BI98" s="582">
        <f t="shared" si="8"/>
        <v>0</v>
      </c>
      <c r="BJ98" s="482" t="s">
        <v>11</v>
      </c>
      <c r="BK98" s="582">
        <f t="shared" si="9"/>
        <v>0</v>
      </c>
      <c r="BL98" s="482" t="s">
        <v>1181</v>
      </c>
      <c r="BM98" s="482" t="s">
        <v>5965</v>
      </c>
    </row>
    <row r="99" spans="2:65" s="492" customFormat="1" ht="16.5" customHeight="1">
      <c r="B99" s="493"/>
      <c r="C99" s="572" t="s">
        <v>138</v>
      </c>
      <c r="D99" s="572" t="s">
        <v>199</v>
      </c>
      <c r="E99" s="573" t="s">
        <v>5966</v>
      </c>
      <c r="F99" s="574" t="s">
        <v>5967</v>
      </c>
      <c r="G99" s="575" t="s">
        <v>5968</v>
      </c>
      <c r="H99" s="12"/>
      <c r="I99" s="7"/>
      <c r="J99" s="577">
        <f t="shared" si="0"/>
        <v>0</v>
      </c>
      <c r="K99" s="574" t="s">
        <v>5</v>
      </c>
      <c r="L99" s="493"/>
      <c r="M99" s="578" t="s">
        <v>5</v>
      </c>
      <c r="N99" s="579" t="s">
        <v>53</v>
      </c>
      <c r="O99" s="494"/>
      <c r="P99" s="580">
        <f t="shared" si="1"/>
        <v>0</v>
      </c>
      <c r="Q99" s="580">
        <v>0</v>
      </c>
      <c r="R99" s="580">
        <f t="shared" si="2"/>
        <v>0</v>
      </c>
      <c r="S99" s="580">
        <v>0</v>
      </c>
      <c r="T99" s="581">
        <f t="shared" si="3"/>
        <v>0</v>
      </c>
      <c r="AR99" s="482" t="s">
        <v>1181</v>
      </c>
      <c r="AT99" s="482" t="s">
        <v>199</v>
      </c>
      <c r="AU99" s="482" t="s">
        <v>89</v>
      </c>
      <c r="AY99" s="482" t="s">
        <v>197</v>
      </c>
      <c r="BE99" s="582">
        <f t="shared" si="4"/>
        <v>0</v>
      </c>
      <c r="BF99" s="582">
        <f t="shared" si="5"/>
        <v>0</v>
      </c>
      <c r="BG99" s="582">
        <f t="shared" si="6"/>
        <v>0</v>
      </c>
      <c r="BH99" s="582">
        <f t="shared" si="7"/>
        <v>0</v>
      </c>
      <c r="BI99" s="582">
        <f t="shared" si="8"/>
        <v>0</v>
      </c>
      <c r="BJ99" s="482" t="s">
        <v>11</v>
      </c>
      <c r="BK99" s="582">
        <f t="shared" si="9"/>
        <v>0</v>
      </c>
      <c r="BL99" s="482" t="s">
        <v>1181</v>
      </c>
      <c r="BM99" s="482" t="s">
        <v>5969</v>
      </c>
    </row>
    <row r="100" spans="2:65" s="492" customFormat="1" ht="16.5" customHeight="1">
      <c r="B100" s="493"/>
      <c r="C100" s="572" t="s">
        <v>303</v>
      </c>
      <c r="D100" s="572" t="s">
        <v>199</v>
      </c>
      <c r="E100" s="573" t="s">
        <v>5970</v>
      </c>
      <c r="F100" s="574" t="s">
        <v>5971</v>
      </c>
      <c r="G100" s="575" t="s">
        <v>5968</v>
      </c>
      <c r="H100" s="12"/>
      <c r="I100" s="7"/>
      <c r="J100" s="577">
        <f t="shared" si="0"/>
        <v>0</v>
      </c>
      <c r="K100" s="574" t="s">
        <v>5</v>
      </c>
      <c r="L100" s="493"/>
      <c r="M100" s="578" t="s">
        <v>5</v>
      </c>
      <c r="N100" s="579" t="s">
        <v>53</v>
      </c>
      <c r="O100" s="494"/>
      <c r="P100" s="580">
        <f t="shared" si="1"/>
        <v>0</v>
      </c>
      <c r="Q100" s="580">
        <v>0</v>
      </c>
      <c r="R100" s="580">
        <f t="shared" si="2"/>
        <v>0</v>
      </c>
      <c r="S100" s="580">
        <v>0</v>
      </c>
      <c r="T100" s="581">
        <f t="shared" si="3"/>
        <v>0</v>
      </c>
      <c r="AR100" s="482" t="s">
        <v>1181</v>
      </c>
      <c r="AT100" s="482" t="s">
        <v>199</v>
      </c>
      <c r="AU100" s="482" t="s">
        <v>89</v>
      </c>
      <c r="AY100" s="482" t="s">
        <v>197</v>
      </c>
      <c r="BE100" s="582">
        <f t="shared" si="4"/>
        <v>0</v>
      </c>
      <c r="BF100" s="582">
        <f t="shared" si="5"/>
        <v>0</v>
      </c>
      <c r="BG100" s="582">
        <f t="shared" si="6"/>
        <v>0</v>
      </c>
      <c r="BH100" s="582">
        <f t="shared" si="7"/>
        <v>0</v>
      </c>
      <c r="BI100" s="582">
        <f t="shared" si="8"/>
        <v>0</v>
      </c>
      <c r="BJ100" s="482" t="s">
        <v>11</v>
      </c>
      <c r="BK100" s="582">
        <f t="shared" si="9"/>
        <v>0</v>
      </c>
      <c r="BL100" s="482" t="s">
        <v>1181</v>
      </c>
      <c r="BM100" s="482" t="s">
        <v>5972</v>
      </c>
    </row>
    <row r="101" spans="2:65" s="492" customFormat="1" ht="16.5" customHeight="1">
      <c r="B101" s="493"/>
      <c r="C101" s="572" t="s">
        <v>320</v>
      </c>
      <c r="D101" s="572" t="s">
        <v>199</v>
      </c>
      <c r="E101" s="573" t="s">
        <v>5973</v>
      </c>
      <c r="F101" s="574" t="s">
        <v>5974</v>
      </c>
      <c r="G101" s="575" t="s">
        <v>5968</v>
      </c>
      <c r="H101" s="12"/>
      <c r="I101" s="7"/>
      <c r="J101" s="577">
        <f t="shared" si="0"/>
        <v>0</v>
      </c>
      <c r="K101" s="574" t="s">
        <v>5</v>
      </c>
      <c r="L101" s="493"/>
      <c r="M101" s="578" t="s">
        <v>5</v>
      </c>
      <c r="N101" s="579" t="s">
        <v>53</v>
      </c>
      <c r="O101" s="494"/>
      <c r="P101" s="580">
        <f t="shared" si="1"/>
        <v>0</v>
      </c>
      <c r="Q101" s="580">
        <v>0</v>
      </c>
      <c r="R101" s="580">
        <f t="shared" si="2"/>
        <v>0</v>
      </c>
      <c r="S101" s="580">
        <v>0</v>
      </c>
      <c r="T101" s="581">
        <f t="shared" si="3"/>
        <v>0</v>
      </c>
      <c r="AR101" s="482" t="s">
        <v>1181</v>
      </c>
      <c r="AT101" s="482" t="s">
        <v>199</v>
      </c>
      <c r="AU101" s="482" t="s">
        <v>89</v>
      </c>
      <c r="AY101" s="482" t="s">
        <v>197</v>
      </c>
      <c r="BE101" s="582">
        <f t="shared" si="4"/>
        <v>0</v>
      </c>
      <c r="BF101" s="582">
        <f t="shared" si="5"/>
        <v>0</v>
      </c>
      <c r="BG101" s="582">
        <f t="shared" si="6"/>
        <v>0</v>
      </c>
      <c r="BH101" s="582">
        <f t="shared" si="7"/>
        <v>0</v>
      </c>
      <c r="BI101" s="582">
        <f t="shared" si="8"/>
        <v>0</v>
      </c>
      <c r="BJ101" s="482" t="s">
        <v>11</v>
      </c>
      <c r="BK101" s="582">
        <f t="shared" si="9"/>
        <v>0</v>
      </c>
      <c r="BL101" s="482" t="s">
        <v>1181</v>
      </c>
      <c r="BM101" s="482" t="s">
        <v>5975</v>
      </c>
    </row>
    <row r="102" spans="2:65" s="492" customFormat="1" ht="16.5" customHeight="1">
      <c r="B102" s="493"/>
      <c r="C102" s="572" t="s">
        <v>327</v>
      </c>
      <c r="D102" s="572" t="s">
        <v>199</v>
      </c>
      <c r="E102" s="573" t="s">
        <v>5976</v>
      </c>
      <c r="F102" s="574" t="s">
        <v>5977</v>
      </c>
      <c r="G102" s="575" t="s">
        <v>5968</v>
      </c>
      <c r="H102" s="12"/>
      <c r="I102" s="7"/>
      <c r="J102" s="577">
        <f t="shared" si="0"/>
        <v>0</v>
      </c>
      <c r="K102" s="574" t="s">
        <v>5</v>
      </c>
      <c r="L102" s="493"/>
      <c r="M102" s="578" t="s">
        <v>5</v>
      </c>
      <c r="N102" s="579" t="s">
        <v>53</v>
      </c>
      <c r="O102" s="494"/>
      <c r="P102" s="580">
        <f t="shared" si="1"/>
        <v>0</v>
      </c>
      <c r="Q102" s="580">
        <v>0</v>
      </c>
      <c r="R102" s="580">
        <f t="shared" si="2"/>
        <v>0</v>
      </c>
      <c r="S102" s="580">
        <v>0</v>
      </c>
      <c r="T102" s="581">
        <f t="shared" si="3"/>
        <v>0</v>
      </c>
      <c r="AR102" s="482" t="s">
        <v>1181</v>
      </c>
      <c r="AT102" s="482" t="s">
        <v>199</v>
      </c>
      <c r="AU102" s="482" t="s">
        <v>89</v>
      </c>
      <c r="AY102" s="482" t="s">
        <v>197</v>
      </c>
      <c r="BE102" s="582">
        <f t="shared" si="4"/>
        <v>0</v>
      </c>
      <c r="BF102" s="582">
        <f t="shared" si="5"/>
        <v>0</v>
      </c>
      <c r="BG102" s="582">
        <f t="shared" si="6"/>
        <v>0</v>
      </c>
      <c r="BH102" s="582">
        <f t="shared" si="7"/>
        <v>0</v>
      </c>
      <c r="BI102" s="582">
        <f t="shared" si="8"/>
        <v>0</v>
      </c>
      <c r="BJ102" s="482" t="s">
        <v>11</v>
      </c>
      <c r="BK102" s="582">
        <f t="shared" si="9"/>
        <v>0</v>
      </c>
      <c r="BL102" s="482" t="s">
        <v>1181</v>
      </c>
      <c r="BM102" s="482" t="s">
        <v>5978</v>
      </c>
    </row>
    <row r="103" spans="2:65" s="492" customFormat="1" ht="16.5" customHeight="1">
      <c r="B103" s="493"/>
      <c r="C103" s="572" t="s">
        <v>332</v>
      </c>
      <c r="D103" s="572" t="s">
        <v>199</v>
      </c>
      <c r="E103" s="573" t="s">
        <v>5979</v>
      </c>
      <c r="F103" s="574" t="s">
        <v>5980</v>
      </c>
      <c r="G103" s="575" t="s">
        <v>5968</v>
      </c>
      <c r="H103" s="12"/>
      <c r="I103" s="7"/>
      <c r="J103" s="577">
        <f t="shared" si="0"/>
        <v>0</v>
      </c>
      <c r="K103" s="574" t="s">
        <v>5</v>
      </c>
      <c r="L103" s="493"/>
      <c r="M103" s="578" t="s">
        <v>5</v>
      </c>
      <c r="N103" s="583" t="s">
        <v>53</v>
      </c>
      <c r="O103" s="584"/>
      <c r="P103" s="585">
        <f t="shared" si="1"/>
        <v>0</v>
      </c>
      <c r="Q103" s="585">
        <v>0</v>
      </c>
      <c r="R103" s="585">
        <f t="shared" si="2"/>
        <v>0</v>
      </c>
      <c r="S103" s="585">
        <v>0</v>
      </c>
      <c r="T103" s="586">
        <f t="shared" si="3"/>
        <v>0</v>
      </c>
      <c r="AR103" s="482" t="s">
        <v>1181</v>
      </c>
      <c r="AT103" s="482" t="s">
        <v>199</v>
      </c>
      <c r="AU103" s="482" t="s">
        <v>89</v>
      </c>
      <c r="AY103" s="482" t="s">
        <v>197</v>
      </c>
      <c r="BE103" s="582">
        <f t="shared" si="4"/>
        <v>0</v>
      </c>
      <c r="BF103" s="582">
        <f t="shared" si="5"/>
        <v>0</v>
      </c>
      <c r="BG103" s="582">
        <f t="shared" si="6"/>
        <v>0</v>
      </c>
      <c r="BH103" s="582">
        <f t="shared" si="7"/>
        <v>0</v>
      </c>
      <c r="BI103" s="582">
        <f t="shared" si="8"/>
        <v>0</v>
      </c>
      <c r="BJ103" s="482" t="s">
        <v>11</v>
      </c>
      <c r="BK103" s="582">
        <f t="shared" si="9"/>
        <v>0</v>
      </c>
      <c r="BL103" s="482" t="s">
        <v>1181</v>
      </c>
      <c r="BM103" s="482" t="s">
        <v>5981</v>
      </c>
    </row>
    <row r="104" spans="2:65" s="492" customFormat="1" ht="6.95" customHeight="1">
      <c r="B104" s="517"/>
      <c r="C104" s="518"/>
      <c r="D104" s="518"/>
      <c r="E104" s="518"/>
      <c r="F104" s="518"/>
      <c r="G104" s="518"/>
      <c r="H104" s="518"/>
      <c r="I104" s="518"/>
      <c r="J104" s="518"/>
      <c r="K104" s="518"/>
      <c r="L104" s="493"/>
    </row>
  </sheetData>
  <sheetProtection password="C63E" sheet="1" objects="1" scenarios="1"/>
  <autoFilter ref="C89:K103"/>
  <mergeCells count="16">
    <mergeCell ref="L2:V2"/>
    <mergeCell ref="E76:H76"/>
    <mergeCell ref="E80:H80"/>
    <mergeCell ref="E78:H78"/>
    <mergeCell ref="E82:H82"/>
    <mergeCell ref="J59:J60"/>
    <mergeCell ref="G1:H1"/>
    <mergeCell ref="E49:H49"/>
    <mergeCell ref="E53:H53"/>
    <mergeCell ref="E51:H51"/>
    <mergeCell ref="E55:H55"/>
    <mergeCell ref="E7:H7"/>
    <mergeCell ref="E11:H11"/>
    <mergeCell ref="E9:H9"/>
    <mergeCell ref="E13:H13"/>
    <mergeCell ref="E28:H28"/>
  </mergeCells>
  <hyperlinks>
    <hyperlink ref="F1:G1" location="C2" display="1) Krycí list soupisu"/>
    <hyperlink ref="G1:H1" location="C62" display="2) Rekapitulace"/>
    <hyperlink ref="J1" location="C8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4.xml><?xml version="1.0" encoding="utf-8"?>
<worksheet xmlns="http://schemas.openxmlformats.org/spreadsheetml/2006/main" xmlns:r="http://schemas.openxmlformats.org/officeDocument/2006/relationships">
  <sheetPr>
    <pageSetUpPr fitToPage="1"/>
  </sheetPr>
  <dimension ref="A1:BR216"/>
  <sheetViews>
    <sheetView showGridLines="0" workbookViewId="0">
      <pane ySplit="1" topLeftCell="A200" activePane="bottomLeft" state="frozen"/>
      <selection pane="bottomLeft" activeCell="W209" sqref="W209"/>
    </sheetView>
  </sheetViews>
  <sheetFormatPr defaultRowHeight="13.5"/>
  <cols>
    <col min="1" max="1" width="8.33203125" style="481" customWidth="1"/>
    <col min="2" max="2" width="1.6640625" style="481" customWidth="1"/>
    <col min="3" max="3" width="4.1640625" style="481" customWidth="1"/>
    <col min="4" max="4" width="4.33203125" style="481" customWidth="1"/>
    <col min="5" max="5" width="17.1640625" style="481" customWidth="1"/>
    <col min="6" max="6" width="75" style="481" customWidth="1"/>
    <col min="7" max="7" width="8.6640625" style="481" customWidth="1"/>
    <col min="8" max="8" width="11.1640625" style="481" customWidth="1"/>
    <col min="9" max="9" width="12.6640625" style="481" customWidth="1"/>
    <col min="10" max="10" width="23.5" style="481" customWidth="1"/>
    <col min="11" max="11" width="15.5" style="481" customWidth="1"/>
    <col min="12" max="12" width="9.33203125" style="481"/>
    <col min="13" max="18" width="9.33203125" style="481" hidden="1"/>
    <col min="19" max="19" width="8.1640625" style="481" hidden="1" customWidth="1"/>
    <col min="20" max="20" width="29.6640625" style="481" hidden="1" customWidth="1"/>
    <col min="21" max="21" width="16.33203125" style="481" hidden="1" customWidth="1"/>
    <col min="22" max="22" width="12.33203125" style="481" customWidth="1"/>
    <col min="23" max="23" width="16.33203125" style="481" customWidth="1"/>
    <col min="24" max="24" width="12.33203125" style="481" customWidth="1"/>
    <col min="25" max="25" width="15" style="481" customWidth="1"/>
    <col min="26" max="26" width="11" style="481" customWidth="1"/>
    <col min="27" max="27" width="15" style="481" customWidth="1"/>
    <col min="28" max="28" width="16.33203125" style="481" customWidth="1"/>
    <col min="29" max="29" width="11" style="481" customWidth="1"/>
    <col min="30" max="30" width="15" style="481" customWidth="1"/>
    <col min="31" max="31" width="16.33203125" style="481" customWidth="1"/>
    <col min="32" max="43" width="9.33203125" style="481"/>
    <col min="44" max="65" width="9.33203125" style="481" hidden="1"/>
    <col min="66" max="16384" width="9.33203125" style="481"/>
  </cols>
  <sheetData>
    <row r="1" spans="1:70" ht="21.75" customHeight="1">
      <c r="A1" s="478"/>
      <c r="B1" s="3"/>
      <c r="C1" s="3"/>
      <c r="D1" s="4" t="s">
        <v>1</v>
      </c>
      <c r="E1" s="3"/>
      <c r="F1" s="479" t="s">
        <v>144</v>
      </c>
      <c r="G1" s="960" t="s">
        <v>145</v>
      </c>
      <c r="H1" s="960"/>
      <c r="I1" s="3"/>
      <c r="J1" s="479" t="s">
        <v>146</v>
      </c>
      <c r="K1" s="4" t="s">
        <v>147</v>
      </c>
      <c r="L1" s="479" t="s">
        <v>148</v>
      </c>
      <c r="M1" s="479"/>
      <c r="N1" s="479"/>
      <c r="O1" s="479"/>
      <c r="P1" s="479"/>
      <c r="Q1" s="479"/>
      <c r="R1" s="479"/>
      <c r="S1" s="479"/>
      <c r="T1" s="479"/>
      <c r="U1" s="480"/>
      <c r="V1" s="480"/>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row>
    <row r="2" spans="1:70" ht="36.950000000000003" customHeight="1">
      <c r="L2" s="955" t="s">
        <v>8</v>
      </c>
      <c r="M2" s="956"/>
      <c r="N2" s="956"/>
      <c r="O2" s="956"/>
      <c r="P2" s="956"/>
      <c r="Q2" s="956"/>
      <c r="R2" s="956"/>
      <c r="S2" s="956"/>
      <c r="T2" s="956"/>
      <c r="U2" s="956"/>
      <c r="V2" s="956"/>
      <c r="AT2" s="482" t="s">
        <v>125</v>
      </c>
    </row>
    <row r="3" spans="1:70" ht="6.95" customHeight="1">
      <c r="B3" s="483"/>
      <c r="C3" s="484"/>
      <c r="D3" s="484"/>
      <c r="E3" s="484"/>
      <c r="F3" s="484"/>
      <c r="G3" s="484"/>
      <c r="H3" s="484"/>
      <c r="I3" s="484"/>
      <c r="J3" s="484"/>
      <c r="K3" s="485"/>
      <c r="AT3" s="482" t="s">
        <v>89</v>
      </c>
    </row>
    <row r="4" spans="1:70" ht="36.950000000000003" customHeight="1">
      <c r="B4" s="486"/>
      <c r="C4" s="487"/>
      <c r="D4" s="488" t="s">
        <v>149</v>
      </c>
      <c r="E4" s="487"/>
      <c r="F4" s="487"/>
      <c r="G4" s="487"/>
      <c r="H4" s="487"/>
      <c r="I4" s="487"/>
      <c r="J4" s="487"/>
      <c r="K4" s="489"/>
      <c r="M4" s="490" t="s">
        <v>14</v>
      </c>
      <c r="AT4" s="482" t="s">
        <v>6</v>
      </c>
    </row>
    <row r="5" spans="1:70" ht="6.95" customHeight="1">
      <c r="B5" s="486"/>
      <c r="C5" s="487"/>
      <c r="D5" s="487"/>
      <c r="E5" s="487"/>
      <c r="F5" s="487"/>
      <c r="G5" s="487"/>
      <c r="H5" s="487"/>
      <c r="I5" s="487"/>
      <c r="J5" s="487"/>
      <c r="K5" s="489"/>
    </row>
    <row r="6" spans="1:70" ht="15">
      <c r="B6" s="486"/>
      <c r="C6" s="487"/>
      <c r="D6" s="491" t="s">
        <v>20</v>
      </c>
      <c r="E6" s="487"/>
      <c r="F6" s="487"/>
      <c r="G6" s="487"/>
      <c r="H6" s="487"/>
      <c r="I6" s="487"/>
      <c r="J6" s="487"/>
      <c r="K6" s="489"/>
    </row>
    <row r="7" spans="1:70" ht="16.5" customHeight="1">
      <c r="B7" s="486"/>
      <c r="C7" s="487"/>
      <c r="D7" s="487"/>
      <c r="E7" s="961" t="str">
        <f>'Rekapitulace stavby'!K6</f>
        <v>Rekonstrukce domu blok 60, č.p. 2180, ul. Táboritů v mostě, domov se zvláštním režimem</v>
      </c>
      <c r="F7" s="967"/>
      <c r="G7" s="967"/>
      <c r="H7" s="967"/>
      <c r="I7" s="487"/>
      <c r="J7" s="487"/>
      <c r="K7" s="489"/>
    </row>
    <row r="8" spans="1:70" s="492" customFormat="1" ht="15">
      <c r="B8" s="493"/>
      <c r="C8" s="494"/>
      <c r="D8" s="491" t="s">
        <v>150</v>
      </c>
      <c r="E8" s="494"/>
      <c r="F8" s="494"/>
      <c r="G8" s="494"/>
      <c r="H8" s="494"/>
      <c r="I8" s="494"/>
      <c r="J8" s="494"/>
      <c r="K8" s="495"/>
    </row>
    <row r="9" spans="1:70" s="492" customFormat="1" ht="36.950000000000003" customHeight="1">
      <c r="B9" s="493"/>
      <c r="C9" s="494"/>
      <c r="D9" s="494"/>
      <c r="E9" s="963" t="s">
        <v>5982</v>
      </c>
      <c r="F9" s="962"/>
      <c r="G9" s="962"/>
      <c r="H9" s="962"/>
      <c r="I9" s="494"/>
      <c r="J9" s="494"/>
      <c r="K9" s="495"/>
    </row>
    <row r="10" spans="1:70" s="492" customFormat="1">
      <c r="B10" s="493"/>
      <c r="C10" s="494"/>
      <c r="D10" s="494"/>
      <c r="E10" s="494"/>
      <c r="F10" s="494"/>
      <c r="G10" s="494"/>
      <c r="H10" s="494"/>
      <c r="I10" s="494"/>
      <c r="J10" s="494"/>
      <c r="K10" s="495"/>
      <c r="V10" s="10"/>
    </row>
    <row r="11" spans="1:70" s="492" customFormat="1" ht="14.45" customHeight="1">
      <c r="B11" s="493"/>
      <c r="C11" s="494"/>
      <c r="D11" s="491" t="s">
        <v>22</v>
      </c>
      <c r="E11" s="494"/>
      <c r="F11" s="496" t="s">
        <v>5</v>
      </c>
      <c r="G11" s="494"/>
      <c r="H11" s="494"/>
      <c r="I11" s="491" t="s">
        <v>24</v>
      </c>
      <c r="J11" s="496" t="s">
        <v>5</v>
      </c>
      <c r="K11" s="495"/>
    </row>
    <row r="12" spans="1:70" s="492" customFormat="1" ht="14.45" customHeight="1">
      <c r="B12" s="493"/>
      <c r="C12" s="494"/>
      <c r="D12" s="491" t="s">
        <v>26</v>
      </c>
      <c r="E12" s="494"/>
      <c r="F12" s="496" t="s">
        <v>27</v>
      </c>
      <c r="G12" s="494"/>
      <c r="H12" s="494"/>
      <c r="I12" s="491" t="s">
        <v>28</v>
      </c>
      <c r="J12" s="497" t="str">
        <f>'Rekapitulace stavby'!AN8</f>
        <v>13. 12. 2017</v>
      </c>
      <c r="K12" s="495"/>
    </row>
    <row r="13" spans="1:70" s="492" customFormat="1" ht="10.9" customHeight="1">
      <c r="B13" s="493"/>
      <c r="C13" s="494"/>
      <c r="D13" s="494"/>
      <c r="E13" s="494"/>
      <c r="F13" s="494"/>
      <c r="G13" s="494"/>
      <c r="H13" s="494"/>
      <c r="I13" s="494"/>
      <c r="J13" s="494"/>
      <c r="K13" s="495"/>
    </row>
    <row r="14" spans="1:70" s="492" customFormat="1" ht="14.45" customHeight="1">
      <c r="B14" s="493"/>
      <c r="C14" s="494"/>
      <c r="D14" s="491" t="s">
        <v>34</v>
      </c>
      <c r="E14" s="494"/>
      <c r="F14" s="494"/>
      <c r="G14" s="494"/>
      <c r="H14" s="494"/>
      <c r="I14" s="491" t="s">
        <v>35</v>
      </c>
      <c r="J14" s="496" t="s">
        <v>36</v>
      </c>
      <c r="K14" s="495"/>
    </row>
    <row r="15" spans="1:70" s="492" customFormat="1" ht="18" customHeight="1">
      <c r="B15" s="493"/>
      <c r="C15" s="494"/>
      <c r="D15" s="494"/>
      <c r="E15" s="496" t="s">
        <v>37</v>
      </c>
      <c r="F15" s="494"/>
      <c r="G15" s="494"/>
      <c r="H15" s="494"/>
      <c r="I15" s="491" t="s">
        <v>38</v>
      </c>
      <c r="J15" s="496" t="s">
        <v>5</v>
      </c>
      <c r="K15" s="495"/>
    </row>
    <row r="16" spans="1:70" s="492" customFormat="1" ht="6.95" customHeight="1">
      <c r="B16" s="493"/>
      <c r="C16" s="494"/>
      <c r="D16" s="494"/>
      <c r="E16" s="494"/>
      <c r="F16" s="494"/>
      <c r="G16" s="494"/>
      <c r="H16" s="494"/>
      <c r="I16" s="494"/>
      <c r="J16" s="494"/>
      <c r="K16" s="495"/>
    </row>
    <row r="17" spans="2:11" s="492" customFormat="1" ht="14.45" customHeight="1">
      <c r="B17" s="493"/>
      <c r="C17" s="494"/>
      <c r="D17" s="491" t="s">
        <v>39</v>
      </c>
      <c r="E17" s="494"/>
      <c r="F17" s="494"/>
      <c r="G17" s="494"/>
      <c r="H17" s="494"/>
      <c r="I17" s="491" t="s">
        <v>35</v>
      </c>
      <c r="J17" s="496" t="str">
        <f>IF('Rekapitulace stavby'!AN13="Vyplň údaj","",IF('Rekapitulace stavby'!AN13="","",'Rekapitulace stavby'!AN13))</f>
        <v/>
      </c>
      <c r="K17" s="495"/>
    </row>
    <row r="18" spans="2:11" s="492" customFormat="1" ht="18" customHeight="1">
      <c r="B18" s="493"/>
      <c r="C18" s="494"/>
      <c r="D18" s="494"/>
      <c r="E18" s="496" t="str">
        <f>IF('Rekapitulace stavby'!E14="Vyplň údaj","",IF('Rekapitulace stavby'!E14="","",'Rekapitulace stavby'!E14))</f>
        <v/>
      </c>
      <c r="F18" s="494"/>
      <c r="G18" s="494"/>
      <c r="H18" s="494"/>
      <c r="I18" s="491" t="s">
        <v>38</v>
      </c>
      <c r="J18" s="496" t="str">
        <f>IF('Rekapitulace stavby'!AN14="Vyplň údaj","",IF('Rekapitulace stavby'!AN14="","",'Rekapitulace stavby'!AN14))</f>
        <v/>
      </c>
      <c r="K18" s="495"/>
    </row>
    <row r="19" spans="2:11" s="492" customFormat="1" ht="6.95" customHeight="1">
      <c r="B19" s="493"/>
      <c r="C19" s="494"/>
      <c r="D19" s="494"/>
      <c r="E19" s="494"/>
      <c r="F19" s="494"/>
      <c r="G19" s="494"/>
      <c r="H19" s="494"/>
      <c r="I19" s="494"/>
      <c r="J19" s="494"/>
      <c r="K19" s="495"/>
    </row>
    <row r="20" spans="2:11" s="492" customFormat="1" ht="14.45" customHeight="1">
      <c r="B20" s="493"/>
      <c r="C20" s="494"/>
      <c r="D20" s="491" t="s">
        <v>41</v>
      </c>
      <c r="E20" s="494"/>
      <c r="F20" s="494"/>
      <c r="G20" s="494"/>
      <c r="H20" s="494"/>
      <c r="I20" s="491" t="s">
        <v>35</v>
      </c>
      <c r="J20" s="496" t="s">
        <v>42</v>
      </c>
      <c r="K20" s="495"/>
    </row>
    <row r="21" spans="2:11" s="492" customFormat="1" ht="18" customHeight="1">
      <c r="B21" s="493"/>
      <c r="C21" s="494"/>
      <c r="D21" s="494"/>
      <c r="E21" s="496" t="s">
        <v>44</v>
      </c>
      <c r="F21" s="494"/>
      <c r="G21" s="494"/>
      <c r="H21" s="494"/>
      <c r="I21" s="491" t="s">
        <v>38</v>
      </c>
      <c r="J21" s="496" t="s">
        <v>5</v>
      </c>
      <c r="K21" s="495"/>
    </row>
    <row r="22" spans="2:11" s="492" customFormat="1" ht="6.95" customHeight="1">
      <c r="B22" s="493"/>
      <c r="C22" s="494"/>
      <c r="D22" s="494"/>
      <c r="E22" s="494"/>
      <c r="F22" s="494"/>
      <c r="G22" s="494"/>
      <c r="H22" s="494"/>
      <c r="I22" s="494"/>
      <c r="J22" s="494"/>
      <c r="K22" s="495"/>
    </row>
    <row r="23" spans="2:11" s="492" customFormat="1" ht="14.45" customHeight="1">
      <c r="B23" s="493"/>
      <c r="C23" s="494"/>
      <c r="D23" s="491" t="s">
        <v>45</v>
      </c>
      <c r="E23" s="494"/>
      <c r="F23" s="494"/>
      <c r="G23" s="494"/>
      <c r="H23" s="494"/>
      <c r="I23" s="494"/>
      <c r="J23" s="494"/>
      <c r="K23" s="495"/>
    </row>
    <row r="24" spans="2:11" s="501" customFormat="1" ht="85.5" customHeight="1">
      <c r="B24" s="498"/>
      <c r="C24" s="499"/>
      <c r="D24" s="499"/>
      <c r="E24" s="924" t="s">
        <v>154</v>
      </c>
      <c r="F24" s="924"/>
      <c r="G24" s="924"/>
      <c r="H24" s="924"/>
      <c r="I24" s="499"/>
      <c r="J24" s="499"/>
      <c r="K24" s="500"/>
    </row>
    <row r="25" spans="2:11" s="492" customFormat="1" ht="6.95" customHeight="1">
      <c r="B25" s="493"/>
      <c r="C25" s="494"/>
      <c r="D25" s="494"/>
      <c r="E25" s="494"/>
      <c r="F25" s="494"/>
      <c r="G25" s="494"/>
      <c r="H25" s="494"/>
      <c r="I25" s="494"/>
      <c r="J25" s="494"/>
      <c r="K25" s="495"/>
    </row>
    <row r="26" spans="2:11" s="492" customFormat="1" ht="6.95" customHeight="1">
      <c r="B26" s="493"/>
      <c r="C26" s="494"/>
      <c r="D26" s="502"/>
      <c r="E26" s="502"/>
      <c r="F26" s="502"/>
      <c r="G26" s="502"/>
      <c r="H26" s="502"/>
      <c r="I26" s="502"/>
      <c r="J26" s="502"/>
      <c r="K26" s="503"/>
    </row>
    <row r="27" spans="2:11" s="492" customFormat="1" ht="25.35" customHeight="1">
      <c r="B27" s="493"/>
      <c r="C27" s="494"/>
      <c r="D27" s="504" t="s">
        <v>48</v>
      </c>
      <c r="E27" s="494"/>
      <c r="F27" s="494"/>
      <c r="G27" s="494"/>
      <c r="H27" s="494"/>
      <c r="I27" s="494"/>
      <c r="J27" s="505">
        <f>ROUND(J82,0)</f>
        <v>0</v>
      </c>
      <c r="K27" s="495"/>
    </row>
    <row r="28" spans="2:11" s="492" customFormat="1" ht="6.95" customHeight="1">
      <c r="B28" s="493"/>
      <c r="C28" s="494"/>
      <c r="D28" s="502"/>
      <c r="E28" s="502"/>
      <c r="F28" s="502"/>
      <c r="G28" s="502"/>
      <c r="H28" s="502"/>
      <c r="I28" s="502"/>
      <c r="J28" s="502"/>
      <c r="K28" s="503"/>
    </row>
    <row r="29" spans="2:11" s="492" customFormat="1" ht="14.45" customHeight="1">
      <c r="B29" s="493"/>
      <c r="C29" s="494"/>
      <c r="D29" s="494"/>
      <c r="E29" s="494"/>
      <c r="F29" s="506" t="s">
        <v>50</v>
      </c>
      <c r="G29" s="494"/>
      <c r="H29" s="494"/>
      <c r="I29" s="506" t="s">
        <v>49</v>
      </c>
      <c r="J29" s="506" t="s">
        <v>51</v>
      </c>
      <c r="K29" s="495"/>
    </row>
    <row r="30" spans="2:11" s="492" customFormat="1" ht="14.45" customHeight="1">
      <c r="B30" s="493"/>
      <c r="C30" s="494"/>
      <c r="D30" s="507" t="s">
        <v>52</v>
      </c>
      <c r="E30" s="507" t="s">
        <v>53</v>
      </c>
      <c r="F30" s="508">
        <f>ROUND(SUM(BE82:BE215), 0)</f>
        <v>0</v>
      </c>
      <c r="G30" s="494"/>
      <c r="H30" s="494"/>
      <c r="I30" s="509">
        <v>0.21</v>
      </c>
      <c r="J30" s="508">
        <f>ROUND(ROUND((SUM(BE82:BE215)), 0)*I30, 1)</f>
        <v>0</v>
      </c>
      <c r="K30" s="495"/>
    </row>
    <row r="31" spans="2:11" s="492" customFormat="1" ht="14.45" customHeight="1">
      <c r="B31" s="493"/>
      <c r="C31" s="494"/>
      <c r="D31" s="494"/>
      <c r="E31" s="507" t="s">
        <v>54</v>
      </c>
      <c r="F31" s="508">
        <f>ROUND(SUM(BF82:BF215), 0)</f>
        <v>0</v>
      </c>
      <c r="G31" s="494"/>
      <c r="H31" s="494"/>
      <c r="I31" s="509">
        <v>0.15</v>
      </c>
      <c r="J31" s="508">
        <f>ROUND(ROUND((SUM(BF82:BF215)), 0)*I31, 1)</f>
        <v>0</v>
      </c>
      <c r="K31" s="495"/>
    </row>
    <row r="32" spans="2:11" s="492" customFormat="1" ht="14.45" hidden="1" customHeight="1">
      <c r="B32" s="493"/>
      <c r="C32" s="494"/>
      <c r="D32" s="494"/>
      <c r="E32" s="507" t="s">
        <v>55</v>
      </c>
      <c r="F32" s="508">
        <f>ROUND(SUM(BG82:BG215), 0)</f>
        <v>0</v>
      </c>
      <c r="G32" s="494"/>
      <c r="H32" s="494"/>
      <c r="I32" s="509">
        <v>0.21</v>
      </c>
      <c r="J32" s="508">
        <v>0</v>
      </c>
      <c r="K32" s="495"/>
    </row>
    <row r="33" spans="2:11" s="492" customFormat="1" ht="14.45" hidden="1" customHeight="1">
      <c r="B33" s="493"/>
      <c r="C33" s="494"/>
      <c r="D33" s="494"/>
      <c r="E33" s="507" t="s">
        <v>56</v>
      </c>
      <c r="F33" s="508">
        <f>ROUND(SUM(BH82:BH215), 0)</f>
        <v>0</v>
      </c>
      <c r="G33" s="494"/>
      <c r="H33" s="494"/>
      <c r="I33" s="509">
        <v>0.15</v>
      </c>
      <c r="J33" s="508">
        <v>0</v>
      </c>
      <c r="K33" s="495"/>
    </row>
    <row r="34" spans="2:11" s="492" customFormat="1" ht="14.45" hidden="1" customHeight="1">
      <c r="B34" s="493"/>
      <c r="C34" s="494"/>
      <c r="D34" s="494"/>
      <c r="E34" s="507" t="s">
        <v>57</v>
      </c>
      <c r="F34" s="508">
        <f>ROUND(SUM(BI82:BI215), 0)</f>
        <v>0</v>
      </c>
      <c r="G34" s="494"/>
      <c r="H34" s="494"/>
      <c r="I34" s="509">
        <v>0</v>
      </c>
      <c r="J34" s="508">
        <v>0</v>
      </c>
      <c r="K34" s="495"/>
    </row>
    <row r="35" spans="2:11" s="492" customFormat="1" ht="6.95" customHeight="1">
      <c r="B35" s="493"/>
      <c r="C35" s="494"/>
      <c r="D35" s="494"/>
      <c r="E35" s="494"/>
      <c r="F35" s="494"/>
      <c r="G35" s="494"/>
      <c r="H35" s="494"/>
      <c r="I35" s="494"/>
      <c r="J35" s="494"/>
      <c r="K35" s="495"/>
    </row>
    <row r="36" spans="2:11" s="492" customFormat="1" ht="25.35" customHeight="1">
      <c r="B36" s="493"/>
      <c r="C36" s="510"/>
      <c r="D36" s="511" t="s">
        <v>58</v>
      </c>
      <c r="E36" s="512"/>
      <c r="F36" s="512"/>
      <c r="G36" s="513" t="s">
        <v>59</v>
      </c>
      <c r="H36" s="514" t="s">
        <v>60</v>
      </c>
      <c r="I36" s="512"/>
      <c r="J36" s="515">
        <f>SUM(J27:J34)</f>
        <v>0</v>
      </c>
      <c r="K36" s="516"/>
    </row>
    <row r="37" spans="2:11" s="492" customFormat="1" ht="14.45" customHeight="1">
      <c r="B37" s="517"/>
      <c r="C37" s="518"/>
      <c r="D37" s="518"/>
      <c r="E37" s="518"/>
      <c r="F37" s="518"/>
      <c r="G37" s="518"/>
      <c r="H37" s="518"/>
      <c r="I37" s="518"/>
      <c r="J37" s="518"/>
      <c r="K37" s="519"/>
    </row>
    <row r="41" spans="2:11" s="492" customFormat="1" ht="6.95" customHeight="1">
      <c r="B41" s="520"/>
      <c r="C41" s="521"/>
      <c r="D41" s="521"/>
      <c r="E41" s="521"/>
      <c r="F41" s="521"/>
      <c r="G41" s="521"/>
      <c r="H41" s="521"/>
      <c r="I41" s="521"/>
      <c r="J41" s="521"/>
      <c r="K41" s="522"/>
    </row>
    <row r="42" spans="2:11" s="492" customFormat="1" ht="36.950000000000003" customHeight="1">
      <c r="B42" s="493"/>
      <c r="C42" s="488" t="s">
        <v>155</v>
      </c>
      <c r="D42" s="494"/>
      <c r="E42" s="494"/>
      <c r="F42" s="494"/>
      <c r="G42" s="494"/>
      <c r="H42" s="494"/>
      <c r="I42" s="494"/>
      <c r="J42" s="494"/>
      <c r="K42" s="495"/>
    </row>
    <row r="43" spans="2:11" s="492" customFormat="1" ht="6.95" customHeight="1">
      <c r="B43" s="493"/>
      <c r="C43" s="494"/>
      <c r="D43" s="494"/>
      <c r="E43" s="494"/>
      <c r="F43" s="494"/>
      <c r="G43" s="494"/>
      <c r="H43" s="494"/>
      <c r="I43" s="494"/>
      <c r="J43" s="494"/>
      <c r="K43" s="495"/>
    </row>
    <row r="44" spans="2:11" s="492" customFormat="1" ht="14.45" customHeight="1">
      <c r="B44" s="493"/>
      <c r="C44" s="491" t="s">
        <v>20</v>
      </c>
      <c r="D44" s="494"/>
      <c r="E44" s="494"/>
      <c r="F44" s="494"/>
      <c r="G44" s="494"/>
      <c r="H44" s="494"/>
      <c r="I44" s="494"/>
      <c r="J44" s="494"/>
      <c r="K44" s="495"/>
    </row>
    <row r="45" spans="2:11" s="492" customFormat="1" ht="16.5" customHeight="1">
      <c r="B45" s="493"/>
      <c r="C45" s="494"/>
      <c r="D45" s="494"/>
      <c r="E45" s="961" t="str">
        <f>E7</f>
        <v>Rekonstrukce domu blok 60, č.p. 2180, ul. Táboritů v mostě, domov se zvláštním režimem</v>
      </c>
      <c r="F45" s="967"/>
      <c r="G45" s="967"/>
      <c r="H45" s="967"/>
      <c r="I45" s="494"/>
      <c r="J45" s="494"/>
      <c r="K45" s="495"/>
    </row>
    <row r="46" spans="2:11" s="492" customFormat="1" ht="14.45" customHeight="1">
      <c r="B46" s="493"/>
      <c r="C46" s="491" t="s">
        <v>150</v>
      </c>
      <c r="D46" s="494"/>
      <c r="E46" s="494"/>
      <c r="F46" s="494"/>
      <c r="G46" s="494"/>
      <c r="H46" s="494"/>
      <c r="I46" s="494"/>
      <c r="J46" s="494"/>
      <c r="K46" s="495"/>
    </row>
    <row r="47" spans="2:11" s="492" customFormat="1" ht="17.25" customHeight="1">
      <c r="B47" s="493"/>
      <c r="C47" s="494"/>
      <c r="D47" s="494"/>
      <c r="E47" s="963" t="str">
        <f>E9</f>
        <v>2 - SO 02 - Oplocení</v>
      </c>
      <c r="F47" s="962"/>
      <c r="G47" s="962"/>
      <c r="H47" s="962"/>
      <c r="I47" s="494"/>
      <c r="J47" s="494"/>
      <c r="K47" s="495"/>
    </row>
    <row r="48" spans="2:11" s="492" customFormat="1" ht="6.95" customHeight="1">
      <c r="B48" s="493"/>
      <c r="C48" s="494"/>
      <c r="D48" s="494"/>
      <c r="E48" s="494"/>
      <c r="F48" s="494"/>
      <c r="G48" s="494"/>
      <c r="H48" s="494"/>
      <c r="I48" s="494"/>
      <c r="J48" s="494"/>
      <c r="K48" s="495"/>
    </row>
    <row r="49" spans="2:47" s="492" customFormat="1" ht="18" customHeight="1">
      <c r="B49" s="493"/>
      <c r="C49" s="491" t="s">
        <v>26</v>
      </c>
      <c r="D49" s="494"/>
      <c r="E49" s="494"/>
      <c r="F49" s="496" t="str">
        <f>F12</f>
        <v>Most</v>
      </c>
      <c r="G49" s="494"/>
      <c r="H49" s="494"/>
      <c r="I49" s="491" t="s">
        <v>28</v>
      </c>
      <c r="J49" s="497" t="str">
        <f>IF(J12="","",J12)</f>
        <v>13. 12. 2017</v>
      </c>
      <c r="K49" s="495"/>
    </row>
    <row r="50" spans="2:47" s="492" customFormat="1" ht="6.95" customHeight="1">
      <c r="B50" s="493"/>
      <c r="C50" s="494"/>
      <c r="D50" s="494"/>
      <c r="E50" s="494"/>
      <c r="F50" s="494"/>
      <c r="G50" s="494"/>
      <c r="H50" s="494"/>
      <c r="I50" s="494"/>
      <c r="J50" s="494"/>
      <c r="K50" s="495"/>
    </row>
    <row r="51" spans="2:47" s="492" customFormat="1" ht="15">
      <c r="B51" s="493"/>
      <c r="C51" s="491" t="s">
        <v>34</v>
      </c>
      <c r="D51" s="494"/>
      <c r="E51" s="494"/>
      <c r="F51" s="496" t="str">
        <f>E15</f>
        <v>Mostecká bytová a.s.</v>
      </c>
      <c r="G51" s="494"/>
      <c r="H51" s="494"/>
      <c r="I51" s="491" t="s">
        <v>41</v>
      </c>
      <c r="J51" s="924" t="str">
        <f>E21</f>
        <v>Ct. Žežulka - ZEFRAPROJEKT</v>
      </c>
      <c r="K51" s="495"/>
    </row>
    <row r="52" spans="2:47" s="492" customFormat="1" ht="14.45" customHeight="1">
      <c r="B52" s="493"/>
      <c r="C52" s="491" t="s">
        <v>39</v>
      </c>
      <c r="D52" s="494"/>
      <c r="E52" s="494"/>
      <c r="F52" s="496" t="str">
        <f>IF(E18="","",E18)</f>
        <v/>
      </c>
      <c r="G52" s="494"/>
      <c r="H52" s="494"/>
      <c r="I52" s="494"/>
      <c r="J52" s="964"/>
      <c r="K52" s="495"/>
    </row>
    <row r="53" spans="2:47" s="492" customFormat="1" ht="10.35" customHeight="1">
      <c r="B53" s="493"/>
      <c r="C53" s="494"/>
      <c r="D53" s="494"/>
      <c r="E53" s="494"/>
      <c r="F53" s="494"/>
      <c r="G53" s="494"/>
      <c r="H53" s="494"/>
      <c r="I53" s="494"/>
      <c r="J53" s="494"/>
      <c r="K53" s="495"/>
    </row>
    <row r="54" spans="2:47" s="492" customFormat="1" ht="29.25" customHeight="1">
      <c r="B54" s="493"/>
      <c r="C54" s="523" t="s">
        <v>156</v>
      </c>
      <c r="D54" s="510"/>
      <c r="E54" s="510"/>
      <c r="F54" s="510"/>
      <c r="G54" s="510"/>
      <c r="H54" s="510"/>
      <c r="I54" s="510"/>
      <c r="J54" s="524" t="s">
        <v>157</v>
      </c>
      <c r="K54" s="525"/>
    </row>
    <row r="55" spans="2:47" s="492" customFormat="1" ht="10.35" customHeight="1">
      <c r="B55" s="493"/>
      <c r="C55" s="494"/>
      <c r="D55" s="494"/>
      <c r="E55" s="494"/>
      <c r="F55" s="494"/>
      <c r="G55" s="494"/>
      <c r="H55" s="494"/>
      <c r="I55" s="494"/>
      <c r="J55" s="494"/>
      <c r="K55" s="495"/>
    </row>
    <row r="56" spans="2:47" s="492" customFormat="1" ht="29.25" customHeight="1">
      <c r="B56" s="493"/>
      <c r="C56" s="526" t="s">
        <v>158</v>
      </c>
      <c r="D56" s="494"/>
      <c r="E56" s="494"/>
      <c r="F56" s="494"/>
      <c r="G56" s="494"/>
      <c r="H56" s="494"/>
      <c r="I56" s="494"/>
      <c r="J56" s="505">
        <f>J82</f>
        <v>0</v>
      </c>
      <c r="K56" s="495"/>
      <c r="AU56" s="482" t="s">
        <v>159</v>
      </c>
    </row>
    <row r="57" spans="2:47" s="533" customFormat="1" ht="24.95" customHeight="1">
      <c r="B57" s="527"/>
      <c r="C57" s="528"/>
      <c r="D57" s="529" t="s">
        <v>160</v>
      </c>
      <c r="E57" s="530"/>
      <c r="F57" s="530"/>
      <c r="G57" s="530"/>
      <c r="H57" s="530"/>
      <c r="I57" s="530"/>
      <c r="J57" s="531">
        <f>J83</f>
        <v>0</v>
      </c>
      <c r="K57" s="532"/>
    </row>
    <row r="58" spans="2:47" s="540" customFormat="1" ht="19.899999999999999" customHeight="1">
      <c r="B58" s="534"/>
      <c r="C58" s="535"/>
      <c r="D58" s="536" t="s">
        <v>1954</v>
      </c>
      <c r="E58" s="537"/>
      <c r="F58" s="537"/>
      <c r="G58" s="537"/>
      <c r="H58" s="537"/>
      <c r="I58" s="537"/>
      <c r="J58" s="538">
        <f>J84</f>
        <v>0</v>
      </c>
      <c r="K58" s="539"/>
    </row>
    <row r="59" spans="2:47" s="540" customFormat="1" ht="19.899999999999999" customHeight="1">
      <c r="B59" s="534"/>
      <c r="C59" s="535"/>
      <c r="D59" s="536" t="s">
        <v>1955</v>
      </c>
      <c r="E59" s="537"/>
      <c r="F59" s="537"/>
      <c r="G59" s="537"/>
      <c r="H59" s="537"/>
      <c r="I59" s="537"/>
      <c r="J59" s="538">
        <f>J131</f>
        <v>0</v>
      </c>
      <c r="K59" s="539"/>
    </row>
    <row r="60" spans="2:47" s="540" customFormat="1" ht="19.899999999999999" customHeight="1">
      <c r="B60" s="534"/>
      <c r="C60" s="535"/>
      <c r="D60" s="536" t="s">
        <v>161</v>
      </c>
      <c r="E60" s="537"/>
      <c r="F60" s="537"/>
      <c r="G60" s="537"/>
      <c r="H60" s="537"/>
      <c r="I60" s="537"/>
      <c r="J60" s="538">
        <f>J167</f>
        <v>0</v>
      </c>
      <c r="K60" s="539"/>
    </row>
    <row r="61" spans="2:47" s="540" customFormat="1" ht="19.899999999999999" customHeight="1">
      <c r="B61" s="534"/>
      <c r="C61" s="535"/>
      <c r="D61" s="536" t="s">
        <v>165</v>
      </c>
      <c r="E61" s="537"/>
      <c r="F61" s="537"/>
      <c r="G61" s="537"/>
      <c r="H61" s="537"/>
      <c r="I61" s="537"/>
      <c r="J61" s="538">
        <f>J202</f>
        <v>0</v>
      </c>
      <c r="K61" s="539"/>
    </row>
    <row r="62" spans="2:47" s="533" customFormat="1" ht="24.95" customHeight="1">
      <c r="B62" s="527"/>
      <c r="C62" s="528"/>
      <c r="D62" s="529" t="s">
        <v>180</v>
      </c>
      <c r="E62" s="530"/>
      <c r="F62" s="530"/>
      <c r="G62" s="530"/>
      <c r="H62" s="530"/>
      <c r="I62" s="530"/>
      <c r="J62" s="531">
        <f>J207</f>
        <v>0</v>
      </c>
      <c r="K62" s="532"/>
    </row>
    <row r="63" spans="2:47" s="492" customFormat="1" ht="21.75" customHeight="1">
      <c r="B63" s="493"/>
      <c r="C63" s="494"/>
      <c r="D63" s="494"/>
      <c r="E63" s="494"/>
      <c r="F63" s="494"/>
      <c r="G63" s="494"/>
      <c r="H63" s="494"/>
      <c r="I63" s="494"/>
      <c r="J63" s="494"/>
      <c r="K63" s="495"/>
    </row>
    <row r="64" spans="2:47" s="492" customFormat="1" ht="6.95" customHeight="1">
      <c r="B64" s="517"/>
      <c r="C64" s="518"/>
      <c r="D64" s="518"/>
      <c r="E64" s="518"/>
      <c r="F64" s="518"/>
      <c r="G64" s="518"/>
      <c r="H64" s="518"/>
      <c r="I64" s="518"/>
      <c r="J64" s="518"/>
      <c r="K64" s="519"/>
    </row>
    <row r="68" spans="2:12" s="492" customFormat="1" ht="6.95" customHeight="1">
      <c r="B68" s="520"/>
      <c r="C68" s="521"/>
      <c r="D68" s="521"/>
      <c r="E68" s="521"/>
      <c r="F68" s="521"/>
      <c r="G68" s="521"/>
      <c r="H68" s="521"/>
      <c r="I68" s="521"/>
      <c r="J68" s="521"/>
      <c r="K68" s="521"/>
      <c r="L68" s="493"/>
    </row>
    <row r="69" spans="2:12" s="492" customFormat="1" ht="36.950000000000003" customHeight="1">
      <c r="B69" s="493"/>
      <c r="C69" s="541" t="s">
        <v>181</v>
      </c>
      <c r="L69" s="493"/>
    </row>
    <row r="70" spans="2:12" s="492" customFormat="1" ht="6.95" customHeight="1">
      <c r="B70" s="493"/>
      <c r="L70" s="493"/>
    </row>
    <row r="71" spans="2:12" s="492" customFormat="1" ht="14.45" customHeight="1">
      <c r="B71" s="493"/>
      <c r="C71" s="542" t="s">
        <v>20</v>
      </c>
      <c r="L71" s="493"/>
    </row>
    <row r="72" spans="2:12" s="492" customFormat="1" ht="16.5" customHeight="1">
      <c r="B72" s="493"/>
      <c r="E72" s="965" t="str">
        <f>E7</f>
        <v>Rekonstrukce domu blok 60, č.p. 2180, ul. Táboritů v mostě, domov se zvláštním režimem</v>
      </c>
      <c r="F72" s="966"/>
      <c r="G72" s="966"/>
      <c r="H72" s="966"/>
      <c r="L72" s="493"/>
    </row>
    <row r="73" spans="2:12" s="492" customFormat="1" ht="14.45" customHeight="1">
      <c r="B73" s="493"/>
      <c r="C73" s="542" t="s">
        <v>150</v>
      </c>
      <c r="L73" s="493"/>
    </row>
    <row r="74" spans="2:12" s="492" customFormat="1" ht="17.25" customHeight="1">
      <c r="B74" s="493"/>
      <c r="E74" s="935" t="str">
        <f>E9</f>
        <v>2 - SO 02 - Oplocení</v>
      </c>
      <c r="F74" s="959"/>
      <c r="G74" s="959"/>
      <c r="H74" s="959"/>
      <c r="L74" s="493"/>
    </row>
    <row r="75" spans="2:12" s="492" customFormat="1" ht="6.95" customHeight="1">
      <c r="B75" s="493"/>
      <c r="L75" s="493"/>
    </row>
    <row r="76" spans="2:12" s="492" customFormat="1" ht="18" customHeight="1">
      <c r="B76" s="493"/>
      <c r="C76" s="542" t="s">
        <v>26</v>
      </c>
      <c r="F76" s="543" t="str">
        <f>F12</f>
        <v>Most</v>
      </c>
      <c r="I76" s="542" t="s">
        <v>28</v>
      </c>
      <c r="J76" s="544" t="str">
        <f>IF(J12="","",J12)</f>
        <v>13. 12. 2017</v>
      </c>
      <c r="L76" s="493"/>
    </row>
    <row r="77" spans="2:12" s="492" customFormat="1" ht="6.95" customHeight="1">
      <c r="B77" s="493"/>
      <c r="L77" s="493"/>
    </row>
    <row r="78" spans="2:12" s="492" customFormat="1" ht="15">
      <c r="B78" s="493"/>
      <c r="C78" s="542" t="s">
        <v>34</v>
      </c>
      <c r="F78" s="543" t="str">
        <f>E15</f>
        <v>Mostecká bytová a.s.</v>
      </c>
      <c r="I78" s="542" t="s">
        <v>41</v>
      </c>
      <c r="J78" s="543" t="str">
        <f>E21</f>
        <v>Ct. Žežulka - ZEFRAPROJEKT</v>
      </c>
      <c r="L78" s="493"/>
    </row>
    <row r="79" spans="2:12" s="492" customFormat="1" ht="14.45" customHeight="1">
      <c r="B79" s="493"/>
      <c r="C79" s="542" t="s">
        <v>39</v>
      </c>
      <c r="F79" s="543" t="str">
        <f>IF(E18="","",E18)</f>
        <v/>
      </c>
      <c r="L79" s="493"/>
    </row>
    <row r="80" spans="2:12" s="492" customFormat="1" ht="10.35" customHeight="1">
      <c r="B80" s="493"/>
      <c r="L80" s="493"/>
    </row>
    <row r="81" spans="2:65" s="552" customFormat="1" ht="29.25" customHeight="1">
      <c r="B81" s="545"/>
      <c r="C81" s="546" t="s">
        <v>182</v>
      </c>
      <c r="D81" s="547" t="s">
        <v>67</v>
      </c>
      <c r="E81" s="547" t="s">
        <v>63</v>
      </c>
      <c r="F81" s="547" t="s">
        <v>183</v>
      </c>
      <c r="G81" s="547" t="s">
        <v>184</v>
      </c>
      <c r="H81" s="547" t="s">
        <v>185</v>
      </c>
      <c r="I81" s="547" t="s">
        <v>186</v>
      </c>
      <c r="J81" s="547" t="s">
        <v>157</v>
      </c>
      <c r="K81" s="548" t="s">
        <v>187</v>
      </c>
      <c r="L81" s="545"/>
      <c r="M81" s="549" t="s">
        <v>188</v>
      </c>
      <c r="N81" s="550" t="s">
        <v>52</v>
      </c>
      <c r="O81" s="550" t="s">
        <v>189</v>
      </c>
      <c r="P81" s="550" t="s">
        <v>190</v>
      </c>
      <c r="Q81" s="550" t="s">
        <v>191</v>
      </c>
      <c r="R81" s="550" t="s">
        <v>192</v>
      </c>
      <c r="S81" s="550" t="s">
        <v>193</v>
      </c>
      <c r="T81" s="551" t="s">
        <v>194</v>
      </c>
    </row>
    <row r="82" spans="2:65" s="492" customFormat="1" ht="29.25" customHeight="1">
      <c r="B82" s="493"/>
      <c r="C82" s="553" t="s">
        <v>158</v>
      </c>
      <c r="J82" s="554">
        <f>BK82</f>
        <v>0</v>
      </c>
      <c r="L82" s="493"/>
      <c r="M82" s="555"/>
      <c r="N82" s="502"/>
      <c r="O82" s="502"/>
      <c r="P82" s="556">
        <f>P83+P207</f>
        <v>0</v>
      </c>
      <c r="Q82" s="502"/>
      <c r="R82" s="556">
        <f>R83+R207</f>
        <v>21.560235079999998</v>
      </c>
      <c r="S82" s="502"/>
      <c r="T82" s="557">
        <f>T83+T207</f>
        <v>0</v>
      </c>
      <c r="AT82" s="482" t="s">
        <v>81</v>
      </c>
      <c r="AU82" s="482" t="s">
        <v>159</v>
      </c>
      <c r="BK82" s="558">
        <f>BK83+BK207</f>
        <v>0</v>
      </c>
    </row>
    <row r="83" spans="2:65" s="560" customFormat="1" ht="37.35" customHeight="1">
      <c r="B83" s="559"/>
      <c r="D83" s="561" t="s">
        <v>81</v>
      </c>
      <c r="E83" s="562" t="s">
        <v>195</v>
      </c>
      <c r="F83" s="562" t="s">
        <v>196</v>
      </c>
      <c r="J83" s="563">
        <f>BK83</f>
        <v>0</v>
      </c>
      <c r="L83" s="559"/>
      <c r="M83" s="564"/>
      <c r="N83" s="565"/>
      <c r="O83" s="565"/>
      <c r="P83" s="566">
        <f>P84+P131+P167+P202</f>
        <v>0</v>
      </c>
      <c r="Q83" s="565"/>
      <c r="R83" s="566">
        <f>R84+R131+R167+R202</f>
        <v>21.560235079999998</v>
      </c>
      <c r="S83" s="565"/>
      <c r="T83" s="567">
        <f>T84+T131+T167+T202</f>
        <v>0</v>
      </c>
      <c r="AR83" s="561" t="s">
        <v>11</v>
      </c>
      <c r="AT83" s="568" t="s">
        <v>81</v>
      </c>
      <c r="AU83" s="568" t="s">
        <v>82</v>
      </c>
      <c r="AY83" s="561" t="s">
        <v>197</v>
      </c>
      <c r="BK83" s="569">
        <f>BK84+BK131+BK167+BK202</f>
        <v>0</v>
      </c>
    </row>
    <row r="84" spans="2:65" s="560" customFormat="1" ht="19.899999999999999" customHeight="1">
      <c r="B84" s="559"/>
      <c r="D84" s="561" t="s">
        <v>81</v>
      </c>
      <c r="E84" s="570" t="s">
        <v>11</v>
      </c>
      <c r="F84" s="570" t="s">
        <v>1967</v>
      </c>
      <c r="J84" s="571">
        <f>BK84</f>
        <v>0</v>
      </c>
      <c r="L84" s="559"/>
      <c r="M84" s="564"/>
      <c r="N84" s="565"/>
      <c r="O84" s="565"/>
      <c r="P84" s="566">
        <f>SUM(P85:P130)</f>
        <v>0</v>
      </c>
      <c r="Q84" s="565"/>
      <c r="R84" s="566">
        <f>SUM(R85:R130)</f>
        <v>0</v>
      </c>
      <c r="S84" s="565"/>
      <c r="T84" s="567">
        <f>SUM(T85:T130)</f>
        <v>0</v>
      </c>
      <c r="AR84" s="561" t="s">
        <v>11</v>
      </c>
      <c r="AT84" s="568" t="s">
        <v>81</v>
      </c>
      <c r="AU84" s="568" t="s">
        <v>11</v>
      </c>
      <c r="AY84" s="561" t="s">
        <v>197</v>
      </c>
      <c r="BK84" s="569">
        <f>SUM(BK85:BK130)</f>
        <v>0</v>
      </c>
    </row>
    <row r="85" spans="2:65" s="492" customFormat="1" ht="38.25" customHeight="1">
      <c r="B85" s="493"/>
      <c r="C85" s="572" t="s">
        <v>11</v>
      </c>
      <c r="D85" s="572" t="s">
        <v>199</v>
      </c>
      <c r="E85" s="573" t="s">
        <v>5983</v>
      </c>
      <c r="F85" s="574" t="s">
        <v>5984</v>
      </c>
      <c r="G85" s="575" t="s">
        <v>213</v>
      </c>
      <c r="H85" s="576">
        <v>5.6639999999999997</v>
      </c>
      <c r="I85" s="7"/>
      <c r="J85" s="577">
        <f>ROUND(I85*H85,0)</f>
        <v>0</v>
      </c>
      <c r="K85" s="574" t="s">
        <v>203</v>
      </c>
      <c r="L85" s="493"/>
      <c r="M85" s="578" t="s">
        <v>5</v>
      </c>
      <c r="N85" s="579" t="s">
        <v>53</v>
      </c>
      <c r="O85" s="494"/>
      <c r="P85" s="580">
        <f>O85*H85</f>
        <v>0</v>
      </c>
      <c r="Q85" s="580">
        <v>0</v>
      </c>
      <c r="R85" s="580">
        <f>Q85*H85</f>
        <v>0</v>
      </c>
      <c r="S85" s="580">
        <v>0</v>
      </c>
      <c r="T85" s="581">
        <f>S85*H85</f>
        <v>0</v>
      </c>
      <c r="AR85" s="482" t="s">
        <v>129</v>
      </c>
      <c r="AT85" s="482" t="s">
        <v>199</v>
      </c>
      <c r="AU85" s="482" t="s">
        <v>89</v>
      </c>
      <c r="AY85" s="482" t="s">
        <v>197</v>
      </c>
      <c r="BE85" s="582">
        <f>IF(N85="základní",J85,0)</f>
        <v>0</v>
      </c>
      <c r="BF85" s="582">
        <f>IF(N85="snížená",J85,0)</f>
        <v>0</v>
      </c>
      <c r="BG85" s="582">
        <f>IF(N85="zákl. přenesená",J85,0)</f>
        <v>0</v>
      </c>
      <c r="BH85" s="582">
        <f>IF(N85="sníž. přenesená",J85,0)</f>
        <v>0</v>
      </c>
      <c r="BI85" s="582">
        <f>IF(N85="nulová",J85,0)</f>
        <v>0</v>
      </c>
      <c r="BJ85" s="482" t="s">
        <v>11</v>
      </c>
      <c r="BK85" s="582">
        <f>ROUND(I85*H85,0)</f>
        <v>0</v>
      </c>
      <c r="BL85" s="482" t="s">
        <v>129</v>
      </c>
      <c r="BM85" s="482" t="s">
        <v>5985</v>
      </c>
    </row>
    <row r="86" spans="2:65" s="492" customFormat="1" ht="54">
      <c r="B86" s="493"/>
      <c r="D86" s="594" t="s">
        <v>257</v>
      </c>
      <c r="F86" s="595" t="s">
        <v>5986</v>
      </c>
      <c r="L86" s="493"/>
      <c r="M86" s="596"/>
      <c r="N86" s="494"/>
      <c r="O86" s="494"/>
      <c r="P86" s="494"/>
      <c r="Q86" s="494"/>
      <c r="R86" s="494"/>
      <c r="S86" s="494"/>
      <c r="T86" s="597"/>
      <c r="AT86" s="482" t="s">
        <v>257</v>
      </c>
      <c r="AU86" s="482" t="s">
        <v>89</v>
      </c>
    </row>
    <row r="87" spans="2:65" s="599" customFormat="1">
      <c r="B87" s="598"/>
      <c r="D87" s="594" t="s">
        <v>205</v>
      </c>
      <c r="E87" s="600" t="s">
        <v>5</v>
      </c>
      <c r="F87" s="601" t="s">
        <v>5987</v>
      </c>
      <c r="H87" s="600" t="s">
        <v>5</v>
      </c>
      <c r="L87" s="598"/>
      <c r="M87" s="602"/>
      <c r="N87" s="603"/>
      <c r="O87" s="603"/>
      <c r="P87" s="603"/>
      <c r="Q87" s="603"/>
      <c r="R87" s="603"/>
      <c r="S87" s="603"/>
      <c r="T87" s="604"/>
      <c r="AT87" s="600" t="s">
        <v>205</v>
      </c>
      <c r="AU87" s="600" t="s">
        <v>89</v>
      </c>
      <c r="AV87" s="599" t="s">
        <v>11</v>
      </c>
      <c r="AW87" s="599" t="s">
        <v>43</v>
      </c>
      <c r="AX87" s="599" t="s">
        <v>82</v>
      </c>
      <c r="AY87" s="600" t="s">
        <v>197</v>
      </c>
    </row>
    <row r="88" spans="2:65" s="599" customFormat="1">
      <c r="B88" s="598"/>
      <c r="D88" s="594" t="s">
        <v>205</v>
      </c>
      <c r="E88" s="600" t="s">
        <v>5</v>
      </c>
      <c r="F88" s="601" t="s">
        <v>5988</v>
      </c>
      <c r="H88" s="600" t="s">
        <v>5</v>
      </c>
      <c r="L88" s="598"/>
      <c r="M88" s="602"/>
      <c r="N88" s="603"/>
      <c r="O88" s="603"/>
      <c r="P88" s="603"/>
      <c r="Q88" s="603"/>
      <c r="R88" s="603"/>
      <c r="S88" s="603"/>
      <c r="T88" s="604"/>
      <c r="AT88" s="600" t="s">
        <v>205</v>
      </c>
      <c r="AU88" s="600" t="s">
        <v>89</v>
      </c>
      <c r="AV88" s="599" t="s">
        <v>11</v>
      </c>
      <c r="AW88" s="599" t="s">
        <v>43</v>
      </c>
      <c r="AX88" s="599" t="s">
        <v>82</v>
      </c>
      <c r="AY88" s="600" t="s">
        <v>197</v>
      </c>
    </row>
    <row r="89" spans="2:65" s="599" customFormat="1">
      <c r="B89" s="598"/>
      <c r="D89" s="594" t="s">
        <v>205</v>
      </c>
      <c r="E89" s="600" t="s">
        <v>5</v>
      </c>
      <c r="F89" s="601" t="s">
        <v>5989</v>
      </c>
      <c r="H89" s="600" t="s">
        <v>5</v>
      </c>
      <c r="L89" s="598"/>
      <c r="M89" s="602"/>
      <c r="N89" s="603"/>
      <c r="O89" s="603"/>
      <c r="P89" s="603"/>
      <c r="Q89" s="603"/>
      <c r="R89" s="603"/>
      <c r="S89" s="603"/>
      <c r="T89" s="604"/>
      <c r="AT89" s="600" t="s">
        <v>205</v>
      </c>
      <c r="AU89" s="600" t="s">
        <v>89</v>
      </c>
      <c r="AV89" s="599" t="s">
        <v>11</v>
      </c>
      <c r="AW89" s="599" t="s">
        <v>43</v>
      </c>
      <c r="AX89" s="599" t="s">
        <v>82</v>
      </c>
      <c r="AY89" s="600" t="s">
        <v>197</v>
      </c>
    </row>
    <row r="90" spans="2:65" s="606" customFormat="1">
      <c r="B90" s="605"/>
      <c r="D90" s="594" t="s">
        <v>205</v>
      </c>
      <c r="E90" s="607" t="s">
        <v>5</v>
      </c>
      <c r="F90" s="608" t="s">
        <v>5990</v>
      </c>
      <c r="H90" s="609">
        <v>5.4720000000000004</v>
      </c>
      <c r="L90" s="605"/>
      <c r="M90" s="610"/>
      <c r="N90" s="611"/>
      <c r="O90" s="611"/>
      <c r="P90" s="611"/>
      <c r="Q90" s="611"/>
      <c r="R90" s="611"/>
      <c r="S90" s="611"/>
      <c r="T90" s="612"/>
      <c r="AT90" s="607" t="s">
        <v>205</v>
      </c>
      <c r="AU90" s="607" t="s">
        <v>89</v>
      </c>
      <c r="AV90" s="606" t="s">
        <v>89</v>
      </c>
      <c r="AW90" s="606" t="s">
        <v>43</v>
      </c>
      <c r="AX90" s="606" t="s">
        <v>82</v>
      </c>
      <c r="AY90" s="607" t="s">
        <v>197</v>
      </c>
    </row>
    <row r="91" spans="2:65" s="622" customFormat="1">
      <c r="B91" s="621"/>
      <c r="D91" s="594" t="s">
        <v>205</v>
      </c>
      <c r="E91" s="623" t="s">
        <v>5</v>
      </c>
      <c r="F91" s="624" t="s">
        <v>5991</v>
      </c>
      <c r="H91" s="625">
        <v>5.4720000000000004</v>
      </c>
      <c r="L91" s="621"/>
      <c r="M91" s="626"/>
      <c r="N91" s="627"/>
      <c r="O91" s="627"/>
      <c r="P91" s="627"/>
      <c r="Q91" s="627"/>
      <c r="R91" s="627"/>
      <c r="S91" s="627"/>
      <c r="T91" s="628"/>
      <c r="AT91" s="623" t="s">
        <v>205</v>
      </c>
      <c r="AU91" s="623" t="s">
        <v>89</v>
      </c>
      <c r="AV91" s="622" t="s">
        <v>114</v>
      </c>
      <c r="AW91" s="622" t="s">
        <v>43</v>
      </c>
      <c r="AX91" s="622" t="s">
        <v>82</v>
      </c>
      <c r="AY91" s="623" t="s">
        <v>197</v>
      </c>
    </row>
    <row r="92" spans="2:65" s="599" customFormat="1">
      <c r="B92" s="598"/>
      <c r="D92" s="594" t="s">
        <v>205</v>
      </c>
      <c r="E92" s="600" t="s">
        <v>5</v>
      </c>
      <c r="F92" s="601" t="s">
        <v>5992</v>
      </c>
      <c r="H92" s="600" t="s">
        <v>5</v>
      </c>
      <c r="L92" s="598"/>
      <c r="M92" s="602"/>
      <c r="N92" s="603"/>
      <c r="O92" s="603"/>
      <c r="P92" s="603"/>
      <c r="Q92" s="603"/>
      <c r="R92" s="603"/>
      <c r="S92" s="603"/>
      <c r="T92" s="604"/>
      <c r="AT92" s="600" t="s">
        <v>205</v>
      </c>
      <c r="AU92" s="600" t="s">
        <v>89</v>
      </c>
      <c r="AV92" s="599" t="s">
        <v>11</v>
      </c>
      <c r="AW92" s="599" t="s">
        <v>43</v>
      </c>
      <c r="AX92" s="599" t="s">
        <v>82</v>
      </c>
      <c r="AY92" s="600" t="s">
        <v>197</v>
      </c>
    </row>
    <row r="93" spans="2:65" s="606" customFormat="1">
      <c r="B93" s="605"/>
      <c r="D93" s="594" t="s">
        <v>205</v>
      </c>
      <c r="E93" s="607" t="s">
        <v>5</v>
      </c>
      <c r="F93" s="608" t="s">
        <v>5993</v>
      </c>
      <c r="H93" s="609">
        <v>0.192</v>
      </c>
      <c r="L93" s="605"/>
      <c r="M93" s="610"/>
      <c r="N93" s="611"/>
      <c r="O93" s="611"/>
      <c r="P93" s="611"/>
      <c r="Q93" s="611"/>
      <c r="R93" s="611"/>
      <c r="S93" s="611"/>
      <c r="T93" s="612"/>
      <c r="AT93" s="607" t="s">
        <v>205</v>
      </c>
      <c r="AU93" s="607" t="s">
        <v>89</v>
      </c>
      <c r="AV93" s="606" t="s">
        <v>89</v>
      </c>
      <c r="AW93" s="606" t="s">
        <v>43</v>
      </c>
      <c r="AX93" s="606" t="s">
        <v>82</v>
      </c>
      <c r="AY93" s="607" t="s">
        <v>197</v>
      </c>
    </row>
    <row r="94" spans="2:65" s="622" customFormat="1">
      <c r="B94" s="621"/>
      <c r="D94" s="594" t="s">
        <v>205</v>
      </c>
      <c r="E94" s="623" t="s">
        <v>5</v>
      </c>
      <c r="F94" s="624" t="s">
        <v>5994</v>
      </c>
      <c r="H94" s="625">
        <v>0.192</v>
      </c>
      <c r="L94" s="621"/>
      <c r="M94" s="626"/>
      <c r="N94" s="627"/>
      <c r="O94" s="627"/>
      <c r="P94" s="627"/>
      <c r="Q94" s="627"/>
      <c r="R94" s="627"/>
      <c r="S94" s="627"/>
      <c r="T94" s="628"/>
      <c r="AT94" s="623" t="s">
        <v>205</v>
      </c>
      <c r="AU94" s="623" t="s">
        <v>89</v>
      </c>
      <c r="AV94" s="622" t="s">
        <v>114</v>
      </c>
      <c r="AW94" s="622" t="s">
        <v>43</v>
      </c>
      <c r="AX94" s="622" t="s">
        <v>82</v>
      </c>
      <c r="AY94" s="623" t="s">
        <v>197</v>
      </c>
    </row>
    <row r="95" spans="2:65" s="614" customFormat="1">
      <c r="B95" s="613"/>
      <c r="D95" s="594" t="s">
        <v>205</v>
      </c>
      <c r="E95" s="615" t="s">
        <v>5</v>
      </c>
      <c r="F95" s="616" t="s">
        <v>210</v>
      </c>
      <c r="H95" s="617">
        <v>5.6639999999999997</v>
      </c>
      <c r="L95" s="613"/>
      <c r="M95" s="618"/>
      <c r="N95" s="619"/>
      <c r="O95" s="619"/>
      <c r="P95" s="619"/>
      <c r="Q95" s="619"/>
      <c r="R95" s="619"/>
      <c r="S95" s="619"/>
      <c r="T95" s="620"/>
      <c r="AT95" s="615" t="s">
        <v>205</v>
      </c>
      <c r="AU95" s="615" t="s">
        <v>89</v>
      </c>
      <c r="AV95" s="614" t="s">
        <v>129</v>
      </c>
      <c r="AW95" s="614" t="s">
        <v>43</v>
      </c>
      <c r="AX95" s="614" t="s">
        <v>11</v>
      </c>
      <c r="AY95" s="615" t="s">
        <v>197</v>
      </c>
    </row>
    <row r="96" spans="2:65" s="492" customFormat="1" ht="38.25" customHeight="1">
      <c r="B96" s="493"/>
      <c r="C96" s="572" t="s">
        <v>89</v>
      </c>
      <c r="D96" s="572" t="s">
        <v>199</v>
      </c>
      <c r="E96" s="573" t="s">
        <v>5995</v>
      </c>
      <c r="F96" s="574" t="s">
        <v>5996</v>
      </c>
      <c r="G96" s="575" t="s">
        <v>213</v>
      </c>
      <c r="H96" s="576">
        <v>5.6639999999999997</v>
      </c>
      <c r="I96" s="7"/>
      <c r="J96" s="577">
        <f>ROUND(I96*H96,0)</f>
        <v>0</v>
      </c>
      <c r="K96" s="574" t="s">
        <v>203</v>
      </c>
      <c r="L96" s="493"/>
      <c r="M96" s="578" t="s">
        <v>5</v>
      </c>
      <c r="N96" s="579" t="s">
        <v>53</v>
      </c>
      <c r="O96" s="494"/>
      <c r="P96" s="580">
        <f>O96*H96</f>
        <v>0</v>
      </c>
      <c r="Q96" s="580">
        <v>0</v>
      </c>
      <c r="R96" s="580">
        <f>Q96*H96</f>
        <v>0</v>
      </c>
      <c r="S96" s="580">
        <v>0</v>
      </c>
      <c r="T96" s="581">
        <f>S96*H96</f>
        <v>0</v>
      </c>
      <c r="AR96" s="482" t="s">
        <v>129</v>
      </c>
      <c r="AT96" s="482" t="s">
        <v>199</v>
      </c>
      <c r="AU96" s="482" t="s">
        <v>89</v>
      </c>
      <c r="AY96" s="482" t="s">
        <v>197</v>
      </c>
      <c r="BE96" s="582">
        <f>IF(N96="základní",J96,0)</f>
        <v>0</v>
      </c>
      <c r="BF96" s="582">
        <f>IF(N96="snížená",J96,0)</f>
        <v>0</v>
      </c>
      <c r="BG96" s="582">
        <f>IF(N96="zákl. přenesená",J96,0)</f>
        <v>0</v>
      </c>
      <c r="BH96" s="582">
        <f>IF(N96="sníž. přenesená",J96,0)</f>
        <v>0</v>
      </c>
      <c r="BI96" s="582">
        <f>IF(N96="nulová",J96,0)</f>
        <v>0</v>
      </c>
      <c r="BJ96" s="482" t="s">
        <v>11</v>
      </c>
      <c r="BK96" s="582">
        <f>ROUND(I96*H96,0)</f>
        <v>0</v>
      </c>
      <c r="BL96" s="482" t="s">
        <v>129</v>
      </c>
      <c r="BM96" s="482" t="s">
        <v>5997</v>
      </c>
    </row>
    <row r="97" spans="2:65" s="492" customFormat="1" ht="54">
      <c r="B97" s="493"/>
      <c r="D97" s="594" t="s">
        <v>257</v>
      </c>
      <c r="F97" s="595" t="s">
        <v>5986</v>
      </c>
      <c r="L97" s="493"/>
      <c r="M97" s="596"/>
      <c r="N97" s="494"/>
      <c r="O97" s="494"/>
      <c r="P97" s="494"/>
      <c r="Q97" s="494"/>
      <c r="R97" s="494"/>
      <c r="S97" s="494"/>
      <c r="T97" s="597"/>
      <c r="AT97" s="482" t="s">
        <v>257</v>
      </c>
      <c r="AU97" s="482" t="s">
        <v>89</v>
      </c>
    </row>
    <row r="98" spans="2:65" s="492" customFormat="1" ht="38.25" customHeight="1">
      <c r="B98" s="493"/>
      <c r="C98" s="572" t="s">
        <v>114</v>
      </c>
      <c r="D98" s="572" t="s">
        <v>199</v>
      </c>
      <c r="E98" s="573" t="s">
        <v>2002</v>
      </c>
      <c r="F98" s="574" t="s">
        <v>2003</v>
      </c>
      <c r="G98" s="575" t="s">
        <v>213</v>
      </c>
      <c r="H98" s="576">
        <v>8.2880000000000003</v>
      </c>
      <c r="I98" s="7"/>
      <c r="J98" s="577">
        <f>ROUND(I98*H98,0)</f>
        <v>0</v>
      </c>
      <c r="K98" s="574" t="s">
        <v>203</v>
      </c>
      <c r="L98" s="493"/>
      <c r="M98" s="578" t="s">
        <v>5</v>
      </c>
      <c r="N98" s="579" t="s">
        <v>53</v>
      </c>
      <c r="O98" s="494"/>
      <c r="P98" s="580">
        <f>O98*H98</f>
        <v>0</v>
      </c>
      <c r="Q98" s="580">
        <v>0</v>
      </c>
      <c r="R98" s="580">
        <f>Q98*H98</f>
        <v>0</v>
      </c>
      <c r="S98" s="580">
        <v>0</v>
      </c>
      <c r="T98" s="581">
        <f>S98*H98</f>
        <v>0</v>
      </c>
      <c r="AR98" s="482" t="s">
        <v>129</v>
      </c>
      <c r="AT98" s="482" t="s">
        <v>199</v>
      </c>
      <c r="AU98" s="482" t="s">
        <v>89</v>
      </c>
      <c r="AY98" s="482" t="s">
        <v>197</v>
      </c>
      <c r="BE98" s="582">
        <f>IF(N98="základní",J98,0)</f>
        <v>0</v>
      </c>
      <c r="BF98" s="582">
        <f>IF(N98="snížená",J98,0)</f>
        <v>0</v>
      </c>
      <c r="BG98" s="582">
        <f>IF(N98="zákl. přenesená",J98,0)</f>
        <v>0</v>
      </c>
      <c r="BH98" s="582">
        <f>IF(N98="sníž. přenesená",J98,0)</f>
        <v>0</v>
      </c>
      <c r="BI98" s="582">
        <f>IF(N98="nulová",J98,0)</f>
        <v>0</v>
      </c>
      <c r="BJ98" s="482" t="s">
        <v>11</v>
      </c>
      <c r="BK98" s="582">
        <f>ROUND(I98*H98,0)</f>
        <v>0</v>
      </c>
      <c r="BL98" s="482" t="s">
        <v>129</v>
      </c>
      <c r="BM98" s="482" t="s">
        <v>5998</v>
      </c>
    </row>
    <row r="99" spans="2:65" s="492" customFormat="1" ht="54">
      <c r="B99" s="493"/>
      <c r="D99" s="594" t="s">
        <v>257</v>
      </c>
      <c r="F99" s="595" t="s">
        <v>5999</v>
      </c>
      <c r="L99" s="493"/>
      <c r="M99" s="596"/>
      <c r="N99" s="494"/>
      <c r="O99" s="494"/>
      <c r="P99" s="494"/>
      <c r="Q99" s="494"/>
      <c r="R99" s="494"/>
      <c r="S99" s="494"/>
      <c r="T99" s="597"/>
      <c r="AT99" s="482" t="s">
        <v>257</v>
      </c>
      <c r="AU99" s="482" t="s">
        <v>89</v>
      </c>
    </row>
    <row r="100" spans="2:65" s="599" customFormat="1">
      <c r="B100" s="598"/>
      <c r="D100" s="594" t="s">
        <v>205</v>
      </c>
      <c r="E100" s="600" t="s">
        <v>5</v>
      </c>
      <c r="F100" s="601" t="s">
        <v>5987</v>
      </c>
      <c r="H100" s="600" t="s">
        <v>5</v>
      </c>
      <c r="L100" s="598"/>
      <c r="M100" s="602"/>
      <c r="N100" s="603"/>
      <c r="O100" s="603"/>
      <c r="P100" s="603"/>
      <c r="Q100" s="603"/>
      <c r="R100" s="603"/>
      <c r="S100" s="603"/>
      <c r="T100" s="604"/>
      <c r="AT100" s="600" t="s">
        <v>205</v>
      </c>
      <c r="AU100" s="600" t="s">
        <v>89</v>
      </c>
      <c r="AV100" s="599" t="s">
        <v>11</v>
      </c>
      <c r="AW100" s="599" t="s">
        <v>43</v>
      </c>
      <c r="AX100" s="599" t="s">
        <v>82</v>
      </c>
      <c r="AY100" s="600" t="s">
        <v>197</v>
      </c>
    </row>
    <row r="101" spans="2:65" s="599" customFormat="1">
      <c r="B101" s="598"/>
      <c r="D101" s="594" t="s">
        <v>205</v>
      </c>
      <c r="E101" s="600" t="s">
        <v>5</v>
      </c>
      <c r="F101" s="601" t="s">
        <v>6000</v>
      </c>
      <c r="H101" s="600" t="s">
        <v>5</v>
      </c>
      <c r="L101" s="598"/>
      <c r="M101" s="602"/>
      <c r="N101" s="603"/>
      <c r="O101" s="603"/>
      <c r="P101" s="603"/>
      <c r="Q101" s="603"/>
      <c r="R101" s="603"/>
      <c r="S101" s="603"/>
      <c r="T101" s="604"/>
      <c r="AT101" s="600" t="s">
        <v>205</v>
      </c>
      <c r="AU101" s="600" t="s">
        <v>89</v>
      </c>
      <c r="AV101" s="599" t="s">
        <v>11</v>
      </c>
      <c r="AW101" s="599" t="s">
        <v>43</v>
      </c>
      <c r="AX101" s="599" t="s">
        <v>82</v>
      </c>
      <c r="AY101" s="600" t="s">
        <v>197</v>
      </c>
    </row>
    <row r="102" spans="2:65" s="606" customFormat="1">
      <c r="B102" s="605"/>
      <c r="D102" s="594" t="s">
        <v>205</v>
      </c>
      <c r="E102" s="607" t="s">
        <v>5</v>
      </c>
      <c r="F102" s="608" t="s">
        <v>6001</v>
      </c>
      <c r="H102" s="609">
        <v>8.2880000000000003</v>
      </c>
      <c r="L102" s="605"/>
      <c r="M102" s="610"/>
      <c r="N102" s="611"/>
      <c r="O102" s="611"/>
      <c r="P102" s="611"/>
      <c r="Q102" s="611"/>
      <c r="R102" s="611"/>
      <c r="S102" s="611"/>
      <c r="T102" s="612"/>
      <c r="AT102" s="607" t="s">
        <v>205</v>
      </c>
      <c r="AU102" s="607" t="s">
        <v>89</v>
      </c>
      <c r="AV102" s="606" t="s">
        <v>89</v>
      </c>
      <c r="AW102" s="606" t="s">
        <v>43</v>
      </c>
      <c r="AX102" s="606" t="s">
        <v>82</v>
      </c>
      <c r="AY102" s="607" t="s">
        <v>197</v>
      </c>
    </row>
    <row r="103" spans="2:65" s="614" customFormat="1">
      <c r="B103" s="613"/>
      <c r="D103" s="594" t="s">
        <v>205</v>
      </c>
      <c r="E103" s="615" t="s">
        <v>5</v>
      </c>
      <c r="F103" s="616" t="s">
        <v>210</v>
      </c>
      <c r="H103" s="617">
        <v>8.2880000000000003</v>
      </c>
      <c r="L103" s="613"/>
      <c r="M103" s="618"/>
      <c r="N103" s="619"/>
      <c r="O103" s="619"/>
      <c r="P103" s="619"/>
      <c r="Q103" s="619"/>
      <c r="R103" s="619"/>
      <c r="S103" s="619"/>
      <c r="T103" s="620"/>
      <c r="AT103" s="615" t="s">
        <v>205</v>
      </c>
      <c r="AU103" s="615" t="s">
        <v>89</v>
      </c>
      <c r="AV103" s="614" t="s">
        <v>129</v>
      </c>
      <c r="AW103" s="614" t="s">
        <v>43</v>
      </c>
      <c r="AX103" s="614" t="s">
        <v>11</v>
      </c>
      <c r="AY103" s="615" t="s">
        <v>197</v>
      </c>
    </row>
    <row r="104" spans="2:65" s="492" customFormat="1" ht="38.25" customHeight="1">
      <c r="B104" s="493"/>
      <c r="C104" s="572" t="s">
        <v>129</v>
      </c>
      <c r="D104" s="572" t="s">
        <v>199</v>
      </c>
      <c r="E104" s="573" t="s">
        <v>2007</v>
      </c>
      <c r="F104" s="574" t="s">
        <v>2008</v>
      </c>
      <c r="G104" s="575" t="s">
        <v>213</v>
      </c>
      <c r="H104" s="576">
        <v>8.2880000000000003</v>
      </c>
      <c r="I104" s="7"/>
      <c r="J104" s="577">
        <f>ROUND(I104*H104,0)</f>
        <v>0</v>
      </c>
      <c r="K104" s="574" t="s">
        <v>203</v>
      </c>
      <c r="L104" s="493"/>
      <c r="M104" s="578" t="s">
        <v>5</v>
      </c>
      <c r="N104" s="579" t="s">
        <v>53</v>
      </c>
      <c r="O104" s="494"/>
      <c r="P104" s="580">
        <f>O104*H104</f>
        <v>0</v>
      </c>
      <c r="Q104" s="580">
        <v>0</v>
      </c>
      <c r="R104" s="580">
        <f>Q104*H104</f>
        <v>0</v>
      </c>
      <c r="S104" s="580">
        <v>0</v>
      </c>
      <c r="T104" s="581">
        <f>S104*H104</f>
        <v>0</v>
      </c>
      <c r="AR104" s="482" t="s">
        <v>129</v>
      </c>
      <c r="AT104" s="482" t="s">
        <v>199</v>
      </c>
      <c r="AU104" s="482" t="s">
        <v>89</v>
      </c>
      <c r="AY104" s="482" t="s">
        <v>197</v>
      </c>
      <c r="BE104" s="582">
        <f>IF(N104="základní",J104,0)</f>
        <v>0</v>
      </c>
      <c r="BF104" s="582">
        <f>IF(N104="snížená",J104,0)</f>
        <v>0</v>
      </c>
      <c r="BG104" s="582">
        <f>IF(N104="zákl. přenesená",J104,0)</f>
        <v>0</v>
      </c>
      <c r="BH104" s="582">
        <f>IF(N104="sníž. přenesená",J104,0)</f>
        <v>0</v>
      </c>
      <c r="BI104" s="582">
        <f>IF(N104="nulová",J104,0)</f>
        <v>0</v>
      </c>
      <c r="BJ104" s="482" t="s">
        <v>11</v>
      </c>
      <c r="BK104" s="582">
        <f>ROUND(I104*H104,0)</f>
        <v>0</v>
      </c>
      <c r="BL104" s="482" t="s">
        <v>129</v>
      </c>
      <c r="BM104" s="482" t="s">
        <v>6002</v>
      </c>
    </row>
    <row r="105" spans="2:65" s="492" customFormat="1" ht="54">
      <c r="B105" s="493"/>
      <c r="D105" s="594" t="s">
        <v>257</v>
      </c>
      <c r="F105" s="595" t="s">
        <v>5999</v>
      </c>
      <c r="L105" s="493"/>
      <c r="M105" s="596"/>
      <c r="N105" s="494"/>
      <c r="O105" s="494"/>
      <c r="P105" s="494"/>
      <c r="Q105" s="494"/>
      <c r="R105" s="494"/>
      <c r="S105" s="494"/>
      <c r="T105" s="597"/>
      <c r="AT105" s="482" t="s">
        <v>257</v>
      </c>
      <c r="AU105" s="482" t="s">
        <v>89</v>
      </c>
    </row>
    <row r="106" spans="2:65" s="492" customFormat="1" ht="38.25" customHeight="1">
      <c r="B106" s="493"/>
      <c r="C106" s="572" t="s">
        <v>132</v>
      </c>
      <c r="D106" s="572" t="s">
        <v>199</v>
      </c>
      <c r="E106" s="573" t="s">
        <v>2016</v>
      </c>
      <c r="F106" s="574" t="s">
        <v>2017</v>
      </c>
      <c r="G106" s="575" t="s">
        <v>213</v>
      </c>
      <c r="H106" s="576">
        <v>6.8479999999999999</v>
      </c>
      <c r="I106" s="7"/>
      <c r="J106" s="577">
        <f>ROUND(I106*H106,0)</f>
        <v>0</v>
      </c>
      <c r="K106" s="574" t="s">
        <v>203</v>
      </c>
      <c r="L106" s="493"/>
      <c r="M106" s="578" t="s">
        <v>5</v>
      </c>
      <c r="N106" s="579" t="s">
        <v>53</v>
      </c>
      <c r="O106" s="494"/>
      <c r="P106" s="580">
        <f>O106*H106</f>
        <v>0</v>
      </c>
      <c r="Q106" s="580">
        <v>0</v>
      </c>
      <c r="R106" s="580">
        <f>Q106*H106</f>
        <v>0</v>
      </c>
      <c r="S106" s="580">
        <v>0</v>
      </c>
      <c r="T106" s="581">
        <f>S106*H106</f>
        <v>0</v>
      </c>
      <c r="AR106" s="482" t="s">
        <v>129</v>
      </c>
      <c r="AT106" s="482" t="s">
        <v>199</v>
      </c>
      <c r="AU106" s="482" t="s">
        <v>89</v>
      </c>
      <c r="AY106" s="482" t="s">
        <v>197</v>
      </c>
      <c r="BE106" s="582">
        <f>IF(N106="základní",J106,0)</f>
        <v>0</v>
      </c>
      <c r="BF106" s="582">
        <f>IF(N106="snížená",J106,0)</f>
        <v>0</v>
      </c>
      <c r="BG106" s="582">
        <f>IF(N106="zákl. přenesená",J106,0)</f>
        <v>0</v>
      </c>
      <c r="BH106" s="582">
        <f>IF(N106="sníž. přenesená",J106,0)</f>
        <v>0</v>
      </c>
      <c r="BI106" s="582">
        <f>IF(N106="nulová",J106,0)</f>
        <v>0</v>
      </c>
      <c r="BJ106" s="482" t="s">
        <v>11</v>
      </c>
      <c r="BK106" s="582">
        <f>ROUND(I106*H106,0)</f>
        <v>0</v>
      </c>
      <c r="BL106" s="482" t="s">
        <v>129</v>
      </c>
      <c r="BM106" s="482" t="s">
        <v>6003</v>
      </c>
    </row>
    <row r="107" spans="2:65" s="599" customFormat="1">
      <c r="B107" s="598"/>
      <c r="D107" s="594" t="s">
        <v>205</v>
      </c>
      <c r="E107" s="600" t="s">
        <v>5</v>
      </c>
      <c r="F107" s="601" t="s">
        <v>6004</v>
      </c>
      <c r="H107" s="600" t="s">
        <v>5</v>
      </c>
      <c r="L107" s="598"/>
      <c r="M107" s="602"/>
      <c r="N107" s="603"/>
      <c r="O107" s="603"/>
      <c r="P107" s="603"/>
      <c r="Q107" s="603"/>
      <c r="R107" s="603"/>
      <c r="S107" s="603"/>
      <c r="T107" s="604"/>
      <c r="AT107" s="600" t="s">
        <v>205</v>
      </c>
      <c r="AU107" s="600" t="s">
        <v>89</v>
      </c>
      <c r="AV107" s="599" t="s">
        <v>11</v>
      </c>
      <c r="AW107" s="599" t="s">
        <v>43</v>
      </c>
      <c r="AX107" s="599" t="s">
        <v>82</v>
      </c>
      <c r="AY107" s="600" t="s">
        <v>197</v>
      </c>
    </row>
    <row r="108" spans="2:65" s="606" customFormat="1">
      <c r="B108" s="605"/>
      <c r="D108" s="594" t="s">
        <v>205</v>
      </c>
      <c r="E108" s="607" t="s">
        <v>5</v>
      </c>
      <c r="F108" s="608" t="s">
        <v>6005</v>
      </c>
      <c r="H108" s="609">
        <v>6.8479999999999999</v>
      </c>
      <c r="L108" s="605"/>
      <c r="M108" s="610"/>
      <c r="N108" s="611"/>
      <c r="O108" s="611"/>
      <c r="P108" s="611"/>
      <c r="Q108" s="611"/>
      <c r="R108" s="611"/>
      <c r="S108" s="611"/>
      <c r="T108" s="612"/>
      <c r="AT108" s="607" t="s">
        <v>205</v>
      </c>
      <c r="AU108" s="607" t="s">
        <v>89</v>
      </c>
      <c r="AV108" s="606" t="s">
        <v>89</v>
      </c>
      <c r="AW108" s="606" t="s">
        <v>43</v>
      </c>
      <c r="AX108" s="606" t="s">
        <v>82</v>
      </c>
      <c r="AY108" s="607" t="s">
        <v>197</v>
      </c>
    </row>
    <row r="109" spans="2:65" s="614" customFormat="1">
      <c r="B109" s="613"/>
      <c r="D109" s="594" t="s">
        <v>205</v>
      </c>
      <c r="E109" s="615" t="s">
        <v>5</v>
      </c>
      <c r="F109" s="616" t="s">
        <v>210</v>
      </c>
      <c r="H109" s="617">
        <v>6.8479999999999999</v>
      </c>
      <c r="L109" s="613"/>
      <c r="M109" s="618"/>
      <c r="N109" s="619"/>
      <c r="O109" s="619"/>
      <c r="P109" s="619"/>
      <c r="Q109" s="619"/>
      <c r="R109" s="619"/>
      <c r="S109" s="619"/>
      <c r="T109" s="620"/>
      <c r="AT109" s="615" t="s">
        <v>205</v>
      </c>
      <c r="AU109" s="615" t="s">
        <v>89</v>
      </c>
      <c r="AV109" s="614" t="s">
        <v>129</v>
      </c>
      <c r="AW109" s="614" t="s">
        <v>43</v>
      </c>
      <c r="AX109" s="614" t="s">
        <v>11</v>
      </c>
      <c r="AY109" s="615" t="s">
        <v>197</v>
      </c>
    </row>
    <row r="110" spans="2:65" s="492" customFormat="1" ht="38.25" customHeight="1">
      <c r="B110" s="493"/>
      <c r="C110" s="572" t="s">
        <v>135</v>
      </c>
      <c r="D110" s="572" t="s">
        <v>199</v>
      </c>
      <c r="E110" s="573" t="s">
        <v>2021</v>
      </c>
      <c r="F110" s="574" t="s">
        <v>2022</v>
      </c>
      <c r="G110" s="575" t="s">
        <v>213</v>
      </c>
      <c r="H110" s="576">
        <v>75.328000000000003</v>
      </c>
      <c r="I110" s="7"/>
      <c r="J110" s="577">
        <f>ROUND(I110*H110,0)</f>
        <v>0</v>
      </c>
      <c r="K110" s="574" t="s">
        <v>203</v>
      </c>
      <c r="L110" s="493"/>
      <c r="M110" s="578" t="s">
        <v>5</v>
      </c>
      <c r="N110" s="579" t="s">
        <v>53</v>
      </c>
      <c r="O110" s="494"/>
      <c r="P110" s="580">
        <f>O110*H110</f>
        <v>0</v>
      </c>
      <c r="Q110" s="580">
        <v>0</v>
      </c>
      <c r="R110" s="580">
        <f>Q110*H110</f>
        <v>0</v>
      </c>
      <c r="S110" s="580">
        <v>0</v>
      </c>
      <c r="T110" s="581">
        <f>S110*H110</f>
        <v>0</v>
      </c>
      <c r="AR110" s="482" t="s">
        <v>129</v>
      </c>
      <c r="AT110" s="482" t="s">
        <v>199</v>
      </c>
      <c r="AU110" s="482" t="s">
        <v>89</v>
      </c>
      <c r="AY110" s="482" t="s">
        <v>197</v>
      </c>
      <c r="BE110" s="582">
        <f>IF(N110="základní",J110,0)</f>
        <v>0</v>
      </c>
      <c r="BF110" s="582">
        <f>IF(N110="snížená",J110,0)</f>
        <v>0</v>
      </c>
      <c r="BG110" s="582">
        <f>IF(N110="zákl. přenesená",J110,0)</f>
        <v>0</v>
      </c>
      <c r="BH110" s="582">
        <f>IF(N110="sníž. přenesená",J110,0)</f>
        <v>0</v>
      </c>
      <c r="BI110" s="582">
        <f>IF(N110="nulová",J110,0)</f>
        <v>0</v>
      </c>
      <c r="BJ110" s="482" t="s">
        <v>11</v>
      </c>
      <c r="BK110" s="582">
        <f>ROUND(I110*H110,0)</f>
        <v>0</v>
      </c>
      <c r="BL110" s="482" t="s">
        <v>129</v>
      </c>
      <c r="BM110" s="482" t="s">
        <v>6006</v>
      </c>
    </row>
    <row r="111" spans="2:65" s="606" customFormat="1">
      <c r="B111" s="605"/>
      <c r="D111" s="594" t="s">
        <v>205</v>
      </c>
      <c r="F111" s="608" t="s">
        <v>6007</v>
      </c>
      <c r="H111" s="609">
        <v>75.328000000000003</v>
      </c>
      <c r="L111" s="605"/>
      <c r="M111" s="610"/>
      <c r="N111" s="611"/>
      <c r="O111" s="611"/>
      <c r="P111" s="611"/>
      <c r="Q111" s="611"/>
      <c r="R111" s="611"/>
      <c r="S111" s="611"/>
      <c r="T111" s="612"/>
      <c r="AT111" s="607" t="s">
        <v>205</v>
      </c>
      <c r="AU111" s="607" t="s">
        <v>89</v>
      </c>
      <c r="AV111" s="606" t="s">
        <v>89</v>
      </c>
      <c r="AW111" s="606" t="s">
        <v>6</v>
      </c>
      <c r="AX111" s="606" t="s">
        <v>11</v>
      </c>
      <c r="AY111" s="607" t="s">
        <v>197</v>
      </c>
    </row>
    <row r="112" spans="2:65" s="492" customFormat="1" ht="38.25" customHeight="1">
      <c r="B112" s="493"/>
      <c r="C112" s="572" t="s">
        <v>138</v>
      </c>
      <c r="D112" s="572" t="s">
        <v>199</v>
      </c>
      <c r="E112" s="573" t="s">
        <v>2030</v>
      </c>
      <c r="F112" s="574" t="s">
        <v>2031</v>
      </c>
      <c r="G112" s="575" t="s">
        <v>213</v>
      </c>
      <c r="H112" s="576">
        <v>8.032</v>
      </c>
      <c r="I112" s="7"/>
      <c r="J112" s="577">
        <f>ROUND(I112*H112,0)</f>
        <v>0</v>
      </c>
      <c r="K112" s="574" t="s">
        <v>203</v>
      </c>
      <c r="L112" s="493"/>
      <c r="M112" s="578" t="s">
        <v>5</v>
      </c>
      <c r="N112" s="579" t="s">
        <v>53</v>
      </c>
      <c r="O112" s="494"/>
      <c r="P112" s="580">
        <f>O112*H112</f>
        <v>0</v>
      </c>
      <c r="Q112" s="580">
        <v>0</v>
      </c>
      <c r="R112" s="580">
        <f>Q112*H112</f>
        <v>0</v>
      </c>
      <c r="S112" s="580">
        <v>0</v>
      </c>
      <c r="T112" s="581">
        <f>S112*H112</f>
        <v>0</v>
      </c>
      <c r="AR112" s="482" t="s">
        <v>129</v>
      </c>
      <c r="AT112" s="482" t="s">
        <v>199</v>
      </c>
      <c r="AU112" s="482" t="s">
        <v>89</v>
      </c>
      <c r="AY112" s="482" t="s">
        <v>197</v>
      </c>
      <c r="BE112" s="582">
        <f>IF(N112="základní",J112,0)</f>
        <v>0</v>
      </c>
      <c r="BF112" s="582">
        <f>IF(N112="snížená",J112,0)</f>
        <v>0</v>
      </c>
      <c r="BG112" s="582">
        <f>IF(N112="zákl. přenesená",J112,0)</f>
        <v>0</v>
      </c>
      <c r="BH112" s="582">
        <f>IF(N112="sníž. přenesená",J112,0)</f>
        <v>0</v>
      </c>
      <c r="BI112" s="582">
        <f>IF(N112="nulová",J112,0)</f>
        <v>0</v>
      </c>
      <c r="BJ112" s="482" t="s">
        <v>11</v>
      </c>
      <c r="BK112" s="582">
        <f>ROUND(I112*H112,0)</f>
        <v>0</v>
      </c>
      <c r="BL112" s="482" t="s">
        <v>129</v>
      </c>
      <c r="BM112" s="482" t="s">
        <v>6008</v>
      </c>
    </row>
    <row r="113" spans="2:65" s="492" customFormat="1" ht="175.5">
      <c r="B113" s="493"/>
      <c r="D113" s="594" t="s">
        <v>257</v>
      </c>
      <c r="F113" s="595" t="s">
        <v>2033</v>
      </c>
      <c r="L113" s="493"/>
      <c r="M113" s="596"/>
      <c r="N113" s="494"/>
      <c r="O113" s="494"/>
      <c r="P113" s="494"/>
      <c r="Q113" s="494"/>
      <c r="R113" s="494"/>
      <c r="S113" s="494"/>
      <c r="T113" s="597"/>
      <c r="AT113" s="482" t="s">
        <v>257</v>
      </c>
      <c r="AU113" s="482" t="s">
        <v>89</v>
      </c>
    </row>
    <row r="114" spans="2:65" s="599" customFormat="1">
      <c r="B114" s="598"/>
      <c r="D114" s="594" t="s">
        <v>205</v>
      </c>
      <c r="E114" s="600" t="s">
        <v>5</v>
      </c>
      <c r="F114" s="601" t="s">
        <v>5309</v>
      </c>
      <c r="H114" s="600" t="s">
        <v>5</v>
      </c>
      <c r="L114" s="598"/>
      <c r="M114" s="602"/>
      <c r="N114" s="603"/>
      <c r="O114" s="603"/>
      <c r="P114" s="603"/>
      <c r="Q114" s="603"/>
      <c r="R114" s="603"/>
      <c r="S114" s="603"/>
      <c r="T114" s="604"/>
      <c r="AT114" s="600" t="s">
        <v>205</v>
      </c>
      <c r="AU114" s="600" t="s">
        <v>89</v>
      </c>
      <c r="AV114" s="599" t="s">
        <v>11</v>
      </c>
      <c r="AW114" s="599" t="s">
        <v>43</v>
      </c>
      <c r="AX114" s="599" t="s">
        <v>82</v>
      </c>
      <c r="AY114" s="600" t="s">
        <v>197</v>
      </c>
    </row>
    <row r="115" spans="2:65" s="606" customFormat="1">
      <c r="B115" s="605"/>
      <c r="D115" s="594" t="s">
        <v>205</v>
      </c>
      <c r="E115" s="607" t="s">
        <v>5</v>
      </c>
      <c r="F115" s="608" t="s">
        <v>6009</v>
      </c>
      <c r="H115" s="609">
        <v>8.032</v>
      </c>
      <c r="L115" s="605"/>
      <c r="M115" s="610"/>
      <c r="N115" s="611"/>
      <c r="O115" s="611"/>
      <c r="P115" s="611"/>
      <c r="Q115" s="611"/>
      <c r="R115" s="611"/>
      <c r="S115" s="611"/>
      <c r="T115" s="612"/>
      <c r="AT115" s="607" t="s">
        <v>205</v>
      </c>
      <c r="AU115" s="607" t="s">
        <v>89</v>
      </c>
      <c r="AV115" s="606" t="s">
        <v>89</v>
      </c>
      <c r="AW115" s="606" t="s">
        <v>43</v>
      </c>
      <c r="AX115" s="606" t="s">
        <v>82</v>
      </c>
      <c r="AY115" s="607" t="s">
        <v>197</v>
      </c>
    </row>
    <row r="116" spans="2:65" s="614" customFormat="1">
      <c r="B116" s="613"/>
      <c r="D116" s="594" t="s">
        <v>205</v>
      </c>
      <c r="E116" s="615" t="s">
        <v>5</v>
      </c>
      <c r="F116" s="616" t="s">
        <v>210</v>
      </c>
      <c r="H116" s="617">
        <v>8.032</v>
      </c>
      <c r="L116" s="613"/>
      <c r="M116" s="618"/>
      <c r="N116" s="619"/>
      <c r="O116" s="619"/>
      <c r="P116" s="619"/>
      <c r="Q116" s="619"/>
      <c r="R116" s="619"/>
      <c r="S116" s="619"/>
      <c r="T116" s="620"/>
      <c r="AT116" s="615" t="s">
        <v>205</v>
      </c>
      <c r="AU116" s="615" t="s">
        <v>89</v>
      </c>
      <c r="AV116" s="614" t="s">
        <v>129</v>
      </c>
      <c r="AW116" s="614" t="s">
        <v>43</v>
      </c>
      <c r="AX116" s="614" t="s">
        <v>11</v>
      </c>
      <c r="AY116" s="615" t="s">
        <v>197</v>
      </c>
    </row>
    <row r="117" spans="2:65" s="492" customFormat="1" ht="16.5" customHeight="1">
      <c r="B117" s="493"/>
      <c r="C117" s="572" t="s">
        <v>303</v>
      </c>
      <c r="D117" s="572" t="s">
        <v>199</v>
      </c>
      <c r="E117" s="573" t="s">
        <v>2045</v>
      </c>
      <c r="F117" s="574" t="s">
        <v>2046</v>
      </c>
      <c r="G117" s="575" t="s">
        <v>271</v>
      </c>
      <c r="H117" s="576">
        <v>13.654</v>
      </c>
      <c r="I117" s="7"/>
      <c r="J117" s="577">
        <f>ROUND(I117*H117,0)</f>
        <v>0</v>
      </c>
      <c r="K117" s="574" t="s">
        <v>203</v>
      </c>
      <c r="L117" s="493"/>
      <c r="M117" s="578" t="s">
        <v>5</v>
      </c>
      <c r="N117" s="579" t="s">
        <v>53</v>
      </c>
      <c r="O117" s="494"/>
      <c r="P117" s="580">
        <f>O117*H117</f>
        <v>0</v>
      </c>
      <c r="Q117" s="580">
        <v>0</v>
      </c>
      <c r="R117" s="580">
        <f>Q117*H117</f>
        <v>0</v>
      </c>
      <c r="S117" s="580">
        <v>0</v>
      </c>
      <c r="T117" s="581">
        <f>S117*H117</f>
        <v>0</v>
      </c>
      <c r="AR117" s="482" t="s">
        <v>129</v>
      </c>
      <c r="AT117" s="482" t="s">
        <v>199</v>
      </c>
      <c r="AU117" s="482" t="s">
        <v>89</v>
      </c>
      <c r="AY117" s="482" t="s">
        <v>197</v>
      </c>
      <c r="BE117" s="582">
        <f>IF(N117="základní",J117,0)</f>
        <v>0</v>
      </c>
      <c r="BF117" s="582">
        <f>IF(N117="snížená",J117,0)</f>
        <v>0</v>
      </c>
      <c r="BG117" s="582">
        <f>IF(N117="zákl. přenesená",J117,0)</f>
        <v>0</v>
      </c>
      <c r="BH117" s="582">
        <f>IF(N117="sníž. přenesená",J117,0)</f>
        <v>0</v>
      </c>
      <c r="BI117" s="582">
        <f>IF(N117="nulová",J117,0)</f>
        <v>0</v>
      </c>
      <c r="BJ117" s="482" t="s">
        <v>11</v>
      </c>
      <c r="BK117" s="582">
        <f>ROUND(I117*H117,0)</f>
        <v>0</v>
      </c>
      <c r="BL117" s="482" t="s">
        <v>129</v>
      </c>
      <c r="BM117" s="482" t="s">
        <v>6010</v>
      </c>
    </row>
    <row r="118" spans="2:65" s="492" customFormat="1" ht="175.5">
      <c r="B118" s="493"/>
      <c r="D118" s="594" t="s">
        <v>257</v>
      </c>
      <c r="F118" s="595" t="s">
        <v>2043</v>
      </c>
      <c r="L118" s="493"/>
      <c r="M118" s="596"/>
      <c r="N118" s="494"/>
      <c r="O118" s="494"/>
      <c r="P118" s="494"/>
      <c r="Q118" s="494"/>
      <c r="R118" s="494"/>
      <c r="S118" s="494"/>
      <c r="T118" s="597"/>
      <c r="AT118" s="482" t="s">
        <v>257</v>
      </c>
      <c r="AU118" s="482" t="s">
        <v>89</v>
      </c>
    </row>
    <row r="119" spans="2:65" s="599" customFormat="1">
      <c r="B119" s="598"/>
      <c r="D119" s="594" t="s">
        <v>205</v>
      </c>
      <c r="E119" s="600" t="s">
        <v>5</v>
      </c>
      <c r="F119" s="601" t="s">
        <v>2034</v>
      </c>
      <c r="H119" s="600" t="s">
        <v>5</v>
      </c>
      <c r="L119" s="598"/>
      <c r="M119" s="602"/>
      <c r="N119" s="603"/>
      <c r="O119" s="603"/>
      <c r="P119" s="603"/>
      <c r="Q119" s="603"/>
      <c r="R119" s="603"/>
      <c r="S119" s="603"/>
      <c r="T119" s="604"/>
      <c r="AT119" s="600" t="s">
        <v>205</v>
      </c>
      <c r="AU119" s="600" t="s">
        <v>89</v>
      </c>
      <c r="AV119" s="599" t="s">
        <v>11</v>
      </c>
      <c r="AW119" s="599" t="s">
        <v>43</v>
      </c>
      <c r="AX119" s="599" t="s">
        <v>82</v>
      </c>
      <c r="AY119" s="600" t="s">
        <v>197</v>
      </c>
    </row>
    <row r="120" spans="2:65" s="606" customFormat="1">
      <c r="B120" s="605"/>
      <c r="D120" s="594" t="s">
        <v>205</v>
      </c>
      <c r="E120" s="607" t="s">
        <v>5</v>
      </c>
      <c r="F120" s="608" t="s">
        <v>6009</v>
      </c>
      <c r="H120" s="609">
        <v>8.032</v>
      </c>
      <c r="L120" s="605"/>
      <c r="M120" s="610"/>
      <c r="N120" s="611"/>
      <c r="O120" s="611"/>
      <c r="P120" s="611"/>
      <c r="Q120" s="611"/>
      <c r="R120" s="611"/>
      <c r="S120" s="611"/>
      <c r="T120" s="612"/>
      <c r="AT120" s="607" t="s">
        <v>205</v>
      </c>
      <c r="AU120" s="607" t="s">
        <v>89</v>
      </c>
      <c r="AV120" s="606" t="s">
        <v>89</v>
      </c>
      <c r="AW120" s="606" t="s">
        <v>43</v>
      </c>
      <c r="AX120" s="606" t="s">
        <v>82</v>
      </c>
      <c r="AY120" s="607" t="s">
        <v>197</v>
      </c>
    </row>
    <row r="121" spans="2:65" s="614" customFormat="1">
      <c r="B121" s="613"/>
      <c r="D121" s="594" t="s">
        <v>205</v>
      </c>
      <c r="E121" s="615" t="s">
        <v>5</v>
      </c>
      <c r="F121" s="616" t="s">
        <v>210</v>
      </c>
      <c r="H121" s="617">
        <v>8.032</v>
      </c>
      <c r="L121" s="613"/>
      <c r="M121" s="618"/>
      <c r="N121" s="619"/>
      <c r="O121" s="619"/>
      <c r="P121" s="619"/>
      <c r="Q121" s="619"/>
      <c r="R121" s="619"/>
      <c r="S121" s="619"/>
      <c r="T121" s="620"/>
      <c r="AT121" s="615" t="s">
        <v>205</v>
      </c>
      <c r="AU121" s="615" t="s">
        <v>89</v>
      </c>
      <c r="AV121" s="614" t="s">
        <v>129</v>
      </c>
      <c r="AW121" s="614" t="s">
        <v>43</v>
      </c>
      <c r="AX121" s="614" t="s">
        <v>11</v>
      </c>
      <c r="AY121" s="615" t="s">
        <v>197</v>
      </c>
    </row>
    <row r="122" spans="2:65" s="606" customFormat="1">
      <c r="B122" s="605"/>
      <c r="D122" s="594" t="s">
        <v>205</v>
      </c>
      <c r="F122" s="608" t="s">
        <v>6011</v>
      </c>
      <c r="H122" s="609">
        <v>13.654</v>
      </c>
      <c r="L122" s="605"/>
      <c r="M122" s="610"/>
      <c r="N122" s="611"/>
      <c r="O122" s="611"/>
      <c r="P122" s="611"/>
      <c r="Q122" s="611"/>
      <c r="R122" s="611"/>
      <c r="S122" s="611"/>
      <c r="T122" s="612"/>
      <c r="AT122" s="607" t="s">
        <v>205</v>
      </c>
      <c r="AU122" s="607" t="s">
        <v>89</v>
      </c>
      <c r="AV122" s="606" t="s">
        <v>89</v>
      </c>
      <c r="AW122" s="606" t="s">
        <v>6</v>
      </c>
      <c r="AX122" s="606" t="s">
        <v>11</v>
      </c>
      <c r="AY122" s="607" t="s">
        <v>197</v>
      </c>
    </row>
    <row r="123" spans="2:65" s="492" customFormat="1" ht="38.25" customHeight="1">
      <c r="B123" s="493"/>
      <c r="C123" s="572" t="s">
        <v>320</v>
      </c>
      <c r="D123" s="572" t="s">
        <v>199</v>
      </c>
      <c r="E123" s="573" t="s">
        <v>6012</v>
      </c>
      <c r="F123" s="574" t="s">
        <v>6013</v>
      </c>
      <c r="G123" s="575" t="s">
        <v>213</v>
      </c>
      <c r="H123" s="576">
        <v>7.1040000000000001</v>
      </c>
      <c r="I123" s="7"/>
      <c r="J123" s="577">
        <f>ROUND(I123*H123,0)</f>
        <v>0</v>
      </c>
      <c r="K123" s="574" t="s">
        <v>203</v>
      </c>
      <c r="L123" s="493"/>
      <c r="M123" s="578" t="s">
        <v>5</v>
      </c>
      <c r="N123" s="579" t="s">
        <v>53</v>
      </c>
      <c r="O123" s="494"/>
      <c r="P123" s="580">
        <f>O123*H123</f>
        <v>0</v>
      </c>
      <c r="Q123" s="580">
        <v>0</v>
      </c>
      <c r="R123" s="580">
        <f>Q123*H123</f>
        <v>0</v>
      </c>
      <c r="S123" s="580">
        <v>0</v>
      </c>
      <c r="T123" s="581">
        <f>S123*H123</f>
        <v>0</v>
      </c>
      <c r="AR123" s="482" t="s">
        <v>129</v>
      </c>
      <c r="AT123" s="482" t="s">
        <v>199</v>
      </c>
      <c r="AU123" s="482" t="s">
        <v>89</v>
      </c>
      <c r="AY123" s="482" t="s">
        <v>197</v>
      </c>
      <c r="BE123" s="582">
        <f>IF(N123="základní",J123,0)</f>
        <v>0</v>
      </c>
      <c r="BF123" s="582">
        <f>IF(N123="snížená",J123,0)</f>
        <v>0</v>
      </c>
      <c r="BG123" s="582">
        <f>IF(N123="zákl. přenesená",J123,0)</f>
        <v>0</v>
      </c>
      <c r="BH123" s="582">
        <f>IF(N123="sníž. přenesená",J123,0)</f>
        <v>0</v>
      </c>
      <c r="BI123" s="582">
        <f>IF(N123="nulová",J123,0)</f>
        <v>0</v>
      </c>
      <c r="BJ123" s="482" t="s">
        <v>11</v>
      </c>
      <c r="BK123" s="582">
        <f>ROUND(I123*H123,0)</f>
        <v>0</v>
      </c>
      <c r="BL123" s="482" t="s">
        <v>129</v>
      </c>
      <c r="BM123" s="482" t="s">
        <v>6014</v>
      </c>
    </row>
    <row r="124" spans="2:65" s="492" customFormat="1" ht="175.5">
      <c r="B124" s="493"/>
      <c r="D124" s="594" t="s">
        <v>257</v>
      </c>
      <c r="F124" s="595" t="s">
        <v>6015</v>
      </c>
      <c r="L124" s="493"/>
      <c r="M124" s="596"/>
      <c r="N124" s="494"/>
      <c r="O124" s="494"/>
      <c r="P124" s="494"/>
      <c r="Q124" s="494"/>
      <c r="R124" s="494"/>
      <c r="S124" s="494"/>
      <c r="T124" s="597"/>
      <c r="AT124" s="482" t="s">
        <v>257</v>
      </c>
      <c r="AU124" s="482" t="s">
        <v>89</v>
      </c>
    </row>
    <row r="125" spans="2:65" s="599" customFormat="1">
      <c r="B125" s="598"/>
      <c r="D125" s="594" t="s">
        <v>205</v>
      </c>
      <c r="E125" s="600" t="s">
        <v>5</v>
      </c>
      <c r="F125" s="601" t="s">
        <v>5987</v>
      </c>
      <c r="H125" s="600" t="s">
        <v>5</v>
      </c>
      <c r="L125" s="598"/>
      <c r="M125" s="602"/>
      <c r="N125" s="603"/>
      <c r="O125" s="603"/>
      <c r="P125" s="603"/>
      <c r="Q125" s="603"/>
      <c r="R125" s="603"/>
      <c r="S125" s="603"/>
      <c r="T125" s="604"/>
      <c r="AT125" s="600" t="s">
        <v>205</v>
      </c>
      <c r="AU125" s="600" t="s">
        <v>89</v>
      </c>
      <c r="AV125" s="599" t="s">
        <v>11</v>
      </c>
      <c r="AW125" s="599" t="s">
        <v>43</v>
      </c>
      <c r="AX125" s="599" t="s">
        <v>82</v>
      </c>
      <c r="AY125" s="600" t="s">
        <v>197</v>
      </c>
    </row>
    <row r="126" spans="2:65" s="599" customFormat="1">
      <c r="B126" s="598"/>
      <c r="D126" s="594" t="s">
        <v>205</v>
      </c>
      <c r="E126" s="600" t="s">
        <v>5</v>
      </c>
      <c r="F126" s="601" t="s">
        <v>6016</v>
      </c>
      <c r="H126" s="600" t="s">
        <v>5</v>
      </c>
      <c r="L126" s="598"/>
      <c r="M126" s="602"/>
      <c r="N126" s="603"/>
      <c r="O126" s="603"/>
      <c r="P126" s="603"/>
      <c r="Q126" s="603"/>
      <c r="R126" s="603"/>
      <c r="S126" s="603"/>
      <c r="T126" s="604"/>
      <c r="AT126" s="600" t="s">
        <v>205</v>
      </c>
      <c r="AU126" s="600" t="s">
        <v>89</v>
      </c>
      <c r="AV126" s="599" t="s">
        <v>11</v>
      </c>
      <c r="AW126" s="599" t="s">
        <v>43</v>
      </c>
      <c r="AX126" s="599" t="s">
        <v>82</v>
      </c>
      <c r="AY126" s="600" t="s">
        <v>197</v>
      </c>
    </row>
    <row r="127" spans="2:65" s="606" customFormat="1">
      <c r="B127" s="605"/>
      <c r="D127" s="594" t="s">
        <v>205</v>
      </c>
      <c r="E127" s="607" t="s">
        <v>5</v>
      </c>
      <c r="F127" s="608" t="s">
        <v>6017</v>
      </c>
      <c r="H127" s="609">
        <v>7.1040000000000001</v>
      </c>
      <c r="L127" s="605"/>
      <c r="M127" s="610"/>
      <c r="N127" s="611"/>
      <c r="O127" s="611"/>
      <c r="P127" s="611"/>
      <c r="Q127" s="611"/>
      <c r="R127" s="611"/>
      <c r="S127" s="611"/>
      <c r="T127" s="612"/>
      <c r="AT127" s="607" t="s">
        <v>205</v>
      </c>
      <c r="AU127" s="607" t="s">
        <v>89</v>
      </c>
      <c r="AV127" s="606" t="s">
        <v>89</v>
      </c>
      <c r="AW127" s="606" t="s">
        <v>43</v>
      </c>
      <c r="AX127" s="606" t="s">
        <v>82</v>
      </c>
      <c r="AY127" s="607" t="s">
        <v>197</v>
      </c>
    </row>
    <row r="128" spans="2:65" s="614" customFormat="1">
      <c r="B128" s="613"/>
      <c r="D128" s="594" t="s">
        <v>205</v>
      </c>
      <c r="E128" s="615" t="s">
        <v>5</v>
      </c>
      <c r="F128" s="616" t="s">
        <v>210</v>
      </c>
      <c r="H128" s="617">
        <v>7.1040000000000001</v>
      </c>
      <c r="L128" s="613"/>
      <c r="M128" s="618"/>
      <c r="N128" s="619"/>
      <c r="O128" s="619"/>
      <c r="P128" s="619"/>
      <c r="Q128" s="619"/>
      <c r="R128" s="619"/>
      <c r="S128" s="619"/>
      <c r="T128" s="620"/>
      <c r="AT128" s="615" t="s">
        <v>205</v>
      </c>
      <c r="AU128" s="615" t="s">
        <v>89</v>
      </c>
      <c r="AV128" s="614" t="s">
        <v>129</v>
      </c>
      <c r="AW128" s="614" t="s">
        <v>43</v>
      </c>
      <c r="AX128" s="614" t="s">
        <v>11</v>
      </c>
      <c r="AY128" s="615" t="s">
        <v>197</v>
      </c>
    </row>
    <row r="129" spans="2:65" s="492" customFormat="1" ht="51" customHeight="1">
      <c r="B129" s="493"/>
      <c r="C129" s="572" t="s">
        <v>327</v>
      </c>
      <c r="D129" s="572" t="s">
        <v>199</v>
      </c>
      <c r="E129" s="573" t="s">
        <v>6018</v>
      </c>
      <c r="F129" s="574" t="s">
        <v>6019</v>
      </c>
      <c r="G129" s="575" t="s">
        <v>213</v>
      </c>
      <c r="H129" s="576">
        <v>7.1040000000000001</v>
      </c>
      <c r="I129" s="7"/>
      <c r="J129" s="577">
        <f>ROUND(I129*H129,0)</f>
        <v>0</v>
      </c>
      <c r="K129" s="574" t="s">
        <v>203</v>
      </c>
      <c r="L129" s="493"/>
      <c r="M129" s="578" t="s">
        <v>5</v>
      </c>
      <c r="N129" s="579" t="s">
        <v>53</v>
      </c>
      <c r="O129" s="494"/>
      <c r="P129" s="580">
        <f>O129*H129</f>
        <v>0</v>
      </c>
      <c r="Q129" s="580">
        <v>0</v>
      </c>
      <c r="R129" s="580">
        <f>Q129*H129</f>
        <v>0</v>
      </c>
      <c r="S129" s="580">
        <v>0</v>
      </c>
      <c r="T129" s="581">
        <f>S129*H129</f>
        <v>0</v>
      </c>
      <c r="AR129" s="482" t="s">
        <v>129</v>
      </c>
      <c r="AT129" s="482" t="s">
        <v>199</v>
      </c>
      <c r="AU129" s="482" t="s">
        <v>89</v>
      </c>
      <c r="AY129" s="482" t="s">
        <v>197</v>
      </c>
      <c r="BE129" s="582">
        <f>IF(N129="základní",J129,0)</f>
        <v>0</v>
      </c>
      <c r="BF129" s="582">
        <f>IF(N129="snížená",J129,0)</f>
        <v>0</v>
      </c>
      <c r="BG129" s="582">
        <f>IF(N129="zákl. přenesená",J129,0)</f>
        <v>0</v>
      </c>
      <c r="BH129" s="582">
        <f>IF(N129="sníž. přenesená",J129,0)</f>
        <v>0</v>
      </c>
      <c r="BI129" s="582">
        <f>IF(N129="nulová",J129,0)</f>
        <v>0</v>
      </c>
      <c r="BJ129" s="482" t="s">
        <v>11</v>
      </c>
      <c r="BK129" s="582">
        <f>ROUND(I129*H129,0)</f>
        <v>0</v>
      </c>
      <c r="BL129" s="482" t="s">
        <v>129</v>
      </c>
      <c r="BM129" s="482" t="s">
        <v>6020</v>
      </c>
    </row>
    <row r="130" spans="2:65" s="492" customFormat="1" ht="175.5">
      <c r="B130" s="493"/>
      <c r="D130" s="594" t="s">
        <v>257</v>
      </c>
      <c r="F130" s="595" t="s">
        <v>6015</v>
      </c>
      <c r="L130" s="493"/>
      <c r="M130" s="596"/>
      <c r="N130" s="494"/>
      <c r="O130" s="494"/>
      <c r="P130" s="494"/>
      <c r="Q130" s="494"/>
      <c r="R130" s="494"/>
      <c r="S130" s="494"/>
      <c r="T130" s="597"/>
      <c r="AT130" s="482" t="s">
        <v>257</v>
      </c>
      <c r="AU130" s="482" t="s">
        <v>89</v>
      </c>
    </row>
    <row r="131" spans="2:65" s="560" customFormat="1" ht="29.85" customHeight="1">
      <c r="B131" s="559"/>
      <c r="D131" s="561" t="s">
        <v>81</v>
      </c>
      <c r="E131" s="570" t="s">
        <v>89</v>
      </c>
      <c r="F131" s="570" t="s">
        <v>2069</v>
      </c>
      <c r="J131" s="571">
        <f>BK131</f>
        <v>0</v>
      </c>
      <c r="L131" s="559"/>
      <c r="M131" s="564"/>
      <c r="N131" s="565"/>
      <c r="O131" s="565"/>
      <c r="P131" s="566">
        <f>SUM(P132:P166)</f>
        <v>0</v>
      </c>
      <c r="Q131" s="565"/>
      <c r="R131" s="566">
        <f>SUM(R132:R166)</f>
        <v>13.137395079999999</v>
      </c>
      <c r="S131" s="565"/>
      <c r="T131" s="567">
        <f>SUM(T132:T166)</f>
        <v>0</v>
      </c>
      <c r="AR131" s="561" t="s">
        <v>11</v>
      </c>
      <c r="AT131" s="568" t="s">
        <v>81</v>
      </c>
      <c r="AU131" s="568" t="s">
        <v>11</v>
      </c>
      <c r="AY131" s="561" t="s">
        <v>197</v>
      </c>
      <c r="BK131" s="569">
        <f>SUM(BK132:BK166)</f>
        <v>0</v>
      </c>
    </row>
    <row r="132" spans="2:65" s="492" customFormat="1" ht="25.5" customHeight="1">
      <c r="B132" s="493"/>
      <c r="C132" s="572" t="s">
        <v>332</v>
      </c>
      <c r="D132" s="572" t="s">
        <v>199</v>
      </c>
      <c r="E132" s="573" t="s">
        <v>2080</v>
      </c>
      <c r="F132" s="574" t="s">
        <v>2081</v>
      </c>
      <c r="G132" s="575" t="s">
        <v>213</v>
      </c>
      <c r="H132" s="576">
        <v>0.94399999999999995</v>
      </c>
      <c r="I132" s="7"/>
      <c r="J132" s="577">
        <f>ROUND(I132*H132,0)</f>
        <v>0</v>
      </c>
      <c r="K132" s="574" t="s">
        <v>203</v>
      </c>
      <c r="L132" s="493"/>
      <c r="M132" s="578" t="s">
        <v>5</v>
      </c>
      <c r="N132" s="579" t="s">
        <v>53</v>
      </c>
      <c r="O132" s="494"/>
      <c r="P132" s="580">
        <f>O132*H132</f>
        <v>0</v>
      </c>
      <c r="Q132" s="580">
        <v>2.16</v>
      </c>
      <c r="R132" s="580">
        <f>Q132*H132</f>
        <v>2.03904</v>
      </c>
      <c r="S132" s="580">
        <v>0</v>
      </c>
      <c r="T132" s="581">
        <f>S132*H132</f>
        <v>0</v>
      </c>
      <c r="AR132" s="482" t="s">
        <v>129</v>
      </c>
      <c r="AT132" s="482" t="s">
        <v>199</v>
      </c>
      <c r="AU132" s="482" t="s">
        <v>89</v>
      </c>
      <c r="AY132" s="482" t="s">
        <v>197</v>
      </c>
      <c r="BE132" s="582">
        <f>IF(N132="základní",J132,0)</f>
        <v>0</v>
      </c>
      <c r="BF132" s="582">
        <f>IF(N132="snížená",J132,0)</f>
        <v>0</v>
      </c>
      <c r="BG132" s="582">
        <f>IF(N132="zákl. přenesená",J132,0)</f>
        <v>0</v>
      </c>
      <c r="BH132" s="582">
        <f>IF(N132="sníž. přenesená",J132,0)</f>
        <v>0</v>
      </c>
      <c r="BI132" s="582">
        <f>IF(N132="nulová",J132,0)</f>
        <v>0</v>
      </c>
      <c r="BJ132" s="482" t="s">
        <v>11</v>
      </c>
      <c r="BK132" s="582">
        <f>ROUND(I132*H132,0)</f>
        <v>0</v>
      </c>
      <c r="BL132" s="482" t="s">
        <v>129</v>
      </c>
      <c r="BM132" s="482" t="s">
        <v>6021</v>
      </c>
    </row>
    <row r="133" spans="2:65" s="492" customFormat="1" ht="54">
      <c r="B133" s="493"/>
      <c r="D133" s="594" t="s">
        <v>257</v>
      </c>
      <c r="F133" s="595" t="s">
        <v>2083</v>
      </c>
      <c r="L133" s="493"/>
      <c r="M133" s="596"/>
      <c r="N133" s="494"/>
      <c r="O133" s="494"/>
      <c r="P133" s="494"/>
      <c r="Q133" s="494"/>
      <c r="R133" s="494"/>
      <c r="S133" s="494"/>
      <c r="T133" s="597"/>
      <c r="AT133" s="482" t="s">
        <v>257</v>
      </c>
      <c r="AU133" s="482" t="s">
        <v>89</v>
      </c>
    </row>
    <row r="134" spans="2:65" s="599" customFormat="1">
      <c r="B134" s="598"/>
      <c r="D134" s="594" t="s">
        <v>205</v>
      </c>
      <c r="E134" s="600" t="s">
        <v>5</v>
      </c>
      <c r="F134" s="601" t="s">
        <v>5987</v>
      </c>
      <c r="H134" s="600" t="s">
        <v>5</v>
      </c>
      <c r="L134" s="598"/>
      <c r="M134" s="602"/>
      <c r="N134" s="603"/>
      <c r="O134" s="603"/>
      <c r="P134" s="603"/>
      <c r="Q134" s="603"/>
      <c r="R134" s="603"/>
      <c r="S134" s="603"/>
      <c r="T134" s="604"/>
      <c r="AT134" s="600" t="s">
        <v>205</v>
      </c>
      <c r="AU134" s="600" t="s">
        <v>89</v>
      </c>
      <c r="AV134" s="599" t="s">
        <v>11</v>
      </c>
      <c r="AW134" s="599" t="s">
        <v>43</v>
      </c>
      <c r="AX134" s="599" t="s">
        <v>82</v>
      </c>
      <c r="AY134" s="600" t="s">
        <v>197</v>
      </c>
    </row>
    <row r="135" spans="2:65" s="599" customFormat="1">
      <c r="B135" s="598"/>
      <c r="D135" s="594" t="s">
        <v>205</v>
      </c>
      <c r="E135" s="600" t="s">
        <v>5</v>
      </c>
      <c r="F135" s="601" t="s">
        <v>5988</v>
      </c>
      <c r="H135" s="600" t="s">
        <v>5</v>
      </c>
      <c r="L135" s="598"/>
      <c r="M135" s="602"/>
      <c r="N135" s="603"/>
      <c r="O135" s="603"/>
      <c r="P135" s="603"/>
      <c r="Q135" s="603"/>
      <c r="R135" s="603"/>
      <c r="S135" s="603"/>
      <c r="T135" s="604"/>
      <c r="AT135" s="600" t="s">
        <v>205</v>
      </c>
      <c r="AU135" s="600" t="s">
        <v>89</v>
      </c>
      <c r="AV135" s="599" t="s">
        <v>11</v>
      </c>
      <c r="AW135" s="599" t="s">
        <v>43</v>
      </c>
      <c r="AX135" s="599" t="s">
        <v>82</v>
      </c>
      <c r="AY135" s="600" t="s">
        <v>197</v>
      </c>
    </row>
    <row r="136" spans="2:65" s="599" customFormat="1">
      <c r="B136" s="598"/>
      <c r="D136" s="594" t="s">
        <v>205</v>
      </c>
      <c r="E136" s="600" t="s">
        <v>5</v>
      </c>
      <c r="F136" s="601" t="s">
        <v>5989</v>
      </c>
      <c r="H136" s="600" t="s">
        <v>5</v>
      </c>
      <c r="L136" s="598"/>
      <c r="M136" s="602"/>
      <c r="N136" s="603"/>
      <c r="O136" s="603"/>
      <c r="P136" s="603"/>
      <c r="Q136" s="603"/>
      <c r="R136" s="603"/>
      <c r="S136" s="603"/>
      <c r="T136" s="604"/>
      <c r="AT136" s="600" t="s">
        <v>205</v>
      </c>
      <c r="AU136" s="600" t="s">
        <v>89</v>
      </c>
      <c r="AV136" s="599" t="s">
        <v>11</v>
      </c>
      <c r="AW136" s="599" t="s">
        <v>43</v>
      </c>
      <c r="AX136" s="599" t="s">
        <v>82</v>
      </c>
      <c r="AY136" s="600" t="s">
        <v>197</v>
      </c>
    </row>
    <row r="137" spans="2:65" s="606" customFormat="1">
      <c r="B137" s="605"/>
      <c r="D137" s="594" t="s">
        <v>205</v>
      </c>
      <c r="E137" s="607" t="s">
        <v>5</v>
      </c>
      <c r="F137" s="608" t="s">
        <v>6022</v>
      </c>
      <c r="H137" s="609">
        <v>0.91200000000000003</v>
      </c>
      <c r="L137" s="605"/>
      <c r="M137" s="610"/>
      <c r="N137" s="611"/>
      <c r="O137" s="611"/>
      <c r="P137" s="611"/>
      <c r="Q137" s="611"/>
      <c r="R137" s="611"/>
      <c r="S137" s="611"/>
      <c r="T137" s="612"/>
      <c r="AT137" s="607" t="s">
        <v>205</v>
      </c>
      <c r="AU137" s="607" t="s">
        <v>89</v>
      </c>
      <c r="AV137" s="606" t="s">
        <v>89</v>
      </c>
      <c r="AW137" s="606" t="s">
        <v>43</v>
      </c>
      <c r="AX137" s="606" t="s">
        <v>82</v>
      </c>
      <c r="AY137" s="607" t="s">
        <v>197</v>
      </c>
    </row>
    <row r="138" spans="2:65" s="622" customFormat="1">
      <c r="B138" s="621"/>
      <c r="D138" s="594" t="s">
        <v>205</v>
      </c>
      <c r="E138" s="623" t="s">
        <v>5</v>
      </c>
      <c r="F138" s="624" t="s">
        <v>5991</v>
      </c>
      <c r="H138" s="625">
        <v>0.91200000000000003</v>
      </c>
      <c r="L138" s="621"/>
      <c r="M138" s="626"/>
      <c r="N138" s="627"/>
      <c r="O138" s="627"/>
      <c r="P138" s="627"/>
      <c r="Q138" s="627"/>
      <c r="R138" s="627"/>
      <c r="S138" s="627"/>
      <c r="T138" s="628"/>
      <c r="AT138" s="623" t="s">
        <v>205</v>
      </c>
      <c r="AU138" s="623" t="s">
        <v>89</v>
      </c>
      <c r="AV138" s="622" t="s">
        <v>114</v>
      </c>
      <c r="AW138" s="622" t="s">
        <v>43</v>
      </c>
      <c r="AX138" s="622" t="s">
        <v>82</v>
      </c>
      <c r="AY138" s="623" t="s">
        <v>197</v>
      </c>
    </row>
    <row r="139" spans="2:65" s="599" customFormat="1">
      <c r="B139" s="598"/>
      <c r="D139" s="594" t="s">
        <v>205</v>
      </c>
      <c r="E139" s="600" t="s">
        <v>5</v>
      </c>
      <c r="F139" s="601" t="s">
        <v>5992</v>
      </c>
      <c r="H139" s="600" t="s">
        <v>5</v>
      </c>
      <c r="L139" s="598"/>
      <c r="M139" s="602"/>
      <c r="N139" s="603"/>
      <c r="O139" s="603"/>
      <c r="P139" s="603"/>
      <c r="Q139" s="603"/>
      <c r="R139" s="603"/>
      <c r="S139" s="603"/>
      <c r="T139" s="604"/>
      <c r="AT139" s="600" t="s">
        <v>205</v>
      </c>
      <c r="AU139" s="600" t="s">
        <v>89</v>
      </c>
      <c r="AV139" s="599" t="s">
        <v>11</v>
      </c>
      <c r="AW139" s="599" t="s">
        <v>43</v>
      </c>
      <c r="AX139" s="599" t="s">
        <v>82</v>
      </c>
      <c r="AY139" s="600" t="s">
        <v>197</v>
      </c>
    </row>
    <row r="140" spans="2:65" s="606" customFormat="1">
      <c r="B140" s="605"/>
      <c r="D140" s="594" t="s">
        <v>205</v>
      </c>
      <c r="E140" s="607" t="s">
        <v>5</v>
      </c>
      <c r="F140" s="608" t="s">
        <v>6023</v>
      </c>
      <c r="H140" s="609">
        <v>3.2000000000000001E-2</v>
      </c>
      <c r="L140" s="605"/>
      <c r="M140" s="610"/>
      <c r="N140" s="611"/>
      <c r="O140" s="611"/>
      <c r="P140" s="611"/>
      <c r="Q140" s="611"/>
      <c r="R140" s="611"/>
      <c r="S140" s="611"/>
      <c r="T140" s="612"/>
      <c r="AT140" s="607" t="s">
        <v>205</v>
      </c>
      <c r="AU140" s="607" t="s">
        <v>89</v>
      </c>
      <c r="AV140" s="606" t="s">
        <v>89</v>
      </c>
      <c r="AW140" s="606" t="s">
        <v>43</v>
      </c>
      <c r="AX140" s="606" t="s">
        <v>82</v>
      </c>
      <c r="AY140" s="607" t="s">
        <v>197</v>
      </c>
    </row>
    <row r="141" spans="2:65" s="622" customFormat="1">
      <c r="B141" s="621"/>
      <c r="D141" s="594" t="s">
        <v>205</v>
      </c>
      <c r="E141" s="623" t="s">
        <v>5</v>
      </c>
      <c r="F141" s="624" t="s">
        <v>5994</v>
      </c>
      <c r="H141" s="625">
        <v>3.2000000000000001E-2</v>
      </c>
      <c r="L141" s="621"/>
      <c r="M141" s="626"/>
      <c r="N141" s="627"/>
      <c r="O141" s="627"/>
      <c r="P141" s="627"/>
      <c r="Q141" s="627"/>
      <c r="R141" s="627"/>
      <c r="S141" s="627"/>
      <c r="T141" s="628"/>
      <c r="AT141" s="623" t="s">
        <v>205</v>
      </c>
      <c r="AU141" s="623" t="s">
        <v>89</v>
      </c>
      <c r="AV141" s="622" t="s">
        <v>114</v>
      </c>
      <c r="AW141" s="622" t="s">
        <v>43</v>
      </c>
      <c r="AX141" s="622" t="s">
        <v>82</v>
      </c>
      <c r="AY141" s="623" t="s">
        <v>197</v>
      </c>
    </row>
    <row r="142" spans="2:65" s="614" customFormat="1">
      <c r="B142" s="613"/>
      <c r="D142" s="594" t="s">
        <v>205</v>
      </c>
      <c r="E142" s="615" t="s">
        <v>5</v>
      </c>
      <c r="F142" s="616" t="s">
        <v>210</v>
      </c>
      <c r="H142" s="617">
        <v>0.94399999999999995</v>
      </c>
      <c r="L142" s="613"/>
      <c r="M142" s="618"/>
      <c r="N142" s="619"/>
      <c r="O142" s="619"/>
      <c r="P142" s="619"/>
      <c r="Q142" s="619"/>
      <c r="R142" s="619"/>
      <c r="S142" s="619"/>
      <c r="T142" s="620"/>
      <c r="AT142" s="615" t="s">
        <v>205</v>
      </c>
      <c r="AU142" s="615" t="s">
        <v>89</v>
      </c>
      <c r="AV142" s="614" t="s">
        <v>129</v>
      </c>
      <c r="AW142" s="614" t="s">
        <v>43</v>
      </c>
      <c r="AX142" s="614" t="s">
        <v>11</v>
      </c>
      <c r="AY142" s="615" t="s">
        <v>197</v>
      </c>
    </row>
    <row r="143" spans="2:65" s="492" customFormat="1" ht="25.5" customHeight="1">
      <c r="B143" s="493"/>
      <c r="C143" s="572" t="s">
        <v>340</v>
      </c>
      <c r="D143" s="572" t="s">
        <v>199</v>
      </c>
      <c r="E143" s="573" t="s">
        <v>6024</v>
      </c>
      <c r="F143" s="574" t="s">
        <v>6025</v>
      </c>
      <c r="G143" s="575" t="s">
        <v>213</v>
      </c>
      <c r="H143" s="576">
        <v>4.8620000000000001</v>
      </c>
      <c r="I143" s="7"/>
      <c r="J143" s="577">
        <f>ROUND(I143*H143,0)</f>
        <v>0</v>
      </c>
      <c r="K143" s="574" t="s">
        <v>203</v>
      </c>
      <c r="L143" s="493"/>
      <c r="M143" s="578" t="s">
        <v>5</v>
      </c>
      <c r="N143" s="579" t="s">
        <v>53</v>
      </c>
      <c r="O143" s="494"/>
      <c r="P143" s="580">
        <f>O143*H143</f>
        <v>0</v>
      </c>
      <c r="Q143" s="580">
        <v>2.2563399999999998</v>
      </c>
      <c r="R143" s="580">
        <f>Q143*H143</f>
        <v>10.970325079999999</v>
      </c>
      <c r="S143" s="580">
        <v>0</v>
      </c>
      <c r="T143" s="581">
        <f>S143*H143</f>
        <v>0</v>
      </c>
      <c r="AR143" s="482" t="s">
        <v>129</v>
      </c>
      <c r="AT143" s="482" t="s">
        <v>199</v>
      </c>
      <c r="AU143" s="482" t="s">
        <v>89</v>
      </c>
      <c r="AY143" s="482" t="s">
        <v>197</v>
      </c>
      <c r="BE143" s="582">
        <f>IF(N143="základní",J143,0)</f>
        <v>0</v>
      </c>
      <c r="BF143" s="582">
        <f>IF(N143="snížená",J143,0)</f>
        <v>0</v>
      </c>
      <c r="BG143" s="582">
        <f>IF(N143="zákl. přenesená",J143,0)</f>
        <v>0</v>
      </c>
      <c r="BH143" s="582">
        <f>IF(N143="sníž. přenesená",J143,0)</f>
        <v>0</v>
      </c>
      <c r="BI143" s="582">
        <f>IF(N143="nulová",J143,0)</f>
        <v>0</v>
      </c>
      <c r="BJ143" s="482" t="s">
        <v>11</v>
      </c>
      <c r="BK143" s="582">
        <f>ROUND(I143*H143,0)</f>
        <v>0</v>
      </c>
      <c r="BL143" s="482" t="s">
        <v>129</v>
      </c>
      <c r="BM143" s="482" t="s">
        <v>6026</v>
      </c>
    </row>
    <row r="144" spans="2:65" s="492" customFormat="1" ht="81">
      <c r="B144" s="493"/>
      <c r="D144" s="594" t="s">
        <v>257</v>
      </c>
      <c r="F144" s="595" t="s">
        <v>6027</v>
      </c>
      <c r="L144" s="493"/>
      <c r="M144" s="596"/>
      <c r="N144" s="494"/>
      <c r="O144" s="494"/>
      <c r="P144" s="494"/>
      <c r="Q144" s="494"/>
      <c r="R144" s="494"/>
      <c r="S144" s="494"/>
      <c r="T144" s="597"/>
      <c r="AT144" s="482" t="s">
        <v>257</v>
      </c>
      <c r="AU144" s="482" t="s">
        <v>89</v>
      </c>
    </row>
    <row r="145" spans="2:65" s="599" customFormat="1">
      <c r="B145" s="598"/>
      <c r="D145" s="594" t="s">
        <v>205</v>
      </c>
      <c r="E145" s="600" t="s">
        <v>5</v>
      </c>
      <c r="F145" s="601" t="s">
        <v>5987</v>
      </c>
      <c r="H145" s="600" t="s">
        <v>5</v>
      </c>
      <c r="L145" s="598"/>
      <c r="M145" s="602"/>
      <c r="N145" s="603"/>
      <c r="O145" s="603"/>
      <c r="P145" s="603"/>
      <c r="Q145" s="603"/>
      <c r="R145" s="603"/>
      <c r="S145" s="603"/>
      <c r="T145" s="604"/>
      <c r="AT145" s="600" t="s">
        <v>205</v>
      </c>
      <c r="AU145" s="600" t="s">
        <v>89</v>
      </c>
      <c r="AV145" s="599" t="s">
        <v>11</v>
      </c>
      <c r="AW145" s="599" t="s">
        <v>43</v>
      </c>
      <c r="AX145" s="599" t="s">
        <v>82</v>
      </c>
      <c r="AY145" s="600" t="s">
        <v>197</v>
      </c>
    </row>
    <row r="146" spans="2:65" s="599" customFormat="1">
      <c r="B146" s="598"/>
      <c r="D146" s="594" t="s">
        <v>205</v>
      </c>
      <c r="E146" s="600" t="s">
        <v>5</v>
      </c>
      <c r="F146" s="601" t="s">
        <v>5988</v>
      </c>
      <c r="H146" s="600" t="s">
        <v>5</v>
      </c>
      <c r="L146" s="598"/>
      <c r="M146" s="602"/>
      <c r="N146" s="603"/>
      <c r="O146" s="603"/>
      <c r="P146" s="603"/>
      <c r="Q146" s="603"/>
      <c r="R146" s="603"/>
      <c r="S146" s="603"/>
      <c r="T146" s="604"/>
      <c r="AT146" s="600" t="s">
        <v>205</v>
      </c>
      <c r="AU146" s="600" t="s">
        <v>89</v>
      </c>
      <c r="AV146" s="599" t="s">
        <v>11</v>
      </c>
      <c r="AW146" s="599" t="s">
        <v>43</v>
      </c>
      <c r="AX146" s="599" t="s">
        <v>82</v>
      </c>
      <c r="AY146" s="600" t="s">
        <v>197</v>
      </c>
    </row>
    <row r="147" spans="2:65" s="599" customFormat="1">
      <c r="B147" s="598"/>
      <c r="D147" s="594" t="s">
        <v>205</v>
      </c>
      <c r="E147" s="600" t="s">
        <v>5</v>
      </c>
      <c r="F147" s="601" t="s">
        <v>5989</v>
      </c>
      <c r="H147" s="600" t="s">
        <v>5</v>
      </c>
      <c r="L147" s="598"/>
      <c r="M147" s="602"/>
      <c r="N147" s="603"/>
      <c r="O147" s="603"/>
      <c r="P147" s="603"/>
      <c r="Q147" s="603"/>
      <c r="R147" s="603"/>
      <c r="S147" s="603"/>
      <c r="T147" s="604"/>
      <c r="AT147" s="600" t="s">
        <v>205</v>
      </c>
      <c r="AU147" s="600" t="s">
        <v>89</v>
      </c>
      <c r="AV147" s="599" t="s">
        <v>11</v>
      </c>
      <c r="AW147" s="599" t="s">
        <v>43</v>
      </c>
      <c r="AX147" s="599" t="s">
        <v>82</v>
      </c>
      <c r="AY147" s="600" t="s">
        <v>197</v>
      </c>
    </row>
    <row r="148" spans="2:65" s="606" customFormat="1">
      <c r="B148" s="605"/>
      <c r="D148" s="594" t="s">
        <v>205</v>
      </c>
      <c r="E148" s="607" t="s">
        <v>5</v>
      </c>
      <c r="F148" s="608" t="s">
        <v>6028</v>
      </c>
      <c r="H148" s="609">
        <v>4.5599999999999996</v>
      </c>
      <c r="L148" s="605"/>
      <c r="M148" s="610"/>
      <c r="N148" s="611"/>
      <c r="O148" s="611"/>
      <c r="P148" s="611"/>
      <c r="Q148" s="611"/>
      <c r="R148" s="611"/>
      <c r="S148" s="611"/>
      <c r="T148" s="612"/>
      <c r="AT148" s="607" t="s">
        <v>205</v>
      </c>
      <c r="AU148" s="607" t="s">
        <v>89</v>
      </c>
      <c r="AV148" s="606" t="s">
        <v>89</v>
      </c>
      <c r="AW148" s="606" t="s">
        <v>43</v>
      </c>
      <c r="AX148" s="606" t="s">
        <v>82</v>
      </c>
      <c r="AY148" s="607" t="s">
        <v>197</v>
      </c>
    </row>
    <row r="149" spans="2:65" s="622" customFormat="1">
      <c r="B149" s="621"/>
      <c r="D149" s="594" t="s">
        <v>205</v>
      </c>
      <c r="E149" s="623" t="s">
        <v>5</v>
      </c>
      <c r="F149" s="624" t="s">
        <v>5991</v>
      </c>
      <c r="H149" s="625">
        <v>4.5599999999999996</v>
      </c>
      <c r="L149" s="621"/>
      <c r="M149" s="626"/>
      <c r="N149" s="627"/>
      <c r="O149" s="627"/>
      <c r="P149" s="627"/>
      <c r="Q149" s="627"/>
      <c r="R149" s="627"/>
      <c r="S149" s="627"/>
      <c r="T149" s="628"/>
      <c r="AT149" s="623" t="s">
        <v>205</v>
      </c>
      <c r="AU149" s="623" t="s">
        <v>89</v>
      </c>
      <c r="AV149" s="622" t="s">
        <v>114</v>
      </c>
      <c r="AW149" s="622" t="s">
        <v>43</v>
      </c>
      <c r="AX149" s="622" t="s">
        <v>82</v>
      </c>
      <c r="AY149" s="623" t="s">
        <v>197</v>
      </c>
    </row>
    <row r="150" spans="2:65" s="599" customFormat="1">
      <c r="B150" s="598"/>
      <c r="D150" s="594" t="s">
        <v>205</v>
      </c>
      <c r="E150" s="600" t="s">
        <v>5</v>
      </c>
      <c r="F150" s="601" t="s">
        <v>5992</v>
      </c>
      <c r="H150" s="600" t="s">
        <v>5</v>
      </c>
      <c r="L150" s="598"/>
      <c r="M150" s="602"/>
      <c r="N150" s="603"/>
      <c r="O150" s="603"/>
      <c r="P150" s="603"/>
      <c r="Q150" s="603"/>
      <c r="R150" s="603"/>
      <c r="S150" s="603"/>
      <c r="T150" s="604"/>
      <c r="AT150" s="600" t="s">
        <v>205</v>
      </c>
      <c r="AU150" s="600" t="s">
        <v>89</v>
      </c>
      <c r="AV150" s="599" t="s">
        <v>11</v>
      </c>
      <c r="AW150" s="599" t="s">
        <v>43</v>
      </c>
      <c r="AX150" s="599" t="s">
        <v>82</v>
      </c>
      <c r="AY150" s="600" t="s">
        <v>197</v>
      </c>
    </row>
    <row r="151" spans="2:65" s="606" customFormat="1">
      <c r="B151" s="605"/>
      <c r="D151" s="594" t="s">
        <v>205</v>
      </c>
      <c r="E151" s="607" t="s">
        <v>5</v>
      </c>
      <c r="F151" s="608" t="s">
        <v>6029</v>
      </c>
      <c r="H151" s="609">
        <v>0.16</v>
      </c>
      <c r="L151" s="605"/>
      <c r="M151" s="610"/>
      <c r="N151" s="611"/>
      <c r="O151" s="611"/>
      <c r="P151" s="611"/>
      <c r="Q151" s="611"/>
      <c r="R151" s="611"/>
      <c r="S151" s="611"/>
      <c r="T151" s="612"/>
      <c r="AT151" s="607" t="s">
        <v>205</v>
      </c>
      <c r="AU151" s="607" t="s">
        <v>89</v>
      </c>
      <c r="AV151" s="606" t="s">
        <v>89</v>
      </c>
      <c r="AW151" s="606" t="s">
        <v>43</v>
      </c>
      <c r="AX151" s="606" t="s">
        <v>82</v>
      </c>
      <c r="AY151" s="607" t="s">
        <v>197</v>
      </c>
    </row>
    <row r="152" spans="2:65" s="622" customFormat="1">
      <c r="B152" s="621"/>
      <c r="D152" s="594" t="s">
        <v>205</v>
      </c>
      <c r="E152" s="623" t="s">
        <v>5</v>
      </c>
      <c r="F152" s="624" t="s">
        <v>5994</v>
      </c>
      <c r="H152" s="625">
        <v>0.16</v>
      </c>
      <c r="L152" s="621"/>
      <c r="M152" s="626"/>
      <c r="N152" s="627"/>
      <c r="O152" s="627"/>
      <c r="P152" s="627"/>
      <c r="Q152" s="627"/>
      <c r="R152" s="627"/>
      <c r="S152" s="627"/>
      <c r="T152" s="628"/>
      <c r="AT152" s="623" t="s">
        <v>205</v>
      </c>
      <c r="AU152" s="623" t="s">
        <v>89</v>
      </c>
      <c r="AV152" s="622" t="s">
        <v>114</v>
      </c>
      <c r="AW152" s="622" t="s">
        <v>43</v>
      </c>
      <c r="AX152" s="622" t="s">
        <v>82</v>
      </c>
      <c r="AY152" s="623" t="s">
        <v>197</v>
      </c>
    </row>
    <row r="153" spans="2:65" s="599" customFormat="1">
      <c r="B153" s="598"/>
      <c r="D153" s="594" t="s">
        <v>205</v>
      </c>
      <c r="E153" s="600" t="s">
        <v>5</v>
      </c>
      <c r="F153" s="601" t="s">
        <v>6030</v>
      </c>
      <c r="H153" s="600" t="s">
        <v>5</v>
      </c>
      <c r="L153" s="598"/>
      <c r="M153" s="602"/>
      <c r="N153" s="603"/>
      <c r="O153" s="603"/>
      <c r="P153" s="603"/>
      <c r="Q153" s="603"/>
      <c r="R153" s="603"/>
      <c r="S153" s="603"/>
      <c r="T153" s="604"/>
      <c r="AT153" s="600" t="s">
        <v>205</v>
      </c>
      <c r="AU153" s="600" t="s">
        <v>89</v>
      </c>
      <c r="AV153" s="599" t="s">
        <v>11</v>
      </c>
      <c r="AW153" s="599" t="s">
        <v>43</v>
      </c>
      <c r="AX153" s="599" t="s">
        <v>82</v>
      </c>
      <c r="AY153" s="600" t="s">
        <v>197</v>
      </c>
    </row>
    <row r="154" spans="2:65" s="606" customFormat="1">
      <c r="B154" s="605"/>
      <c r="D154" s="594" t="s">
        <v>205</v>
      </c>
      <c r="E154" s="607" t="s">
        <v>5</v>
      </c>
      <c r="F154" s="608" t="s">
        <v>6031</v>
      </c>
      <c r="H154" s="609">
        <v>0.14199999999999999</v>
      </c>
      <c r="L154" s="605"/>
      <c r="M154" s="610"/>
      <c r="N154" s="611"/>
      <c r="O154" s="611"/>
      <c r="P154" s="611"/>
      <c r="Q154" s="611"/>
      <c r="R154" s="611"/>
      <c r="S154" s="611"/>
      <c r="T154" s="612"/>
      <c r="AT154" s="607" t="s">
        <v>205</v>
      </c>
      <c r="AU154" s="607" t="s">
        <v>89</v>
      </c>
      <c r="AV154" s="606" t="s">
        <v>89</v>
      </c>
      <c r="AW154" s="606" t="s">
        <v>43</v>
      </c>
      <c r="AX154" s="606" t="s">
        <v>82</v>
      </c>
      <c r="AY154" s="607" t="s">
        <v>197</v>
      </c>
    </row>
    <row r="155" spans="2:65" s="614" customFormat="1">
      <c r="B155" s="613"/>
      <c r="D155" s="594" t="s">
        <v>205</v>
      </c>
      <c r="E155" s="615" t="s">
        <v>5</v>
      </c>
      <c r="F155" s="616" t="s">
        <v>210</v>
      </c>
      <c r="H155" s="617">
        <v>4.8620000000000001</v>
      </c>
      <c r="L155" s="613"/>
      <c r="M155" s="618"/>
      <c r="N155" s="619"/>
      <c r="O155" s="619"/>
      <c r="P155" s="619"/>
      <c r="Q155" s="619"/>
      <c r="R155" s="619"/>
      <c r="S155" s="619"/>
      <c r="T155" s="620"/>
      <c r="AT155" s="615" t="s">
        <v>205</v>
      </c>
      <c r="AU155" s="615" t="s">
        <v>89</v>
      </c>
      <c r="AV155" s="614" t="s">
        <v>129</v>
      </c>
      <c r="AW155" s="614" t="s">
        <v>43</v>
      </c>
      <c r="AX155" s="614" t="s">
        <v>11</v>
      </c>
      <c r="AY155" s="615" t="s">
        <v>197</v>
      </c>
    </row>
    <row r="156" spans="2:65" s="492" customFormat="1" ht="38.25" customHeight="1">
      <c r="B156" s="493"/>
      <c r="C156" s="572" t="s">
        <v>345</v>
      </c>
      <c r="D156" s="572" t="s">
        <v>199</v>
      </c>
      <c r="E156" s="573" t="s">
        <v>6032</v>
      </c>
      <c r="F156" s="574" t="s">
        <v>6033</v>
      </c>
      <c r="G156" s="575" t="s">
        <v>202</v>
      </c>
      <c r="H156" s="576">
        <v>59</v>
      </c>
      <c r="I156" s="7"/>
      <c r="J156" s="577">
        <f>ROUND(I156*H156,0)</f>
        <v>0</v>
      </c>
      <c r="K156" s="574" t="s">
        <v>203</v>
      </c>
      <c r="L156" s="493"/>
      <c r="M156" s="578" t="s">
        <v>5</v>
      </c>
      <c r="N156" s="579" t="s">
        <v>53</v>
      </c>
      <c r="O156" s="494"/>
      <c r="P156" s="580">
        <f>O156*H156</f>
        <v>0</v>
      </c>
      <c r="Q156" s="580">
        <v>2.1700000000000001E-3</v>
      </c>
      <c r="R156" s="580">
        <f>Q156*H156</f>
        <v>0.12803</v>
      </c>
      <c r="S156" s="580">
        <v>0</v>
      </c>
      <c r="T156" s="581">
        <f>S156*H156</f>
        <v>0</v>
      </c>
      <c r="AR156" s="482" t="s">
        <v>129</v>
      </c>
      <c r="AT156" s="482" t="s">
        <v>199</v>
      </c>
      <c r="AU156" s="482" t="s">
        <v>89</v>
      </c>
      <c r="AY156" s="482" t="s">
        <v>197</v>
      </c>
      <c r="BE156" s="582">
        <f>IF(N156="základní",J156,0)</f>
        <v>0</v>
      </c>
      <c r="BF156" s="582">
        <f>IF(N156="snížená",J156,0)</f>
        <v>0</v>
      </c>
      <c r="BG156" s="582">
        <f>IF(N156="zákl. přenesená",J156,0)</f>
        <v>0</v>
      </c>
      <c r="BH156" s="582">
        <f>IF(N156="sníž. přenesená",J156,0)</f>
        <v>0</v>
      </c>
      <c r="BI156" s="582">
        <f>IF(N156="nulová",J156,0)</f>
        <v>0</v>
      </c>
      <c r="BJ156" s="482" t="s">
        <v>11</v>
      </c>
      <c r="BK156" s="582">
        <f>ROUND(I156*H156,0)</f>
        <v>0</v>
      </c>
      <c r="BL156" s="482" t="s">
        <v>129</v>
      </c>
      <c r="BM156" s="482" t="s">
        <v>6034</v>
      </c>
    </row>
    <row r="157" spans="2:65" s="492" customFormat="1" ht="94.5">
      <c r="B157" s="493"/>
      <c r="D157" s="594" t="s">
        <v>257</v>
      </c>
      <c r="F157" s="595" t="s">
        <v>6035</v>
      </c>
      <c r="L157" s="493"/>
      <c r="M157" s="596"/>
      <c r="N157" s="494"/>
      <c r="O157" s="494"/>
      <c r="P157" s="494"/>
      <c r="Q157" s="494"/>
      <c r="R157" s="494"/>
      <c r="S157" s="494"/>
      <c r="T157" s="597"/>
      <c r="AT157" s="482" t="s">
        <v>257</v>
      </c>
      <c r="AU157" s="482" t="s">
        <v>89</v>
      </c>
    </row>
    <row r="158" spans="2:65" s="599" customFormat="1">
      <c r="B158" s="598"/>
      <c r="D158" s="594" t="s">
        <v>205</v>
      </c>
      <c r="E158" s="600" t="s">
        <v>5</v>
      </c>
      <c r="F158" s="601" t="s">
        <v>6036</v>
      </c>
      <c r="H158" s="600" t="s">
        <v>5</v>
      </c>
      <c r="L158" s="598"/>
      <c r="M158" s="602"/>
      <c r="N158" s="603"/>
      <c r="O158" s="603"/>
      <c r="P158" s="603"/>
      <c r="Q158" s="603"/>
      <c r="R158" s="603"/>
      <c r="S158" s="603"/>
      <c r="T158" s="604"/>
      <c r="AT158" s="600" t="s">
        <v>205</v>
      </c>
      <c r="AU158" s="600" t="s">
        <v>89</v>
      </c>
      <c r="AV158" s="599" t="s">
        <v>11</v>
      </c>
      <c r="AW158" s="599" t="s">
        <v>43</v>
      </c>
      <c r="AX158" s="599" t="s">
        <v>82</v>
      </c>
      <c r="AY158" s="600" t="s">
        <v>197</v>
      </c>
    </row>
    <row r="159" spans="2:65" s="599" customFormat="1">
      <c r="B159" s="598"/>
      <c r="D159" s="594" t="s">
        <v>205</v>
      </c>
      <c r="E159" s="600" t="s">
        <v>5</v>
      </c>
      <c r="F159" s="601" t="s">
        <v>6037</v>
      </c>
      <c r="H159" s="600" t="s">
        <v>5</v>
      </c>
      <c r="L159" s="598"/>
      <c r="M159" s="602"/>
      <c r="N159" s="603"/>
      <c r="O159" s="603"/>
      <c r="P159" s="603"/>
      <c r="Q159" s="603"/>
      <c r="R159" s="603"/>
      <c r="S159" s="603"/>
      <c r="T159" s="604"/>
      <c r="AT159" s="600" t="s">
        <v>205</v>
      </c>
      <c r="AU159" s="600" t="s">
        <v>89</v>
      </c>
      <c r="AV159" s="599" t="s">
        <v>11</v>
      </c>
      <c r="AW159" s="599" t="s">
        <v>43</v>
      </c>
      <c r="AX159" s="599" t="s">
        <v>82</v>
      </c>
      <c r="AY159" s="600" t="s">
        <v>197</v>
      </c>
    </row>
    <row r="160" spans="2:65" s="599" customFormat="1">
      <c r="B160" s="598"/>
      <c r="D160" s="594" t="s">
        <v>205</v>
      </c>
      <c r="E160" s="600" t="s">
        <v>5</v>
      </c>
      <c r="F160" s="601" t="s">
        <v>6038</v>
      </c>
      <c r="H160" s="600" t="s">
        <v>5</v>
      </c>
      <c r="L160" s="598"/>
      <c r="M160" s="602"/>
      <c r="N160" s="603"/>
      <c r="O160" s="603"/>
      <c r="P160" s="603"/>
      <c r="Q160" s="603"/>
      <c r="R160" s="603"/>
      <c r="S160" s="603"/>
      <c r="T160" s="604"/>
      <c r="AT160" s="600" t="s">
        <v>205</v>
      </c>
      <c r="AU160" s="600" t="s">
        <v>89</v>
      </c>
      <c r="AV160" s="599" t="s">
        <v>11</v>
      </c>
      <c r="AW160" s="599" t="s">
        <v>43</v>
      </c>
      <c r="AX160" s="599" t="s">
        <v>82</v>
      </c>
      <c r="AY160" s="600" t="s">
        <v>197</v>
      </c>
    </row>
    <row r="161" spans="2:65" s="606" customFormat="1">
      <c r="B161" s="605"/>
      <c r="D161" s="594" t="s">
        <v>205</v>
      </c>
      <c r="E161" s="607" t="s">
        <v>5</v>
      </c>
      <c r="F161" s="608" t="s">
        <v>6039</v>
      </c>
      <c r="H161" s="609">
        <v>57</v>
      </c>
      <c r="L161" s="605"/>
      <c r="M161" s="610"/>
      <c r="N161" s="611"/>
      <c r="O161" s="611"/>
      <c r="P161" s="611"/>
      <c r="Q161" s="611"/>
      <c r="R161" s="611"/>
      <c r="S161" s="611"/>
      <c r="T161" s="612"/>
      <c r="AT161" s="607" t="s">
        <v>205</v>
      </c>
      <c r="AU161" s="607" t="s">
        <v>89</v>
      </c>
      <c r="AV161" s="606" t="s">
        <v>89</v>
      </c>
      <c r="AW161" s="606" t="s">
        <v>43</v>
      </c>
      <c r="AX161" s="606" t="s">
        <v>82</v>
      </c>
      <c r="AY161" s="607" t="s">
        <v>197</v>
      </c>
    </row>
    <row r="162" spans="2:65" s="622" customFormat="1">
      <c r="B162" s="621"/>
      <c r="D162" s="594" t="s">
        <v>205</v>
      </c>
      <c r="E162" s="623" t="s">
        <v>5</v>
      </c>
      <c r="F162" s="624" t="s">
        <v>5991</v>
      </c>
      <c r="H162" s="625">
        <v>57</v>
      </c>
      <c r="L162" s="621"/>
      <c r="M162" s="626"/>
      <c r="N162" s="627"/>
      <c r="O162" s="627"/>
      <c r="P162" s="627"/>
      <c r="Q162" s="627"/>
      <c r="R162" s="627"/>
      <c r="S162" s="627"/>
      <c r="T162" s="628"/>
      <c r="AT162" s="623" t="s">
        <v>205</v>
      </c>
      <c r="AU162" s="623" t="s">
        <v>89</v>
      </c>
      <c r="AV162" s="622" t="s">
        <v>114</v>
      </c>
      <c r="AW162" s="622" t="s">
        <v>43</v>
      </c>
      <c r="AX162" s="622" t="s">
        <v>82</v>
      </c>
      <c r="AY162" s="623" t="s">
        <v>197</v>
      </c>
    </row>
    <row r="163" spans="2:65" s="599" customFormat="1">
      <c r="B163" s="598"/>
      <c r="D163" s="594" t="s">
        <v>205</v>
      </c>
      <c r="E163" s="600" t="s">
        <v>5</v>
      </c>
      <c r="F163" s="601" t="s">
        <v>5992</v>
      </c>
      <c r="H163" s="600" t="s">
        <v>5</v>
      </c>
      <c r="L163" s="598"/>
      <c r="M163" s="602"/>
      <c r="N163" s="603"/>
      <c r="O163" s="603"/>
      <c r="P163" s="603"/>
      <c r="Q163" s="603"/>
      <c r="R163" s="603"/>
      <c r="S163" s="603"/>
      <c r="T163" s="604"/>
      <c r="AT163" s="600" t="s">
        <v>205</v>
      </c>
      <c r="AU163" s="600" t="s">
        <v>89</v>
      </c>
      <c r="AV163" s="599" t="s">
        <v>11</v>
      </c>
      <c r="AW163" s="599" t="s">
        <v>43</v>
      </c>
      <c r="AX163" s="599" t="s">
        <v>82</v>
      </c>
      <c r="AY163" s="600" t="s">
        <v>197</v>
      </c>
    </row>
    <row r="164" spans="2:65" s="606" customFormat="1">
      <c r="B164" s="605"/>
      <c r="D164" s="594" t="s">
        <v>205</v>
      </c>
      <c r="E164" s="607" t="s">
        <v>5</v>
      </c>
      <c r="F164" s="608" t="s">
        <v>6040</v>
      </c>
      <c r="H164" s="609">
        <v>2</v>
      </c>
      <c r="L164" s="605"/>
      <c r="M164" s="610"/>
      <c r="N164" s="611"/>
      <c r="O164" s="611"/>
      <c r="P164" s="611"/>
      <c r="Q164" s="611"/>
      <c r="R164" s="611"/>
      <c r="S164" s="611"/>
      <c r="T164" s="612"/>
      <c r="AT164" s="607" t="s">
        <v>205</v>
      </c>
      <c r="AU164" s="607" t="s">
        <v>89</v>
      </c>
      <c r="AV164" s="606" t="s">
        <v>89</v>
      </c>
      <c r="AW164" s="606" t="s">
        <v>43</v>
      </c>
      <c r="AX164" s="606" t="s">
        <v>82</v>
      </c>
      <c r="AY164" s="607" t="s">
        <v>197</v>
      </c>
    </row>
    <row r="165" spans="2:65" s="622" customFormat="1">
      <c r="B165" s="621"/>
      <c r="D165" s="594" t="s">
        <v>205</v>
      </c>
      <c r="E165" s="623" t="s">
        <v>5</v>
      </c>
      <c r="F165" s="624" t="s">
        <v>5994</v>
      </c>
      <c r="H165" s="625">
        <v>2</v>
      </c>
      <c r="L165" s="621"/>
      <c r="M165" s="626"/>
      <c r="N165" s="627"/>
      <c r="O165" s="627"/>
      <c r="P165" s="627"/>
      <c r="Q165" s="627"/>
      <c r="R165" s="627"/>
      <c r="S165" s="627"/>
      <c r="T165" s="628"/>
      <c r="AT165" s="623" t="s">
        <v>205</v>
      </c>
      <c r="AU165" s="623" t="s">
        <v>89</v>
      </c>
      <c r="AV165" s="622" t="s">
        <v>114</v>
      </c>
      <c r="AW165" s="622" t="s">
        <v>43</v>
      </c>
      <c r="AX165" s="622" t="s">
        <v>82</v>
      </c>
      <c r="AY165" s="623" t="s">
        <v>197</v>
      </c>
    </row>
    <row r="166" spans="2:65" s="614" customFormat="1">
      <c r="B166" s="613"/>
      <c r="D166" s="594" t="s">
        <v>205</v>
      </c>
      <c r="E166" s="615" t="s">
        <v>5</v>
      </c>
      <c r="F166" s="616" t="s">
        <v>210</v>
      </c>
      <c r="H166" s="617">
        <v>59</v>
      </c>
      <c r="L166" s="613"/>
      <c r="M166" s="618"/>
      <c r="N166" s="619"/>
      <c r="O166" s="619"/>
      <c r="P166" s="619"/>
      <c r="Q166" s="619"/>
      <c r="R166" s="619"/>
      <c r="S166" s="619"/>
      <c r="T166" s="620"/>
      <c r="AT166" s="615" t="s">
        <v>205</v>
      </c>
      <c r="AU166" s="615" t="s">
        <v>89</v>
      </c>
      <c r="AV166" s="614" t="s">
        <v>129</v>
      </c>
      <c r="AW166" s="614" t="s">
        <v>43</v>
      </c>
      <c r="AX166" s="614" t="s">
        <v>11</v>
      </c>
      <c r="AY166" s="615" t="s">
        <v>197</v>
      </c>
    </row>
    <row r="167" spans="2:65" s="560" customFormat="1" ht="29.85" customHeight="1">
      <c r="B167" s="559"/>
      <c r="D167" s="561" t="s">
        <v>81</v>
      </c>
      <c r="E167" s="570" t="s">
        <v>114</v>
      </c>
      <c r="F167" s="570" t="s">
        <v>198</v>
      </c>
      <c r="J167" s="571">
        <f>BK167</f>
        <v>0</v>
      </c>
      <c r="L167" s="559"/>
      <c r="M167" s="564"/>
      <c r="N167" s="565"/>
      <c r="O167" s="565"/>
      <c r="P167" s="566">
        <f>SUM(P168:P201)</f>
        <v>0</v>
      </c>
      <c r="Q167" s="565"/>
      <c r="R167" s="566">
        <f>SUM(R168:R201)</f>
        <v>8.422839999999999</v>
      </c>
      <c r="S167" s="565"/>
      <c r="T167" s="567">
        <f>SUM(T168:T201)</f>
        <v>0</v>
      </c>
      <c r="AR167" s="561" t="s">
        <v>11</v>
      </c>
      <c r="AT167" s="568" t="s">
        <v>81</v>
      </c>
      <c r="AU167" s="568" t="s">
        <v>11</v>
      </c>
      <c r="AY167" s="561" t="s">
        <v>197</v>
      </c>
      <c r="BK167" s="569">
        <f>SUM(BK168:BK201)</f>
        <v>0</v>
      </c>
    </row>
    <row r="168" spans="2:65" s="492" customFormat="1" ht="38.25" customHeight="1">
      <c r="B168" s="493"/>
      <c r="C168" s="572" t="s">
        <v>350</v>
      </c>
      <c r="D168" s="572" t="s">
        <v>199</v>
      </c>
      <c r="E168" s="573" t="s">
        <v>6041</v>
      </c>
      <c r="F168" s="574" t="s">
        <v>6042</v>
      </c>
      <c r="G168" s="575" t="s">
        <v>202</v>
      </c>
      <c r="H168" s="576">
        <v>59</v>
      </c>
      <c r="I168" s="7"/>
      <c r="J168" s="577">
        <f>ROUND(I168*H168,0)</f>
        <v>0</v>
      </c>
      <c r="K168" s="574" t="s">
        <v>203</v>
      </c>
      <c r="L168" s="493"/>
      <c r="M168" s="578" t="s">
        <v>5</v>
      </c>
      <c r="N168" s="579" t="s">
        <v>53</v>
      </c>
      <c r="O168" s="494"/>
      <c r="P168" s="580">
        <f>O168*H168</f>
        <v>0</v>
      </c>
      <c r="Q168" s="580">
        <v>7.0200000000000002E-3</v>
      </c>
      <c r="R168" s="580">
        <f>Q168*H168</f>
        <v>0.41417999999999999</v>
      </c>
      <c r="S168" s="580">
        <v>0</v>
      </c>
      <c r="T168" s="581">
        <f>S168*H168</f>
        <v>0</v>
      </c>
      <c r="AR168" s="482" t="s">
        <v>129</v>
      </c>
      <c r="AT168" s="482" t="s">
        <v>199</v>
      </c>
      <c r="AU168" s="482" t="s">
        <v>89</v>
      </c>
      <c r="AY168" s="482" t="s">
        <v>197</v>
      </c>
      <c r="BE168" s="582">
        <f>IF(N168="základní",J168,0)</f>
        <v>0</v>
      </c>
      <c r="BF168" s="582">
        <f>IF(N168="snížená",J168,0)</f>
        <v>0</v>
      </c>
      <c r="BG168" s="582">
        <f>IF(N168="zákl. přenesená",J168,0)</f>
        <v>0</v>
      </c>
      <c r="BH168" s="582">
        <f>IF(N168="sníž. přenesená",J168,0)</f>
        <v>0</v>
      </c>
      <c r="BI168" s="582">
        <f>IF(N168="nulová",J168,0)</f>
        <v>0</v>
      </c>
      <c r="BJ168" s="482" t="s">
        <v>11</v>
      </c>
      <c r="BK168" s="582">
        <f>ROUND(I168*H168,0)</f>
        <v>0</v>
      </c>
      <c r="BL168" s="482" t="s">
        <v>129</v>
      </c>
      <c r="BM168" s="482" t="s">
        <v>6043</v>
      </c>
    </row>
    <row r="169" spans="2:65" s="492" customFormat="1" ht="67.5">
      <c r="B169" s="493"/>
      <c r="D169" s="594" t="s">
        <v>257</v>
      </c>
      <c r="F169" s="595" t="s">
        <v>6044</v>
      </c>
      <c r="L169" s="493"/>
      <c r="M169" s="596"/>
      <c r="N169" s="494"/>
      <c r="O169" s="494"/>
      <c r="P169" s="494"/>
      <c r="Q169" s="494"/>
      <c r="R169" s="494"/>
      <c r="S169" s="494"/>
      <c r="T169" s="597"/>
      <c r="AT169" s="482" t="s">
        <v>257</v>
      </c>
      <c r="AU169" s="482" t="s">
        <v>89</v>
      </c>
    </row>
    <row r="170" spans="2:65" s="599" customFormat="1">
      <c r="B170" s="598"/>
      <c r="D170" s="594" t="s">
        <v>205</v>
      </c>
      <c r="E170" s="600" t="s">
        <v>5</v>
      </c>
      <c r="F170" s="601" t="s">
        <v>6036</v>
      </c>
      <c r="H170" s="600" t="s">
        <v>5</v>
      </c>
      <c r="L170" s="598"/>
      <c r="M170" s="602"/>
      <c r="N170" s="603"/>
      <c r="O170" s="603"/>
      <c r="P170" s="603"/>
      <c r="Q170" s="603"/>
      <c r="R170" s="603"/>
      <c r="S170" s="603"/>
      <c r="T170" s="604"/>
      <c r="AT170" s="600" t="s">
        <v>205</v>
      </c>
      <c r="AU170" s="600" t="s">
        <v>89</v>
      </c>
      <c r="AV170" s="599" t="s">
        <v>11</v>
      </c>
      <c r="AW170" s="599" t="s">
        <v>43</v>
      </c>
      <c r="AX170" s="599" t="s">
        <v>82</v>
      </c>
      <c r="AY170" s="600" t="s">
        <v>197</v>
      </c>
    </row>
    <row r="171" spans="2:65" s="599" customFormat="1">
      <c r="B171" s="598"/>
      <c r="D171" s="594" t="s">
        <v>205</v>
      </c>
      <c r="E171" s="600" t="s">
        <v>5</v>
      </c>
      <c r="F171" s="601" t="s">
        <v>6038</v>
      </c>
      <c r="H171" s="600" t="s">
        <v>5</v>
      </c>
      <c r="L171" s="598"/>
      <c r="M171" s="602"/>
      <c r="N171" s="603"/>
      <c r="O171" s="603"/>
      <c r="P171" s="603"/>
      <c r="Q171" s="603"/>
      <c r="R171" s="603"/>
      <c r="S171" s="603"/>
      <c r="T171" s="604"/>
      <c r="AT171" s="600" t="s">
        <v>205</v>
      </c>
      <c r="AU171" s="600" t="s">
        <v>89</v>
      </c>
      <c r="AV171" s="599" t="s">
        <v>11</v>
      </c>
      <c r="AW171" s="599" t="s">
        <v>43</v>
      </c>
      <c r="AX171" s="599" t="s">
        <v>82</v>
      </c>
      <c r="AY171" s="600" t="s">
        <v>197</v>
      </c>
    </row>
    <row r="172" spans="2:65" s="606" customFormat="1">
      <c r="B172" s="605"/>
      <c r="D172" s="594" t="s">
        <v>205</v>
      </c>
      <c r="E172" s="607" t="s">
        <v>5</v>
      </c>
      <c r="F172" s="608" t="s">
        <v>6039</v>
      </c>
      <c r="H172" s="609">
        <v>57</v>
      </c>
      <c r="L172" s="605"/>
      <c r="M172" s="610"/>
      <c r="N172" s="611"/>
      <c r="O172" s="611"/>
      <c r="P172" s="611"/>
      <c r="Q172" s="611"/>
      <c r="R172" s="611"/>
      <c r="S172" s="611"/>
      <c r="T172" s="612"/>
      <c r="AT172" s="607" t="s">
        <v>205</v>
      </c>
      <c r="AU172" s="607" t="s">
        <v>89</v>
      </c>
      <c r="AV172" s="606" t="s">
        <v>89</v>
      </c>
      <c r="AW172" s="606" t="s">
        <v>43</v>
      </c>
      <c r="AX172" s="606" t="s">
        <v>82</v>
      </c>
      <c r="AY172" s="607" t="s">
        <v>197</v>
      </c>
    </row>
    <row r="173" spans="2:65" s="622" customFormat="1">
      <c r="B173" s="621"/>
      <c r="D173" s="594" t="s">
        <v>205</v>
      </c>
      <c r="E173" s="623" t="s">
        <v>5</v>
      </c>
      <c r="F173" s="624" t="s">
        <v>5991</v>
      </c>
      <c r="H173" s="625">
        <v>57</v>
      </c>
      <c r="L173" s="621"/>
      <c r="M173" s="626"/>
      <c r="N173" s="627"/>
      <c r="O173" s="627"/>
      <c r="P173" s="627"/>
      <c r="Q173" s="627"/>
      <c r="R173" s="627"/>
      <c r="S173" s="627"/>
      <c r="T173" s="628"/>
      <c r="AT173" s="623" t="s">
        <v>205</v>
      </c>
      <c r="AU173" s="623" t="s">
        <v>89</v>
      </c>
      <c r="AV173" s="622" t="s">
        <v>114</v>
      </c>
      <c r="AW173" s="622" t="s">
        <v>43</v>
      </c>
      <c r="AX173" s="622" t="s">
        <v>82</v>
      </c>
      <c r="AY173" s="623" t="s">
        <v>197</v>
      </c>
    </row>
    <row r="174" spans="2:65" s="599" customFormat="1">
      <c r="B174" s="598"/>
      <c r="D174" s="594" t="s">
        <v>205</v>
      </c>
      <c r="E174" s="600" t="s">
        <v>5</v>
      </c>
      <c r="F174" s="601" t="s">
        <v>5992</v>
      </c>
      <c r="H174" s="600" t="s">
        <v>5</v>
      </c>
      <c r="L174" s="598"/>
      <c r="M174" s="602"/>
      <c r="N174" s="603"/>
      <c r="O174" s="603"/>
      <c r="P174" s="603"/>
      <c r="Q174" s="603"/>
      <c r="R174" s="603"/>
      <c r="S174" s="603"/>
      <c r="T174" s="604"/>
      <c r="AT174" s="600" t="s">
        <v>205</v>
      </c>
      <c r="AU174" s="600" t="s">
        <v>89</v>
      </c>
      <c r="AV174" s="599" t="s">
        <v>11</v>
      </c>
      <c r="AW174" s="599" t="s">
        <v>43</v>
      </c>
      <c r="AX174" s="599" t="s">
        <v>82</v>
      </c>
      <c r="AY174" s="600" t="s">
        <v>197</v>
      </c>
    </row>
    <row r="175" spans="2:65" s="606" customFormat="1">
      <c r="B175" s="605"/>
      <c r="D175" s="594" t="s">
        <v>205</v>
      </c>
      <c r="E175" s="607" t="s">
        <v>5</v>
      </c>
      <c r="F175" s="608" t="s">
        <v>6040</v>
      </c>
      <c r="H175" s="609">
        <v>2</v>
      </c>
      <c r="L175" s="605"/>
      <c r="M175" s="610"/>
      <c r="N175" s="611"/>
      <c r="O175" s="611"/>
      <c r="P175" s="611"/>
      <c r="Q175" s="611"/>
      <c r="R175" s="611"/>
      <c r="S175" s="611"/>
      <c r="T175" s="612"/>
      <c r="AT175" s="607" t="s">
        <v>205</v>
      </c>
      <c r="AU175" s="607" t="s">
        <v>89</v>
      </c>
      <c r="AV175" s="606" t="s">
        <v>89</v>
      </c>
      <c r="AW175" s="606" t="s">
        <v>43</v>
      </c>
      <c r="AX175" s="606" t="s">
        <v>82</v>
      </c>
      <c r="AY175" s="607" t="s">
        <v>197</v>
      </c>
    </row>
    <row r="176" spans="2:65" s="622" customFormat="1">
      <c r="B176" s="621"/>
      <c r="D176" s="594" t="s">
        <v>205</v>
      </c>
      <c r="E176" s="623" t="s">
        <v>5</v>
      </c>
      <c r="F176" s="624" t="s">
        <v>5994</v>
      </c>
      <c r="H176" s="625">
        <v>2</v>
      </c>
      <c r="L176" s="621"/>
      <c r="M176" s="626"/>
      <c r="N176" s="627"/>
      <c r="O176" s="627"/>
      <c r="P176" s="627"/>
      <c r="Q176" s="627"/>
      <c r="R176" s="627"/>
      <c r="S176" s="627"/>
      <c r="T176" s="628"/>
      <c r="AT176" s="623" t="s">
        <v>205</v>
      </c>
      <c r="AU176" s="623" t="s">
        <v>89</v>
      </c>
      <c r="AV176" s="622" t="s">
        <v>114</v>
      </c>
      <c r="AW176" s="622" t="s">
        <v>43</v>
      </c>
      <c r="AX176" s="622" t="s">
        <v>82</v>
      </c>
      <c r="AY176" s="623" t="s">
        <v>197</v>
      </c>
    </row>
    <row r="177" spans="2:65" s="614" customFormat="1">
      <c r="B177" s="613"/>
      <c r="D177" s="594" t="s">
        <v>205</v>
      </c>
      <c r="E177" s="615" t="s">
        <v>5</v>
      </c>
      <c r="F177" s="616" t="s">
        <v>210</v>
      </c>
      <c r="H177" s="617">
        <v>59</v>
      </c>
      <c r="L177" s="613"/>
      <c r="M177" s="618"/>
      <c r="N177" s="619"/>
      <c r="O177" s="619"/>
      <c r="P177" s="619"/>
      <c r="Q177" s="619"/>
      <c r="R177" s="619"/>
      <c r="S177" s="619"/>
      <c r="T177" s="620"/>
      <c r="AT177" s="615" t="s">
        <v>205</v>
      </c>
      <c r="AU177" s="615" t="s">
        <v>89</v>
      </c>
      <c r="AV177" s="614" t="s">
        <v>129</v>
      </c>
      <c r="AW177" s="614" t="s">
        <v>43</v>
      </c>
      <c r="AX177" s="614" t="s">
        <v>11</v>
      </c>
      <c r="AY177" s="615" t="s">
        <v>197</v>
      </c>
    </row>
    <row r="178" spans="2:65" s="492" customFormat="1" ht="16.5" customHeight="1">
      <c r="B178" s="493"/>
      <c r="C178" s="629" t="s">
        <v>12</v>
      </c>
      <c r="D178" s="629" t="s">
        <v>1907</v>
      </c>
      <c r="E178" s="630" t="s">
        <v>6045</v>
      </c>
      <c r="F178" s="631" t="s">
        <v>6046</v>
      </c>
      <c r="G178" s="632" t="s">
        <v>202</v>
      </c>
      <c r="H178" s="633">
        <v>57</v>
      </c>
      <c r="I178" s="11"/>
      <c r="J178" s="634">
        <f>ROUND(I178*H178,0)</f>
        <v>0</v>
      </c>
      <c r="K178" s="631" t="s">
        <v>5</v>
      </c>
      <c r="L178" s="635"/>
      <c r="M178" s="636" t="s">
        <v>5</v>
      </c>
      <c r="N178" s="637" t="s">
        <v>53</v>
      </c>
      <c r="O178" s="494"/>
      <c r="P178" s="580">
        <f>O178*H178</f>
        <v>0</v>
      </c>
      <c r="Q178" s="580">
        <v>2.147E-2</v>
      </c>
      <c r="R178" s="580">
        <f>Q178*H178</f>
        <v>1.2237899999999999</v>
      </c>
      <c r="S178" s="580">
        <v>0</v>
      </c>
      <c r="T178" s="581">
        <f>S178*H178</f>
        <v>0</v>
      </c>
      <c r="AR178" s="482" t="s">
        <v>303</v>
      </c>
      <c r="AT178" s="482" t="s">
        <v>1907</v>
      </c>
      <c r="AU178" s="482" t="s">
        <v>89</v>
      </c>
      <c r="AY178" s="482" t="s">
        <v>197</v>
      </c>
      <c r="BE178" s="582">
        <f>IF(N178="základní",J178,0)</f>
        <v>0</v>
      </c>
      <c r="BF178" s="582">
        <f>IF(N178="snížená",J178,0)</f>
        <v>0</v>
      </c>
      <c r="BG178" s="582">
        <f>IF(N178="zákl. přenesená",J178,0)</f>
        <v>0</v>
      </c>
      <c r="BH178" s="582">
        <f>IF(N178="sníž. přenesená",J178,0)</f>
        <v>0</v>
      </c>
      <c r="BI178" s="582">
        <f>IF(N178="nulová",J178,0)</f>
        <v>0</v>
      </c>
      <c r="BJ178" s="482" t="s">
        <v>11</v>
      </c>
      <c r="BK178" s="582">
        <f>ROUND(I178*H178,0)</f>
        <v>0</v>
      </c>
      <c r="BL178" s="482" t="s">
        <v>129</v>
      </c>
      <c r="BM178" s="482" t="s">
        <v>6047</v>
      </c>
    </row>
    <row r="179" spans="2:65" s="492" customFormat="1" ht="16.5" customHeight="1">
      <c r="B179" s="493"/>
      <c r="C179" s="629" t="s">
        <v>374</v>
      </c>
      <c r="D179" s="629" t="s">
        <v>1907</v>
      </c>
      <c r="E179" s="630" t="s">
        <v>6048</v>
      </c>
      <c r="F179" s="631" t="s">
        <v>6049</v>
      </c>
      <c r="G179" s="632" t="s">
        <v>202</v>
      </c>
      <c r="H179" s="633">
        <v>1</v>
      </c>
      <c r="I179" s="11"/>
      <c r="J179" s="634">
        <f>ROUND(I179*H179,0)</f>
        <v>0</v>
      </c>
      <c r="K179" s="631" t="s">
        <v>5</v>
      </c>
      <c r="L179" s="635"/>
      <c r="M179" s="636" t="s">
        <v>5</v>
      </c>
      <c r="N179" s="637" t="s">
        <v>53</v>
      </c>
      <c r="O179" s="494"/>
      <c r="P179" s="580">
        <f>O179*H179</f>
        <v>0</v>
      </c>
      <c r="Q179" s="580">
        <v>1.9369999999999998E-2</v>
      </c>
      <c r="R179" s="580">
        <f>Q179*H179</f>
        <v>1.9369999999999998E-2</v>
      </c>
      <c r="S179" s="580">
        <v>0</v>
      </c>
      <c r="T179" s="581">
        <f>S179*H179</f>
        <v>0</v>
      </c>
      <c r="AR179" s="482" t="s">
        <v>303</v>
      </c>
      <c r="AT179" s="482" t="s">
        <v>1907</v>
      </c>
      <c r="AU179" s="482" t="s">
        <v>89</v>
      </c>
      <c r="AY179" s="482" t="s">
        <v>197</v>
      </c>
      <c r="BE179" s="582">
        <f>IF(N179="základní",J179,0)</f>
        <v>0</v>
      </c>
      <c r="BF179" s="582">
        <f>IF(N179="snížená",J179,0)</f>
        <v>0</v>
      </c>
      <c r="BG179" s="582">
        <f>IF(N179="zákl. přenesená",J179,0)</f>
        <v>0</v>
      </c>
      <c r="BH179" s="582">
        <f>IF(N179="sníž. přenesená",J179,0)</f>
        <v>0</v>
      </c>
      <c r="BI179" s="582">
        <f>IF(N179="nulová",J179,0)</f>
        <v>0</v>
      </c>
      <c r="BJ179" s="482" t="s">
        <v>11</v>
      </c>
      <c r="BK179" s="582">
        <f>ROUND(I179*H179,0)</f>
        <v>0</v>
      </c>
      <c r="BL179" s="482" t="s">
        <v>129</v>
      </c>
      <c r="BM179" s="482" t="s">
        <v>6050</v>
      </c>
    </row>
    <row r="180" spans="2:65" s="492" customFormat="1" ht="16.5" customHeight="1">
      <c r="B180" s="493"/>
      <c r="C180" s="629" t="s">
        <v>383</v>
      </c>
      <c r="D180" s="629" t="s">
        <v>1907</v>
      </c>
      <c r="E180" s="630" t="s">
        <v>6051</v>
      </c>
      <c r="F180" s="631" t="s">
        <v>6052</v>
      </c>
      <c r="G180" s="632" t="s">
        <v>202</v>
      </c>
      <c r="H180" s="633">
        <v>1</v>
      </c>
      <c r="I180" s="11"/>
      <c r="J180" s="634">
        <f>ROUND(I180*H180,0)</f>
        <v>0</v>
      </c>
      <c r="K180" s="631" t="s">
        <v>5</v>
      </c>
      <c r="L180" s="635"/>
      <c r="M180" s="636" t="s">
        <v>5</v>
      </c>
      <c r="N180" s="637" t="s">
        <v>53</v>
      </c>
      <c r="O180" s="494"/>
      <c r="P180" s="580">
        <f>O180*H180</f>
        <v>0</v>
      </c>
      <c r="Q180" s="580">
        <v>1.9369999999999998E-2</v>
      </c>
      <c r="R180" s="580">
        <f>Q180*H180</f>
        <v>1.9369999999999998E-2</v>
      </c>
      <c r="S180" s="580">
        <v>0</v>
      </c>
      <c r="T180" s="581">
        <f>S180*H180</f>
        <v>0</v>
      </c>
      <c r="AR180" s="482" t="s">
        <v>303</v>
      </c>
      <c r="AT180" s="482" t="s">
        <v>1907</v>
      </c>
      <c r="AU180" s="482" t="s">
        <v>89</v>
      </c>
      <c r="AY180" s="482" t="s">
        <v>197</v>
      </c>
      <c r="BE180" s="582">
        <f>IF(N180="základní",J180,0)</f>
        <v>0</v>
      </c>
      <c r="BF180" s="582">
        <f>IF(N180="snížená",J180,0)</f>
        <v>0</v>
      </c>
      <c r="BG180" s="582">
        <f>IF(N180="zákl. přenesená",J180,0)</f>
        <v>0</v>
      </c>
      <c r="BH180" s="582">
        <f>IF(N180="sníž. přenesená",J180,0)</f>
        <v>0</v>
      </c>
      <c r="BI180" s="582">
        <f>IF(N180="nulová",J180,0)</f>
        <v>0</v>
      </c>
      <c r="BJ180" s="482" t="s">
        <v>11</v>
      </c>
      <c r="BK180" s="582">
        <f>ROUND(I180*H180,0)</f>
        <v>0</v>
      </c>
      <c r="BL180" s="482" t="s">
        <v>129</v>
      </c>
      <c r="BM180" s="482" t="s">
        <v>6053</v>
      </c>
    </row>
    <row r="181" spans="2:65" s="492" customFormat="1" ht="25.5" customHeight="1">
      <c r="B181" s="493"/>
      <c r="C181" s="572" t="s">
        <v>402</v>
      </c>
      <c r="D181" s="572" t="s">
        <v>199</v>
      </c>
      <c r="E181" s="573" t="s">
        <v>6054</v>
      </c>
      <c r="F181" s="574" t="s">
        <v>6055</v>
      </c>
      <c r="G181" s="575" t="s">
        <v>202</v>
      </c>
      <c r="H181" s="576">
        <v>1</v>
      </c>
      <c r="I181" s="7"/>
      <c r="J181" s="577">
        <f>ROUND(I181*H181,0)</f>
        <v>0</v>
      </c>
      <c r="K181" s="574" t="s">
        <v>203</v>
      </c>
      <c r="L181" s="493"/>
      <c r="M181" s="578" t="s">
        <v>5</v>
      </c>
      <c r="N181" s="579" t="s">
        <v>53</v>
      </c>
      <c r="O181" s="494"/>
      <c r="P181" s="580">
        <f>O181*H181</f>
        <v>0</v>
      </c>
      <c r="Q181" s="580">
        <v>0</v>
      </c>
      <c r="R181" s="580">
        <f>Q181*H181</f>
        <v>0</v>
      </c>
      <c r="S181" s="580">
        <v>0</v>
      </c>
      <c r="T181" s="581">
        <f>S181*H181</f>
        <v>0</v>
      </c>
      <c r="AR181" s="482" t="s">
        <v>129</v>
      </c>
      <c r="AT181" s="482" t="s">
        <v>199</v>
      </c>
      <c r="AU181" s="482" t="s">
        <v>89</v>
      </c>
      <c r="AY181" s="482" t="s">
        <v>197</v>
      </c>
      <c r="BE181" s="582">
        <f>IF(N181="základní",J181,0)</f>
        <v>0</v>
      </c>
      <c r="BF181" s="582">
        <f>IF(N181="snížená",J181,0)</f>
        <v>0</v>
      </c>
      <c r="BG181" s="582">
        <f>IF(N181="zákl. přenesená",J181,0)</f>
        <v>0</v>
      </c>
      <c r="BH181" s="582">
        <f>IF(N181="sníž. přenesená",J181,0)</f>
        <v>0</v>
      </c>
      <c r="BI181" s="582">
        <f>IF(N181="nulová",J181,0)</f>
        <v>0</v>
      </c>
      <c r="BJ181" s="482" t="s">
        <v>11</v>
      </c>
      <c r="BK181" s="582">
        <f>ROUND(I181*H181,0)</f>
        <v>0</v>
      </c>
      <c r="BL181" s="482" t="s">
        <v>129</v>
      </c>
      <c r="BM181" s="482" t="s">
        <v>6056</v>
      </c>
    </row>
    <row r="182" spans="2:65" s="492" customFormat="1" ht="27">
      <c r="B182" s="493"/>
      <c r="D182" s="594" t="s">
        <v>257</v>
      </c>
      <c r="F182" s="595" t="s">
        <v>6057</v>
      </c>
      <c r="L182" s="493"/>
      <c r="M182" s="596"/>
      <c r="N182" s="494"/>
      <c r="O182" s="494"/>
      <c r="P182" s="494"/>
      <c r="Q182" s="494"/>
      <c r="R182" s="494"/>
      <c r="S182" s="494"/>
      <c r="T182" s="597"/>
      <c r="AT182" s="482" t="s">
        <v>257</v>
      </c>
      <c r="AU182" s="482" t="s">
        <v>89</v>
      </c>
    </row>
    <row r="183" spans="2:65" s="599" customFormat="1">
      <c r="B183" s="598"/>
      <c r="D183" s="594" t="s">
        <v>205</v>
      </c>
      <c r="E183" s="600" t="s">
        <v>5</v>
      </c>
      <c r="F183" s="601" t="s">
        <v>6036</v>
      </c>
      <c r="H183" s="600" t="s">
        <v>5</v>
      </c>
      <c r="L183" s="598"/>
      <c r="M183" s="602"/>
      <c r="N183" s="603"/>
      <c r="O183" s="603"/>
      <c r="P183" s="603"/>
      <c r="Q183" s="603"/>
      <c r="R183" s="603"/>
      <c r="S183" s="603"/>
      <c r="T183" s="604"/>
      <c r="AT183" s="600" t="s">
        <v>205</v>
      </c>
      <c r="AU183" s="600" t="s">
        <v>89</v>
      </c>
      <c r="AV183" s="599" t="s">
        <v>11</v>
      </c>
      <c r="AW183" s="599" t="s">
        <v>43</v>
      </c>
      <c r="AX183" s="599" t="s">
        <v>82</v>
      </c>
      <c r="AY183" s="600" t="s">
        <v>197</v>
      </c>
    </row>
    <row r="184" spans="2:65" s="599" customFormat="1">
      <c r="B184" s="598"/>
      <c r="D184" s="594" t="s">
        <v>205</v>
      </c>
      <c r="E184" s="600" t="s">
        <v>5</v>
      </c>
      <c r="F184" s="601" t="s">
        <v>6058</v>
      </c>
      <c r="H184" s="600" t="s">
        <v>5</v>
      </c>
      <c r="L184" s="598"/>
      <c r="M184" s="602"/>
      <c r="N184" s="603"/>
      <c r="O184" s="603"/>
      <c r="P184" s="603"/>
      <c r="Q184" s="603"/>
      <c r="R184" s="603"/>
      <c r="S184" s="603"/>
      <c r="T184" s="604"/>
      <c r="AT184" s="600" t="s">
        <v>205</v>
      </c>
      <c r="AU184" s="600" t="s">
        <v>89</v>
      </c>
      <c r="AV184" s="599" t="s">
        <v>11</v>
      </c>
      <c r="AW184" s="599" t="s">
        <v>43</v>
      </c>
      <c r="AX184" s="599" t="s">
        <v>82</v>
      </c>
      <c r="AY184" s="600" t="s">
        <v>197</v>
      </c>
    </row>
    <row r="185" spans="2:65" s="606" customFormat="1">
      <c r="B185" s="605"/>
      <c r="D185" s="594" t="s">
        <v>205</v>
      </c>
      <c r="E185" s="607" t="s">
        <v>5</v>
      </c>
      <c r="F185" s="608" t="s">
        <v>5411</v>
      </c>
      <c r="H185" s="609">
        <v>1</v>
      </c>
      <c r="L185" s="605"/>
      <c r="M185" s="610"/>
      <c r="N185" s="611"/>
      <c r="O185" s="611"/>
      <c r="P185" s="611"/>
      <c r="Q185" s="611"/>
      <c r="R185" s="611"/>
      <c r="S185" s="611"/>
      <c r="T185" s="612"/>
      <c r="AT185" s="607" t="s">
        <v>205</v>
      </c>
      <c r="AU185" s="607" t="s">
        <v>89</v>
      </c>
      <c r="AV185" s="606" t="s">
        <v>89</v>
      </c>
      <c r="AW185" s="606" t="s">
        <v>43</v>
      </c>
      <c r="AX185" s="606" t="s">
        <v>82</v>
      </c>
      <c r="AY185" s="607" t="s">
        <v>197</v>
      </c>
    </row>
    <row r="186" spans="2:65" s="614" customFormat="1">
      <c r="B186" s="613"/>
      <c r="D186" s="594" t="s">
        <v>205</v>
      </c>
      <c r="E186" s="615" t="s">
        <v>5</v>
      </c>
      <c r="F186" s="616" t="s">
        <v>210</v>
      </c>
      <c r="H186" s="617">
        <v>1</v>
      </c>
      <c r="L186" s="613"/>
      <c r="M186" s="618"/>
      <c r="N186" s="619"/>
      <c r="O186" s="619"/>
      <c r="P186" s="619"/>
      <c r="Q186" s="619"/>
      <c r="R186" s="619"/>
      <c r="S186" s="619"/>
      <c r="T186" s="620"/>
      <c r="AT186" s="615" t="s">
        <v>205</v>
      </c>
      <c r="AU186" s="615" t="s">
        <v>89</v>
      </c>
      <c r="AV186" s="614" t="s">
        <v>129</v>
      </c>
      <c r="AW186" s="614" t="s">
        <v>43</v>
      </c>
      <c r="AX186" s="614" t="s">
        <v>11</v>
      </c>
      <c r="AY186" s="615" t="s">
        <v>197</v>
      </c>
    </row>
    <row r="187" spans="2:65" s="492" customFormat="1" ht="16.5" customHeight="1">
      <c r="B187" s="493"/>
      <c r="C187" s="629" t="s">
        <v>413</v>
      </c>
      <c r="D187" s="629" t="s">
        <v>1907</v>
      </c>
      <c r="E187" s="630" t="s">
        <v>6059</v>
      </c>
      <c r="F187" s="631" t="s">
        <v>6060</v>
      </c>
      <c r="G187" s="632" t="s">
        <v>202</v>
      </c>
      <c r="H187" s="633">
        <v>1</v>
      </c>
      <c r="I187" s="11"/>
      <c r="J187" s="634">
        <f>ROUND(I187*H187,0)</f>
        <v>0</v>
      </c>
      <c r="K187" s="631" t="s">
        <v>5</v>
      </c>
      <c r="L187" s="635"/>
      <c r="M187" s="636" t="s">
        <v>5</v>
      </c>
      <c r="N187" s="637" t="s">
        <v>53</v>
      </c>
      <c r="O187" s="494"/>
      <c r="P187" s="580">
        <f>O187*H187</f>
        <v>0</v>
      </c>
      <c r="Q187" s="580">
        <v>0.22162999999999999</v>
      </c>
      <c r="R187" s="580">
        <f>Q187*H187</f>
        <v>0.22162999999999999</v>
      </c>
      <c r="S187" s="580">
        <v>0</v>
      </c>
      <c r="T187" s="581">
        <f>S187*H187</f>
        <v>0</v>
      </c>
      <c r="AR187" s="482" t="s">
        <v>303</v>
      </c>
      <c r="AT187" s="482" t="s">
        <v>1907</v>
      </c>
      <c r="AU187" s="482" t="s">
        <v>89</v>
      </c>
      <c r="AY187" s="482" t="s">
        <v>197</v>
      </c>
      <c r="BE187" s="582">
        <f>IF(N187="základní",J187,0)</f>
        <v>0</v>
      </c>
      <c r="BF187" s="582">
        <f>IF(N187="snížená",J187,0)</f>
        <v>0</v>
      </c>
      <c r="BG187" s="582">
        <f>IF(N187="zákl. přenesená",J187,0)</f>
        <v>0</v>
      </c>
      <c r="BH187" s="582">
        <f>IF(N187="sníž. přenesená",J187,0)</f>
        <v>0</v>
      </c>
      <c r="BI187" s="582">
        <f>IF(N187="nulová",J187,0)</f>
        <v>0</v>
      </c>
      <c r="BJ187" s="482" t="s">
        <v>11</v>
      </c>
      <c r="BK187" s="582">
        <f>ROUND(I187*H187,0)</f>
        <v>0</v>
      </c>
      <c r="BL187" s="482" t="s">
        <v>129</v>
      </c>
      <c r="BM187" s="482" t="s">
        <v>6061</v>
      </c>
    </row>
    <row r="188" spans="2:65" s="492" customFormat="1" ht="25.5" customHeight="1">
      <c r="B188" s="493"/>
      <c r="C188" s="572" t="s">
        <v>432</v>
      </c>
      <c r="D188" s="572" t="s">
        <v>199</v>
      </c>
      <c r="E188" s="573" t="s">
        <v>6062</v>
      </c>
      <c r="F188" s="574" t="s">
        <v>6063</v>
      </c>
      <c r="G188" s="575" t="s">
        <v>202</v>
      </c>
      <c r="H188" s="576">
        <v>50</v>
      </c>
      <c r="I188" s="7"/>
      <c r="J188" s="577">
        <f>ROUND(I188*H188,0)</f>
        <v>0</v>
      </c>
      <c r="K188" s="574" t="s">
        <v>203</v>
      </c>
      <c r="L188" s="493"/>
      <c r="M188" s="578" t="s">
        <v>5</v>
      </c>
      <c r="N188" s="579" t="s">
        <v>53</v>
      </c>
      <c r="O188" s="494"/>
      <c r="P188" s="580">
        <f>O188*H188</f>
        <v>0</v>
      </c>
      <c r="Q188" s="580">
        <v>4.0000000000000002E-4</v>
      </c>
      <c r="R188" s="580">
        <f>Q188*H188</f>
        <v>0.02</v>
      </c>
      <c r="S188" s="580">
        <v>0</v>
      </c>
      <c r="T188" s="581">
        <f>S188*H188</f>
        <v>0</v>
      </c>
      <c r="AR188" s="482" t="s">
        <v>129</v>
      </c>
      <c r="AT188" s="482" t="s">
        <v>199</v>
      </c>
      <c r="AU188" s="482" t="s">
        <v>89</v>
      </c>
      <c r="AY188" s="482" t="s">
        <v>197</v>
      </c>
      <c r="BE188" s="582">
        <f>IF(N188="základní",J188,0)</f>
        <v>0</v>
      </c>
      <c r="BF188" s="582">
        <f>IF(N188="snížená",J188,0)</f>
        <v>0</v>
      </c>
      <c r="BG188" s="582">
        <f>IF(N188="zákl. přenesená",J188,0)</f>
        <v>0</v>
      </c>
      <c r="BH188" s="582">
        <f>IF(N188="sníž. přenesená",J188,0)</f>
        <v>0</v>
      </c>
      <c r="BI188" s="582">
        <f>IF(N188="nulová",J188,0)</f>
        <v>0</v>
      </c>
      <c r="BJ188" s="482" t="s">
        <v>11</v>
      </c>
      <c r="BK188" s="582">
        <f>ROUND(I188*H188,0)</f>
        <v>0</v>
      </c>
      <c r="BL188" s="482" t="s">
        <v>129</v>
      </c>
      <c r="BM188" s="482" t="s">
        <v>6064</v>
      </c>
    </row>
    <row r="189" spans="2:65" s="492" customFormat="1" ht="40.5">
      <c r="B189" s="493"/>
      <c r="D189" s="594" t="s">
        <v>257</v>
      </c>
      <c r="F189" s="595" t="s">
        <v>6065</v>
      </c>
      <c r="L189" s="493"/>
      <c r="M189" s="596"/>
      <c r="N189" s="494"/>
      <c r="O189" s="494"/>
      <c r="P189" s="494"/>
      <c r="Q189" s="494"/>
      <c r="R189" s="494"/>
      <c r="S189" s="494"/>
      <c r="T189" s="597"/>
      <c r="AT189" s="482" t="s">
        <v>257</v>
      </c>
      <c r="AU189" s="482" t="s">
        <v>89</v>
      </c>
    </row>
    <row r="190" spans="2:65" s="599" customFormat="1">
      <c r="B190" s="598"/>
      <c r="D190" s="594" t="s">
        <v>205</v>
      </c>
      <c r="E190" s="600" t="s">
        <v>5</v>
      </c>
      <c r="F190" s="601" t="s">
        <v>6036</v>
      </c>
      <c r="H190" s="600" t="s">
        <v>5</v>
      </c>
      <c r="L190" s="598"/>
      <c r="M190" s="602"/>
      <c r="N190" s="603"/>
      <c r="O190" s="603"/>
      <c r="P190" s="603"/>
      <c r="Q190" s="603"/>
      <c r="R190" s="603"/>
      <c r="S190" s="603"/>
      <c r="T190" s="604"/>
      <c r="AT190" s="600" t="s">
        <v>205</v>
      </c>
      <c r="AU190" s="600" t="s">
        <v>89</v>
      </c>
      <c r="AV190" s="599" t="s">
        <v>11</v>
      </c>
      <c r="AW190" s="599" t="s">
        <v>43</v>
      </c>
      <c r="AX190" s="599" t="s">
        <v>82</v>
      </c>
      <c r="AY190" s="600" t="s">
        <v>197</v>
      </c>
    </row>
    <row r="191" spans="2:65" s="606" customFormat="1">
      <c r="B191" s="605"/>
      <c r="D191" s="594" t="s">
        <v>205</v>
      </c>
      <c r="E191" s="607" t="s">
        <v>5</v>
      </c>
      <c r="F191" s="608" t="s">
        <v>6066</v>
      </c>
      <c r="H191" s="609">
        <v>50</v>
      </c>
      <c r="L191" s="605"/>
      <c r="M191" s="610"/>
      <c r="N191" s="611"/>
      <c r="O191" s="611"/>
      <c r="P191" s="611"/>
      <c r="Q191" s="611"/>
      <c r="R191" s="611"/>
      <c r="S191" s="611"/>
      <c r="T191" s="612"/>
      <c r="AT191" s="607" t="s">
        <v>205</v>
      </c>
      <c r="AU191" s="607" t="s">
        <v>89</v>
      </c>
      <c r="AV191" s="606" t="s">
        <v>89</v>
      </c>
      <c r="AW191" s="606" t="s">
        <v>43</v>
      </c>
      <c r="AX191" s="606" t="s">
        <v>82</v>
      </c>
      <c r="AY191" s="607" t="s">
        <v>197</v>
      </c>
    </row>
    <row r="192" spans="2:65" s="614" customFormat="1">
      <c r="B192" s="613"/>
      <c r="D192" s="594" t="s">
        <v>205</v>
      </c>
      <c r="E192" s="615" t="s">
        <v>5</v>
      </c>
      <c r="F192" s="616" t="s">
        <v>210</v>
      </c>
      <c r="H192" s="617">
        <v>50</v>
      </c>
      <c r="L192" s="613"/>
      <c r="M192" s="618"/>
      <c r="N192" s="619"/>
      <c r="O192" s="619"/>
      <c r="P192" s="619"/>
      <c r="Q192" s="619"/>
      <c r="R192" s="619"/>
      <c r="S192" s="619"/>
      <c r="T192" s="620"/>
      <c r="AT192" s="615" t="s">
        <v>205</v>
      </c>
      <c r="AU192" s="615" t="s">
        <v>89</v>
      </c>
      <c r="AV192" s="614" t="s">
        <v>129</v>
      </c>
      <c r="AW192" s="614" t="s">
        <v>43</v>
      </c>
      <c r="AX192" s="614" t="s">
        <v>11</v>
      </c>
      <c r="AY192" s="615" t="s">
        <v>197</v>
      </c>
    </row>
    <row r="193" spans="2:65" s="492" customFormat="1" ht="16.5" customHeight="1">
      <c r="B193" s="493"/>
      <c r="C193" s="629" t="s">
        <v>10</v>
      </c>
      <c r="D193" s="629" t="s">
        <v>1907</v>
      </c>
      <c r="E193" s="630" t="s">
        <v>6067</v>
      </c>
      <c r="F193" s="631" t="s">
        <v>6068</v>
      </c>
      <c r="G193" s="632" t="s">
        <v>202</v>
      </c>
      <c r="H193" s="633">
        <v>50.5</v>
      </c>
      <c r="I193" s="11"/>
      <c r="J193" s="634">
        <f>ROUND(I193*H193,0)</f>
        <v>0</v>
      </c>
      <c r="K193" s="631" t="s">
        <v>5</v>
      </c>
      <c r="L193" s="635"/>
      <c r="M193" s="636" t="s">
        <v>5</v>
      </c>
      <c r="N193" s="637" t="s">
        <v>53</v>
      </c>
      <c r="O193" s="494"/>
      <c r="P193" s="580">
        <f>O193*H193</f>
        <v>0</v>
      </c>
      <c r="Q193" s="580">
        <v>0.109</v>
      </c>
      <c r="R193" s="580">
        <f>Q193*H193</f>
        <v>5.5045000000000002</v>
      </c>
      <c r="S193" s="580">
        <v>0</v>
      </c>
      <c r="T193" s="581">
        <f>S193*H193</f>
        <v>0</v>
      </c>
      <c r="AR193" s="482" t="s">
        <v>303</v>
      </c>
      <c r="AT193" s="482" t="s">
        <v>1907</v>
      </c>
      <c r="AU193" s="482" t="s">
        <v>89</v>
      </c>
      <c r="AY193" s="482" t="s">
        <v>197</v>
      </c>
      <c r="BE193" s="582">
        <f>IF(N193="základní",J193,0)</f>
        <v>0</v>
      </c>
      <c r="BF193" s="582">
        <f>IF(N193="snížená",J193,0)</f>
        <v>0</v>
      </c>
      <c r="BG193" s="582">
        <f>IF(N193="zákl. přenesená",J193,0)</f>
        <v>0</v>
      </c>
      <c r="BH193" s="582">
        <f>IF(N193="sníž. přenesená",J193,0)</f>
        <v>0</v>
      </c>
      <c r="BI193" s="582">
        <f>IF(N193="nulová",J193,0)</f>
        <v>0</v>
      </c>
      <c r="BJ193" s="482" t="s">
        <v>11</v>
      </c>
      <c r="BK193" s="582">
        <f>ROUND(I193*H193,0)</f>
        <v>0</v>
      </c>
      <c r="BL193" s="482" t="s">
        <v>129</v>
      </c>
      <c r="BM193" s="482" t="s">
        <v>6069</v>
      </c>
    </row>
    <row r="194" spans="2:65" s="606" customFormat="1">
      <c r="B194" s="605"/>
      <c r="D194" s="594" t="s">
        <v>205</v>
      </c>
      <c r="F194" s="608" t="s">
        <v>6070</v>
      </c>
      <c r="H194" s="609">
        <v>50.5</v>
      </c>
      <c r="L194" s="605"/>
      <c r="M194" s="610"/>
      <c r="N194" s="611"/>
      <c r="O194" s="611"/>
      <c r="P194" s="611"/>
      <c r="Q194" s="611"/>
      <c r="R194" s="611"/>
      <c r="S194" s="611"/>
      <c r="T194" s="612"/>
      <c r="AT194" s="607" t="s">
        <v>205</v>
      </c>
      <c r="AU194" s="607" t="s">
        <v>89</v>
      </c>
      <c r="AV194" s="606" t="s">
        <v>89</v>
      </c>
      <c r="AW194" s="606" t="s">
        <v>6</v>
      </c>
      <c r="AX194" s="606" t="s">
        <v>11</v>
      </c>
      <c r="AY194" s="607" t="s">
        <v>197</v>
      </c>
    </row>
    <row r="195" spans="2:65" s="492" customFormat="1" ht="25.5" customHeight="1">
      <c r="B195" s="493"/>
      <c r="C195" s="572" t="s">
        <v>450</v>
      </c>
      <c r="D195" s="572" t="s">
        <v>199</v>
      </c>
      <c r="E195" s="573" t="s">
        <v>6071</v>
      </c>
      <c r="F195" s="574" t="s">
        <v>6072</v>
      </c>
      <c r="G195" s="575" t="s">
        <v>876</v>
      </c>
      <c r="H195" s="576">
        <v>118.4</v>
      </c>
      <c r="I195" s="7"/>
      <c r="J195" s="577">
        <f>ROUND(I195*H195,0)</f>
        <v>0</v>
      </c>
      <c r="K195" s="574" t="s">
        <v>203</v>
      </c>
      <c r="L195" s="493"/>
      <c r="M195" s="578" t="s">
        <v>5</v>
      </c>
      <c r="N195" s="579" t="s">
        <v>53</v>
      </c>
      <c r="O195" s="494"/>
      <c r="P195" s="580">
        <f>O195*H195</f>
        <v>0</v>
      </c>
      <c r="Q195" s="580">
        <v>0</v>
      </c>
      <c r="R195" s="580">
        <f>Q195*H195</f>
        <v>0</v>
      </c>
      <c r="S195" s="580">
        <v>0</v>
      </c>
      <c r="T195" s="581">
        <f>S195*H195</f>
        <v>0</v>
      </c>
      <c r="AR195" s="482" t="s">
        <v>129</v>
      </c>
      <c r="AT195" s="482" t="s">
        <v>199</v>
      </c>
      <c r="AU195" s="482" t="s">
        <v>89</v>
      </c>
      <c r="AY195" s="482" t="s">
        <v>197</v>
      </c>
      <c r="BE195" s="582">
        <f>IF(N195="základní",J195,0)</f>
        <v>0</v>
      </c>
      <c r="BF195" s="582">
        <f>IF(N195="snížená",J195,0)</f>
        <v>0</v>
      </c>
      <c r="BG195" s="582">
        <f>IF(N195="zákl. přenesená",J195,0)</f>
        <v>0</v>
      </c>
      <c r="BH195" s="582">
        <f>IF(N195="sníž. přenesená",J195,0)</f>
        <v>0</v>
      </c>
      <c r="BI195" s="582">
        <f>IF(N195="nulová",J195,0)</f>
        <v>0</v>
      </c>
      <c r="BJ195" s="482" t="s">
        <v>11</v>
      </c>
      <c r="BK195" s="582">
        <f>ROUND(I195*H195,0)</f>
        <v>0</v>
      </c>
      <c r="BL195" s="482" t="s">
        <v>129</v>
      </c>
      <c r="BM195" s="482" t="s">
        <v>6073</v>
      </c>
    </row>
    <row r="196" spans="2:65" s="492" customFormat="1" ht="27">
      <c r="B196" s="493"/>
      <c r="D196" s="594" t="s">
        <v>257</v>
      </c>
      <c r="F196" s="595" t="s">
        <v>6074</v>
      </c>
      <c r="L196" s="493"/>
      <c r="M196" s="596"/>
      <c r="N196" s="494"/>
      <c r="O196" s="494"/>
      <c r="P196" s="494"/>
      <c r="Q196" s="494"/>
      <c r="R196" s="494"/>
      <c r="S196" s="494"/>
      <c r="T196" s="597"/>
      <c r="AT196" s="482" t="s">
        <v>257</v>
      </c>
      <c r="AU196" s="482" t="s">
        <v>89</v>
      </c>
    </row>
    <row r="197" spans="2:65" s="599" customFormat="1">
      <c r="B197" s="598"/>
      <c r="D197" s="594" t="s">
        <v>205</v>
      </c>
      <c r="E197" s="600" t="s">
        <v>5</v>
      </c>
      <c r="F197" s="601" t="s">
        <v>6036</v>
      </c>
      <c r="H197" s="600" t="s">
        <v>5</v>
      </c>
      <c r="L197" s="598"/>
      <c r="M197" s="602"/>
      <c r="N197" s="603"/>
      <c r="O197" s="603"/>
      <c r="P197" s="603"/>
      <c r="Q197" s="603"/>
      <c r="R197" s="603"/>
      <c r="S197" s="603"/>
      <c r="T197" s="604"/>
      <c r="AT197" s="600" t="s">
        <v>205</v>
      </c>
      <c r="AU197" s="600" t="s">
        <v>89</v>
      </c>
      <c r="AV197" s="599" t="s">
        <v>11</v>
      </c>
      <c r="AW197" s="599" t="s">
        <v>43</v>
      </c>
      <c r="AX197" s="599" t="s">
        <v>82</v>
      </c>
      <c r="AY197" s="600" t="s">
        <v>197</v>
      </c>
    </row>
    <row r="198" spans="2:65" s="606" customFormat="1">
      <c r="B198" s="605"/>
      <c r="D198" s="594" t="s">
        <v>205</v>
      </c>
      <c r="E198" s="607" t="s">
        <v>5</v>
      </c>
      <c r="F198" s="608" t="s">
        <v>6075</v>
      </c>
      <c r="H198" s="609">
        <v>118.4</v>
      </c>
      <c r="L198" s="605"/>
      <c r="M198" s="610"/>
      <c r="N198" s="611"/>
      <c r="O198" s="611"/>
      <c r="P198" s="611"/>
      <c r="Q198" s="611"/>
      <c r="R198" s="611"/>
      <c r="S198" s="611"/>
      <c r="T198" s="612"/>
      <c r="AT198" s="607" t="s">
        <v>205</v>
      </c>
      <c r="AU198" s="607" t="s">
        <v>89</v>
      </c>
      <c r="AV198" s="606" t="s">
        <v>89</v>
      </c>
      <c r="AW198" s="606" t="s">
        <v>43</v>
      </c>
      <c r="AX198" s="606" t="s">
        <v>82</v>
      </c>
      <c r="AY198" s="607" t="s">
        <v>197</v>
      </c>
    </row>
    <row r="199" spans="2:65" s="614" customFormat="1">
      <c r="B199" s="613"/>
      <c r="D199" s="594" t="s">
        <v>205</v>
      </c>
      <c r="E199" s="615" t="s">
        <v>5</v>
      </c>
      <c r="F199" s="616" t="s">
        <v>210</v>
      </c>
      <c r="H199" s="617">
        <v>118.4</v>
      </c>
      <c r="L199" s="613"/>
      <c r="M199" s="618"/>
      <c r="N199" s="619"/>
      <c r="O199" s="619"/>
      <c r="P199" s="619"/>
      <c r="Q199" s="619"/>
      <c r="R199" s="619"/>
      <c r="S199" s="619"/>
      <c r="T199" s="620"/>
      <c r="AT199" s="615" t="s">
        <v>205</v>
      </c>
      <c r="AU199" s="615" t="s">
        <v>89</v>
      </c>
      <c r="AV199" s="614" t="s">
        <v>129</v>
      </c>
      <c r="AW199" s="614" t="s">
        <v>43</v>
      </c>
      <c r="AX199" s="614" t="s">
        <v>11</v>
      </c>
      <c r="AY199" s="615" t="s">
        <v>197</v>
      </c>
    </row>
    <row r="200" spans="2:65" s="492" customFormat="1" ht="16.5" customHeight="1">
      <c r="B200" s="493"/>
      <c r="C200" s="629" t="s">
        <v>458</v>
      </c>
      <c r="D200" s="629" t="s">
        <v>1907</v>
      </c>
      <c r="E200" s="630" t="s">
        <v>6076</v>
      </c>
      <c r="F200" s="631" t="s">
        <v>6077</v>
      </c>
      <c r="G200" s="632" t="s">
        <v>202</v>
      </c>
      <c r="H200" s="633">
        <v>50</v>
      </c>
      <c r="I200" s="11"/>
      <c r="J200" s="634">
        <f>ROUND(I200*H200,0)</f>
        <v>0</v>
      </c>
      <c r="K200" s="631" t="s">
        <v>203</v>
      </c>
      <c r="L200" s="635"/>
      <c r="M200" s="636" t="s">
        <v>5</v>
      </c>
      <c r="N200" s="637" t="s">
        <v>53</v>
      </c>
      <c r="O200" s="494"/>
      <c r="P200" s="580">
        <f>O200*H200</f>
        <v>0</v>
      </c>
      <c r="Q200" s="580">
        <v>2E-3</v>
      </c>
      <c r="R200" s="580">
        <f>Q200*H200</f>
        <v>0.1</v>
      </c>
      <c r="S200" s="580">
        <v>0</v>
      </c>
      <c r="T200" s="581">
        <f>S200*H200</f>
        <v>0</v>
      </c>
      <c r="AR200" s="482" t="s">
        <v>303</v>
      </c>
      <c r="AT200" s="482" t="s">
        <v>1907</v>
      </c>
      <c r="AU200" s="482" t="s">
        <v>89</v>
      </c>
      <c r="AY200" s="482" t="s">
        <v>197</v>
      </c>
      <c r="BE200" s="582">
        <f>IF(N200="základní",J200,0)</f>
        <v>0</v>
      </c>
      <c r="BF200" s="582">
        <f>IF(N200="snížená",J200,0)</f>
        <v>0</v>
      </c>
      <c r="BG200" s="582">
        <f>IF(N200="zákl. přenesená",J200,0)</f>
        <v>0</v>
      </c>
      <c r="BH200" s="582">
        <f>IF(N200="sníž. přenesená",J200,0)</f>
        <v>0</v>
      </c>
      <c r="BI200" s="582">
        <f>IF(N200="nulová",J200,0)</f>
        <v>0</v>
      </c>
      <c r="BJ200" s="482" t="s">
        <v>11</v>
      </c>
      <c r="BK200" s="582">
        <f>ROUND(I200*H200,0)</f>
        <v>0</v>
      </c>
      <c r="BL200" s="482" t="s">
        <v>129</v>
      </c>
      <c r="BM200" s="482" t="s">
        <v>6078</v>
      </c>
    </row>
    <row r="201" spans="2:65" s="492" customFormat="1" ht="16.5" customHeight="1">
      <c r="B201" s="493"/>
      <c r="C201" s="629" t="s">
        <v>466</v>
      </c>
      <c r="D201" s="629" t="s">
        <v>1907</v>
      </c>
      <c r="E201" s="630" t="s">
        <v>6079</v>
      </c>
      <c r="F201" s="631" t="s">
        <v>6080</v>
      </c>
      <c r="G201" s="632" t="s">
        <v>202</v>
      </c>
      <c r="H201" s="633">
        <v>50</v>
      </c>
      <c r="I201" s="11"/>
      <c r="J201" s="634">
        <f>ROUND(I201*H201,0)</f>
        <v>0</v>
      </c>
      <c r="K201" s="631" t="s">
        <v>5</v>
      </c>
      <c r="L201" s="635"/>
      <c r="M201" s="636" t="s">
        <v>5</v>
      </c>
      <c r="N201" s="637" t="s">
        <v>53</v>
      </c>
      <c r="O201" s="494"/>
      <c r="P201" s="580">
        <f>O201*H201</f>
        <v>0</v>
      </c>
      <c r="Q201" s="580">
        <v>1.7999999999999999E-2</v>
      </c>
      <c r="R201" s="580">
        <f>Q201*H201</f>
        <v>0.89999999999999991</v>
      </c>
      <c r="S201" s="580">
        <v>0</v>
      </c>
      <c r="T201" s="581">
        <f>S201*H201</f>
        <v>0</v>
      </c>
      <c r="AR201" s="482" t="s">
        <v>303</v>
      </c>
      <c r="AT201" s="482" t="s">
        <v>1907</v>
      </c>
      <c r="AU201" s="482" t="s">
        <v>89</v>
      </c>
      <c r="AY201" s="482" t="s">
        <v>197</v>
      </c>
      <c r="BE201" s="582">
        <f>IF(N201="základní",J201,0)</f>
        <v>0</v>
      </c>
      <c r="BF201" s="582">
        <f>IF(N201="snížená",J201,0)</f>
        <v>0</v>
      </c>
      <c r="BG201" s="582">
        <f>IF(N201="zákl. přenesená",J201,0)</f>
        <v>0</v>
      </c>
      <c r="BH201" s="582">
        <f>IF(N201="sníž. přenesená",J201,0)</f>
        <v>0</v>
      </c>
      <c r="BI201" s="582">
        <f>IF(N201="nulová",J201,0)</f>
        <v>0</v>
      </c>
      <c r="BJ201" s="482" t="s">
        <v>11</v>
      </c>
      <c r="BK201" s="582">
        <f>ROUND(I201*H201,0)</f>
        <v>0</v>
      </c>
      <c r="BL201" s="482" t="s">
        <v>129</v>
      </c>
      <c r="BM201" s="482" t="s">
        <v>6081</v>
      </c>
    </row>
    <row r="202" spans="2:65" s="560" customFormat="1" ht="29.85" customHeight="1">
      <c r="B202" s="559"/>
      <c r="D202" s="561" t="s">
        <v>81</v>
      </c>
      <c r="E202" s="570" t="s">
        <v>1210</v>
      </c>
      <c r="F202" s="570" t="s">
        <v>1211</v>
      </c>
      <c r="J202" s="571">
        <f>BK202</f>
        <v>0</v>
      </c>
      <c r="L202" s="559"/>
      <c r="M202" s="564"/>
      <c r="N202" s="565"/>
      <c r="O202" s="565"/>
      <c r="P202" s="566">
        <f>SUM(P203:P206)</f>
        <v>0</v>
      </c>
      <c r="Q202" s="565"/>
      <c r="R202" s="566">
        <f>SUM(R203:R206)</f>
        <v>0</v>
      </c>
      <c r="S202" s="565"/>
      <c r="T202" s="567">
        <f>SUM(T203:T206)</f>
        <v>0</v>
      </c>
      <c r="AR202" s="561" t="s">
        <v>11</v>
      </c>
      <c r="AT202" s="568" t="s">
        <v>81</v>
      </c>
      <c r="AU202" s="568" t="s">
        <v>11</v>
      </c>
      <c r="AY202" s="561" t="s">
        <v>197</v>
      </c>
      <c r="BK202" s="569">
        <f>SUM(BK203:BK206)</f>
        <v>0</v>
      </c>
    </row>
    <row r="203" spans="2:65" s="492" customFormat="1" ht="38.25" customHeight="1">
      <c r="B203" s="493"/>
      <c r="C203" s="572" t="s">
        <v>604</v>
      </c>
      <c r="D203" s="572" t="s">
        <v>199</v>
      </c>
      <c r="E203" s="573" t="s">
        <v>6082</v>
      </c>
      <c r="F203" s="574" t="s">
        <v>6083</v>
      </c>
      <c r="G203" s="575" t="s">
        <v>271</v>
      </c>
      <c r="H203" s="576">
        <v>21.56</v>
      </c>
      <c r="I203" s="7"/>
      <c r="J203" s="577">
        <f>ROUND(I203*H203,0)</f>
        <v>0</v>
      </c>
      <c r="K203" s="574" t="s">
        <v>203</v>
      </c>
      <c r="L203" s="493"/>
      <c r="M203" s="578" t="s">
        <v>5</v>
      </c>
      <c r="N203" s="579" t="s">
        <v>53</v>
      </c>
      <c r="O203" s="494"/>
      <c r="P203" s="580">
        <f>O203*H203</f>
        <v>0</v>
      </c>
      <c r="Q203" s="580">
        <v>0</v>
      </c>
      <c r="R203" s="580">
        <f>Q203*H203</f>
        <v>0</v>
      </c>
      <c r="S203" s="580">
        <v>0</v>
      </c>
      <c r="T203" s="581">
        <f>S203*H203</f>
        <v>0</v>
      </c>
      <c r="AR203" s="482" t="s">
        <v>129</v>
      </c>
      <c r="AT203" s="482" t="s">
        <v>199</v>
      </c>
      <c r="AU203" s="482" t="s">
        <v>89</v>
      </c>
      <c r="AY203" s="482" t="s">
        <v>197</v>
      </c>
      <c r="BE203" s="582">
        <f>IF(N203="základní",J203,0)</f>
        <v>0</v>
      </c>
      <c r="BF203" s="582">
        <f>IF(N203="snížená",J203,0)</f>
        <v>0</v>
      </c>
      <c r="BG203" s="582">
        <f>IF(N203="zákl. přenesená",J203,0)</f>
        <v>0</v>
      </c>
      <c r="BH203" s="582">
        <f>IF(N203="sníž. přenesená",J203,0)</f>
        <v>0</v>
      </c>
      <c r="BI203" s="582">
        <f>IF(N203="nulová",J203,0)</f>
        <v>0</v>
      </c>
      <c r="BJ203" s="482" t="s">
        <v>11</v>
      </c>
      <c r="BK203" s="582">
        <f>ROUND(I203*H203,0)</f>
        <v>0</v>
      </c>
      <c r="BL203" s="482" t="s">
        <v>129</v>
      </c>
      <c r="BM203" s="482" t="s">
        <v>6084</v>
      </c>
    </row>
    <row r="204" spans="2:65" s="492" customFormat="1" ht="40.5">
      <c r="B204" s="493"/>
      <c r="D204" s="594" t="s">
        <v>257</v>
      </c>
      <c r="F204" s="595" t="s">
        <v>6085</v>
      </c>
      <c r="L204" s="493"/>
      <c r="M204" s="596"/>
      <c r="N204" s="494"/>
      <c r="O204" s="494"/>
      <c r="P204" s="494"/>
      <c r="Q204" s="494"/>
      <c r="R204" s="494"/>
      <c r="S204" s="494"/>
      <c r="T204" s="597"/>
      <c r="AT204" s="482" t="s">
        <v>257</v>
      </c>
      <c r="AU204" s="482" t="s">
        <v>89</v>
      </c>
    </row>
    <row r="205" spans="2:65" s="492" customFormat="1" ht="38.25" customHeight="1">
      <c r="B205" s="493"/>
      <c r="C205" s="572" t="s">
        <v>608</v>
      </c>
      <c r="D205" s="572" t="s">
        <v>199</v>
      </c>
      <c r="E205" s="573" t="s">
        <v>6086</v>
      </c>
      <c r="F205" s="574" t="s">
        <v>6087</v>
      </c>
      <c r="G205" s="575" t="s">
        <v>271</v>
      </c>
      <c r="H205" s="576">
        <v>21.56</v>
      </c>
      <c r="I205" s="7"/>
      <c r="J205" s="577">
        <f>ROUND(I205*H205,0)</f>
        <v>0</v>
      </c>
      <c r="K205" s="574" t="s">
        <v>203</v>
      </c>
      <c r="L205" s="493"/>
      <c r="M205" s="578" t="s">
        <v>5</v>
      </c>
      <c r="N205" s="579" t="s">
        <v>53</v>
      </c>
      <c r="O205" s="494"/>
      <c r="P205" s="580">
        <f>O205*H205</f>
        <v>0</v>
      </c>
      <c r="Q205" s="580">
        <v>0</v>
      </c>
      <c r="R205" s="580">
        <f>Q205*H205</f>
        <v>0</v>
      </c>
      <c r="S205" s="580">
        <v>0</v>
      </c>
      <c r="T205" s="581">
        <f>S205*H205</f>
        <v>0</v>
      </c>
      <c r="AR205" s="482" t="s">
        <v>129</v>
      </c>
      <c r="AT205" s="482" t="s">
        <v>199</v>
      </c>
      <c r="AU205" s="482" t="s">
        <v>89</v>
      </c>
      <c r="AY205" s="482" t="s">
        <v>197</v>
      </c>
      <c r="BE205" s="582">
        <f>IF(N205="základní",J205,0)</f>
        <v>0</v>
      </c>
      <c r="BF205" s="582">
        <f>IF(N205="snížená",J205,0)</f>
        <v>0</v>
      </c>
      <c r="BG205" s="582">
        <f>IF(N205="zákl. přenesená",J205,0)</f>
        <v>0</v>
      </c>
      <c r="BH205" s="582">
        <f>IF(N205="sníž. přenesená",J205,0)</f>
        <v>0</v>
      </c>
      <c r="BI205" s="582">
        <f>IF(N205="nulová",J205,0)</f>
        <v>0</v>
      </c>
      <c r="BJ205" s="482" t="s">
        <v>11</v>
      </c>
      <c r="BK205" s="582">
        <f>ROUND(I205*H205,0)</f>
        <v>0</v>
      </c>
      <c r="BL205" s="482" t="s">
        <v>129</v>
      </c>
      <c r="BM205" s="482" t="s">
        <v>6088</v>
      </c>
    </row>
    <row r="206" spans="2:65" s="492" customFormat="1" ht="40.5">
      <c r="B206" s="493"/>
      <c r="D206" s="594" t="s">
        <v>257</v>
      </c>
      <c r="F206" s="595" t="s">
        <v>6085</v>
      </c>
      <c r="L206" s="493"/>
      <c r="M206" s="596"/>
      <c r="N206" s="494"/>
      <c r="O206" s="494"/>
      <c r="P206" s="494"/>
      <c r="Q206" s="494"/>
      <c r="R206" s="494"/>
      <c r="S206" s="494"/>
      <c r="T206" s="597"/>
      <c r="AT206" s="482" t="s">
        <v>257</v>
      </c>
      <c r="AU206" s="482" t="s">
        <v>89</v>
      </c>
    </row>
    <row r="207" spans="2:65" s="560" customFormat="1" ht="37.35" customHeight="1">
      <c r="B207" s="559"/>
      <c r="D207" s="561" t="s">
        <v>81</v>
      </c>
      <c r="E207" s="562" t="s">
        <v>1916</v>
      </c>
      <c r="F207" s="562" t="s">
        <v>1917</v>
      </c>
      <c r="J207" s="563">
        <f>BK207</f>
        <v>0</v>
      </c>
      <c r="L207" s="559"/>
      <c r="M207" s="564"/>
      <c r="N207" s="565"/>
      <c r="O207" s="565"/>
      <c r="P207" s="566">
        <f>SUM(P208:P215)</f>
        <v>0</v>
      </c>
      <c r="Q207" s="565"/>
      <c r="R207" s="566">
        <f>SUM(R208:R215)</f>
        <v>0</v>
      </c>
      <c r="S207" s="565"/>
      <c r="T207" s="567">
        <f>SUM(T208:T215)</f>
        <v>0</v>
      </c>
      <c r="AR207" s="561" t="s">
        <v>129</v>
      </c>
      <c r="AT207" s="568" t="s">
        <v>81</v>
      </c>
      <c r="AU207" s="568" t="s">
        <v>82</v>
      </c>
      <c r="AY207" s="561" t="s">
        <v>197</v>
      </c>
      <c r="BK207" s="569">
        <f>SUM(BK208:BK215)</f>
        <v>0</v>
      </c>
    </row>
    <row r="208" spans="2:65" s="492" customFormat="1" ht="16.5" customHeight="1">
      <c r="B208" s="493"/>
      <c r="C208" s="572" t="s">
        <v>705</v>
      </c>
      <c r="D208" s="572" t="s">
        <v>199</v>
      </c>
      <c r="E208" s="573" t="s">
        <v>6089</v>
      </c>
      <c r="F208" s="574" t="s">
        <v>6090</v>
      </c>
      <c r="G208" s="575" t="s">
        <v>1921</v>
      </c>
      <c r="H208" s="576">
        <v>40</v>
      </c>
      <c r="I208" s="7"/>
      <c r="J208" s="577">
        <f>ROUND(I208*H208,0)</f>
        <v>0</v>
      </c>
      <c r="K208" s="574" t="s">
        <v>203</v>
      </c>
      <c r="L208" s="493"/>
      <c r="M208" s="578" t="s">
        <v>5</v>
      </c>
      <c r="N208" s="579" t="s">
        <v>53</v>
      </c>
      <c r="O208" s="494"/>
      <c r="P208" s="580">
        <f>O208*H208</f>
        <v>0</v>
      </c>
      <c r="Q208" s="580">
        <v>0</v>
      </c>
      <c r="R208" s="580">
        <f>Q208*H208</f>
        <v>0</v>
      </c>
      <c r="S208" s="580">
        <v>0</v>
      </c>
      <c r="T208" s="581">
        <f>S208*H208</f>
        <v>0</v>
      </c>
      <c r="AR208" s="482" t="s">
        <v>1922</v>
      </c>
      <c r="AT208" s="482" t="s">
        <v>199</v>
      </c>
      <c r="AU208" s="482" t="s">
        <v>11</v>
      </c>
      <c r="AY208" s="482" t="s">
        <v>197</v>
      </c>
      <c r="BE208" s="582">
        <f>IF(N208="základní",J208,0)</f>
        <v>0</v>
      </c>
      <c r="BF208" s="582">
        <f>IF(N208="snížená",J208,0)</f>
        <v>0</v>
      </c>
      <c r="BG208" s="582">
        <f>IF(N208="zákl. přenesená",J208,0)</f>
        <v>0</v>
      </c>
      <c r="BH208" s="582">
        <f>IF(N208="sníž. přenesená",J208,0)</f>
        <v>0</v>
      </c>
      <c r="BI208" s="582">
        <f>IF(N208="nulová",J208,0)</f>
        <v>0</v>
      </c>
      <c r="BJ208" s="482" t="s">
        <v>11</v>
      </c>
      <c r="BK208" s="582">
        <f>ROUND(I208*H208,0)</f>
        <v>0</v>
      </c>
      <c r="BL208" s="482" t="s">
        <v>1922</v>
      </c>
      <c r="BM208" s="482" t="s">
        <v>6091</v>
      </c>
    </row>
    <row r="209" spans="2:65" s="599" customFormat="1">
      <c r="B209" s="598"/>
      <c r="D209" s="594" t="s">
        <v>205</v>
      </c>
      <c r="E209" s="600" t="s">
        <v>5</v>
      </c>
      <c r="F209" s="601" t="s">
        <v>6092</v>
      </c>
      <c r="H209" s="600" t="s">
        <v>5</v>
      </c>
      <c r="L209" s="598"/>
      <c r="M209" s="602"/>
      <c r="N209" s="603"/>
      <c r="O209" s="603"/>
      <c r="P209" s="603"/>
      <c r="Q209" s="603"/>
      <c r="R209" s="603"/>
      <c r="S209" s="603"/>
      <c r="T209" s="604"/>
      <c r="AT209" s="600" t="s">
        <v>205</v>
      </c>
      <c r="AU209" s="600" t="s">
        <v>11</v>
      </c>
      <c r="AV209" s="599" t="s">
        <v>11</v>
      </c>
      <c r="AW209" s="599" t="s">
        <v>43</v>
      </c>
      <c r="AX209" s="599" t="s">
        <v>82</v>
      </c>
      <c r="AY209" s="600" t="s">
        <v>197</v>
      </c>
    </row>
    <row r="210" spans="2:65" s="606" customFormat="1">
      <c r="B210" s="605"/>
      <c r="D210" s="594" t="s">
        <v>205</v>
      </c>
      <c r="E210" s="607" t="s">
        <v>5</v>
      </c>
      <c r="F210" s="608" t="s">
        <v>6093</v>
      </c>
      <c r="H210" s="609">
        <v>40</v>
      </c>
      <c r="L210" s="605"/>
      <c r="M210" s="610"/>
      <c r="N210" s="611"/>
      <c r="O210" s="611"/>
      <c r="P210" s="611"/>
      <c r="Q210" s="611"/>
      <c r="R210" s="611"/>
      <c r="S210" s="611"/>
      <c r="T210" s="612"/>
      <c r="AT210" s="607" t="s">
        <v>205</v>
      </c>
      <c r="AU210" s="607" t="s">
        <v>11</v>
      </c>
      <c r="AV210" s="606" t="s">
        <v>89</v>
      </c>
      <c r="AW210" s="606" t="s">
        <v>43</v>
      </c>
      <c r="AX210" s="606" t="s">
        <v>82</v>
      </c>
      <c r="AY210" s="607" t="s">
        <v>197</v>
      </c>
    </row>
    <row r="211" spans="2:65" s="614" customFormat="1">
      <c r="B211" s="613"/>
      <c r="D211" s="594" t="s">
        <v>205</v>
      </c>
      <c r="E211" s="615" t="s">
        <v>5</v>
      </c>
      <c r="F211" s="616" t="s">
        <v>210</v>
      </c>
      <c r="H211" s="617">
        <v>40</v>
      </c>
      <c r="L211" s="613"/>
      <c r="M211" s="618"/>
      <c r="N211" s="619"/>
      <c r="O211" s="619"/>
      <c r="P211" s="619"/>
      <c r="Q211" s="619"/>
      <c r="R211" s="619"/>
      <c r="S211" s="619"/>
      <c r="T211" s="620"/>
      <c r="AT211" s="615" t="s">
        <v>205</v>
      </c>
      <c r="AU211" s="615" t="s">
        <v>11</v>
      </c>
      <c r="AV211" s="614" t="s">
        <v>129</v>
      </c>
      <c r="AW211" s="614" t="s">
        <v>43</v>
      </c>
      <c r="AX211" s="614" t="s">
        <v>11</v>
      </c>
      <c r="AY211" s="615" t="s">
        <v>197</v>
      </c>
    </row>
    <row r="212" spans="2:65" s="492" customFormat="1" ht="25.5" customHeight="1">
      <c r="B212" s="493"/>
      <c r="C212" s="572" t="s">
        <v>752</v>
      </c>
      <c r="D212" s="572" t="s">
        <v>199</v>
      </c>
      <c r="E212" s="573" t="s">
        <v>5222</v>
      </c>
      <c r="F212" s="574" t="s">
        <v>5223</v>
      </c>
      <c r="G212" s="575" t="s">
        <v>1921</v>
      </c>
      <c r="H212" s="576">
        <v>10</v>
      </c>
      <c r="I212" s="7"/>
      <c r="J212" s="577">
        <f>ROUND(I212*H212,0)</f>
        <v>0</v>
      </c>
      <c r="K212" s="574" t="s">
        <v>203</v>
      </c>
      <c r="L212" s="493"/>
      <c r="M212" s="578" t="s">
        <v>5</v>
      </c>
      <c r="N212" s="579" t="s">
        <v>53</v>
      </c>
      <c r="O212" s="494"/>
      <c r="P212" s="580">
        <f>O212*H212</f>
        <v>0</v>
      </c>
      <c r="Q212" s="580">
        <v>0</v>
      </c>
      <c r="R212" s="580">
        <f>Q212*H212</f>
        <v>0</v>
      </c>
      <c r="S212" s="580">
        <v>0</v>
      </c>
      <c r="T212" s="581">
        <f>S212*H212</f>
        <v>0</v>
      </c>
      <c r="AR212" s="482" t="s">
        <v>1922</v>
      </c>
      <c r="AT212" s="482" t="s">
        <v>199</v>
      </c>
      <c r="AU212" s="482" t="s">
        <v>11</v>
      </c>
      <c r="AY212" s="482" t="s">
        <v>197</v>
      </c>
      <c r="BE212" s="582">
        <f>IF(N212="základní",J212,0)</f>
        <v>0</v>
      </c>
      <c r="BF212" s="582">
        <f>IF(N212="snížená",J212,0)</f>
        <v>0</v>
      </c>
      <c r="BG212" s="582">
        <f>IF(N212="zákl. přenesená",J212,0)</f>
        <v>0</v>
      </c>
      <c r="BH212" s="582">
        <f>IF(N212="sníž. přenesená",J212,0)</f>
        <v>0</v>
      </c>
      <c r="BI212" s="582">
        <f>IF(N212="nulová",J212,0)</f>
        <v>0</v>
      </c>
      <c r="BJ212" s="482" t="s">
        <v>11</v>
      </c>
      <c r="BK212" s="582">
        <f>ROUND(I212*H212,0)</f>
        <v>0</v>
      </c>
      <c r="BL212" s="482" t="s">
        <v>1922</v>
      </c>
      <c r="BM212" s="482" t="s">
        <v>6094</v>
      </c>
    </row>
    <row r="213" spans="2:65" s="599" customFormat="1">
      <c r="B213" s="598"/>
      <c r="D213" s="594" t="s">
        <v>205</v>
      </c>
      <c r="E213" s="600" t="s">
        <v>5</v>
      </c>
      <c r="F213" s="601" t="s">
        <v>5602</v>
      </c>
      <c r="H213" s="600" t="s">
        <v>5</v>
      </c>
      <c r="L213" s="598"/>
      <c r="M213" s="602"/>
      <c r="N213" s="603"/>
      <c r="O213" s="603"/>
      <c r="P213" s="603"/>
      <c r="Q213" s="603"/>
      <c r="R213" s="603"/>
      <c r="S213" s="603"/>
      <c r="T213" s="604"/>
      <c r="AT213" s="600" t="s">
        <v>205</v>
      </c>
      <c r="AU213" s="600" t="s">
        <v>11</v>
      </c>
      <c r="AV213" s="599" t="s">
        <v>11</v>
      </c>
      <c r="AW213" s="599" t="s">
        <v>43</v>
      </c>
      <c r="AX213" s="599" t="s">
        <v>82</v>
      </c>
      <c r="AY213" s="600" t="s">
        <v>197</v>
      </c>
    </row>
    <row r="214" spans="2:65" s="606" customFormat="1">
      <c r="B214" s="605"/>
      <c r="D214" s="594" t="s">
        <v>205</v>
      </c>
      <c r="E214" s="607" t="s">
        <v>5</v>
      </c>
      <c r="F214" s="608" t="s">
        <v>2498</v>
      </c>
      <c r="H214" s="609">
        <v>10</v>
      </c>
      <c r="L214" s="605"/>
      <c r="M214" s="610"/>
      <c r="N214" s="611"/>
      <c r="O214" s="611"/>
      <c r="P214" s="611"/>
      <c r="Q214" s="611"/>
      <c r="R214" s="611"/>
      <c r="S214" s="611"/>
      <c r="T214" s="612"/>
      <c r="AT214" s="607" t="s">
        <v>205</v>
      </c>
      <c r="AU214" s="607" t="s">
        <v>11</v>
      </c>
      <c r="AV214" s="606" t="s">
        <v>89</v>
      </c>
      <c r="AW214" s="606" t="s">
        <v>43</v>
      </c>
      <c r="AX214" s="606" t="s">
        <v>82</v>
      </c>
      <c r="AY214" s="607" t="s">
        <v>197</v>
      </c>
    </row>
    <row r="215" spans="2:65" s="614" customFormat="1">
      <c r="B215" s="613"/>
      <c r="D215" s="594" t="s">
        <v>205</v>
      </c>
      <c r="E215" s="615" t="s">
        <v>5</v>
      </c>
      <c r="F215" s="616" t="s">
        <v>210</v>
      </c>
      <c r="H215" s="617">
        <v>10</v>
      </c>
      <c r="L215" s="613"/>
      <c r="M215" s="638"/>
      <c r="N215" s="639"/>
      <c r="O215" s="639"/>
      <c r="P215" s="639"/>
      <c r="Q215" s="639"/>
      <c r="R215" s="639"/>
      <c r="S215" s="639"/>
      <c r="T215" s="640"/>
      <c r="AT215" s="615" t="s">
        <v>205</v>
      </c>
      <c r="AU215" s="615" t="s">
        <v>11</v>
      </c>
      <c r="AV215" s="614" t="s">
        <v>129</v>
      </c>
      <c r="AW215" s="614" t="s">
        <v>43</v>
      </c>
      <c r="AX215" s="614" t="s">
        <v>11</v>
      </c>
      <c r="AY215" s="615" t="s">
        <v>197</v>
      </c>
    </row>
    <row r="216" spans="2:65" s="492" customFormat="1" ht="6.95" customHeight="1">
      <c r="B216" s="517"/>
      <c r="C216" s="518"/>
      <c r="D216" s="518"/>
      <c r="E216" s="518"/>
      <c r="F216" s="518"/>
      <c r="G216" s="518"/>
      <c r="H216" s="518"/>
      <c r="I216" s="518"/>
      <c r="J216" s="518"/>
      <c r="K216" s="518"/>
      <c r="L216" s="493"/>
    </row>
  </sheetData>
  <sheetProtection password="C63E" sheet="1" objects="1" scenarios="1"/>
  <autoFilter ref="C81:K215"/>
  <mergeCells count="10">
    <mergeCell ref="J51:J52"/>
    <mergeCell ref="E72:H72"/>
    <mergeCell ref="E74:H74"/>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5.xml><?xml version="1.0" encoding="utf-8"?>
<worksheet xmlns="http://schemas.openxmlformats.org/spreadsheetml/2006/main" xmlns:r="http://schemas.openxmlformats.org/officeDocument/2006/relationships">
  <sheetPr>
    <pageSetUpPr fitToPage="1"/>
  </sheetPr>
  <dimension ref="A1:BR246"/>
  <sheetViews>
    <sheetView showGridLines="0" workbookViewId="0">
      <pane ySplit="1" topLeftCell="A233" activePane="bottomLeft" state="frozen"/>
      <selection pane="bottomLeft" activeCell="V243" sqref="V243"/>
    </sheetView>
  </sheetViews>
  <sheetFormatPr defaultRowHeight="13.5"/>
  <cols>
    <col min="1" max="1" width="8.33203125" style="481" customWidth="1"/>
    <col min="2" max="2" width="1.6640625" style="481" customWidth="1"/>
    <col min="3" max="3" width="4.1640625" style="481" customWidth="1"/>
    <col min="4" max="4" width="4.33203125" style="481" customWidth="1"/>
    <col min="5" max="5" width="17.1640625" style="481" customWidth="1"/>
    <col min="6" max="6" width="75" style="481" customWidth="1"/>
    <col min="7" max="7" width="8.6640625" style="481" customWidth="1"/>
    <col min="8" max="8" width="11.1640625" style="481" customWidth="1"/>
    <col min="9" max="9" width="12.6640625" style="481" customWidth="1"/>
    <col min="10" max="10" width="23.5" style="481" customWidth="1"/>
    <col min="11" max="11" width="15.5" style="481" customWidth="1"/>
    <col min="12" max="12" width="9.33203125" style="481"/>
    <col min="13" max="18" width="9.33203125" style="481" hidden="1"/>
    <col min="19" max="19" width="8.1640625" style="481" hidden="1" customWidth="1"/>
    <col min="20" max="20" width="29.6640625" style="481" hidden="1" customWidth="1"/>
    <col min="21" max="21" width="16.33203125" style="481" hidden="1" customWidth="1"/>
    <col min="22" max="22" width="12.33203125" style="481" customWidth="1"/>
    <col min="23" max="23" width="16.33203125" style="481" customWidth="1"/>
    <col min="24" max="24" width="12.33203125" style="481" customWidth="1"/>
    <col min="25" max="25" width="15" style="481" customWidth="1"/>
    <col min="26" max="26" width="11" style="481" customWidth="1"/>
    <col min="27" max="27" width="15" style="481" customWidth="1"/>
    <col min="28" max="28" width="16.33203125" style="481" customWidth="1"/>
    <col min="29" max="29" width="11" style="481" customWidth="1"/>
    <col min="30" max="30" width="15" style="481" customWidth="1"/>
    <col min="31" max="31" width="16.33203125" style="481" customWidth="1"/>
    <col min="32" max="43" width="9.33203125" style="481"/>
    <col min="44" max="65" width="9.33203125" style="481" hidden="1"/>
    <col min="66" max="16384" width="9.33203125" style="481"/>
  </cols>
  <sheetData>
    <row r="1" spans="1:70" ht="21.75" customHeight="1">
      <c r="A1" s="478"/>
      <c r="B1" s="3"/>
      <c r="C1" s="3"/>
      <c r="D1" s="4" t="s">
        <v>1</v>
      </c>
      <c r="E1" s="3"/>
      <c r="F1" s="479" t="s">
        <v>144</v>
      </c>
      <c r="G1" s="960" t="s">
        <v>145</v>
      </c>
      <c r="H1" s="960"/>
      <c r="I1" s="3"/>
      <c r="J1" s="479" t="s">
        <v>146</v>
      </c>
      <c r="K1" s="4" t="s">
        <v>147</v>
      </c>
      <c r="L1" s="479" t="s">
        <v>148</v>
      </c>
      <c r="M1" s="479"/>
      <c r="N1" s="479"/>
      <c r="O1" s="479"/>
      <c r="P1" s="479"/>
      <c r="Q1" s="479"/>
      <c r="R1" s="479"/>
      <c r="S1" s="479"/>
      <c r="T1" s="479"/>
      <c r="U1" s="480"/>
      <c r="V1" s="480"/>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row>
    <row r="2" spans="1:70" ht="36.950000000000003" customHeight="1">
      <c r="L2" s="955" t="s">
        <v>8</v>
      </c>
      <c r="M2" s="956"/>
      <c r="N2" s="956"/>
      <c r="O2" s="956"/>
      <c r="P2" s="956"/>
      <c r="Q2" s="956"/>
      <c r="R2" s="956"/>
      <c r="S2" s="956"/>
      <c r="T2" s="956"/>
      <c r="U2" s="956"/>
      <c r="V2" s="956"/>
      <c r="AT2" s="482" t="s">
        <v>128</v>
      </c>
      <c r="AZ2" s="641" t="s">
        <v>6095</v>
      </c>
      <c r="BA2" s="641" t="s">
        <v>5</v>
      </c>
      <c r="BB2" s="641" t="s">
        <v>5</v>
      </c>
      <c r="BC2" s="641" t="s">
        <v>6096</v>
      </c>
      <c r="BD2" s="641" t="s">
        <v>89</v>
      </c>
    </row>
    <row r="3" spans="1:70" ht="6.95" customHeight="1">
      <c r="B3" s="483"/>
      <c r="C3" s="484"/>
      <c r="D3" s="484"/>
      <c r="E3" s="484"/>
      <c r="F3" s="484"/>
      <c r="G3" s="484"/>
      <c r="H3" s="484"/>
      <c r="I3" s="484"/>
      <c r="J3" s="484"/>
      <c r="K3" s="485"/>
      <c r="AT3" s="482" t="s">
        <v>89</v>
      </c>
      <c r="AZ3" s="641" t="s">
        <v>6097</v>
      </c>
      <c r="BA3" s="641" t="s">
        <v>5</v>
      </c>
      <c r="BB3" s="641" t="s">
        <v>5</v>
      </c>
      <c r="BC3" s="641" t="s">
        <v>3803</v>
      </c>
      <c r="BD3" s="641" t="s">
        <v>89</v>
      </c>
    </row>
    <row r="4" spans="1:70" ht="36.950000000000003" customHeight="1">
      <c r="B4" s="486"/>
      <c r="C4" s="487"/>
      <c r="D4" s="488" t="s">
        <v>149</v>
      </c>
      <c r="E4" s="487"/>
      <c r="F4" s="487"/>
      <c r="G4" s="487"/>
      <c r="H4" s="487"/>
      <c r="I4" s="487"/>
      <c r="J4" s="487"/>
      <c r="K4" s="489"/>
      <c r="M4" s="490" t="s">
        <v>14</v>
      </c>
      <c r="AT4" s="482" t="s">
        <v>6</v>
      </c>
      <c r="AZ4" s="641" t="s">
        <v>6098</v>
      </c>
      <c r="BA4" s="641" t="s">
        <v>5</v>
      </c>
      <c r="BB4" s="641" t="s">
        <v>5</v>
      </c>
      <c r="BC4" s="641" t="s">
        <v>6099</v>
      </c>
      <c r="BD4" s="641" t="s">
        <v>89</v>
      </c>
    </row>
    <row r="5" spans="1:70" ht="6.95" customHeight="1">
      <c r="B5" s="486"/>
      <c r="C5" s="487"/>
      <c r="D5" s="487"/>
      <c r="E5" s="487"/>
      <c r="F5" s="487"/>
      <c r="G5" s="487"/>
      <c r="H5" s="487"/>
      <c r="I5" s="487"/>
      <c r="J5" s="487"/>
      <c r="K5" s="489"/>
      <c r="AZ5" s="641" t="s">
        <v>6100</v>
      </c>
      <c r="BA5" s="641" t="s">
        <v>5</v>
      </c>
      <c r="BB5" s="641" t="s">
        <v>5</v>
      </c>
      <c r="BC5" s="641" t="s">
        <v>6101</v>
      </c>
      <c r="BD5" s="641" t="s">
        <v>89</v>
      </c>
    </row>
    <row r="6" spans="1:70" ht="15">
      <c r="B6" s="486"/>
      <c r="C6" s="487"/>
      <c r="D6" s="491" t="s">
        <v>20</v>
      </c>
      <c r="E6" s="487"/>
      <c r="F6" s="487"/>
      <c r="G6" s="487"/>
      <c r="H6" s="487"/>
      <c r="I6" s="487"/>
      <c r="J6" s="487"/>
      <c r="K6" s="489"/>
      <c r="AZ6" s="641" t="s">
        <v>6102</v>
      </c>
      <c r="BA6" s="641" t="s">
        <v>5</v>
      </c>
      <c r="BB6" s="641" t="s">
        <v>5</v>
      </c>
      <c r="BC6" s="641" t="s">
        <v>6103</v>
      </c>
      <c r="BD6" s="641" t="s">
        <v>89</v>
      </c>
    </row>
    <row r="7" spans="1:70" ht="16.5" customHeight="1">
      <c r="B7" s="486"/>
      <c r="C7" s="487"/>
      <c r="D7" s="487"/>
      <c r="E7" s="961" t="str">
        <f>'Rekapitulace stavby'!K6</f>
        <v>Rekonstrukce domu blok 60, č.p. 2180, ul. Táboritů v mostě, domov se zvláštním režimem</v>
      </c>
      <c r="F7" s="967"/>
      <c r="G7" s="967"/>
      <c r="H7" s="967"/>
      <c r="I7" s="487"/>
      <c r="J7" s="487"/>
      <c r="K7" s="489"/>
    </row>
    <row r="8" spans="1:70" s="492" customFormat="1" ht="15">
      <c r="B8" s="493"/>
      <c r="C8" s="494"/>
      <c r="D8" s="491" t="s">
        <v>150</v>
      </c>
      <c r="E8" s="494"/>
      <c r="F8" s="494"/>
      <c r="G8" s="494"/>
      <c r="H8" s="494"/>
      <c r="I8" s="494"/>
      <c r="J8" s="494"/>
      <c r="K8" s="495"/>
    </row>
    <row r="9" spans="1:70" s="492" customFormat="1" ht="36.950000000000003" customHeight="1">
      <c r="B9" s="493"/>
      <c r="C9" s="494"/>
      <c r="D9" s="494"/>
      <c r="E9" s="963" t="s">
        <v>6104</v>
      </c>
      <c r="F9" s="962"/>
      <c r="G9" s="962"/>
      <c r="H9" s="962"/>
      <c r="I9" s="494"/>
      <c r="J9" s="494"/>
      <c r="K9" s="495"/>
    </row>
    <row r="10" spans="1:70" s="492" customFormat="1">
      <c r="B10" s="493"/>
      <c r="C10" s="494"/>
      <c r="D10" s="494"/>
      <c r="E10" s="494"/>
      <c r="F10" s="494"/>
      <c r="G10" s="494"/>
      <c r="H10" s="494"/>
      <c r="I10" s="494"/>
      <c r="J10" s="494"/>
      <c r="K10" s="495"/>
    </row>
    <row r="11" spans="1:70" s="492" customFormat="1" ht="14.45" customHeight="1">
      <c r="B11" s="493"/>
      <c r="C11" s="494"/>
      <c r="D11" s="491" t="s">
        <v>22</v>
      </c>
      <c r="E11" s="494"/>
      <c r="F11" s="496" t="s">
        <v>5</v>
      </c>
      <c r="G11" s="494"/>
      <c r="H11" s="494"/>
      <c r="I11" s="491" t="s">
        <v>24</v>
      </c>
      <c r="J11" s="496" t="s">
        <v>5</v>
      </c>
      <c r="K11" s="495"/>
    </row>
    <row r="12" spans="1:70" s="492" customFormat="1" ht="14.45" customHeight="1">
      <c r="B12" s="493"/>
      <c r="C12" s="494"/>
      <c r="D12" s="491" t="s">
        <v>26</v>
      </c>
      <c r="E12" s="494"/>
      <c r="F12" s="496" t="s">
        <v>27</v>
      </c>
      <c r="G12" s="494"/>
      <c r="H12" s="494"/>
      <c r="I12" s="491" t="s">
        <v>28</v>
      </c>
      <c r="J12" s="497" t="str">
        <f>'Rekapitulace stavby'!AN8</f>
        <v>13. 12. 2017</v>
      </c>
      <c r="K12" s="495"/>
    </row>
    <row r="13" spans="1:70" s="492" customFormat="1" ht="10.9" customHeight="1">
      <c r="B13" s="493"/>
      <c r="C13" s="494"/>
      <c r="D13" s="494"/>
      <c r="E13" s="494"/>
      <c r="F13" s="494"/>
      <c r="G13" s="494"/>
      <c r="H13" s="494"/>
      <c r="I13" s="494"/>
      <c r="J13" s="494"/>
      <c r="K13" s="495"/>
    </row>
    <row r="14" spans="1:70" s="492" customFormat="1" ht="14.45" customHeight="1">
      <c r="B14" s="493"/>
      <c r="C14" s="494"/>
      <c r="D14" s="491" t="s">
        <v>34</v>
      </c>
      <c r="E14" s="494"/>
      <c r="F14" s="494"/>
      <c r="G14" s="494"/>
      <c r="H14" s="494"/>
      <c r="I14" s="491" t="s">
        <v>35</v>
      </c>
      <c r="J14" s="496" t="s">
        <v>36</v>
      </c>
      <c r="K14" s="495"/>
    </row>
    <row r="15" spans="1:70" s="492" customFormat="1" ht="18" customHeight="1">
      <c r="B15" s="493"/>
      <c r="C15" s="494"/>
      <c r="D15" s="494"/>
      <c r="E15" s="496" t="s">
        <v>37</v>
      </c>
      <c r="F15" s="494"/>
      <c r="G15" s="494"/>
      <c r="H15" s="494"/>
      <c r="I15" s="491" t="s">
        <v>38</v>
      </c>
      <c r="J15" s="496" t="s">
        <v>5</v>
      </c>
      <c r="K15" s="495"/>
    </row>
    <row r="16" spans="1:70" s="492" customFormat="1" ht="6.95" customHeight="1">
      <c r="B16" s="493"/>
      <c r="C16" s="494"/>
      <c r="D16" s="494"/>
      <c r="E16" s="494"/>
      <c r="F16" s="494"/>
      <c r="G16" s="494"/>
      <c r="H16" s="494"/>
      <c r="I16" s="494"/>
      <c r="J16" s="494"/>
      <c r="K16" s="495"/>
    </row>
    <row r="17" spans="2:11" s="492" customFormat="1" ht="14.45" customHeight="1">
      <c r="B17" s="493"/>
      <c r="C17" s="494"/>
      <c r="D17" s="491" t="s">
        <v>39</v>
      </c>
      <c r="E17" s="494"/>
      <c r="F17" s="494"/>
      <c r="G17" s="494"/>
      <c r="H17" s="494"/>
      <c r="I17" s="491" t="s">
        <v>35</v>
      </c>
      <c r="J17" s="496" t="str">
        <f>IF('Rekapitulace stavby'!AN13="Vyplň údaj","",IF('Rekapitulace stavby'!AN13="","",'Rekapitulace stavby'!AN13))</f>
        <v/>
      </c>
      <c r="K17" s="495"/>
    </row>
    <row r="18" spans="2:11" s="492" customFormat="1" ht="18" customHeight="1">
      <c r="B18" s="493"/>
      <c r="C18" s="494"/>
      <c r="D18" s="494"/>
      <c r="E18" s="496" t="str">
        <f>IF('Rekapitulace stavby'!E14="Vyplň údaj","",IF('Rekapitulace stavby'!E14="","",'Rekapitulace stavby'!E14))</f>
        <v/>
      </c>
      <c r="F18" s="494"/>
      <c r="G18" s="494"/>
      <c r="H18" s="494"/>
      <c r="I18" s="491" t="s">
        <v>38</v>
      </c>
      <c r="J18" s="496" t="str">
        <f>IF('Rekapitulace stavby'!AN14="Vyplň údaj","",IF('Rekapitulace stavby'!AN14="","",'Rekapitulace stavby'!AN14))</f>
        <v/>
      </c>
      <c r="K18" s="495"/>
    </row>
    <row r="19" spans="2:11" s="492" customFormat="1" ht="6.95" customHeight="1">
      <c r="B19" s="493"/>
      <c r="C19" s="494"/>
      <c r="D19" s="494"/>
      <c r="E19" s="494"/>
      <c r="F19" s="494"/>
      <c r="G19" s="494"/>
      <c r="H19" s="494"/>
      <c r="I19" s="494"/>
      <c r="J19" s="494"/>
      <c r="K19" s="495"/>
    </row>
    <row r="20" spans="2:11" s="492" customFormat="1" ht="14.45" customHeight="1">
      <c r="B20" s="493"/>
      <c r="C20" s="494"/>
      <c r="D20" s="491" t="s">
        <v>41</v>
      </c>
      <c r="E20" s="494"/>
      <c r="F20" s="494"/>
      <c r="G20" s="494"/>
      <c r="H20" s="494"/>
      <c r="I20" s="491" t="s">
        <v>35</v>
      </c>
      <c r="J20" s="496" t="s">
        <v>42</v>
      </c>
      <c r="K20" s="495"/>
    </row>
    <row r="21" spans="2:11" s="492" customFormat="1" ht="18" customHeight="1">
      <c r="B21" s="493"/>
      <c r="C21" s="494"/>
      <c r="D21" s="494"/>
      <c r="E21" s="496" t="s">
        <v>44</v>
      </c>
      <c r="F21" s="494"/>
      <c r="G21" s="494"/>
      <c r="H21" s="494"/>
      <c r="I21" s="491" t="s">
        <v>38</v>
      </c>
      <c r="J21" s="496" t="s">
        <v>5</v>
      </c>
      <c r="K21" s="495"/>
    </row>
    <row r="22" spans="2:11" s="492" customFormat="1" ht="6.95" customHeight="1">
      <c r="B22" s="493"/>
      <c r="C22" s="494"/>
      <c r="D22" s="494"/>
      <c r="E22" s="494"/>
      <c r="F22" s="494"/>
      <c r="G22" s="494"/>
      <c r="H22" s="494"/>
      <c r="I22" s="494"/>
      <c r="J22" s="494"/>
      <c r="K22" s="495"/>
    </row>
    <row r="23" spans="2:11" s="492" customFormat="1" ht="14.45" customHeight="1">
      <c r="B23" s="493"/>
      <c r="C23" s="494"/>
      <c r="D23" s="491" t="s">
        <v>45</v>
      </c>
      <c r="E23" s="494"/>
      <c r="F23" s="494"/>
      <c r="G23" s="494"/>
      <c r="H23" s="494"/>
      <c r="I23" s="494"/>
      <c r="J23" s="494"/>
      <c r="K23" s="495"/>
    </row>
    <row r="24" spans="2:11" s="501" customFormat="1" ht="85.5" customHeight="1">
      <c r="B24" s="498"/>
      <c r="C24" s="499"/>
      <c r="D24" s="499"/>
      <c r="E24" s="924" t="s">
        <v>154</v>
      </c>
      <c r="F24" s="924"/>
      <c r="G24" s="924"/>
      <c r="H24" s="924"/>
      <c r="I24" s="499"/>
      <c r="J24" s="499"/>
      <c r="K24" s="500"/>
    </row>
    <row r="25" spans="2:11" s="492" customFormat="1" ht="6.95" customHeight="1">
      <c r="B25" s="493"/>
      <c r="C25" s="494"/>
      <c r="D25" s="494"/>
      <c r="E25" s="494"/>
      <c r="F25" s="494"/>
      <c r="G25" s="494"/>
      <c r="H25" s="494"/>
      <c r="I25" s="494"/>
      <c r="J25" s="494"/>
      <c r="K25" s="495"/>
    </row>
    <row r="26" spans="2:11" s="492" customFormat="1" ht="6.95" customHeight="1">
      <c r="B26" s="493"/>
      <c r="C26" s="494"/>
      <c r="D26" s="502"/>
      <c r="E26" s="502"/>
      <c r="F26" s="502"/>
      <c r="G26" s="502"/>
      <c r="H26" s="502"/>
      <c r="I26" s="502"/>
      <c r="J26" s="502"/>
      <c r="K26" s="503"/>
    </row>
    <row r="27" spans="2:11" s="492" customFormat="1" ht="25.35" customHeight="1">
      <c r="B27" s="493"/>
      <c r="C27" s="494"/>
      <c r="D27" s="504" t="s">
        <v>48</v>
      </c>
      <c r="E27" s="494"/>
      <c r="F27" s="494"/>
      <c r="G27" s="494"/>
      <c r="H27" s="494"/>
      <c r="I27" s="494"/>
      <c r="J27" s="505">
        <f>ROUND(J87,0)</f>
        <v>0</v>
      </c>
      <c r="K27" s="495"/>
    </row>
    <row r="28" spans="2:11" s="492" customFormat="1" ht="6.95" customHeight="1">
      <c r="B28" s="493"/>
      <c r="C28" s="494"/>
      <c r="D28" s="502"/>
      <c r="E28" s="502"/>
      <c r="F28" s="502"/>
      <c r="G28" s="502"/>
      <c r="H28" s="502"/>
      <c r="I28" s="502"/>
      <c r="J28" s="502"/>
      <c r="K28" s="503"/>
    </row>
    <row r="29" spans="2:11" s="492" customFormat="1" ht="14.45" customHeight="1">
      <c r="B29" s="493"/>
      <c r="C29" s="494"/>
      <c r="D29" s="494"/>
      <c r="E29" s="494"/>
      <c r="F29" s="506" t="s">
        <v>50</v>
      </c>
      <c r="G29" s="494"/>
      <c r="H29" s="494"/>
      <c r="I29" s="506" t="s">
        <v>49</v>
      </c>
      <c r="J29" s="506" t="s">
        <v>51</v>
      </c>
      <c r="K29" s="495"/>
    </row>
    <row r="30" spans="2:11" s="492" customFormat="1" ht="14.45" customHeight="1">
      <c r="B30" s="493"/>
      <c r="C30" s="494"/>
      <c r="D30" s="507" t="s">
        <v>52</v>
      </c>
      <c r="E30" s="507" t="s">
        <v>53</v>
      </c>
      <c r="F30" s="508">
        <f>ROUND(SUM(BE87:BE245), 0)</f>
        <v>0</v>
      </c>
      <c r="G30" s="494"/>
      <c r="H30" s="494"/>
      <c r="I30" s="509">
        <v>0.21</v>
      </c>
      <c r="J30" s="508">
        <f>ROUND(ROUND((SUM(BE87:BE245)), 0)*I30, 1)</f>
        <v>0</v>
      </c>
      <c r="K30" s="495"/>
    </row>
    <row r="31" spans="2:11" s="492" customFormat="1" ht="14.45" customHeight="1">
      <c r="B31" s="493"/>
      <c r="C31" s="494"/>
      <c r="D31" s="494"/>
      <c r="E31" s="507" t="s">
        <v>54</v>
      </c>
      <c r="F31" s="508">
        <f>ROUND(SUM(BF87:BF245), 0)</f>
        <v>0</v>
      </c>
      <c r="G31" s="494"/>
      <c r="H31" s="494"/>
      <c r="I31" s="509">
        <v>0.15</v>
      </c>
      <c r="J31" s="508">
        <f>ROUND(ROUND((SUM(BF87:BF245)), 0)*I31, 1)</f>
        <v>0</v>
      </c>
      <c r="K31" s="495"/>
    </row>
    <row r="32" spans="2:11" s="492" customFormat="1" ht="14.45" hidden="1" customHeight="1">
      <c r="B32" s="493"/>
      <c r="C32" s="494"/>
      <c r="D32" s="494"/>
      <c r="E32" s="507" t="s">
        <v>55</v>
      </c>
      <c r="F32" s="508">
        <f>ROUND(SUM(BG87:BG245), 0)</f>
        <v>0</v>
      </c>
      <c r="G32" s="494"/>
      <c r="H32" s="494"/>
      <c r="I32" s="509">
        <v>0.21</v>
      </c>
      <c r="J32" s="508">
        <v>0</v>
      </c>
      <c r="K32" s="495"/>
    </row>
    <row r="33" spans="2:11" s="492" customFormat="1" ht="14.45" hidden="1" customHeight="1">
      <c r="B33" s="493"/>
      <c r="C33" s="494"/>
      <c r="D33" s="494"/>
      <c r="E33" s="507" t="s">
        <v>56</v>
      </c>
      <c r="F33" s="508">
        <f>ROUND(SUM(BH87:BH245), 0)</f>
        <v>0</v>
      </c>
      <c r="G33" s="494"/>
      <c r="H33" s="494"/>
      <c r="I33" s="509">
        <v>0.15</v>
      </c>
      <c r="J33" s="508">
        <v>0</v>
      </c>
      <c r="K33" s="495"/>
    </row>
    <row r="34" spans="2:11" s="492" customFormat="1" ht="14.45" hidden="1" customHeight="1">
      <c r="B34" s="493"/>
      <c r="C34" s="494"/>
      <c r="D34" s="494"/>
      <c r="E34" s="507" t="s">
        <v>57</v>
      </c>
      <c r="F34" s="508">
        <f>ROUND(SUM(BI87:BI245), 0)</f>
        <v>0</v>
      </c>
      <c r="G34" s="494"/>
      <c r="H34" s="494"/>
      <c r="I34" s="509">
        <v>0</v>
      </c>
      <c r="J34" s="508">
        <v>0</v>
      </c>
      <c r="K34" s="495"/>
    </row>
    <row r="35" spans="2:11" s="492" customFormat="1" ht="6.95" customHeight="1">
      <c r="B35" s="493"/>
      <c r="C35" s="494"/>
      <c r="D35" s="494"/>
      <c r="E35" s="494"/>
      <c r="F35" s="494"/>
      <c r="G35" s="494"/>
      <c r="H35" s="494"/>
      <c r="I35" s="494"/>
      <c r="J35" s="494"/>
      <c r="K35" s="495"/>
    </row>
    <row r="36" spans="2:11" s="492" customFormat="1" ht="25.35" customHeight="1">
      <c r="B36" s="493"/>
      <c r="C36" s="510"/>
      <c r="D36" s="511" t="s">
        <v>58</v>
      </c>
      <c r="E36" s="512"/>
      <c r="F36" s="512"/>
      <c r="G36" s="513" t="s">
        <v>59</v>
      </c>
      <c r="H36" s="514" t="s">
        <v>60</v>
      </c>
      <c r="I36" s="512"/>
      <c r="J36" s="515">
        <f>SUM(J27:J34)</f>
        <v>0</v>
      </c>
      <c r="K36" s="516"/>
    </row>
    <row r="37" spans="2:11" s="492" customFormat="1" ht="14.45" customHeight="1">
      <c r="B37" s="517"/>
      <c r="C37" s="518"/>
      <c r="D37" s="518"/>
      <c r="E37" s="518"/>
      <c r="F37" s="518"/>
      <c r="G37" s="518"/>
      <c r="H37" s="518"/>
      <c r="I37" s="518"/>
      <c r="J37" s="518"/>
      <c r="K37" s="519"/>
    </row>
    <row r="41" spans="2:11" s="492" customFormat="1" ht="6.95" customHeight="1">
      <c r="B41" s="520"/>
      <c r="C41" s="521"/>
      <c r="D41" s="521"/>
      <c r="E41" s="521"/>
      <c r="F41" s="521"/>
      <c r="G41" s="521"/>
      <c r="H41" s="521"/>
      <c r="I41" s="521"/>
      <c r="J41" s="521"/>
      <c r="K41" s="522"/>
    </row>
    <row r="42" spans="2:11" s="492" customFormat="1" ht="36.950000000000003" customHeight="1">
      <c r="B42" s="493"/>
      <c r="C42" s="488" t="s">
        <v>155</v>
      </c>
      <c r="D42" s="494"/>
      <c r="E42" s="494"/>
      <c r="F42" s="494"/>
      <c r="G42" s="494"/>
      <c r="H42" s="494"/>
      <c r="I42" s="494"/>
      <c r="J42" s="494"/>
      <c r="K42" s="495"/>
    </row>
    <row r="43" spans="2:11" s="492" customFormat="1" ht="6.95" customHeight="1">
      <c r="B43" s="493"/>
      <c r="C43" s="494"/>
      <c r="D43" s="494"/>
      <c r="E43" s="494"/>
      <c r="F43" s="494"/>
      <c r="G43" s="494"/>
      <c r="H43" s="494"/>
      <c r="I43" s="494"/>
      <c r="J43" s="494"/>
      <c r="K43" s="495"/>
    </row>
    <row r="44" spans="2:11" s="492" customFormat="1" ht="14.45" customHeight="1">
      <c r="B44" s="493"/>
      <c r="C44" s="491" t="s">
        <v>20</v>
      </c>
      <c r="D44" s="494"/>
      <c r="E44" s="494"/>
      <c r="F44" s="494"/>
      <c r="G44" s="494"/>
      <c r="H44" s="494"/>
      <c r="I44" s="494"/>
      <c r="J44" s="494"/>
      <c r="K44" s="495"/>
    </row>
    <row r="45" spans="2:11" s="492" customFormat="1" ht="16.5" customHeight="1">
      <c r="B45" s="493"/>
      <c r="C45" s="494"/>
      <c r="D45" s="494"/>
      <c r="E45" s="961" t="str">
        <f>E7</f>
        <v>Rekonstrukce domu blok 60, č.p. 2180, ul. Táboritů v mostě, domov se zvláštním režimem</v>
      </c>
      <c r="F45" s="967"/>
      <c r="G45" s="967"/>
      <c r="H45" s="967"/>
      <c r="I45" s="494"/>
      <c r="J45" s="494"/>
      <c r="K45" s="495"/>
    </row>
    <row r="46" spans="2:11" s="492" customFormat="1" ht="14.45" customHeight="1">
      <c r="B46" s="493"/>
      <c r="C46" s="491" t="s">
        <v>150</v>
      </c>
      <c r="D46" s="494"/>
      <c r="E46" s="494"/>
      <c r="F46" s="494"/>
      <c r="G46" s="494"/>
      <c r="H46" s="494"/>
      <c r="I46" s="494"/>
      <c r="J46" s="494"/>
      <c r="K46" s="495"/>
    </row>
    <row r="47" spans="2:11" s="492" customFormat="1" ht="17.25" customHeight="1">
      <c r="B47" s="493"/>
      <c r="C47" s="494"/>
      <c r="D47" s="494"/>
      <c r="E47" s="963" t="str">
        <f>E9</f>
        <v>3 - IO 01 - Zpevněné plochy</v>
      </c>
      <c r="F47" s="962"/>
      <c r="G47" s="962"/>
      <c r="H47" s="962"/>
      <c r="I47" s="494"/>
      <c r="J47" s="494"/>
      <c r="K47" s="495"/>
    </row>
    <row r="48" spans="2:11" s="492" customFormat="1" ht="6.95" customHeight="1">
      <c r="B48" s="493"/>
      <c r="C48" s="494"/>
      <c r="D48" s="494"/>
      <c r="E48" s="494"/>
      <c r="F48" s="494"/>
      <c r="G48" s="494"/>
      <c r="H48" s="494"/>
      <c r="I48" s="494"/>
      <c r="J48" s="494"/>
      <c r="K48" s="495"/>
    </row>
    <row r="49" spans="2:47" s="492" customFormat="1" ht="18" customHeight="1">
      <c r="B49" s="493"/>
      <c r="C49" s="491" t="s">
        <v>26</v>
      </c>
      <c r="D49" s="494"/>
      <c r="E49" s="494"/>
      <c r="F49" s="496" t="str">
        <f>F12</f>
        <v>Most</v>
      </c>
      <c r="G49" s="494"/>
      <c r="H49" s="494"/>
      <c r="I49" s="491" t="s">
        <v>28</v>
      </c>
      <c r="J49" s="497" t="str">
        <f>IF(J12="","",J12)</f>
        <v>13. 12. 2017</v>
      </c>
      <c r="K49" s="495"/>
    </row>
    <row r="50" spans="2:47" s="492" customFormat="1" ht="6.95" customHeight="1">
      <c r="B50" s="493"/>
      <c r="C50" s="494"/>
      <c r="D50" s="494"/>
      <c r="E50" s="494"/>
      <c r="F50" s="494"/>
      <c r="G50" s="494"/>
      <c r="H50" s="494"/>
      <c r="I50" s="494"/>
      <c r="J50" s="494"/>
      <c r="K50" s="495"/>
    </row>
    <row r="51" spans="2:47" s="492" customFormat="1" ht="15">
      <c r="B51" s="493"/>
      <c r="C51" s="491" t="s">
        <v>34</v>
      </c>
      <c r="D51" s="494"/>
      <c r="E51" s="494"/>
      <c r="F51" s="496" t="str">
        <f>E15</f>
        <v>Mostecká bytová a.s.</v>
      </c>
      <c r="G51" s="494"/>
      <c r="H51" s="494"/>
      <c r="I51" s="491" t="s">
        <v>41</v>
      </c>
      <c r="J51" s="924" t="str">
        <f>E21</f>
        <v>Ct. Žežulka - ZEFRAPROJEKT</v>
      </c>
      <c r="K51" s="495"/>
    </row>
    <row r="52" spans="2:47" s="492" customFormat="1" ht="14.45" customHeight="1">
      <c r="B52" s="493"/>
      <c r="C52" s="491" t="s">
        <v>39</v>
      </c>
      <c r="D52" s="494"/>
      <c r="E52" s="494"/>
      <c r="F52" s="496" t="str">
        <f>IF(E18="","",E18)</f>
        <v/>
      </c>
      <c r="G52" s="494"/>
      <c r="H52" s="494"/>
      <c r="I52" s="494"/>
      <c r="J52" s="964"/>
      <c r="K52" s="495"/>
    </row>
    <row r="53" spans="2:47" s="492" customFormat="1" ht="10.35" customHeight="1">
      <c r="B53" s="493"/>
      <c r="C53" s="494"/>
      <c r="D53" s="494"/>
      <c r="E53" s="494"/>
      <c r="F53" s="494"/>
      <c r="G53" s="494"/>
      <c r="H53" s="494"/>
      <c r="I53" s="494"/>
      <c r="J53" s="494"/>
      <c r="K53" s="495"/>
    </row>
    <row r="54" spans="2:47" s="492" customFormat="1" ht="29.25" customHeight="1">
      <c r="B54" s="493"/>
      <c r="C54" s="523" t="s">
        <v>156</v>
      </c>
      <c r="D54" s="510"/>
      <c r="E54" s="510"/>
      <c r="F54" s="510"/>
      <c r="G54" s="510"/>
      <c r="H54" s="510"/>
      <c r="I54" s="510"/>
      <c r="J54" s="524" t="s">
        <v>157</v>
      </c>
      <c r="K54" s="525"/>
    </row>
    <row r="55" spans="2:47" s="492" customFormat="1" ht="10.35" customHeight="1">
      <c r="B55" s="493"/>
      <c r="C55" s="494"/>
      <c r="D55" s="494"/>
      <c r="E55" s="494"/>
      <c r="F55" s="494"/>
      <c r="G55" s="494"/>
      <c r="H55" s="494"/>
      <c r="I55" s="494"/>
      <c r="J55" s="494"/>
      <c r="K55" s="495"/>
    </row>
    <row r="56" spans="2:47" s="492" customFormat="1" ht="29.25" customHeight="1">
      <c r="B56" s="493"/>
      <c r="C56" s="526" t="s">
        <v>158</v>
      </c>
      <c r="D56" s="494"/>
      <c r="E56" s="494"/>
      <c r="F56" s="494"/>
      <c r="G56" s="494"/>
      <c r="H56" s="494"/>
      <c r="I56" s="494"/>
      <c r="J56" s="505">
        <f>J87</f>
        <v>0</v>
      </c>
      <c r="K56" s="495"/>
      <c r="AU56" s="482" t="s">
        <v>159</v>
      </c>
    </row>
    <row r="57" spans="2:47" s="533" customFormat="1" ht="24.95" customHeight="1">
      <c r="B57" s="527"/>
      <c r="C57" s="528"/>
      <c r="D57" s="529" t="s">
        <v>6105</v>
      </c>
      <c r="E57" s="530"/>
      <c r="F57" s="530"/>
      <c r="G57" s="530"/>
      <c r="H57" s="530"/>
      <c r="I57" s="530"/>
      <c r="J57" s="531">
        <f>J88</f>
        <v>0</v>
      </c>
      <c r="K57" s="532"/>
    </row>
    <row r="58" spans="2:47" s="540" customFormat="1" ht="19.899999999999999" customHeight="1">
      <c r="B58" s="534"/>
      <c r="C58" s="535"/>
      <c r="D58" s="536" t="s">
        <v>6106</v>
      </c>
      <c r="E58" s="537"/>
      <c r="F58" s="537"/>
      <c r="G58" s="537"/>
      <c r="H58" s="537"/>
      <c r="I58" s="537"/>
      <c r="J58" s="538">
        <f>J89</f>
        <v>0</v>
      </c>
      <c r="K58" s="539"/>
    </row>
    <row r="59" spans="2:47" s="540" customFormat="1" ht="19.899999999999999" customHeight="1">
      <c r="B59" s="534"/>
      <c r="C59" s="535"/>
      <c r="D59" s="536" t="s">
        <v>6107</v>
      </c>
      <c r="E59" s="537"/>
      <c r="F59" s="537"/>
      <c r="G59" s="537"/>
      <c r="H59" s="537"/>
      <c r="I59" s="537"/>
      <c r="J59" s="538">
        <f>J149</f>
        <v>0</v>
      </c>
      <c r="K59" s="539"/>
    </row>
    <row r="60" spans="2:47" s="540" customFormat="1" ht="19.899999999999999" customHeight="1">
      <c r="B60" s="534"/>
      <c r="C60" s="535"/>
      <c r="D60" s="536" t="s">
        <v>6108</v>
      </c>
      <c r="E60" s="537"/>
      <c r="F60" s="537"/>
      <c r="G60" s="537"/>
      <c r="H60" s="537"/>
      <c r="I60" s="537"/>
      <c r="J60" s="538">
        <f>J153</f>
        <v>0</v>
      </c>
      <c r="K60" s="539"/>
    </row>
    <row r="61" spans="2:47" s="540" customFormat="1" ht="19.899999999999999" customHeight="1">
      <c r="B61" s="534"/>
      <c r="C61" s="535"/>
      <c r="D61" s="536" t="s">
        <v>6109</v>
      </c>
      <c r="E61" s="537"/>
      <c r="F61" s="537"/>
      <c r="G61" s="537"/>
      <c r="H61" s="537"/>
      <c r="I61" s="537"/>
      <c r="J61" s="538">
        <f>J176</f>
        <v>0</v>
      </c>
      <c r="K61" s="539"/>
    </row>
    <row r="62" spans="2:47" s="540" customFormat="1" ht="19.899999999999999" customHeight="1">
      <c r="B62" s="534"/>
      <c r="C62" s="535"/>
      <c r="D62" s="536" t="s">
        <v>6110</v>
      </c>
      <c r="E62" s="537"/>
      <c r="F62" s="537"/>
      <c r="G62" s="537"/>
      <c r="H62" s="537"/>
      <c r="I62" s="537"/>
      <c r="J62" s="538">
        <f>J179</f>
        <v>0</v>
      </c>
      <c r="K62" s="539"/>
    </row>
    <row r="63" spans="2:47" s="540" customFormat="1" ht="19.899999999999999" customHeight="1">
      <c r="B63" s="534"/>
      <c r="C63" s="535"/>
      <c r="D63" s="536" t="s">
        <v>6111</v>
      </c>
      <c r="E63" s="537"/>
      <c r="F63" s="537"/>
      <c r="G63" s="537"/>
      <c r="H63" s="537"/>
      <c r="I63" s="537"/>
      <c r="J63" s="538">
        <f>J203</f>
        <v>0</v>
      </c>
      <c r="K63" s="539"/>
    </row>
    <row r="64" spans="2:47" s="540" customFormat="1" ht="19.899999999999999" customHeight="1">
      <c r="B64" s="534"/>
      <c r="C64" s="535"/>
      <c r="D64" s="536" t="s">
        <v>6112</v>
      </c>
      <c r="E64" s="537"/>
      <c r="F64" s="537"/>
      <c r="G64" s="537"/>
      <c r="H64" s="537"/>
      <c r="I64" s="537"/>
      <c r="J64" s="538">
        <f>J233</f>
        <v>0</v>
      </c>
      <c r="K64" s="539"/>
    </row>
    <row r="65" spans="2:23" s="533" customFormat="1" ht="24.95" customHeight="1">
      <c r="B65" s="527"/>
      <c r="C65" s="528"/>
      <c r="D65" s="529" t="s">
        <v>6113</v>
      </c>
      <c r="E65" s="530"/>
      <c r="F65" s="530"/>
      <c r="G65" s="530"/>
      <c r="H65" s="530"/>
      <c r="I65" s="530"/>
      <c r="J65" s="531">
        <f>J235</f>
        <v>0</v>
      </c>
      <c r="K65" s="532"/>
    </row>
    <row r="66" spans="2:23" s="540" customFormat="1" ht="19.899999999999999" customHeight="1">
      <c r="B66" s="534"/>
      <c r="C66" s="535"/>
      <c r="D66" s="536" t="s">
        <v>6114</v>
      </c>
      <c r="E66" s="537"/>
      <c r="F66" s="537"/>
      <c r="G66" s="537"/>
      <c r="H66" s="537"/>
      <c r="I66" s="537"/>
      <c r="J66" s="538">
        <f>J236</f>
        <v>0</v>
      </c>
      <c r="K66" s="539"/>
    </row>
    <row r="67" spans="2:23" s="533" customFormat="1" ht="24.95" customHeight="1">
      <c r="B67" s="527"/>
      <c r="C67" s="528"/>
      <c r="D67" s="529" t="s">
        <v>180</v>
      </c>
      <c r="E67" s="530"/>
      <c r="F67" s="530"/>
      <c r="G67" s="530"/>
      <c r="H67" s="530"/>
      <c r="I67" s="530"/>
      <c r="J67" s="531">
        <f>J244</f>
        <v>0</v>
      </c>
      <c r="K67" s="532"/>
    </row>
    <row r="68" spans="2:23" s="492" customFormat="1" ht="21.75" customHeight="1">
      <c r="B68" s="493"/>
      <c r="C68" s="494"/>
      <c r="D68" s="494"/>
      <c r="E68" s="494"/>
      <c r="F68" s="494"/>
      <c r="G68" s="494"/>
      <c r="H68" s="494"/>
      <c r="I68" s="494"/>
      <c r="J68" s="494"/>
      <c r="K68" s="495"/>
    </row>
    <row r="69" spans="2:23" s="492" customFormat="1" ht="6.95" customHeight="1">
      <c r="B69" s="517"/>
      <c r="C69" s="518"/>
      <c r="D69" s="518"/>
      <c r="E69" s="518"/>
      <c r="F69" s="518"/>
      <c r="G69" s="518"/>
      <c r="H69" s="518"/>
      <c r="I69" s="518"/>
      <c r="J69" s="518"/>
      <c r="K69" s="519"/>
    </row>
    <row r="73" spans="2:23" s="492" customFormat="1" ht="6.95" customHeight="1">
      <c r="B73" s="520"/>
      <c r="C73" s="521"/>
      <c r="D73" s="521"/>
      <c r="E73" s="521"/>
      <c r="F73" s="521"/>
      <c r="G73" s="521"/>
      <c r="H73" s="521"/>
      <c r="I73" s="521"/>
      <c r="J73" s="521"/>
      <c r="K73" s="521"/>
      <c r="L73" s="493"/>
    </row>
    <row r="74" spans="2:23" s="492" customFormat="1" ht="36.950000000000003" customHeight="1">
      <c r="B74" s="493"/>
      <c r="C74" s="541" t="s">
        <v>181</v>
      </c>
      <c r="L74" s="493"/>
    </row>
    <row r="75" spans="2:23" s="492" customFormat="1" ht="6.95" customHeight="1">
      <c r="B75" s="493"/>
      <c r="L75" s="493"/>
    </row>
    <row r="76" spans="2:23" s="492" customFormat="1" ht="14.45" customHeight="1">
      <c r="B76" s="493"/>
      <c r="C76" s="542" t="s">
        <v>20</v>
      </c>
      <c r="L76" s="493"/>
    </row>
    <row r="77" spans="2:23" s="492" customFormat="1" ht="16.5" customHeight="1">
      <c r="B77" s="493"/>
      <c r="E77" s="965" t="str">
        <f>E7</f>
        <v>Rekonstrukce domu blok 60, č.p. 2180, ul. Táboritů v mostě, domov se zvláštním režimem</v>
      </c>
      <c r="F77" s="966"/>
      <c r="G77" s="966"/>
      <c r="H77" s="966"/>
      <c r="L77" s="493"/>
    </row>
    <row r="78" spans="2:23" s="492" customFormat="1" ht="14.45" customHeight="1">
      <c r="B78" s="493"/>
      <c r="C78" s="542" t="s">
        <v>150</v>
      </c>
      <c r="L78" s="493"/>
    </row>
    <row r="79" spans="2:23" s="492" customFormat="1" ht="17.25" customHeight="1">
      <c r="B79" s="493"/>
      <c r="E79" s="935" t="str">
        <f>E9</f>
        <v>3 - IO 01 - Zpevněné plochy</v>
      </c>
      <c r="F79" s="959"/>
      <c r="G79" s="959"/>
      <c r="H79" s="959"/>
      <c r="L79" s="493"/>
    </row>
    <row r="80" spans="2:23" s="492" customFormat="1" ht="6.95" customHeight="1">
      <c r="B80" s="493"/>
      <c r="L80" s="493"/>
      <c r="W80" s="10"/>
    </row>
    <row r="81" spans="2:65" s="492" customFormat="1" ht="18" customHeight="1">
      <c r="B81" s="493"/>
      <c r="C81" s="542" t="s">
        <v>26</v>
      </c>
      <c r="F81" s="543" t="str">
        <f>F12</f>
        <v>Most</v>
      </c>
      <c r="I81" s="542" t="s">
        <v>28</v>
      </c>
      <c r="J81" s="544" t="str">
        <f>IF(J12="","",J12)</f>
        <v>13. 12. 2017</v>
      </c>
      <c r="L81" s="493"/>
    </row>
    <row r="82" spans="2:65" s="492" customFormat="1" ht="6.95" customHeight="1">
      <c r="B82" s="493"/>
      <c r="L82" s="493"/>
    </row>
    <row r="83" spans="2:65" s="492" customFormat="1" ht="15">
      <c r="B83" s="493"/>
      <c r="C83" s="542" t="s">
        <v>34</v>
      </c>
      <c r="F83" s="543" t="str">
        <f>E15</f>
        <v>Mostecká bytová a.s.</v>
      </c>
      <c r="I83" s="542" t="s">
        <v>41</v>
      </c>
      <c r="J83" s="543" t="str">
        <f>E21</f>
        <v>Ct. Žežulka - ZEFRAPROJEKT</v>
      </c>
      <c r="L83" s="493"/>
    </row>
    <row r="84" spans="2:65" s="492" customFormat="1" ht="14.45" customHeight="1">
      <c r="B84" s="493"/>
      <c r="C84" s="542" t="s">
        <v>39</v>
      </c>
      <c r="F84" s="543" t="str">
        <f>IF(E18="","",E18)</f>
        <v/>
      </c>
      <c r="L84" s="493"/>
    </row>
    <row r="85" spans="2:65" s="492" customFormat="1" ht="10.35" customHeight="1">
      <c r="B85" s="493"/>
      <c r="L85" s="493"/>
    </row>
    <row r="86" spans="2:65" s="552" customFormat="1" ht="29.25" customHeight="1">
      <c r="B86" s="545"/>
      <c r="C86" s="546" t="s">
        <v>182</v>
      </c>
      <c r="D86" s="547" t="s">
        <v>67</v>
      </c>
      <c r="E86" s="547" t="s">
        <v>63</v>
      </c>
      <c r="F86" s="547" t="s">
        <v>183</v>
      </c>
      <c r="G86" s="547" t="s">
        <v>184</v>
      </c>
      <c r="H86" s="547" t="s">
        <v>185</v>
      </c>
      <c r="I86" s="547" t="s">
        <v>186</v>
      </c>
      <c r="J86" s="547" t="s">
        <v>157</v>
      </c>
      <c r="K86" s="548" t="s">
        <v>187</v>
      </c>
      <c r="L86" s="545"/>
      <c r="M86" s="549" t="s">
        <v>188</v>
      </c>
      <c r="N86" s="550" t="s">
        <v>52</v>
      </c>
      <c r="O86" s="550" t="s">
        <v>189</v>
      </c>
      <c r="P86" s="550" t="s">
        <v>190</v>
      </c>
      <c r="Q86" s="550" t="s">
        <v>191</v>
      </c>
      <c r="R86" s="550" t="s">
        <v>192</v>
      </c>
      <c r="S86" s="550" t="s">
        <v>193</v>
      </c>
      <c r="T86" s="551" t="s">
        <v>194</v>
      </c>
    </row>
    <row r="87" spans="2:65" s="492" customFormat="1" ht="29.25" customHeight="1">
      <c r="B87" s="493"/>
      <c r="C87" s="553" t="s">
        <v>158</v>
      </c>
      <c r="J87" s="554">
        <f>BK87</f>
        <v>0</v>
      </c>
      <c r="L87" s="493"/>
      <c r="M87" s="555"/>
      <c r="N87" s="502"/>
      <c r="O87" s="502"/>
      <c r="P87" s="556">
        <f>P88+P235+P244</f>
        <v>0</v>
      </c>
      <c r="Q87" s="502"/>
      <c r="R87" s="556">
        <f>R88+R235+R244</f>
        <v>624.4440515</v>
      </c>
      <c r="S87" s="502"/>
      <c r="T87" s="557">
        <f>T88+T235+T244</f>
        <v>0</v>
      </c>
      <c r="AT87" s="482" t="s">
        <v>81</v>
      </c>
      <c r="AU87" s="482" t="s">
        <v>159</v>
      </c>
      <c r="BK87" s="558">
        <f>BK88+BK235+BK244</f>
        <v>0</v>
      </c>
    </row>
    <row r="88" spans="2:65" s="560" customFormat="1" ht="37.35" customHeight="1">
      <c r="B88" s="559"/>
      <c r="D88" s="561" t="s">
        <v>81</v>
      </c>
      <c r="E88" s="562" t="s">
        <v>195</v>
      </c>
      <c r="F88" s="562" t="s">
        <v>6115</v>
      </c>
      <c r="J88" s="563">
        <f>BK88</f>
        <v>0</v>
      </c>
      <c r="L88" s="559"/>
      <c r="M88" s="564"/>
      <c r="N88" s="565"/>
      <c r="O88" s="565"/>
      <c r="P88" s="566">
        <f>P89+P149+P153+P176+P179+P203+P233</f>
        <v>0</v>
      </c>
      <c r="Q88" s="565"/>
      <c r="R88" s="566">
        <f>R89+R149+R153+R176+R179+R203+R233</f>
        <v>624.38291900000002</v>
      </c>
      <c r="S88" s="565"/>
      <c r="T88" s="567">
        <f>T89+T149+T153+T176+T179+T203+T233</f>
        <v>0</v>
      </c>
      <c r="AR88" s="561" t="s">
        <v>11</v>
      </c>
      <c r="AT88" s="568" t="s">
        <v>81</v>
      </c>
      <c r="AU88" s="568" t="s">
        <v>82</v>
      </c>
      <c r="AY88" s="561" t="s">
        <v>197</v>
      </c>
      <c r="BK88" s="569">
        <f>BK89+BK149+BK153+BK176+BK179+BK203+BK233</f>
        <v>0</v>
      </c>
    </row>
    <row r="89" spans="2:65" s="560" customFormat="1" ht="19.899999999999999" customHeight="1">
      <c r="B89" s="559"/>
      <c r="D89" s="561" t="s">
        <v>81</v>
      </c>
      <c r="E89" s="570" t="s">
        <v>11</v>
      </c>
      <c r="F89" s="570" t="s">
        <v>6116</v>
      </c>
      <c r="J89" s="571">
        <f>BK89</f>
        <v>0</v>
      </c>
      <c r="L89" s="559"/>
      <c r="M89" s="564"/>
      <c r="N89" s="565"/>
      <c r="O89" s="565"/>
      <c r="P89" s="566">
        <f>SUM(P90:P148)</f>
        <v>0</v>
      </c>
      <c r="Q89" s="565"/>
      <c r="R89" s="566">
        <f>SUM(R90:R148)</f>
        <v>83.039603999999997</v>
      </c>
      <c r="S89" s="565"/>
      <c r="T89" s="567">
        <f>SUM(T90:T148)</f>
        <v>0</v>
      </c>
      <c r="AR89" s="561" t="s">
        <v>11</v>
      </c>
      <c r="AT89" s="568" t="s">
        <v>81</v>
      </c>
      <c r="AU89" s="568" t="s">
        <v>11</v>
      </c>
      <c r="AY89" s="561" t="s">
        <v>197</v>
      </c>
      <c r="BK89" s="569">
        <f>SUM(BK90:BK148)</f>
        <v>0</v>
      </c>
    </row>
    <row r="90" spans="2:65" s="492" customFormat="1" ht="25.5" customHeight="1">
      <c r="B90" s="493"/>
      <c r="C90" s="572" t="s">
        <v>11</v>
      </c>
      <c r="D90" s="572" t="s">
        <v>199</v>
      </c>
      <c r="E90" s="573" t="s">
        <v>6117</v>
      </c>
      <c r="F90" s="574" t="s">
        <v>6118</v>
      </c>
      <c r="G90" s="575" t="s">
        <v>202</v>
      </c>
      <c r="H90" s="576">
        <v>2</v>
      </c>
      <c r="I90" s="7"/>
      <c r="J90" s="577">
        <f>ROUND(I90*H90,0)</f>
        <v>0</v>
      </c>
      <c r="K90" s="574" t="s">
        <v>203</v>
      </c>
      <c r="L90" s="493"/>
      <c r="M90" s="578" t="s">
        <v>5</v>
      </c>
      <c r="N90" s="579" t="s">
        <v>53</v>
      </c>
      <c r="O90" s="494"/>
      <c r="P90" s="580">
        <f>O90*H90</f>
        <v>0</v>
      </c>
      <c r="Q90" s="580">
        <v>0</v>
      </c>
      <c r="R90" s="580">
        <f>Q90*H90</f>
        <v>0</v>
      </c>
      <c r="S90" s="580">
        <v>0</v>
      </c>
      <c r="T90" s="581">
        <f>S90*H90</f>
        <v>0</v>
      </c>
      <c r="AR90" s="482" t="s">
        <v>129</v>
      </c>
      <c r="AT90" s="482" t="s">
        <v>199</v>
      </c>
      <c r="AU90" s="482" t="s">
        <v>89</v>
      </c>
      <c r="AY90" s="482" t="s">
        <v>197</v>
      </c>
      <c r="BE90" s="582">
        <f>IF(N90="základní",J90,0)</f>
        <v>0</v>
      </c>
      <c r="BF90" s="582">
        <f>IF(N90="snížená",J90,0)</f>
        <v>0</v>
      </c>
      <c r="BG90" s="582">
        <f>IF(N90="zákl. přenesená",J90,0)</f>
        <v>0</v>
      </c>
      <c r="BH90" s="582">
        <f>IF(N90="sníž. přenesená",J90,0)</f>
        <v>0</v>
      </c>
      <c r="BI90" s="582">
        <f>IF(N90="nulová",J90,0)</f>
        <v>0</v>
      </c>
      <c r="BJ90" s="482" t="s">
        <v>11</v>
      </c>
      <c r="BK90" s="582">
        <f>ROUND(I90*H90,0)</f>
        <v>0</v>
      </c>
      <c r="BL90" s="482" t="s">
        <v>129</v>
      </c>
      <c r="BM90" s="482" t="s">
        <v>6119</v>
      </c>
    </row>
    <row r="91" spans="2:65" s="492" customFormat="1" ht="121.5">
      <c r="B91" s="493"/>
      <c r="D91" s="594" t="s">
        <v>257</v>
      </c>
      <c r="F91" s="595" t="s">
        <v>6120</v>
      </c>
      <c r="L91" s="493"/>
      <c r="M91" s="596"/>
      <c r="N91" s="494"/>
      <c r="O91" s="494"/>
      <c r="P91" s="494"/>
      <c r="Q91" s="494"/>
      <c r="R91" s="494"/>
      <c r="S91" s="494"/>
      <c r="T91" s="597"/>
      <c r="AT91" s="482" t="s">
        <v>257</v>
      </c>
      <c r="AU91" s="482" t="s">
        <v>89</v>
      </c>
    </row>
    <row r="92" spans="2:65" s="492" customFormat="1" ht="25.5" customHeight="1">
      <c r="B92" s="493"/>
      <c r="C92" s="572" t="s">
        <v>89</v>
      </c>
      <c r="D92" s="572" t="s">
        <v>199</v>
      </c>
      <c r="E92" s="573" t="s">
        <v>6121</v>
      </c>
      <c r="F92" s="574" t="s">
        <v>6122</v>
      </c>
      <c r="G92" s="575" t="s">
        <v>202</v>
      </c>
      <c r="H92" s="576">
        <v>2</v>
      </c>
      <c r="I92" s="7"/>
      <c r="J92" s="577">
        <f>ROUND(I92*H92,0)</f>
        <v>0</v>
      </c>
      <c r="K92" s="574" t="s">
        <v>203</v>
      </c>
      <c r="L92" s="493"/>
      <c r="M92" s="578" t="s">
        <v>5</v>
      </c>
      <c r="N92" s="579" t="s">
        <v>53</v>
      </c>
      <c r="O92" s="494"/>
      <c r="P92" s="580">
        <f>O92*H92</f>
        <v>0</v>
      </c>
      <c r="Q92" s="580">
        <v>5.0000000000000002E-5</v>
      </c>
      <c r="R92" s="580">
        <f>Q92*H92</f>
        <v>1E-4</v>
      </c>
      <c r="S92" s="580">
        <v>0</v>
      </c>
      <c r="T92" s="581">
        <f>S92*H92</f>
        <v>0</v>
      </c>
      <c r="AR92" s="482" t="s">
        <v>129</v>
      </c>
      <c r="AT92" s="482" t="s">
        <v>199</v>
      </c>
      <c r="AU92" s="482" t="s">
        <v>89</v>
      </c>
      <c r="AY92" s="482" t="s">
        <v>197</v>
      </c>
      <c r="BE92" s="582">
        <f>IF(N92="základní",J92,0)</f>
        <v>0</v>
      </c>
      <c r="BF92" s="582">
        <f>IF(N92="snížená",J92,0)</f>
        <v>0</v>
      </c>
      <c r="BG92" s="582">
        <f>IF(N92="zákl. přenesená",J92,0)</f>
        <v>0</v>
      </c>
      <c r="BH92" s="582">
        <f>IF(N92="sníž. přenesená",J92,0)</f>
        <v>0</v>
      </c>
      <c r="BI92" s="582">
        <f>IF(N92="nulová",J92,0)</f>
        <v>0</v>
      </c>
      <c r="BJ92" s="482" t="s">
        <v>11</v>
      </c>
      <c r="BK92" s="582">
        <f>ROUND(I92*H92,0)</f>
        <v>0</v>
      </c>
      <c r="BL92" s="482" t="s">
        <v>129</v>
      </c>
      <c r="BM92" s="482" t="s">
        <v>6123</v>
      </c>
    </row>
    <row r="93" spans="2:65" s="492" customFormat="1" ht="108">
      <c r="B93" s="493"/>
      <c r="D93" s="594" t="s">
        <v>257</v>
      </c>
      <c r="F93" s="595" t="s">
        <v>6124</v>
      </c>
      <c r="L93" s="493"/>
      <c r="M93" s="596"/>
      <c r="N93" s="494"/>
      <c r="O93" s="494"/>
      <c r="P93" s="494"/>
      <c r="Q93" s="494"/>
      <c r="R93" s="494"/>
      <c r="S93" s="494"/>
      <c r="T93" s="597"/>
      <c r="AT93" s="482" t="s">
        <v>257</v>
      </c>
      <c r="AU93" s="482" t="s">
        <v>89</v>
      </c>
    </row>
    <row r="94" spans="2:65" s="492" customFormat="1" ht="38.25" customHeight="1">
      <c r="B94" s="493"/>
      <c r="C94" s="572" t="s">
        <v>114</v>
      </c>
      <c r="D94" s="572" t="s">
        <v>199</v>
      </c>
      <c r="E94" s="573" t="s">
        <v>6125</v>
      </c>
      <c r="F94" s="574" t="s">
        <v>6126</v>
      </c>
      <c r="G94" s="575" t="s">
        <v>213</v>
      </c>
      <c r="H94" s="576">
        <v>294.87200000000001</v>
      </c>
      <c r="I94" s="7"/>
      <c r="J94" s="577">
        <f>ROUND(I94*H94,0)</f>
        <v>0</v>
      </c>
      <c r="K94" s="574" t="s">
        <v>203</v>
      </c>
      <c r="L94" s="493"/>
      <c r="M94" s="578" t="s">
        <v>5</v>
      </c>
      <c r="N94" s="579" t="s">
        <v>53</v>
      </c>
      <c r="O94" s="494"/>
      <c r="P94" s="580">
        <f>O94*H94</f>
        <v>0</v>
      </c>
      <c r="Q94" s="580">
        <v>0</v>
      </c>
      <c r="R94" s="580">
        <f>Q94*H94</f>
        <v>0</v>
      </c>
      <c r="S94" s="580">
        <v>0</v>
      </c>
      <c r="T94" s="581">
        <f>S94*H94</f>
        <v>0</v>
      </c>
      <c r="AR94" s="482" t="s">
        <v>129</v>
      </c>
      <c r="AT94" s="482" t="s">
        <v>199</v>
      </c>
      <c r="AU94" s="482" t="s">
        <v>89</v>
      </c>
      <c r="AY94" s="482" t="s">
        <v>197</v>
      </c>
      <c r="BE94" s="582">
        <f>IF(N94="základní",J94,0)</f>
        <v>0</v>
      </c>
      <c r="BF94" s="582">
        <f>IF(N94="snížená",J94,0)</f>
        <v>0</v>
      </c>
      <c r="BG94" s="582">
        <f>IF(N94="zákl. přenesená",J94,0)</f>
        <v>0</v>
      </c>
      <c r="BH94" s="582">
        <f>IF(N94="sníž. přenesená",J94,0)</f>
        <v>0</v>
      </c>
      <c r="BI94" s="582">
        <f>IF(N94="nulová",J94,0)</f>
        <v>0</v>
      </c>
      <c r="BJ94" s="482" t="s">
        <v>11</v>
      </c>
      <c r="BK94" s="582">
        <f>ROUND(I94*H94,0)</f>
        <v>0</v>
      </c>
      <c r="BL94" s="482" t="s">
        <v>129</v>
      </c>
      <c r="BM94" s="482" t="s">
        <v>6127</v>
      </c>
    </row>
    <row r="95" spans="2:65" s="492" customFormat="1" ht="175.5">
      <c r="B95" s="493"/>
      <c r="D95" s="594" t="s">
        <v>257</v>
      </c>
      <c r="F95" s="595" t="s">
        <v>6128</v>
      </c>
      <c r="L95" s="493"/>
      <c r="M95" s="596"/>
      <c r="N95" s="494"/>
      <c r="O95" s="494"/>
      <c r="P95" s="494"/>
      <c r="Q95" s="494"/>
      <c r="R95" s="494"/>
      <c r="S95" s="494"/>
      <c r="T95" s="597"/>
      <c r="AT95" s="482" t="s">
        <v>257</v>
      </c>
      <c r="AU95" s="482" t="s">
        <v>89</v>
      </c>
    </row>
    <row r="96" spans="2:65" s="606" customFormat="1">
      <c r="B96" s="605"/>
      <c r="D96" s="594" t="s">
        <v>205</v>
      </c>
      <c r="E96" s="607" t="s">
        <v>5</v>
      </c>
      <c r="F96" s="608" t="s">
        <v>6129</v>
      </c>
      <c r="H96" s="609">
        <v>242.92</v>
      </c>
      <c r="L96" s="605"/>
      <c r="M96" s="610"/>
      <c r="N96" s="611"/>
      <c r="O96" s="611"/>
      <c r="P96" s="611"/>
      <c r="Q96" s="611"/>
      <c r="R96" s="611"/>
      <c r="S96" s="611"/>
      <c r="T96" s="612"/>
      <c r="AT96" s="607" t="s">
        <v>205</v>
      </c>
      <c r="AU96" s="607" t="s">
        <v>89</v>
      </c>
      <c r="AV96" s="606" t="s">
        <v>89</v>
      </c>
      <c r="AW96" s="606" t="s">
        <v>43</v>
      </c>
      <c r="AX96" s="606" t="s">
        <v>82</v>
      </c>
      <c r="AY96" s="607" t="s">
        <v>197</v>
      </c>
    </row>
    <row r="97" spans="2:65" s="606" customFormat="1">
      <c r="B97" s="605"/>
      <c r="D97" s="594" t="s">
        <v>205</v>
      </c>
      <c r="E97" s="607" t="s">
        <v>5</v>
      </c>
      <c r="F97" s="608" t="s">
        <v>6130</v>
      </c>
      <c r="H97" s="609">
        <v>51.951999999999998</v>
      </c>
      <c r="L97" s="605"/>
      <c r="M97" s="610"/>
      <c r="N97" s="611"/>
      <c r="O97" s="611"/>
      <c r="P97" s="611"/>
      <c r="Q97" s="611"/>
      <c r="R97" s="611"/>
      <c r="S97" s="611"/>
      <c r="T97" s="612"/>
      <c r="AT97" s="607" t="s">
        <v>205</v>
      </c>
      <c r="AU97" s="607" t="s">
        <v>89</v>
      </c>
      <c r="AV97" s="606" t="s">
        <v>89</v>
      </c>
      <c r="AW97" s="606" t="s">
        <v>43</v>
      </c>
      <c r="AX97" s="606" t="s">
        <v>82</v>
      </c>
      <c r="AY97" s="607" t="s">
        <v>197</v>
      </c>
    </row>
    <row r="98" spans="2:65" s="614" customFormat="1">
      <c r="B98" s="613"/>
      <c r="D98" s="594" t="s">
        <v>205</v>
      </c>
      <c r="E98" s="615" t="s">
        <v>5</v>
      </c>
      <c r="F98" s="616" t="s">
        <v>210</v>
      </c>
      <c r="H98" s="617">
        <v>294.87200000000001</v>
      </c>
      <c r="L98" s="613"/>
      <c r="M98" s="618"/>
      <c r="N98" s="619"/>
      <c r="O98" s="619"/>
      <c r="P98" s="619"/>
      <c r="Q98" s="619"/>
      <c r="R98" s="619"/>
      <c r="S98" s="619"/>
      <c r="T98" s="620"/>
      <c r="AT98" s="615" t="s">
        <v>205</v>
      </c>
      <c r="AU98" s="615" t="s">
        <v>89</v>
      </c>
      <c r="AV98" s="614" t="s">
        <v>129</v>
      </c>
      <c r="AW98" s="614" t="s">
        <v>43</v>
      </c>
      <c r="AX98" s="614" t="s">
        <v>11</v>
      </c>
      <c r="AY98" s="615" t="s">
        <v>197</v>
      </c>
    </row>
    <row r="99" spans="2:65" s="492" customFormat="1" ht="38.25" customHeight="1">
      <c r="B99" s="493"/>
      <c r="C99" s="572" t="s">
        <v>129</v>
      </c>
      <c r="D99" s="572" t="s">
        <v>199</v>
      </c>
      <c r="E99" s="573" t="s">
        <v>6131</v>
      </c>
      <c r="F99" s="574" t="s">
        <v>6132</v>
      </c>
      <c r="G99" s="575" t="s">
        <v>213</v>
      </c>
      <c r="H99" s="576">
        <v>88.462000000000003</v>
      </c>
      <c r="I99" s="7"/>
      <c r="J99" s="577">
        <f>ROUND(I99*H99,0)</f>
        <v>0</v>
      </c>
      <c r="K99" s="574" t="s">
        <v>203</v>
      </c>
      <c r="L99" s="493"/>
      <c r="M99" s="578" t="s">
        <v>5</v>
      </c>
      <c r="N99" s="579" t="s">
        <v>53</v>
      </c>
      <c r="O99" s="494"/>
      <c r="P99" s="580">
        <f>O99*H99</f>
        <v>0</v>
      </c>
      <c r="Q99" s="580">
        <v>0</v>
      </c>
      <c r="R99" s="580">
        <f>Q99*H99</f>
        <v>0</v>
      </c>
      <c r="S99" s="580">
        <v>0</v>
      </c>
      <c r="T99" s="581">
        <f>S99*H99</f>
        <v>0</v>
      </c>
      <c r="AR99" s="482" t="s">
        <v>129</v>
      </c>
      <c r="AT99" s="482" t="s">
        <v>199</v>
      </c>
      <c r="AU99" s="482" t="s">
        <v>89</v>
      </c>
      <c r="AY99" s="482" t="s">
        <v>197</v>
      </c>
      <c r="BE99" s="582">
        <f>IF(N99="základní",J99,0)</f>
        <v>0</v>
      </c>
      <c r="BF99" s="582">
        <f>IF(N99="snížená",J99,0)</f>
        <v>0</v>
      </c>
      <c r="BG99" s="582">
        <f>IF(N99="zákl. přenesená",J99,0)</f>
        <v>0</v>
      </c>
      <c r="BH99" s="582">
        <f>IF(N99="sníž. přenesená",J99,0)</f>
        <v>0</v>
      </c>
      <c r="BI99" s="582">
        <f>IF(N99="nulová",J99,0)</f>
        <v>0</v>
      </c>
      <c r="BJ99" s="482" t="s">
        <v>11</v>
      </c>
      <c r="BK99" s="582">
        <f>ROUND(I99*H99,0)</f>
        <v>0</v>
      </c>
      <c r="BL99" s="482" t="s">
        <v>129</v>
      </c>
      <c r="BM99" s="482" t="s">
        <v>6133</v>
      </c>
    </row>
    <row r="100" spans="2:65" s="492" customFormat="1" ht="175.5">
      <c r="B100" s="493"/>
      <c r="D100" s="594" t="s">
        <v>257</v>
      </c>
      <c r="F100" s="595" t="s">
        <v>6128</v>
      </c>
      <c r="L100" s="493"/>
      <c r="M100" s="596"/>
      <c r="N100" s="494"/>
      <c r="O100" s="494"/>
      <c r="P100" s="494"/>
      <c r="Q100" s="494"/>
      <c r="R100" s="494"/>
      <c r="S100" s="494"/>
      <c r="T100" s="597"/>
      <c r="AT100" s="482" t="s">
        <v>257</v>
      </c>
      <c r="AU100" s="482" t="s">
        <v>89</v>
      </c>
    </row>
    <row r="101" spans="2:65" s="606" customFormat="1">
      <c r="B101" s="605"/>
      <c r="D101" s="594" t="s">
        <v>205</v>
      </c>
      <c r="E101" s="607" t="s">
        <v>5</v>
      </c>
      <c r="F101" s="608" t="s">
        <v>6134</v>
      </c>
      <c r="H101" s="609">
        <v>88.462000000000003</v>
      </c>
      <c r="L101" s="605"/>
      <c r="M101" s="610"/>
      <c r="N101" s="611"/>
      <c r="O101" s="611"/>
      <c r="P101" s="611"/>
      <c r="Q101" s="611"/>
      <c r="R101" s="611"/>
      <c r="S101" s="611"/>
      <c r="T101" s="612"/>
      <c r="AT101" s="607" t="s">
        <v>205</v>
      </c>
      <c r="AU101" s="607" t="s">
        <v>89</v>
      </c>
      <c r="AV101" s="606" t="s">
        <v>89</v>
      </c>
      <c r="AW101" s="606" t="s">
        <v>43</v>
      </c>
      <c r="AX101" s="606" t="s">
        <v>11</v>
      </c>
      <c r="AY101" s="607" t="s">
        <v>197</v>
      </c>
    </row>
    <row r="102" spans="2:65" s="492" customFormat="1" ht="25.5" customHeight="1">
      <c r="B102" s="493"/>
      <c r="C102" s="572" t="s">
        <v>132</v>
      </c>
      <c r="D102" s="572" t="s">
        <v>199</v>
      </c>
      <c r="E102" s="573" t="s">
        <v>6135</v>
      </c>
      <c r="F102" s="574" t="s">
        <v>6136</v>
      </c>
      <c r="G102" s="575" t="s">
        <v>213</v>
      </c>
      <c r="H102" s="576">
        <v>12.98</v>
      </c>
      <c r="I102" s="7"/>
      <c r="J102" s="577">
        <f>ROUND(I102*H102,0)</f>
        <v>0</v>
      </c>
      <c r="K102" s="574" t="s">
        <v>203</v>
      </c>
      <c r="L102" s="493"/>
      <c r="M102" s="578" t="s">
        <v>5</v>
      </c>
      <c r="N102" s="579" t="s">
        <v>53</v>
      </c>
      <c r="O102" s="494"/>
      <c r="P102" s="580">
        <f>O102*H102</f>
        <v>0</v>
      </c>
      <c r="Q102" s="580">
        <v>0</v>
      </c>
      <c r="R102" s="580">
        <f>Q102*H102</f>
        <v>0</v>
      </c>
      <c r="S102" s="580">
        <v>0</v>
      </c>
      <c r="T102" s="581">
        <f>S102*H102</f>
        <v>0</v>
      </c>
      <c r="AR102" s="482" t="s">
        <v>129</v>
      </c>
      <c r="AT102" s="482" t="s">
        <v>199</v>
      </c>
      <c r="AU102" s="482" t="s">
        <v>89</v>
      </c>
      <c r="AY102" s="482" t="s">
        <v>197</v>
      </c>
      <c r="BE102" s="582">
        <f>IF(N102="základní",J102,0)</f>
        <v>0</v>
      </c>
      <c r="BF102" s="582">
        <f>IF(N102="snížená",J102,0)</f>
        <v>0</v>
      </c>
      <c r="BG102" s="582">
        <f>IF(N102="zákl. přenesená",J102,0)</f>
        <v>0</v>
      </c>
      <c r="BH102" s="582">
        <f>IF(N102="sníž. přenesená",J102,0)</f>
        <v>0</v>
      </c>
      <c r="BI102" s="582">
        <f>IF(N102="nulová",J102,0)</f>
        <v>0</v>
      </c>
      <c r="BJ102" s="482" t="s">
        <v>11</v>
      </c>
      <c r="BK102" s="582">
        <f>ROUND(I102*H102,0)</f>
        <v>0</v>
      </c>
      <c r="BL102" s="482" t="s">
        <v>129</v>
      </c>
      <c r="BM102" s="482" t="s">
        <v>6137</v>
      </c>
    </row>
    <row r="103" spans="2:65" s="492" customFormat="1" ht="94.5">
      <c r="B103" s="493"/>
      <c r="D103" s="594" t="s">
        <v>257</v>
      </c>
      <c r="F103" s="595" t="s">
        <v>6138</v>
      </c>
      <c r="L103" s="493"/>
      <c r="M103" s="596"/>
      <c r="N103" s="494"/>
      <c r="O103" s="494"/>
      <c r="P103" s="494"/>
      <c r="Q103" s="494"/>
      <c r="R103" s="494"/>
      <c r="S103" s="494"/>
      <c r="T103" s="597"/>
      <c r="AT103" s="482" t="s">
        <v>257</v>
      </c>
      <c r="AU103" s="482" t="s">
        <v>89</v>
      </c>
    </row>
    <row r="104" spans="2:65" s="606" customFormat="1">
      <c r="B104" s="605"/>
      <c r="D104" s="594" t="s">
        <v>205</v>
      </c>
      <c r="E104" s="607" t="s">
        <v>5</v>
      </c>
      <c r="F104" s="608" t="s">
        <v>6139</v>
      </c>
      <c r="H104" s="609">
        <v>12.98</v>
      </c>
      <c r="L104" s="605"/>
      <c r="M104" s="610"/>
      <c r="N104" s="611"/>
      <c r="O104" s="611"/>
      <c r="P104" s="611"/>
      <c r="Q104" s="611"/>
      <c r="R104" s="611"/>
      <c r="S104" s="611"/>
      <c r="T104" s="612"/>
      <c r="AT104" s="607" t="s">
        <v>205</v>
      </c>
      <c r="AU104" s="607" t="s">
        <v>89</v>
      </c>
      <c r="AV104" s="606" t="s">
        <v>89</v>
      </c>
      <c r="AW104" s="606" t="s">
        <v>43</v>
      </c>
      <c r="AX104" s="606" t="s">
        <v>11</v>
      </c>
      <c r="AY104" s="607" t="s">
        <v>197</v>
      </c>
    </row>
    <row r="105" spans="2:65" s="492" customFormat="1" ht="38.25" customHeight="1">
      <c r="B105" s="493"/>
      <c r="C105" s="572" t="s">
        <v>135</v>
      </c>
      <c r="D105" s="572" t="s">
        <v>199</v>
      </c>
      <c r="E105" s="573" t="s">
        <v>6140</v>
      </c>
      <c r="F105" s="574" t="s">
        <v>6141</v>
      </c>
      <c r="G105" s="575" t="s">
        <v>213</v>
      </c>
      <c r="H105" s="576">
        <v>3.8940000000000001</v>
      </c>
      <c r="I105" s="7"/>
      <c r="J105" s="577">
        <f>ROUND(I105*H105,0)</f>
        <v>0</v>
      </c>
      <c r="K105" s="574" t="s">
        <v>203</v>
      </c>
      <c r="L105" s="493"/>
      <c r="M105" s="578" t="s">
        <v>5</v>
      </c>
      <c r="N105" s="579" t="s">
        <v>53</v>
      </c>
      <c r="O105" s="494"/>
      <c r="P105" s="580">
        <f>O105*H105</f>
        <v>0</v>
      </c>
      <c r="Q105" s="580">
        <v>0</v>
      </c>
      <c r="R105" s="580">
        <f>Q105*H105</f>
        <v>0</v>
      </c>
      <c r="S105" s="580">
        <v>0</v>
      </c>
      <c r="T105" s="581">
        <f>S105*H105</f>
        <v>0</v>
      </c>
      <c r="AR105" s="482" t="s">
        <v>129</v>
      </c>
      <c r="AT105" s="482" t="s">
        <v>199</v>
      </c>
      <c r="AU105" s="482" t="s">
        <v>89</v>
      </c>
      <c r="AY105" s="482" t="s">
        <v>197</v>
      </c>
      <c r="BE105" s="582">
        <f>IF(N105="základní",J105,0)</f>
        <v>0</v>
      </c>
      <c r="BF105" s="582">
        <f>IF(N105="snížená",J105,0)</f>
        <v>0</v>
      </c>
      <c r="BG105" s="582">
        <f>IF(N105="zákl. přenesená",J105,0)</f>
        <v>0</v>
      </c>
      <c r="BH105" s="582">
        <f>IF(N105="sníž. přenesená",J105,0)</f>
        <v>0</v>
      </c>
      <c r="BI105" s="582">
        <f>IF(N105="nulová",J105,0)</f>
        <v>0</v>
      </c>
      <c r="BJ105" s="482" t="s">
        <v>11</v>
      </c>
      <c r="BK105" s="582">
        <f>ROUND(I105*H105,0)</f>
        <v>0</v>
      </c>
      <c r="BL105" s="482" t="s">
        <v>129</v>
      </c>
      <c r="BM105" s="482" t="s">
        <v>6142</v>
      </c>
    </row>
    <row r="106" spans="2:65" s="492" customFormat="1" ht="94.5">
      <c r="B106" s="493"/>
      <c r="D106" s="594" t="s">
        <v>257</v>
      </c>
      <c r="F106" s="595" t="s">
        <v>6138</v>
      </c>
      <c r="L106" s="493"/>
      <c r="M106" s="596"/>
      <c r="N106" s="494"/>
      <c r="O106" s="494"/>
      <c r="P106" s="494"/>
      <c r="Q106" s="494"/>
      <c r="R106" s="494"/>
      <c r="S106" s="494"/>
      <c r="T106" s="597"/>
      <c r="AT106" s="482" t="s">
        <v>257</v>
      </c>
      <c r="AU106" s="482" t="s">
        <v>89</v>
      </c>
    </row>
    <row r="107" spans="2:65" s="606" customFormat="1">
      <c r="B107" s="605"/>
      <c r="D107" s="594" t="s">
        <v>205</v>
      </c>
      <c r="E107" s="607" t="s">
        <v>5</v>
      </c>
      <c r="F107" s="608" t="s">
        <v>6143</v>
      </c>
      <c r="H107" s="609">
        <v>3.8940000000000001</v>
      </c>
      <c r="L107" s="605"/>
      <c r="M107" s="610"/>
      <c r="N107" s="611"/>
      <c r="O107" s="611"/>
      <c r="P107" s="611"/>
      <c r="Q107" s="611"/>
      <c r="R107" s="611"/>
      <c r="S107" s="611"/>
      <c r="T107" s="612"/>
      <c r="AT107" s="607" t="s">
        <v>205</v>
      </c>
      <c r="AU107" s="607" t="s">
        <v>89</v>
      </c>
      <c r="AV107" s="606" t="s">
        <v>89</v>
      </c>
      <c r="AW107" s="606" t="s">
        <v>43</v>
      </c>
      <c r="AX107" s="606" t="s">
        <v>11</v>
      </c>
      <c r="AY107" s="607" t="s">
        <v>197</v>
      </c>
    </row>
    <row r="108" spans="2:65" s="492" customFormat="1" ht="38.25" customHeight="1">
      <c r="B108" s="493"/>
      <c r="C108" s="572" t="s">
        <v>138</v>
      </c>
      <c r="D108" s="572" t="s">
        <v>199</v>
      </c>
      <c r="E108" s="573" t="s">
        <v>6144</v>
      </c>
      <c r="F108" s="574" t="s">
        <v>6145</v>
      </c>
      <c r="G108" s="575" t="s">
        <v>202</v>
      </c>
      <c r="H108" s="576">
        <v>2</v>
      </c>
      <c r="I108" s="7"/>
      <c r="J108" s="577">
        <f>ROUND(I108*H108,0)</f>
        <v>0</v>
      </c>
      <c r="K108" s="574" t="s">
        <v>203</v>
      </c>
      <c r="L108" s="493"/>
      <c r="M108" s="578" t="s">
        <v>5</v>
      </c>
      <c r="N108" s="579" t="s">
        <v>53</v>
      </c>
      <c r="O108" s="494"/>
      <c r="P108" s="580">
        <f>O108*H108</f>
        <v>0</v>
      </c>
      <c r="Q108" s="580">
        <v>0</v>
      </c>
      <c r="R108" s="580">
        <f>Q108*H108</f>
        <v>0</v>
      </c>
      <c r="S108" s="580">
        <v>0</v>
      </c>
      <c r="T108" s="581">
        <f>S108*H108</f>
        <v>0</v>
      </c>
      <c r="AR108" s="482" t="s">
        <v>129</v>
      </c>
      <c r="AT108" s="482" t="s">
        <v>199</v>
      </c>
      <c r="AU108" s="482" t="s">
        <v>89</v>
      </c>
      <c r="AY108" s="482" t="s">
        <v>197</v>
      </c>
      <c r="BE108" s="582">
        <f>IF(N108="základní",J108,0)</f>
        <v>0</v>
      </c>
      <c r="BF108" s="582">
        <f>IF(N108="snížená",J108,0)</f>
        <v>0</v>
      </c>
      <c r="BG108" s="582">
        <f>IF(N108="zákl. přenesená",J108,0)</f>
        <v>0</v>
      </c>
      <c r="BH108" s="582">
        <f>IF(N108="sníž. přenesená",J108,0)</f>
        <v>0</v>
      </c>
      <c r="BI108" s="582">
        <f>IF(N108="nulová",J108,0)</f>
        <v>0</v>
      </c>
      <c r="BJ108" s="482" t="s">
        <v>11</v>
      </c>
      <c r="BK108" s="582">
        <f>ROUND(I108*H108,0)</f>
        <v>0</v>
      </c>
      <c r="BL108" s="482" t="s">
        <v>129</v>
      </c>
      <c r="BM108" s="482" t="s">
        <v>6146</v>
      </c>
    </row>
    <row r="109" spans="2:65" s="492" customFormat="1" ht="27">
      <c r="B109" s="493"/>
      <c r="D109" s="594" t="s">
        <v>257</v>
      </c>
      <c r="F109" s="595" t="s">
        <v>6147</v>
      </c>
      <c r="L109" s="493"/>
      <c r="M109" s="596"/>
      <c r="N109" s="494"/>
      <c r="O109" s="494"/>
      <c r="P109" s="494"/>
      <c r="Q109" s="494"/>
      <c r="R109" s="494"/>
      <c r="S109" s="494"/>
      <c r="T109" s="597"/>
      <c r="AT109" s="482" t="s">
        <v>257</v>
      </c>
      <c r="AU109" s="482" t="s">
        <v>89</v>
      </c>
    </row>
    <row r="110" spans="2:65" s="492" customFormat="1" ht="38.25" customHeight="1">
      <c r="B110" s="493"/>
      <c r="C110" s="572" t="s">
        <v>303</v>
      </c>
      <c r="D110" s="572" t="s">
        <v>199</v>
      </c>
      <c r="E110" s="573" t="s">
        <v>6148</v>
      </c>
      <c r="F110" s="574" t="s">
        <v>6149</v>
      </c>
      <c r="G110" s="575" t="s">
        <v>202</v>
      </c>
      <c r="H110" s="576">
        <v>2</v>
      </c>
      <c r="I110" s="7"/>
      <c r="J110" s="577">
        <f>ROUND(I110*H110,0)</f>
        <v>0</v>
      </c>
      <c r="K110" s="574" t="s">
        <v>203</v>
      </c>
      <c r="L110" s="493"/>
      <c r="M110" s="578" t="s">
        <v>5</v>
      </c>
      <c r="N110" s="579" t="s">
        <v>53</v>
      </c>
      <c r="O110" s="494"/>
      <c r="P110" s="580">
        <f>O110*H110</f>
        <v>0</v>
      </c>
      <c r="Q110" s="580">
        <v>0</v>
      </c>
      <c r="R110" s="580">
        <f>Q110*H110</f>
        <v>0</v>
      </c>
      <c r="S110" s="580">
        <v>0</v>
      </c>
      <c r="T110" s="581">
        <f>S110*H110</f>
        <v>0</v>
      </c>
      <c r="AR110" s="482" t="s">
        <v>129</v>
      </c>
      <c r="AT110" s="482" t="s">
        <v>199</v>
      </c>
      <c r="AU110" s="482" t="s">
        <v>89</v>
      </c>
      <c r="AY110" s="482" t="s">
        <v>197</v>
      </c>
      <c r="BE110" s="582">
        <f>IF(N110="základní",J110,0)</f>
        <v>0</v>
      </c>
      <c r="BF110" s="582">
        <f>IF(N110="snížená",J110,0)</f>
        <v>0</v>
      </c>
      <c r="BG110" s="582">
        <f>IF(N110="zákl. přenesená",J110,0)</f>
        <v>0</v>
      </c>
      <c r="BH110" s="582">
        <f>IF(N110="sníž. přenesená",J110,0)</f>
        <v>0</v>
      </c>
      <c r="BI110" s="582">
        <f>IF(N110="nulová",J110,0)</f>
        <v>0</v>
      </c>
      <c r="BJ110" s="482" t="s">
        <v>11</v>
      </c>
      <c r="BK110" s="582">
        <f>ROUND(I110*H110,0)</f>
        <v>0</v>
      </c>
      <c r="BL110" s="482" t="s">
        <v>129</v>
      </c>
      <c r="BM110" s="482" t="s">
        <v>6150</v>
      </c>
    </row>
    <row r="111" spans="2:65" s="492" customFormat="1" ht="27">
      <c r="B111" s="493"/>
      <c r="D111" s="594" t="s">
        <v>257</v>
      </c>
      <c r="F111" s="595" t="s">
        <v>6147</v>
      </c>
      <c r="L111" s="493"/>
      <c r="M111" s="596"/>
      <c r="N111" s="494"/>
      <c r="O111" s="494"/>
      <c r="P111" s="494"/>
      <c r="Q111" s="494"/>
      <c r="R111" s="494"/>
      <c r="S111" s="494"/>
      <c r="T111" s="597"/>
      <c r="AT111" s="482" t="s">
        <v>257</v>
      </c>
      <c r="AU111" s="482" t="s">
        <v>89</v>
      </c>
    </row>
    <row r="112" spans="2:65" s="492" customFormat="1" ht="25.5" customHeight="1">
      <c r="B112" s="493"/>
      <c r="C112" s="572" t="s">
        <v>320</v>
      </c>
      <c r="D112" s="572" t="s">
        <v>199</v>
      </c>
      <c r="E112" s="573" t="s">
        <v>6151</v>
      </c>
      <c r="F112" s="574" t="s">
        <v>6152</v>
      </c>
      <c r="G112" s="575" t="s">
        <v>202</v>
      </c>
      <c r="H112" s="576">
        <v>2</v>
      </c>
      <c r="I112" s="7"/>
      <c r="J112" s="577">
        <f>ROUND(I112*H112,0)</f>
        <v>0</v>
      </c>
      <c r="K112" s="574" t="s">
        <v>203</v>
      </c>
      <c r="L112" s="493"/>
      <c r="M112" s="578" t="s">
        <v>5</v>
      </c>
      <c r="N112" s="579" t="s">
        <v>53</v>
      </c>
      <c r="O112" s="494"/>
      <c r="P112" s="580">
        <f>O112*H112</f>
        <v>0</v>
      </c>
      <c r="Q112" s="580">
        <v>0</v>
      </c>
      <c r="R112" s="580">
        <f>Q112*H112</f>
        <v>0</v>
      </c>
      <c r="S112" s="580">
        <v>0</v>
      </c>
      <c r="T112" s="581">
        <f>S112*H112</f>
        <v>0</v>
      </c>
      <c r="AR112" s="482" t="s">
        <v>129</v>
      </c>
      <c r="AT112" s="482" t="s">
        <v>199</v>
      </c>
      <c r="AU112" s="482" t="s">
        <v>89</v>
      </c>
      <c r="AY112" s="482" t="s">
        <v>197</v>
      </c>
      <c r="BE112" s="582">
        <f>IF(N112="základní",J112,0)</f>
        <v>0</v>
      </c>
      <c r="BF112" s="582">
        <f>IF(N112="snížená",J112,0)</f>
        <v>0</v>
      </c>
      <c r="BG112" s="582">
        <f>IF(N112="zákl. přenesená",J112,0)</f>
        <v>0</v>
      </c>
      <c r="BH112" s="582">
        <f>IF(N112="sníž. přenesená",J112,0)</f>
        <v>0</v>
      </c>
      <c r="BI112" s="582">
        <f>IF(N112="nulová",J112,0)</f>
        <v>0</v>
      </c>
      <c r="BJ112" s="482" t="s">
        <v>11</v>
      </c>
      <c r="BK112" s="582">
        <f>ROUND(I112*H112,0)</f>
        <v>0</v>
      </c>
      <c r="BL112" s="482" t="s">
        <v>129</v>
      </c>
      <c r="BM112" s="482" t="s">
        <v>6153</v>
      </c>
    </row>
    <row r="113" spans="2:65" s="492" customFormat="1" ht="27">
      <c r="B113" s="493"/>
      <c r="D113" s="594" t="s">
        <v>257</v>
      </c>
      <c r="F113" s="595" t="s">
        <v>6147</v>
      </c>
      <c r="L113" s="493"/>
      <c r="M113" s="596"/>
      <c r="N113" s="494"/>
      <c r="O113" s="494"/>
      <c r="P113" s="494"/>
      <c r="Q113" s="494"/>
      <c r="R113" s="494"/>
      <c r="S113" s="494"/>
      <c r="T113" s="597"/>
      <c r="AT113" s="482" t="s">
        <v>257</v>
      </c>
      <c r="AU113" s="482" t="s">
        <v>89</v>
      </c>
    </row>
    <row r="114" spans="2:65" s="492" customFormat="1" ht="38.25" customHeight="1">
      <c r="B114" s="493"/>
      <c r="C114" s="572" t="s">
        <v>327</v>
      </c>
      <c r="D114" s="572" t="s">
        <v>199</v>
      </c>
      <c r="E114" s="573" t="s">
        <v>6154</v>
      </c>
      <c r="F114" s="574" t="s">
        <v>6155</v>
      </c>
      <c r="G114" s="575" t="s">
        <v>202</v>
      </c>
      <c r="H114" s="576">
        <v>2</v>
      </c>
      <c r="I114" s="7"/>
      <c r="J114" s="577">
        <f>ROUND(I114*H114,0)</f>
        <v>0</v>
      </c>
      <c r="K114" s="574" t="s">
        <v>203</v>
      </c>
      <c r="L114" s="493"/>
      <c r="M114" s="578" t="s">
        <v>5</v>
      </c>
      <c r="N114" s="579" t="s">
        <v>53</v>
      </c>
      <c r="O114" s="494"/>
      <c r="P114" s="580">
        <f>O114*H114</f>
        <v>0</v>
      </c>
      <c r="Q114" s="580">
        <v>0</v>
      </c>
      <c r="R114" s="580">
        <f>Q114*H114</f>
        <v>0</v>
      </c>
      <c r="S114" s="580">
        <v>0</v>
      </c>
      <c r="T114" s="581">
        <f>S114*H114</f>
        <v>0</v>
      </c>
      <c r="AR114" s="482" t="s">
        <v>129</v>
      </c>
      <c r="AT114" s="482" t="s">
        <v>199</v>
      </c>
      <c r="AU114" s="482" t="s">
        <v>89</v>
      </c>
      <c r="AY114" s="482" t="s">
        <v>197</v>
      </c>
      <c r="BE114" s="582">
        <f>IF(N114="základní",J114,0)</f>
        <v>0</v>
      </c>
      <c r="BF114" s="582">
        <f>IF(N114="snížená",J114,0)</f>
        <v>0</v>
      </c>
      <c r="BG114" s="582">
        <f>IF(N114="zákl. přenesená",J114,0)</f>
        <v>0</v>
      </c>
      <c r="BH114" s="582">
        <f>IF(N114="sníž. přenesená",J114,0)</f>
        <v>0</v>
      </c>
      <c r="BI114" s="582">
        <f>IF(N114="nulová",J114,0)</f>
        <v>0</v>
      </c>
      <c r="BJ114" s="482" t="s">
        <v>11</v>
      </c>
      <c r="BK114" s="582">
        <f>ROUND(I114*H114,0)</f>
        <v>0</v>
      </c>
      <c r="BL114" s="482" t="s">
        <v>129</v>
      </c>
      <c r="BM114" s="482" t="s">
        <v>6156</v>
      </c>
    </row>
    <row r="115" spans="2:65" s="492" customFormat="1" ht="27">
      <c r="B115" s="493"/>
      <c r="D115" s="594" t="s">
        <v>257</v>
      </c>
      <c r="F115" s="595" t="s">
        <v>6147</v>
      </c>
      <c r="L115" s="493"/>
      <c r="M115" s="596"/>
      <c r="N115" s="494"/>
      <c r="O115" s="494"/>
      <c r="P115" s="494"/>
      <c r="Q115" s="494"/>
      <c r="R115" s="494"/>
      <c r="S115" s="494"/>
      <c r="T115" s="597"/>
      <c r="AT115" s="482" t="s">
        <v>257</v>
      </c>
      <c r="AU115" s="482" t="s">
        <v>89</v>
      </c>
    </row>
    <row r="116" spans="2:65" s="492" customFormat="1" ht="38.25" customHeight="1">
      <c r="B116" s="493"/>
      <c r="C116" s="572" t="s">
        <v>332</v>
      </c>
      <c r="D116" s="572" t="s">
        <v>199</v>
      </c>
      <c r="E116" s="573" t="s">
        <v>6157</v>
      </c>
      <c r="F116" s="574" t="s">
        <v>6158</v>
      </c>
      <c r="G116" s="575" t="s">
        <v>202</v>
      </c>
      <c r="H116" s="576">
        <v>2</v>
      </c>
      <c r="I116" s="7"/>
      <c r="J116" s="577">
        <f>ROUND(I116*H116,0)</f>
        <v>0</v>
      </c>
      <c r="K116" s="574" t="s">
        <v>203</v>
      </c>
      <c r="L116" s="493"/>
      <c r="M116" s="578" t="s">
        <v>5</v>
      </c>
      <c r="N116" s="579" t="s">
        <v>53</v>
      </c>
      <c r="O116" s="494"/>
      <c r="P116" s="580">
        <f>O116*H116</f>
        <v>0</v>
      </c>
      <c r="Q116" s="580">
        <v>0</v>
      </c>
      <c r="R116" s="580">
        <f>Q116*H116</f>
        <v>0</v>
      </c>
      <c r="S116" s="580">
        <v>0</v>
      </c>
      <c r="T116" s="581">
        <f>S116*H116</f>
        <v>0</v>
      </c>
      <c r="AR116" s="482" t="s">
        <v>129</v>
      </c>
      <c r="AT116" s="482" t="s">
        <v>199</v>
      </c>
      <c r="AU116" s="482" t="s">
        <v>89</v>
      </c>
      <c r="AY116" s="482" t="s">
        <v>197</v>
      </c>
      <c r="BE116" s="582">
        <f>IF(N116="základní",J116,0)</f>
        <v>0</v>
      </c>
      <c r="BF116" s="582">
        <f>IF(N116="snížená",J116,0)</f>
        <v>0</v>
      </c>
      <c r="BG116" s="582">
        <f>IF(N116="zákl. přenesená",J116,0)</f>
        <v>0</v>
      </c>
      <c r="BH116" s="582">
        <f>IF(N116="sníž. přenesená",J116,0)</f>
        <v>0</v>
      </c>
      <c r="BI116" s="582">
        <f>IF(N116="nulová",J116,0)</f>
        <v>0</v>
      </c>
      <c r="BJ116" s="482" t="s">
        <v>11</v>
      </c>
      <c r="BK116" s="582">
        <f>ROUND(I116*H116,0)</f>
        <v>0</v>
      </c>
      <c r="BL116" s="482" t="s">
        <v>129</v>
      </c>
      <c r="BM116" s="482" t="s">
        <v>6159</v>
      </c>
    </row>
    <row r="117" spans="2:65" s="492" customFormat="1" ht="27">
      <c r="B117" s="493"/>
      <c r="D117" s="594" t="s">
        <v>257</v>
      </c>
      <c r="F117" s="595" t="s">
        <v>6147</v>
      </c>
      <c r="L117" s="493"/>
      <c r="M117" s="596"/>
      <c r="N117" s="494"/>
      <c r="O117" s="494"/>
      <c r="P117" s="494"/>
      <c r="Q117" s="494"/>
      <c r="R117" s="494"/>
      <c r="S117" s="494"/>
      <c r="T117" s="597"/>
      <c r="AT117" s="482" t="s">
        <v>257</v>
      </c>
      <c r="AU117" s="482" t="s">
        <v>89</v>
      </c>
    </row>
    <row r="118" spans="2:65" s="492" customFormat="1" ht="38.25" customHeight="1">
      <c r="B118" s="493"/>
      <c r="C118" s="572" t="s">
        <v>340</v>
      </c>
      <c r="D118" s="572" t="s">
        <v>199</v>
      </c>
      <c r="E118" s="573" t="s">
        <v>6160</v>
      </c>
      <c r="F118" s="574" t="s">
        <v>6161</v>
      </c>
      <c r="G118" s="575" t="s">
        <v>202</v>
      </c>
      <c r="H118" s="576">
        <v>2</v>
      </c>
      <c r="I118" s="7"/>
      <c r="J118" s="577">
        <f>ROUND(I118*H118,0)</f>
        <v>0</v>
      </c>
      <c r="K118" s="574" t="s">
        <v>203</v>
      </c>
      <c r="L118" s="493"/>
      <c r="M118" s="578" t="s">
        <v>5</v>
      </c>
      <c r="N118" s="579" t="s">
        <v>53</v>
      </c>
      <c r="O118" s="494"/>
      <c r="P118" s="580">
        <f>O118*H118</f>
        <v>0</v>
      </c>
      <c r="Q118" s="580">
        <v>0</v>
      </c>
      <c r="R118" s="580">
        <f>Q118*H118</f>
        <v>0</v>
      </c>
      <c r="S118" s="580">
        <v>0</v>
      </c>
      <c r="T118" s="581">
        <f>S118*H118</f>
        <v>0</v>
      </c>
      <c r="AR118" s="482" t="s">
        <v>129</v>
      </c>
      <c r="AT118" s="482" t="s">
        <v>199</v>
      </c>
      <c r="AU118" s="482" t="s">
        <v>89</v>
      </c>
      <c r="AY118" s="482" t="s">
        <v>197</v>
      </c>
      <c r="BE118" s="582">
        <f>IF(N118="základní",J118,0)</f>
        <v>0</v>
      </c>
      <c r="BF118" s="582">
        <f>IF(N118="snížená",J118,0)</f>
        <v>0</v>
      </c>
      <c r="BG118" s="582">
        <f>IF(N118="zákl. přenesená",J118,0)</f>
        <v>0</v>
      </c>
      <c r="BH118" s="582">
        <f>IF(N118="sníž. přenesená",J118,0)</f>
        <v>0</v>
      </c>
      <c r="BI118" s="582">
        <f>IF(N118="nulová",J118,0)</f>
        <v>0</v>
      </c>
      <c r="BJ118" s="482" t="s">
        <v>11</v>
      </c>
      <c r="BK118" s="582">
        <f>ROUND(I118*H118,0)</f>
        <v>0</v>
      </c>
      <c r="BL118" s="482" t="s">
        <v>129</v>
      </c>
      <c r="BM118" s="482" t="s">
        <v>6162</v>
      </c>
    </row>
    <row r="119" spans="2:65" s="492" customFormat="1" ht="27">
      <c r="B119" s="493"/>
      <c r="D119" s="594" t="s">
        <v>257</v>
      </c>
      <c r="F119" s="595" t="s">
        <v>6147</v>
      </c>
      <c r="L119" s="493"/>
      <c r="M119" s="596"/>
      <c r="N119" s="494"/>
      <c r="O119" s="494"/>
      <c r="P119" s="494"/>
      <c r="Q119" s="494"/>
      <c r="R119" s="494"/>
      <c r="S119" s="494"/>
      <c r="T119" s="597"/>
      <c r="AT119" s="482" t="s">
        <v>257</v>
      </c>
      <c r="AU119" s="482" t="s">
        <v>89</v>
      </c>
    </row>
    <row r="120" spans="2:65" s="492" customFormat="1" ht="38.25" customHeight="1">
      <c r="B120" s="493"/>
      <c r="C120" s="572" t="s">
        <v>345</v>
      </c>
      <c r="D120" s="572" t="s">
        <v>199</v>
      </c>
      <c r="E120" s="573" t="s">
        <v>2030</v>
      </c>
      <c r="F120" s="574" t="s">
        <v>2031</v>
      </c>
      <c r="G120" s="575" t="s">
        <v>213</v>
      </c>
      <c r="H120" s="576">
        <v>250.071</v>
      </c>
      <c r="I120" s="7"/>
      <c r="J120" s="577">
        <f>ROUND(I120*H120,0)</f>
        <v>0</v>
      </c>
      <c r="K120" s="574" t="s">
        <v>203</v>
      </c>
      <c r="L120" s="493"/>
      <c r="M120" s="578" t="s">
        <v>5</v>
      </c>
      <c r="N120" s="579" t="s">
        <v>53</v>
      </c>
      <c r="O120" s="494"/>
      <c r="P120" s="580">
        <f>O120*H120</f>
        <v>0</v>
      </c>
      <c r="Q120" s="580">
        <v>0</v>
      </c>
      <c r="R120" s="580">
        <f>Q120*H120</f>
        <v>0</v>
      </c>
      <c r="S120" s="580">
        <v>0</v>
      </c>
      <c r="T120" s="581">
        <f>S120*H120</f>
        <v>0</v>
      </c>
      <c r="AR120" s="482" t="s">
        <v>129</v>
      </c>
      <c r="AT120" s="482" t="s">
        <v>199</v>
      </c>
      <c r="AU120" s="482" t="s">
        <v>89</v>
      </c>
      <c r="AY120" s="482" t="s">
        <v>197</v>
      </c>
      <c r="BE120" s="582">
        <f>IF(N120="základní",J120,0)</f>
        <v>0</v>
      </c>
      <c r="BF120" s="582">
        <f>IF(N120="snížená",J120,0)</f>
        <v>0</v>
      </c>
      <c r="BG120" s="582">
        <f>IF(N120="zákl. přenesená",J120,0)</f>
        <v>0</v>
      </c>
      <c r="BH120" s="582">
        <f>IF(N120="sníž. přenesená",J120,0)</f>
        <v>0</v>
      </c>
      <c r="BI120" s="582">
        <f>IF(N120="nulová",J120,0)</f>
        <v>0</v>
      </c>
      <c r="BJ120" s="482" t="s">
        <v>11</v>
      </c>
      <c r="BK120" s="582">
        <f>ROUND(I120*H120,0)</f>
        <v>0</v>
      </c>
      <c r="BL120" s="482" t="s">
        <v>129</v>
      </c>
      <c r="BM120" s="482" t="s">
        <v>6163</v>
      </c>
    </row>
    <row r="121" spans="2:65" s="492" customFormat="1" ht="175.5">
      <c r="B121" s="493"/>
      <c r="D121" s="594" t="s">
        <v>257</v>
      </c>
      <c r="F121" s="595" t="s">
        <v>2033</v>
      </c>
      <c r="L121" s="493"/>
      <c r="M121" s="596"/>
      <c r="N121" s="494"/>
      <c r="O121" s="494"/>
      <c r="P121" s="494"/>
      <c r="Q121" s="494"/>
      <c r="R121" s="494"/>
      <c r="S121" s="494"/>
      <c r="T121" s="597"/>
      <c r="AT121" s="482" t="s">
        <v>257</v>
      </c>
      <c r="AU121" s="482" t="s">
        <v>89</v>
      </c>
    </row>
    <row r="122" spans="2:65" s="606" customFormat="1">
      <c r="B122" s="605"/>
      <c r="D122" s="594" t="s">
        <v>205</v>
      </c>
      <c r="E122" s="607" t="s">
        <v>5</v>
      </c>
      <c r="F122" s="608" t="s">
        <v>6164</v>
      </c>
      <c r="H122" s="609">
        <v>250.071</v>
      </c>
      <c r="L122" s="605"/>
      <c r="M122" s="610"/>
      <c r="N122" s="611"/>
      <c r="O122" s="611"/>
      <c r="P122" s="611"/>
      <c r="Q122" s="611"/>
      <c r="R122" s="611"/>
      <c r="S122" s="611"/>
      <c r="T122" s="612"/>
      <c r="AT122" s="607" t="s">
        <v>205</v>
      </c>
      <c r="AU122" s="607" t="s">
        <v>89</v>
      </c>
      <c r="AV122" s="606" t="s">
        <v>89</v>
      </c>
      <c r="AW122" s="606" t="s">
        <v>43</v>
      </c>
      <c r="AX122" s="606" t="s">
        <v>11</v>
      </c>
      <c r="AY122" s="607" t="s">
        <v>197</v>
      </c>
    </row>
    <row r="123" spans="2:65" s="492" customFormat="1" ht="51" customHeight="1">
      <c r="B123" s="493"/>
      <c r="C123" s="572" t="s">
        <v>350</v>
      </c>
      <c r="D123" s="572" t="s">
        <v>199</v>
      </c>
      <c r="E123" s="573" t="s">
        <v>6165</v>
      </c>
      <c r="F123" s="574" t="s">
        <v>6166</v>
      </c>
      <c r="G123" s="575" t="s">
        <v>213</v>
      </c>
      <c r="H123" s="576">
        <v>166.9</v>
      </c>
      <c r="I123" s="7"/>
      <c r="J123" s="577">
        <f>ROUND(I123*H123,0)</f>
        <v>0</v>
      </c>
      <c r="K123" s="574" t="s">
        <v>203</v>
      </c>
      <c r="L123" s="493"/>
      <c r="M123" s="578" t="s">
        <v>5</v>
      </c>
      <c r="N123" s="579" t="s">
        <v>53</v>
      </c>
      <c r="O123" s="494"/>
      <c r="P123" s="580">
        <f>O123*H123</f>
        <v>0</v>
      </c>
      <c r="Q123" s="580">
        <v>0</v>
      </c>
      <c r="R123" s="580">
        <f>Q123*H123</f>
        <v>0</v>
      </c>
      <c r="S123" s="580">
        <v>0</v>
      </c>
      <c r="T123" s="581">
        <f>S123*H123</f>
        <v>0</v>
      </c>
      <c r="AR123" s="482" t="s">
        <v>129</v>
      </c>
      <c r="AT123" s="482" t="s">
        <v>199</v>
      </c>
      <c r="AU123" s="482" t="s">
        <v>89</v>
      </c>
      <c r="AY123" s="482" t="s">
        <v>197</v>
      </c>
      <c r="BE123" s="582">
        <f>IF(N123="základní",J123,0)</f>
        <v>0</v>
      </c>
      <c r="BF123" s="582">
        <f>IF(N123="snížená",J123,0)</f>
        <v>0</v>
      </c>
      <c r="BG123" s="582">
        <f>IF(N123="zákl. přenesená",J123,0)</f>
        <v>0</v>
      </c>
      <c r="BH123" s="582">
        <f>IF(N123="sníž. přenesená",J123,0)</f>
        <v>0</v>
      </c>
      <c r="BI123" s="582">
        <f>IF(N123="nulová",J123,0)</f>
        <v>0</v>
      </c>
      <c r="BJ123" s="482" t="s">
        <v>11</v>
      </c>
      <c r="BK123" s="582">
        <f>ROUND(I123*H123,0)</f>
        <v>0</v>
      </c>
      <c r="BL123" s="482" t="s">
        <v>129</v>
      </c>
      <c r="BM123" s="482" t="s">
        <v>6167</v>
      </c>
    </row>
    <row r="124" spans="2:65" s="492" customFormat="1" ht="175.5">
      <c r="B124" s="493"/>
      <c r="D124" s="594" t="s">
        <v>257</v>
      </c>
      <c r="F124" s="595" t="s">
        <v>2033</v>
      </c>
      <c r="L124" s="493"/>
      <c r="M124" s="596"/>
      <c r="N124" s="494"/>
      <c r="O124" s="494"/>
      <c r="P124" s="494"/>
      <c r="Q124" s="494"/>
      <c r="R124" s="494"/>
      <c r="S124" s="494"/>
      <c r="T124" s="597"/>
      <c r="AT124" s="482" t="s">
        <v>257</v>
      </c>
      <c r="AU124" s="482" t="s">
        <v>89</v>
      </c>
    </row>
    <row r="125" spans="2:65" s="492" customFormat="1" ht="51" customHeight="1">
      <c r="B125" s="493"/>
      <c r="C125" s="572" t="s">
        <v>12</v>
      </c>
      <c r="D125" s="572" t="s">
        <v>199</v>
      </c>
      <c r="E125" s="573" t="s">
        <v>6168</v>
      </c>
      <c r="F125" s="574" t="s">
        <v>6169</v>
      </c>
      <c r="G125" s="575" t="s">
        <v>213</v>
      </c>
      <c r="H125" s="576">
        <v>91.161000000000001</v>
      </c>
      <c r="I125" s="7"/>
      <c r="J125" s="577">
        <f>ROUND(I125*H125,0)</f>
        <v>0</v>
      </c>
      <c r="K125" s="574" t="s">
        <v>203</v>
      </c>
      <c r="L125" s="493"/>
      <c r="M125" s="578" t="s">
        <v>5</v>
      </c>
      <c r="N125" s="579" t="s">
        <v>53</v>
      </c>
      <c r="O125" s="494"/>
      <c r="P125" s="580">
        <f>O125*H125</f>
        <v>0</v>
      </c>
      <c r="Q125" s="580">
        <v>0</v>
      </c>
      <c r="R125" s="580">
        <f>Q125*H125</f>
        <v>0</v>
      </c>
      <c r="S125" s="580">
        <v>0</v>
      </c>
      <c r="T125" s="581">
        <f>S125*H125</f>
        <v>0</v>
      </c>
      <c r="AR125" s="482" t="s">
        <v>129</v>
      </c>
      <c r="AT125" s="482" t="s">
        <v>199</v>
      </c>
      <c r="AU125" s="482" t="s">
        <v>89</v>
      </c>
      <c r="AY125" s="482" t="s">
        <v>197</v>
      </c>
      <c r="BE125" s="582">
        <f>IF(N125="základní",J125,0)</f>
        <v>0</v>
      </c>
      <c r="BF125" s="582">
        <f>IF(N125="snížená",J125,0)</f>
        <v>0</v>
      </c>
      <c r="BG125" s="582">
        <f>IF(N125="zákl. přenesená",J125,0)</f>
        <v>0</v>
      </c>
      <c r="BH125" s="582">
        <f>IF(N125="sníž. přenesená",J125,0)</f>
        <v>0</v>
      </c>
      <c r="BI125" s="582">
        <f>IF(N125="nulová",J125,0)</f>
        <v>0</v>
      </c>
      <c r="BJ125" s="482" t="s">
        <v>11</v>
      </c>
      <c r="BK125" s="582">
        <f>ROUND(I125*H125,0)</f>
        <v>0</v>
      </c>
      <c r="BL125" s="482" t="s">
        <v>129</v>
      </c>
      <c r="BM125" s="482" t="s">
        <v>6170</v>
      </c>
    </row>
    <row r="126" spans="2:65" s="492" customFormat="1" ht="175.5">
      <c r="B126" s="493"/>
      <c r="D126" s="594" t="s">
        <v>257</v>
      </c>
      <c r="F126" s="595" t="s">
        <v>6171</v>
      </c>
      <c r="L126" s="493"/>
      <c r="M126" s="596"/>
      <c r="N126" s="494"/>
      <c r="O126" s="494"/>
      <c r="P126" s="494"/>
      <c r="Q126" s="494"/>
      <c r="R126" s="494"/>
      <c r="S126" s="494"/>
      <c r="T126" s="597"/>
      <c r="AT126" s="482" t="s">
        <v>257</v>
      </c>
      <c r="AU126" s="482" t="s">
        <v>89</v>
      </c>
    </row>
    <row r="127" spans="2:65" s="606" customFormat="1">
      <c r="B127" s="605"/>
      <c r="D127" s="594" t="s">
        <v>205</v>
      </c>
      <c r="E127" s="607" t="s">
        <v>5</v>
      </c>
      <c r="F127" s="608" t="s">
        <v>6172</v>
      </c>
      <c r="H127" s="609">
        <v>91.161000000000001</v>
      </c>
      <c r="L127" s="605"/>
      <c r="M127" s="610"/>
      <c r="N127" s="611"/>
      <c r="O127" s="611"/>
      <c r="P127" s="611"/>
      <c r="Q127" s="611"/>
      <c r="R127" s="611"/>
      <c r="S127" s="611"/>
      <c r="T127" s="612"/>
      <c r="AT127" s="607" t="s">
        <v>205</v>
      </c>
      <c r="AU127" s="607" t="s">
        <v>89</v>
      </c>
      <c r="AV127" s="606" t="s">
        <v>89</v>
      </c>
      <c r="AW127" s="606" t="s">
        <v>43</v>
      </c>
      <c r="AX127" s="606" t="s">
        <v>11</v>
      </c>
      <c r="AY127" s="607" t="s">
        <v>197</v>
      </c>
    </row>
    <row r="128" spans="2:65" s="492" customFormat="1" ht="16.5" customHeight="1">
      <c r="B128" s="493"/>
      <c r="C128" s="572" t="s">
        <v>374</v>
      </c>
      <c r="D128" s="572" t="s">
        <v>199</v>
      </c>
      <c r="E128" s="573" t="s">
        <v>2045</v>
      </c>
      <c r="F128" s="574" t="s">
        <v>2046</v>
      </c>
      <c r="G128" s="575" t="s">
        <v>271</v>
      </c>
      <c r="H128" s="576">
        <v>357.54</v>
      </c>
      <c r="I128" s="7"/>
      <c r="J128" s="577">
        <f>ROUND(I128*H128,0)</f>
        <v>0</v>
      </c>
      <c r="K128" s="574" t="s">
        <v>203</v>
      </c>
      <c r="L128" s="493"/>
      <c r="M128" s="578" t="s">
        <v>5</v>
      </c>
      <c r="N128" s="579" t="s">
        <v>53</v>
      </c>
      <c r="O128" s="494"/>
      <c r="P128" s="580">
        <f>O128*H128</f>
        <v>0</v>
      </c>
      <c r="Q128" s="580">
        <v>0</v>
      </c>
      <c r="R128" s="580">
        <f>Q128*H128</f>
        <v>0</v>
      </c>
      <c r="S128" s="580">
        <v>0</v>
      </c>
      <c r="T128" s="581">
        <f>S128*H128</f>
        <v>0</v>
      </c>
      <c r="AR128" s="482" t="s">
        <v>129</v>
      </c>
      <c r="AT128" s="482" t="s">
        <v>199</v>
      </c>
      <c r="AU128" s="482" t="s">
        <v>89</v>
      </c>
      <c r="AY128" s="482" t="s">
        <v>197</v>
      </c>
      <c r="BE128" s="582">
        <f>IF(N128="základní",J128,0)</f>
        <v>0</v>
      </c>
      <c r="BF128" s="582">
        <f>IF(N128="snížená",J128,0)</f>
        <v>0</v>
      </c>
      <c r="BG128" s="582">
        <f>IF(N128="zákl. přenesená",J128,0)</f>
        <v>0</v>
      </c>
      <c r="BH128" s="582">
        <f>IF(N128="sníž. přenesená",J128,0)</f>
        <v>0</v>
      </c>
      <c r="BI128" s="582">
        <f>IF(N128="nulová",J128,0)</f>
        <v>0</v>
      </c>
      <c r="BJ128" s="482" t="s">
        <v>11</v>
      </c>
      <c r="BK128" s="582">
        <f>ROUND(I128*H128,0)</f>
        <v>0</v>
      </c>
      <c r="BL128" s="482" t="s">
        <v>129</v>
      </c>
      <c r="BM128" s="482" t="s">
        <v>6173</v>
      </c>
    </row>
    <row r="129" spans="2:65" s="492" customFormat="1" ht="175.5">
      <c r="B129" s="493"/>
      <c r="D129" s="594" t="s">
        <v>257</v>
      </c>
      <c r="F129" s="595" t="s">
        <v>2043</v>
      </c>
      <c r="L129" s="493"/>
      <c r="M129" s="596"/>
      <c r="N129" s="494"/>
      <c r="O129" s="494"/>
      <c r="P129" s="494"/>
      <c r="Q129" s="494"/>
      <c r="R129" s="494"/>
      <c r="S129" s="494"/>
      <c r="T129" s="597"/>
      <c r="AT129" s="482" t="s">
        <v>257</v>
      </c>
      <c r="AU129" s="482" t="s">
        <v>89</v>
      </c>
    </row>
    <row r="130" spans="2:65" s="492" customFormat="1" ht="38.25" customHeight="1">
      <c r="B130" s="493"/>
      <c r="C130" s="572" t="s">
        <v>383</v>
      </c>
      <c r="D130" s="572" t="s">
        <v>199</v>
      </c>
      <c r="E130" s="573" t="s">
        <v>6174</v>
      </c>
      <c r="F130" s="574" t="s">
        <v>6175</v>
      </c>
      <c r="G130" s="575" t="s">
        <v>213</v>
      </c>
      <c r="H130" s="576">
        <v>13.98</v>
      </c>
      <c r="I130" s="7"/>
      <c r="J130" s="577">
        <f>ROUND(I130*H130,0)</f>
        <v>0</v>
      </c>
      <c r="K130" s="574" t="s">
        <v>203</v>
      </c>
      <c r="L130" s="493"/>
      <c r="M130" s="578" t="s">
        <v>5</v>
      </c>
      <c r="N130" s="579" t="s">
        <v>53</v>
      </c>
      <c r="O130" s="494"/>
      <c r="P130" s="580">
        <f>O130*H130</f>
        <v>0</v>
      </c>
      <c r="Q130" s="580">
        <v>0</v>
      </c>
      <c r="R130" s="580">
        <f>Q130*H130</f>
        <v>0</v>
      </c>
      <c r="S130" s="580">
        <v>0</v>
      </c>
      <c r="T130" s="581">
        <f>S130*H130</f>
        <v>0</v>
      </c>
      <c r="AR130" s="482" t="s">
        <v>129</v>
      </c>
      <c r="AT130" s="482" t="s">
        <v>199</v>
      </c>
      <c r="AU130" s="482" t="s">
        <v>89</v>
      </c>
      <c r="AY130" s="482" t="s">
        <v>197</v>
      </c>
      <c r="BE130" s="582">
        <f>IF(N130="základní",J130,0)</f>
        <v>0</v>
      </c>
      <c r="BF130" s="582">
        <f>IF(N130="snížená",J130,0)</f>
        <v>0</v>
      </c>
      <c r="BG130" s="582">
        <f>IF(N130="zákl. přenesená",J130,0)</f>
        <v>0</v>
      </c>
      <c r="BH130" s="582">
        <f>IF(N130="sníž. přenesená",J130,0)</f>
        <v>0</v>
      </c>
      <c r="BI130" s="582">
        <f>IF(N130="nulová",J130,0)</f>
        <v>0</v>
      </c>
      <c r="BJ130" s="482" t="s">
        <v>11</v>
      </c>
      <c r="BK130" s="582">
        <f>ROUND(I130*H130,0)</f>
        <v>0</v>
      </c>
      <c r="BL130" s="482" t="s">
        <v>129</v>
      </c>
      <c r="BM130" s="482" t="s">
        <v>6176</v>
      </c>
    </row>
    <row r="131" spans="2:65" s="492" customFormat="1" ht="108">
      <c r="B131" s="493"/>
      <c r="D131" s="594" t="s">
        <v>257</v>
      </c>
      <c r="F131" s="595" t="s">
        <v>6177</v>
      </c>
      <c r="L131" s="493"/>
      <c r="M131" s="596"/>
      <c r="N131" s="494"/>
      <c r="O131" s="494"/>
      <c r="P131" s="494"/>
      <c r="Q131" s="494"/>
      <c r="R131" s="494"/>
      <c r="S131" s="494"/>
      <c r="T131" s="597"/>
      <c r="AT131" s="482" t="s">
        <v>257</v>
      </c>
      <c r="AU131" s="482" t="s">
        <v>89</v>
      </c>
    </row>
    <row r="132" spans="2:65" s="606" customFormat="1">
      <c r="B132" s="605"/>
      <c r="D132" s="594" t="s">
        <v>205</v>
      </c>
      <c r="E132" s="607" t="s">
        <v>5</v>
      </c>
      <c r="F132" s="608" t="s">
        <v>6178</v>
      </c>
      <c r="H132" s="609">
        <v>13.98</v>
      </c>
      <c r="L132" s="605"/>
      <c r="M132" s="610"/>
      <c r="N132" s="611"/>
      <c r="O132" s="611"/>
      <c r="P132" s="611"/>
      <c r="Q132" s="611"/>
      <c r="R132" s="611"/>
      <c r="S132" s="611"/>
      <c r="T132" s="612"/>
      <c r="AT132" s="607" t="s">
        <v>205</v>
      </c>
      <c r="AU132" s="607" t="s">
        <v>89</v>
      </c>
      <c r="AV132" s="606" t="s">
        <v>89</v>
      </c>
      <c r="AW132" s="606" t="s">
        <v>43</v>
      </c>
      <c r="AX132" s="606" t="s">
        <v>11</v>
      </c>
      <c r="AY132" s="607" t="s">
        <v>197</v>
      </c>
    </row>
    <row r="133" spans="2:65" s="492" customFormat="1" ht="16.5" customHeight="1">
      <c r="B133" s="493"/>
      <c r="C133" s="629" t="s">
        <v>402</v>
      </c>
      <c r="D133" s="629" t="s">
        <v>1907</v>
      </c>
      <c r="E133" s="630" t="s">
        <v>6179</v>
      </c>
      <c r="F133" s="631" t="s">
        <v>6180</v>
      </c>
      <c r="G133" s="632" t="s">
        <v>271</v>
      </c>
      <c r="H133" s="633">
        <v>27.96</v>
      </c>
      <c r="I133" s="11"/>
      <c r="J133" s="634">
        <f>ROUND(I133*H133,0)</f>
        <v>0</v>
      </c>
      <c r="K133" s="631" t="s">
        <v>203</v>
      </c>
      <c r="L133" s="635"/>
      <c r="M133" s="636" t="s">
        <v>5</v>
      </c>
      <c r="N133" s="637" t="s">
        <v>53</v>
      </c>
      <c r="O133" s="494"/>
      <c r="P133" s="580">
        <f>O133*H133</f>
        <v>0</v>
      </c>
      <c r="Q133" s="580">
        <v>1</v>
      </c>
      <c r="R133" s="580">
        <f>Q133*H133</f>
        <v>27.96</v>
      </c>
      <c r="S133" s="580">
        <v>0</v>
      </c>
      <c r="T133" s="581">
        <f>S133*H133</f>
        <v>0</v>
      </c>
      <c r="AR133" s="482" t="s">
        <v>303</v>
      </c>
      <c r="AT133" s="482" t="s">
        <v>1907</v>
      </c>
      <c r="AU133" s="482" t="s">
        <v>89</v>
      </c>
      <c r="AY133" s="482" t="s">
        <v>197</v>
      </c>
      <c r="BE133" s="582">
        <f>IF(N133="základní",J133,0)</f>
        <v>0</v>
      </c>
      <c r="BF133" s="582">
        <f>IF(N133="snížená",J133,0)</f>
        <v>0</v>
      </c>
      <c r="BG133" s="582">
        <f>IF(N133="zákl. přenesená",J133,0)</f>
        <v>0</v>
      </c>
      <c r="BH133" s="582">
        <f>IF(N133="sníž. přenesená",J133,0)</f>
        <v>0</v>
      </c>
      <c r="BI133" s="582">
        <f>IF(N133="nulová",J133,0)</f>
        <v>0</v>
      </c>
      <c r="BJ133" s="482" t="s">
        <v>11</v>
      </c>
      <c r="BK133" s="582">
        <f>ROUND(I133*H133,0)</f>
        <v>0</v>
      </c>
      <c r="BL133" s="482" t="s">
        <v>129</v>
      </c>
      <c r="BM133" s="482" t="s">
        <v>6181</v>
      </c>
    </row>
    <row r="134" spans="2:65" s="492" customFormat="1" ht="38.25" customHeight="1">
      <c r="B134" s="493"/>
      <c r="C134" s="572" t="s">
        <v>413</v>
      </c>
      <c r="D134" s="572" t="s">
        <v>199</v>
      </c>
      <c r="E134" s="573" t="s">
        <v>6182</v>
      </c>
      <c r="F134" s="574" t="s">
        <v>6183</v>
      </c>
      <c r="G134" s="575" t="s">
        <v>290</v>
      </c>
      <c r="H134" s="576">
        <v>166.9</v>
      </c>
      <c r="I134" s="7"/>
      <c r="J134" s="577">
        <f>ROUND(I134*H134,0)</f>
        <v>0</v>
      </c>
      <c r="K134" s="574" t="s">
        <v>203</v>
      </c>
      <c r="L134" s="493"/>
      <c r="M134" s="578" t="s">
        <v>5</v>
      </c>
      <c r="N134" s="579" t="s">
        <v>53</v>
      </c>
      <c r="O134" s="494"/>
      <c r="P134" s="580">
        <f>O134*H134</f>
        <v>0</v>
      </c>
      <c r="Q134" s="580">
        <v>0</v>
      </c>
      <c r="R134" s="580">
        <f>Q134*H134</f>
        <v>0</v>
      </c>
      <c r="S134" s="580">
        <v>0</v>
      </c>
      <c r="T134" s="581">
        <f>S134*H134</f>
        <v>0</v>
      </c>
      <c r="AR134" s="482" t="s">
        <v>129</v>
      </c>
      <c r="AT134" s="482" t="s">
        <v>199</v>
      </c>
      <c r="AU134" s="482" t="s">
        <v>89</v>
      </c>
      <c r="AY134" s="482" t="s">
        <v>197</v>
      </c>
      <c r="BE134" s="582">
        <f>IF(N134="základní",J134,0)</f>
        <v>0</v>
      </c>
      <c r="BF134" s="582">
        <f>IF(N134="snížená",J134,0)</f>
        <v>0</v>
      </c>
      <c r="BG134" s="582">
        <f>IF(N134="zákl. přenesená",J134,0)</f>
        <v>0</v>
      </c>
      <c r="BH134" s="582">
        <f>IF(N134="sníž. přenesená",J134,0)</f>
        <v>0</v>
      </c>
      <c r="BI134" s="582">
        <f>IF(N134="nulová",J134,0)</f>
        <v>0</v>
      </c>
      <c r="BJ134" s="482" t="s">
        <v>11</v>
      </c>
      <c r="BK134" s="582">
        <f>ROUND(I134*H134,0)</f>
        <v>0</v>
      </c>
      <c r="BL134" s="482" t="s">
        <v>129</v>
      </c>
      <c r="BM134" s="482" t="s">
        <v>6184</v>
      </c>
    </row>
    <row r="135" spans="2:65" s="492" customFormat="1" ht="94.5">
      <c r="B135" s="493"/>
      <c r="D135" s="594" t="s">
        <v>257</v>
      </c>
      <c r="F135" s="595" t="s">
        <v>6185</v>
      </c>
      <c r="L135" s="493"/>
      <c r="M135" s="596"/>
      <c r="N135" s="494"/>
      <c r="O135" s="494"/>
      <c r="P135" s="494"/>
      <c r="Q135" s="494"/>
      <c r="R135" s="494"/>
      <c r="S135" s="494"/>
      <c r="T135" s="597"/>
      <c r="AT135" s="482" t="s">
        <v>257</v>
      </c>
      <c r="AU135" s="482" t="s">
        <v>89</v>
      </c>
    </row>
    <row r="136" spans="2:65" s="606" customFormat="1">
      <c r="B136" s="605"/>
      <c r="D136" s="594" t="s">
        <v>205</v>
      </c>
      <c r="E136" s="607" t="s">
        <v>6098</v>
      </c>
      <c r="F136" s="608" t="s">
        <v>6186</v>
      </c>
      <c r="H136" s="609">
        <v>166.9</v>
      </c>
      <c r="L136" s="605"/>
      <c r="M136" s="610"/>
      <c r="N136" s="611"/>
      <c r="O136" s="611"/>
      <c r="P136" s="611"/>
      <c r="Q136" s="611"/>
      <c r="R136" s="611"/>
      <c r="S136" s="611"/>
      <c r="T136" s="612"/>
      <c r="AT136" s="607" t="s">
        <v>205</v>
      </c>
      <c r="AU136" s="607" t="s">
        <v>89</v>
      </c>
      <c r="AV136" s="606" t="s">
        <v>89</v>
      </c>
      <c r="AW136" s="606" t="s">
        <v>43</v>
      </c>
      <c r="AX136" s="606" t="s">
        <v>11</v>
      </c>
      <c r="AY136" s="607" t="s">
        <v>197</v>
      </c>
    </row>
    <row r="137" spans="2:65" s="492" customFormat="1" ht="25.5" customHeight="1">
      <c r="B137" s="493"/>
      <c r="C137" s="572" t="s">
        <v>432</v>
      </c>
      <c r="D137" s="572" t="s">
        <v>199</v>
      </c>
      <c r="E137" s="573" t="s">
        <v>6187</v>
      </c>
      <c r="F137" s="574" t="s">
        <v>6188</v>
      </c>
      <c r="G137" s="575" t="s">
        <v>290</v>
      </c>
      <c r="H137" s="576">
        <v>166.9</v>
      </c>
      <c r="I137" s="7"/>
      <c r="J137" s="577">
        <f>ROUND(I137*H137,0)</f>
        <v>0</v>
      </c>
      <c r="K137" s="574" t="s">
        <v>203</v>
      </c>
      <c r="L137" s="493"/>
      <c r="M137" s="578" t="s">
        <v>5</v>
      </c>
      <c r="N137" s="579" t="s">
        <v>53</v>
      </c>
      <c r="O137" s="494"/>
      <c r="P137" s="580">
        <f>O137*H137</f>
        <v>0</v>
      </c>
      <c r="Q137" s="580">
        <v>0</v>
      </c>
      <c r="R137" s="580">
        <f>Q137*H137</f>
        <v>0</v>
      </c>
      <c r="S137" s="580">
        <v>0</v>
      </c>
      <c r="T137" s="581">
        <f>S137*H137</f>
        <v>0</v>
      </c>
      <c r="AR137" s="482" t="s">
        <v>129</v>
      </c>
      <c r="AT137" s="482" t="s">
        <v>199</v>
      </c>
      <c r="AU137" s="482" t="s">
        <v>89</v>
      </c>
      <c r="AY137" s="482" t="s">
        <v>197</v>
      </c>
      <c r="BE137" s="582">
        <f>IF(N137="základní",J137,0)</f>
        <v>0</v>
      </c>
      <c r="BF137" s="582">
        <f>IF(N137="snížená",J137,0)</f>
        <v>0</v>
      </c>
      <c r="BG137" s="582">
        <f>IF(N137="zákl. přenesená",J137,0)</f>
        <v>0</v>
      </c>
      <c r="BH137" s="582">
        <f>IF(N137="sníž. přenesená",J137,0)</f>
        <v>0</v>
      </c>
      <c r="BI137" s="582">
        <f>IF(N137="nulová",J137,0)</f>
        <v>0</v>
      </c>
      <c r="BJ137" s="482" t="s">
        <v>11</v>
      </c>
      <c r="BK137" s="582">
        <f>ROUND(I137*H137,0)</f>
        <v>0</v>
      </c>
      <c r="BL137" s="482" t="s">
        <v>129</v>
      </c>
      <c r="BM137" s="482" t="s">
        <v>6189</v>
      </c>
    </row>
    <row r="138" spans="2:65" s="492" customFormat="1" ht="121.5">
      <c r="B138" s="493"/>
      <c r="D138" s="594" t="s">
        <v>257</v>
      </c>
      <c r="F138" s="595" t="s">
        <v>6190</v>
      </c>
      <c r="L138" s="493"/>
      <c r="M138" s="596"/>
      <c r="N138" s="494"/>
      <c r="O138" s="494"/>
      <c r="P138" s="494"/>
      <c r="Q138" s="494"/>
      <c r="R138" s="494"/>
      <c r="S138" s="494"/>
      <c r="T138" s="597"/>
      <c r="AT138" s="482" t="s">
        <v>257</v>
      </c>
      <c r="AU138" s="482" t="s">
        <v>89</v>
      </c>
    </row>
    <row r="139" spans="2:65" s="606" customFormat="1">
      <c r="B139" s="605"/>
      <c r="D139" s="594" t="s">
        <v>205</v>
      </c>
      <c r="E139" s="607" t="s">
        <v>5</v>
      </c>
      <c r="F139" s="608" t="s">
        <v>6098</v>
      </c>
      <c r="H139" s="609">
        <v>166.9</v>
      </c>
      <c r="L139" s="605"/>
      <c r="M139" s="610"/>
      <c r="N139" s="611"/>
      <c r="O139" s="611"/>
      <c r="P139" s="611"/>
      <c r="Q139" s="611"/>
      <c r="R139" s="611"/>
      <c r="S139" s="611"/>
      <c r="T139" s="612"/>
      <c r="AT139" s="607" t="s">
        <v>205</v>
      </c>
      <c r="AU139" s="607" t="s">
        <v>89</v>
      </c>
      <c r="AV139" s="606" t="s">
        <v>89</v>
      </c>
      <c r="AW139" s="606" t="s">
        <v>43</v>
      </c>
      <c r="AX139" s="606" t="s">
        <v>11</v>
      </c>
      <c r="AY139" s="607" t="s">
        <v>197</v>
      </c>
    </row>
    <row r="140" spans="2:65" s="492" customFormat="1" ht="16.5" customHeight="1">
      <c r="B140" s="493"/>
      <c r="C140" s="629" t="s">
        <v>10</v>
      </c>
      <c r="D140" s="629" t="s">
        <v>1907</v>
      </c>
      <c r="E140" s="630" t="s">
        <v>6191</v>
      </c>
      <c r="F140" s="631" t="s">
        <v>6192</v>
      </c>
      <c r="G140" s="632" t="s">
        <v>271</v>
      </c>
      <c r="H140" s="633">
        <v>55.076999999999998</v>
      </c>
      <c r="I140" s="11"/>
      <c r="J140" s="634">
        <f>ROUND(I140*H140,0)</f>
        <v>0</v>
      </c>
      <c r="K140" s="631" t="s">
        <v>203</v>
      </c>
      <c r="L140" s="635"/>
      <c r="M140" s="636" t="s">
        <v>5</v>
      </c>
      <c r="N140" s="637" t="s">
        <v>53</v>
      </c>
      <c r="O140" s="494"/>
      <c r="P140" s="580">
        <f>O140*H140</f>
        <v>0</v>
      </c>
      <c r="Q140" s="580">
        <v>1</v>
      </c>
      <c r="R140" s="580">
        <f>Q140*H140</f>
        <v>55.076999999999998</v>
      </c>
      <c r="S140" s="580">
        <v>0</v>
      </c>
      <c r="T140" s="581">
        <f>S140*H140</f>
        <v>0</v>
      </c>
      <c r="AR140" s="482" t="s">
        <v>303</v>
      </c>
      <c r="AT140" s="482" t="s">
        <v>1907</v>
      </c>
      <c r="AU140" s="482" t="s">
        <v>89</v>
      </c>
      <c r="AY140" s="482" t="s">
        <v>197</v>
      </c>
      <c r="BE140" s="582">
        <f>IF(N140="základní",J140,0)</f>
        <v>0</v>
      </c>
      <c r="BF140" s="582">
        <f>IF(N140="snížená",J140,0)</f>
        <v>0</v>
      </c>
      <c r="BG140" s="582">
        <f>IF(N140="zákl. přenesená",J140,0)</f>
        <v>0</v>
      </c>
      <c r="BH140" s="582">
        <f>IF(N140="sníž. přenesená",J140,0)</f>
        <v>0</v>
      </c>
      <c r="BI140" s="582">
        <f>IF(N140="nulová",J140,0)</f>
        <v>0</v>
      </c>
      <c r="BJ140" s="482" t="s">
        <v>11</v>
      </c>
      <c r="BK140" s="582">
        <f>ROUND(I140*H140,0)</f>
        <v>0</v>
      </c>
      <c r="BL140" s="482" t="s">
        <v>129</v>
      </c>
      <c r="BM140" s="482" t="s">
        <v>6193</v>
      </c>
    </row>
    <row r="141" spans="2:65" s="606" customFormat="1">
      <c r="B141" s="605"/>
      <c r="D141" s="594" t="s">
        <v>205</v>
      </c>
      <c r="E141" s="607" t="s">
        <v>5</v>
      </c>
      <c r="F141" s="608" t="s">
        <v>6194</v>
      </c>
      <c r="H141" s="609">
        <v>55.076999999999998</v>
      </c>
      <c r="L141" s="605"/>
      <c r="M141" s="610"/>
      <c r="N141" s="611"/>
      <c r="O141" s="611"/>
      <c r="P141" s="611"/>
      <c r="Q141" s="611"/>
      <c r="R141" s="611"/>
      <c r="S141" s="611"/>
      <c r="T141" s="612"/>
      <c r="AT141" s="607" t="s">
        <v>205</v>
      </c>
      <c r="AU141" s="607" t="s">
        <v>89</v>
      </c>
      <c r="AV141" s="606" t="s">
        <v>89</v>
      </c>
      <c r="AW141" s="606" t="s">
        <v>43</v>
      </c>
      <c r="AX141" s="606" t="s">
        <v>11</v>
      </c>
      <c r="AY141" s="607" t="s">
        <v>197</v>
      </c>
    </row>
    <row r="142" spans="2:65" s="492" customFormat="1" ht="25.5" customHeight="1">
      <c r="B142" s="493"/>
      <c r="C142" s="572" t="s">
        <v>450</v>
      </c>
      <c r="D142" s="572" t="s">
        <v>199</v>
      </c>
      <c r="E142" s="573" t="s">
        <v>6195</v>
      </c>
      <c r="F142" s="574" t="s">
        <v>6196</v>
      </c>
      <c r="G142" s="575" t="s">
        <v>290</v>
      </c>
      <c r="H142" s="576">
        <v>166.9</v>
      </c>
      <c r="I142" s="7"/>
      <c r="J142" s="577">
        <f>ROUND(I142*H142,0)</f>
        <v>0</v>
      </c>
      <c r="K142" s="574" t="s">
        <v>203</v>
      </c>
      <c r="L142" s="493"/>
      <c r="M142" s="578" t="s">
        <v>5</v>
      </c>
      <c r="N142" s="579" t="s">
        <v>53</v>
      </c>
      <c r="O142" s="494"/>
      <c r="P142" s="580">
        <f>O142*H142</f>
        <v>0</v>
      </c>
      <c r="Q142" s="580">
        <v>0</v>
      </c>
      <c r="R142" s="580">
        <f>Q142*H142</f>
        <v>0</v>
      </c>
      <c r="S142" s="580">
        <v>0</v>
      </c>
      <c r="T142" s="581">
        <f>S142*H142</f>
        <v>0</v>
      </c>
      <c r="AR142" s="482" t="s">
        <v>129</v>
      </c>
      <c r="AT142" s="482" t="s">
        <v>199</v>
      </c>
      <c r="AU142" s="482" t="s">
        <v>89</v>
      </c>
      <c r="AY142" s="482" t="s">
        <v>197</v>
      </c>
      <c r="BE142" s="582">
        <f>IF(N142="základní",J142,0)</f>
        <v>0</v>
      </c>
      <c r="BF142" s="582">
        <f>IF(N142="snížená",J142,0)</f>
        <v>0</v>
      </c>
      <c r="BG142" s="582">
        <f>IF(N142="zákl. přenesená",J142,0)</f>
        <v>0</v>
      </c>
      <c r="BH142" s="582">
        <f>IF(N142="sníž. přenesená",J142,0)</f>
        <v>0</v>
      </c>
      <c r="BI142" s="582">
        <f>IF(N142="nulová",J142,0)</f>
        <v>0</v>
      </c>
      <c r="BJ142" s="482" t="s">
        <v>11</v>
      </c>
      <c r="BK142" s="582">
        <f>ROUND(I142*H142,0)</f>
        <v>0</v>
      </c>
      <c r="BL142" s="482" t="s">
        <v>129</v>
      </c>
      <c r="BM142" s="482" t="s">
        <v>6197</v>
      </c>
    </row>
    <row r="143" spans="2:65" s="492" customFormat="1" ht="121.5">
      <c r="B143" s="493"/>
      <c r="D143" s="594" t="s">
        <v>257</v>
      </c>
      <c r="F143" s="595" t="s">
        <v>6198</v>
      </c>
      <c r="L143" s="493"/>
      <c r="M143" s="596"/>
      <c r="N143" s="494"/>
      <c r="O143" s="494"/>
      <c r="P143" s="494"/>
      <c r="Q143" s="494"/>
      <c r="R143" s="494"/>
      <c r="S143" s="494"/>
      <c r="T143" s="597"/>
      <c r="AT143" s="482" t="s">
        <v>257</v>
      </c>
      <c r="AU143" s="482" t="s">
        <v>89</v>
      </c>
    </row>
    <row r="144" spans="2:65" s="606" customFormat="1">
      <c r="B144" s="605"/>
      <c r="D144" s="594" t="s">
        <v>205</v>
      </c>
      <c r="E144" s="607" t="s">
        <v>5</v>
      </c>
      <c r="F144" s="608" t="s">
        <v>6098</v>
      </c>
      <c r="H144" s="609">
        <v>166.9</v>
      </c>
      <c r="L144" s="605"/>
      <c r="M144" s="610"/>
      <c r="N144" s="611"/>
      <c r="O144" s="611"/>
      <c r="P144" s="611"/>
      <c r="Q144" s="611"/>
      <c r="R144" s="611"/>
      <c r="S144" s="611"/>
      <c r="T144" s="612"/>
      <c r="AT144" s="607" t="s">
        <v>205</v>
      </c>
      <c r="AU144" s="607" t="s">
        <v>89</v>
      </c>
      <c r="AV144" s="606" t="s">
        <v>89</v>
      </c>
      <c r="AW144" s="606" t="s">
        <v>43</v>
      </c>
      <c r="AX144" s="606" t="s">
        <v>11</v>
      </c>
      <c r="AY144" s="607" t="s">
        <v>197</v>
      </c>
    </row>
    <row r="145" spans="2:65" s="492" customFormat="1" ht="16.5" customHeight="1">
      <c r="B145" s="493"/>
      <c r="C145" s="629" t="s">
        <v>458</v>
      </c>
      <c r="D145" s="629" t="s">
        <v>1907</v>
      </c>
      <c r="E145" s="630" t="s">
        <v>6199</v>
      </c>
      <c r="F145" s="631" t="s">
        <v>6200</v>
      </c>
      <c r="G145" s="632" t="s">
        <v>1464</v>
      </c>
      <c r="H145" s="633">
        <v>2.504</v>
      </c>
      <c r="I145" s="11"/>
      <c r="J145" s="634">
        <f>ROUND(I145*H145,0)</f>
        <v>0</v>
      </c>
      <c r="K145" s="631" t="s">
        <v>203</v>
      </c>
      <c r="L145" s="635"/>
      <c r="M145" s="636" t="s">
        <v>5</v>
      </c>
      <c r="N145" s="637" t="s">
        <v>53</v>
      </c>
      <c r="O145" s="494"/>
      <c r="P145" s="580">
        <f>O145*H145</f>
        <v>0</v>
      </c>
      <c r="Q145" s="580">
        <v>1E-3</v>
      </c>
      <c r="R145" s="580">
        <f>Q145*H145</f>
        <v>2.5040000000000001E-3</v>
      </c>
      <c r="S145" s="580">
        <v>0</v>
      </c>
      <c r="T145" s="581">
        <f>S145*H145</f>
        <v>0</v>
      </c>
      <c r="AR145" s="482" t="s">
        <v>303</v>
      </c>
      <c r="AT145" s="482" t="s">
        <v>1907</v>
      </c>
      <c r="AU145" s="482" t="s">
        <v>89</v>
      </c>
      <c r="AY145" s="482" t="s">
        <v>197</v>
      </c>
      <c r="BE145" s="582">
        <f>IF(N145="základní",J145,0)</f>
        <v>0</v>
      </c>
      <c r="BF145" s="582">
        <f>IF(N145="snížená",J145,0)</f>
        <v>0</v>
      </c>
      <c r="BG145" s="582">
        <f>IF(N145="zákl. přenesená",J145,0)</f>
        <v>0</v>
      </c>
      <c r="BH145" s="582">
        <f>IF(N145="sníž. přenesená",J145,0)</f>
        <v>0</v>
      </c>
      <c r="BI145" s="582">
        <f>IF(N145="nulová",J145,0)</f>
        <v>0</v>
      </c>
      <c r="BJ145" s="482" t="s">
        <v>11</v>
      </c>
      <c r="BK145" s="582">
        <f>ROUND(I145*H145,0)</f>
        <v>0</v>
      </c>
      <c r="BL145" s="482" t="s">
        <v>129</v>
      </c>
      <c r="BM145" s="482" t="s">
        <v>6201</v>
      </c>
    </row>
    <row r="146" spans="2:65" s="492" customFormat="1" ht="25.5" customHeight="1">
      <c r="B146" s="493"/>
      <c r="C146" s="572" t="s">
        <v>466</v>
      </c>
      <c r="D146" s="572" t="s">
        <v>199</v>
      </c>
      <c r="E146" s="573" t="s">
        <v>6202</v>
      </c>
      <c r="F146" s="574" t="s">
        <v>6203</v>
      </c>
      <c r="G146" s="575" t="s">
        <v>290</v>
      </c>
      <c r="H146" s="576">
        <v>593.79999999999995</v>
      </c>
      <c r="I146" s="7"/>
      <c r="J146" s="577">
        <f>ROUND(I146*H146,0)</f>
        <v>0</v>
      </c>
      <c r="K146" s="574" t="s">
        <v>203</v>
      </c>
      <c r="L146" s="493"/>
      <c r="M146" s="578" t="s">
        <v>5</v>
      </c>
      <c r="N146" s="579" t="s">
        <v>53</v>
      </c>
      <c r="O146" s="494"/>
      <c r="P146" s="580">
        <f>O146*H146</f>
        <v>0</v>
      </c>
      <c r="Q146" s="580">
        <v>0</v>
      </c>
      <c r="R146" s="580">
        <f>Q146*H146</f>
        <v>0</v>
      </c>
      <c r="S146" s="580">
        <v>0</v>
      </c>
      <c r="T146" s="581">
        <f>S146*H146</f>
        <v>0</v>
      </c>
      <c r="AR146" s="482" t="s">
        <v>129</v>
      </c>
      <c r="AT146" s="482" t="s">
        <v>199</v>
      </c>
      <c r="AU146" s="482" t="s">
        <v>89</v>
      </c>
      <c r="AY146" s="482" t="s">
        <v>197</v>
      </c>
      <c r="BE146" s="582">
        <f>IF(N146="základní",J146,0)</f>
        <v>0</v>
      </c>
      <c r="BF146" s="582">
        <f>IF(N146="snížená",J146,0)</f>
        <v>0</v>
      </c>
      <c r="BG146" s="582">
        <f>IF(N146="zákl. přenesená",J146,0)</f>
        <v>0</v>
      </c>
      <c r="BH146" s="582">
        <f>IF(N146="sníž. přenesená",J146,0)</f>
        <v>0</v>
      </c>
      <c r="BI146" s="582">
        <f>IF(N146="nulová",J146,0)</f>
        <v>0</v>
      </c>
      <c r="BJ146" s="482" t="s">
        <v>11</v>
      </c>
      <c r="BK146" s="582">
        <f>ROUND(I146*H146,0)</f>
        <v>0</v>
      </c>
      <c r="BL146" s="482" t="s">
        <v>129</v>
      </c>
      <c r="BM146" s="482" t="s">
        <v>6204</v>
      </c>
    </row>
    <row r="147" spans="2:65" s="492" customFormat="1" ht="162">
      <c r="B147" s="493"/>
      <c r="D147" s="594" t="s">
        <v>257</v>
      </c>
      <c r="F147" s="595" t="s">
        <v>6205</v>
      </c>
      <c r="L147" s="493"/>
      <c r="M147" s="596"/>
      <c r="N147" s="494"/>
      <c r="O147" s="494"/>
      <c r="P147" s="494"/>
      <c r="Q147" s="494"/>
      <c r="R147" s="494"/>
      <c r="S147" s="494"/>
      <c r="T147" s="597"/>
      <c r="AT147" s="482" t="s">
        <v>257</v>
      </c>
      <c r="AU147" s="482" t="s">
        <v>89</v>
      </c>
    </row>
    <row r="148" spans="2:65" s="606" customFormat="1">
      <c r="B148" s="605"/>
      <c r="D148" s="594" t="s">
        <v>205</v>
      </c>
      <c r="E148" s="607" t="s">
        <v>5</v>
      </c>
      <c r="F148" s="608" t="s">
        <v>6206</v>
      </c>
      <c r="H148" s="609">
        <v>593.79999999999995</v>
      </c>
      <c r="L148" s="605"/>
      <c r="M148" s="610"/>
      <c r="N148" s="611"/>
      <c r="O148" s="611"/>
      <c r="P148" s="611"/>
      <c r="Q148" s="611"/>
      <c r="R148" s="611"/>
      <c r="S148" s="611"/>
      <c r="T148" s="612"/>
      <c r="AT148" s="607" t="s">
        <v>205</v>
      </c>
      <c r="AU148" s="607" t="s">
        <v>89</v>
      </c>
      <c r="AV148" s="606" t="s">
        <v>89</v>
      </c>
      <c r="AW148" s="606" t="s">
        <v>43</v>
      </c>
      <c r="AX148" s="606" t="s">
        <v>11</v>
      </c>
      <c r="AY148" s="607" t="s">
        <v>197</v>
      </c>
    </row>
    <row r="149" spans="2:65" s="560" customFormat="1" ht="29.85" customHeight="1">
      <c r="B149" s="559"/>
      <c r="D149" s="561" t="s">
        <v>81</v>
      </c>
      <c r="E149" s="570" t="s">
        <v>114</v>
      </c>
      <c r="F149" s="570" t="s">
        <v>6207</v>
      </c>
      <c r="J149" s="571">
        <f>BK149</f>
        <v>0</v>
      </c>
      <c r="L149" s="559"/>
      <c r="M149" s="564"/>
      <c r="N149" s="565"/>
      <c r="O149" s="565"/>
      <c r="P149" s="566">
        <f>SUM(P150:P152)</f>
        <v>0</v>
      </c>
      <c r="Q149" s="565"/>
      <c r="R149" s="566">
        <f>SUM(R150:R152)</f>
        <v>5.6609540000000003</v>
      </c>
      <c r="S149" s="565"/>
      <c r="T149" s="567">
        <f>SUM(T150:T152)</f>
        <v>0</v>
      </c>
      <c r="AR149" s="561" t="s">
        <v>11</v>
      </c>
      <c r="AT149" s="568" t="s">
        <v>81</v>
      </c>
      <c r="AU149" s="568" t="s">
        <v>11</v>
      </c>
      <c r="AY149" s="561" t="s">
        <v>197</v>
      </c>
      <c r="BK149" s="569">
        <f>SUM(BK150:BK152)</f>
        <v>0</v>
      </c>
    </row>
    <row r="150" spans="2:65" s="492" customFormat="1" ht="25.5" customHeight="1">
      <c r="B150" s="493"/>
      <c r="C150" s="572" t="s">
        <v>604</v>
      </c>
      <c r="D150" s="572" t="s">
        <v>199</v>
      </c>
      <c r="E150" s="573" t="s">
        <v>6208</v>
      </c>
      <c r="F150" s="574" t="s">
        <v>6209</v>
      </c>
      <c r="G150" s="575" t="s">
        <v>876</v>
      </c>
      <c r="H150" s="576">
        <v>10.199999999999999</v>
      </c>
      <c r="I150" s="7"/>
      <c r="J150" s="577">
        <f>ROUND(I150*H150,0)</f>
        <v>0</v>
      </c>
      <c r="K150" s="574" t="s">
        <v>203</v>
      </c>
      <c r="L150" s="493"/>
      <c r="M150" s="578" t="s">
        <v>5</v>
      </c>
      <c r="N150" s="579" t="s">
        <v>53</v>
      </c>
      <c r="O150" s="494"/>
      <c r="P150" s="580">
        <f>O150*H150</f>
        <v>0</v>
      </c>
      <c r="Q150" s="580">
        <v>0.24127000000000001</v>
      </c>
      <c r="R150" s="580">
        <f>Q150*H150</f>
        <v>2.4609540000000001</v>
      </c>
      <c r="S150" s="580">
        <v>0</v>
      </c>
      <c r="T150" s="581">
        <f>S150*H150</f>
        <v>0</v>
      </c>
      <c r="AR150" s="482" t="s">
        <v>129</v>
      </c>
      <c r="AT150" s="482" t="s">
        <v>199</v>
      </c>
      <c r="AU150" s="482" t="s">
        <v>89</v>
      </c>
      <c r="AY150" s="482" t="s">
        <v>197</v>
      </c>
      <c r="BE150" s="582">
        <f>IF(N150="základní",J150,0)</f>
        <v>0</v>
      </c>
      <c r="BF150" s="582">
        <f>IF(N150="snížená",J150,0)</f>
        <v>0</v>
      </c>
      <c r="BG150" s="582">
        <f>IF(N150="zákl. přenesená",J150,0)</f>
        <v>0</v>
      </c>
      <c r="BH150" s="582">
        <f>IF(N150="sníž. přenesená",J150,0)</f>
        <v>0</v>
      </c>
      <c r="BI150" s="582">
        <f>IF(N150="nulová",J150,0)</f>
        <v>0</v>
      </c>
      <c r="BJ150" s="482" t="s">
        <v>11</v>
      </c>
      <c r="BK150" s="582">
        <f>ROUND(I150*H150,0)</f>
        <v>0</v>
      </c>
      <c r="BL150" s="482" t="s">
        <v>129</v>
      </c>
      <c r="BM150" s="482" t="s">
        <v>6210</v>
      </c>
    </row>
    <row r="151" spans="2:65" s="492" customFormat="1" ht="67.5">
      <c r="B151" s="493"/>
      <c r="D151" s="594" t="s">
        <v>257</v>
      </c>
      <c r="F151" s="595" t="s">
        <v>6211</v>
      </c>
      <c r="L151" s="493"/>
      <c r="M151" s="596"/>
      <c r="N151" s="494"/>
      <c r="O151" s="494"/>
      <c r="P151" s="494"/>
      <c r="Q151" s="494"/>
      <c r="R151" s="494"/>
      <c r="S151" s="494"/>
      <c r="T151" s="597"/>
      <c r="AT151" s="482" t="s">
        <v>257</v>
      </c>
      <c r="AU151" s="482" t="s">
        <v>89</v>
      </c>
    </row>
    <row r="152" spans="2:65" s="492" customFormat="1" ht="16.5" customHeight="1">
      <c r="B152" s="493"/>
      <c r="C152" s="629" t="s">
        <v>608</v>
      </c>
      <c r="D152" s="629" t="s">
        <v>1907</v>
      </c>
      <c r="E152" s="630" t="s">
        <v>6212</v>
      </c>
      <c r="F152" s="631" t="s">
        <v>6213</v>
      </c>
      <c r="G152" s="632" t="s">
        <v>202</v>
      </c>
      <c r="H152" s="633">
        <v>64</v>
      </c>
      <c r="I152" s="11"/>
      <c r="J152" s="634">
        <f>ROUND(I152*H152,0)</f>
        <v>0</v>
      </c>
      <c r="K152" s="631" t="s">
        <v>203</v>
      </c>
      <c r="L152" s="635"/>
      <c r="M152" s="636" t="s">
        <v>5</v>
      </c>
      <c r="N152" s="637" t="s">
        <v>53</v>
      </c>
      <c r="O152" s="494"/>
      <c r="P152" s="580">
        <f>O152*H152</f>
        <v>0</v>
      </c>
      <c r="Q152" s="580">
        <v>0.05</v>
      </c>
      <c r="R152" s="580">
        <f>Q152*H152</f>
        <v>3.2</v>
      </c>
      <c r="S152" s="580">
        <v>0</v>
      </c>
      <c r="T152" s="581">
        <f>S152*H152</f>
        <v>0</v>
      </c>
      <c r="AR152" s="482" t="s">
        <v>303</v>
      </c>
      <c r="AT152" s="482" t="s">
        <v>1907</v>
      </c>
      <c r="AU152" s="482" t="s">
        <v>89</v>
      </c>
      <c r="AY152" s="482" t="s">
        <v>197</v>
      </c>
      <c r="BE152" s="582">
        <f>IF(N152="základní",J152,0)</f>
        <v>0</v>
      </c>
      <c r="BF152" s="582">
        <f>IF(N152="snížená",J152,0)</f>
        <v>0</v>
      </c>
      <c r="BG152" s="582">
        <f>IF(N152="zákl. přenesená",J152,0)</f>
        <v>0</v>
      </c>
      <c r="BH152" s="582">
        <f>IF(N152="sníž. přenesená",J152,0)</f>
        <v>0</v>
      </c>
      <c r="BI152" s="582">
        <f>IF(N152="nulová",J152,0)</f>
        <v>0</v>
      </c>
      <c r="BJ152" s="482" t="s">
        <v>11</v>
      </c>
      <c r="BK152" s="582">
        <f>ROUND(I152*H152,0)</f>
        <v>0</v>
      </c>
      <c r="BL152" s="482" t="s">
        <v>129</v>
      </c>
      <c r="BM152" s="482" t="s">
        <v>6214</v>
      </c>
    </row>
    <row r="153" spans="2:65" s="560" customFormat="1" ht="29.85" customHeight="1">
      <c r="B153" s="559"/>
      <c r="D153" s="561" t="s">
        <v>81</v>
      </c>
      <c r="E153" s="570" t="s">
        <v>132</v>
      </c>
      <c r="F153" s="570" t="s">
        <v>6215</v>
      </c>
      <c r="J153" s="571">
        <f>BK153</f>
        <v>0</v>
      </c>
      <c r="L153" s="559"/>
      <c r="M153" s="564"/>
      <c r="N153" s="565"/>
      <c r="O153" s="565"/>
      <c r="P153" s="566">
        <f>SUM(P154:P175)</f>
        <v>0</v>
      </c>
      <c r="Q153" s="565"/>
      <c r="R153" s="566">
        <f>SUM(R154:R175)</f>
        <v>443.33521800000005</v>
      </c>
      <c r="S153" s="565"/>
      <c r="T153" s="567">
        <f>SUM(T154:T175)</f>
        <v>0</v>
      </c>
      <c r="AR153" s="561" t="s">
        <v>11</v>
      </c>
      <c r="AT153" s="568" t="s">
        <v>81</v>
      </c>
      <c r="AU153" s="568" t="s">
        <v>11</v>
      </c>
      <c r="AY153" s="561" t="s">
        <v>197</v>
      </c>
      <c r="BK153" s="569">
        <f>SUM(BK154:BK175)</f>
        <v>0</v>
      </c>
    </row>
    <row r="154" spans="2:65" s="492" customFormat="1" ht="25.5" customHeight="1">
      <c r="B154" s="493"/>
      <c r="C154" s="572" t="s">
        <v>705</v>
      </c>
      <c r="D154" s="572" t="s">
        <v>199</v>
      </c>
      <c r="E154" s="573" t="s">
        <v>6216</v>
      </c>
      <c r="F154" s="574" t="s">
        <v>6217</v>
      </c>
      <c r="G154" s="575" t="s">
        <v>290</v>
      </c>
      <c r="H154" s="576">
        <v>621.6</v>
      </c>
      <c r="I154" s="7"/>
      <c r="J154" s="577">
        <f>ROUND(I154*H154,0)</f>
        <v>0</v>
      </c>
      <c r="K154" s="574" t="s">
        <v>203</v>
      </c>
      <c r="L154" s="493"/>
      <c r="M154" s="578" t="s">
        <v>5</v>
      </c>
      <c r="N154" s="579" t="s">
        <v>53</v>
      </c>
      <c r="O154" s="494"/>
      <c r="P154" s="580">
        <f>O154*H154</f>
        <v>0</v>
      </c>
      <c r="Q154" s="580">
        <v>0.27994000000000002</v>
      </c>
      <c r="R154" s="580">
        <f>Q154*H154</f>
        <v>174.01070400000003</v>
      </c>
      <c r="S154" s="580">
        <v>0</v>
      </c>
      <c r="T154" s="581">
        <f>S154*H154</f>
        <v>0</v>
      </c>
      <c r="AR154" s="482" t="s">
        <v>129</v>
      </c>
      <c r="AT154" s="482" t="s">
        <v>199</v>
      </c>
      <c r="AU154" s="482" t="s">
        <v>89</v>
      </c>
      <c r="AY154" s="482" t="s">
        <v>197</v>
      </c>
      <c r="BE154" s="582">
        <f>IF(N154="základní",J154,0)</f>
        <v>0</v>
      </c>
      <c r="BF154" s="582">
        <f>IF(N154="snížená",J154,0)</f>
        <v>0</v>
      </c>
      <c r="BG154" s="582">
        <f>IF(N154="zákl. přenesená",J154,0)</f>
        <v>0</v>
      </c>
      <c r="BH154" s="582">
        <f>IF(N154="sníž. přenesená",J154,0)</f>
        <v>0</v>
      </c>
      <c r="BI154" s="582">
        <f>IF(N154="nulová",J154,0)</f>
        <v>0</v>
      </c>
      <c r="BJ154" s="482" t="s">
        <v>11</v>
      </c>
      <c r="BK154" s="582">
        <f>ROUND(I154*H154,0)</f>
        <v>0</v>
      </c>
      <c r="BL154" s="482" t="s">
        <v>129</v>
      </c>
      <c r="BM154" s="482" t="s">
        <v>6218</v>
      </c>
    </row>
    <row r="155" spans="2:65" s="606" customFormat="1">
      <c r="B155" s="605"/>
      <c r="D155" s="594" t="s">
        <v>205</v>
      </c>
      <c r="E155" s="607" t="s">
        <v>5</v>
      </c>
      <c r="F155" s="608" t="s">
        <v>6219</v>
      </c>
      <c r="H155" s="609">
        <v>621.6</v>
      </c>
      <c r="L155" s="605"/>
      <c r="M155" s="610"/>
      <c r="N155" s="611"/>
      <c r="O155" s="611"/>
      <c r="P155" s="611"/>
      <c r="Q155" s="611"/>
      <c r="R155" s="611"/>
      <c r="S155" s="611"/>
      <c r="T155" s="612"/>
      <c r="AT155" s="607" t="s">
        <v>205</v>
      </c>
      <c r="AU155" s="607" t="s">
        <v>89</v>
      </c>
      <c r="AV155" s="606" t="s">
        <v>89</v>
      </c>
      <c r="AW155" s="606" t="s">
        <v>43</v>
      </c>
      <c r="AX155" s="606" t="s">
        <v>11</v>
      </c>
      <c r="AY155" s="607" t="s">
        <v>197</v>
      </c>
    </row>
    <row r="156" spans="2:65" s="492" customFormat="1" ht="25.5" customHeight="1">
      <c r="B156" s="493"/>
      <c r="C156" s="572" t="s">
        <v>752</v>
      </c>
      <c r="D156" s="572" t="s">
        <v>199</v>
      </c>
      <c r="E156" s="573" t="s">
        <v>6220</v>
      </c>
      <c r="F156" s="574" t="s">
        <v>6221</v>
      </c>
      <c r="G156" s="575" t="s">
        <v>290</v>
      </c>
      <c r="H156" s="576">
        <v>283</v>
      </c>
      <c r="I156" s="7"/>
      <c r="J156" s="577">
        <f>ROUND(I156*H156,0)</f>
        <v>0</v>
      </c>
      <c r="K156" s="574" t="s">
        <v>203</v>
      </c>
      <c r="L156" s="493"/>
      <c r="M156" s="578" t="s">
        <v>5</v>
      </c>
      <c r="N156" s="579" t="s">
        <v>53</v>
      </c>
      <c r="O156" s="494"/>
      <c r="P156" s="580">
        <f>O156*H156</f>
        <v>0</v>
      </c>
      <c r="Q156" s="580">
        <v>0.41599999999999998</v>
      </c>
      <c r="R156" s="580">
        <f>Q156*H156</f>
        <v>117.72799999999999</v>
      </c>
      <c r="S156" s="580">
        <v>0</v>
      </c>
      <c r="T156" s="581">
        <f>S156*H156</f>
        <v>0</v>
      </c>
      <c r="AR156" s="482" t="s">
        <v>129</v>
      </c>
      <c r="AT156" s="482" t="s">
        <v>199</v>
      </c>
      <c r="AU156" s="482" t="s">
        <v>89</v>
      </c>
      <c r="AY156" s="482" t="s">
        <v>197</v>
      </c>
      <c r="BE156" s="582">
        <f>IF(N156="základní",J156,0)</f>
        <v>0</v>
      </c>
      <c r="BF156" s="582">
        <f>IF(N156="snížená",J156,0)</f>
        <v>0</v>
      </c>
      <c r="BG156" s="582">
        <f>IF(N156="zákl. přenesená",J156,0)</f>
        <v>0</v>
      </c>
      <c r="BH156" s="582">
        <f>IF(N156="sníž. přenesená",J156,0)</f>
        <v>0</v>
      </c>
      <c r="BI156" s="582">
        <f>IF(N156="nulová",J156,0)</f>
        <v>0</v>
      </c>
      <c r="BJ156" s="482" t="s">
        <v>11</v>
      </c>
      <c r="BK156" s="582">
        <f>ROUND(I156*H156,0)</f>
        <v>0</v>
      </c>
      <c r="BL156" s="482" t="s">
        <v>129</v>
      </c>
      <c r="BM156" s="482" t="s">
        <v>6222</v>
      </c>
    </row>
    <row r="157" spans="2:65" s="606" customFormat="1">
      <c r="B157" s="605"/>
      <c r="D157" s="594" t="s">
        <v>205</v>
      </c>
      <c r="E157" s="607" t="s">
        <v>5</v>
      </c>
      <c r="F157" s="608" t="s">
        <v>6097</v>
      </c>
      <c r="H157" s="609">
        <v>283</v>
      </c>
      <c r="L157" s="605"/>
      <c r="M157" s="610"/>
      <c r="N157" s="611"/>
      <c r="O157" s="611"/>
      <c r="P157" s="611"/>
      <c r="Q157" s="611"/>
      <c r="R157" s="611"/>
      <c r="S157" s="611"/>
      <c r="T157" s="612"/>
      <c r="AT157" s="607" t="s">
        <v>205</v>
      </c>
      <c r="AU157" s="607" t="s">
        <v>89</v>
      </c>
      <c r="AV157" s="606" t="s">
        <v>89</v>
      </c>
      <c r="AW157" s="606" t="s">
        <v>43</v>
      </c>
      <c r="AX157" s="606" t="s">
        <v>11</v>
      </c>
      <c r="AY157" s="607" t="s">
        <v>197</v>
      </c>
    </row>
    <row r="158" spans="2:65" s="492" customFormat="1" ht="38.25" customHeight="1">
      <c r="B158" s="493"/>
      <c r="C158" s="572" t="s">
        <v>758</v>
      </c>
      <c r="D158" s="572" t="s">
        <v>199</v>
      </c>
      <c r="E158" s="573" t="s">
        <v>6223</v>
      </c>
      <c r="F158" s="574" t="s">
        <v>6224</v>
      </c>
      <c r="G158" s="575" t="s">
        <v>290</v>
      </c>
      <c r="H158" s="576">
        <v>310.8</v>
      </c>
      <c r="I158" s="7"/>
      <c r="J158" s="577">
        <f>ROUND(I158*H158,0)</f>
        <v>0</v>
      </c>
      <c r="K158" s="574" t="s">
        <v>203</v>
      </c>
      <c r="L158" s="493"/>
      <c r="M158" s="578" t="s">
        <v>5</v>
      </c>
      <c r="N158" s="579" t="s">
        <v>53</v>
      </c>
      <c r="O158" s="494"/>
      <c r="P158" s="580">
        <f>O158*H158</f>
        <v>0</v>
      </c>
      <c r="Q158" s="580">
        <v>0.18462999999999999</v>
      </c>
      <c r="R158" s="580">
        <f>Q158*H158</f>
        <v>57.383004</v>
      </c>
      <c r="S158" s="580">
        <v>0</v>
      </c>
      <c r="T158" s="581">
        <f>S158*H158</f>
        <v>0</v>
      </c>
      <c r="AR158" s="482" t="s">
        <v>129</v>
      </c>
      <c r="AT158" s="482" t="s">
        <v>199</v>
      </c>
      <c r="AU158" s="482" t="s">
        <v>89</v>
      </c>
      <c r="AY158" s="482" t="s">
        <v>197</v>
      </c>
      <c r="BE158" s="582">
        <f>IF(N158="základní",J158,0)</f>
        <v>0</v>
      </c>
      <c r="BF158" s="582">
        <f>IF(N158="snížená",J158,0)</f>
        <v>0</v>
      </c>
      <c r="BG158" s="582">
        <f>IF(N158="zákl. přenesená",J158,0)</f>
        <v>0</v>
      </c>
      <c r="BH158" s="582">
        <f>IF(N158="sníž. přenesená",J158,0)</f>
        <v>0</v>
      </c>
      <c r="BI158" s="582">
        <f>IF(N158="nulová",J158,0)</f>
        <v>0</v>
      </c>
      <c r="BJ158" s="482" t="s">
        <v>11</v>
      </c>
      <c r="BK158" s="582">
        <f>ROUND(I158*H158,0)</f>
        <v>0</v>
      </c>
      <c r="BL158" s="482" t="s">
        <v>129</v>
      </c>
      <c r="BM158" s="482" t="s">
        <v>6225</v>
      </c>
    </row>
    <row r="159" spans="2:65" s="492" customFormat="1" ht="27">
      <c r="B159" s="493"/>
      <c r="D159" s="594" t="s">
        <v>257</v>
      </c>
      <c r="F159" s="595" t="s">
        <v>6226</v>
      </c>
      <c r="L159" s="493"/>
      <c r="M159" s="596"/>
      <c r="N159" s="494"/>
      <c r="O159" s="494"/>
      <c r="P159" s="494"/>
      <c r="Q159" s="494"/>
      <c r="R159" s="494"/>
      <c r="S159" s="494"/>
      <c r="T159" s="597"/>
      <c r="AT159" s="482" t="s">
        <v>257</v>
      </c>
      <c r="AU159" s="482" t="s">
        <v>89</v>
      </c>
    </row>
    <row r="160" spans="2:65" s="606" customFormat="1">
      <c r="B160" s="605"/>
      <c r="D160" s="594" t="s">
        <v>205</v>
      </c>
      <c r="E160" s="607" t="s">
        <v>5</v>
      </c>
      <c r="F160" s="608" t="s">
        <v>6102</v>
      </c>
      <c r="H160" s="609">
        <v>310.8</v>
      </c>
      <c r="L160" s="605"/>
      <c r="M160" s="610"/>
      <c r="N160" s="611"/>
      <c r="O160" s="611"/>
      <c r="P160" s="611"/>
      <c r="Q160" s="611"/>
      <c r="R160" s="611"/>
      <c r="S160" s="611"/>
      <c r="T160" s="612"/>
      <c r="AT160" s="607" t="s">
        <v>205</v>
      </c>
      <c r="AU160" s="607" t="s">
        <v>89</v>
      </c>
      <c r="AV160" s="606" t="s">
        <v>89</v>
      </c>
      <c r="AW160" s="606" t="s">
        <v>43</v>
      </c>
      <c r="AX160" s="606" t="s">
        <v>11</v>
      </c>
      <c r="AY160" s="607" t="s">
        <v>197</v>
      </c>
    </row>
    <row r="161" spans="2:65" s="492" customFormat="1" ht="25.5" customHeight="1">
      <c r="B161" s="493"/>
      <c r="C161" s="572" t="s">
        <v>763</v>
      </c>
      <c r="D161" s="572" t="s">
        <v>199</v>
      </c>
      <c r="E161" s="573" t="s">
        <v>6227</v>
      </c>
      <c r="F161" s="574" t="s">
        <v>6228</v>
      </c>
      <c r="G161" s="575" t="s">
        <v>290</v>
      </c>
      <c r="H161" s="576">
        <v>621.6</v>
      </c>
      <c r="I161" s="7"/>
      <c r="J161" s="577">
        <f>ROUND(I161*H161,0)</f>
        <v>0</v>
      </c>
      <c r="K161" s="574" t="s">
        <v>203</v>
      </c>
      <c r="L161" s="493"/>
      <c r="M161" s="578" t="s">
        <v>5</v>
      </c>
      <c r="N161" s="579" t="s">
        <v>53</v>
      </c>
      <c r="O161" s="494"/>
      <c r="P161" s="580">
        <f>O161*H161</f>
        <v>0</v>
      </c>
      <c r="Q161" s="580">
        <v>5.1000000000000004E-4</v>
      </c>
      <c r="R161" s="580">
        <f>Q161*H161</f>
        <v>0.31701600000000002</v>
      </c>
      <c r="S161" s="580">
        <v>0</v>
      </c>
      <c r="T161" s="581">
        <f>S161*H161</f>
        <v>0</v>
      </c>
      <c r="AR161" s="482" t="s">
        <v>129</v>
      </c>
      <c r="AT161" s="482" t="s">
        <v>199</v>
      </c>
      <c r="AU161" s="482" t="s">
        <v>89</v>
      </c>
      <c r="AY161" s="482" t="s">
        <v>197</v>
      </c>
      <c r="BE161" s="582">
        <f>IF(N161="základní",J161,0)</f>
        <v>0</v>
      </c>
      <c r="BF161" s="582">
        <f>IF(N161="snížená",J161,0)</f>
        <v>0</v>
      </c>
      <c r="BG161" s="582">
        <f>IF(N161="zákl. přenesená",J161,0)</f>
        <v>0</v>
      </c>
      <c r="BH161" s="582">
        <f>IF(N161="sníž. přenesená",J161,0)</f>
        <v>0</v>
      </c>
      <c r="BI161" s="582">
        <f>IF(N161="nulová",J161,0)</f>
        <v>0</v>
      </c>
      <c r="BJ161" s="482" t="s">
        <v>11</v>
      </c>
      <c r="BK161" s="582">
        <f>ROUND(I161*H161,0)</f>
        <v>0</v>
      </c>
      <c r="BL161" s="482" t="s">
        <v>129</v>
      </c>
      <c r="BM161" s="482" t="s">
        <v>6229</v>
      </c>
    </row>
    <row r="162" spans="2:65" s="606" customFormat="1">
      <c r="B162" s="605"/>
      <c r="D162" s="594" t="s">
        <v>205</v>
      </c>
      <c r="E162" s="607" t="s">
        <v>5</v>
      </c>
      <c r="F162" s="608" t="s">
        <v>6219</v>
      </c>
      <c r="H162" s="609">
        <v>621.6</v>
      </c>
      <c r="L162" s="605"/>
      <c r="M162" s="610"/>
      <c r="N162" s="611"/>
      <c r="O162" s="611"/>
      <c r="P162" s="611"/>
      <c r="Q162" s="611"/>
      <c r="R162" s="611"/>
      <c r="S162" s="611"/>
      <c r="T162" s="612"/>
      <c r="AT162" s="607" t="s">
        <v>205</v>
      </c>
      <c r="AU162" s="607" t="s">
        <v>89</v>
      </c>
      <c r="AV162" s="606" t="s">
        <v>89</v>
      </c>
      <c r="AW162" s="606" t="s">
        <v>43</v>
      </c>
      <c r="AX162" s="606" t="s">
        <v>11</v>
      </c>
      <c r="AY162" s="607" t="s">
        <v>197</v>
      </c>
    </row>
    <row r="163" spans="2:65" s="492" customFormat="1" ht="38.25" customHeight="1">
      <c r="B163" s="493"/>
      <c r="C163" s="572" t="s">
        <v>770</v>
      </c>
      <c r="D163" s="572" t="s">
        <v>199</v>
      </c>
      <c r="E163" s="573" t="s">
        <v>6230</v>
      </c>
      <c r="F163" s="574" t="s">
        <v>6231</v>
      </c>
      <c r="G163" s="575" t="s">
        <v>290</v>
      </c>
      <c r="H163" s="576">
        <v>310.8</v>
      </c>
      <c r="I163" s="7"/>
      <c r="J163" s="577">
        <f>ROUND(I163*H163,0)</f>
        <v>0</v>
      </c>
      <c r="K163" s="574" t="s">
        <v>203</v>
      </c>
      <c r="L163" s="493"/>
      <c r="M163" s="578" t="s">
        <v>5</v>
      </c>
      <c r="N163" s="579" t="s">
        <v>53</v>
      </c>
      <c r="O163" s="494"/>
      <c r="P163" s="580">
        <f>O163*H163</f>
        <v>0</v>
      </c>
      <c r="Q163" s="580">
        <v>0.10373</v>
      </c>
      <c r="R163" s="580">
        <f>Q163*H163</f>
        <v>32.239284000000005</v>
      </c>
      <c r="S163" s="580">
        <v>0</v>
      </c>
      <c r="T163" s="581">
        <f>S163*H163</f>
        <v>0</v>
      </c>
      <c r="AR163" s="482" t="s">
        <v>129</v>
      </c>
      <c r="AT163" s="482" t="s">
        <v>199</v>
      </c>
      <c r="AU163" s="482" t="s">
        <v>89</v>
      </c>
      <c r="AY163" s="482" t="s">
        <v>197</v>
      </c>
      <c r="BE163" s="582">
        <f>IF(N163="základní",J163,0)</f>
        <v>0</v>
      </c>
      <c r="BF163" s="582">
        <f>IF(N163="snížená",J163,0)</f>
        <v>0</v>
      </c>
      <c r="BG163" s="582">
        <f>IF(N163="zákl. přenesená",J163,0)</f>
        <v>0</v>
      </c>
      <c r="BH163" s="582">
        <f>IF(N163="sníž. přenesená",J163,0)</f>
        <v>0</v>
      </c>
      <c r="BI163" s="582">
        <f>IF(N163="nulová",J163,0)</f>
        <v>0</v>
      </c>
      <c r="BJ163" s="482" t="s">
        <v>11</v>
      </c>
      <c r="BK163" s="582">
        <f>ROUND(I163*H163,0)</f>
        <v>0</v>
      </c>
      <c r="BL163" s="482" t="s">
        <v>129</v>
      </c>
      <c r="BM163" s="482" t="s">
        <v>6232</v>
      </c>
    </row>
    <row r="164" spans="2:65" s="492" customFormat="1" ht="27">
      <c r="B164" s="493"/>
      <c r="D164" s="594" t="s">
        <v>257</v>
      </c>
      <c r="F164" s="595" t="s">
        <v>6233</v>
      </c>
      <c r="L164" s="493"/>
      <c r="M164" s="596"/>
      <c r="N164" s="494"/>
      <c r="O164" s="494"/>
      <c r="P164" s="494"/>
      <c r="Q164" s="494"/>
      <c r="R164" s="494"/>
      <c r="S164" s="494"/>
      <c r="T164" s="597"/>
      <c r="AT164" s="482" t="s">
        <v>257</v>
      </c>
      <c r="AU164" s="482" t="s">
        <v>89</v>
      </c>
    </row>
    <row r="165" spans="2:65" s="606" customFormat="1">
      <c r="B165" s="605"/>
      <c r="D165" s="594" t="s">
        <v>205</v>
      </c>
      <c r="E165" s="607" t="s">
        <v>6102</v>
      </c>
      <c r="F165" s="608" t="s">
        <v>6234</v>
      </c>
      <c r="H165" s="609">
        <v>310.8</v>
      </c>
      <c r="L165" s="605"/>
      <c r="M165" s="610"/>
      <c r="N165" s="611"/>
      <c r="O165" s="611"/>
      <c r="P165" s="611"/>
      <c r="Q165" s="611"/>
      <c r="R165" s="611"/>
      <c r="S165" s="611"/>
      <c r="T165" s="612"/>
      <c r="AT165" s="607" t="s">
        <v>205</v>
      </c>
      <c r="AU165" s="607" t="s">
        <v>89</v>
      </c>
      <c r="AV165" s="606" t="s">
        <v>89</v>
      </c>
      <c r="AW165" s="606" t="s">
        <v>43</v>
      </c>
      <c r="AX165" s="606" t="s">
        <v>11</v>
      </c>
      <c r="AY165" s="607" t="s">
        <v>197</v>
      </c>
    </row>
    <row r="166" spans="2:65" s="492" customFormat="1" ht="51" customHeight="1">
      <c r="B166" s="493"/>
      <c r="C166" s="572" t="s">
        <v>779</v>
      </c>
      <c r="D166" s="572" t="s">
        <v>199</v>
      </c>
      <c r="E166" s="573" t="s">
        <v>6235</v>
      </c>
      <c r="F166" s="574" t="s">
        <v>6236</v>
      </c>
      <c r="G166" s="575" t="s">
        <v>290</v>
      </c>
      <c r="H166" s="576">
        <v>283</v>
      </c>
      <c r="I166" s="7"/>
      <c r="J166" s="577">
        <f>ROUND(I166*H166,0)</f>
        <v>0</v>
      </c>
      <c r="K166" s="574" t="s">
        <v>203</v>
      </c>
      <c r="L166" s="493"/>
      <c r="M166" s="578" t="s">
        <v>5</v>
      </c>
      <c r="N166" s="579" t="s">
        <v>53</v>
      </c>
      <c r="O166" s="494"/>
      <c r="P166" s="580">
        <f>O166*H166</f>
        <v>0</v>
      </c>
      <c r="Q166" s="580">
        <v>8.4250000000000005E-2</v>
      </c>
      <c r="R166" s="580">
        <f>Q166*H166</f>
        <v>23.842750000000002</v>
      </c>
      <c r="S166" s="580">
        <v>0</v>
      </c>
      <c r="T166" s="581">
        <f>S166*H166</f>
        <v>0</v>
      </c>
      <c r="AR166" s="482" t="s">
        <v>129</v>
      </c>
      <c r="AT166" s="482" t="s">
        <v>199</v>
      </c>
      <c r="AU166" s="482" t="s">
        <v>89</v>
      </c>
      <c r="AY166" s="482" t="s">
        <v>197</v>
      </c>
      <c r="BE166" s="582">
        <f>IF(N166="základní",J166,0)</f>
        <v>0</v>
      </c>
      <c r="BF166" s="582">
        <f>IF(N166="snížená",J166,0)</f>
        <v>0</v>
      </c>
      <c r="BG166" s="582">
        <f>IF(N166="zákl. přenesená",J166,0)</f>
        <v>0</v>
      </c>
      <c r="BH166" s="582">
        <f>IF(N166="sníž. přenesená",J166,0)</f>
        <v>0</v>
      </c>
      <c r="BI166" s="582">
        <f>IF(N166="nulová",J166,0)</f>
        <v>0</v>
      </c>
      <c r="BJ166" s="482" t="s">
        <v>11</v>
      </c>
      <c r="BK166" s="582">
        <f>ROUND(I166*H166,0)</f>
        <v>0</v>
      </c>
      <c r="BL166" s="482" t="s">
        <v>129</v>
      </c>
      <c r="BM166" s="482" t="s">
        <v>6237</v>
      </c>
    </row>
    <row r="167" spans="2:65" s="492" customFormat="1" ht="121.5">
      <c r="B167" s="493"/>
      <c r="D167" s="594" t="s">
        <v>257</v>
      </c>
      <c r="F167" s="595" t="s">
        <v>6238</v>
      </c>
      <c r="L167" s="493"/>
      <c r="M167" s="596"/>
      <c r="N167" s="494"/>
      <c r="O167" s="494"/>
      <c r="P167" s="494"/>
      <c r="Q167" s="494"/>
      <c r="R167" s="494"/>
      <c r="S167" s="494"/>
      <c r="T167" s="597"/>
      <c r="AT167" s="482" t="s">
        <v>257</v>
      </c>
      <c r="AU167" s="482" t="s">
        <v>89</v>
      </c>
    </row>
    <row r="168" spans="2:65" s="606" customFormat="1">
      <c r="B168" s="605"/>
      <c r="D168" s="594" t="s">
        <v>205</v>
      </c>
      <c r="E168" s="607" t="s">
        <v>6239</v>
      </c>
      <c r="F168" s="608" t="s">
        <v>6240</v>
      </c>
      <c r="H168" s="609">
        <v>280.60000000000002</v>
      </c>
      <c r="L168" s="605"/>
      <c r="M168" s="610"/>
      <c r="N168" s="611"/>
      <c r="O168" s="611"/>
      <c r="P168" s="611"/>
      <c r="Q168" s="611"/>
      <c r="R168" s="611"/>
      <c r="S168" s="611"/>
      <c r="T168" s="612"/>
      <c r="AT168" s="607" t="s">
        <v>205</v>
      </c>
      <c r="AU168" s="607" t="s">
        <v>89</v>
      </c>
      <c r="AV168" s="606" t="s">
        <v>89</v>
      </c>
      <c r="AW168" s="606" t="s">
        <v>43</v>
      </c>
      <c r="AX168" s="606" t="s">
        <v>82</v>
      </c>
      <c r="AY168" s="607" t="s">
        <v>197</v>
      </c>
    </row>
    <row r="169" spans="2:65" s="606" customFormat="1">
      <c r="B169" s="605"/>
      <c r="D169" s="594" t="s">
        <v>205</v>
      </c>
      <c r="E169" s="607" t="s">
        <v>6100</v>
      </c>
      <c r="F169" s="608" t="s">
        <v>6241</v>
      </c>
      <c r="H169" s="609">
        <v>2.4</v>
      </c>
      <c r="L169" s="605"/>
      <c r="M169" s="610"/>
      <c r="N169" s="611"/>
      <c r="O169" s="611"/>
      <c r="P169" s="611"/>
      <c r="Q169" s="611"/>
      <c r="R169" s="611"/>
      <c r="S169" s="611"/>
      <c r="T169" s="612"/>
      <c r="AT169" s="607" t="s">
        <v>205</v>
      </c>
      <c r="AU169" s="607" t="s">
        <v>89</v>
      </c>
      <c r="AV169" s="606" t="s">
        <v>89</v>
      </c>
      <c r="AW169" s="606" t="s">
        <v>43</v>
      </c>
      <c r="AX169" s="606" t="s">
        <v>82</v>
      </c>
      <c r="AY169" s="607" t="s">
        <v>197</v>
      </c>
    </row>
    <row r="170" spans="2:65" s="614" customFormat="1">
      <c r="B170" s="613"/>
      <c r="D170" s="594" t="s">
        <v>205</v>
      </c>
      <c r="E170" s="615" t="s">
        <v>6097</v>
      </c>
      <c r="F170" s="616" t="s">
        <v>210</v>
      </c>
      <c r="H170" s="617">
        <v>283</v>
      </c>
      <c r="L170" s="613"/>
      <c r="M170" s="618"/>
      <c r="N170" s="619"/>
      <c r="O170" s="619"/>
      <c r="P170" s="619"/>
      <c r="Q170" s="619"/>
      <c r="R170" s="619"/>
      <c r="S170" s="619"/>
      <c r="T170" s="620"/>
      <c r="AT170" s="615" t="s">
        <v>205</v>
      </c>
      <c r="AU170" s="615" t="s">
        <v>89</v>
      </c>
      <c r="AV170" s="614" t="s">
        <v>129</v>
      </c>
      <c r="AW170" s="614" t="s">
        <v>43</v>
      </c>
      <c r="AX170" s="614" t="s">
        <v>11</v>
      </c>
      <c r="AY170" s="615" t="s">
        <v>197</v>
      </c>
    </row>
    <row r="171" spans="2:65" s="492" customFormat="1" ht="16.5" customHeight="1">
      <c r="B171" s="493"/>
      <c r="C171" s="629" t="s">
        <v>790</v>
      </c>
      <c r="D171" s="629" t="s">
        <v>1907</v>
      </c>
      <c r="E171" s="630" t="s">
        <v>6242</v>
      </c>
      <c r="F171" s="631" t="s">
        <v>6243</v>
      </c>
      <c r="G171" s="632" t="s">
        <v>290</v>
      </c>
      <c r="H171" s="633">
        <v>286.21199999999999</v>
      </c>
      <c r="I171" s="11"/>
      <c r="J171" s="634">
        <f>ROUND(I171*H171,0)</f>
        <v>0</v>
      </c>
      <c r="K171" s="631" t="s">
        <v>203</v>
      </c>
      <c r="L171" s="635"/>
      <c r="M171" s="636" t="s">
        <v>5</v>
      </c>
      <c r="N171" s="637" t="s">
        <v>53</v>
      </c>
      <c r="O171" s="494"/>
      <c r="P171" s="580">
        <f>O171*H171</f>
        <v>0</v>
      </c>
      <c r="Q171" s="580">
        <v>0.13100000000000001</v>
      </c>
      <c r="R171" s="580">
        <f>Q171*H171</f>
        <v>37.493772</v>
      </c>
      <c r="S171" s="580">
        <v>0</v>
      </c>
      <c r="T171" s="581">
        <f>S171*H171</f>
        <v>0</v>
      </c>
      <c r="AR171" s="482" t="s">
        <v>303</v>
      </c>
      <c r="AT171" s="482" t="s">
        <v>1907</v>
      </c>
      <c r="AU171" s="482" t="s">
        <v>89</v>
      </c>
      <c r="AY171" s="482" t="s">
        <v>197</v>
      </c>
      <c r="BE171" s="582">
        <f>IF(N171="základní",J171,0)</f>
        <v>0</v>
      </c>
      <c r="BF171" s="582">
        <f>IF(N171="snížená",J171,0)</f>
        <v>0</v>
      </c>
      <c r="BG171" s="582">
        <f>IF(N171="zákl. přenesená",J171,0)</f>
        <v>0</v>
      </c>
      <c r="BH171" s="582">
        <f>IF(N171="sníž. přenesená",J171,0)</f>
        <v>0</v>
      </c>
      <c r="BI171" s="582">
        <f>IF(N171="nulová",J171,0)</f>
        <v>0</v>
      </c>
      <c r="BJ171" s="482" t="s">
        <v>11</v>
      </c>
      <c r="BK171" s="582">
        <f>ROUND(I171*H171,0)</f>
        <v>0</v>
      </c>
      <c r="BL171" s="482" t="s">
        <v>129</v>
      </c>
      <c r="BM171" s="482" t="s">
        <v>6244</v>
      </c>
    </row>
    <row r="172" spans="2:65" s="492" customFormat="1" ht="16.5" customHeight="1">
      <c r="B172" s="493"/>
      <c r="C172" s="629" t="s">
        <v>804</v>
      </c>
      <c r="D172" s="629" t="s">
        <v>1907</v>
      </c>
      <c r="E172" s="630" t="s">
        <v>6245</v>
      </c>
      <c r="F172" s="631" t="s">
        <v>6246</v>
      </c>
      <c r="G172" s="632" t="s">
        <v>290</v>
      </c>
      <c r="H172" s="633">
        <v>2.448</v>
      </c>
      <c r="I172" s="11"/>
      <c r="J172" s="634">
        <f>ROUND(I172*H172,0)</f>
        <v>0</v>
      </c>
      <c r="K172" s="631" t="s">
        <v>203</v>
      </c>
      <c r="L172" s="635"/>
      <c r="M172" s="636" t="s">
        <v>5</v>
      </c>
      <c r="N172" s="637" t="s">
        <v>53</v>
      </c>
      <c r="O172" s="494"/>
      <c r="P172" s="580">
        <f>O172*H172</f>
        <v>0</v>
      </c>
      <c r="Q172" s="580">
        <v>0.13100000000000001</v>
      </c>
      <c r="R172" s="580">
        <f>Q172*H172</f>
        <v>0.32068800000000003</v>
      </c>
      <c r="S172" s="580">
        <v>0</v>
      </c>
      <c r="T172" s="581">
        <f>S172*H172</f>
        <v>0</v>
      </c>
      <c r="AR172" s="482" t="s">
        <v>303</v>
      </c>
      <c r="AT172" s="482" t="s">
        <v>1907</v>
      </c>
      <c r="AU172" s="482" t="s">
        <v>89</v>
      </c>
      <c r="AY172" s="482" t="s">
        <v>197</v>
      </c>
      <c r="BE172" s="582">
        <f>IF(N172="základní",J172,0)</f>
        <v>0</v>
      </c>
      <c r="BF172" s="582">
        <f>IF(N172="snížená",J172,0)</f>
        <v>0</v>
      </c>
      <c r="BG172" s="582">
        <f>IF(N172="zákl. přenesená",J172,0)</f>
        <v>0</v>
      </c>
      <c r="BH172" s="582">
        <f>IF(N172="sníž. přenesená",J172,0)</f>
        <v>0</v>
      </c>
      <c r="BI172" s="582">
        <f>IF(N172="nulová",J172,0)</f>
        <v>0</v>
      </c>
      <c r="BJ172" s="482" t="s">
        <v>11</v>
      </c>
      <c r="BK172" s="582">
        <f>ROUND(I172*H172,0)</f>
        <v>0</v>
      </c>
      <c r="BL172" s="482" t="s">
        <v>129</v>
      </c>
      <c r="BM172" s="482" t="s">
        <v>6247</v>
      </c>
    </row>
    <row r="173" spans="2:65" s="492" customFormat="1" ht="63.75" customHeight="1">
      <c r="B173" s="493"/>
      <c r="C173" s="572" t="s">
        <v>810</v>
      </c>
      <c r="D173" s="572" t="s">
        <v>199</v>
      </c>
      <c r="E173" s="573" t="s">
        <v>6248</v>
      </c>
      <c r="F173" s="574" t="s">
        <v>6249</v>
      </c>
      <c r="G173" s="575" t="s">
        <v>290</v>
      </c>
      <c r="H173" s="576">
        <v>2.4</v>
      </c>
      <c r="I173" s="7"/>
      <c r="J173" s="577">
        <f>ROUND(I173*H173,0)</f>
        <v>0</v>
      </c>
      <c r="K173" s="574" t="s">
        <v>203</v>
      </c>
      <c r="L173" s="493"/>
      <c r="M173" s="578" t="s">
        <v>5</v>
      </c>
      <c r="N173" s="579" t="s">
        <v>53</v>
      </c>
      <c r="O173" s="494"/>
      <c r="P173" s="580">
        <f>O173*H173</f>
        <v>0</v>
      </c>
      <c r="Q173" s="580">
        <v>0</v>
      </c>
      <c r="R173" s="580">
        <f>Q173*H173</f>
        <v>0</v>
      </c>
      <c r="S173" s="580">
        <v>0</v>
      </c>
      <c r="T173" s="581">
        <f>S173*H173</f>
        <v>0</v>
      </c>
      <c r="AR173" s="482" t="s">
        <v>129</v>
      </c>
      <c r="AT173" s="482" t="s">
        <v>199</v>
      </c>
      <c r="AU173" s="482" t="s">
        <v>89</v>
      </c>
      <c r="AY173" s="482" t="s">
        <v>197</v>
      </c>
      <c r="BE173" s="582">
        <f>IF(N173="základní",J173,0)</f>
        <v>0</v>
      </c>
      <c r="BF173" s="582">
        <f>IF(N173="snížená",J173,0)</f>
        <v>0</v>
      </c>
      <c r="BG173" s="582">
        <f>IF(N173="zákl. přenesená",J173,0)</f>
        <v>0</v>
      </c>
      <c r="BH173" s="582">
        <f>IF(N173="sníž. přenesená",J173,0)</f>
        <v>0</v>
      </c>
      <c r="BI173" s="582">
        <f>IF(N173="nulová",J173,0)</f>
        <v>0</v>
      </c>
      <c r="BJ173" s="482" t="s">
        <v>11</v>
      </c>
      <c r="BK173" s="582">
        <f>ROUND(I173*H173,0)</f>
        <v>0</v>
      </c>
      <c r="BL173" s="482" t="s">
        <v>129</v>
      </c>
      <c r="BM173" s="482" t="s">
        <v>6250</v>
      </c>
    </row>
    <row r="174" spans="2:65" s="492" customFormat="1" ht="121.5">
      <c r="B174" s="493"/>
      <c r="D174" s="594" t="s">
        <v>257</v>
      </c>
      <c r="F174" s="595" t="s">
        <v>6238</v>
      </c>
      <c r="L174" s="493"/>
      <c r="M174" s="596"/>
      <c r="N174" s="494"/>
      <c r="O174" s="494"/>
      <c r="P174" s="494"/>
      <c r="Q174" s="494"/>
      <c r="R174" s="494"/>
      <c r="S174" s="494"/>
      <c r="T174" s="597"/>
      <c r="AT174" s="482" t="s">
        <v>257</v>
      </c>
      <c r="AU174" s="482" t="s">
        <v>89</v>
      </c>
    </row>
    <row r="175" spans="2:65" s="606" customFormat="1">
      <c r="B175" s="605"/>
      <c r="D175" s="594" t="s">
        <v>205</v>
      </c>
      <c r="E175" s="607" t="s">
        <v>5</v>
      </c>
      <c r="F175" s="608" t="s">
        <v>6100</v>
      </c>
      <c r="H175" s="609">
        <v>2.4</v>
      </c>
      <c r="L175" s="605"/>
      <c r="M175" s="610"/>
      <c r="N175" s="611"/>
      <c r="O175" s="611"/>
      <c r="P175" s="611"/>
      <c r="Q175" s="611"/>
      <c r="R175" s="611"/>
      <c r="S175" s="611"/>
      <c r="T175" s="612"/>
      <c r="AT175" s="607" t="s">
        <v>205</v>
      </c>
      <c r="AU175" s="607" t="s">
        <v>89</v>
      </c>
      <c r="AV175" s="606" t="s">
        <v>89</v>
      </c>
      <c r="AW175" s="606" t="s">
        <v>43</v>
      </c>
      <c r="AX175" s="606" t="s">
        <v>11</v>
      </c>
      <c r="AY175" s="607" t="s">
        <v>197</v>
      </c>
    </row>
    <row r="176" spans="2:65" s="560" customFormat="1" ht="29.85" customHeight="1">
      <c r="B176" s="559"/>
      <c r="D176" s="561" t="s">
        <v>81</v>
      </c>
      <c r="E176" s="570" t="s">
        <v>135</v>
      </c>
      <c r="F176" s="570" t="s">
        <v>6251</v>
      </c>
      <c r="J176" s="571">
        <f>BK176</f>
        <v>0</v>
      </c>
      <c r="L176" s="559"/>
      <c r="M176" s="564"/>
      <c r="N176" s="565"/>
      <c r="O176" s="565"/>
      <c r="P176" s="566">
        <f>SUM(P177:P178)</f>
        <v>0</v>
      </c>
      <c r="Q176" s="565"/>
      <c r="R176" s="566">
        <f>SUM(R177:R178)</f>
        <v>12.024100000000001</v>
      </c>
      <c r="S176" s="565"/>
      <c r="T176" s="567">
        <f>SUM(T177:T178)</f>
        <v>0</v>
      </c>
      <c r="AR176" s="561" t="s">
        <v>11</v>
      </c>
      <c r="AT176" s="568" t="s">
        <v>81</v>
      </c>
      <c r="AU176" s="568" t="s">
        <v>11</v>
      </c>
      <c r="AY176" s="561" t="s">
        <v>197</v>
      </c>
      <c r="BK176" s="569">
        <f>SUM(BK177:BK178)</f>
        <v>0</v>
      </c>
    </row>
    <row r="177" spans="2:65" s="492" customFormat="1" ht="25.5" customHeight="1">
      <c r="B177" s="493"/>
      <c r="C177" s="572" t="s">
        <v>816</v>
      </c>
      <c r="D177" s="572" t="s">
        <v>199</v>
      </c>
      <c r="E177" s="573" t="s">
        <v>6252</v>
      </c>
      <c r="F177" s="574" t="s">
        <v>6253</v>
      </c>
      <c r="G177" s="575" t="s">
        <v>290</v>
      </c>
      <c r="H177" s="576">
        <v>18.7</v>
      </c>
      <c r="I177" s="7"/>
      <c r="J177" s="577">
        <f>ROUND(I177*H177,0)</f>
        <v>0</v>
      </c>
      <c r="K177" s="574" t="s">
        <v>203</v>
      </c>
      <c r="L177" s="493"/>
      <c r="M177" s="578" t="s">
        <v>5</v>
      </c>
      <c r="N177" s="579" t="s">
        <v>53</v>
      </c>
      <c r="O177" s="494"/>
      <c r="P177" s="580">
        <f>O177*H177</f>
        <v>0</v>
      </c>
      <c r="Q177" s="580">
        <v>0.64300000000000002</v>
      </c>
      <c r="R177" s="580">
        <f>Q177*H177</f>
        <v>12.024100000000001</v>
      </c>
      <c r="S177" s="580">
        <v>0</v>
      </c>
      <c r="T177" s="581">
        <f>S177*H177</f>
        <v>0</v>
      </c>
      <c r="AR177" s="482" t="s">
        <v>129</v>
      </c>
      <c r="AT177" s="482" t="s">
        <v>199</v>
      </c>
      <c r="AU177" s="482" t="s">
        <v>89</v>
      </c>
      <c r="AY177" s="482" t="s">
        <v>197</v>
      </c>
      <c r="BE177" s="582">
        <f>IF(N177="základní",J177,0)</f>
        <v>0</v>
      </c>
      <c r="BF177" s="582">
        <f>IF(N177="snížená",J177,0)</f>
        <v>0</v>
      </c>
      <c r="BG177" s="582">
        <f>IF(N177="zákl. přenesená",J177,0)</f>
        <v>0</v>
      </c>
      <c r="BH177" s="582">
        <f>IF(N177="sníž. přenesená",J177,0)</f>
        <v>0</v>
      </c>
      <c r="BI177" s="582">
        <f>IF(N177="nulová",J177,0)</f>
        <v>0</v>
      </c>
      <c r="BJ177" s="482" t="s">
        <v>11</v>
      </c>
      <c r="BK177" s="582">
        <f>ROUND(I177*H177,0)</f>
        <v>0</v>
      </c>
      <c r="BL177" s="482" t="s">
        <v>129</v>
      </c>
      <c r="BM177" s="482" t="s">
        <v>6254</v>
      </c>
    </row>
    <row r="178" spans="2:65" s="606" customFormat="1">
      <c r="B178" s="605"/>
      <c r="D178" s="594" t="s">
        <v>205</v>
      </c>
      <c r="E178" s="607" t="s">
        <v>5</v>
      </c>
      <c r="F178" s="608" t="s">
        <v>6255</v>
      </c>
      <c r="H178" s="609">
        <v>18.7</v>
      </c>
      <c r="L178" s="605"/>
      <c r="M178" s="610"/>
      <c r="N178" s="611"/>
      <c r="O178" s="611"/>
      <c r="P178" s="611"/>
      <c r="Q178" s="611"/>
      <c r="R178" s="611"/>
      <c r="S178" s="611"/>
      <c r="T178" s="612"/>
      <c r="AT178" s="607" t="s">
        <v>205</v>
      </c>
      <c r="AU178" s="607" t="s">
        <v>89</v>
      </c>
      <c r="AV178" s="606" t="s">
        <v>89</v>
      </c>
      <c r="AW178" s="606" t="s">
        <v>43</v>
      </c>
      <c r="AX178" s="606" t="s">
        <v>11</v>
      </c>
      <c r="AY178" s="607" t="s">
        <v>197</v>
      </c>
    </row>
    <row r="179" spans="2:65" s="560" customFormat="1" ht="29.85" customHeight="1">
      <c r="B179" s="559"/>
      <c r="D179" s="561" t="s">
        <v>81</v>
      </c>
      <c r="E179" s="570" t="s">
        <v>303</v>
      </c>
      <c r="F179" s="570" t="s">
        <v>6256</v>
      </c>
      <c r="J179" s="571">
        <f>BK179</f>
        <v>0</v>
      </c>
      <c r="L179" s="559"/>
      <c r="M179" s="564"/>
      <c r="N179" s="565"/>
      <c r="O179" s="565"/>
      <c r="P179" s="566">
        <f>SUM(P180:P202)</f>
        <v>0</v>
      </c>
      <c r="Q179" s="565"/>
      <c r="R179" s="566">
        <f>SUM(R180:R202)</f>
        <v>0.60712200000000005</v>
      </c>
      <c r="S179" s="565"/>
      <c r="T179" s="567">
        <f>SUM(T180:T202)</f>
        <v>0</v>
      </c>
      <c r="AR179" s="561" t="s">
        <v>11</v>
      </c>
      <c r="AT179" s="568" t="s">
        <v>81</v>
      </c>
      <c r="AU179" s="568" t="s">
        <v>11</v>
      </c>
      <c r="AY179" s="561" t="s">
        <v>197</v>
      </c>
      <c r="BK179" s="569">
        <f>SUM(BK180:BK202)</f>
        <v>0</v>
      </c>
    </row>
    <row r="180" spans="2:65" s="492" customFormat="1" ht="25.5" customHeight="1">
      <c r="B180" s="493"/>
      <c r="C180" s="572" t="s">
        <v>821</v>
      </c>
      <c r="D180" s="572" t="s">
        <v>199</v>
      </c>
      <c r="E180" s="573" t="s">
        <v>6257</v>
      </c>
      <c r="F180" s="574" t="s">
        <v>6258</v>
      </c>
      <c r="G180" s="575" t="s">
        <v>876</v>
      </c>
      <c r="H180" s="576">
        <v>64.900000000000006</v>
      </c>
      <c r="I180" s="7"/>
      <c r="J180" s="577">
        <f>ROUND(I180*H180,0)</f>
        <v>0</v>
      </c>
      <c r="K180" s="574" t="s">
        <v>203</v>
      </c>
      <c r="L180" s="493"/>
      <c r="M180" s="578" t="s">
        <v>5</v>
      </c>
      <c r="N180" s="579" t="s">
        <v>53</v>
      </c>
      <c r="O180" s="494"/>
      <c r="P180" s="580">
        <f>O180*H180</f>
        <v>0</v>
      </c>
      <c r="Q180" s="580">
        <v>0</v>
      </c>
      <c r="R180" s="580">
        <f>Q180*H180</f>
        <v>0</v>
      </c>
      <c r="S180" s="580">
        <v>0</v>
      </c>
      <c r="T180" s="581">
        <f>S180*H180</f>
        <v>0</v>
      </c>
      <c r="AR180" s="482" t="s">
        <v>129</v>
      </c>
      <c r="AT180" s="482" t="s">
        <v>199</v>
      </c>
      <c r="AU180" s="482" t="s">
        <v>89</v>
      </c>
      <c r="AY180" s="482" t="s">
        <v>197</v>
      </c>
      <c r="BE180" s="582">
        <f>IF(N180="základní",J180,0)</f>
        <v>0</v>
      </c>
      <c r="BF180" s="582">
        <f>IF(N180="snížená",J180,0)</f>
        <v>0</v>
      </c>
      <c r="BG180" s="582">
        <f>IF(N180="zákl. přenesená",J180,0)</f>
        <v>0</v>
      </c>
      <c r="BH180" s="582">
        <f>IF(N180="sníž. přenesená",J180,0)</f>
        <v>0</v>
      </c>
      <c r="BI180" s="582">
        <f>IF(N180="nulová",J180,0)</f>
        <v>0</v>
      </c>
      <c r="BJ180" s="482" t="s">
        <v>11</v>
      </c>
      <c r="BK180" s="582">
        <f>ROUND(I180*H180,0)</f>
        <v>0</v>
      </c>
      <c r="BL180" s="482" t="s">
        <v>129</v>
      </c>
      <c r="BM180" s="482" t="s">
        <v>6259</v>
      </c>
    </row>
    <row r="181" spans="2:65" s="492" customFormat="1" ht="94.5">
      <c r="B181" s="493"/>
      <c r="D181" s="594" t="s">
        <v>257</v>
      </c>
      <c r="F181" s="595" t="s">
        <v>6260</v>
      </c>
      <c r="L181" s="493"/>
      <c r="M181" s="596"/>
      <c r="N181" s="494"/>
      <c r="O181" s="494"/>
      <c r="P181" s="494"/>
      <c r="Q181" s="494"/>
      <c r="R181" s="494"/>
      <c r="S181" s="494"/>
      <c r="T181" s="597"/>
      <c r="AT181" s="482" t="s">
        <v>257</v>
      </c>
      <c r="AU181" s="482" t="s">
        <v>89</v>
      </c>
    </row>
    <row r="182" spans="2:65" s="606" customFormat="1">
      <c r="B182" s="605"/>
      <c r="D182" s="594" t="s">
        <v>205</v>
      </c>
      <c r="E182" s="607" t="s">
        <v>6095</v>
      </c>
      <c r="F182" s="608" t="s">
        <v>6261</v>
      </c>
      <c r="H182" s="609">
        <v>64.900000000000006</v>
      </c>
      <c r="L182" s="605"/>
      <c r="M182" s="610"/>
      <c r="N182" s="611"/>
      <c r="O182" s="611"/>
      <c r="P182" s="611"/>
      <c r="Q182" s="611"/>
      <c r="R182" s="611"/>
      <c r="S182" s="611"/>
      <c r="T182" s="612"/>
      <c r="AT182" s="607" t="s">
        <v>205</v>
      </c>
      <c r="AU182" s="607" t="s">
        <v>89</v>
      </c>
      <c r="AV182" s="606" t="s">
        <v>89</v>
      </c>
      <c r="AW182" s="606" t="s">
        <v>43</v>
      </c>
      <c r="AX182" s="606" t="s">
        <v>11</v>
      </c>
      <c r="AY182" s="607" t="s">
        <v>197</v>
      </c>
    </row>
    <row r="183" spans="2:65" s="492" customFormat="1" ht="16.5" customHeight="1">
      <c r="B183" s="493"/>
      <c r="C183" s="629" t="s">
        <v>829</v>
      </c>
      <c r="D183" s="629" t="s">
        <v>1907</v>
      </c>
      <c r="E183" s="630" t="s">
        <v>6262</v>
      </c>
      <c r="F183" s="631" t="s">
        <v>6263</v>
      </c>
      <c r="G183" s="632" t="s">
        <v>876</v>
      </c>
      <c r="H183" s="633">
        <v>64.900000000000006</v>
      </c>
      <c r="I183" s="11"/>
      <c r="J183" s="634">
        <f>ROUND(I183*H183,0)</f>
        <v>0</v>
      </c>
      <c r="K183" s="631" t="s">
        <v>203</v>
      </c>
      <c r="L183" s="635"/>
      <c r="M183" s="636" t="s">
        <v>5</v>
      </c>
      <c r="N183" s="637" t="s">
        <v>53</v>
      </c>
      <c r="O183" s="494"/>
      <c r="P183" s="580">
        <f>O183*H183</f>
        <v>0</v>
      </c>
      <c r="Q183" s="580">
        <v>4.8000000000000001E-4</v>
      </c>
      <c r="R183" s="580">
        <f>Q183*H183</f>
        <v>3.1152000000000003E-2</v>
      </c>
      <c r="S183" s="580">
        <v>0</v>
      </c>
      <c r="T183" s="581">
        <f>S183*H183</f>
        <v>0</v>
      </c>
      <c r="AR183" s="482" t="s">
        <v>303</v>
      </c>
      <c r="AT183" s="482" t="s">
        <v>1907</v>
      </c>
      <c r="AU183" s="482" t="s">
        <v>89</v>
      </c>
      <c r="AY183" s="482" t="s">
        <v>197</v>
      </c>
      <c r="BE183" s="582">
        <f>IF(N183="základní",J183,0)</f>
        <v>0</v>
      </c>
      <c r="BF183" s="582">
        <f>IF(N183="snížená",J183,0)</f>
        <v>0</v>
      </c>
      <c r="BG183" s="582">
        <f>IF(N183="zákl. přenesená",J183,0)</f>
        <v>0</v>
      </c>
      <c r="BH183" s="582">
        <f>IF(N183="sníž. přenesená",J183,0)</f>
        <v>0</v>
      </c>
      <c r="BI183" s="582">
        <f>IF(N183="nulová",J183,0)</f>
        <v>0</v>
      </c>
      <c r="BJ183" s="482" t="s">
        <v>11</v>
      </c>
      <c r="BK183" s="582">
        <f>ROUND(I183*H183,0)</f>
        <v>0</v>
      </c>
      <c r="BL183" s="482" t="s">
        <v>129</v>
      </c>
      <c r="BM183" s="482" t="s">
        <v>6264</v>
      </c>
    </row>
    <row r="184" spans="2:65" s="606" customFormat="1">
      <c r="B184" s="605"/>
      <c r="D184" s="594" t="s">
        <v>205</v>
      </c>
      <c r="E184" s="607" t="s">
        <v>5</v>
      </c>
      <c r="F184" s="608" t="s">
        <v>6095</v>
      </c>
      <c r="H184" s="609">
        <v>64.900000000000006</v>
      </c>
      <c r="L184" s="605"/>
      <c r="M184" s="610"/>
      <c r="N184" s="611"/>
      <c r="O184" s="611"/>
      <c r="P184" s="611"/>
      <c r="Q184" s="611"/>
      <c r="R184" s="611"/>
      <c r="S184" s="611"/>
      <c r="T184" s="612"/>
      <c r="AT184" s="607" t="s">
        <v>205</v>
      </c>
      <c r="AU184" s="607" t="s">
        <v>89</v>
      </c>
      <c r="AV184" s="606" t="s">
        <v>89</v>
      </c>
      <c r="AW184" s="606" t="s">
        <v>43</v>
      </c>
      <c r="AX184" s="606" t="s">
        <v>11</v>
      </c>
      <c r="AY184" s="607" t="s">
        <v>197</v>
      </c>
    </row>
    <row r="185" spans="2:65" s="492" customFormat="1" ht="16.5" customHeight="1">
      <c r="B185" s="493"/>
      <c r="C185" s="572" t="s">
        <v>840</v>
      </c>
      <c r="D185" s="572" t="s">
        <v>199</v>
      </c>
      <c r="E185" s="573" t="s">
        <v>6265</v>
      </c>
      <c r="F185" s="574" t="s">
        <v>6266</v>
      </c>
      <c r="G185" s="575" t="s">
        <v>202</v>
      </c>
      <c r="H185" s="576">
        <v>1</v>
      </c>
      <c r="I185" s="7"/>
      <c r="J185" s="577">
        <f>ROUND(I185*H185,0)</f>
        <v>0</v>
      </c>
      <c r="K185" s="574" t="s">
        <v>203</v>
      </c>
      <c r="L185" s="493"/>
      <c r="M185" s="578" t="s">
        <v>5</v>
      </c>
      <c r="N185" s="579" t="s">
        <v>53</v>
      </c>
      <c r="O185" s="494"/>
      <c r="P185" s="580">
        <f>O185*H185</f>
        <v>0</v>
      </c>
      <c r="Q185" s="580">
        <v>0.34089999999999998</v>
      </c>
      <c r="R185" s="580">
        <f>Q185*H185</f>
        <v>0.34089999999999998</v>
      </c>
      <c r="S185" s="580">
        <v>0</v>
      </c>
      <c r="T185" s="581">
        <f>S185*H185</f>
        <v>0</v>
      </c>
      <c r="AR185" s="482" t="s">
        <v>129</v>
      </c>
      <c r="AT185" s="482" t="s">
        <v>199</v>
      </c>
      <c r="AU185" s="482" t="s">
        <v>89</v>
      </c>
      <c r="AY185" s="482" t="s">
        <v>197</v>
      </c>
      <c r="BE185" s="582">
        <f>IF(N185="základní",J185,0)</f>
        <v>0</v>
      </c>
      <c r="BF185" s="582">
        <f>IF(N185="snížená",J185,0)</f>
        <v>0</v>
      </c>
      <c r="BG185" s="582">
        <f>IF(N185="zákl. přenesená",J185,0)</f>
        <v>0</v>
      </c>
      <c r="BH185" s="582">
        <f>IF(N185="sníž. přenesená",J185,0)</f>
        <v>0</v>
      </c>
      <c r="BI185" s="582">
        <f>IF(N185="nulová",J185,0)</f>
        <v>0</v>
      </c>
      <c r="BJ185" s="482" t="s">
        <v>11</v>
      </c>
      <c r="BK185" s="582">
        <f>ROUND(I185*H185,0)</f>
        <v>0</v>
      </c>
      <c r="BL185" s="482" t="s">
        <v>129</v>
      </c>
      <c r="BM185" s="482" t="s">
        <v>6267</v>
      </c>
    </row>
    <row r="186" spans="2:65" s="492" customFormat="1" ht="108">
      <c r="B186" s="493"/>
      <c r="D186" s="594" t="s">
        <v>257</v>
      </c>
      <c r="F186" s="595" t="s">
        <v>6268</v>
      </c>
      <c r="L186" s="493"/>
      <c r="M186" s="596"/>
      <c r="N186" s="494"/>
      <c r="O186" s="494"/>
      <c r="P186" s="494"/>
      <c r="Q186" s="494"/>
      <c r="R186" s="494"/>
      <c r="S186" s="494"/>
      <c r="T186" s="597"/>
      <c r="AT186" s="482" t="s">
        <v>257</v>
      </c>
      <c r="AU186" s="482" t="s">
        <v>89</v>
      </c>
    </row>
    <row r="187" spans="2:65" s="492" customFormat="1" ht="16.5" customHeight="1">
      <c r="B187" s="493"/>
      <c r="C187" s="629" t="s">
        <v>863</v>
      </c>
      <c r="D187" s="629" t="s">
        <v>1907</v>
      </c>
      <c r="E187" s="630" t="s">
        <v>6269</v>
      </c>
      <c r="F187" s="631" t="s">
        <v>6270</v>
      </c>
      <c r="G187" s="632" t="s">
        <v>202</v>
      </c>
      <c r="H187" s="633">
        <v>1</v>
      </c>
      <c r="I187" s="11"/>
      <c r="J187" s="634">
        <f>ROUND(I187*H187,0)</f>
        <v>0</v>
      </c>
      <c r="K187" s="631" t="s">
        <v>203</v>
      </c>
      <c r="L187" s="635"/>
      <c r="M187" s="636" t="s">
        <v>5</v>
      </c>
      <c r="N187" s="637" t="s">
        <v>53</v>
      </c>
      <c r="O187" s="494"/>
      <c r="P187" s="580">
        <f>O187*H187</f>
        <v>0</v>
      </c>
      <c r="Q187" s="580">
        <v>2.1000000000000001E-2</v>
      </c>
      <c r="R187" s="580">
        <f>Q187*H187</f>
        <v>2.1000000000000001E-2</v>
      </c>
      <c r="S187" s="580">
        <v>0</v>
      </c>
      <c r="T187" s="581">
        <f>S187*H187</f>
        <v>0</v>
      </c>
      <c r="AR187" s="482" t="s">
        <v>303</v>
      </c>
      <c r="AT187" s="482" t="s">
        <v>1907</v>
      </c>
      <c r="AU187" s="482" t="s">
        <v>89</v>
      </c>
      <c r="AY187" s="482" t="s">
        <v>197</v>
      </c>
      <c r="BE187" s="582">
        <f>IF(N187="základní",J187,0)</f>
        <v>0</v>
      </c>
      <c r="BF187" s="582">
        <f>IF(N187="snížená",J187,0)</f>
        <v>0</v>
      </c>
      <c r="BG187" s="582">
        <f>IF(N187="zákl. přenesená",J187,0)</f>
        <v>0</v>
      </c>
      <c r="BH187" s="582">
        <f>IF(N187="sníž. přenesená",J187,0)</f>
        <v>0</v>
      </c>
      <c r="BI187" s="582">
        <f>IF(N187="nulová",J187,0)</f>
        <v>0</v>
      </c>
      <c r="BJ187" s="482" t="s">
        <v>11</v>
      </c>
      <c r="BK187" s="582">
        <f>ROUND(I187*H187,0)</f>
        <v>0</v>
      </c>
      <c r="BL187" s="482" t="s">
        <v>129</v>
      </c>
      <c r="BM187" s="482" t="s">
        <v>6271</v>
      </c>
    </row>
    <row r="188" spans="2:65" s="492" customFormat="1" ht="27">
      <c r="B188" s="493"/>
      <c r="D188" s="594" t="s">
        <v>2337</v>
      </c>
      <c r="F188" s="595" t="s">
        <v>6272</v>
      </c>
      <c r="L188" s="493"/>
      <c r="M188" s="596"/>
      <c r="N188" s="494"/>
      <c r="O188" s="494"/>
      <c r="P188" s="494"/>
      <c r="Q188" s="494"/>
      <c r="R188" s="494"/>
      <c r="S188" s="494"/>
      <c r="T188" s="597"/>
      <c r="AT188" s="482" t="s">
        <v>2337</v>
      </c>
      <c r="AU188" s="482" t="s">
        <v>89</v>
      </c>
    </row>
    <row r="189" spans="2:65" s="492" customFormat="1" ht="16.5" customHeight="1">
      <c r="B189" s="493"/>
      <c r="C189" s="629" t="s">
        <v>873</v>
      </c>
      <c r="D189" s="629" t="s">
        <v>1907</v>
      </c>
      <c r="E189" s="630" t="s">
        <v>6273</v>
      </c>
      <c r="F189" s="631" t="s">
        <v>6274</v>
      </c>
      <c r="G189" s="632" t="s">
        <v>202</v>
      </c>
      <c r="H189" s="633">
        <v>1</v>
      </c>
      <c r="I189" s="11"/>
      <c r="J189" s="634">
        <f>ROUND(I189*H189,0)</f>
        <v>0</v>
      </c>
      <c r="K189" s="631" t="s">
        <v>203</v>
      </c>
      <c r="L189" s="635"/>
      <c r="M189" s="636" t="s">
        <v>5</v>
      </c>
      <c r="N189" s="637" t="s">
        <v>53</v>
      </c>
      <c r="O189" s="494"/>
      <c r="P189" s="580">
        <f>O189*H189</f>
        <v>0</v>
      </c>
      <c r="Q189" s="580">
        <v>8.5000000000000006E-3</v>
      </c>
      <c r="R189" s="580">
        <f>Q189*H189</f>
        <v>8.5000000000000006E-3</v>
      </c>
      <c r="S189" s="580">
        <v>0</v>
      </c>
      <c r="T189" s="581">
        <f>S189*H189</f>
        <v>0</v>
      </c>
      <c r="AR189" s="482" t="s">
        <v>303</v>
      </c>
      <c r="AT189" s="482" t="s">
        <v>1907</v>
      </c>
      <c r="AU189" s="482" t="s">
        <v>89</v>
      </c>
      <c r="AY189" s="482" t="s">
        <v>197</v>
      </c>
      <c r="BE189" s="582">
        <f>IF(N189="základní",J189,0)</f>
        <v>0</v>
      </c>
      <c r="BF189" s="582">
        <f>IF(N189="snížená",J189,0)</f>
        <v>0</v>
      </c>
      <c r="BG189" s="582">
        <f>IF(N189="zákl. přenesená",J189,0)</f>
        <v>0</v>
      </c>
      <c r="BH189" s="582">
        <f>IF(N189="sníž. přenesená",J189,0)</f>
        <v>0</v>
      </c>
      <c r="BI189" s="582">
        <f>IF(N189="nulová",J189,0)</f>
        <v>0</v>
      </c>
      <c r="BJ189" s="482" t="s">
        <v>11</v>
      </c>
      <c r="BK189" s="582">
        <f>ROUND(I189*H189,0)</f>
        <v>0</v>
      </c>
      <c r="BL189" s="482" t="s">
        <v>129</v>
      </c>
      <c r="BM189" s="482" t="s">
        <v>6275</v>
      </c>
    </row>
    <row r="190" spans="2:65" s="492" customFormat="1" ht="27">
      <c r="B190" s="493"/>
      <c r="D190" s="594" t="s">
        <v>2337</v>
      </c>
      <c r="F190" s="595" t="s">
        <v>6276</v>
      </c>
      <c r="L190" s="493"/>
      <c r="M190" s="596"/>
      <c r="N190" s="494"/>
      <c r="O190" s="494"/>
      <c r="P190" s="494"/>
      <c r="Q190" s="494"/>
      <c r="R190" s="494"/>
      <c r="S190" s="494"/>
      <c r="T190" s="597"/>
      <c r="AT190" s="482" t="s">
        <v>2337</v>
      </c>
      <c r="AU190" s="482" t="s">
        <v>89</v>
      </c>
    </row>
    <row r="191" spans="2:65" s="492" customFormat="1" ht="16.5" customHeight="1">
      <c r="B191" s="493"/>
      <c r="C191" s="629" t="s">
        <v>884</v>
      </c>
      <c r="D191" s="629" t="s">
        <v>1907</v>
      </c>
      <c r="E191" s="630" t="s">
        <v>6277</v>
      </c>
      <c r="F191" s="631" t="s">
        <v>6278</v>
      </c>
      <c r="G191" s="632" t="s">
        <v>202</v>
      </c>
      <c r="H191" s="633">
        <v>1</v>
      </c>
      <c r="I191" s="11"/>
      <c r="J191" s="634">
        <f>ROUND(I191*H191,0)</f>
        <v>0</v>
      </c>
      <c r="K191" s="631" t="s">
        <v>203</v>
      </c>
      <c r="L191" s="635"/>
      <c r="M191" s="636" t="s">
        <v>5</v>
      </c>
      <c r="N191" s="637" t="s">
        <v>53</v>
      </c>
      <c r="O191" s="494"/>
      <c r="P191" s="580">
        <f>O191*H191</f>
        <v>0</v>
      </c>
      <c r="Q191" s="580">
        <v>2.9E-4</v>
      </c>
      <c r="R191" s="580">
        <f>Q191*H191</f>
        <v>2.9E-4</v>
      </c>
      <c r="S191" s="580">
        <v>0</v>
      </c>
      <c r="T191" s="581">
        <f>S191*H191</f>
        <v>0</v>
      </c>
      <c r="AR191" s="482" t="s">
        <v>303</v>
      </c>
      <c r="AT191" s="482" t="s">
        <v>1907</v>
      </c>
      <c r="AU191" s="482" t="s">
        <v>89</v>
      </c>
      <c r="AY191" s="482" t="s">
        <v>197</v>
      </c>
      <c r="BE191" s="582">
        <f>IF(N191="základní",J191,0)</f>
        <v>0</v>
      </c>
      <c r="BF191" s="582">
        <f>IF(N191="snížená",J191,0)</f>
        <v>0</v>
      </c>
      <c r="BG191" s="582">
        <f>IF(N191="zákl. přenesená",J191,0)</f>
        <v>0</v>
      </c>
      <c r="BH191" s="582">
        <f>IF(N191="sníž. přenesená",J191,0)</f>
        <v>0</v>
      </c>
      <c r="BI191" s="582">
        <f>IF(N191="nulová",J191,0)</f>
        <v>0</v>
      </c>
      <c r="BJ191" s="482" t="s">
        <v>11</v>
      </c>
      <c r="BK191" s="582">
        <f>ROUND(I191*H191,0)</f>
        <v>0</v>
      </c>
      <c r="BL191" s="482" t="s">
        <v>129</v>
      </c>
      <c r="BM191" s="482" t="s">
        <v>6279</v>
      </c>
    </row>
    <row r="192" spans="2:65" s="492" customFormat="1" ht="16.5" customHeight="1">
      <c r="B192" s="493"/>
      <c r="C192" s="629" t="s">
        <v>890</v>
      </c>
      <c r="D192" s="629" t="s">
        <v>1907</v>
      </c>
      <c r="E192" s="630" t="s">
        <v>6280</v>
      </c>
      <c r="F192" s="631" t="s">
        <v>6281</v>
      </c>
      <c r="G192" s="632" t="s">
        <v>202</v>
      </c>
      <c r="H192" s="633">
        <v>1</v>
      </c>
      <c r="I192" s="11"/>
      <c r="J192" s="634">
        <f>ROUND(I192*H192,0)</f>
        <v>0</v>
      </c>
      <c r="K192" s="631" t="s">
        <v>203</v>
      </c>
      <c r="L192" s="635"/>
      <c r="M192" s="636" t="s">
        <v>5</v>
      </c>
      <c r="N192" s="637" t="s">
        <v>53</v>
      </c>
      <c r="O192" s="494"/>
      <c r="P192" s="580">
        <f>O192*H192</f>
        <v>0</v>
      </c>
      <c r="Q192" s="580">
        <v>1.2E-2</v>
      </c>
      <c r="R192" s="580">
        <f>Q192*H192</f>
        <v>1.2E-2</v>
      </c>
      <c r="S192" s="580">
        <v>0</v>
      </c>
      <c r="T192" s="581">
        <f>S192*H192</f>
        <v>0</v>
      </c>
      <c r="AR192" s="482" t="s">
        <v>303</v>
      </c>
      <c r="AT192" s="482" t="s">
        <v>1907</v>
      </c>
      <c r="AU192" s="482" t="s">
        <v>89</v>
      </c>
      <c r="AY192" s="482" t="s">
        <v>197</v>
      </c>
      <c r="BE192" s="582">
        <f>IF(N192="základní",J192,0)</f>
        <v>0</v>
      </c>
      <c r="BF192" s="582">
        <f>IF(N192="snížená",J192,0)</f>
        <v>0</v>
      </c>
      <c r="BG192" s="582">
        <f>IF(N192="zákl. přenesená",J192,0)</f>
        <v>0</v>
      </c>
      <c r="BH192" s="582">
        <f>IF(N192="sníž. přenesená",J192,0)</f>
        <v>0</v>
      </c>
      <c r="BI192" s="582">
        <f>IF(N192="nulová",J192,0)</f>
        <v>0</v>
      </c>
      <c r="BJ192" s="482" t="s">
        <v>11</v>
      </c>
      <c r="BK192" s="582">
        <f>ROUND(I192*H192,0)</f>
        <v>0</v>
      </c>
      <c r="BL192" s="482" t="s">
        <v>129</v>
      </c>
      <c r="BM192" s="482" t="s">
        <v>6282</v>
      </c>
    </row>
    <row r="193" spans="2:65" s="492" customFormat="1" ht="27">
      <c r="B193" s="493"/>
      <c r="D193" s="594" t="s">
        <v>2337</v>
      </c>
      <c r="F193" s="595" t="s">
        <v>6283</v>
      </c>
      <c r="L193" s="493"/>
      <c r="M193" s="596"/>
      <c r="N193" s="494"/>
      <c r="O193" s="494"/>
      <c r="P193" s="494"/>
      <c r="Q193" s="494"/>
      <c r="R193" s="494"/>
      <c r="S193" s="494"/>
      <c r="T193" s="597"/>
      <c r="AT193" s="482" t="s">
        <v>2337</v>
      </c>
      <c r="AU193" s="482" t="s">
        <v>89</v>
      </c>
    </row>
    <row r="194" spans="2:65" s="492" customFormat="1" ht="16.5" customHeight="1">
      <c r="B194" s="493"/>
      <c r="C194" s="629" t="s">
        <v>896</v>
      </c>
      <c r="D194" s="629" t="s">
        <v>1907</v>
      </c>
      <c r="E194" s="630" t="s">
        <v>6284</v>
      </c>
      <c r="F194" s="631" t="s">
        <v>6285</v>
      </c>
      <c r="G194" s="632" t="s">
        <v>202</v>
      </c>
      <c r="H194" s="633">
        <v>1</v>
      </c>
      <c r="I194" s="11"/>
      <c r="J194" s="634">
        <f>ROUND(I194*H194,0)</f>
        <v>0</v>
      </c>
      <c r="K194" s="631" t="s">
        <v>203</v>
      </c>
      <c r="L194" s="635"/>
      <c r="M194" s="636" t="s">
        <v>5</v>
      </c>
      <c r="N194" s="637" t="s">
        <v>53</v>
      </c>
      <c r="O194" s="494"/>
      <c r="P194" s="580">
        <f>O194*H194</f>
        <v>0</v>
      </c>
      <c r="Q194" s="580">
        <v>1.2E-2</v>
      </c>
      <c r="R194" s="580">
        <f>Q194*H194</f>
        <v>1.2E-2</v>
      </c>
      <c r="S194" s="580">
        <v>0</v>
      </c>
      <c r="T194" s="581">
        <f>S194*H194</f>
        <v>0</v>
      </c>
      <c r="AR194" s="482" t="s">
        <v>303</v>
      </c>
      <c r="AT194" s="482" t="s">
        <v>1907</v>
      </c>
      <c r="AU194" s="482" t="s">
        <v>89</v>
      </c>
      <c r="AY194" s="482" t="s">
        <v>197</v>
      </c>
      <c r="BE194" s="582">
        <f>IF(N194="základní",J194,0)</f>
        <v>0</v>
      </c>
      <c r="BF194" s="582">
        <f>IF(N194="snížená",J194,0)</f>
        <v>0</v>
      </c>
      <c r="BG194" s="582">
        <f>IF(N194="zákl. přenesená",J194,0)</f>
        <v>0</v>
      </c>
      <c r="BH194" s="582">
        <f>IF(N194="sníž. přenesená",J194,0)</f>
        <v>0</v>
      </c>
      <c r="BI194" s="582">
        <f>IF(N194="nulová",J194,0)</f>
        <v>0</v>
      </c>
      <c r="BJ194" s="482" t="s">
        <v>11</v>
      </c>
      <c r="BK194" s="582">
        <f>ROUND(I194*H194,0)</f>
        <v>0</v>
      </c>
      <c r="BL194" s="482" t="s">
        <v>129</v>
      </c>
      <c r="BM194" s="482" t="s">
        <v>6286</v>
      </c>
    </row>
    <row r="195" spans="2:65" s="492" customFormat="1" ht="27">
      <c r="B195" s="493"/>
      <c r="D195" s="594" t="s">
        <v>2337</v>
      </c>
      <c r="F195" s="595" t="s">
        <v>6287</v>
      </c>
      <c r="L195" s="493"/>
      <c r="M195" s="596"/>
      <c r="N195" s="494"/>
      <c r="O195" s="494"/>
      <c r="P195" s="494"/>
      <c r="Q195" s="494"/>
      <c r="R195" s="494"/>
      <c r="S195" s="494"/>
      <c r="T195" s="597"/>
      <c r="AT195" s="482" t="s">
        <v>2337</v>
      </c>
      <c r="AU195" s="482" t="s">
        <v>89</v>
      </c>
    </row>
    <row r="196" spans="2:65" s="492" customFormat="1" ht="16.5" customHeight="1">
      <c r="B196" s="493"/>
      <c r="C196" s="629" t="s">
        <v>912</v>
      </c>
      <c r="D196" s="629" t="s">
        <v>1907</v>
      </c>
      <c r="E196" s="630" t="s">
        <v>6288</v>
      </c>
      <c r="F196" s="631" t="s">
        <v>6289</v>
      </c>
      <c r="G196" s="632" t="s">
        <v>202</v>
      </c>
      <c r="H196" s="633">
        <v>1</v>
      </c>
      <c r="I196" s="11"/>
      <c r="J196" s="634">
        <f>ROUND(I196*H196,0)</f>
        <v>0</v>
      </c>
      <c r="K196" s="631" t="s">
        <v>203</v>
      </c>
      <c r="L196" s="635"/>
      <c r="M196" s="636" t="s">
        <v>5</v>
      </c>
      <c r="N196" s="637" t="s">
        <v>53</v>
      </c>
      <c r="O196" s="494"/>
      <c r="P196" s="580">
        <f>O196*H196</f>
        <v>0</v>
      </c>
      <c r="Q196" s="580">
        <v>4.1000000000000002E-2</v>
      </c>
      <c r="R196" s="580">
        <f>Q196*H196</f>
        <v>4.1000000000000002E-2</v>
      </c>
      <c r="S196" s="580">
        <v>0</v>
      </c>
      <c r="T196" s="581">
        <f>S196*H196</f>
        <v>0</v>
      </c>
      <c r="AR196" s="482" t="s">
        <v>303</v>
      </c>
      <c r="AT196" s="482" t="s">
        <v>1907</v>
      </c>
      <c r="AU196" s="482" t="s">
        <v>89</v>
      </c>
      <c r="AY196" s="482" t="s">
        <v>197</v>
      </c>
      <c r="BE196" s="582">
        <f>IF(N196="základní",J196,0)</f>
        <v>0</v>
      </c>
      <c r="BF196" s="582">
        <f>IF(N196="snížená",J196,0)</f>
        <v>0</v>
      </c>
      <c r="BG196" s="582">
        <f>IF(N196="zákl. přenesená",J196,0)</f>
        <v>0</v>
      </c>
      <c r="BH196" s="582">
        <f>IF(N196="sníž. přenesená",J196,0)</f>
        <v>0</v>
      </c>
      <c r="BI196" s="582">
        <f>IF(N196="nulová",J196,0)</f>
        <v>0</v>
      </c>
      <c r="BJ196" s="482" t="s">
        <v>11</v>
      </c>
      <c r="BK196" s="582">
        <f>ROUND(I196*H196,0)</f>
        <v>0</v>
      </c>
      <c r="BL196" s="482" t="s">
        <v>129</v>
      </c>
      <c r="BM196" s="482" t="s">
        <v>6290</v>
      </c>
    </row>
    <row r="197" spans="2:65" s="492" customFormat="1" ht="27">
      <c r="B197" s="493"/>
      <c r="D197" s="594" t="s">
        <v>2337</v>
      </c>
      <c r="F197" s="595" t="s">
        <v>6291</v>
      </c>
      <c r="L197" s="493"/>
      <c r="M197" s="596"/>
      <c r="N197" s="494"/>
      <c r="O197" s="494"/>
      <c r="P197" s="494"/>
      <c r="Q197" s="494"/>
      <c r="R197" s="494"/>
      <c r="S197" s="494"/>
      <c r="T197" s="597"/>
      <c r="AT197" s="482" t="s">
        <v>2337</v>
      </c>
      <c r="AU197" s="482" t="s">
        <v>89</v>
      </c>
    </row>
    <row r="198" spans="2:65" s="492" customFormat="1" ht="16.5" customHeight="1">
      <c r="B198" s="493"/>
      <c r="C198" s="629" t="s">
        <v>917</v>
      </c>
      <c r="D198" s="629" t="s">
        <v>1907</v>
      </c>
      <c r="E198" s="630" t="s">
        <v>6292</v>
      </c>
      <c r="F198" s="631" t="s">
        <v>6293</v>
      </c>
      <c r="G198" s="632" t="s">
        <v>202</v>
      </c>
      <c r="H198" s="633">
        <v>1</v>
      </c>
      <c r="I198" s="11"/>
      <c r="J198" s="634">
        <f>ROUND(I198*H198,0)</f>
        <v>0</v>
      </c>
      <c r="K198" s="631" t="s">
        <v>203</v>
      </c>
      <c r="L198" s="635"/>
      <c r="M198" s="636" t="s">
        <v>5</v>
      </c>
      <c r="N198" s="637" t="s">
        <v>53</v>
      </c>
      <c r="O198" s="494"/>
      <c r="P198" s="580">
        <f>O198*H198</f>
        <v>0</v>
      </c>
      <c r="Q198" s="580">
        <v>0.14000000000000001</v>
      </c>
      <c r="R198" s="580">
        <f>Q198*H198</f>
        <v>0.14000000000000001</v>
      </c>
      <c r="S198" s="580">
        <v>0</v>
      </c>
      <c r="T198" s="581">
        <f>S198*H198</f>
        <v>0</v>
      </c>
      <c r="AR198" s="482" t="s">
        <v>303</v>
      </c>
      <c r="AT198" s="482" t="s">
        <v>1907</v>
      </c>
      <c r="AU198" s="482" t="s">
        <v>89</v>
      </c>
      <c r="AY198" s="482" t="s">
        <v>197</v>
      </c>
      <c r="BE198" s="582">
        <f>IF(N198="základní",J198,0)</f>
        <v>0</v>
      </c>
      <c r="BF198" s="582">
        <f>IF(N198="snížená",J198,0)</f>
        <v>0</v>
      </c>
      <c r="BG198" s="582">
        <f>IF(N198="zákl. přenesená",J198,0)</f>
        <v>0</v>
      </c>
      <c r="BH198" s="582">
        <f>IF(N198="sníž. přenesená",J198,0)</f>
        <v>0</v>
      </c>
      <c r="BI198" s="582">
        <f>IF(N198="nulová",J198,0)</f>
        <v>0</v>
      </c>
      <c r="BJ198" s="482" t="s">
        <v>11</v>
      </c>
      <c r="BK198" s="582">
        <f>ROUND(I198*H198,0)</f>
        <v>0</v>
      </c>
      <c r="BL198" s="482" t="s">
        <v>129</v>
      </c>
      <c r="BM198" s="482" t="s">
        <v>6294</v>
      </c>
    </row>
    <row r="199" spans="2:65" s="492" customFormat="1" ht="27">
      <c r="B199" s="493"/>
      <c r="D199" s="594" t="s">
        <v>2337</v>
      </c>
      <c r="F199" s="595" t="s">
        <v>6295</v>
      </c>
      <c r="L199" s="493"/>
      <c r="M199" s="596"/>
      <c r="N199" s="494"/>
      <c r="O199" s="494"/>
      <c r="P199" s="494"/>
      <c r="Q199" s="494"/>
      <c r="R199" s="494"/>
      <c r="S199" s="494"/>
      <c r="T199" s="597"/>
      <c r="AT199" s="482" t="s">
        <v>2337</v>
      </c>
      <c r="AU199" s="482" t="s">
        <v>89</v>
      </c>
    </row>
    <row r="200" spans="2:65" s="492" customFormat="1" ht="16.5" customHeight="1">
      <c r="B200" s="493"/>
      <c r="C200" s="629" t="s">
        <v>921</v>
      </c>
      <c r="D200" s="629" t="s">
        <v>1907</v>
      </c>
      <c r="E200" s="630" t="s">
        <v>6296</v>
      </c>
      <c r="F200" s="631" t="s">
        <v>6297</v>
      </c>
      <c r="G200" s="632" t="s">
        <v>202</v>
      </c>
      <c r="H200" s="633">
        <v>2</v>
      </c>
      <c r="I200" s="11"/>
      <c r="J200" s="634">
        <f>ROUND(I200*H200,0)</f>
        <v>0</v>
      </c>
      <c r="K200" s="631" t="s">
        <v>203</v>
      </c>
      <c r="L200" s="635"/>
      <c r="M200" s="636" t="s">
        <v>5</v>
      </c>
      <c r="N200" s="637" t="s">
        <v>53</v>
      </c>
      <c r="O200" s="494"/>
      <c r="P200" s="580">
        <f>O200*H200</f>
        <v>0</v>
      </c>
      <c r="Q200" s="580">
        <v>1.3999999999999999E-4</v>
      </c>
      <c r="R200" s="580">
        <f>Q200*H200</f>
        <v>2.7999999999999998E-4</v>
      </c>
      <c r="S200" s="580">
        <v>0</v>
      </c>
      <c r="T200" s="581">
        <f>S200*H200</f>
        <v>0</v>
      </c>
      <c r="AR200" s="482" t="s">
        <v>303</v>
      </c>
      <c r="AT200" s="482" t="s">
        <v>1907</v>
      </c>
      <c r="AU200" s="482" t="s">
        <v>89</v>
      </c>
      <c r="AY200" s="482" t="s">
        <v>197</v>
      </c>
      <c r="BE200" s="582">
        <f>IF(N200="základní",J200,0)</f>
        <v>0</v>
      </c>
      <c r="BF200" s="582">
        <f>IF(N200="snížená",J200,0)</f>
        <v>0</v>
      </c>
      <c r="BG200" s="582">
        <f>IF(N200="zákl. přenesená",J200,0)</f>
        <v>0</v>
      </c>
      <c r="BH200" s="582">
        <f>IF(N200="sníž. přenesená",J200,0)</f>
        <v>0</v>
      </c>
      <c r="BI200" s="582">
        <f>IF(N200="nulová",J200,0)</f>
        <v>0</v>
      </c>
      <c r="BJ200" s="482" t="s">
        <v>11</v>
      </c>
      <c r="BK200" s="582">
        <f>ROUND(I200*H200,0)</f>
        <v>0</v>
      </c>
      <c r="BL200" s="482" t="s">
        <v>129</v>
      </c>
      <c r="BM200" s="482" t="s">
        <v>6298</v>
      </c>
    </row>
    <row r="201" spans="2:65" s="492" customFormat="1" ht="27">
      <c r="B201" s="493"/>
      <c r="D201" s="594" t="s">
        <v>2337</v>
      </c>
      <c r="F201" s="595" t="s">
        <v>6299</v>
      </c>
      <c r="L201" s="493"/>
      <c r="M201" s="596"/>
      <c r="N201" s="494"/>
      <c r="O201" s="494"/>
      <c r="P201" s="494"/>
      <c r="Q201" s="494"/>
      <c r="R201" s="494"/>
      <c r="S201" s="494"/>
      <c r="T201" s="597"/>
      <c r="AT201" s="482" t="s">
        <v>2337</v>
      </c>
      <c r="AU201" s="482" t="s">
        <v>89</v>
      </c>
    </row>
    <row r="202" spans="2:65" s="606" customFormat="1">
      <c r="B202" s="605"/>
      <c r="D202" s="594" t="s">
        <v>205</v>
      </c>
      <c r="E202" s="607" t="s">
        <v>5</v>
      </c>
      <c r="F202" s="608" t="s">
        <v>6300</v>
      </c>
      <c r="H202" s="609">
        <v>2</v>
      </c>
      <c r="L202" s="605"/>
      <c r="M202" s="610"/>
      <c r="N202" s="611"/>
      <c r="O202" s="611"/>
      <c r="P202" s="611"/>
      <c r="Q202" s="611"/>
      <c r="R202" s="611"/>
      <c r="S202" s="611"/>
      <c r="T202" s="612"/>
      <c r="AT202" s="607" t="s">
        <v>205</v>
      </c>
      <c r="AU202" s="607" t="s">
        <v>89</v>
      </c>
      <c r="AV202" s="606" t="s">
        <v>89</v>
      </c>
      <c r="AW202" s="606" t="s">
        <v>43</v>
      </c>
      <c r="AX202" s="606" t="s">
        <v>11</v>
      </c>
      <c r="AY202" s="607" t="s">
        <v>197</v>
      </c>
    </row>
    <row r="203" spans="2:65" s="560" customFormat="1" ht="29.85" customHeight="1">
      <c r="B203" s="559"/>
      <c r="D203" s="561" t="s">
        <v>81</v>
      </c>
      <c r="E203" s="570" t="s">
        <v>320</v>
      </c>
      <c r="F203" s="570" t="s">
        <v>6301</v>
      </c>
      <c r="J203" s="571">
        <f>BK203</f>
        <v>0</v>
      </c>
      <c r="L203" s="559"/>
      <c r="M203" s="564"/>
      <c r="N203" s="565"/>
      <c r="O203" s="565"/>
      <c r="P203" s="566">
        <f>SUM(P204:P232)</f>
        <v>0</v>
      </c>
      <c r="Q203" s="565"/>
      <c r="R203" s="566">
        <f>SUM(R204:R232)</f>
        <v>79.715921000000009</v>
      </c>
      <c r="S203" s="565"/>
      <c r="T203" s="567">
        <f>SUM(T204:T232)</f>
        <v>0</v>
      </c>
      <c r="AR203" s="561" t="s">
        <v>11</v>
      </c>
      <c r="AT203" s="568" t="s">
        <v>81</v>
      </c>
      <c r="AU203" s="568" t="s">
        <v>11</v>
      </c>
      <c r="AY203" s="561" t="s">
        <v>197</v>
      </c>
      <c r="BK203" s="569">
        <f>SUM(BK204:BK232)</f>
        <v>0</v>
      </c>
    </row>
    <row r="204" spans="2:65" s="492" customFormat="1" ht="25.5" customHeight="1">
      <c r="B204" s="493"/>
      <c r="C204" s="572" t="s">
        <v>926</v>
      </c>
      <c r="D204" s="572" t="s">
        <v>199</v>
      </c>
      <c r="E204" s="573" t="s">
        <v>6302</v>
      </c>
      <c r="F204" s="574" t="s">
        <v>6303</v>
      </c>
      <c r="G204" s="575" t="s">
        <v>876</v>
      </c>
      <c r="H204" s="576">
        <v>78.8</v>
      </c>
      <c r="I204" s="7"/>
      <c r="J204" s="577">
        <f>ROUND(I204*H204,0)</f>
        <v>0</v>
      </c>
      <c r="K204" s="574" t="s">
        <v>5</v>
      </c>
      <c r="L204" s="493"/>
      <c r="M204" s="578" t="s">
        <v>5</v>
      </c>
      <c r="N204" s="579" t="s">
        <v>53</v>
      </c>
      <c r="O204" s="494"/>
      <c r="P204" s="580">
        <f>O204*H204</f>
        <v>0</v>
      </c>
      <c r="Q204" s="580">
        <v>8.5000000000000006E-2</v>
      </c>
      <c r="R204" s="580">
        <f>Q204*H204</f>
        <v>6.6980000000000004</v>
      </c>
      <c r="S204" s="580">
        <v>0</v>
      </c>
      <c r="T204" s="581">
        <f>S204*H204</f>
        <v>0</v>
      </c>
      <c r="AR204" s="482" t="s">
        <v>129</v>
      </c>
      <c r="AT204" s="482" t="s">
        <v>199</v>
      </c>
      <c r="AU204" s="482" t="s">
        <v>89</v>
      </c>
      <c r="AY204" s="482" t="s">
        <v>197</v>
      </c>
      <c r="BE204" s="582">
        <f>IF(N204="základní",J204,0)</f>
        <v>0</v>
      </c>
      <c r="BF204" s="582">
        <f>IF(N204="snížená",J204,0)</f>
        <v>0</v>
      </c>
      <c r="BG204" s="582">
        <f>IF(N204="zákl. přenesená",J204,0)</f>
        <v>0</v>
      </c>
      <c r="BH204" s="582">
        <f>IF(N204="sníž. přenesená",J204,0)</f>
        <v>0</v>
      </c>
      <c r="BI204" s="582">
        <f>IF(N204="nulová",J204,0)</f>
        <v>0</v>
      </c>
      <c r="BJ204" s="482" t="s">
        <v>11</v>
      </c>
      <c r="BK204" s="582">
        <f>ROUND(I204*H204,0)</f>
        <v>0</v>
      </c>
      <c r="BL204" s="482" t="s">
        <v>129</v>
      </c>
      <c r="BM204" s="482" t="s">
        <v>6304</v>
      </c>
    </row>
    <row r="205" spans="2:65" s="606" customFormat="1">
      <c r="B205" s="605"/>
      <c r="D205" s="594" t="s">
        <v>205</v>
      </c>
      <c r="E205" s="607" t="s">
        <v>5</v>
      </c>
      <c r="F205" s="608" t="s">
        <v>6305</v>
      </c>
      <c r="H205" s="609">
        <v>78.8</v>
      </c>
      <c r="L205" s="605"/>
      <c r="M205" s="610"/>
      <c r="N205" s="611"/>
      <c r="O205" s="611"/>
      <c r="P205" s="611"/>
      <c r="Q205" s="611"/>
      <c r="R205" s="611"/>
      <c r="S205" s="611"/>
      <c r="T205" s="612"/>
      <c r="AT205" s="607" t="s">
        <v>205</v>
      </c>
      <c r="AU205" s="607" t="s">
        <v>89</v>
      </c>
      <c r="AV205" s="606" t="s">
        <v>89</v>
      </c>
      <c r="AW205" s="606" t="s">
        <v>43</v>
      </c>
      <c r="AX205" s="606" t="s">
        <v>11</v>
      </c>
      <c r="AY205" s="607" t="s">
        <v>197</v>
      </c>
    </row>
    <row r="206" spans="2:65" s="492" customFormat="1" ht="25.5" customHeight="1">
      <c r="B206" s="493"/>
      <c r="C206" s="572" t="s">
        <v>933</v>
      </c>
      <c r="D206" s="572" t="s">
        <v>199</v>
      </c>
      <c r="E206" s="573" t="s">
        <v>6306</v>
      </c>
      <c r="F206" s="574" t="s">
        <v>6307</v>
      </c>
      <c r="G206" s="575" t="s">
        <v>202</v>
      </c>
      <c r="H206" s="576">
        <v>4</v>
      </c>
      <c r="I206" s="7"/>
      <c r="J206" s="577">
        <f>ROUND(I206*H206,0)</f>
        <v>0</v>
      </c>
      <c r="K206" s="574" t="s">
        <v>203</v>
      </c>
      <c r="L206" s="493"/>
      <c r="M206" s="578" t="s">
        <v>5</v>
      </c>
      <c r="N206" s="579" t="s">
        <v>53</v>
      </c>
      <c r="O206" s="494"/>
      <c r="P206" s="580">
        <f>O206*H206</f>
        <v>0</v>
      </c>
      <c r="Q206" s="580">
        <v>6.9999999999999999E-4</v>
      </c>
      <c r="R206" s="580">
        <f>Q206*H206</f>
        <v>2.8E-3</v>
      </c>
      <c r="S206" s="580">
        <v>0</v>
      </c>
      <c r="T206" s="581">
        <f>S206*H206</f>
        <v>0</v>
      </c>
      <c r="AR206" s="482" t="s">
        <v>129</v>
      </c>
      <c r="AT206" s="482" t="s">
        <v>199</v>
      </c>
      <c r="AU206" s="482" t="s">
        <v>89</v>
      </c>
      <c r="AY206" s="482" t="s">
        <v>197</v>
      </c>
      <c r="BE206" s="582">
        <f>IF(N206="základní",J206,0)</f>
        <v>0</v>
      </c>
      <c r="BF206" s="582">
        <f>IF(N206="snížená",J206,0)</f>
        <v>0</v>
      </c>
      <c r="BG206" s="582">
        <f>IF(N206="zákl. přenesená",J206,0)</f>
        <v>0</v>
      </c>
      <c r="BH206" s="582">
        <f>IF(N206="sníž. přenesená",J206,0)</f>
        <v>0</v>
      </c>
      <c r="BI206" s="582">
        <f>IF(N206="nulová",J206,0)</f>
        <v>0</v>
      </c>
      <c r="BJ206" s="482" t="s">
        <v>11</v>
      </c>
      <c r="BK206" s="582">
        <f>ROUND(I206*H206,0)</f>
        <v>0</v>
      </c>
      <c r="BL206" s="482" t="s">
        <v>129</v>
      </c>
      <c r="BM206" s="482" t="s">
        <v>6308</v>
      </c>
    </row>
    <row r="207" spans="2:65" s="492" customFormat="1" ht="135">
      <c r="B207" s="493"/>
      <c r="D207" s="594" t="s">
        <v>257</v>
      </c>
      <c r="F207" s="595" t="s">
        <v>6309</v>
      </c>
      <c r="L207" s="493"/>
      <c r="M207" s="596"/>
      <c r="N207" s="494"/>
      <c r="O207" s="494"/>
      <c r="P207" s="494"/>
      <c r="Q207" s="494"/>
      <c r="R207" s="494"/>
      <c r="S207" s="494"/>
      <c r="T207" s="597"/>
      <c r="AT207" s="482" t="s">
        <v>257</v>
      </c>
      <c r="AU207" s="482" t="s">
        <v>89</v>
      </c>
    </row>
    <row r="208" spans="2:65" s="492" customFormat="1" ht="16.5" customHeight="1">
      <c r="B208" s="493"/>
      <c r="C208" s="629" t="s">
        <v>938</v>
      </c>
      <c r="D208" s="629" t="s">
        <v>1907</v>
      </c>
      <c r="E208" s="630" t="s">
        <v>6310</v>
      </c>
      <c r="F208" s="631" t="s">
        <v>6311</v>
      </c>
      <c r="G208" s="632" t="s">
        <v>202</v>
      </c>
      <c r="H208" s="633">
        <v>2</v>
      </c>
      <c r="I208" s="11"/>
      <c r="J208" s="634">
        <f>ROUND(I208*H208,0)</f>
        <v>0</v>
      </c>
      <c r="K208" s="631" t="s">
        <v>203</v>
      </c>
      <c r="L208" s="635"/>
      <c r="M208" s="636" t="s">
        <v>5</v>
      </c>
      <c r="N208" s="637" t="s">
        <v>53</v>
      </c>
      <c r="O208" s="494"/>
      <c r="P208" s="580">
        <f>O208*H208</f>
        <v>0</v>
      </c>
      <c r="Q208" s="580">
        <v>3.0000000000000001E-3</v>
      </c>
      <c r="R208" s="580">
        <f>Q208*H208</f>
        <v>6.0000000000000001E-3</v>
      </c>
      <c r="S208" s="580">
        <v>0</v>
      </c>
      <c r="T208" s="581">
        <f>S208*H208</f>
        <v>0</v>
      </c>
      <c r="AR208" s="482" t="s">
        <v>303</v>
      </c>
      <c r="AT208" s="482" t="s">
        <v>1907</v>
      </c>
      <c r="AU208" s="482" t="s">
        <v>89</v>
      </c>
      <c r="AY208" s="482" t="s">
        <v>197</v>
      </c>
      <c r="BE208" s="582">
        <f>IF(N208="základní",J208,0)</f>
        <v>0</v>
      </c>
      <c r="BF208" s="582">
        <f>IF(N208="snížená",J208,0)</f>
        <v>0</v>
      </c>
      <c r="BG208" s="582">
        <f>IF(N208="zákl. přenesená",J208,0)</f>
        <v>0</v>
      </c>
      <c r="BH208" s="582">
        <f>IF(N208="sníž. přenesená",J208,0)</f>
        <v>0</v>
      </c>
      <c r="BI208" s="582">
        <f>IF(N208="nulová",J208,0)</f>
        <v>0</v>
      </c>
      <c r="BJ208" s="482" t="s">
        <v>11</v>
      </c>
      <c r="BK208" s="582">
        <f>ROUND(I208*H208,0)</f>
        <v>0</v>
      </c>
      <c r="BL208" s="482" t="s">
        <v>129</v>
      </c>
      <c r="BM208" s="482" t="s">
        <v>6312</v>
      </c>
    </row>
    <row r="209" spans="2:65" s="492" customFormat="1" ht="16.5" customHeight="1">
      <c r="B209" s="493"/>
      <c r="C209" s="629" t="s">
        <v>944</v>
      </c>
      <c r="D209" s="629" t="s">
        <v>1907</v>
      </c>
      <c r="E209" s="630" t="s">
        <v>6313</v>
      </c>
      <c r="F209" s="631" t="s">
        <v>6314</v>
      </c>
      <c r="G209" s="632" t="s">
        <v>202</v>
      </c>
      <c r="H209" s="633">
        <v>2</v>
      </c>
      <c r="I209" s="11"/>
      <c r="J209" s="634">
        <f>ROUND(I209*H209,0)</f>
        <v>0</v>
      </c>
      <c r="K209" s="631" t="s">
        <v>203</v>
      </c>
      <c r="L209" s="635"/>
      <c r="M209" s="636" t="s">
        <v>5</v>
      </c>
      <c r="N209" s="637" t="s">
        <v>53</v>
      </c>
      <c r="O209" s="494"/>
      <c r="P209" s="580">
        <f>O209*H209</f>
        <v>0</v>
      </c>
      <c r="Q209" s="580">
        <v>4.0000000000000001E-3</v>
      </c>
      <c r="R209" s="580">
        <f>Q209*H209</f>
        <v>8.0000000000000002E-3</v>
      </c>
      <c r="S209" s="580">
        <v>0</v>
      </c>
      <c r="T209" s="581">
        <f>S209*H209</f>
        <v>0</v>
      </c>
      <c r="AR209" s="482" t="s">
        <v>303</v>
      </c>
      <c r="AT209" s="482" t="s">
        <v>1907</v>
      </c>
      <c r="AU209" s="482" t="s">
        <v>89</v>
      </c>
      <c r="AY209" s="482" t="s">
        <v>197</v>
      </c>
      <c r="BE209" s="582">
        <f>IF(N209="základní",J209,0)</f>
        <v>0</v>
      </c>
      <c r="BF209" s="582">
        <f>IF(N209="snížená",J209,0)</f>
        <v>0</v>
      </c>
      <c r="BG209" s="582">
        <f>IF(N209="zákl. přenesená",J209,0)</f>
        <v>0</v>
      </c>
      <c r="BH209" s="582">
        <f>IF(N209="sníž. přenesená",J209,0)</f>
        <v>0</v>
      </c>
      <c r="BI209" s="582">
        <f>IF(N209="nulová",J209,0)</f>
        <v>0</v>
      </c>
      <c r="BJ209" s="482" t="s">
        <v>11</v>
      </c>
      <c r="BK209" s="582">
        <f>ROUND(I209*H209,0)</f>
        <v>0</v>
      </c>
      <c r="BL209" s="482" t="s">
        <v>129</v>
      </c>
      <c r="BM209" s="482" t="s">
        <v>6315</v>
      </c>
    </row>
    <row r="210" spans="2:65" s="492" customFormat="1" ht="16.5" customHeight="1">
      <c r="B210" s="493"/>
      <c r="C210" s="572" t="s">
        <v>949</v>
      </c>
      <c r="D210" s="572" t="s">
        <v>199</v>
      </c>
      <c r="E210" s="573" t="s">
        <v>6316</v>
      </c>
      <c r="F210" s="574" t="s">
        <v>6317</v>
      </c>
      <c r="G210" s="575" t="s">
        <v>202</v>
      </c>
      <c r="H210" s="576">
        <v>2</v>
      </c>
      <c r="I210" s="7"/>
      <c r="J210" s="577">
        <f>ROUND(I210*H210,0)</f>
        <v>0</v>
      </c>
      <c r="K210" s="574" t="s">
        <v>203</v>
      </c>
      <c r="L210" s="493"/>
      <c r="M210" s="578" t="s">
        <v>5</v>
      </c>
      <c r="N210" s="579" t="s">
        <v>53</v>
      </c>
      <c r="O210" s="494"/>
      <c r="P210" s="580">
        <f>O210*H210</f>
        <v>0</v>
      </c>
      <c r="Q210" s="580">
        <v>0.10940999999999999</v>
      </c>
      <c r="R210" s="580">
        <f>Q210*H210</f>
        <v>0.21881999999999999</v>
      </c>
      <c r="S210" s="580">
        <v>0</v>
      </c>
      <c r="T210" s="581">
        <f>S210*H210</f>
        <v>0</v>
      </c>
      <c r="AR210" s="482" t="s">
        <v>129</v>
      </c>
      <c r="AT210" s="482" t="s">
        <v>199</v>
      </c>
      <c r="AU210" s="482" t="s">
        <v>89</v>
      </c>
      <c r="AY210" s="482" t="s">
        <v>197</v>
      </c>
      <c r="BE210" s="582">
        <f>IF(N210="základní",J210,0)</f>
        <v>0</v>
      </c>
      <c r="BF210" s="582">
        <f>IF(N210="snížená",J210,0)</f>
        <v>0</v>
      </c>
      <c r="BG210" s="582">
        <f>IF(N210="zákl. přenesená",J210,0)</f>
        <v>0</v>
      </c>
      <c r="BH210" s="582">
        <f>IF(N210="sníž. přenesená",J210,0)</f>
        <v>0</v>
      </c>
      <c r="BI210" s="582">
        <f>IF(N210="nulová",J210,0)</f>
        <v>0</v>
      </c>
      <c r="BJ210" s="482" t="s">
        <v>11</v>
      </c>
      <c r="BK210" s="582">
        <f>ROUND(I210*H210,0)</f>
        <v>0</v>
      </c>
      <c r="BL210" s="482" t="s">
        <v>129</v>
      </c>
      <c r="BM210" s="482" t="s">
        <v>6318</v>
      </c>
    </row>
    <row r="211" spans="2:65" s="492" customFormat="1" ht="94.5">
      <c r="B211" s="493"/>
      <c r="D211" s="594" t="s">
        <v>257</v>
      </c>
      <c r="F211" s="595" t="s">
        <v>6319</v>
      </c>
      <c r="L211" s="493"/>
      <c r="M211" s="596"/>
      <c r="N211" s="494"/>
      <c r="O211" s="494"/>
      <c r="P211" s="494"/>
      <c r="Q211" s="494"/>
      <c r="R211" s="494"/>
      <c r="S211" s="494"/>
      <c r="T211" s="597"/>
      <c r="AT211" s="482" t="s">
        <v>257</v>
      </c>
      <c r="AU211" s="482" t="s">
        <v>89</v>
      </c>
    </row>
    <row r="212" spans="2:65" s="492" customFormat="1" ht="16.5" customHeight="1">
      <c r="B212" s="493"/>
      <c r="C212" s="629" t="s">
        <v>1022</v>
      </c>
      <c r="D212" s="629" t="s">
        <v>1907</v>
      </c>
      <c r="E212" s="630" t="s">
        <v>6320</v>
      </c>
      <c r="F212" s="631" t="s">
        <v>6321</v>
      </c>
      <c r="G212" s="632" t="s">
        <v>202</v>
      </c>
      <c r="H212" s="633">
        <v>2</v>
      </c>
      <c r="I212" s="11"/>
      <c r="J212" s="634">
        <f>ROUND(I212*H212,0)</f>
        <v>0</v>
      </c>
      <c r="K212" s="631" t="s">
        <v>203</v>
      </c>
      <c r="L212" s="635"/>
      <c r="M212" s="636" t="s">
        <v>5</v>
      </c>
      <c r="N212" s="637" t="s">
        <v>53</v>
      </c>
      <c r="O212" s="494"/>
      <c r="P212" s="580">
        <f>O212*H212</f>
        <v>0</v>
      </c>
      <c r="Q212" s="580">
        <v>6.1000000000000004E-3</v>
      </c>
      <c r="R212" s="580">
        <f>Q212*H212</f>
        <v>1.2200000000000001E-2</v>
      </c>
      <c r="S212" s="580">
        <v>0</v>
      </c>
      <c r="T212" s="581">
        <f>S212*H212</f>
        <v>0</v>
      </c>
      <c r="AR212" s="482" t="s">
        <v>303</v>
      </c>
      <c r="AT212" s="482" t="s">
        <v>1907</v>
      </c>
      <c r="AU212" s="482" t="s">
        <v>89</v>
      </c>
      <c r="AY212" s="482" t="s">
        <v>197</v>
      </c>
      <c r="BE212" s="582">
        <f>IF(N212="základní",J212,0)</f>
        <v>0</v>
      </c>
      <c r="BF212" s="582">
        <f>IF(N212="snížená",J212,0)</f>
        <v>0</v>
      </c>
      <c r="BG212" s="582">
        <f>IF(N212="zákl. přenesená",J212,0)</f>
        <v>0</v>
      </c>
      <c r="BH212" s="582">
        <f>IF(N212="sníž. přenesená",J212,0)</f>
        <v>0</v>
      </c>
      <c r="BI212" s="582">
        <f>IF(N212="nulová",J212,0)</f>
        <v>0</v>
      </c>
      <c r="BJ212" s="482" t="s">
        <v>11</v>
      </c>
      <c r="BK212" s="582">
        <f>ROUND(I212*H212,0)</f>
        <v>0</v>
      </c>
      <c r="BL212" s="482" t="s">
        <v>129</v>
      </c>
      <c r="BM212" s="482" t="s">
        <v>6322</v>
      </c>
    </row>
    <row r="213" spans="2:65" s="492" customFormat="1" ht="16.5" customHeight="1">
      <c r="B213" s="493"/>
      <c r="C213" s="629" t="s">
        <v>1130</v>
      </c>
      <c r="D213" s="629" t="s">
        <v>1907</v>
      </c>
      <c r="E213" s="630" t="s">
        <v>6323</v>
      </c>
      <c r="F213" s="631" t="s">
        <v>6324</v>
      </c>
      <c r="G213" s="632" t="s">
        <v>202</v>
      </c>
      <c r="H213" s="633">
        <v>2</v>
      </c>
      <c r="I213" s="11"/>
      <c r="J213" s="634">
        <f>ROUND(I213*H213,0)</f>
        <v>0</v>
      </c>
      <c r="K213" s="631" t="s">
        <v>203</v>
      </c>
      <c r="L213" s="635"/>
      <c r="M213" s="636" t="s">
        <v>5</v>
      </c>
      <c r="N213" s="637" t="s">
        <v>53</v>
      </c>
      <c r="O213" s="494"/>
      <c r="P213" s="580">
        <f>O213*H213</f>
        <v>0</v>
      </c>
      <c r="Q213" s="580">
        <v>1E-4</v>
      </c>
      <c r="R213" s="580">
        <f>Q213*H213</f>
        <v>2.0000000000000001E-4</v>
      </c>
      <c r="S213" s="580">
        <v>0</v>
      </c>
      <c r="T213" s="581">
        <f>S213*H213</f>
        <v>0</v>
      </c>
      <c r="AR213" s="482" t="s">
        <v>303</v>
      </c>
      <c r="AT213" s="482" t="s">
        <v>1907</v>
      </c>
      <c r="AU213" s="482" t="s">
        <v>89</v>
      </c>
      <c r="AY213" s="482" t="s">
        <v>197</v>
      </c>
      <c r="BE213" s="582">
        <f>IF(N213="základní",J213,0)</f>
        <v>0</v>
      </c>
      <c r="BF213" s="582">
        <f>IF(N213="snížená",J213,0)</f>
        <v>0</v>
      </c>
      <c r="BG213" s="582">
        <f>IF(N213="zákl. přenesená",J213,0)</f>
        <v>0</v>
      </c>
      <c r="BH213" s="582">
        <f>IF(N213="sníž. přenesená",J213,0)</f>
        <v>0</v>
      </c>
      <c r="BI213" s="582">
        <f>IF(N213="nulová",J213,0)</f>
        <v>0</v>
      </c>
      <c r="BJ213" s="482" t="s">
        <v>11</v>
      </c>
      <c r="BK213" s="582">
        <f>ROUND(I213*H213,0)</f>
        <v>0</v>
      </c>
      <c r="BL213" s="482" t="s">
        <v>129</v>
      </c>
      <c r="BM213" s="482" t="s">
        <v>6325</v>
      </c>
    </row>
    <row r="214" spans="2:65" s="492" customFormat="1" ht="16.5" customHeight="1">
      <c r="B214" s="493"/>
      <c r="C214" s="629" t="s">
        <v>1135</v>
      </c>
      <c r="D214" s="629" t="s">
        <v>1907</v>
      </c>
      <c r="E214" s="630" t="s">
        <v>6326</v>
      </c>
      <c r="F214" s="631" t="s">
        <v>6327</v>
      </c>
      <c r="G214" s="632" t="s">
        <v>202</v>
      </c>
      <c r="H214" s="633">
        <v>8</v>
      </c>
      <c r="I214" s="11"/>
      <c r="J214" s="634">
        <f>ROUND(I214*H214,0)</f>
        <v>0</v>
      </c>
      <c r="K214" s="631" t="s">
        <v>203</v>
      </c>
      <c r="L214" s="635"/>
      <c r="M214" s="636" t="s">
        <v>5</v>
      </c>
      <c r="N214" s="637" t="s">
        <v>53</v>
      </c>
      <c r="O214" s="494"/>
      <c r="P214" s="580">
        <f>O214*H214</f>
        <v>0</v>
      </c>
      <c r="Q214" s="580">
        <v>3.5E-4</v>
      </c>
      <c r="R214" s="580">
        <f>Q214*H214</f>
        <v>2.8E-3</v>
      </c>
      <c r="S214" s="580">
        <v>0</v>
      </c>
      <c r="T214" s="581">
        <f>S214*H214</f>
        <v>0</v>
      </c>
      <c r="AR214" s="482" t="s">
        <v>303</v>
      </c>
      <c r="AT214" s="482" t="s">
        <v>1907</v>
      </c>
      <c r="AU214" s="482" t="s">
        <v>89</v>
      </c>
      <c r="AY214" s="482" t="s">
        <v>197</v>
      </c>
      <c r="BE214" s="582">
        <f>IF(N214="základní",J214,0)</f>
        <v>0</v>
      </c>
      <c r="BF214" s="582">
        <f>IF(N214="snížená",J214,0)</f>
        <v>0</v>
      </c>
      <c r="BG214" s="582">
        <f>IF(N214="zákl. přenesená",J214,0)</f>
        <v>0</v>
      </c>
      <c r="BH214" s="582">
        <f>IF(N214="sníž. přenesená",J214,0)</f>
        <v>0</v>
      </c>
      <c r="BI214" s="582">
        <f>IF(N214="nulová",J214,0)</f>
        <v>0</v>
      </c>
      <c r="BJ214" s="482" t="s">
        <v>11</v>
      </c>
      <c r="BK214" s="582">
        <f>ROUND(I214*H214,0)</f>
        <v>0</v>
      </c>
      <c r="BL214" s="482" t="s">
        <v>129</v>
      </c>
      <c r="BM214" s="482" t="s">
        <v>6328</v>
      </c>
    </row>
    <row r="215" spans="2:65" s="606" customFormat="1">
      <c r="B215" s="605"/>
      <c r="D215" s="594" t="s">
        <v>205</v>
      </c>
      <c r="E215" s="607" t="s">
        <v>5</v>
      </c>
      <c r="F215" s="608" t="s">
        <v>6329</v>
      </c>
      <c r="H215" s="609">
        <v>8</v>
      </c>
      <c r="L215" s="605"/>
      <c r="M215" s="610"/>
      <c r="N215" s="611"/>
      <c r="O215" s="611"/>
      <c r="P215" s="611"/>
      <c r="Q215" s="611"/>
      <c r="R215" s="611"/>
      <c r="S215" s="611"/>
      <c r="T215" s="612"/>
      <c r="AT215" s="607" t="s">
        <v>205</v>
      </c>
      <c r="AU215" s="607" t="s">
        <v>89</v>
      </c>
      <c r="AV215" s="606" t="s">
        <v>89</v>
      </c>
      <c r="AW215" s="606" t="s">
        <v>43</v>
      </c>
      <c r="AX215" s="606" t="s">
        <v>11</v>
      </c>
      <c r="AY215" s="607" t="s">
        <v>197</v>
      </c>
    </row>
    <row r="216" spans="2:65" s="492" customFormat="1" ht="38.25" customHeight="1">
      <c r="B216" s="493"/>
      <c r="C216" s="572" t="s">
        <v>1140</v>
      </c>
      <c r="D216" s="572" t="s">
        <v>199</v>
      </c>
      <c r="E216" s="573" t="s">
        <v>6330</v>
      </c>
      <c r="F216" s="574" t="s">
        <v>6331</v>
      </c>
      <c r="G216" s="575" t="s">
        <v>876</v>
      </c>
      <c r="H216" s="576">
        <v>8.1</v>
      </c>
      <c r="I216" s="7"/>
      <c r="J216" s="577">
        <f>ROUND(I216*H216,0)</f>
        <v>0</v>
      </c>
      <c r="K216" s="574" t="s">
        <v>203</v>
      </c>
      <c r="L216" s="493"/>
      <c r="M216" s="578" t="s">
        <v>5</v>
      </c>
      <c r="N216" s="579" t="s">
        <v>53</v>
      </c>
      <c r="O216" s="494"/>
      <c r="P216" s="580">
        <f>O216*H216</f>
        <v>0</v>
      </c>
      <c r="Q216" s="580">
        <v>0.20219000000000001</v>
      </c>
      <c r="R216" s="580">
        <f>Q216*H216</f>
        <v>1.6377390000000001</v>
      </c>
      <c r="S216" s="580">
        <v>0</v>
      </c>
      <c r="T216" s="581">
        <f>S216*H216</f>
        <v>0</v>
      </c>
      <c r="AR216" s="482" t="s">
        <v>129</v>
      </c>
      <c r="AT216" s="482" t="s">
        <v>199</v>
      </c>
      <c r="AU216" s="482" t="s">
        <v>89</v>
      </c>
      <c r="AY216" s="482" t="s">
        <v>197</v>
      </c>
      <c r="BE216" s="582">
        <f>IF(N216="základní",J216,0)</f>
        <v>0</v>
      </c>
      <c r="BF216" s="582">
        <f>IF(N216="snížená",J216,0)</f>
        <v>0</v>
      </c>
      <c r="BG216" s="582">
        <f>IF(N216="zákl. přenesená",J216,0)</f>
        <v>0</v>
      </c>
      <c r="BH216" s="582">
        <f>IF(N216="sníž. přenesená",J216,0)</f>
        <v>0</v>
      </c>
      <c r="BI216" s="582">
        <f>IF(N216="nulová",J216,0)</f>
        <v>0</v>
      </c>
      <c r="BJ216" s="482" t="s">
        <v>11</v>
      </c>
      <c r="BK216" s="582">
        <f>ROUND(I216*H216,0)</f>
        <v>0</v>
      </c>
      <c r="BL216" s="482" t="s">
        <v>129</v>
      </c>
      <c r="BM216" s="482" t="s">
        <v>6332</v>
      </c>
    </row>
    <row r="217" spans="2:65" s="492" customFormat="1" ht="94.5">
      <c r="B217" s="493"/>
      <c r="D217" s="594" t="s">
        <v>257</v>
      </c>
      <c r="F217" s="595" t="s">
        <v>5758</v>
      </c>
      <c r="L217" s="493"/>
      <c r="M217" s="596"/>
      <c r="N217" s="494"/>
      <c r="O217" s="494"/>
      <c r="P217" s="494"/>
      <c r="Q217" s="494"/>
      <c r="R217" s="494"/>
      <c r="S217" s="494"/>
      <c r="T217" s="597"/>
      <c r="AT217" s="482" t="s">
        <v>257</v>
      </c>
      <c r="AU217" s="482" t="s">
        <v>89</v>
      </c>
    </row>
    <row r="218" spans="2:65" s="492" customFormat="1" ht="16.5" customHeight="1">
      <c r="B218" s="493"/>
      <c r="C218" s="629" t="s">
        <v>1146</v>
      </c>
      <c r="D218" s="629" t="s">
        <v>1907</v>
      </c>
      <c r="E218" s="630" t="s">
        <v>6333</v>
      </c>
      <c r="F218" s="631" t="s">
        <v>6334</v>
      </c>
      <c r="G218" s="632" t="s">
        <v>202</v>
      </c>
      <c r="H218" s="633">
        <v>14</v>
      </c>
      <c r="I218" s="11"/>
      <c r="J218" s="634">
        <f>ROUND(I218*H218,0)</f>
        <v>0</v>
      </c>
      <c r="K218" s="631" t="s">
        <v>5</v>
      </c>
      <c r="L218" s="635"/>
      <c r="M218" s="636" t="s">
        <v>5</v>
      </c>
      <c r="N218" s="637" t="s">
        <v>53</v>
      </c>
      <c r="O218" s="494"/>
      <c r="P218" s="580">
        <f>O218*H218</f>
        <v>0</v>
      </c>
      <c r="Q218" s="580">
        <v>6.7000000000000004E-2</v>
      </c>
      <c r="R218" s="580">
        <f>Q218*H218</f>
        <v>0.93800000000000006</v>
      </c>
      <c r="S218" s="580">
        <v>0</v>
      </c>
      <c r="T218" s="581">
        <f>S218*H218</f>
        <v>0</v>
      </c>
      <c r="AR218" s="482" t="s">
        <v>303</v>
      </c>
      <c r="AT218" s="482" t="s">
        <v>1907</v>
      </c>
      <c r="AU218" s="482" t="s">
        <v>89</v>
      </c>
      <c r="AY218" s="482" t="s">
        <v>197</v>
      </c>
      <c r="BE218" s="582">
        <f>IF(N218="základní",J218,0)</f>
        <v>0</v>
      </c>
      <c r="BF218" s="582">
        <f>IF(N218="snížená",J218,0)</f>
        <v>0</v>
      </c>
      <c r="BG218" s="582">
        <f>IF(N218="zákl. přenesená",J218,0)</f>
        <v>0</v>
      </c>
      <c r="BH218" s="582">
        <f>IF(N218="sníž. přenesená",J218,0)</f>
        <v>0</v>
      </c>
      <c r="BI218" s="582">
        <f>IF(N218="nulová",J218,0)</f>
        <v>0</v>
      </c>
      <c r="BJ218" s="482" t="s">
        <v>11</v>
      </c>
      <c r="BK218" s="582">
        <f>ROUND(I218*H218,0)</f>
        <v>0</v>
      </c>
      <c r="BL218" s="482" t="s">
        <v>129</v>
      </c>
      <c r="BM218" s="482" t="s">
        <v>6335</v>
      </c>
    </row>
    <row r="219" spans="2:65" s="492" customFormat="1" ht="38.25" customHeight="1">
      <c r="B219" s="493"/>
      <c r="C219" s="572" t="s">
        <v>1151</v>
      </c>
      <c r="D219" s="572" t="s">
        <v>199</v>
      </c>
      <c r="E219" s="573" t="s">
        <v>5755</v>
      </c>
      <c r="F219" s="574" t="s">
        <v>5756</v>
      </c>
      <c r="G219" s="575" t="s">
        <v>876</v>
      </c>
      <c r="H219" s="576">
        <v>152.69999999999999</v>
      </c>
      <c r="I219" s="7"/>
      <c r="J219" s="577">
        <f>ROUND(I219*H219,0)</f>
        <v>0</v>
      </c>
      <c r="K219" s="574" t="s">
        <v>203</v>
      </c>
      <c r="L219" s="493"/>
      <c r="M219" s="578" t="s">
        <v>5</v>
      </c>
      <c r="N219" s="579" t="s">
        <v>53</v>
      </c>
      <c r="O219" s="494"/>
      <c r="P219" s="580">
        <f>O219*H219</f>
        <v>0</v>
      </c>
      <c r="Q219" s="580">
        <v>0.15540000000000001</v>
      </c>
      <c r="R219" s="580">
        <f>Q219*H219</f>
        <v>23.729579999999999</v>
      </c>
      <c r="S219" s="580">
        <v>0</v>
      </c>
      <c r="T219" s="581">
        <f>S219*H219</f>
        <v>0</v>
      </c>
      <c r="AR219" s="482" t="s">
        <v>129</v>
      </c>
      <c r="AT219" s="482" t="s">
        <v>199</v>
      </c>
      <c r="AU219" s="482" t="s">
        <v>89</v>
      </c>
      <c r="AY219" s="482" t="s">
        <v>197</v>
      </c>
      <c r="BE219" s="582">
        <f>IF(N219="základní",J219,0)</f>
        <v>0</v>
      </c>
      <c r="BF219" s="582">
        <f>IF(N219="snížená",J219,0)</f>
        <v>0</v>
      </c>
      <c r="BG219" s="582">
        <f>IF(N219="zákl. přenesená",J219,0)</f>
        <v>0</v>
      </c>
      <c r="BH219" s="582">
        <f>IF(N219="sníž. přenesená",J219,0)</f>
        <v>0</v>
      </c>
      <c r="BI219" s="582">
        <f>IF(N219="nulová",J219,0)</f>
        <v>0</v>
      </c>
      <c r="BJ219" s="482" t="s">
        <v>11</v>
      </c>
      <c r="BK219" s="582">
        <f>ROUND(I219*H219,0)</f>
        <v>0</v>
      </c>
      <c r="BL219" s="482" t="s">
        <v>129</v>
      </c>
      <c r="BM219" s="482" t="s">
        <v>6336</v>
      </c>
    </row>
    <row r="220" spans="2:65" s="492" customFormat="1" ht="94.5">
      <c r="B220" s="493"/>
      <c r="D220" s="594" t="s">
        <v>257</v>
      </c>
      <c r="F220" s="595" t="s">
        <v>5758</v>
      </c>
      <c r="L220" s="493"/>
      <c r="M220" s="596"/>
      <c r="N220" s="494"/>
      <c r="O220" s="494"/>
      <c r="P220" s="494"/>
      <c r="Q220" s="494"/>
      <c r="R220" s="494"/>
      <c r="S220" s="494"/>
      <c r="T220" s="597"/>
      <c r="AT220" s="482" t="s">
        <v>257</v>
      </c>
      <c r="AU220" s="482" t="s">
        <v>89</v>
      </c>
    </row>
    <row r="221" spans="2:65" s="606" customFormat="1">
      <c r="B221" s="605"/>
      <c r="D221" s="594" t="s">
        <v>205</v>
      </c>
      <c r="E221" s="607" t="s">
        <v>5</v>
      </c>
      <c r="F221" s="608" t="s">
        <v>6337</v>
      </c>
      <c r="H221" s="609">
        <v>152.69999999999999</v>
      </c>
      <c r="L221" s="605"/>
      <c r="M221" s="610"/>
      <c r="N221" s="611"/>
      <c r="O221" s="611"/>
      <c r="P221" s="611"/>
      <c r="Q221" s="611"/>
      <c r="R221" s="611"/>
      <c r="S221" s="611"/>
      <c r="T221" s="612"/>
      <c r="AT221" s="607" t="s">
        <v>205</v>
      </c>
      <c r="AU221" s="607" t="s">
        <v>89</v>
      </c>
      <c r="AV221" s="606" t="s">
        <v>89</v>
      </c>
      <c r="AW221" s="606" t="s">
        <v>43</v>
      </c>
      <c r="AX221" s="606" t="s">
        <v>11</v>
      </c>
      <c r="AY221" s="607" t="s">
        <v>197</v>
      </c>
    </row>
    <row r="222" spans="2:65" s="492" customFormat="1" ht="16.5" customHeight="1">
      <c r="B222" s="493"/>
      <c r="C222" s="629" t="s">
        <v>1156</v>
      </c>
      <c r="D222" s="629" t="s">
        <v>1907</v>
      </c>
      <c r="E222" s="630" t="s">
        <v>6338</v>
      </c>
      <c r="F222" s="631" t="s">
        <v>6339</v>
      </c>
      <c r="G222" s="632" t="s">
        <v>202</v>
      </c>
      <c r="H222" s="633">
        <v>154.227</v>
      </c>
      <c r="I222" s="11"/>
      <c r="J222" s="634">
        <f>ROUND(I222*H222,0)</f>
        <v>0</v>
      </c>
      <c r="K222" s="631" t="s">
        <v>203</v>
      </c>
      <c r="L222" s="635"/>
      <c r="M222" s="636" t="s">
        <v>5</v>
      </c>
      <c r="N222" s="637" t="s">
        <v>53</v>
      </c>
      <c r="O222" s="494"/>
      <c r="P222" s="580">
        <f>O222*H222</f>
        <v>0</v>
      </c>
      <c r="Q222" s="580">
        <v>0.10199999999999999</v>
      </c>
      <c r="R222" s="580">
        <f>Q222*H222</f>
        <v>15.731154</v>
      </c>
      <c r="S222" s="580">
        <v>0</v>
      </c>
      <c r="T222" s="581">
        <f>S222*H222</f>
        <v>0</v>
      </c>
      <c r="AR222" s="482" t="s">
        <v>303</v>
      </c>
      <c r="AT222" s="482" t="s">
        <v>1907</v>
      </c>
      <c r="AU222" s="482" t="s">
        <v>89</v>
      </c>
      <c r="AY222" s="482" t="s">
        <v>197</v>
      </c>
      <c r="BE222" s="582">
        <f>IF(N222="základní",J222,0)</f>
        <v>0</v>
      </c>
      <c r="BF222" s="582">
        <f>IF(N222="snížená",J222,0)</f>
        <v>0</v>
      </c>
      <c r="BG222" s="582">
        <f>IF(N222="zákl. přenesená",J222,0)</f>
        <v>0</v>
      </c>
      <c r="BH222" s="582">
        <f>IF(N222="sníž. přenesená",J222,0)</f>
        <v>0</v>
      </c>
      <c r="BI222" s="582">
        <f>IF(N222="nulová",J222,0)</f>
        <v>0</v>
      </c>
      <c r="BJ222" s="482" t="s">
        <v>11</v>
      </c>
      <c r="BK222" s="582">
        <f>ROUND(I222*H222,0)</f>
        <v>0</v>
      </c>
      <c r="BL222" s="482" t="s">
        <v>129</v>
      </c>
      <c r="BM222" s="482" t="s">
        <v>6340</v>
      </c>
    </row>
    <row r="223" spans="2:65" s="492" customFormat="1" ht="38.25" customHeight="1">
      <c r="B223" s="493"/>
      <c r="C223" s="572" t="s">
        <v>1161</v>
      </c>
      <c r="D223" s="572" t="s">
        <v>199</v>
      </c>
      <c r="E223" s="573" t="s">
        <v>6341</v>
      </c>
      <c r="F223" s="574" t="s">
        <v>6342</v>
      </c>
      <c r="G223" s="575" t="s">
        <v>876</v>
      </c>
      <c r="H223" s="576">
        <v>202.25</v>
      </c>
      <c r="I223" s="7"/>
      <c r="J223" s="577">
        <f>ROUND(I223*H223,0)</f>
        <v>0</v>
      </c>
      <c r="K223" s="574" t="s">
        <v>203</v>
      </c>
      <c r="L223" s="493"/>
      <c r="M223" s="578" t="s">
        <v>5</v>
      </c>
      <c r="N223" s="579" t="s">
        <v>53</v>
      </c>
      <c r="O223" s="494"/>
      <c r="P223" s="580">
        <f>O223*H223</f>
        <v>0</v>
      </c>
      <c r="Q223" s="580">
        <v>0.1295</v>
      </c>
      <c r="R223" s="580">
        <f>Q223*H223</f>
        <v>26.191375000000001</v>
      </c>
      <c r="S223" s="580">
        <v>0</v>
      </c>
      <c r="T223" s="581">
        <f>S223*H223</f>
        <v>0</v>
      </c>
      <c r="AR223" s="482" t="s">
        <v>129</v>
      </c>
      <c r="AT223" s="482" t="s">
        <v>199</v>
      </c>
      <c r="AU223" s="482" t="s">
        <v>89</v>
      </c>
      <c r="AY223" s="482" t="s">
        <v>197</v>
      </c>
      <c r="BE223" s="582">
        <f>IF(N223="základní",J223,0)</f>
        <v>0</v>
      </c>
      <c r="BF223" s="582">
        <f>IF(N223="snížená",J223,0)</f>
        <v>0</v>
      </c>
      <c r="BG223" s="582">
        <f>IF(N223="zákl. přenesená",J223,0)</f>
        <v>0</v>
      </c>
      <c r="BH223" s="582">
        <f>IF(N223="sníž. přenesená",J223,0)</f>
        <v>0</v>
      </c>
      <c r="BI223" s="582">
        <f>IF(N223="nulová",J223,0)</f>
        <v>0</v>
      </c>
      <c r="BJ223" s="482" t="s">
        <v>11</v>
      </c>
      <c r="BK223" s="582">
        <f>ROUND(I223*H223,0)</f>
        <v>0</v>
      </c>
      <c r="BL223" s="482" t="s">
        <v>129</v>
      </c>
      <c r="BM223" s="482" t="s">
        <v>6343</v>
      </c>
    </row>
    <row r="224" spans="2:65" s="492" customFormat="1" ht="94.5">
      <c r="B224" s="493"/>
      <c r="D224" s="594" t="s">
        <v>257</v>
      </c>
      <c r="F224" s="595" t="s">
        <v>6344</v>
      </c>
      <c r="L224" s="493"/>
      <c r="M224" s="596"/>
      <c r="N224" s="494"/>
      <c r="O224" s="494"/>
      <c r="P224" s="494"/>
      <c r="Q224" s="494"/>
      <c r="R224" s="494"/>
      <c r="S224" s="494"/>
      <c r="T224" s="597"/>
      <c r="AT224" s="482" t="s">
        <v>257</v>
      </c>
      <c r="AU224" s="482" t="s">
        <v>89</v>
      </c>
    </row>
    <row r="225" spans="2:65" s="606" customFormat="1" ht="27">
      <c r="B225" s="605"/>
      <c r="D225" s="594" t="s">
        <v>205</v>
      </c>
      <c r="E225" s="607" t="s">
        <v>5</v>
      </c>
      <c r="F225" s="608" t="s">
        <v>6345</v>
      </c>
      <c r="H225" s="609">
        <v>202.25</v>
      </c>
      <c r="L225" s="605"/>
      <c r="M225" s="610"/>
      <c r="N225" s="611"/>
      <c r="O225" s="611"/>
      <c r="P225" s="611"/>
      <c r="Q225" s="611"/>
      <c r="R225" s="611"/>
      <c r="S225" s="611"/>
      <c r="T225" s="612"/>
      <c r="AT225" s="607" t="s">
        <v>205</v>
      </c>
      <c r="AU225" s="607" t="s">
        <v>89</v>
      </c>
      <c r="AV225" s="606" t="s">
        <v>89</v>
      </c>
      <c r="AW225" s="606" t="s">
        <v>43</v>
      </c>
      <c r="AX225" s="606" t="s">
        <v>11</v>
      </c>
      <c r="AY225" s="607" t="s">
        <v>197</v>
      </c>
    </row>
    <row r="226" spans="2:65" s="492" customFormat="1" ht="16.5" customHeight="1">
      <c r="B226" s="493"/>
      <c r="C226" s="629" t="s">
        <v>1167</v>
      </c>
      <c r="D226" s="629" t="s">
        <v>1907</v>
      </c>
      <c r="E226" s="630" t="s">
        <v>6346</v>
      </c>
      <c r="F226" s="631" t="s">
        <v>6347</v>
      </c>
      <c r="G226" s="632" t="s">
        <v>202</v>
      </c>
      <c r="H226" s="633">
        <v>406.52300000000002</v>
      </c>
      <c r="I226" s="11"/>
      <c r="J226" s="634">
        <f>ROUND(I226*H226,0)</f>
        <v>0</v>
      </c>
      <c r="K226" s="631" t="s">
        <v>203</v>
      </c>
      <c r="L226" s="635"/>
      <c r="M226" s="636" t="s">
        <v>5</v>
      </c>
      <c r="N226" s="637" t="s">
        <v>53</v>
      </c>
      <c r="O226" s="494"/>
      <c r="P226" s="580">
        <f>O226*H226</f>
        <v>0</v>
      </c>
      <c r="Q226" s="580">
        <v>1.0999999999999999E-2</v>
      </c>
      <c r="R226" s="580">
        <f>Q226*H226</f>
        <v>4.4717529999999996</v>
      </c>
      <c r="S226" s="580">
        <v>0</v>
      </c>
      <c r="T226" s="581">
        <f>S226*H226</f>
        <v>0</v>
      </c>
      <c r="AR226" s="482" t="s">
        <v>303</v>
      </c>
      <c r="AT226" s="482" t="s">
        <v>1907</v>
      </c>
      <c r="AU226" s="482" t="s">
        <v>89</v>
      </c>
      <c r="AY226" s="482" t="s">
        <v>197</v>
      </c>
      <c r="BE226" s="582">
        <f>IF(N226="základní",J226,0)</f>
        <v>0</v>
      </c>
      <c r="BF226" s="582">
        <f>IF(N226="snížená",J226,0)</f>
        <v>0</v>
      </c>
      <c r="BG226" s="582">
        <f>IF(N226="zákl. přenesená",J226,0)</f>
        <v>0</v>
      </c>
      <c r="BH226" s="582">
        <f>IF(N226="sníž. přenesená",J226,0)</f>
        <v>0</v>
      </c>
      <c r="BI226" s="582">
        <f>IF(N226="nulová",J226,0)</f>
        <v>0</v>
      </c>
      <c r="BJ226" s="482" t="s">
        <v>11</v>
      </c>
      <c r="BK226" s="582">
        <f>ROUND(I226*H226,0)</f>
        <v>0</v>
      </c>
      <c r="BL226" s="482" t="s">
        <v>129</v>
      </c>
      <c r="BM226" s="482" t="s">
        <v>6348</v>
      </c>
    </row>
    <row r="227" spans="2:65" s="492" customFormat="1" ht="25.5" customHeight="1">
      <c r="B227" s="493"/>
      <c r="C227" s="572" t="s">
        <v>1173</v>
      </c>
      <c r="D227" s="572" t="s">
        <v>199</v>
      </c>
      <c r="E227" s="573" t="s">
        <v>6349</v>
      </c>
      <c r="F227" s="574" t="s">
        <v>6350</v>
      </c>
      <c r="G227" s="575" t="s">
        <v>876</v>
      </c>
      <c r="H227" s="576">
        <v>43.1</v>
      </c>
      <c r="I227" s="7"/>
      <c r="J227" s="577">
        <f>ROUND(I227*H227,0)</f>
        <v>0</v>
      </c>
      <c r="K227" s="574" t="s">
        <v>203</v>
      </c>
      <c r="L227" s="493"/>
      <c r="M227" s="578" t="s">
        <v>5</v>
      </c>
      <c r="N227" s="579" t="s">
        <v>53</v>
      </c>
      <c r="O227" s="494"/>
      <c r="P227" s="580">
        <f>O227*H227</f>
        <v>0</v>
      </c>
      <c r="Q227" s="580">
        <v>0</v>
      </c>
      <c r="R227" s="580">
        <f>Q227*H227</f>
        <v>0</v>
      </c>
      <c r="S227" s="580">
        <v>0</v>
      </c>
      <c r="T227" s="581">
        <f>S227*H227</f>
        <v>0</v>
      </c>
      <c r="AR227" s="482" t="s">
        <v>129</v>
      </c>
      <c r="AT227" s="482" t="s">
        <v>199</v>
      </c>
      <c r="AU227" s="482" t="s">
        <v>89</v>
      </c>
      <c r="AY227" s="482" t="s">
        <v>197</v>
      </c>
      <c r="BE227" s="582">
        <f>IF(N227="základní",J227,0)</f>
        <v>0</v>
      </c>
      <c r="BF227" s="582">
        <f>IF(N227="snížená",J227,0)</f>
        <v>0</v>
      </c>
      <c r="BG227" s="582">
        <f>IF(N227="zákl. přenesená",J227,0)</f>
        <v>0</v>
      </c>
      <c r="BH227" s="582">
        <f>IF(N227="sníž. přenesená",J227,0)</f>
        <v>0</v>
      </c>
      <c r="BI227" s="582">
        <f>IF(N227="nulová",J227,0)</f>
        <v>0</v>
      </c>
      <c r="BJ227" s="482" t="s">
        <v>11</v>
      </c>
      <c r="BK227" s="582">
        <f>ROUND(I227*H227,0)</f>
        <v>0</v>
      </c>
      <c r="BL227" s="482" t="s">
        <v>129</v>
      </c>
      <c r="BM227" s="482" t="s">
        <v>6351</v>
      </c>
    </row>
    <row r="228" spans="2:65" s="492" customFormat="1" ht="67.5">
      <c r="B228" s="493"/>
      <c r="D228" s="594" t="s">
        <v>257</v>
      </c>
      <c r="F228" s="595" t="s">
        <v>5764</v>
      </c>
      <c r="L228" s="493"/>
      <c r="M228" s="596"/>
      <c r="N228" s="494"/>
      <c r="O228" s="494"/>
      <c r="P228" s="494"/>
      <c r="Q228" s="494"/>
      <c r="R228" s="494"/>
      <c r="S228" s="494"/>
      <c r="T228" s="597"/>
      <c r="AT228" s="482" t="s">
        <v>257</v>
      </c>
      <c r="AU228" s="482" t="s">
        <v>89</v>
      </c>
    </row>
    <row r="229" spans="2:65" s="492" customFormat="1" ht="25.5" customHeight="1">
      <c r="B229" s="493"/>
      <c r="C229" s="572" t="s">
        <v>1177</v>
      </c>
      <c r="D229" s="572" t="s">
        <v>199</v>
      </c>
      <c r="E229" s="573" t="s">
        <v>6352</v>
      </c>
      <c r="F229" s="574" t="s">
        <v>6353</v>
      </c>
      <c r="G229" s="575" t="s">
        <v>876</v>
      </c>
      <c r="H229" s="576">
        <v>43.1</v>
      </c>
      <c r="I229" s="7"/>
      <c r="J229" s="577">
        <f>ROUND(I229*H229,0)</f>
        <v>0</v>
      </c>
      <c r="K229" s="574" t="s">
        <v>203</v>
      </c>
      <c r="L229" s="493"/>
      <c r="M229" s="578" t="s">
        <v>5</v>
      </c>
      <c r="N229" s="579" t="s">
        <v>53</v>
      </c>
      <c r="O229" s="494"/>
      <c r="P229" s="580">
        <f>O229*H229</f>
        <v>0</v>
      </c>
      <c r="Q229" s="580">
        <v>0</v>
      </c>
      <c r="R229" s="580">
        <f>Q229*H229</f>
        <v>0</v>
      </c>
      <c r="S229" s="580">
        <v>0</v>
      </c>
      <c r="T229" s="581">
        <f>S229*H229</f>
        <v>0</v>
      </c>
      <c r="AR229" s="482" t="s">
        <v>129</v>
      </c>
      <c r="AT229" s="482" t="s">
        <v>199</v>
      </c>
      <c r="AU229" s="482" t="s">
        <v>89</v>
      </c>
      <c r="AY229" s="482" t="s">
        <v>197</v>
      </c>
      <c r="BE229" s="582">
        <f>IF(N229="základní",J229,0)</f>
        <v>0</v>
      </c>
      <c r="BF229" s="582">
        <f>IF(N229="snížená",J229,0)</f>
        <v>0</v>
      </c>
      <c r="BG229" s="582">
        <f>IF(N229="zákl. přenesená",J229,0)</f>
        <v>0</v>
      </c>
      <c r="BH229" s="582">
        <f>IF(N229="sníž. přenesená",J229,0)</f>
        <v>0</v>
      </c>
      <c r="BI229" s="582">
        <f>IF(N229="nulová",J229,0)</f>
        <v>0</v>
      </c>
      <c r="BJ229" s="482" t="s">
        <v>11</v>
      </c>
      <c r="BK229" s="582">
        <f>ROUND(I229*H229,0)</f>
        <v>0</v>
      </c>
      <c r="BL229" s="482" t="s">
        <v>129</v>
      </c>
      <c r="BM229" s="482" t="s">
        <v>6354</v>
      </c>
    </row>
    <row r="230" spans="2:65" s="492" customFormat="1" ht="27">
      <c r="B230" s="493"/>
      <c r="D230" s="594" t="s">
        <v>257</v>
      </c>
      <c r="F230" s="595" t="s">
        <v>5777</v>
      </c>
      <c r="L230" s="493"/>
      <c r="M230" s="596"/>
      <c r="N230" s="494"/>
      <c r="O230" s="494"/>
      <c r="P230" s="494"/>
      <c r="Q230" s="494"/>
      <c r="R230" s="494"/>
      <c r="S230" s="494"/>
      <c r="T230" s="597"/>
      <c r="AT230" s="482" t="s">
        <v>257</v>
      </c>
      <c r="AU230" s="482" t="s">
        <v>89</v>
      </c>
    </row>
    <row r="231" spans="2:65" s="606" customFormat="1">
      <c r="B231" s="605"/>
      <c r="D231" s="594" t="s">
        <v>205</v>
      </c>
      <c r="E231" s="607" t="s">
        <v>5</v>
      </c>
      <c r="F231" s="608" t="s">
        <v>6355</v>
      </c>
      <c r="H231" s="609">
        <v>43.1</v>
      </c>
      <c r="L231" s="605"/>
      <c r="M231" s="610"/>
      <c r="N231" s="611"/>
      <c r="O231" s="611"/>
      <c r="P231" s="611"/>
      <c r="Q231" s="611"/>
      <c r="R231" s="611"/>
      <c r="S231" s="611"/>
      <c r="T231" s="612"/>
      <c r="AT231" s="607" t="s">
        <v>205</v>
      </c>
      <c r="AU231" s="607" t="s">
        <v>89</v>
      </c>
      <c r="AV231" s="606" t="s">
        <v>89</v>
      </c>
      <c r="AW231" s="606" t="s">
        <v>43</v>
      </c>
      <c r="AX231" s="606" t="s">
        <v>11</v>
      </c>
      <c r="AY231" s="607" t="s">
        <v>197</v>
      </c>
    </row>
    <row r="232" spans="2:65" s="492" customFormat="1" ht="16.5" customHeight="1">
      <c r="B232" s="493"/>
      <c r="C232" s="572" t="s">
        <v>1181</v>
      </c>
      <c r="D232" s="572" t="s">
        <v>199</v>
      </c>
      <c r="E232" s="573" t="s">
        <v>6356</v>
      </c>
      <c r="F232" s="574" t="s">
        <v>6357</v>
      </c>
      <c r="G232" s="575" t="s">
        <v>876</v>
      </c>
      <c r="H232" s="576">
        <v>2.5</v>
      </c>
      <c r="I232" s="7"/>
      <c r="J232" s="577">
        <f>ROUND(I232*H232,0)</f>
        <v>0</v>
      </c>
      <c r="K232" s="574" t="s">
        <v>5</v>
      </c>
      <c r="L232" s="493"/>
      <c r="M232" s="578" t="s">
        <v>5</v>
      </c>
      <c r="N232" s="579" t="s">
        <v>53</v>
      </c>
      <c r="O232" s="494"/>
      <c r="P232" s="580">
        <f>O232*H232</f>
        <v>0</v>
      </c>
      <c r="Q232" s="580">
        <v>2.7E-2</v>
      </c>
      <c r="R232" s="580">
        <f>Q232*H232</f>
        <v>6.7500000000000004E-2</v>
      </c>
      <c r="S232" s="580">
        <v>0</v>
      </c>
      <c r="T232" s="581">
        <f>S232*H232</f>
        <v>0</v>
      </c>
      <c r="AR232" s="482" t="s">
        <v>129</v>
      </c>
      <c r="AT232" s="482" t="s">
        <v>199</v>
      </c>
      <c r="AU232" s="482" t="s">
        <v>89</v>
      </c>
      <c r="AY232" s="482" t="s">
        <v>197</v>
      </c>
      <c r="BE232" s="582">
        <f>IF(N232="základní",J232,0)</f>
        <v>0</v>
      </c>
      <c r="BF232" s="582">
        <f>IF(N232="snížená",J232,0)</f>
        <v>0</v>
      </c>
      <c r="BG232" s="582">
        <f>IF(N232="zákl. přenesená",J232,0)</f>
        <v>0</v>
      </c>
      <c r="BH232" s="582">
        <f>IF(N232="sníž. přenesená",J232,0)</f>
        <v>0</v>
      </c>
      <c r="BI232" s="582">
        <f>IF(N232="nulová",J232,0)</f>
        <v>0</v>
      </c>
      <c r="BJ232" s="482" t="s">
        <v>11</v>
      </c>
      <c r="BK232" s="582">
        <f>ROUND(I232*H232,0)</f>
        <v>0</v>
      </c>
      <c r="BL232" s="482" t="s">
        <v>129</v>
      </c>
      <c r="BM232" s="482" t="s">
        <v>6358</v>
      </c>
    </row>
    <row r="233" spans="2:65" s="560" customFormat="1" ht="29.85" customHeight="1">
      <c r="B233" s="559"/>
      <c r="D233" s="561" t="s">
        <v>81</v>
      </c>
      <c r="E233" s="570" t="s">
        <v>1210</v>
      </c>
      <c r="F233" s="570" t="s">
        <v>6359</v>
      </c>
      <c r="J233" s="571">
        <f>BK233</f>
        <v>0</v>
      </c>
      <c r="L233" s="559"/>
      <c r="M233" s="564"/>
      <c r="N233" s="565"/>
      <c r="O233" s="565"/>
      <c r="P233" s="566">
        <f>P234</f>
        <v>0</v>
      </c>
      <c r="Q233" s="565"/>
      <c r="R233" s="566">
        <f>R234</f>
        <v>0</v>
      </c>
      <c r="S233" s="565"/>
      <c r="T233" s="567">
        <f>T234</f>
        <v>0</v>
      </c>
      <c r="AR233" s="561" t="s">
        <v>11</v>
      </c>
      <c r="AT233" s="568" t="s">
        <v>81</v>
      </c>
      <c r="AU233" s="568" t="s">
        <v>11</v>
      </c>
      <c r="AY233" s="561" t="s">
        <v>197</v>
      </c>
      <c r="BK233" s="569">
        <f>BK234</f>
        <v>0</v>
      </c>
    </row>
    <row r="234" spans="2:65" s="492" customFormat="1" ht="25.5" customHeight="1">
      <c r="B234" s="493"/>
      <c r="C234" s="572" t="s">
        <v>1188</v>
      </c>
      <c r="D234" s="572" t="s">
        <v>199</v>
      </c>
      <c r="E234" s="573" t="s">
        <v>6360</v>
      </c>
      <c r="F234" s="574" t="s">
        <v>6361</v>
      </c>
      <c r="G234" s="575" t="s">
        <v>271</v>
      </c>
      <c r="H234" s="576">
        <v>242.70500000000001</v>
      </c>
      <c r="I234" s="7"/>
      <c r="J234" s="577">
        <f>ROUND(I234*H234,0)</f>
        <v>0</v>
      </c>
      <c r="K234" s="574" t="s">
        <v>203</v>
      </c>
      <c r="L234" s="493"/>
      <c r="M234" s="578" t="s">
        <v>5</v>
      </c>
      <c r="N234" s="579" t="s">
        <v>53</v>
      </c>
      <c r="O234" s="494"/>
      <c r="P234" s="580">
        <f>O234*H234</f>
        <v>0</v>
      </c>
      <c r="Q234" s="580">
        <v>0</v>
      </c>
      <c r="R234" s="580">
        <f>Q234*H234</f>
        <v>0</v>
      </c>
      <c r="S234" s="580">
        <v>0</v>
      </c>
      <c r="T234" s="581">
        <f>S234*H234</f>
        <v>0</v>
      </c>
      <c r="AR234" s="482" t="s">
        <v>129</v>
      </c>
      <c r="AT234" s="482" t="s">
        <v>199</v>
      </c>
      <c r="AU234" s="482" t="s">
        <v>89</v>
      </c>
      <c r="AY234" s="482" t="s">
        <v>197</v>
      </c>
      <c r="BE234" s="582">
        <f>IF(N234="základní",J234,0)</f>
        <v>0</v>
      </c>
      <c r="BF234" s="582">
        <f>IF(N234="snížená",J234,0)</f>
        <v>0</v>
      </c>
      <c r="BG234" s="582">
        <f>IF(N234="zákl. přenesená",J234,0)</f>
        <v>0</v>
      </c>
      <c r="BH234" s="582">
        <f>IF(N234="sníž. přenesená",J234,0)</f>
        <v>0</v>
      </c>
      <c r="BI234" s="582">
        <f>IF(N234="nulová",J234,0)</f>
        <v>0</v>
      </c>
      <c r="BJ234" s="482" t="s">
        <v>11</v>
      </c>
      <c r="BK234" s="582">
        <f>ROUND(I234*H234,0)</f>
        <v>0</v>
      </c>
      <c r="BL234" s="482" t="s">
        <v>129</v>
      </c>
      <c r="BM234" s="482" t="s">
        <v>6362</v>
      </c>
    </row>
    <row r="235" spans="2:65" s="560" customFormat="1" ht="37.35" customHeight="1">
      <c r="B235" s="559"/>
      <c r="D235" s="561" t="s">
        <v>81</v>
      </c>
      <c r="E235" s="562" t="s">
        <v>1217</v>
      </c>
      <c r="F235" s="562" t="s">
        <v>6363</v>
      </c>
      <c r="J235" s="563">
        <f>BK235</f>
        <v>0</v>
      </c>
      <c r="L235" s="559"/>
      <c r="M235" s="564"/>
      <c r="N235" s="565"/>
      <c r="O235" s="565"/>
      <c r="P235" s="566">
        <f>P236</f>
        <v>0</v>
      </c>
      <c r="Q235" s="565"/>
      <c r="R235" s="566">
        <f>R236</f>
        <v>6.1132499999999999E-2</v>
      </c>
      <c r="S235" s="565"/>
      <c r="T235" s="567">
        <f>T236</f>
        <v>0</v>
      </c>
      <c r="AR235" s="561" t="s">
        <v>89</v>
      </c>
      <c r="AT235" s="568" t="s">
        <v>81</v>
      </c>
      <c r="AU235" s="568" t="s">
        <v>82</v>
      </c>
      <c r="AY235" s="561" t="s">
        <v>197</v>
      </c>
      <c r="BK235" s="569">
        <f>BK236</f>
        <v>0</v>
      </c>
    </row>
    <row r="236" spans="2:65" s="560" customFormat="1" ht="19.899999999999999" customHeight="1">
      <c r="B236" s="559"/>
      <c r="D236" s="561" t="s">
        <v>81</v>
      </c>
      <c r="E236" s="570" t="s">
        <v>3416</v>
      </c>
      <c r="F236" s="570" t="s">
        <v>6364</v>
      </c>
      <c r="J236" s="571">
        <f>BK236</f>
        <v>0</v>
      </c>
      <c r="L236" s="559"/>
      <c r="M236" s="564"/>
      <c r="N236" s="565"/>
      <c r="O236" s="565"/>
      <c r="P236" s="566">
        <f>SUM(P237:P243)</f>
        <v>0</v>
      </c>
      <c r="Q236" s="565"/>
      <c r="R236" s="566">
        <f>SUM(R237:R243)</f>
        <v>6.1132499999999999E-2</v>
      </c>
      <c r="S236" s="565"/>
      <c r="T236" s="567">
        <f>SUM(T237:T243)</f>
        <v>0</v>
      </c>
      <c r="AR236" s="561" t="s">
        <v>89</v>
      </c>
      <c r="AT236" s="568" t="s">
        <v>81</v>
      </c>
      <c r="AU236" s="568" t="s">
        <v>11</v>
      </c>
      <c r="AY236" s="561" t="s">
        <v>197</v>
      </c>
      <c r="BK236" s="569">
        <f>SUM(BK237:BK243)</f>
        <v>0</v>
      </c>
    </row>
    <row r="237" spans="2:65" s="492" customFormat="1" ht="25.5" customHeight="1">
      <c r="B237" s="493"/>
      <c r="C237" s="572" t="s">
        <v>1194</v>
      </c>
      <c r="D237" s="572" t="s">
        <v>199</v>
      </c>
      <c r="E237" s="573" t="s">
        <v>6365</v>
      </c>
      <c r="F237" s="574" t="s">
        <v>6366</v>
      </c>
      <c r="G237" s="575" t="s">
        <v>290</v>
      </c>
      <c r="H237" s="576">
        <v>61.75</v>
      </c>
      <c r="I237" s="7"/>
      <c r="J237" s="577">
        <f>ROUND(I237*H237,0)</f>
        <v>0</v>
      </c>
      <c r="K237" s="574" t="s">
        <v>203</v>
      </c>
      <c r="L237" s="493"/>
      <c r="M237" s="578" t="s">
        <v>5</v>
      </c>
      <c r="N237" s="579" t="s">
        <v>53</v>
      </c>
      <c r="O237" s="494"/>
      <c r="P237" s="580">
        <f>O237*H237</f>
        <v>0</v>
      </c>
      <c r="Q237" s="580">
        <v>7.9000000000000001E-4</v>
      </c>
      <c r="R237" s="580">
        <f>Q237*H237</f>
        <v>4.8782499999999999E-2</v>
      </c>
      <c r="S237" s="580">
        <v>0</v>
      </c>
      <c r="T237" s="581">
        <f>S237*H237</f>
        <v>0</v>
      </c>
      <c r="AR237" s="482" t="s">
        <v>374</v>
      </c>
      <c r="AT237" s="482" t="s">
        <v>199</v>
      </c>
      <c r="AU237" s="482" t="s">
        <v>89</v>
      </c>
      <c r="AY237" s="482" t="s">
        <v>197</v>
      </c>
      <c r="BE237" s="582">
        <f>IF(N237="základní",J237,0)</f>
        <v>0</v>
      </c>
      <c r="BF237" s="582">
        <f>IF(N237="snížená",J237,0)</f>
        <v>0</v>
      </c>
      <c r="BG237" s="582">
        <f>IF(N237="zákl. přenesená",J237,0)</f>
        <v>0</v>
      </c>
      <c r="BH237" s="582">
        <f>IF(N237="sníž. přenesená",J237,0)</f>
        <v>0</v>
      </c>
      <c r="BI237" s="582">
        <f>IF(N237="nulová",J237,0)</f>
        <v>0</v>
      </c>
      <c r="BJ237" s="482" t="s">
        <v>11</v>
      </c>
      <c r="BK237" s="582">
        <f>ROUND(I237*H237,0)</f>
        <v>0</v>
      </c>
      <c r="BL237" s="482" t="s">
        <v>374</v>
      </c>
      <c r="BM237" s="482" t="s">
        <v>6367</v>
      </c>
    </row>
    <row r="238" spans="2:65" s="492" customFormat="1" ht="54">
      <c r="B238" s="493"/>
      <c r="D238" s="594" t="s">
        <v>257</v>
      </c>
      <c r="F238" s="595" t="s">
        <v>6368</v>
      </c>
      <c r="L238" s="493"/>
      <c r="M238" s="596"/>
      <c r="N238" s="494"/>
      <c r="O238" s="494"/>
      <c r="P238" s="494"/>
      <c r="Q238" s="494"/>
      <c r="R238" s="494"/>
      <c r="S238" s="494"/>
      <c r="T238" s="597"/>
      <c r="AT238" s="482" t="s">
        <v>257</v>
      </c>
      <c r="AU238" s="482" t="s">
        <v>89</v>
      </c>
    </row>
    <row r="239" spans="2:65" s="606" customFormat="1">
      <c r="B239" s="605"/>
      <c r="D239" s="594" t="s">
        <v>205</v>
      </c>
      <c r="E239" s="607" t="s">
        <v>5</v>
      </c>
      <c r="F239" s="608" t="s">
        <v>6369</v>
      </c>
      <c r="H239" s="609">
        <v>61.75</v>
      </c>
      <c r="L239" s="605"/>
      <c r="M239" s="610"/>
      <c r="N239" s="611"/>
      <c r="O239" s="611"/>
      <c r="P239" s="611"/>
      <c r="Q239" s="611"/>
      <c r="R239" s="611"/>
      <c r="S239" s="611"/>
      <c r="T239" s="612"/>
      <c r="AT239" s="607" t="s">
        <v>205</v>
      </c>
      <c r="AU239" s="607" t="s">
        <v>89</v>
      </c>
      <c r="AV239" s="606" t="s">
        <v>89</v>
      </c>
      <c r="AW239" s="606" t="s">
        <v>43</v>
      </c>
      <c r="AX239" s="606" t="s">
        <v>11</v>
      </c>
      <c r="AY239" s="607" t="s">
        <v>197</v>
      </c>
    </row>
    <row r="240" spans="2:65" s="492" customFormat="1" ht="16.5" customHeight="1">
      <c r="B240" s="493"/>
      <c r="C240" s="572" t="s">
        <v>1199</v>
      </c>
      <c r="D240" s="572" t="s">
        <v>199</v>
      </c>
      <c r="E240" s="573" t="s">
        <v>6370</v>
      </c>
      <c r="F240" s="574" t="s">
        <v>6371</v>
      </c>
      <c r="G240" s="575" t="s">
        <v>876</v>
      </c>
      <c r="H240" s="576">
        <v>123.5</v>
      </c>
      <c r="I240" s="7"/>
      <c r="J240" s="577">
        <f>ROUND(I240*H240,0)</f>
        <v>0</v>
      </c>
      <c r="K240" s="574" t="s">
        <v>203</v>
      </c>
      <c r="L240" s="493"/>
      <c r="M240" s="578" t="s">
        <v>5</v>
      </c>
      <c r="N240" s="579" t="s">
        <v>53</v>
      </c>
      <c r="O240" s="494"/>
      <c r="P240" s="580">
        <f>O240*H240</f>
        <v>0</v>
      </c>
      <c r="Q240" s="580">
        <v>1E-4</v>
      </c>
      <c r="R240" s="580">
        <f>Q240*H240</f>
        <v>1.235E-2</v>
      </c>
      <c r="S240" s="580">
        <v>0</v>
      </c>
      <c r="T240" s="581">
        <f>S240*H240</f>
        <v>0</v>
      </c>
      <c r="AR240" s="482" t="s">
        <v>374</v>
      </c>
      <c r="AT240" s="482" t="s">
        <v>199</v>
      </c>
      <c r="AU240" s="482" t="s">
        <v>89</v>
      </c>
      <c r="AY240" s="482" t="s">
        <v>197</v>
      </c>
      <c r="BE240" s="582">
        <f>IF(N240="základní",J240,0)</f>
        <v>0</v>
      </c>
      <c r="BF240" s="582">
        <f>IF(N240="snížená",J240,0)</f>
        <v>0</v>
      </c>
      <c r="BG240" s="582">
        <f>IF(N240="zákl. přenesená",J240,0)</f>
        <v>0</v>
      </c>
      <c r="BH240" s="582">
        <f>IF(N240="sníž. přenesená",J240,0)</f>
        <v>0</v>
      </c>
      <c r="BI240" s="582">
        <f>IF(N240="nulová",J240,0)</f>
        <v>0</v>
      </c>
      <c r="BJ240" s="482" t="s">
        <v>11</v>
      </c>
      <c r="BK240" s="582">
        <f>ROUND(I240*H240,0)</f>
        <v>0</v>
      </c>
      <c r="BL240" s="482" t="s">
        <v>374</v>
      </c>
      <c r="BM240" s="482" t="s">
        <v>6372</v>
      </c>
    </row>
    <row r="241" spans="2:65" s="492" customFormat="1" ht="54">
      <c r="B241" s="493"/>
      <c r="D241" s="594" t="s">
        <v>257</v>
      </c>
      <c r="F241" s="595" t="s">
        <v>6368</v>
      </c>
      <c r="L241" s="493"/>
      <c r="M241" s="596"/>
      <c r="N241" s="494"/>
      <c r="O241" s="494"/>
      <c r="P241" s="494"/>
      <c r="Q241" s="494"/>
      <c r="R241" s="494"/>
      <c r="S241" s="494"/>
      <c r="T241" s="597"/>
      <c r="AT241" s="482" t="s">
        <v>257</v>
      </c>
      <c r="AU241" s="482" t="s">
        <v>89</v>
      </c>
    </row>
    <row r="242" spans="2:65" s="492" customFormat="1" ht="38.25" customHeight="1">
      <c r="B242" s="493"/>
      <c r="C242" s="572" t="s">
        <v>1204</v>
      </c>
      <c r="D242" s="572" t="s">
        <v>199</v>
      </c>
      <c r="E242" s="573" t="s">
        <v>6373</v>
      </c>
      <c r="F242" s="574" t="s">
        <v>6374</v>
      </c>
      <c r="G242" s="575" t="s">
        <v>271</v>
      </c>
      <c r="H242" s="576">
        <v>6.0999999999999999E-2</v>
      </c>
      <c r="I242" s="7"/>
      <c r="J242" s="577">
        <f>ROUND(I242*H242,0)</f>
        <v>0</v>
      </c>
      <c r="K242" s="574" t="s">
        <v>203</v>
      </c>
      <c r="L242" s="493"/>
      <c r="M242" s="578" t="s">
        <v>5</v>
      </c>
      <c r="N242" s="579" t="s">
        <v>53</v>
      </c>
      <c r="O242" s="494"/>
      <c r="P242" s="580">
        <f>O242*H242</f>
        <v>0</v>
      </c>
      <c r="Q242" s="580">
        <v>0</v>
      </c>
      <c r="R242" s="580">
        <f>Q242*H242</f>
        <v>0</v>
      </c>
      <c r="S242" s="580">
        <v>0</v>
      </c>
      <c r="T242" s="581">
        <f>S242*H242</f>
        <v>0</v>
      </c>
      <c r="AR242" s="482" t="s">
        <v>374</v>
      </c>
      <c r="AT242" s="482" t="s">
        <v>199</v>
      </c>
      <c r="AU242" s="482" t="s">
        <v>89</v>
      </c>
      <c r="AY242" s="482" t="s">
        <v>197</v>
      </c>
      <c r="BE242" s="582">
        <f>IF(N242="základní",J242,0)</f>
        <v>0</v>
      </c>
      <c r="BF242" s="582">
        <f>IF(N242="snížená",J242,0)</f>
        <v>0</v>
      </c>
      <c r="BG242" s="582">
        <f>IF(N242="zákl. přenesená",J242,0)</f>
        <v>0</v>
      </c>
      <c r="BH242" s="582">
        <f>IF(N242="sníž. přenesená",J242,0)</f>
        <v>0</v>
      </c>
      <c r="BI242" s="582">
        <f>IF(N242="nulová",J242,0)</f>
        <v>0</v>
      </c>
      <c r="BJ242" s="482" t="s">
        <v>11</v>
      </c>
      <c r="BK242" s="582">
        <f>ROUND(I242*H242,0)</f>
        <v>0</v>
      </c>
      <c r="BL242" s="482" t="s">
        <v>374</v>
      </c>
      <c r="BM242" s="482" t="s">
        <v>6375</v>
      </c>
    </row>
    <row r="243" spans="2:65" s="492" customFormat="1" ht="121.5">
      <c r="B243" s="493"/>
      <c r="D243" s="594" t="s">
        <v>257</v>
      </c>
      <c r="F243" s="595" t="s">
        <v>6376</v>
      </c>
      <c r="L243" s="493"/>
      <c r="M243" s="596"/>
      <c r="N243" s="494"/>
      <c r="O243" s="494"/>
      <c r="P243" s="494"/>
      <c r="Q243" s="494"/>
      <c r="R243" s="494"/>
      <c r="S243" s="494"/>
      <c r="T243" s="597"/>
      <c r="AT243" s="482" t="s">
        <v>257</v>
      </c>
      <c r="AU243" s="482" t="s">
        <v>89</v>
      </c>
    </row>
    <row r="244" spans="2:65" s="560" customFormat="1" ht="37.35" customHeight="1">
      <c r="B244" s="559"/>
      <c r="D244" s="561" t="s">
        <v>81</v>
      </c>
      <c r="E244" s="562" t="s">
        <v>1916</v>
      </c>
      <c r="F244" s="562" t="s">
        <v>1917</v>
      </c>
      <c r="J244" s="563">
        <f>BK244</f>
        <v>0</v>
      </c>
      <c r="L244" s="559"/>
      <c r="M244" s="564"/>
      <c r="N244" s="565"/>
      <c r="O244" s="565"/>
      <c r="P244" s="566">
        <f>P245</f>
        <v>0</v>
      </c>
      <c r="Q244" s="565"/>
      <c r="R244" s="566">
        <f>R245</f>
        <v>0</v>
      </c>
      <c r="S244" s="565"/>
      <c r="T244" s="567">
        <f>T245</f>
        <v>0</v>
      </c>
      <c r="AR244" s="561" t="s">
        <v>129</v>
      </c>
      <c r="AT244" s="568" t="s">
        <v>81</v>
      </c>
      <c r="AU244" s="568" t="s">
        <v>82</v>
      </c>
      <c r="AY244" s="561" t="s">
        <v>197</v>
      </c>
      <c r="BK244" s="569">
        <f>BK245</f>
        <v>0</v>
      </c>
    </row>
    <row r="245" spans="2:65" s="492" customFormat="1" ht="25.5" customHeight="1">
      <c r="B245" s="493"/>
      <c r="C245" s="572" t="s">
        <v>1212</v>
      </c>
      <c r="D245" s="572" t="s">
        <v>199</v>
      </c>
      <c r="E245" s="573" t="s">
        <v>5222</v>
      </c>
      <c r="F245" s="574" t="s">
        <v>5223</v>
      </c>
      <c r="G245" s="575" t="s">
        <v>1921</v>
      </c>
      <c r="H245" s="576">
        <v>20</v>
      </c>
      <c r="I245" s="7"/>
      <c r="J245" s="577">
        <f>ROUND(I245*H245,0)</f>
        <v>0</v>
      </c>
      <c r="K245" s="574" t="s">
        <v>203</v>
      </c>
      <c r="L245" s="493"/>
      <c r="M245" s="578" t="s">
        <v>5</v>
      </c>
      <c r="N245" s="583" t="s">
        <v>53</v>
      </c>
      <c r="O245" s="584"/>
      <c r="P245" s="585">
        <f>O245*H245</f>
        <v>0</v>
      </c>
      <c r="Q245" s="585">
        <v>0</v>
      </c>
      <c r="R245" s="585">
        <f>Q245*H245</f>
        <v>0</v>
      </c>
      <c r="S245" s="585">
        <v>0</v>
      </c>
      <c r="T245" s="586">
        <f>S245*H245</f>
        <v>0</v>
      </c>
      <c r="AR245" s="482" t="s">
        <v>1922</v>
      </c>
      <c r="AT245" s="482" t="s">
        <v>199</v>
      </c>
      <c r="AU245" s="482" t="s">
        <v>11</v>
      </c>
      <c r="AY245" s="482" t="s">
        <v>197</v>
      </c>
      <c r="BE245" s="582">
        <f>IF(N245="základní",J245,0)</f>
        <v>0</v>
      </c>
      <c r="BF245" s="582">
        <f>IF(N245="snížená",J245,0)</f>
        <v>0</v>
      </c>
      <c r="BG245" s="582">
        <f>IF(N245="zákl. přenesená",J245,0)</f>
        <v>0</v>
      </c>
      <c r="BH245" s="582">
        <f>IF(N245="sníž. přenesená",J245,0)</f>
        <v>0</v>
      </c>
      <c r="BI245" s="582">
        <f>IF(N245="nulová",J245,0)</f>
        <v>0</v>
      </c>
      <c r="BJ245" s="482" t="s">
        <v>11</v>
      </c>
      <c r="BK245" s="582">
        <f>ROUND(I245*H245,0)</f>
        <v>0</v>
      </c>
      <c r="BL245" s="482" t="s">
        <v>1922</v>
      </c>
      <c r="BM245" s="482" t="s">
        <v>6377</v>
      </c>
    </row>
    <row r="246" spans="2:65" s="492" customFormat="1" ht="6.95" customHeight="1">
      <c r="B246" s="517"/>
      <c r="C246" s="518"/>
      <c r="D246" s="518"/>
      <c r="E246" s="518"/>
      <c r="F246" s="518"/>
      <c r="G246" s="518"/>
      <c r="H246" s="518"/>
      <c r="I246" s="518"/>
      <c r="J246" s="518"/>
      <c r="K246" s="518"/>
      <c r="L246" s="493"/>
    </row>
  </sheetData>
  <sheetProtection password="C63E" sheet="1" objects="1" scenarios="1"/>
  <autoFilter ref="C86:K245"/>
  <mergeCells count="10">
    <mergeCell ref="J51:J52"/>
    <mergeCell ref="E77:H77"/>
    <mergeCell ref="E79:H79"/>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6"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6.xml><?xml version="1.0" encoding="utf-8"?>
<worksheet xmlns="http://schemas.openxmlformats.org/spreadsheetml/2006/main" xmlns:r="http://schemas.openxmlformats.org/officeDocument/2006/relationships">
  <sheetPr>
    <pageSetUpPr fitToPage="1"/>
  </sheetPr>
  <dimension ref="A1:BR256"/>
  <sheetViews>
    <sheetView showGridLines="0" workbookViewId="0">
      <pane ySplit="1" topLeftCell="A245" activePane="bottomLeft" state="frozen"/>
      <selection pane="bottomLeft" activeCell="F255" sqref="F255"/>
    </sheetView>
  </sheetViews>
  <sheetFormatPr defaultRowHeight="13.5"/>
  <cols>
    <col min="1" max="1" width="8.33203125" style="481" customWidth="1"/>
    <col min="2" max="2" width="1.6640625" style="481" customWidth="1"/>
    <col min="3" max="3" width="4.1640625" style="481" customWidth="1"/>
    <col min="4" max="4" width="4.33203125" style="481" customWidth="1"/>
    <col min="5" max="5" width="17.1640625" style="481" customWidth="1"/>
    <col min="6" max="6" width="75" style="481" customWidth="1"/>
    <col min="7" max="7" width="8.6640625" style="481" customWidth="1"/>
    <col min="8" max="8" width="11.1640625" style="481" customWidth="1"/>
    <col min="9" max="9" width="12.6640625" style="481" customWidth="1"/>
    <col min="10" max="10" width="23.5" style="481" customWidth="1"/>
    <col min="11" max="11" width="15.5" style="481" customWidth="1"/>
    <col min="12" max="12" width="9.33203125" style="481"/>
    <col min="13" max="18" width="9.33203125" style="481" hidden="1"/>
    <col min="19" max="19" width="8.1640625" style="481" hidden="1" customWidth="1"/>
    <col min="20" max="20" width="29.6640625" style="481" hidden="1" customWidth="1"/>
    <col min="21" max="21" width="16.33203125" style="481" hidden="1" customWidth="1"/>
    <col min="22" max="22" width="12.33203125" style="481" customWidth="1"/>
    <col min="23" max="23" width="16.33203125" style="481" customWidth="1"/>
    <col min="24" max="24" width="12.33203125" style="481" customWidth="1"/>
    <col min="25" max="25" width="15" style="481" customWidth="1"/>
    <col min="26" max="26" width="11" style="481" customWidth="1"/>
    <col min="27" max="27" width="15" style="481" customWidth="1"/>
    <col min="28" max="28" width="16.33203125" style="481" customWidth="1"/>
    <col min="29" max="29" width="11" style="481" customWidth="1"/>
    <col min="30" max="30" width="15" style="481" customWidth="1"/>
    <col min="31" max="31" width="16.33203125" style="481" customWidth="1"/>
    <col min="32" max="43" width="9.33203125" style="481"/>
    <col min="44" max="65" width="9.33203125" style="481" hidden="1"/>
    <col min="66" max="16384" width="9.33203125" style="481"/>
  </cols>
  <sheetData>
    <row r="1" spans="1:70" ht="21.75" customHeight="1">
      <c r="A1" s="478"/>
      <c r="B1" s="3"/>
      <c r="C1" s="3"/>
      <c r="D1" s="4" t="s">
        <v>1</v>
      </c>
      <c r="E1" s="3"/>
      <c r="F1" s="479" t="s">
        <v>144</v>
      </c>
      <c r="G1" s="960" t="s">
        <v>145</v>
      </c>
      <c r="H1" s="960"/>
      <c r="I1" s="3"/>
      <c r="J1" s="479" t="s">
        <v>146</v>
      </c>
      <c r="K1" s="4" t="s">
        <v>147</v>
      </c>
      <c r="L1" s="479" t="s">
        <v>148</v>
      </c>
      <c r="M1" s="479"/>
      <c r="N1" s="479"/>
      <c r="O1" s="479"/>
      <c r="P1" s="479"/>
      <c r="Q1" s="479"/>
      <c r="R1" s="479"/>
      <c r="S1" s="479"/>
      <c r="T1" s="479"/>
      <c r="U1" s="480"/>
      <c r="V1" s="480"/>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row>
    <row r="2" spans="1:70" ht="36.950000000000003" customHeight="1">
      <c r="L2" s="955" t="s">
        <v>8</v>
      </c>
      <c r="M2" s="956"/>
      <c r="N2" s="956"/>
      <c r="O2" s="956"/>
      <c r="P2" s="956"/>
      <c r="Q2" s="956"/>
      <c r="R2" s="956"/>
      <c r="S2" s="956"/>
      <c r="T2" s="956"/>
      <c r="U2" s="956"/>
      <c r="V2" s="956"/>
      <c r="AT2" s="482" t="s">
        <v>131</v>
      </c>
      <c r="AZ2" s="641" t="s">
        <v>6095</v>
      </c>
      <c r="BA2" s="641" t="s">
        <v>5</v>
      </c>
      <c r="BB2" s="641" t="s">
        <v>5</v>
      </c>
      <c r="BC2" s="641" t="s">
        <v>1177</v>
      </c>
      <c r="BD2" s="641" t="s">
        <v>89</v>
      </c>
    </row>
    <row r="3" spans="1:70" ht="6.95" customHeight="1">
      <c r="B3" s="483"/>
      <c r="C3" s="484"/>
      <c r="D3" s="484"/>
      <c r="E3" s="484"/>
      <c r="F3" s="484"/>
      <c r="G3" s="484"/>
      <c r="H3" s="484"/>
      <c r="I3" s="484"/>
      <c r="J3" s="484"/>
      <c r="K3" s="485"/>
      <c r="AT3" s="482" t="s">
        <v>89</v>
      </c>
      <c r="AZ3" s="641" t="s">
        <v>6378</v>
      </c>
      <c r="BA3" s="641" t="s">
        <v>5</v>
      </c>
      <c r="BB3" s="641" t="s">
        <v>5</v>
      </c>
      <c r="BC3" s="641" t="s">
        <v>6379</v>
      </c>
      <c r="BD3" s="641" t="s">
        <v>89</v>
      </c>
    </row>
    <row r="4" spans="1:70" ht="36.950000000000003" customHeight="1">
      <c r="B4" s="486"/>
      <c r="C4" s="487"/>
      <c r="D4" s="488" t="s">
        <v>149</v>
      </c>
      <c r="E4" s="487"/>
      <c r="F4" s="487"/>
      <c r="G4" s="487"/>
      <c r="H4" s="487"/>
      <c r="I4" s="487"/>
      <c r="J4" s="487"/>
      <c r="K4" s="489"/>
      <c r="M4" s="490" t="s">
        <v>14</v>
      </c>
      <c r="AT4" s="482" t="s">
        <v>6</v>
      </c>
      <c r="AZ4" s="641" t="s">
        <v>6098</v>
      </c>
      <c r="BA4" s="641" t="s">
        <v>5</v>
      </c>
      <c r="BB4" s="641" t="s">
        <v>5</v>
      </c>
      <c r="BC4" s="641" t="s">
        <v>6380</v>
      </c>
      <c r="BD4" s="641" t="s">
        <v>89</v>
      </c>
    </row>
    <row r="5" spans="1:70" ht="6.95" customHeight="1">
      <c r="B5" s="486"/>
      <c r="C5" s="487"/>
      <c r="D5" s="487"/>
      <c r="E5" s="487"/>
      <c r="F5" s="487"/>
      <c r="G5" s="487"/>
      <c r="H5" s="487"/>
      <c r="I5" s="487"/>
      <c r="J5" s="487"/>
      <c r="K5" s="489"/>
      <c r="AZ5" s="641" t="s">
        <v>6102</v>
      </c>
      <c r="BA5" s="641" t="s">
        <v>5</v>
      </c>
      <c r="BB5" s="641" t="s">
        <v>5</v>
      </c>
      <c r="BC5" s="641" t="s">
        <v>6381</v>
      </c>
      <c r="BD5" s="641" t="s">
        <v>89</v>
      </c>
    </row>
    <row r="6" spans="1:70" ht="15">
      <c r="B6" s="486"/>
      <c r="C6" s="487"/>
      <c r="D6" s="491" t="s">
        <v>20</v>
      </c>
      <c r="E6" s="487"/>
      <c r="F6" s="487"/>
      <c r="G6" s="487"/>
      <c r="H6" s="487"/>
      <c r="I6" s="487"/>
      <c r="J6" s="487"/>
      <c r="K6" s="489"/>
    </row>
    <row r="7" spans="1:70" ht="16.5" customHeight="1">
      <c r="B7" s="486"/>
      <c r="C7" s="487"/>
      <c r="D7" s="487"/>
      <c r="E7" s="961" t="str">
        <f>'Rekapitulace stavby'!K6</f>
        <v>Rekonstrukce domu blok 60, č.p. 2180, ul. Táboritů v mostě, domov se zvláštním režimem</v>
      </c>
      <c r="F7" s="967"/>
      <c r="G7" s="967"/>
      <c r="H7" s="967"/>
      <c r="I7" s="487"/>
      <c r="J7" s="487"/>
      <c r="K7" s="489"/>
    </row>
    <row r="8" spans="1:70" s="492" customFormat="1" ht="15">
      <c r="B8" s="493"/>
      <c r="C8" s="494"/>
      <c r="D8" s="491" t="s">
        <v>150</v>
      </c>
      <c r="E8" s="494"/>
      <c r="F8" s="494"/>
      <c r="G8" s="494"/>
      <c r="H8" s="494"/>
      <c r="I8" s="494"/>
      <c r="J8" s="494"/>
      <c r="K8" s="495"/>
    </row>
    <row r="9" spans="1:70" s="492" customFormat="1" ht="36.950000000000003" customHeight="1">
      <c r="B9" s="493"/>
      <c r="C9" s="494"/>
      <c r="D9" s="494"/>
      <c r="E9" s="963" t="s">
        <v>6382</v>
      </c>
      <c r="F9" s="962"/>
      <c r="G9" s="962"/>
      <c r="H9" s="962"/>
      <c r="I9" s="494"/>
      <c r="J9" s="494"/>
      <c r="K9" s="495"/>
    </row>
    <row r="10" spans="1:70" s="492" customFormat="1">
      <c r="B10" s="493"/>
      <c r="C10" s="494"/>
      <c r="D10" s="494"/>
      <c r="E10" s="494"/>
      <c r="F10" s="494"/>
      <c r="G10" s="494"/>
      <c r="H10" s="494"/>
      <c r="I10" s="494"/>
      <c r="J10" s="494"/>
      <c r="K10" s="495"/>
    </row>
    <row r="11" spans="1:70" s="492" customFormat="1" ht="14.45" customHeight="1">
      <c r="B11" s="493"/>
      <c r="C11" s="494"/>
      <c r="D11" s="491" t="s">
        <v>22</v>
      </c>
      <c r="E11" s="494"/>
      <c r="F11" s="496" t="s">
        <v>5</v>
      </c>
      <c r="G11" s="494"/>
      <c r="H11" s="494"/>
      <c r="I11" s="491" t="s">
        <v>24</v>
      </c>
      <c r="J11" s="496" t="s">
        <v>5</v>
      </c>
      <c r="K11" s="495"/>
    </row>
    <row r="12" spans="1:70" s="492" customFormat="1" ht="14.45" customHeight="1">
      <c r="B12" s="493"/>
      <c r="C12" s="494"/>
      <c r="D12" s="491" t="s">
        <v>26</v>
      </c>
      <c r="E12" s="494"/>
      <c r="F12" s="496" t="s">
        <v>27</v>
      </c>
      <c r="G12" s="494"/>
      <c r="H12" s="494"/>
      <c r="I12" s="491" t="s">
        <v>28</v>
      </c>
      <c r="J12" s="497" t="str">
        <f>'Rekapitulace stavby'!AN8</f>
        <v>13. 12. 2017</v>
      </c>
      <c r="K12" s="495"/>
    </row>
    <row r="13" spans="1:70" s="492" customFormat="1" ht="10.9" customHeight="1">
      <c r="B13" s="493"/>
      <c r="C13" s="494"/>
      <c r="D13" s="494"/>
      <c r="E13" s="494"/>
      <c r="F13" s="494"/>
      <c r="G13" s="494"/>
      <c r="H13" s="494"/>
      <c r="I13" s="494"/>
      <c r="J13" s="494"/>
      <c r="K13" s="495"/>
    </row>
    <row r="14" spans="1:70" s="492" customFormat="1" ht="14.45" customHeight="1">
      <c r="B14" s="493"/>
      <c r="C14" s="494"/>
      <c r="D14" s="491" t="s">
        <v>34</v>
      </c>
      <c r="E14" s="494"/>
      <c r="F14" s="494"/>
      <c r="G14" s="494"/>
      <c r="H14" s="494"/>
      <c r="I14" s="491" t="s">
        <v>35</v>
      </c>
      <c r="J14" s="496" t="s">
        <v>36</v>
      </c>
      <c r="K14" s="495"/>
    </row>
    <row r="15" spans="1:70" s="492" customFormat="1" ht="18" customHeight="1">
      <c r="B15" s="493"/>
      <c r="C15" s="494"/>
      <c r="D15" s="494"/>
      <c r="E15" s="496" t="s">
        <v>37</v>
      </c>
      <c r="F15" s="494"/>
      <c r="G15" s="494"/>
      <c r="H15" s="494"/>
      <c r="I15" s="491" t="s">
        <v>38</v>
      </c>
      <c r="J15" s="496" t="s">
        <v>5</v>
      </c>
      <c r="K15" s="495"/>
    </row>
    <row r="16" spans="1:70" s="492" customFormat="1" ht="6.95" customHeight="1">
      <c r="B16" s="493"/>
      <c r="C16" s="494"/>
      <c r="D16" s="494"/>
      <c r="E16" s="494"/>
      <c r="F16" s="494"/>
      <c r="G16" s="494"/>
      <c r="H16" s="494"/>
      <c r="I16" s="494"/>
      <c r="J16" s="494"/>
      <c r="K16" s="495"/>
    </row>
    <row r="17" spans="2:23" s="492" customFormat="1" ht="14.45" customHeight="1">
      <c r="B17" s="493"/>
      <c r="C17" s="494"/>
      <c r="D17" s="491" t="s">
        <v>39</v>
      </c>
      <c r="E17" s="494"/>
      <c r="F17" s="494"/>
      <c r="G17" s="494"/>
      <c r="H17" s="494"/>
      <c r="I17" s="491" t="s">
        <v>35</v>
      </c>
      <c r="J17" s="496" t="str">
        <f>IF('Rekapitulace stavby'!AN13="Vyplň údaj","",IF('Rekapitulace stavby'!AN13="","",'Rekapitulace stavby'!AN13))</f>
        <v/>
      </c>
      <c r="K17" s="495"/>
      <c r="W17" s="10"/>
    </row>
    <row r="18" spans="2:23" s="492" customFormat="1" ht="18" customHeight="1">
      <c r="B18" s="493"/>
      <c r="C18" s="494"/>
      <c r="D18" s="494"/>
      <c r="E18" s="496" t="str">
        <f>IF('Rekapitulace stavby'!E14="Vyplň údaj","",IF('Rekapitulace stavby'!E14="","",'Rekapitulace stavby'!E14))</f>
        <v/>
      </c>
      <c r="F18" s="494"/>
      <c r="G18" s="494"/>
      <c r="H18" s="494"/>
      <c r="I18" s="491" t="s">
        <v>38</v>
      </c>
      <c r="J18" s="496" t="str">
        <f>IF('Rekapitulace stavby'!AN14="Vyplň údaj","",IF('Rekapitulace stavby'!AN14="","",'Rekapitulace stavby'!AN14))</f>
        <v/>
      </c>
      <c r="K18" s="495"/>
    </row>
    <row r="19" spans="2:23" s="492" customFormat="1" ht="6.95" customHeight="1">
      <c r="B19" s="493"/>
      <c r="C19" s="494"/>
      <c r="D19" s="494"/>
      <c r="E19" s="494"/>
      <c r="F19" s="494"/>
      <c r="G19" s="494"/>
      <c r="H19" s="494"/>
      <c r="I19" s="494"/>
      <c r="J19" s="494"/>
      <c r="K19" s="495"/>
    </row>
    <row r="20" spans="2:23" s="492" customFormat="1" ht="14.45" customHeight="1">
      <c r="B20" s="493"/>
      <c r="C20" s="494"/>
      <c r="D20" s="491" t="s">
        <v>41</v>
      </c>
      <c r="E20" s="494"/>
      <c r="F20" s="494"/>
      <c r="G20" s="494"/>
      <c r="H20" s="494"/>
      <c r="I20" s="491" t="s">
        <v>35</v>
      </c>
      <c r="J20" s="496" t="s">
        <v>42</v>
      </c>
      <c r="K20" s="495"/>
    </row>
    <row r="21" spans="2:23" s="492" customFormat="1" ht="18" customHeight="1">
      <c r="B21" s="493"/>
      <c r="C21" s="494"/>
      <c r="D21" s="494"/>
      <c r="E21" s="496" t="s">
        <v>44</v>
      </c>
      <c r="F21" s="494"/>
      <c r="G21" s="494"/>
      <c r="H21" s="494"/>
      <c r="I21" s="491" t="s">
        <v>38</v>
      </c>
      <c r="J21" s="496" t="s">
        <v>5</v>
      </c>
      <c r="K21" s="495"/>
    </row>
    <row r="22" spans="2:23" s="492" customFormat="1" ht="6.95" customHeight="1">
      <c r="B22" s="493"/>
      <c r="C22" s="494"/>
      <c r="D22" s="494"/>
      <c r="E22" s="494"/>
      <c r="F22" s="494"/>
      <c r="G22" s="494"/>
      <c r="H22" s="494"/>
      <c r="I22" s="494"/>
      <c r="J22" s="494"/>
      <c r="K22" s="495"/>
    </row>
    <row r="23" spans="2:23" s="492" customFormat="1" ht="14.45" customHeight="1">
      <c r="B23" s="493"/>
      <c r="C23" s="494"/>
      <c r="D23" s="491" t="s">
        <v>45</v>
      </c>
      <c r="E23" s="494"/>
      <c r="F23" s="494"/>
      <c r="G23" s="494"/>
      <c r="H23" s="494"/>
      <c r="I23" s="494"/>
      <c r="J23" s="494"/>
      <c r="K23" s="495"/>
    </row>
    <row r="24" spans="2:23" s="501" customFormat="1" ht="85.5" customHeight="1">
      <c r="B24" s="498"/>
      <c r="C24" s="499"/>
      <c r="D24" s="499"/>
      <c r="E24" s="924" t="s">
        <v>154</v>
      </c>
      <c r="F24" s="924"/>
      <c r="G24" s="924"/>
      <c r="H24" s="924"/>
      <c r="I24" s="499"/>
      <c r="J24" s="499"/>
      <c r="K24" s="500"/>
    </row>
    <row r="25" spans="2:23" s="492" customFormat="1" ht="6.95" customHeight="1">
      <c r="B25" s="493"/>
      <c r="C25" s="494"/>
      <c r="D25" s="494"/>
      <c r="E25" s="494"/>
      <c r="F25" s="494"/>
      <c r="G25" s="494"/>
      <c r="H25" s="494"/>
      <c r="I25" s="494"/>
      <c r="J25" s="494"/>
      <c r="K25" s="495"/>
    </row>
    <row r="26" spans="2:23" s="492" customFormat="1" ht="6.95" customHeight="1">
      <c r="B26" s="493"/>
      <c r="C26" s="494"/>
      <c r="D26" s="502"/>
      <c r="E26" s="502"/>
      <c r="F26" s="502"/>
      <c r="G26" s="502"/>
      <c r="H26" s="502"/>
      <c r="I26" s="502"/>
      <c r="J26" s="502"/>
      <c r="K26" s="503"/>
    </row>
    <row r="27" spans="2:23" s="492" customFormat="1" ht="25.35" customHeight="1">
      <c r="B27" s="493"/>
      <c r="C27" s="494"/>
      <c r="D27" s="504" t="s">
        <v>48</v>
      </c>
      <c r="E27" s="494"/>
      <c r="F27" s="494"/>
      <c r="G27" s="494"/>
      <c r="H27" s="494"/>
      <c r="I27" s="494"/>
      <c r="J27" s="505">
        <f>ROUND(J84,0)</f>
        <v>0</v>
      </c>
      <c r="K27" s="495"/>
    </row>
    <row r="28" spans="2:23" s="492" customFormat="1" ht="6.95" customHeight="1">
      <c r="B28" s="493"/>
      <c r="C28" s="494"/>
      <c r="D28" s="502"/>
      <c r="E28" s="502"/>
      <c r="F28" s="502"/>
      <c r="G28" s="502"/>
      <c r="H28" s="502"/>
      <c r="I28" s="502"/>
      <c r="J28" s="502"/>
      <c r="K28" s="503"/>
    </row>
    <row r="29" spans="2:23" s="492" customFormat="1" ht="14.45" customHeight="1">
      <c r="B29" s="493"/>
      <c r="C29" s="494"/>
      <c r="D29" s="494"/>
      <c r="E29" s="494"/>
      <c r="F29" s="506" t="s">
        <v>50</v>
      </c>
      <c r="G29" s="494"/>
      <c r="H29" s="494"/>
      <c r="I29" s="506" t="s">
        <v>49</v>
      </c>
      <c r="J29" s="506" t="s">
        <v>51</v>
      </c>
      <c r="K29" s="495"/>
    </row>
    <row r="30" spans="2:23" s="492" customFormat="1" ht="14.45" customHeight="1">
      <c r="B30" s="493"/>
      <c r="C30" s="494"/>
      <c r="D30" s="507" t="s">
        <v>52</v>
      </c>
      <c r="E30" s="507" t="s">
        <v>53</v>
      </c>
      <c r="F30" s="508">
        <f>ROUND(SUM(BE84:BE255), 0)</f>
        <v>0</v>
      </c>
      <c r="G30" s="494"/>
      <c r="H30" s="494"/>
      <c r="I30" s="509">
        <v>0.21</v>
      </c>
      <c r="J30" s="508">
        <f>ROUND(ROUND((SUM(BE84:BE255)), 0)*I30, 1)</f>
        <v>0</v>
      </c>
      <c r="K30" s="495"/>
    </row>
    <row r="31" spans="2:23" s="492" customFormat="1" ht="14.45" customHeight="1">
      <c r="B31" s="493"/>
      <c r="C31" s="494"/>
      <c r="D31" s="494"/>
      <c r="E31" s="507" t="s">
        <v>54</v>
      </c>
      <c r="F31" s="508">
        <f>ROUND(SUM(BF84:BF255), 0)</f>
        <v>0</v>
      </c>
      <c r="G31" s="494"/>
      <c r="H31" s="494"/>
      <c r="I31" s="509">
        <v>0.15</v>
      </c>
      <c r="J31" s="508">
        <f>ROUND(ROUND((SUM(BF84:BF255)), 0)*I31, 1)</f>
        <v>0</v>
      </c>
      <c r="K31" s="495"/>
    </row>
    <row r="32" spans="2:23" s="492" customFormat="1" ht="14.45" hidden="1" customHeight="1">
      <c r="B32" s="493"/>
      <c r="C32" s="494"/>
      <c r="D32" s="494"/>
      <c r="E32" s="507" t="s">
        <v>55</v>
      </c>
      <c r="F32" s="508">
        <f>ROUND(SUM(BG84:BG255), 0)</f>
        <v>0</v>
      </c>
      <c r="G32" s="494"/>
      <c r="H32" s="494"/>
      <c r="I32" s="509">
        <v>0.21</v>
      </c>
      <c r="J32" s="508">
        <v>0</v>
      </c>
      <c r="K32" s="495"/>
    </row>
    <row r="33" spans="2:11" s="492" customFormat="1" ht="14.45" hidden="1" customHeight="1">
      <c r="B33" s="493"/>
      <c r="C33" s="494"/>
      <c r="D33" s="494"/>
      <c r="E33" s="507" t="s">
        <v>56</v>
      </c>
      <c r="F33" s="508">
        <f>ROUND(SUM(BH84:BH255), 0)</f>
        <v>0</v>
      </c>
      <c r="G33" s="494"/>
      <c r="H33" s="494"/>
      <c r="I33" s="509">
        <v>0.15</v>
      </c>
      <c r="J33" s="508">
        <v>0</v>
      </c>
      <c r="K33" s="495"/>
    </row>
    <row r="34" spans="2:11" s="492" customFormat="1" ht="14.45" hidden="1" customHeight="1">
      <c r="B34" s="493"/>
      <c r="C34" s="494"/>
      <c r="D34" s="494"/>
      <c r="E34" s="507" t="s">
        <v>57</v>
      </c>
      <c r="F34" s="508">
        <f>ROUND(SUM(BI84:BI255), 0)</f>
        <v>0</v>
      </c>
      <c r="G34" s="494"/>
      <c r="H34" s="494"/>
      <c r="I34" s="509">
        <v>0</v>
      </c>
      <c r="J34" s="508">
        <v>0</v>
      </c>
      <c r="K34" s="495"/>
    </row>
    <row r="35" spans="2:11" s="492" customFormat="1" ht="6.95" customHeight="1">
      <c r="B35" s="493"/>
      <c r="C35" s="494"/>
      <c r="D35" s="494"/>
      <c r="E35" s="494"/>
      <c r="F35" s="494"/>
      <c r="G35" s="494"/>
      <c r="H35" s="494"/>
      <c r="I35" s="494"/>
      <c r="J35" s="494"/>
      <c r="K35" s="495"/>
    </row>
    <row r="36" spans="2:11" s="492" customFormat="1" ht="25.35" customHeight="1">
      <c r="B36" s="493"/>
      <c r="C36" s="510"/>
      <c r="D36" s="511" t="s">
        <v>58</v>
      </c>
      <c r="E36" s="512"/>
      <c r="F36" s="512"/>
      <c r="G36" s="513" t="s">
        <v>59</v>
      </c>
      <c r="H36" s="514" t="s">
        <v>60</v>
      </c>
      <c r="I36" s="512"/>
      <c r="J36" s="515">
        <f>SUM(J27:J34)</f>
        <v>0</v>
      </c>
      <c r="K36" s="516"/>
    </row>
    <row r="37" spans="2:11" s="492" customFormat="1" ht="14.45" customHeight="1">
      <c r="B37" s="517"/>
      <c r="C37" s="518"/>
      <c r="D37" s="518"/>
      <c r="E37" s="518"/>
      <c r="F37" s="518"/>
      <c r="G37" s="518"/>
      <c r="H37" s="518"/>
      <c r="I37" s="518"/>
      <c r="J37" s="518"/>
      <c r="K37" s="519"/>
    </row>
    <row r="41" spans="2:11" s="492" customFormat="1" ht="6.95" customHeight="1">
      <c r="B41" s="520"/>
      <c r="C41" s="521"/>
      <c r="D41" s="521"/>
      <c r="E41" s="521"/>
      <c r="F41" s="521"/>
      <c r="G41" s="521"/>
      <c r="H41" s="521"/>
      <c r="I41" s="521"/>
      <c r="J41" s="521"/>
      <c r="K41" s="522"/>
    </row>
    <row r="42" spans="2:11" s="492" customFormat="1" ht="36.950000000000003" customHeight="1">
      <c r="B42" s="493"/>
      <c r="C42" s="488" t="s">
        <v>155</v>
      </c>
      <c r="D42" s="494"/>
      <c r="E42" s="494"/>
      <c r="F42" s="494"/>
      <c r="G42" s="494"/>
      <c r="H42" s="494"/>
      <c r="I42" s="494"/>
      <c r="J42" s="494"/>
      <c r="K42" s="495"/>
    </row>
    <row r="43" spans="2:11" s="492" customFormat="1" ht="6.95" customHeight="1">
      <c r="B43" s="493"/>
      <c r="C43" s="494"/>
      <c r="D43" s="494"/>
      <c r="E43" s="494"/>
      <c r="F43" s="494"/>
      <c r="G43" s="494"/>
      <c r="H43" s="494"/>
      <c r="I43" s="494"/>
      <c r="J43" s="494"/>
      <c r="K43" s="495"/>
    </row>
    <row r="44" spans="2:11" s="492" customFormat="1" ht="14.45" customHeight="1">
      <c r="B44" s="493"/>
      <c r="C44" s="491" t="s">
        <v>20</v>
      </c>
      <c r="D44" s="494"/>
      <c r="E44" s="494"/>
      <c r="F44" s="494"/>
      <c r="G44" s="494"/>
      <c r="H44" s="494"/>
      <c r="I44" s="494"/>
      <c r="J44" s="494"/>
      <c r="K44" s="495"/>
    </row>
    <row r="45" spans="2:11" s="492" customFormat="1" ht="16.5" customHeight="1">
      <c r="B45" s="493"/>
      <c r="C45" s="494"/>
      <c r="D45" s="494"/>
      <c r="E45" s="961" t="str">
        <f>E7</f>
        <v>Rekonstrukce domu blok 60, č.p. 2180, ul. Táboritů v mostě, domov se zvláštním režimem</v>
      </c>
      <c r="F45" s="967"/>
      <c r="G45" s="967"/>
      <c r="H45" s="967"/>
      <c r="I45" s="494"/>
      <c r="J45" s="494"/>
      <c r="K45" s="495"/>
    </row>
    <row r="46" spans="2:11" s="492" customFormat="1" ht="14.45" customHeight="1">
      <c r="B46" s="493"/>
      <c r="C46" s="491" t="s">
        <v>150</v>
      </c>
      <c r="D46" s="494"/>
      <c r="E46" s="494"/>
      <c r="F46" s="494"/>
      <c r="G46" s="494"/>
      <c r="H46" s="494"/>
      <c r="I46" s="494"/>
      <c r="J46" s="494"/>
      <c r="K46" s="495"/>
    </row>
    <row r="47" spans="2:11" s="492" customFormat="1" ht="17.25" customHeight="1">
      <c r="B47" s="493"/>
      <c r="C47" s="494"/>
      <c r="D47" s="494"/>
      <c r="E47" s="963" t="str">
        <f>E9</f>
        <v>4 - IO 02 - Parkoviště</v>
      </c>
      <c r="F47" s="962"/>
      <c r="G47" s="962"/>
      <c r="H47" s="962"/>
      <c r="I47" s="494"/>
      <c r="J47" s="494"/>
      <c r="K47" s="495"/>
    </row>
    <row r="48" spans="2:11" s="492" customFormat="1" ht="6.95" customHeight="1">
      <c r="B48" s="493"/>
      <c r="C48" s="494"/>
      <c r="D48" s="494"/>
      <c r="E48" s="494"/>
      <c r="F48" s="494"/>
      <c r="G48" s="494"/>
      <c r="H48" s="494"/>
      <c r="I48" s="494"/>
      <c r="J48" s="494"/>
      <c r="K48" s="495"/>
    </row>
    <row r="49" spans="2:47" s="492" customFormat="1" ht="18" customHeight="1">
      <c r="B49" s="493"/>
      <c r="C49" s="491" t="s">
        <v>26</v>
      </c>
      <c r="D49" s="494"/>
      <c r="E49" s="494"/>
      <c r="F49" s="496" t="str">
        <f>F12</f>
        <v>Most</v>
      </c>
      <c r="G49" s="494"/>
      <c r="H49" s="494"/>
      <c r="I49" s="491" t="s">
        <v>28</v>
      </c>
      <c r="J49" s="497" t="str">
        <f>IF(J12="","",J12)</f>
        <v>13. 12. 2017</v>
      </c>
      <c r="K49" s="495"/>
    </row>
    <row r="50" spans="2:47" s="492" customFormat="1" ht="6.95" customHeight="1">
      <c r="B50" s="493"/>
      <c r="C50" s="494"/>
      <c r="D50" s="494"/>
      <c r="E50" s="494"/>
      <c r="F50" s="494"/>
      <c r="G50" s="494"/>
      <c r="H50" s="494"/>
      <c r="I50" s="494"/>
      <c r="J50" s="494"/>
      <c r="K50" s="495"/>
    </row>
    <row r="51" spans="2:47" s="492" customFormat="1" ht="15">
      <c r="B51" s="493"/>
      <c r="C51" s="491" t="s">
        <v>34</v>
      </c>
      <c r="D51" s="494"/>
      <c r="E51" s="494"/>
      <c r="F51" s="496" t="str">
        <f>E15</f>
        <v>Mostecká bytová a.s.</v>
      </c>
      <c r="G51" s="494"/>
      <c r="H51" s="494"/>
      <c r="I51" s="491" t="s">
        <v>41</v>
      </c>
      <c r="J51" s="924" t="str">
        <f>E21</f>
        <v>Ct. Žežulka - ZEFRAPROJEKT</v>
      </c>
      <c r="K51" s="495"/>
    </row>
    <row r="52" spans="2:47" s="492" customFormat="1" ht="14.45" customHeight="1">
      <c r="B52" s="493"/>
      <c r="C52" s="491" t="s">
        <v>39</v>
      </c>
      <c r="D52" s="494"/>
      <c r="E52" s="494"/>
      <c r="F52" s="496" t="str">
        <f>IF(E18="","",E18)</f>
        <v/>
      </c>
      <c r="G52" s="494"/>
      <c r="H52" s="494"/>
      <c r="I52" s="494"/>
      <c r="J52" s="964"/>
      <c r="K52" s="495"/>
    </row>
    <row r="53" spans="2:47" s="492" customFormat="1" ht="10.35" customHeight="1">
      <c r="B53" s="493"/>
      <c r="C53" s="494"/>
      <c r="D53" s="494"/>
      <c r="E53" s="494"/>
      <c r="F53" s="494"/>
      <c r="G53" s="494"/>
      <c r="H53" s="494"/>
      <c r="I53" s="494"/>
      <c r="J53" s="494"/>
      <c r="K53" s="495"/>
    </row>
    <row r="54" spans="2:47" s="492" customFormat="1" ht="29.25" customHeight="1">
      <c r="B54" s="493"/>
      <c r="C54" s="523" t="s">
        <v>156</v>
      </c>
      <c r="D54" s="510"/>
      <c r="E54" s="510"/>
      <c r="F54" s="510"/>
      <c r="G54" s="510"/>
      <c r="H54" s="510"/>
      <c r="I54" s="510"/>
      <c r="J54" s="524" t="s">
        <v>157</v>
      </c>
      <c r="K54" s="525"/>
    </row>
    <row r="55" spans="2:47" s="492" customFormat="1" ht="10.35" customHeight="1">
      <c r="B55" s="493"/>
      <c r="C55" s="494"/>
      <c r="D55" s="494"/>
      <c r="E55" s="494"/>
      <c r="F55" s="494"/>
      <c r="G55" s="494"/>
      <c r="H55" s="494"/>
      <c r="I55" s="494"/>
      <c r="J55" s="494"/>
      <c r="K55" s="495"/>
    </row>
    <row r="56" spans="2:47" s="492" customFormat="1" ht="29.25" customHeight="1">
      <c r="B56" s="493"/>
      <c r="C56" s="526" t="s">
        <v>158</v>
      </c>
      <c r="D56" s="494"/>
      <c r="E56" s="494"/>
      <c r="F56" s="494"/>
      <c r="G56" s="494"/>
      <c r="H56" s="494"/>
      <c r="I56" s="494"/>
      <c r="J56" s="505">
        <f>J84</f>
        <v>0</v>
      </c>
      <c r="K56" s="495"/>
      <c r="AU56" s="482" t="s">
        <v>159</v>
      </c>
    </row>
    <row r="57" spans="2:47" s="533" customFormat="1" ht="24.95" customHeight="1">
      <c r="B57" s="527"/>
      <c r="C57" s="528"/>
      <c r="D57" s="529" t="s">
        <v>6105</v>
      </c>
      <c r="E57" s="530"/>
      <c r="F57" s="530"/>
      <c r="G57" s="530"/>
      <c r="H57" s="530"/>
      <c r="I57" s="530"/>
      <c r="J57" s="531">
        <f>J85</f>
        <v>0</v>
      </c>
      <c r="K57" s="532"/>
    </row>
    <row r="58" spans="2:47" s="540" customFormat="1" ht="19.899999999999999" customHeight="1">
      <c r="B58" s="534"/>
      <c r="C58" s="535"/>
      <c r="D58" s="536" t="s">
        <v>6106</v>
      </c>
      <c r="E58" s="537"/>
      <c r="F58" s="537"/>
      <c r="G58" s="537"/>
      <c r="H58" s="537"/>
      <c r="I58" s="537"/>
      <c r="J58" s="538">
        <f>J86</f>
        <v>0</v>
      </c>
      <c r="K58" s="539"/>
    </row>
    <row r="59" spans="2:47" s="540" customFormat="1" ht="19.899999999999999" customHeight="1">
      <c r="B59" s="534"/>
      <c r="C59" s="535"/>
      <c r="D59" s="536" t="s">
        <v>6108</v>
      </c>
      <c r="E59" s="537"/>
      <c r="F59" s="537"/>
      <c r="G59" s="537"/>
      <c r="H59" s="537"/>
      <c r="I59" s="537"/>
      <c r="J59" s="538">
        <f>J159</f>
        <v>0</v>
      </c>
      <c r="K59" s="539"/>
    </row>
    <row r="60" spans="2:47" s="540" customFormat="1" ht="19.899999999999999" customHeight="1">
      <c r="B60" s="534"/>
      <c r="C60" s="535"/>
      <c r="D60" s="536" t="s">
        <v>6110</v>
      </c>
      <c r="E60" s="537"/>
      <c r="F60" s="537"/>
      <c r="G60" s="537"/>
      <c r="H60" s="537"/>
      <c r="I60" s="537"/>
      <c r="J60" s="538">
        <f>J183</f>
        <v>0</v>
      </c>
      <c r="K60" s="539"/>
    </row>
    <row r="61" spans="2:47" s="540" customFormat="1" ht="19.899999999999999" customHeight="1">
      <c r="B61" s="534"/>
      <c r="C61" s="535"/>
      <c r="D61" s="536" t="s">
        <v>6383</v>
      </c>
      <c r="E61" s="537"/>
      <c r="F61" s="537"/>
      <c r="G61" s="537"/>
      <c r="H61" s="537"/>
      <c r="I61" s="537"/>
      <c r="J61" s="538">
        <f>J209</f>
        <v>0</v>
      </c>
      <c r="K61" s="539"/>
    </row>
    <row r="62" spans="2:47" s="540" customFormat="1" ht="19.899999999999999" customHeight="1">
      <c r="B62" s="534"/>
      <c r="C62" s="535"/>
      <c r="D62" s="536" t="s">
        <v>6384</v>
      </c>
      <c r="E62" s="537"/>
      <c r="F62" s="537"/>
      <c r="G62" s="537"/>
      <c r="H62" s="537"/>
      <c r="I62" s="537"/>
      <c r="J62" s="538">
        <f>J238</f>
        <v>0</v>
      </c>
      <c r="K62" s="539"/>
    </row>
    <row r="63" spans="2:47" s="540" customFormat="1" ht="19.899999999999999" customHeight="1">
      <c r="B63" s="534"/>
      <c r="C63" s="535"/>
      <c r="D63" s="536" t="s">
        <v>6112</v>
      </c>
      <c r="E63" s="537"/>
      <c r="F63" s="537"/>
      <c r="G63" s="537"/>
      <c r="H63" s="537"/>
      <c r="I63" s="537"/>
      <c r="J63" s="538">
        <f>J252</f>
        <v>0</v>
      </c>
      <c r="K63" s="539"/>
    </row>
    <row r="64" spans="2:47" s="533" customFormat="1" ht="24.95" customHeight="1">
      <c r="B64" s="527"/>
      <c r="C64" s="528"/>
      <c r="D64" s="529" t="s">
        <v>180</v>
      </c>
      <c r="E64" s="530"/>
      <c r="F64" s="530"/>
      <c r="G64" s="530"/>
      <c r="H64" s="530"/>
      <c r="I64" s="530"/>
      <c r="J64" s="531">
        <f>J254</f>
        <v>0</v>
      </c>
      <c r="K64" s="532"/>
    </row>
    <row r="65" spans="2:12" s="492" customFormat="1" ht="21.75" customHeight="1">
      <c r="B65" s="493"/>
      <c r="C65" s="494"/>
      <c r="D65" s="494"/>
      <c r="E65" s="494"/>
      <c r="F65" s="494"/>
      <c r="G65" s="494"/>
      <c r="H65" s="494"/>
      <c r="I65" s="494"/>
      <c r="J65" s="494"/>
      <c r="K65" s="495"/>
    </row>
    <row r="66" spans="2:12" s="492" customFormat="1" ht="6.95" customHeight="1">
      <c r="B66" s="517"/>
      <c r="C66" s="518"/>
      <c r="D66" s="518"/>
      <c r="E66" s="518"/>
      <c r="F66" s="518"/>
      <c r="G66" s="518"/>
      <c r="H66" s="518"/>
      <c r="I66" s="518"/>
      <c r="J66" s="518"/>
      <c r="K66" s="519"/>
    </row>
    <row r="70" spans="2:12" s="492" customFormat="1" ht="6.95" customHeight="1">
      <c r="B70" s="520"/>
      <c r="C70" s="521"/>
      <c r="D70" s="521"/>
      <c r="E70" s="521"/>
      <c r="F70" s="521"/>
      <c r="G70" s="521"/>
      <c r="H70" s="521"/>
      <c r="I70" s="521"/>
      <c r="J70" s="521"/>
      <c r="K70" s="521"/>
      <c r="L70" s="493"/>
    </row>
    <row r="71" spans="2:12" s="492" customFormat="1" ht="36.950000000000003" customHeight="1">
      <c r="B71" s="493"/>
      <c r="C71" s="541" t="s">
        <v>181</v>
      </c>
      <c r="L71" s="493"/>
    </row>
    <row r="72" spans="2:12" s="492" customFormat="1" ht="6.95" customHeight="1">
      <c r="B72" s="493"/>
      <c r="L72" s="493"/>
    </row>
    <row r="73" spans="2:12" s="492" customFormat="1" ht="14.45" customHeight="1">
      <c r="B73" s="493"/>
      <c r="C73" s="542" t="s">
        <v>20</v>
      </c>
      <c r="L73" s="493"/>
    </row>
    <row r="74" spans="2:12" s="492" customFormat="1" ht="16.5" customHeight="1">
      <c r="B74" s="493"/>
      <c r="E74" s="965" t="str">
        <f>E7</f>
        <v>Rekonstrukce domu blok 60, č.p. 2180, ul. Táboritů v mostě, domov se zvláštním režimem</v>
      </c>
      <c r="F74" s="966"/>
      <c r="G74" s="966"/>
      <c r="H74" s="966"/>
      <c r="L74" s="493"/>
    </row>
    <row r="75" spans="2:12" s="492" customFormat="1" ht="14.45" customHeight="1">
      <c r="B75" s="493"/>
      <c r="C75" s="542" t="s">
        <v>150</v>
      </c>
      <c r="L75" s="493"/>
    </row>
    <row r="76" spans="2:12" s="492" customFormat="1" ht="17.25" customHeight="1">
      <c r="B76" s="493"/>
      <c r="E76" s="935" t="str">
        <f>E9</f>
        <v>4 - IO 02 - Parkoviště</v>
      </c>
      <c r="F76" s="959"/>
      <c r="G76" s="959"/>
      <c r="H76" s="959"/>
      <c r="L76" s="493"/>
    </row>
    <row r="77" spans="2:12" s="492" customFormat="1" ht="6.95" customHeight="1">
      <c r="B77" s="493"/>
      <c r="L77" s="493"/>
    </row>
    <row r="78" spans="2:12" s="492" customFormat="1" ht="18" customHeight="1">
      <c r="B78" s="493"/>
      <c r="C78" s="542" t="s">
        <v>26</v>
      </c>
      <c r="F78" s="543" t="str">
        <f>F12</f>
        <v>Most</v>
      </c>
      <c r="I78" s="542" t="s">
        <v>28</v>
      </c>
      <c r="J78" s="544" t="str">
        <f>IF(J12="","",J12)</f>
        <v>13. 12. 2017</v>
      </c>
      <c r="L78" s="493"/>
    </row>
    <row r="79" spans="2:12" s="492" customFormat="1" ht="6.95" customHeight="1">
      <c r="B79" s="493"/>
      <c r="L79" s="493"/>
    </row>
    <row r="80" spans="2:12" s="492" customFormat="1" ht="15">
      <c r="B80" s="493"/>
      <c r="C80" s="542" t="s">
        <v>34</v>
      </c>
      <c r="F80" s="543" t="str">
        <f>E15</f>
        <v>Mostecká bytová a.s.</v>
      </c>
      <c r="I80" s="542" t="s">
        <v>41</v>
      </c>
      <c r="J80" s="543" t="str">
        <f>E21</f>
        <v>Ct. Žežulka - ZEFRAPROJEKT</v>
      </c>
      <c r="L80" s="493"/>
    </row>
    <row r="81" spans="2:65" s="492" customFormat="1" ht="14.45" customHeight="1">
      <c r="B81" s="493"/>
      <c r="C81" s="542" t="s">
        <v>39</v>
      </c>
      <c r="F81" s="543" t="str">
        <f>IF(E18="","",E18)</f>
        <v/>
      </c>
      <c r="L81" s="493"/>
    </row>
    <row r="82" spans="2:65" s="492" customFormat="1" ht="10.35" customHeight="1">
      <c r="B82" s="493"/>
      <c r="L82" s="493"/>
    </row>
    <row r="83" spans="2:65" s="552" customFormat="1" ht="29.25" customHeight="1">
      <c r="B83" s="545"/>
      <c r="C83" s="546" t="s">
        <v>182</v>
      </c>
      <c r="D83" s="547" t="s">
        <v>67</v>
      </c>
      <c r="E83" s="547" t="s">
        <v>63</v>
      </c>
      <c r="F83" s="547" t="s">
        <v>183</v>
      </c>
      <c r="G83" s="547" t="s">
        <v>184</v>
      </c>
      <c r="H83" s="547" t="s">
        <v>185</v>
      </c>
      <c r="I83" s="547" t="s">
        <v>186</v>
      </c>
      <c r="J83" s="547" t="s">
        <v>157</v>
      </c>
      <c r="K83" s="548" t="s">
        <v>187</v>
      </c>
      <c r="L83" s="545"/>
      <c r="M83" s="549" t="s">
        <v>188</v>
      </c>
      <c r="N83" s="550" t="s">
        <v>52</v>
      </c>
      <c r="O83" s="550" t="s">
        <v>189</v>
      </c>
      <c r="P83" s="550" t="s">
        <v>190</v>
      </c>
      <c r="Q83" s="550" t="s">
        <v>191</v>
      </c>
      <c r="R83" s="550" t="s">
        <v>192</v>
      </c>
      <c r="S83" s="550" t="s">
        <v>193</v>
      </c>
      <c r="T83" s="551" t="s">
        <v>194</v>
      </c>
    </row>
    <row r="84" spans="2:65" s="492" customFormat="1" ht="29.25" customHeight="1">
      <c r="B84" s="493"/>
      <c r="C84" s="553" t="s">
        <v>158</v>
      </c>
      <c r="J84" s="554">
        <f>BK84</f>
        <v>0</v>
      </c>
      <c r="L84" s="493"/>
      <c r="M84" s="555"/>
      <c r="N84" s="502"/>
      <c r="O84" s="502"/>
      <c r="P84" s="556">
        <f>P85+P254</f>
        <v>0</v>
      </c>
      <c r="Q84" s="502"/>
      <c r="R84" s="556">
        <f>R85+R254</f>
        <v>389.677775</v>
      </c>
      <c r="S84" s="502"/>
      <c r="T84" s="557">
        <f>T85+T254</f>
        <v>129.80700000000002</v>
      </c>
      <c r="AT84" s="482" t="s">
        <v>81</v>
      </c>
      <c r="AU84" s="482" t="s">
        <v>159</v>
      </c>
      <c r="BK84" s="558">
        <f>BK85+BK254</f>
        <v>0</v>
      </c>
    </row>
    <row r="85" spans="2:65" s="560" customFormat="1" ht="37.35" customHeight="1">
      <c r="B85" s="559"/>
      <c r="D85" s="561" t="s">
        <v>81</v>
      </c>
      <c r="E85" s="562" t="s">
        <v>195</v>
      </c>
      <c r="F85" s="562" t="s">
        <v>6115</v>
      </c>
      <c r="J85" s="563">
        <f>BK85</f>
        <v>0</v>
      </c>
      <c r="L85" s="559"/>
      <c r="M85" s="564"/>
      <c r="N85" s="565"/>
      <c r="O85" s="565"/>
      <c r="P85" s="566">
        <f>P86+P159+P183+P209+P238+P252</f>
        <v>0</v>
      </c>
      <c r="Q85" s="565"/>
      <c r="R85" s="566">
        <f>R86+R159+R183+R209+R238+R252</f>
        <v>389.677775</v>
      </c>
      <c r="S85" s="565"/>
      <c r="T85" s="567">
        <f>T86+T159+T183+T209+T238+T252</f>
        <v>129.80700000000002</v>
      </c>
      <c r="AR85" s="561" t="s">
        <v>11</v>
      </c>
      <c r="AT85" s="568" t="s">
        <v>81</v>
      </c>
      <c r="AU85" s="568" t="s">
        <v>82</v>
      </c>
      <c r="AY85" s="561" t="s">
        <v>197</v>
      </c>
      <c r="BK85" s="569">
        <f>BK86+BK159+BK183+BK209+BK238+BK252</f>
        <v>0</v>
      </c>
    </row>
    <row r="86" spans="2:65" s="560" customFormat="1" ht="19.899999999999999" customHeight="1">
      <c r="B86" s="559"/>
      <c r="D86" s="561" t="s">
        <v>81</v>
      </c>
      <c r="E86" s="570" t="s">
        <v>11</v>
      </c>
      <c r="F86" s="570" t="s">
        <v>6116</v>
      </c>
      <c r="J86" s="571">
        <f>BK86</f>
        <v>0</v>
      </c>
      <c r="L86" s="559"/>
      <c r="M86" s="564"/>
      <c r="N86" s="565"/>
      <c r="O86" s="565"/>
      <c r="P86" s="566">
        <f>SUM(P87:P158)</f>
        <v>0</v>
      </c>
      <c r="Q86" s="565"/>
      <c r="R86" s="566">
        <f>SUM(R87:R158)</f>
        <v>45.765084999999999</v>
      </c>
      <c r="S86" s="565"/>
      <c r="T86" s="567">
        <f>SUM(T87:T158)</f>
        <v>129.80700000000002</v>
      </c>
      <c r="AR86" s="561" t="s">
        <v>11</v>
      </c>
      <c r="AT86" s="568" t="s">
        <v>81</v>
      </c>
      <c r="AU86" s="568" t="s">
        <v>11</v>
      </c>
      <c r="AY86" s="561" t="s">
        <v>197</v>
      </c>
      <c r="BK86" s="569">
        <f>SUM(BK87:BK158)</f>
        <v>0</v>
      </c>
    </row>
    <row r="87" spans="2:65" s="492" customFormat="1" ht="25.5" customHeight="1">
      <c r="B87" s="493"/>
      <c r="C87" s="572" t="s">
        <v>11</v>
      </c>
      <c r="D87" s="572" t="s">
        <v>199</v>
      </c>
      <c r="E87" s="573" t="s">
        <v>6117</v>
      </c>
      <c r="F87" s="574" t="s">
        <v>6118</v>
      </c>
      <c r="G87" s="575" t="s">
        <v>202</v>
      </c>
      <c r="H87" s="576">
        <v>3</v>
      </c>
      <c r="I87" s="7"/>
      <c r="J87" s="577">
        <f>ROUND(I87*H87,0)</f>
        <v>0</v>
      </c>
      <c r="K87" s="574" t="s">
        <v>203</v>
      </c>
      <c r="L87" s="493"/>
      <c r="M87" s="578" t="s">
        <v>5</v>
      </c>
      <c r="N87" s="579" t="s">
        <v>53</v>
      </c>
      <c r="O87" s="494"/>
      <c r="P87" s="580">
        <f>O87*H87</f>
        <v>0</v>
      </c>
      <c r="Q87" s="580">
        <v>0</v>
      </c>
      <c r="R87" s="580">
        <f>Q87*H87</f>
        <v>0</v>
      </c>
      <c r="S87" s="580">
        <v>0</v>
      </c>
      <c r="T87" s="581">
        <f>S87*H87</f>
        <v>0</v>
      </c>
      <c r="AR87" s="482" t="s">
        <v>129</v>
      </c>
      <c r="AT87" s="482" t="s">
        <v>199</v>
      </c>
      <c r="AU87" s="482" t="s">
        <v>89</v>
      </c>
      <c r="AY87" s="482" t="s">
        <v>197</v>
      </c>
      <c r="BE87" s="582">
        <f>IF(N87="základní",J87,0)</f>
        <v>0</v>
      </c>
      <c r="BF87" s="582">
        <f>IF(N87="snížená",J87,0)</f>
        <v>0</v>
      </c>
      <c r="BG87" s="582">
        <f>IF(N87="zákl. přenesená",J87,0)</f>
        <v>0</v>
      </c>
      <c r="BH87" s="582">
        <f>IF(N87="sníž. přenesená",J87,0)</f>
        <v>0</v>
      </c>
      <c r="BI87" s="582">
        <f>IF(N87="nulová",J87,0)</f>
        <v>0</v>
      </c>
      <c r="BJ87" s="482" t="s">
        <v>11</v>
      </c>
      <c r="BK87" s="582">
        <f>ROUND(I87*H87,0)</f>
        <v>0</v>
      </c>
      <c r="BL87" s="482" t="s">
        <v>129</v>
      </c>
      <c r="BM87" s="482" t="s">
        <v>6385</v>
      </c>
    </row>
    <row r="88" spans="2:65" s="492" customFormat="1" ht="121.5">
      <c r="B88" s="493"/>
      <c r="D88" s="594" t="s">
        <v>257</v>
      </c>
      <c r="F88" s="595" t="s">
        <v>6120</v>
      </c>
      <c r="L88" s="493"/>
      <c r="M88" s="596"/>
      <c r="N88" s="494"/>
      <c r="O88" s="494"/>
      <c r="P88" s="494"/>
      <c r="Q88" s="494"/>
      <c r="R88" s="494"/>
      <c r="S88" s="494"/>
      <c r="T88" s="597"/>
      <c r="AT88" s="482" t="s">
        <v>257</v>
      </c>
      <c r="AU88" s="482" t="s">
        <v>89</v>
      </c>
    </row>
    <row r="89" spans="2:65" s="492" customFormat="1" ht="25.5" customHeight="1">
      <c r="B89" s="493"/>
      <c r="C89" s="572" t="s">
        <v>89</v>
      </c>
      <c r="D89" s="572" t="s">
        <v>199</v>
      </c>
      <c r="E89" s="573" t="s">
        <v>6121</v>
      </c>
      <c r="F89" s="574" t="s">
        <v>6122</v>
      </c>
      <c r="G89" s="575" t="s">
        <v>202</v>
      </c>
      <c r="H89" s="576">
        <v>3</v>
      </c>
      <c r="I89" s="7"/>
      <c r="J89" s="577">
        <f>ROUND(I89*H89,0)</f>
        <v>0</v>
      </c>
      <c r="K89" s="574" t="s">
        <v>203</v>
      </c>
      <c r="L89" s="493"/>
      <c r="M89" s="578" t="s">
        <v>5</v>
      </c>
      <c r="N89" s="579" t="s">
        <v>53</v>
      </c>
      <c r="O89" s="494"/>
      <c r="P89" s="580">
        <f>O89*H89</f>
        <v>0</v>
      </c>
      <c r="Q89" s="580">
        <v>5.0000000000000002E-5</v>
      </c>
      <c r="R89" s="580">
        <f>Q89*H89</f>
        <v>1.5000000000000001E-4</v>
      </c>
      <c r="S89" s="580">
        <v>0</v>
      </c>
      <c r="T89" s="581">
        <f>S89*H89</f>
        <v>0</v>
      </c>
      <c r="AR89" s="482" t="s">
        <v>129</v>
      </c>
      <c r="AT89" s="482" t="s">
        <v>199</v>
      </c>
      <c r="AU89" s="482" t="s">
        <v>89</v>
      </c>
      <c r="AY89" s="482" t="s">
        <v>197</v>
      </c>
      <c r="BE89" s="582">
        <f>IF(N89="základní",J89,0)</f>
        <v>0</v>
      </c>
      <c r="BF89" s="582">
        <f>IF(N89="snížená",J89,0)</f>
        <v>0</v>
      </c>
      <c r="BG89" s="582">
        <f>IF(N89="zákl. přenesená",J89,0)</f>
        <v>0</v>
      </c>
      <c r="BH89" s="582">
        <f>IF(N89="sníž. přenesená",J89,0)</f>
        <v>0</v>
      </c>
      <c r="BI89" s="582">
        <f>IF(N89="nulová",J89,0)</f>
        <v>0</v>
      </c>
      <c r="BJ89" s="482" t="s">
        <v>11</v>
      </c>
      <c r="BK89" s="582">
        <f>ROUND(I89*H89,0)</f>
        <v>0</v>
      </c>
      <c r="BL89" s="482" t="s">
        <v>129</v>
      </c>
      <c r="BM89" s="482" t="s">
        <v>6386</v>
      </c>
    </row>
    <row r="90" spans="2:65" s="492" customFormat="1" ht="108">
      <c r="B90" s="493"/>
      <c r="D90" s="594" t="s">
        <v>257</v>
      </c>
      <c r="F90" s="595" t="s">
        <v>6124</v>
      </c>
      <c r="L90" s="493"/>
      <c r="M90" s="596"/>
      <c r="N90" s="494"/>
      <c r="O90" s="494"/>
      <c r="P90" s="494"/>
      <c r="Q90" s="494"/>
      <c r="R90" s="494"/>
      <c r="S90" s="494"/>
      <c r="T90" s="597"/>
      <c r="AT90" s="482" t="s">
        <v>257</v>
      </c>
      <c r="AU90" s="482" t="s">
        <v>89</v>
      </c>
    </row>
    <row r="91" spans="2:65" s="492" customFormat="1" ht="51" customHeight="1">
      <c r="B91" s="493"/>
      <c r="C91" s="572" t="s">
        <v>114</v>
      </c>
      <c r="D91" s="572" t="s">
        <v>199</v>
      </c>
      <c r="E91" s="573" t="s">
        <v>6387</v>
      </c>
      <c r="F91" s="574" t="s">
        <v>6388</v>
      </c>
      <c r="G91" s="575" t="s">
        <v>290</v>
      </c>
      <c r="H91" s="576">
        <v>127.3</v>
      </c>
      <c r="I91" s="7"/>
      <c r="J91" s="577">
        <f>ROUND(I91*H91,0)</f>
        <v>0</v>
      </c>
      <c r="K91" s="574" t="s">
        <v>203</v>
      </c>
      <c r="L91" s="493"/>
      <c r="M91" s="578" t="s">
        <v>5</v>
      </c>
      <c r="N91" s="579" t="s">
        <v>53</v>
      </c>
      <c r="O91" s="494"/>
      <c r="P91" s="580">
        <f>O91*H91</f>
        <v>0</v>
      </c>
      <c r="Q91" s="580">
        <v>0</v>
      </c>
      <c r="R91" s="580">
        <f>Q91*H91</f>
        <v>0</v>
      </c>
      <c r="S91" s="580">
        <v>0.29499999999999998</v>
      </c>
      <c r="T91" s="581">
        <f>S91*H91</f>
        <v>37.5535</v>
      </c>
      <c r="AR91" s="482" t="s">
        <v>129</v>
      </c>
      <c r="AT91" s="482" t="s">
        <v>199</v>
      </c>
      <c r="AU91" s="482" t="s">
        <v>89</v>
      </c>
      <c r="AY91" s="482" t="s">
        <v>197</v>
      </c>
      <c r="BE91" s="582">
        <f>IF(N91="základní",J91,0)</f>
        <v>0</v>
      </c>
      <c r="BF91" s="582">
        <f>IF(N91="snížená",J91,0)</f>
        <v>0</v>
      </c>
      <c r="BG91" s="582">
        <f>IF(N91="zákl. přenesená",J91,0)</f>
        <v>0</v>
      </c>
      <c r="BH91" s="582">
        <f>IF(N91="sníž. přenesená",J91,0)</f>
        <v>0</v>
      </c>
      <c r="BI91" s="582">
        <f>IF(N91="nulová",J91,0)</f>
        <v>0</v>
      </c>
      <c r="BJ91" s="482" t="s">
        <v>11</v>
      </c>
      <c r="BK91" s="582">
        <f>ROUND(I91*H91,0)</f>
        <v>0</v>
      </c>
      <c r="BL91" s="482" t="s">
        <v>129</v>
      </c>
      <c r="BM91" s="482" t="s">
        <v>6389</v>
      </c>
    </row>
    <row r="92" spans="2:65" s="492" customFormat="1" ht="175.5">
      <c r="B92" s="493"/>
      <c r="D92" s="594" t="s">
        <v>257</v>
      </c>
      <c r="F92" s="595" t="s">
        <v>6390</v>
      </c>
      <c r="L92" s="493"/>
      <c r="M92" s="596"/>
      <c r="N92" s="494"/>
      <c r="O92" s="494"/>
      <c r="P92" s="494"/>
      <c r="Q92" s="494"/>
      <c r="R92" s="494"/>
      <c r="S92" s="494"/>
      <c r="T92" s="597"/>
      <c r="AT92" s="482" t="s">
        <v>257</v>
      </c>
      <c r="AU92" s="482" t="s">
        <v>89</v>
      </c>
    </row>
    <row r="93" spans="2:65" s="492" customFormat="1" ht="51" customHeight="1">
      <c r="B93" s="493"/>
      <c r="C93" s="572" t="s">
        <v>129</v>
      </c>
      <c r="D93" s="572" t="s">
        <v>199</v>
      </c>
      <c r="E93" s="573" t="s">
        <v>6391</v>
      </c>
      <c r="F93" s="574" t="s">
        <v>6392</v>
      </c>
      <c r="G93" s="575" t="s">
        <v>290</v>
      </c>
      <c r="H93" s="576">
        <v>31.6</v>
      </c>
      <c r="I93" s="7"/>
      <c r="J93" s="577">
        <f>ROUND(I93*H93,0)</f>
        <v>0</v>
      </c>
      <c r="K93" s="574" t="s">
        <v>203</v>
      </c>
      <c r="L93" s="493"/>
      <c r="M93" s="578" t="s">
        <v>5</v>
      </c>
      <c r="N93" s="579" t="s">
        <v>53</v>
      </c>
      <c r="O93" s="494"/>
      <c r="P93" s="580">
        <f>O93*H93</f>
        <v>0</v>
      </c>
      <c r="Q93" s="580">
        <v>0</v>
      </c>
      <c r="R93" s="580">
        <f>Q93*H93</f>
        <v>0</v>
      </c>
      <c r="S93" s="580">
        <v>0.3</v>
      </c>
      <c r="T93" s="581">
        <f>S93*H93</f>
        <v>9.48</v>
      </c>
      <c r="AR93" s="482" t="s">
        <v>129</v>
      </c>
      <c r="AT93" s="482" t="s">
        <v>199</v>
      </c>
      <c r="AU93" s="482" t="s">
        <v>89</v>
      </c>
      <c r="AY93" s="482" t="s">
        <v>197</v>
      </c>
      <c r="BE93" s="582">
        <f>IF(N93="základní",J93,0)</f>
        <v>0</v>
      </c>
      <c r="BF93" s="582">
        <f>IF(N93="snížená",J93,0)</f>
        <v>0</v>
      </c>
      <c r="BG93" s="582">
        <f>IF(N93="zákl. přenesená",J93,0)</f>
        <v>0</v>
      </c>
      <c r="BH93" s="582">
        <f>IF(N93="sníž. přenesená",J93,0)</f>
        <v>0</v>
      </c>
      <c r="BI93" s="582">
        <f>IF(N93="nulová",J93,0)</f>
        <v>0</v>
      </c>
      <c r="BJ93" s="482" t="s">
        <v>11</v>
      </c>
      <c r="BK93" s="582">
        <f>ROUND(I93*H93,0)</f>
        <v>0</v>
      </c>
      <c r="BL93" s="482" t="s">
        <v>129</v>
      </c>
      <c r="BM93" s="482" t="s">
        <v>6393</v>
      </c>
    </row>
    <row r="94" spans="2:65" s="492" customFormat="1" ht="175.5">
      <c r="B94" s="493"/>
      <c r="D94" s="594" t="s">
        <v>257</v>
      </c>
      <c r="F94" s="595" t="s">
        <v>5608</v>
      </c>
      <c r="L94" s="493"/>
      <c r="M94" s="596"/>
      <c r="N94" s="494"/>
      <c r="O94" s="494"/>
      <c r="P94" s="494"/>
      <c r="Q94" s="494"/>
      <c r="R94" s="494"/>
      <c r="S94" s="494"/>
      <c r="T94" s="597"/>
      <c r="AT94" s="482" t="s">
        <v>257</v>
      </c>
      <c r="AU94" s="482" t="s">
        <v>89</v>
      </c>
    </row>
    <row r="95" spans="2:65" s="492" customFormat="1" ht="51" customHeight="1">
      <c r="B95" s="493"/>
      <c r="C95" s="572" t="s">
        <v>132</v>
      </c>
      <c r="D95" s="572" t="s">
        <v>199</v>
      </c>
      <c r="E95" s="573" t="s">
        <v>6394</v>
      </c>
      <c r="F95" s="574" t="s">
        <v>6395</v>
      </c>
      <c r="G95" s="575" t="s">
        <v>290</v>
      </c>
      <c r="H95" s="576">
        <v>31.6</v>
      </c>
      <c r="I95" s="7"/>
      <c r="J95" s="577">
        <f>ROUND(I95*H95,0)</f>
        <v>0</v>
      </c>
      <c r="K95" s="574" t="s">
        <v>203</v>
      </c>
      <c r="L95" s="493"/>
      <c r="M95" s="578" t="s">
        <v>5</v>
      </c>
      <c r="N95" s="579" t="s">
        <v>53</v>
      </c>
      <c r="O95" s="494"/>
      <c r="P95" s="580">
        <f>O95*H95</f>
        <v>0</v>
      </c>
      <c r="Q95" s="580">
        <v>0</v>
      </c>
      <c r="R95" s="580">
        <f>Q95*H95</f>
        <v>0</v>
      </c>
      <c r="S95" s="580">
        <v>0.28999999999999998</v>
      </c>
      <c r="T95" s="581">
        <f>S95*H95</f>
        <v>9.1639999999999997</v>
      </c>
      <c r="AR95" s="482" t="s">
        <v>129</v>
      </c>
      <c r="AT95" s="482" t="s">
        <v>199</v>
      </c>
      <c r="AU95" s="482" t="s">
        <v>89</v>
      </c>
      <c r="AY95" s="482" t="s">
        <v>197</v>
      </c>
      <c r="BE95" s="582">
        <f>IF(N95="základní",J95,0)</f>
        <v>0</v>
      </c>
      <c r="BF95" s="582">
        <f>IF(N95="snížená",J95,0)</f>
        <v>0</v>
      </c>
      <c r="BG95" s="582">
        <f>IF(N95="zákl. přenesená",J95,0)</f>
        <v>0</v>
      </c>
      <c r="BH95" s="582">
        <f>IF(N95="sníž. přenesená",J95,0)</f>
        <v>0</v>
      </c>
      <c r="BI95" s="582">
        <f>IF(N95="nulová",J95,0)</f>
        <v>0</v>
      </c>
      <c r="BJ95" s="482" t="s">
        <v>11</v>
      </c>
      <c r="BK95" s="582">
        <f>ROUND(I95*H95,0)</f>
        <v>0</v>
      </c>
      <c r="BL95" s="482" t="s">
        <v>129</v>
      </c>
      <c r="BM95" s="482" t="s">
        <v>6396</v>
      </c>
    </row>
    <row r="96" spans="2:65" s="492" customFormat="1" ht="175.5">
      <c r="B96" s="493"/>
      <c r="D96" s="594" t="s">
        <v>257</v>
      </c>
      <c r="F96" s="595" t="s">
        <v>5608</v>
      </c>
      <c r="L96" s="493"/>
      <c r="M96" s="596"/>
      <c r="N96" s="494"/>
      <c r="O96" s="494"/>
      <c r="P96" s="494"/>
      <c r="Q96" s="494"/>
      <c r="R96" s="494"/>
      <c r="S96" s="494"/>
      <c r="T96" s="597"/>
      <c r="AT96" s="482" t="s">
        <v>257</v>
      </c>
      <c r="AU96" s="482" t="s">
        <v>89</v>
      </c>
    </row>
    <row r="97" spans="2:65" s="492" customFormat="1" ht="38.25" customHeight="1">
      <c r="B97" s="493"/>
      <c r="C97" s="572" t="s">
        <v>135</v>
      </c>
      <c r="D97" s="572" t="s">
        <v>199</v>
      </c>
      <c r="E97" s="573" t="s">
        <v>5611</v>
      </c>
      <c r="F97" s="574" t="s">
        <v>5612</v>
      </c>
      <c r="G97" s="575" t="s">
        <v>290</v>
      </c>
      <c r="H97" s="576">
        <v>31.6</v>
      </c>
      <c r="I97" s="7"/>
      <c r="J97" s="577">
        <f>ROUND(I97*H97,0)</f>
        <v>0</v>
      </c>
      <c r="K97" s="574" t="s">
        <v>203</v>
      </c>
      <c r="L97" s="493"/>
      <c r="M97" s="578" t="s">
        <v>5</v>
      </c>
      <c r="N97" s="579" t="s">
        <v>53</v>
      </c>
      <c r="O97" s="494"/>
      <c r="P97" s="580">
        <f>O97*H97</f>
        <v>0</v>
      </c>
      <c r="Q97" s="580">
        <v>0</v>
      </c>
      <c r="R97" s="580">
        <f>Q97*H97</f>
        <v>0</v>
      </c>
      <c r="S97" s="580">
        <v>0.22</v>
      </c>
      <c r="T97" s="581">
        <f>S97*H97</f>
        <v>6.952</v>
      </c>
      <c r="AR97" s="482" t="s">
        <v>129</v>
      </c>
      <c r="AT97" s="482" t="s">
        <v>199</v>
      </c>
      <c r="AU97" s="482" t="s">
        <v>89</v>
      </c>
      <c r="AY97" s="482" t="s">
        <v>197</v>
      </c>
      <c r="BE97" s="582">
        <f>IF(N97="základní",J97,0)</f>
        <v>0</v>
      </c>
      <c r="BF97" s="582">
        <f>IF(N97="snížená",J97,0)</f>
        <v>0</v>
      </c>
      <c r="BG97" s="582">
        <f>IF(N97="zákl. přenesená",J97,0)</f>
        <v>0</v>
      </c>
      <c r="BH97" s="582">
        <f>IF(N97="sníž. přenesená",J97,0)</f>
        <v>0</v>
      </c>
      <c r="BI97" s="582">
        <f>IF(N97="nulová",J97,0)</f>
        <v>0</v>
      </c>
      <c r="BJ97" s="482" t="s">
        <v>11</v>
      </c>
      <c r="BK97" s="582">
        <f>ROUND(I97*H97,0)</f>
        <v>0</v>
      </c>
      <c r="BL97" s="482" t="s">
        <v>129</v>
      </c>
      <c r="BM97" s="482" t="s">
        <v>6397</v>
      </c>
    </row>
    <row r="98" spans="2:65" s="492" customFormat="1" ht="175.5">
      <c r="B98" s="493"/>
      <c r="D98" s="594" t="s">
        <v>257</v>
      </c>
      <c r="F98" s="595" t="s">
        <v>5608</v>
      </c>
      <c r="L98" s="493"/>
      <c r="M98" s="596"/>
      <c r="N98" s="494"/>
      <c r="O98" s="494"/>
      <c r="P98" s="494"/>
      <c r="Q98" s="494"/>
      <c r="R98" s="494"/>
      <c r="S98" s="494"/>
      <c r="T98" s="597"/>
      <c r="AT98" s="482" t="s">
        <v>257</v>
      </c>
      <c r="AU98" s="482" t="s">
        <v>89</v>
      </c>
    </row>
    <row r="99" spans="2:65" s="606" customFormat="1">
      <c r="B99" s="605"/>
      <c r="D99" s="594" t="s">
        <v>205</v>
      </c>
      <c r="E99" s="607" t="s">
        <v>5</v>
      </c>
      <c r="F99" s="608" t="s">
        <v>6398</v>
      </c>
      <c r="H99" s="609">
        <v>31.6</v>
      </c>
      <c r="L99" s="605"/>
      <c r="M99" s="610"/>
      <c r="N99" s="611"/>
      <c r="O99" s="611"/>
      <c r="P99" s="611"/>
      <c r="Q99" s="611"/>
      <c r="R99" s="611"/>
      <c r="S99" s="611"/>
      <c r="T99" s="612"/>
      <c r="AT99" s="607" t="s">
        <v>205</v>
      </c>
      <c r="AU99" s="607" t="s">
        <v>89</v>
      </c>
      <c r="AV99" s="606" t="s">
        <v>89</v>
      </c>
      <c r="AW99" s="606" t="s">
        <v>43</v>
      </c>
      <c r="AX99" s="606" t="s">
        <v>11</v>
      </c>
      <c r="AY99" s="607" t="s">
        <v>197</v>
      </c>
    </row>
    <row r="100" spans="2:65" s="492" customFormat="1" ht="51" customHeight="1">
      <c r="B100" s="493"/>
      <c r="C100" s="572" t="s">
        <v>138</v>
      </c>
      <c r="D100" s="572" t="s">
        <v>199</v>
      </c>
      <c r="E100" s="573" t="s">
        <v>6399</v>
      </c>
      <c r="F100" s="574" t="s">
        <v>6400</v>
      </c>
      <c r="G100" s="575" t="s">
        <v>290</v>
      </c>
      <c r="H100" s="576">
        <v>127.3</v>
      </c>
      <c r="I100" s="7"/>
      <c r="J100" s="577">
        <f>ROUND(I100*H100,0)</f>
        <v>0</v>
      </c>
      <c r="K100" s="574" t="s">
        <v>203</v>
      </c>
      <c r="L100" s="493"/>
      <c r="M100" s="578" t="s">
        <v>5</v>
      </c>
      <c r="N100" s="579" t="s">
        <v>53</v>
      </c>
      <c r="O100" s="494"/>
      <c r="P100" s="580">
        <f>O100*H100</f>
        <v>0</v>
      </c>
      <c r="Q100" s="580">
        <v>0</v>
      </c>
      <c r="R100" s="580">
        <f>Q100*H100</f>
        <v>0</v>
      </c>
      <c r="S100" s="580">
        <v>0.18</v>
      </c>
      <c r="T100" s="581">
        <f>S100*H100</f>
        <v>22.913999999999998</v>
      </c>
      <c r="AR100" s="482" t="s">
        <v>129</v>
      </c>
      <c r="AT100" s="482" t="s">
        <v>199</v>
      </c>
      <c r="AU100" s="482" t="s">
        <v>89</v>
      </c>
      <c r="AY100" s="482" t="s">
        <v>197</v>
      </c>
      <c r="BE100" s="582">
        <f>IF(N100="základní",J100,0)</f>
        <v>0</v>
      </c>
      <c r="BF100" s="582">
        <f>IF(N100="snížená",J100,0)</f>
        <v>0</v>
      </c>
      <c r="BG100" s="582">
        <f>IF(N100="zákl. přenesená",J100,0)</f>
        <v>0</v>
      </c>
      <c r="BH100" s="582">
        <f>IF(N100="sníž. přenesená",J100,0)</f>
        <v>0</v>
      </c>
      <c r="BI100" s="582">
        <f>IF(N100="nulová",J100,0)</f>
        <v>0</v>
      </c>
      <c r="BJ100" s="482" t="s">
        <v>11</v>
      </c>
      <c r="BK100" s="582">
        <f>ROUND(I100*H100,0)</f>
        <v>0</v>
      </c>
      <c r="BL100" s="482" t="s">
        <v>129</v>
      </c>
      <c r="BM100" s="482" t="s">
        <v>6401</v>
      </c>
    </row>
    <row r="101" spans="2:65" s="492" customFormat="1" ht="175.5">
      <c r="B101" s="493"/>
      <c r="D101" s="594" t="s">
        <v>257</v>
      </c>
      <c r="F101" s="595" t="s">
        <v>5608</v>
      </c>
      <c r="L101" s="493"/>
      <c r="M101" s="596"/>
      <c r="N101" s="494"/>
      <c r="O101" s="494"/>
      <c r="P101" s="494"/>
      <c r="Q101" s="494"/>
      <c r="R101" s="494"/>
      <c r="S101" s="494"/>
      <c r="T101" s="597"/>
      <c r="AT101" s="482" t="s">
        <v>257</v>
      </c>
      <c r="AU101" s="482" t="s">
        <v>89</v>
      </c>
    </row>
    <row r="102" spans="2:65" s="492" customFormat="1" ht="51" customHeight="1">
      <c r="B102" s="493"/>
      <c r="C102" s="572" t="s">
        <v>303</v>
      </c>
      <c r="D102" s="572" t="s">
        <v>199</v>
      </c>
      <c r="E102" s="573" t="s">
        <v>6402</v>
      </c>
      <c r="F102" s="574" t="s">
        <v>6403</v>
      </c>
      <c r="G102" s="575" t="s">
        <v>290</v>
      </c>
      <c r="H102" s="576">
        <v>127.3</v>
      </c>
      <c r="I102" s="7"/>
      <c r="J102" s="577">
        <f>ROUND(I102*H102,0)</f>
        <v>0</v>
      </c>
      <c r="K102" s="574" t="s">
        <v>203</v>
      </c>
      <c r="L102" s="493"/>
      <c r="M102" s="578" t="s">
        <v>5</v>
      </c>
      <c r="N102" s="579" t="s">
        <v>53</v>
      </c>
      <c r="O102" s="494"/>
      <c r="P102" s="580">
        <f>O102*H102</f>
        <v>0</v>
      </c>
      <c r="Q102" s="580">
        <v>0</v>
      </c>
      <c r="R102" s="580">
        <f>Q102*H102</f>
        <v>0</v>
      </c>
      <c r="S102" s="580">
        <v>0.28999999999999998</v>
      </c>
      <c r="T102" s="581">
        <f>S102*H102</f>
        <v>36.916999999999994</v>
      </c>
      <c r="AR102" s="482" t="s">
        <v>129</v>
      </c>
      <c r="AT102" s="482" t="s">
        <v>199</v>
      </c>
      <c r="AU102" s="482" t="s">
        <v>89</v>
      </c>
      <c r="AY102" s="482" t="s">
        <v>197</v>
      </c>
      <c r="BE102" s="582">
        <f>IF(N102="základní",J102,0)</f>
        <v>0</v>
      </c>
      <c r="BF102" s="582">
        <f>IF(N102="snížená",J102,0)</f>
        <v>0</v>
      </c>
      <c r="BG102" s="582">
        <f>IF(N102="zákl. přenesená",J102,0)</f>
        <v>0</v>
      </c>
      <c r="BH102" s="582">
        <f>IF(N102="sníž. přenesená",J102,0)</f>
        <v>0</v>
      </c>
      <c r="BI102" s="582">
        <f>IF(N102="nulová",J102,0)</f>
        <v>0</v>
      </c>
      <c r="BJ102" s="482" t="s">
        <v>11</v>
      </c>
      <c r="BK102" s="582">
        <f>ROUND(I102*H102,0)</f>
        <v>0</v>
      </c>
      <c r="BL102" s="482" t="s">
        <v>129</v>
      </c>
      <c r="BM102" s="482" t="s">
        <v>6404</v>
      </c>
    </row>
    <row r="103" spans="2:65" s="492" customFormat="1" ht="175.5">
      <c r="B103" s="493"/>
      <c r="D103" s="594" t="s">
        <v>257</v>
      </c>
      <c r="F103" s="595" t="s">
        <v>5608</v>
      </c>
      <c r="L103" s="493"/>
      <c r="M103" s="596"/>
      <c r="N103" s="494"/>
      <c r="O103" s="494"/>
      <c r="P103" s="494"/>
      <c r="Q103" s="494"/>
      <c r="R103" s="494"/>
      <c r="S103" s="494"/>
      <c r="T103" s="597"/>
      <c r="AT103" s="482" t="s">
        <v>257</v>
      </c>
      <c r="AU103" s="482" t="s">
        <v>89</v>
      </c>
    </row>
    <row r="104" spans="2:65" s="492" customFormat="1" ht="38.25" customHeight="1">
      <c r="B104" s="493"/>
      <c r="C104" s="572" t="s">
        <v>320</v>
      </c>
      <c r="D104" s="572" t="s">
        <v>199</v>
      </c>
      <c r="E104" s="573" t="s">
        <v>5621</v>
      </c>
      <c r="F104" s="574" t="s">
        <v>5622</v>
      </c>
      <c r="G104" s="575" t="s">
        <v>876</v>
      </c>
      <c r="H104" s="576">
        <v>33.299999999999997</v>
      </c>
      <c r="I104" s="7"/>
      <c r="J104" s="577">
        <f>ROUND(I104*H104,0)</f>
        <v>0</v>
      </c>
      <c r="K104" s="574" t="s">
        <v>203</v>
      </c>
      <c r="L104" s="493"/>
      <c r="M104" s="578" t="s">
        <v>5</v>
      </c>
      <c r="N104" s="579" t="s">
        <v>53</v>
      </c>
      <c r="O104" s="494"/>
      <c r="P104" s="580">
        <f>O104*H104</f>
        <v>0</v>
      </c>
      <c r="Q104" s="580">
        <v>0</v>
      </c>
      <c r="R104" s="580">
        <f>Q104*H104</f>
        <v>0</v>
      </c>
      <c r="S104" s="580">
        <v>0.20499999999999999</v>
      </c>
      <c r="T104" s="581">
        <f>S104*H104</f>
        <v>6.8264999999999993</v>
      </c>
      <c r="AR104" s="482" t="s">
        <v>129</v>
      </c>
      <c r="AT104" s="482" t="s">
        <v>199</v>
      </c>
      <c r="AU104" s="482" t="s">
        <v>89</v>
      </c>
      <c r="AY104" s="482" t="s">
        <v>197</v>
      </c>
      <c r="BE104" s="582">
        <f>IF(N104="základní",J104,0)</f>
        <v>0</v>
      </c>
      <c r="BF104" s="582">
        <f>IF(N104="snížená",J104,0)</f>
        <v>0</v>
      </c>
      <c r="BG104" s="582">
        <f>IF(N104="zákl. přenesená",J104,0)</f>
        <v>0</v>
      </c>
      <c r="BH104" s="582">
        <f>IF(N104="sníž. přenesená",J104,0)</f>
        <v>0</v>
      </c>
      <c r="BI104" s="582">
        <f>IF(N104="nulová",J104,0)</f>
        <v>0</v>
      </c>
      <c r="BJ104" s="482" t="s">
        <v>11</v>
      </c>
      <c r="BK104" s="582">
        <f>ROUND(I104*H104,0)</f>
        <v>0</v>
      </c>
      <c r="BL104" s="482" t="s">
        <v>129</v>
      </c>
      <c r="BM104" s="482" t="s">
        <v>6405</v>
      </c>
    </row>
    <row r="105" spans="2:65" s="492" customFormat="1" ht="148.5">
      <c r="B105" s="493"/>
      <c r="D105" s="594" t="s">
        <v>257</v>
      </c>
      <c r="F105" s="595" t="s">
        <v>5624</v>
      </c>
      <c r="L105" s="493"/>
      <c r="M105" s="596"/>
      <c r="N105" s="494"/>
      <c r="O105" s="494"/>
      <c r="P105" s="494"/>
      <c r="Q105" s="494"/>
      <c r="R105" s="494"/>
      <c r="S105" s="494"/>
      <c r="T105" s="597"/>
      <c r="AT105" s="482" t="s">
        <v>257</v>
      </c>
      <c r="AU105" s="482" t="s">
        <v>89</v>
      </c>
    </row>
    <row r="106" spans="2:65" s="492" customFormat="1" ht="38.25" customHeight="1">
      <c r="B106" s="493"/>
      <c r="C106" s="572" t="s">
        <v>327</v>
      </c>
      <c r="D106" s="572" t="s">
        <v>199</v>
      </c>
      <c r="E106" s="573" t="s">
        <v>6125</v>
      </c>
      <c r="F106" s="574" t="s">
        <v>6126</v>
      </c>
      <c r="G106" s="575" t="s">
        <v>213</v>
      </c>
      <c r="H106" s="576">
        <v>194.386</v>
      </c>
      <c r="I106" s="7"/>
      <c r="J106" s="577">
        <f>ROUND(I106*H106,0)</f>
        <v>0</v>
      </c>
      <c r="K106" s="574" t="s">
        <v>203</v>
      </c>
      <c r="L106" s="493"/>
      <c r="M106" s="578" t="s">
        <v>5</v>
      </c>
      <c r="N106" s="579" t="s">
        <v>53</v>
      </c>
      <c r="O106" s="494"/>
      <c r="P106" s="580">
        <f>O106*H106</f>
        <v>0</v>
      </c>
      <c r="Q106" s="580">
        <v>0</v>
      </c>
      <c r="R106" s="580">
        <f>Q106*H106</f>
        <v>0</v>
      </c>
      <c r="S106" s="580">
        <v>0</v>
      </c>
      <c r="T106" s="581">
        <f>S106*H106</f>
        <v>0</v>
      </c>
      <c r="AR106" s="482" t="s">
        <v>129</v>
      </c>
      <c r="AT106" s="482" t="s">
        <v>199</v>
      </c>
      <c r="AU106" s="482" t="s">
        <v>89</v>
      </c>
      <c r="AY106" s="482" t="s">
        <v>197</v>
      </c>
      <c r="BE106" s="582">
        <f>IF(N106="základní",J106,0)</f>
        <v>0</v>
      </c>
      <c r="BF106" s="582">
        <f>IF(N106="snížená",J106,0)</f>
        <v>0</v>
      </c>
      <c r="BG106" s="582">
        <f>IF(N106="zákl. přenesená",J106,0)</f>
        <v>0</v>
      </c>
      <c r="BH106" s="582">
        <f>IF(N106="sníž. přenesená",J106,0)</f>
        <v>0</v>
      </c>
      <c r="BI106" s="582">
        <f>IF(N106="nulová",J106,0)</f>
        <v>0</v>
      </c>
      <c r="BJ106" s="482" t="s">
        <v>11</v>
      </c>
      <c r="BK106" s="582">
        <f>ROUND(I106*H106,0)</f>
        <v>0</v>
      </c>
      <c r="BL106" s="482" t="s">
        <v>129</v>
      </c>
      <c r="BM106" s="482" t="s">
        <v>6406</v>
      </c>
    </row>
    <row r="107" spans="2:65" s="492" customFormat="1" ht="175.5">
      <c r="B107" s="493"/>
      <c r="D107" s="594" t="s">
        <v>257</v>
      </c>
      <c r="F107" s="595" t="s">
        <v>6128</v>
      </c>
      <c r="L107" s="493"/>
      <c r="M107" s="596"/>
      <c r="N107" s="494"/>
      <c r="O107" s="494"/>
      <c r="P107" s="494"/>
      <c r="Q107" s="494"/>
      <c r="R107" s="494"/>
      <c r="S107" s="494"/>
      <c r="T107" s="597"/>
      <c r="AT107" s="482" t="s">
        <v>257</v>
      </c>
      <c r="AU107" s="482" t="s">
        <v>89</v>
      </c>
    </row>
    <row r="108" spans="2:65" s="606" customFormat="1">
      <c r="B108" s="605"/>
      <c r="D108" s="594" t="s">
        <v>205</v>
      </c>
      <c r="E108" s="607" t="s">
        <v>5</v>
      </c>
      <c r="F108" s="608" t="s">
        <v>6407</v>
      </c>
      <c r="H108" s="609">
        <v>194.386</v>
      </c>
      <c r="L108" s="605"/>
      <c r="M108" s="610"/>
      <c r="N108" s="611"/>
      <c r="O108" s="611"/>
      <c r="P108" s="611"/>
      <c r="Q108" s="611"/>
      <c r="R108" s="611"/>
      <c r="S108" s="611"/>
      <c r="T108" s="612"/>
      <c r="AT108" s="607" t="s">
        <v>205</v>
      </c>
      <c r="AU108" s="607" t="s">
        <v>89</v>
      </c>
      <c r="AV108" s="606" t="s">
        <v>89</v>
      </c>
      <c r="AW108" s="606" t="s">
        <v>43</v>
      </c>
      <c r="AX108" s="606" t="s">
        <v>11</v>
      </c>
      <c r="AY108" s="607" t="s">
        <v>197</v>
      </c>
    </row>
    <row r="109" spans="2:65" s="492" customFormat="1" ht="38.25" customHeight="1">
      <c r="B109" s="493"/>
      <c r="C109" s="572" t="s">
        <v>332</v>
      </c>
      <c r="D109" s="572" t="s">
        <v>199</v>
      </c>
      <c r="E109" s="573" t="s">
        <v>6131</v>
      </c>
      <c r="F109" s="574" t="s">
        <v>6132</v>
      </c>
      <c r="G109" s="575" t="s">
        <v>213</v>
      </c>
      <c r="H109" s="576">
        <v>58.316000000000003</v>
      </c>
      <c r="I109" s="7"/>
      <c r="J109" s="577">
        <f>ROUND(I109*H109,0)</f>
        <v>0</v>
      </c>
      <c r="K109" s="574" t="s">
        <v>203</v>
      </c>
      <c r="L109" s="493"/>
      <c r="M109" s="578" t="s">
        <v>5</v>
      </c>
      <c r="N109" s="579" t="s">
        <v>53</v>
      </c>
      <c r="O109" s="494"/>
      <c r="P109" s="580">
        <f>O109*H109</f>
        <v>0</v>
      </c>
      <c r="Q109" s="580">
        <v>0</v>
      </c>
      <c r="R109" s="580">
        <f>Q109*H109</f>
        <v>0</v>
      </c>
      <c r="S109" s="580">
        <v>0</v>
      </c>
      <c r="T109" s="581">
        <f>S109*H109</f>
        <v>0</v>
      </c>
      <c r="AR109" s="482" t="s">
        <v>129</v>
      </c>
      <c r="AT109" s="482" t="s">
        <v>199</v>
      </c>
      <c r="AU109" s="482" t="s">
        <v>89</v>
      </c>
      <c r="AY109" s="482" t="s">
        <v>197</v>
      </c>
      <c r="BE109" s="582">
        <f>IF(N109="základní",J109,0)</f>
        <v>0</v>
      </c>
      <c r="BF109" s="582">
        <f>IF(N109="snížená",J109,0)</f>
        <v>0</v>
      </c>
      <c r="BG109" s="582">
        <f>IF(N109="zákl. přenesená",J109,0)</f>
        <v>0</v>
      </c>
      <c r="BH109" s="582">
        <f>IF(N109="sníž. přenesená",J109,0)</f>
        <v>0</v>
      </c>
      <c r="BI109" s="582">
        <f>IF(N109="nulová",J109,0)</f>
        <v>0</v>
      </c>
      <c r="BJ109" s="482" t="s">
        <v>11</v>
      </c>
      <c r="BK109" s="582">
        <f>ROUND(I109*H109,0)</f>
        <v>0</v>
      </c>
      <c r="BL109" s="482" t="s">
        <v>129</v>
      </c>
      <c r="BM109" s="482" t="s">
        <v>6408</v>
      </c>
    </row>
    <row r="110" spans="2:65" s="492" customFormat="1" ht="175.5">
      <c r="B110" s="493"/>
      <c r="D110" s="594" t="s">
        <v>257</v>
      </c>
      <c r="F110" s="595" t="s">
        <v>6128</v>
      </c>
      <c r="L110" s="493"/>
      <c r="M110" s="596"/>
      <c r="N110" s="494"/>
      <c r="O110" s="494"/>
      <c r="P110" s="494"/>
      <c r="Q110" s="494"/>
      <c r="R110" s="494"/>
      <c r="S110" s="494"/>
      <c r="T110" s="597"/>
      <c r="AT110" s="482" t="s">
        <v>257</v>
      </c>
      <c r="AU110" s="482" t="s">
        <v>89</v>
      </c>
    </row>
    <row r="111" spans="2:65" s="606" customFormat="1">
      <c r="B111" s="605"/>
      <c r="D111" s="594" t="s">
        <v>205</v>
      </c>
      <c r="E111" s="607" t="s">
        <v>5</v>
      </c>
      <c r="F111" s="608" t="s">
        <v>6409</v>
      </c>
      <c r="H111" s="609">
        <v>58.316000000000003</v>
      </c>
      <c r="L111" s="605"/>
      <c r="M111" s="610"/>
      <c r="N111" s="611"/>
      <c r="O111" s="611"/>
      <c r="P111" s="611"/>
      <c r="Q111" s="611"/>
      <c r="R111" s="611"/>
      <c r="S111" s="611"/>
      <c r="T111" s="612"/>
      <c r="AT111" s="607" t="s">
        <v>205</v>
      </c>
      <c r="AU111" s="607" t="s">
        <v>89</v>
      </c>
      <c r="AV111" s="606" t="s">
        <v>89</v>
      </c>
      <c r="AW111" s="606" t="s">
        <v>43</v>
      </c>
      <c r="AX111" s="606" t="s">
        <v>11</v>
      </c>
      <c r="AY111" s="607" t="s">
        <v>197</v>
      </c>
    </row>
    <row r="112" spans="2:65" s="492" customFormat="1" ht="25.5" customHeight="1">
      <c r="B112" s="493"/>
      <c r="C112" s="572" t="s">
        <v>340</v>
      </c>
      <c r="D112" s="572" t="s">
        <v>199</v>
      </c>
      <c r="E112" s="573" t="s">
        <v>6135</v>
      </c>
      <c r="F112" s="574" t="s">
        <v>6136</v>
      </c>
      <c r="G112" s="575" t="s">
        <v>213</v>
      </c>
      <c r="H112" s="576">
        <v>12.6</v>
      </c>
      <c r="I112" s="7"/>
      <c r="J112" s="577">
        <f>ROUND(I112*H112,0)</f>
        <v>0</v>
      </c>
      <c r="K112" s="574" t="s">
        <v>203</v>
      </c>
      <c r="L112" s="493"/>
      <c r="M112" s="578" t="s">
        <v>5</v>
      </c>
      <c r="N112" s="579" t="s">
        <v>53</v>
      </c>
      <c r="O112" s="494"/>
      <c r="P112" s="580">
        <f>O112*H112</f>
        <v>0</v>
      </c>
      <c r="Q112" s="580">
        <v>0</v>
      </c>
      <c r="R112" s="580">
        <f>Q112*H112</f>
        <v>0</v>
      </c>
      <c r="S112" s="580">
        <v>0</v>
      </c>
      <c r="T112" s="581">
        <f>S112*H112</f>
        <v>0</v>
      </c>
      <c r="AR112" s="482" t="s">
        <v>129</v>
      </c>
      <c r="AT112" s="482" t="s">
        <v>199</v>
      </c>
      <c r="AU112" s="482" t="s">
        <v>89</v>
      </c>
      <c r="AY112" s="482" t="s">
        <v>197</v>
      </c>
      <c r="BE112" s="582">
        <f>IF(N112="základní",J112,0)</f>
        <v>0</v>
      </c>
      <c r="BF112" s="582">
        <f>IF(N112="snížená",J112,0)</f>
        <v>0</v>
      </c>
      <c r="BG112" s="582">
        <f>IF(N112="zákl. přenesená",J112,0)</f>
        <v>0</v>
      </c>
      <c r="BH112" s="582">
        <f>IF(N112="sníž. přenesená",J112,0)</f>
        <v>0</v>
      </c>
      <c r="BI112" s="582">
        <f>IF(N112="nulová",J112,0)</f>
        <v>0</v>
      </c>
      <c r="BJ112" s="482" t="s">
        <v>11</v>
      </c>
      <c r="BK112" s="582">
        <f>ROUND(I112*H112,0)</f>
        <v>0</v>
      </c>
      <c r="BL112" s="482" t="s">
        <v>129</v>
      </c>
      <c r="BM112" s="482" t="s">
        <v>6410</v>
      </c>
    </row>
    <row r="113" spans="2:65" s="492" customFormat="1" ht="94.5">
      <c r="B113" s="493"/>
      <c r="D113" s="594" t="s">
        <v>257</v>
      </c>
      <c r="F113" s="595" t="s">
        <v>6138</v>
      </c>
      <c r="L113" s="493"/>
      <c r="M113" s="596"/>
      <c r="N113" s="494"/>
      <c r="O113" s="494"/>
      <c r="P113" s="494"/>
      <c r="Q113" s="494"/>
      <c r="R113" s="494"/>
      <c r="S113" s="494"/>
      <c r="T113" s="597"/>
      <c r="AT113" s="482" t="s">
        <v>257</v>
      </c>
      <c r="AU113" s="482" t="s">
        <v>89</v>
      </c>
    </row>
    <row r="114" spans="2:65" s="606" customFormat="1">
      <c r="B114" s="605"/>
      <c r="D114" s="594" t="s">
        <v>205</v>
      </c>
      <c r="E114" s="607" t="s">
        <v>5</v>
      </c>
      <c r="F114" s="608" t="s">
        <v>6139</v>
      </c>
      <c r="H114" s="609">
        <v>12.6</v>
      </c>
      <c r="L114" s="605"/>
      <c r="M114" s="610"/>
      <c r="N114" s="611"/>
      <c r="O114" s="611"/>
      <c r="P114" s="611"/>
      <c r="Q114" s="611"/>
      <c r="R114" s="611"/>
      <c r="S114" s="611"/>
      <c r="T114" s="612"/>
      <c r="AT114" s="607" t="s">
        <v>205</v>
      </c>
      <c r="AU114" s="607" t="s">
        <v>89</v>
      </c>
      <c r="AV114" s="606" t="s">
        <v>89</v>
      </c>
      <c r="AW114" s="606" t="s">
        <v>43</v>
      </c>
      <c r="AX114" s="606" t="s">
        <v>11</v>
      </c>
      <c r="AY114" s="607" t="s">
        <v>197</v>
      </c>
    </row>
    <row r="115" spans="2:65" s="492" customFormat="1" ht="38.25" customHeight="1">
      <c r="B115" s="493"/>
      <c r="C115" s="572" t="s">
        <v>345</v>
      </c>
      <c r="D115" s="572" t="s">
        <v>199</v>
      </c>
      <c r="E115" s="573" t="s">
        <v>6140</v>
      </c>
      <c r="F115" s="574" t="s">
        <v>6141</v>
      </c>
      <c r="G115" s="575" t="s">
        <v>213</v>
      </c>
      <c r="H115" s="576">
        <v>3.78</v>
      </c>
      <c r="I115" s="7"/>
      <c r="J115" s="577">
        <f>ROUND(I115*H115,0)</f>
        <v>0</v>
      </c>
      <c r="K115" s="574" t="s">
        <v>203</v>
      </c>
      <c r="L115" s="493"/>
      <c r="M115" s="578" t="s">
        <v>5</v>
      </c>
      <c r="N115" s="579" t="s">
        <v>53</v>
      </c>
      <c r="O115" s="494"/>
      <c r="P115" s="580">
        <f>O115*H115</f>
        <v>0</v>
      </c>
      <c r="Q115" s="580">
        <v>0</v>
      </c>
      <c r="R115" s="580">
        <f>Q115*H115</f>
        <v>0</v>
      </c>
      <c r="S115" s="580">
        <v>0</v>
      </c>
      <c r="T115" s="581">
        <f>S115*H115</f>
        <v>0</v>
      </c>
      <c r="AR115" s="482" t="s">
        <v>129</v>
      </c>
      <c r="AT115" s="482" t="s">
        <v>199</v>
      </c>
      <c r="AU115" s="482" t="s">
        <v>89</v>
      </c>
      <c r="AY115" s="482" t="s">
        <v>197</v>
      </c>
      <c r="BE115" s="582">
        <f>IF(N115="základní",J115,0)</f>
        <v>0</v>
      </c>
      <c r="BF115" s="582">
        <f>IF(N115="snížená",J115,0)</f>
        <v>0</v>
      </c>
      <c r="BG115" s="582">
        <f>IF(N115="zákl. přenesená",J115,0)</f>
        <v>0</v>
      </c>
      <c r="BH115" s="582">
        <f>IF(N115="sníž. přenesená",J115,0)</f>
        <v>0</v>
      </c>
      <c r="BI115" s="582">
        <f>IF(N115="nulová",J115,0)</f>
        <v>0</v>
      </c>
      <c r="BJ115" s="482" t="s">
        <v>11</v>
      </c>
      <c r="BK115" s="582">
        <f>ROUND(I115*H115,0)</f>
        <v>0</v>
      </c>
      <c r="BL115" s="482" t="s">
        <v>129</v>
      </c>
      <c r="BM115" s="482" t="s">
        <v>6411</v>
      </c>
    </row>
    <row r="116" spans="2:65" s="492" customFormat="1" ht="94.5">
      <c r="B116" s="493"/>
      <c r="D116" s="594" t="s">
        <v>257</v>
      </c>
      <c r="F116" s="595" t="s">
        <v>6138</v>
      </c>
      <c r="L116" s="493"/>
      <c r="M116" s="596"/>
      <c r="N116" s="494"/>
      <c r="O116" s="494"/>
      <c r="P116" s="494"/>
      <c r="Q116" s="494"/>
      <c r="R116" s="494"/>
      <c r="S116" s="494"/>
      <c r="T116" s="597"/>
      <c r="AT116" s="482" t="s">
        <v>257</v>
      </c>
      <c r="AU116" s="482" t="s">
        <v>89</v>
      </c>
    </row>
    <row r="117" spans="2:65" s="606" customFormat="1">
      <c r="B117" s="605"/>
      <c r="D117" s="594" t="s">
        <v>205</v>
      </c>
      <c r="E117" s="607" t="s">
        <v>5</v>
      </c>
      <c r="F117" s="608" t="s">
        <v>6412</v>
      </c>
      <c r="H117" s="609">
        <v>3.78</v>
      </c>
      <c r="L117" s="605"/>
      <c r="M117" s="610"/>
      <c r="N117" s="611"/>
      <c r="O117" s="611"/>
      <c r="P117" s="611"/>
      <c r="Q117" s="611"/>
      <c r="R117" s="611"/>
      <c r="S117" s="611"/>
      <c r="T117" s="612"/>
      <c r="AT117" s="607" t="s">
        <v>205</v>
      </c>
      <c r="AU117" s="607" t="s">
        <v>89</v>
      </c>
      <c r="AV117" s="606" t="s">
        <v>89</v>
      </c>
      <c r="AW117" s="606" t="s">
        <v>43</v>
      </c>
      <c r="AX117" s="606" t="s">
        <v>11</v>
      </c>
      <c r="AY117" s="607" t="s">
        <v>197</v>
      </c>
    </row>
    <row r="118" spans="2:65" s="492" customFormat="1" ht="38.25" customHeight="1">
      <c r="B118" s="493"/>
      <c r="C118" s="572" t="s">
        <v>350</v>
      </c>
      <c r="D118" s="572" t="s">
        <v>199</v>
      </c>
      <c r="E118" s="573" t="s">
        <v>6144</v>
      </c>
      <c r="F118" s="574" t="s">
        <v>6145</v>
      </c>
      <c r="G118" s="575" t="s">
        <v>202</v>
      </c>
      <c r="H118" s="576">
        <v>3</v>
      </c>
      <c r="I118" s="7"/>
      <c r="J118" s="577">
        <f>ROUND(I118*H118,0)</f>
        <v>0</v>
      </c>
      <c r="K118" s="574" t="s">
        <v>203</v>
      </c>
      <c r="L118" s="493"/>
      <c r="M118" s="578" t="s">
        <v>5</v>
      </c>
      <c r="N118" s="579" t="s">
        <v>53</v>
      </c>
      <c r="O118" s="494"/>
      <c r="P118" s="580">
        <f>O118*H118</f>
        <v>0</v>
      </c>
      <c r="Q118" s="580">
        <v>0</v>
      </c>
      <c r="R118" s="580">
        <f>Q118*H118</f>
        <v>0</v>
      </c>
      <c r="S118" s="580">
        <v>0</v>
      </c>
      <c r="T118" s="581">
        <f>S118*H118</f>
        <v>0</v>
      </c>
      <c r="AR118" s="482" t="s">
        <v>129</v>
      </c>
      <c r="AT118" s="482" t="s">
        <v>199</v>
      </c>
      <c r="AU118" s="482" t="s">
        <v>89</v>
      </c>
      <c r="AY118" s="482" t="s">
        <v>197</v>
      </c>
      <c r="BE118" s="582">
        <f>IF(N118="základní",J118,0)</f>
        <v>0</v>
      </c>
      <c r="BF118" s="582">
        <f>IF(N118="snížená",J118,0)</f>
        <v>0</v>
      </c>
      <c r="BG118" s="582">
        <f>IF(N118="zákl. přenesená",J118,0)</f>
        <v>0</v>
      </c>
      <c r="BH118" s="582">
        <f>IF(N118="sníž. přenesená",J118,0)</f>
        <v>0</v>
      </c>
      <c r="BI118" s="582">
        <f>IF(N118="nulová",J118,0)</f>
        <v>0</v>
      </c>
      <c r="BJ118" s="482" t="s">
        <v>11</v>
      </c>
      <c r="BK118" s="582">
        <f>ROUND(I118*H118,0)</f>
        <v>0</v>
      </c>
      <c r="BL118" s="482" t="s">
        <v>129</v>
      </c>
      <c r="BM118" s="482" t="s">
        <v>6413</v>
      </c>
    </row>
    <row r="119" spans="2:65" s="492" customFormat="1" ht="27">
      <c r="B119" s="493"/>
      <c r="D119" s="594" t="s">
        <v>257</v>
      </c>
      <c r="F119" s="595" t="s">
        <v>6147</v>
      </c>
      <c r="L119" s="493"/>
      <c r="M119" s="596"/>
      <c r="N119" s="494"/>
      <c r="O119" s="494"/>
      <c r="P119" s="494"/>
      <c r="Q119" s="494"/>
      <c r="R119" s="494"/>
      <c r="S119" s="494"/>
      <c r="T119" s="597"/>
      <c r="AT119" s="482" t="s">
        <v>257</v>
      </c>
      <c r="AU119" s="482" t="s">
        <v>89</v>
      </c>
    </row>
    <row r="120" spans="2:65" s="492" customFormat="1" ht="38.25" customHeight="1">
      <c r="B120" s="493"/>
      <c r="C120" s="572" t="s">
        <v>12</v>
      </c>
      <c r="D120" s="572" t="s">
        <v>199</v>
      </c>
      <c r="E120" s="573" t="s">
        <v>6148</v>
      </c>
      <c r="F120" s="574" t="s">
        <v>6149</v>
      </c>
      <c r="G120" s="575" t="s">
        <v>202</v>
      </c>
      <c r="H120" s="576">
        <v>3</v>
      </c>
      <c r="I120" s="7"/>
      <c r="J120" s="577">
        <f>ROUND(I120*H120,0)</f>
        <v>0</v>
      </c>
      <c r="K120" s="574" t="s">
        <v>203</v>
      </c>
      <c r="L120" s="493"/>
      <c r="M120" s="578" t="s">
        <v>5</v>
      </c>
      <c r="N120" s="579" t="s">
        <v>53</v>
      </c>
      <c r="O120" s="494"/>
      <c r="P120" s="580">
        <f>O120*H120</f>
        <v>0</v>
      </c>
      <c r="Q120" s="580">
        <v>0</v>
      </c>
      <c r="R120" s="580">
        <f>Q120*H120</f>
        <v>0</v>
      </c>
      <c r="S120" s="580">
        <v>0</v>
      </c>
      <c r="T120" s="581">
        <f>S120*H120</f>
        <v>0</v>
      </c>
      <c r="AR120" s="482" t="s">
        <v>129</v>
      </c>
      <c r="AT120" s="482" t="s">
        <v>199</v>
      </c>
      <c r="AU120" s="482" t="s">
        <v>89</v>
      </c>
      <c r="AY120" s="482" t="s">
        <v>197</v>
      </c>
      <c r="BE120" s="582">
        <f>IF(N120="základní",J120,0)</f>
        <v>0</v>
      </c>
      <c r="BF120" s="582">
        <f>IF(N120="snížená",J120,0)</f>
        <v>0</v>
      </c>
      <c r="BG120" s="582">
        <f>IF(N120="zákl. přenesená",J120,0)</f>
        <v>0</v>
      </c>
      <c r="BH120" s="582">
        <f>IF(N120="sníž. přenesená",J120,0)</f>
        <v>0</v>
      </c>
      <c r="BI120" s="582">
        <f>IF(N120="nulová",J120,0)</f>
        <v>0</v>
      </c>
      <c r="BJ120" s="482" t="s">
        <v>11</v>
      </c>
      <c r="BK120" s="582">
        <f>ROUND(I120*H120,0)</f>
        <v>0</v>
      </c>
      <c r="BL120" s="482" t="s">
        <v>129</v>
      </c>
      <c r="BM120" s="482" t="s">
        <v>6414</v>
      </c>
    </row>
    <row r="121" spans="2:65" s="492" customFormat="1" ht="27">
      <c r="B121" s="493"/>
      <c r="D121" s="594" t="s">
        <v>257</v>
      </c>
      <c r="F121" s="595" t="s">
        <v>6147</v>
      </c>
      <c r="L121" s="493"/>
      <c r="M121" s="596"/>
      <c r="N121" s="494"/>
      <c r="O121" s="494"/>
      <c r="P121" s="494"/>
      <c r="Q121" s="494"/>
      <c r="R121" s="494"/>
      <c r="S121" s="494"/>
      <c r="T121" s="597"/>
      <c r="AT121" s="482" t="s">
        <v>257</v>
      </c>
      <c r="AU121" s="482" t="s">
        <v>89</v>
      </c>
    </row>
    <row r="122" spans="2:65" s="492" customFormat="1" ht="25.5" customHeight="1">
      <c r="B122" s="493"/>
      <c r="C122" s="572" t="s">
        <v>374</v>
      </c>
      <c r="D122" s="572" t="s">
        <v>199</v>
      </c>
      <c r="E122" s="573" t="s">
        <v>6151</v>
      </c>
      <c r="F122" s="574" t="s">
        <v>6152</v>
      </c>
      <c r="G122" s="575" t="s">
        <v>202</v>
      </c>
      <c r="H122" s="576">
        <v>3</v>
      </c>
      <c r="I122" s="7"/>
      <c r="J122" s="577">
        <f>ROUND(I122*H122,0)</f>
        <v>0</v>
      </c>
      <c r="K122" s="574" t="s">
        <v>203</v>
      </c>
      <c r="L122" s="493"/>
      <c r="M122" s="578" t="s">
        <v>5</v>
      </c>
      <c r="N122" s="579" t="s">
        <v>53</v>
      </c>
      <c r="O122" s="494"/>
      <c r="P122" s="580">
        <f>O122*H122</f>
        <v>0</v>
      </c>
      <c r="Q122" s="580">
        <v>0</v>
      </c>
      <c r="R122" s="580">
        <f>Q122*H122</f>
        <v>0</v>
      </c>
      <c r="S122" s="580">
        <v>0</v>
      </c>
      <c r="T122" s="581">
        <f>S122*H122</f>
        <v>0</v>
      </c>
      <c r="AR122" s="482" t="s">
        <v>129</v>
      </c>
      <c r="AT122" s="482" t="s">
        <v>199</v>
      </c>
      <c r="AU122" s="482" t="s">
        <v>89</v>
      </c>
      <c r="AY122" s="482" t="s">
        <v>197</v>
      </c>
      <c r="BE122" s="582">
        <f>IF(N122="základní",J122,0)</f>
        <v>0</v>
      </c>
      <c r="BF122" s="582">
        <f>IF(N122="snížená",J122,0)</f>
        <v>0</v>
      </c>
      <c r="BG122" s="582">
        <f>IF(N122="zákl. přenesená",J122,0)</f>
        <v>0</v>
      </c>
      <c r="BH122" s="582">
        <f>IF(N122="sníž. přenesená",J122,0)</f>
        <v>0</v>
      </c>
      <c r="BI122" s="582">
        <f>IF(N122="nulová",J122,0)</f>
        <v>0</v>
      </c>
      <c r="BJ122" s="482" t="s">
        <v>11</v>
      </c>
      <c r="BK122" s="582">
        <f>ROUND(I122*H122,0)</f>
        <v>0</v>
      </c>
      <c r="BL122" s="482" t="s">
        <v>129</v>
      </c>
      <c r="BM122" s="482" t="s">
        <v>6415</v>
      </c>
    </row>
    <row r="123" spans="2:65" s="492" customFormat="1" ht="27">
      <c r="B123" s="493"/>
      <c r="D123" s="594" t="s">
        <v>257</v>
      </c>
      <c r="F123" s="595" t="s">
        <v>6147</v>
      </c>
      <c r="L123" s="493"/>
      <c r="M123" s="596"/>
      <c r="N123" s="494"/>
      <c r="O123" s="494"/>
      <c r="P123" s="494"/>
      <c r="Q123" s="494"/>
      <c r="R123" s="494"/>
      <c r="S123" s="494"/>
      <c r="T123" s="597"/>
      <c r="AT123" s="482" t="s">
        <v>257</v>
      </c>
      <c r="AU123" s="482" t="s">
        <v>89</v>
      </c>
    </row>
    <row r="124" spans="2:65" s="492" customFormat="1" ht="38.25" customHeight="1">
      <c r="B124" s="493"/>
      <c r="C124" s="572" t="s">
        <v>383</v>
      </c>
      <c r="D124" s="572" t="s">
        <v>199</v>
      </c>
      <c r="E124" s="573" t="s">
        <v>6154</v>
      </c>
      <c r="F124" s="574" t="s">
        <v>6155</v>
      </c>
      <c r="G124" s="575" t="s">
        <v>202</v>
      </c>
      <c r="H124" s="576">
        <v>3</v>
      </c>
      <c r="I124" s="7"/>
      <c r="J124" s="577">
        <f>ROUND(I124*H124,0)</f>
        <v>0</v>
      </c>
      <c r="K124" s="574" t="s">
        <v>203</v>
      </c>
      <c r="L124" s="493"/>
      <c r="M124" s="578" t="s">
        <v>5</v>
      </c>
      <c r="N124" s="579" t="s">
        <v>53</v>
      </c>
      <c r="O124" s="494"/>
      <c r="P124" s="580">
        <f>O124*H124</f>
        <v>0</v>
      </c>
      <c r="Q124" s="580">
        <v>0</v>
      </c>
      <c r="R124" s="580">
        <f>Q124*H124</f>
        <v>0</v>
      </c>
      <c r="S124" s="580">
        <v>0</v>
      </c>
      <c r="T124" s="581">
        <f>S124*H124</f>
        <v>0</v>
      </c>
      <c r="AR124" s="482" t="s">
        <v>129</v>
      </c>
      <c r="AT124" s="482" t="s">
        <v>199</v>
      </c>
      <c r="AU124" s="482" t="s">
        <v>89</v>
      </c>
      <c r="AY124" s="482" t="s">
        <v>197</v>
      </c>
      <c r="BE124" s="582">
        <f>IF(N124="základní",J124,0)</f>
        <v>0</v>
      </c>
      <c r="BF124" s="582">
        <f>IF(N124="snížená",J124,0)</f>
        <v>0</v>
      </c>
      <c r="BG124" s="582">
        <f>IF(N124="zákl. přenesená",J124,0)</f>
        <v>0</v>
      </c>
      <c r="BH124" s="582">
        <f>IF(N124="sníž. přenesená",J124,0)</f>
        <v>0</v>
      </c>
      <c r="BI124" s="582">
        <f>IF(N124="nulová",J124,0)</f>
        <v>0</v>
      </c>
      <c r="BJ124" s="482" t="s">
        <v>11</v>
      </c>
      <c r="BK124" s="582">
        <f>ROUND(I124*H124,0)</f>
        <v>0</v>
      </c>
      <c r="BL124" s="482" t="s">
        <v>129</v>
      </c>
      <c r="BM124" s="482" t="s">
        <v>6416</v>
      </c>
    </row>
    <row r="125" spans="2:65" s="492" customFormat="1" ht="27">
      <c r="B125" s="493"/>
      <c r="D125" s="594" t="s">
        <v>257</v>
      </c>
      <c r="F125" s="595" t="s">
        <v>6147</v>
      </c>
      <c r="L125" s="493"/>
      <c r="M125" s="596"/>
      <c r="N125" s="494"/>
      <c r="O125" s="494"/>
      <c r="P125" s="494"/>
      <c r="Q125" s="494"/>
      <c r="R125" s="494"/>
      <c r="S125" s="494"/>
      <c r="T125" s="597"/>
      <c r="AT125" s="482" t="s">
        <v>257</v>
      </c>
      <c r="AU125" s="482" t="s">
        <v>89</v>
      </c>
    </row>
    <row r="126" spans="2:65" s="492" customFormat="1" ht="38.25" customHeight="1">
      <c r="B126" s="493"/>
      <c r="C126" s="572" t="s">
        <v>402</v>
      </c>
      <c r="D126" s="572" t="s">
        <v>199</v>
      </c>
      <c r="E126" s="573" t="s">
        <v>6157</v>
      </c>
      <c r="F126" s="574" t="s">
        <v>6158</v>
      </c>
      <c r="G126" s="575" t="s">
        <v>202</v>
      </c>
      <c r="H126" s="576">
        <v>3</v>
      </c>
      <c r="I126" s="7"/>
      <c r="J126" s="577">
        <f>ROUND(I126*H126,0)</f>
        <v>0</v>
      </c>
      <c r="K126" s="574" t="s">
        <v>203</v>
      </c>
      <c r="L126" s="493"/>
      <c r="M126" s="578" t="s">
        <v>5</v>
      </c>
      <c r="N126" s="579" t="s">
        <v>53</v>
      </c>
      <c r="O126" s="494"/>
      <c r="P126" s="580">
        <f>O126*H126</f>
        <v>0</v>
      </c>
      <c r="Q126" s="580">
        <v>0</v>
      </c>
      <c r="R126" s="580">
        <f>Q126*H126</f>
        <v>0</v>
      </c>
      <c r="S126" s="580">
        <v>0</v>
      </c>
      <c r="T126" s="581">
        <f>S126*H126</f>
        <v>0</v>
      </c>
      <c r="AR126" s="482" t="s">
        <v>129</v>
      </c>
      <c r="AT126" s="482" t="s">
        <v>199</v>
      </c>
      <c r="AU126" s="482" t="s">
        <v>89</v>
      </c>
      <c r="AY126" s="482" t="s">
        <v>197</v>
      </c>
      <c r="BE126" s="582">
        <f>IF(N126="základní",J126,0)</f>
        <v>0</v>
      </c>
      <c r="BF126" s="582">
        <f>IF(N126="snížená",J126,0)</f>
        <v>0</v>
      </c>
      <c r="BG126" s="582">
        <f>IF(N126="zákl. přenesená",J126,0)</f>
        <v>0</v>
      </c>
      <c r="BH126" s="582">
        <f>IF(N126="sníž. přenesená",J126,0)</f>
        <v>0</v>
      </c>
      <c r="BI126" s="582">
        <f>IF(N126="nulová",J126,0)</f>
        <v>0</v>
      </c>
      <c r="BJ126" s="482" t="s">
        <v>11</v>
      </c>
      <c r="BK126" s="582">
        <f>ROUND(I126*H126,0)</f>
        <v>0</v>
      </c>
      <c r="BL126" s="482" t="s">
        <v>129</v>
      </c>
      <c r="BM126" s="482" t="s">
        <v>6417</v>
      </c>
    </row>
    <row r="127" spans="2:65" s="492" customFormat="1" ht="27">
      <c r="B127" s="493"/>
      <c r="D127" s="594" t="s">
        <v>257</v>
      </c>
      <c r="F127" s="595" t="s">
        <v>6147</v>
      </c>
      <c r="L127" s="493"/>
      <c r="M127" s="596"/>
      <c r="N127" s="494"/>
      <c r="O127" s="494"/>
      <c r="P127" s="494"/>
      <c r="Q127" s="494"/>
      <c r="R127" s="494"/>
      <c r="S127" s="494"/>
      <c r="T127" s="597"/>
      <c r="AT127" s="482" t="s">
        <v>257</v>
      </c>
      <c r="AU127" s="482" t="s">
        <v>89</v>
      </c>
    </row>
    <row r="128" spans="2:65" s="492" customFormat="1" ht="38.25" customHeight="1">
      <c r="B128" s="493"/>
      <c r="C128" s="572" t="s">
        <v>413</v>
      </c>
      <c r="D128" s="572" t="s">
        <v>199</v>
      </c>
      <c r="E128" s="573" t="s">
        <v>6160</v>
      </c>
      <c r="F128" s="574" t="s">
        <v>6161</v>
      </c>
      <c r="G128" s="575" t="s">
        <v>202</v>
      </c>
      <c r="H128" s="576">
        <v>3</v>
      </c>
      <c r="I128" s="7"/>
      <c r="J128" s="577">
        <f>ROUND(I128*H128,0)</f>
        <v>0</v>
      </c>
      <c r="K128" s="574" t="s">
        <v>203</v>
      </c>
      <c r="L128" s="493"/>
      <c r="M128" s="578" t="s">
        <v>5</v>
      </c>
      <c r="N128" s="579" t="s">
        <v>53</v>
      </c>
      <c r="O128" s="494"/>
      <c r="P128" s="580">
        <f>O128*H128</f>
        <v>0</v>
      </c>
      <c r="Q128" s="580">
        <v>0</v>
      </c>
      <c r="R128" s="580">
        <f>Q128*H128</f>
        <v>0</v>
      </c>
      <c r="S128" s="580">
        <v>0</v>
      </c>
      <c r="T128" s="581">
        <f>S128*H128</f>
        <v>0</v>
      </c>
      <c r="AR128" s="482" t="s">
        <v>129</v>
      </c>
      <c r="AT128" s="482" t="s">
        <v>199</v>
      </c>
      <c r="AU128" s="482" t="s">
        <v>89</v>
      </c>
      <c r="AY128" s="482" t="s">
        <v>197</v>
      </c>
      <c r="BE128" s="582">
        <f>IF(N128="základní",J128,0)</f>
        <v>0</v>
      </c>
      <c r="BF128" s="582">
        <f>IF(N128="snížená",J128,0)</f>
        <v>0</v>
      </c>
      <c r="BG128" s="582">
        <f>IF(N128="zákl. přenesená",J128,0)</f>
        <v>0</v>
      </c>
      <c r="BH128" s="582">
        <f>IF(N128="sníž. přenesená",J128,0)</f>
        <v>0</v>
      </c>
      <c r="BI128" s="582">
        <f>IF(N128="nulová",J128,0)</f>
        <v>0</v>
      </c>
      <c r="BJ128" s="482" t="s">
        <v>11</v>
      </c>
      <c r="BK128" s="582">
        <f>ROUND(I128*H128,0)</f>
        <v>0</v>
      </c>
      <c r="BL128" s="482" t="s">
        <v>129</v>
      </c>
      <c r="BM128" s="482" t="s">
        <v>6418</v>
      </c>
    </row>
    <row r="129" spans="2:65" s="492" customFormat="1" ht="27">
      <c r="B129" s="493"/>
      <c r="D129" s="594" t="s">
        <v>257</v>
      </c>
      <c r="F129" s="595" t="s">
        <v>6147</v>
      </c>
      <c r="L129" s="493"/>
      <c r="M129" s="596"/>
      <c r="N129" s="494"/>
      <c r="O129" s="494"/>
      <c r="P129" s="494"/>
      <c r="Q129" s="494"/>
      <c r="R129" s="494"/>
      <c r="S129" s="494"/>
      <c r="T129" s="597"/>
      <c r="AT129" s="482" t="s">
        <v>257</v>
      </c>
      <c r="AU129" s="482" t="s">
        <v>89</v>
      </c>
    </row>
    <row r="130" spans="2:65" s="492" customFormat="1" ht="38.25" customHeight="1">
      <c r="B130" s="493"/>
      <c r="C130" s="572" t="s">
        <v>432</v>
      </c>
      <c r="D130" s="572" t="s">
        <v>199</v>
      </c>
      <c r="E130" s="573" t="s">
        <v>2030</v>
      </c>
      <c r="F130" s="574" t="s">
        <v>2031</v>
      </c>
      <c r="G130" s="575" t="s">
        <v>213</v>
      </c>
      <c r="H130" s="576">
        <v>219.44900000000001</v>
      </c>
      <c r="I130" s="7"/>
      <c r="J130" s="577">
        <f>ROUND(I130*H130,0)</f>
        <v>0</v>
      </c>
      <c r="K130" s="574" t="s">
        <v>203</v>
      </c>
      <c r="L130" s="493"/>
      <c r="M130" s="578" t="s">
        <v>5</v>
      </c>
      <c r="N130" s="579" t="s">
        <v>53</v>
      </c>
      <c r="O130" s="494"/>
      <c r="P130" s="580">
        <f>O130*H130</f>
        <v>0</v>
      </c>
      <c r="Q130" s="580">
        <v>0</v>
      </c>
      <c r="R130" s="580">
        <f>Q130*H130</f>
        <v>0</v>
      </c>
      <c r="S130" s="580">
        <v>0</v>
      </c>
      <c r="T130" s="581">
        <f>S130*H130</f>
        <v>0</v>
      </c>
      <c r="AR130" s="482" t="s">
        <v>129</v>
      </c>
      <c r="AT130" s="482" t="s">
        <v>199</v>
      </c>
      <c r="AU130" s="482" t="s">
        <v>89</v>
      </c>
      <c r="AY130" s="482" t="s">
        <v>197</v>
      </c>
      <c r="BE130" s="582">
        <f>IF(N130="základní",J130,0)</f>
        <v>0</v>
      </c>
      <c r="BF130" s="582">
        <f>IF(N130="snížená",J130,0)</f>
        <v>0</v>
      </c>
      <c r="BG130" s="582">
        <f>IF(N130="zákl. přenesená",J130,0)</f>
        <v>0</v>
      </c>
      <c r="BH130" s="582">
        <f>IF(N130="sníž. přenesená",J130,0)</f>
        <v>0</v>
      </c>
      <c r="BI130" s="582">
        <f>IF(N130="nulová",J130,0)</f>
        <v>0</v>
      </c>
      <c r="BJ130" s="482" t="s">
        <v>11</v>
      </c>
      <c r="BK130" s="582">
        <f>ROUND(I130*H130,0)</f>
        <v>0</v>
      </c>
      <c r="BL130" s="482" t="s">
        <v>129</v>
      </c>
      <c r="BM130" s="482" t="s">
        <v>6419</v>
      </c>
    </row>
    <row r="131" spans="2:65" s="492" customFormat="1" ht="175.5">
      <c r="B131" s="493"/>
      <c r="D131" s="594" t="s">
        <v>257</v>
      </c>
      <c r="F131" s="595" t="s">
        <v>2033</v>
      </c>
      <c r="L131" s="493"/>
      <c r="M131" s="596"/>
      <c r="N131" s="494"/>
      <c r="O131" s="494"/>
      <c r="P131" s="494"/>
      <c r="Q131" s="494"/>
      <c r="R131" s="494"/>
      <c r="S131" s="494"/>
      <c r="T131" s="597"/>
      <c r="AT131" s="482" t="s">
        <v>257</v>
      </c>
      <c r="AU131" s="482" t="s">
        <v>89</v>
      </c>
    </row>
    <row r="132" spans="2:65" s="606" customFormat="1">
      <c r="B132" s="605"/>
      <c r="D132" s="594" t="s">
        <v>205</v>
      </c>
      <c r="E132" s="607" t="s">
        <v>5</v>
      </c>
      <c r="F132" s="608" t="s">
        <v>6420</v>
      </c>
      <c r="H132" s="609">
        <v>219.44900000000001</v>
      </c>
      <c r="L132" s="605"/>
      <c r="M132" s="610"/>
      <c r="N132" s="611"/>
      <c r="O132" s="611"/>
      <c r="P132" s="611"/>
      <c r="Q132" s="611"/>
      <c r="R132" s="611"/>
      <c r="S132" s="611"/>
      <c r="T132" s="612"/>
      <c r="AT132" s="607" t="s">
        <v>205</v>
      </c>
      <c r="AU132" s="607" t="s">
        <v>89</v>
      </c>
      <c r="AV132" s="606" t="s">
        <v>89</v>
      </c>
      <c r="AW132" s="606" t="s">
        <v>43</v>
      </c>
      <c r="AX132" s="606" t="s">
        <v>11</v>
      </c>
      <c r="AY132" s="607" t="s">
        <v>197</v>
      </c>
    </row>
    <row r="133" spans="2:65" s="492" customFormat="1" ht="51" customHeight="1">
      <c r="B133" s="493"/>
      <c r="C133" s="572" t="s">
        <v>10</v>
      </c>
      <c r="D133" s="572" t="s">
        <v>199</v>
      </c>
      <c r="E133" s="573" t="s">
        <v>6165</v>
      </c>
      <c r="F133" s="574" t="s">
        <v>6166</v>
      </c>
      <c r="G133" s="575" t="s">
        <v>213</v>
      </c>
      <c r="H133" s="576">
        <v>62.314999999999998</v>
      </c>
      <c r="I133" s="7"/>
      <c r="J133" s="577">
        <f>ROUND(I133*H133,0)</f>
        <v>0</v>
      </c>
      <c r="K133" s="574" t="s">
        <v>203</v>
      </c>
      <c r="L133" s="493"/>
      <c r="M133" s="578" t="s">
        <v>5</v>
      </c>
      <c r="N133" s="579" t="s">
        <v>53</v>
      </c>
      <c r="O133" s="494"/>
      <c r="P133" s="580">
        <f>O133*H133</f>
        <v>0</v>
      </c>
      <c r="Q133" s="580">
        <v>0</v>
      </c>
      <c r="R133" s="580">
        <f>Q133*H133</f>
        <v>0</v>
      </c>
      <c r="S133" s="580">
        <v>0</v>
      </c>
      <c r="T133" s="581">
        <f>S133*H133</f>
        <v>0</v>
      </c>
      <c r="AR133" s="482" t="s">
        <v>129</v>
      </c>
      <c r="AT133" s="482" t="s">
        <v>199</v>
      </c>
      <c r="AU133" s="482" t="s">
        <v>89</v>
      </c>
      <c r="AY133" s="482" t="s">
        <v>197</v>
      </c>
      <c r="BE133" s="582">
        <f>IF(N133="základní",J133,0)</f>
        <v>0</v>
      </c>
      <c r="BF133" s="582">
        <f>IF(N133="snížená",J133,0)</f>
        <v>0</v>
      </c>
      <c r="BG133" s="582">
        <f>IF(N133="zákl. přenesená",J133,0)</f>
        <v>0</v>
      </c>
      <c r="BH133" s="582">
        <f>IF(N133="sníž. přenesená",J133,0)</f>
        <v>0</v>
      </c>
      <c r="BI133" s="582">
        <f>IF(N133="nulová",J133,0)</f>
        <v>0</v>
      </c>
      <c r="BJ133" s="482" t="s">
        <v>11</v>
      </c>
      <c r="BK133" s="582">
        <f>ROUND(I133*H133,0)</f>
        <v>0</v>
      </c>
      <c r="BL133" s="482" t="s">
        <v>129</v>
      </c>
      <c r="BM133" s="482" t="s">
        <v>6421</v>
      </c>
    </row>
    <row r="134" spans="2:65" s="492" customFormat="1" ht="175.5">
      <c r="B134" s="493"/>
      <c r="D134" s="594" t="s">
        <v>257</v>
      </c>
      <c r="F134" s="595" t="s">
        <v>2033</v>
      </c>
      <c r="L134" s="493"/>
      <c r="M134" s="596"/>
      <c r="N134" s="494"/>
      <c r="O134" s="494"/>
      <c r="P134" s="494"/>
      <c r="Q134" s="494"/>
      <c r="R134" s="494"/>
      <c r="S134" s="494"/>
      <c r="T134" s="597"/>
      <c r="AT134" s="482" t="s">
        <v>257</v>
      </c>
      <c r="AU134" s="482" t="s">
        <v>89</v>
      </c>
    </row>
    <row r="135" spans="2:65" s="492" customFormat="1" ht="16.5" customHeight="1">
      <c r="B135" s="493"/>
      <c r="C135" s="572" t="s">
        <v>450</v>
      </c>
      <c r="D135" s="572" t="s">
        <v>199</v>
      </c>
      <c r="E135" s="573" t="s">
        <v>2045</v>
      </c>
      <c r="F135" s="574" t="s">
        <v>2046</v>
      </c>
      <c r="G135" s="575" t="s">
        <v>271</v>
      </c>
      <c r="H135" s="576">
        <v>341.52699999999999</v>
      </c>
      <c r="I135" s="7"/>
      <c r="J135" s="577">
        <f>ROUND(I135*H135,0)</f>
        <v>0</v>
      </c>
      <c r="K135" s="574" t="s">
        <v>203</v>
      </c>
      <c r="L135" s="493"/>
      <c r="M135" s="578" t="s">
        <v>5</v>
      </c>
      <c r="N135" s="579" t="s">
        <v>53</v>
      </c>
      <c r="O135" s="494"/>
      <c r="P135" s="580">
        <f>O135*H135</f>
        <v>0</v>
      </c>
      <c r="Q135" s="580">
        <v>0</v>
      </c>
      <c r="R135" s="580">
        <f>Q135*H135</f>
        <v>0</v>
      </c>
      <c r="S135" s="580">
        <v>0</v>
      </c>
      <c r="T135" s="581">
        <f>S135*H135</f>
        <v>0</v>
      </c>
      <c r="AR135" s="482" t="s">
        <v>129</v>
      </c>
      <c r="AT135" s="482" t="s">
        <v>199</v>
      </c>
      <c r="AU135" s="482" t="s">
        <v>89</v>
      </c>
      <c r="AY135" s="482" t="s">
        <v>197</v>
      </c>
      <c r="BE135" s="582">
        <f>IF(N135="základní",J135,0)</f>
        <v>0</v>
      </c>
      <c r="BF135" s="582">
        <f>IF(N135="snížená",J135,0)</f>
        <v>0</v>
      </c>
      <c r="BG135" s="582">
        <f>IF(N135="zákl. přenesená",J135,0)</f>
        <v>0</v>
      </c>
      <c r="BH135" s="582">
        <f>IF(N135="sníž. přenesená",J135,0)</f>
        <v>0</v>
      </c>
      <c r="BI135" s="582">
        <f>IF(N135="nulová",J135,0)</f>
        <v>0</v>
      </c>
      <c r="BJ135" s="482" t="s">
        <v>11</v>
      </c>
      <c r="BK135" s="582">
        <f>ROUND(I135*H135,0)</f>
        <v>0</v>
      </c>
      <c r="BL135" s="482" t="s">
        <v>129</v>
      </c>
      <c r="BM135" s="482" t="s">
        <v>6422</v>
      </c>
    </row>
    <row r="136" spans="2:65" s="492" customFormat="1" ht="175.5">
      <c r="B136" s="493"/>
      <c r="D136" s="594" t="s">
        <v>257</v>
      </c>
      <c r="F136" s="595" t="s">
        <v>2043</v>
      </c>
      <c r="L136" s="493"/>
      <c r="M136" s="596"/>
      <c r="N136" s="494"/>
      <c r="O136" s="494"/>
      <c r="P136" s="494"/>
      <c r="Q136" s="494"/>
      <c r="R136" s="494"/>
      <c r="S136" s="494"/>
      <c r="T136" s="597"/>
      <c r="AT136" s="482" t="s">
        <v>257</v>
      </c>
      <c r="AU136" s="482" t="s">
        <v>89</v>
      </c>
    </row>
    <row r="137" spans="2:65" s="492" customFormat="1" ht="38.25" customHeight="1">
      <c r="B137" s="493"/>
      <c r="C137" s="572" t="s">
        <v>458</v>
      </c>
      <c r="D137" s="572" t="s">
        <v>199</v>
      </c>
      <c r="E137" s="573" t="s">
        <v>6174</v>
      </c>
      <c r="F137" s="574" t="s">
        <v>6175</v>
      </c>
      <c r="G137" s="575" t="s">
        <v>213</v>
      </c>
      <c r="H137" s="576">
        <v>12.6</v>
      </c>
      <c r="I137" s="7"/>
      <c r="J137" s="577">
        <f>ROUND(I137*H137,0)</f>
        <v>0</v>
      </c>
      <c r="K137" s="574" t="s">
        <v>203</v>
      </c>
      <c r="L137" s="493"/>
      <c r="M137" s="578" t="s">
        <v>5</v>
      </c>
      <c r="N137" s="579" t="s">
        <v>53</v>
      </c>
      <c r="O137" s="494"/>
      <c r="P137" s="580">
        <f>O137*H137</f>
        <v>0</v>
      </c>
      <c r="Q137" s="580">
        <v>0</v>
      </c>
      <c r="R137" s="580">
        <f>Q137*H137</f>
        <v>0</v>
      </c>
      <c r="S137" s="580">
        <v>0</v>
      </c>
      <c r="T137" s="581">
        <f>S137*H137</f>
        <v>0</v>
      </c>
      <c r="AR137" s="482" t="s">
        <v>129</v>
      </c>
      <c r="AT137" s="482" t="s">
        <v>199</v>
      </c>
      <c r="AU137" s="482" t="s">
        <v>89</v>
      </c>
      <c r="AY137" s="482" t="s">
        <v>197</v>
      </c>
      <c r="BE137" s="582">
        <f>IF(N137="základní",J137,0)</f>
        <v>0</v>
      </c>
      <c r="BF137" s="582">
        <f>IF(N137="snížená",J137,0)</f>
        <v>0</v>
      </c>
      <c r="BG137" s="582">
        <f>IF(N137="zákl. přenesená",J137,0)</f>
        <v>0</v>
      </c>
      <c r="BH137" s="582">
        <f>IF(N137="sníž. přenesená",J137,0)</f>
        <v>0</v>
      </c>
      <c r="BI137" s="582">
        <f>IF(N137="nulová",J137,0)</f>
        <v>0</v>
      </c>
      <c r="BJ137" s="482" t="s">
        <v>11</v>
      </c>
      <c r="BK137" s="582">
        <f>ROUND(I137*H137,0)</f>
        <v>0</v>
      </c>
      <c r="BL137" s="482" t="s">
        <v>129</v>
      </c>
      <c r="BM137" s="482" t="s">
        <v>6423</v>
      </c>
    </row>
    <row r="138" spans="2:65" s="492" customFormat="1" ht="108">
      <c r="B138" s="493"/>
      <c r="D138" s="594" t="s">
        <v>257</v>
      </c>
      <c r="F138" s="595" t="s">
        <v>6177</v>
      </c>
      <c r="L138" s="493"/>
      <c r="M138" s="596"/>
      <c r="N138" s="494"/>
      <c r="O138" s="494"/>
      <c r="P138" s="494"/>
      <c r="Q138" s="494"/>
      <c r="R138" s="494"/>
      <c r="S138" s="494"/>
      <c r="T138" s="597"/>
      <c r="AT138" s="482" t="s">
        <v>257</v>
      </c>
      <c r="AU138" s="482" t="s">
        <v>89</v>
      </c>
    </row>
    <row r="139" spans="2:65" s="606" customFormat="1">
      <c r="B139" s="605"/>
      <c r="D139" s="594" t="s">
        <v>205</v>
      </c>
      <c r="E139" s="607" t="s">
        <v>5</v>
      </c>
      <c r="F139" s="608" t="s">
        <v>6139</v>
      </c>
      <c r="H139" s="609">
        <v>12.6</v>
      </c>
      <c r="L139" s="605"/>
      <c r="M139" s="610"/>
      <c r="N139" s="611"/>
      <c r="O139" s="611"/>
      <c r="P139" s="611"/>
      <c r="Q139" s="611"/>
      <c r="R139" s="611"/>
      <c r="S139" s="611"/>
      <c r="T139" s="612"/>
      <c r="AT139" s="607" t="s">
        <v>205</v>
      </c>
      <c r="AU139" s="607" t="s">
        <v>89</v>
      </c>
      <c r="AV139" s="606" t="s">
        <v>89</v>
      </c>
      <c r="AW139" s="606" t="s">
        <v>43</v>
      </c>
      <c r="AX139" s="606" t="s">
        <v>11</v>
      </c>
      <c r="AY139" s="607" t="s">
        <v>197</v>
      </c>
    </row>
    <row r="140" spans="2:65" s="492" customFormat="1" ht="16.5" customHeight="1">
      <c r="B140" s="493"/>
      <c r="C140" s="629" t="s">
        <v>466</v>
      </c>
      <c r="D140" s="629" t="s">
        <v>1907</v>
      </c>
      <c r="E140" s="630" t="s">
        <v>6179</v>
      </c>
      <c r="F140" s="631" t="s">
        <v>6180</v>
      </c>
      <c r="G140" s="632" t="s">
        <v>271</v>
      </c>
      <c r="H140" s="633">
        <v>25.2</v>
      </c>
      <c r="I140" s="11"/>
      <c r="J140" s="634">
        <f>ROUND(I140*H140,0)</f>
        <v>0</v>
      </c>
      <c r="K140" s="631" t="s">
        <v>203</v>
      </c>
      <c r="L140" s="635"/>
      <c r="M140" s="636" t="s">
        <v>5</v>
      </c>
      <c r="N140" s="637" t="s">
        <v>53</v>
      </c>
      <c r="O140" s="494"/>
      <c r="P140" s="580">
        <f>O140*H140</f>
        <v>0</v>
      </c>
      <c r="Q140" s="580">
        <v>1</v>
      </c>
      <c r="R140" s="580">
        <f>Q140*H140</f>
        <v>25.2</v>
      </c>
      <c r="S140" s="580">
        <v>0</v>
      </c>
      <c r="T140" s="581">
        <f>S140*H140</f>
        <v>0</v>
      </c>
      <c r="AR140" s="482" t="s">
        <v>303</v>
      </c>
      <c r="AT140" s="482" t="s">
        <v>1907</v>
      </c>
      <c r="AU140" s="482" t="s">
        <v>89</v>
      </c>
      <c r="AY140" s="482" t="s">
        <v>197</v>
      </c>
      <c r="BE140" s="582">
        <f>IF(N140="základní",J140,0)</f>
        <v>0</v>
      </c>
      <c r="BF140" s="582">
        <f>IF(N140="snížená",J140,0)</f>
        <v>0</v>
      </c>
      <c r="BG140" s="582">
        <f>IF(N140="zákl. přenesená",J140,0)</f>
        <v>0</v>
      </c>
      <c r="BH140" s="582">
        <f>IF(N140="sníž. přenesená",J140,0)</f>
        <v>0</v>
      </c>
      <c r="BI140" s="582">
        <f>IF(N140="nulová",J140,0)</f>
        <v>0</v>
      </c>
      <c r="BJ140" s="482" t="s">
        <v>11</v>
      </c>
      <c r="BK140" s="582">
        <f>ROUND(I140*H140,0)</f>
        <v>0</v>
      </c>
      <c r="BL140" s="482" t="s">
        <v>129</v>
      </c>
      <c r="BM140" s="482" t="s">
        <v>6424</v>
      </c>
    </row>
    <row r="141" spans="2:65" s="492" customFormat="1" ht="38.25" customHeight="1">
      <c r="B141" s="493"/>
      <c r="C141" s="572" t="s">
        <v>604</v>
      </c>
      <c r="D141" s="572" t="s">
        <v>199</v>
      </c>
      <c r="E141" s="573" t="s">
        <v>6182</v>
      </c>
      <c r="F141" s="574" t="s">
        <v>6183</v>
      </c>
      <c r="G141" s="575" t="s">
        <v>290</v>
      </c>
      <c r="H141" s="576">
        <v>62.314</v>
      </c>
      <c r="I141" s="7"/>
      <c r="J141" s="577">
        <f>ROUND(I141*H141,0)</f>
        <v>0</v>
      </c>
      <c r="K141" s="574" t="s">
        <v>203</v>
      </c>
      <c r="L141" s="493"/>
      <c r="M141" s="578" t="s">
        <v>5</v>
      </c>
      <c r="N141" s="579" t="s">
        <v>53</v>
      </c>
      <c r="O141" s="494"/>
      <c r="P141" s="580">
        <f>O141*H141</f>
        <v>0</v>
      </c>
      <c r="Q141" s="580">
        <v>0</v>
      </c>
      <c r="R141" s="580">
        <f>Q141*H141</f>
        <v>0</v>
      </c>
      <c r="S141" s="580">
        <v>0</v>
      </c>
      <c r="T141" s="581">
        <f>S141*H141</f>
        <v>0</v>
      </c>
      <c r="AR141" s="482" t="s">
        <v>129</v>
      </c>
      <c r="AT141" s="482" t="s">
        <v>199</v>
      </c>
      <c r="AU141" s="482" t="s">
        <v>89</v>
      </c>
      <c r="AY141" s="482" t="s">
        <v>197</v>
      </c>
      <c r="BE141" s="582">
        <f>IF(N141="základní",J141,0)</f>
        <v>0</v>
      </c>
      <c r="BF141" s="582">
        <f>IF(N141="snížená",J141,0)</f>
        <v>0</v>
      </c>
      <c r="BG141" s="582">
        <f>IF(N141="zákl. přenesená",J141,0)</f>
        <v>0</v>
      </c>
      <c r="BH141" s="582">
        <f>IF(N141="sníž. přenesená",J141,0)</f>
        <v>0</v>
      </c>
      <c r="BI141" s="582">
        <f>IF(N141="nulová",J141,0)</f>
        <v>0</v>
      </c>
      <c r="BJ141" s="482" t="s">
        <v>11</v>
      </c>
      <c r="BK141" s="582">
        <f>ROUND(I141*H141,0)</f>
        <v>0</v>
      </c>
      <c r="BL141" s="482" t="s">
        <v>129</v>
      </c>
      <c r="BM141" s="482" t="s">
        <v>6425</v>
      </c>
    </row>
    <row r="142" spans="2:65" s="492" customFormat="1" ht="94.5">
      <c r="B142" s="493"/>
      <c r="D142" s="594" t="s">
        <v>257</v>
      </c>
      <c r="F142" s="595" t="s">
        <v>6185</v>
      </c>
      <c r="L142" s="493"/>
      <c r="M142" s="596"/>
      <c r="N142" s="494"/>
      <c r="O142" s="494"/>
      <c r="P142" s="494"/>
      <c r="Q142" s="494"/>
      <c r="R142" s="494"/>
      <c r="S142" s="494"/>
      <c r="T142" s="597"/>
      <c r="AT142" s="482" t="s">
        <v>257</v>
      </c>
      <c r="AU142" s="482" t="s">
        <v>89</v>
      </c>
    </row>
    <row r="143" spans="2:65" s="606" customFormat="1">
      <c r="B143" s="605"/>
      <c r="D143" s="594" t="s">
        <v>205</v>
      </c>
      <c r="E143" s="607" t="s">
        <v>6098</v>
      </c>
      <c r="F143" s="608" t="s">
        <v>6426</v>
      </c>
      <c r="H143" s="609">
        <v>62.314</v>
      </c>
      <c r="L143" s="605"/>
      <c r="M143" s="610"/>
      <c r="N143" s="611"/>
      <c r="O143" s="611"/>
      <c r="P143" s="611"/>
      <c r="Q143" s="611"/>
      <c r="R143" s="611"/>
      <c r="S143" s="611"/>
      <c r="T143" s="612"/>
      <c r="AT143" s="607" t="s">
        <v>205</v>
      </c>
      <c r="AU143" s="607" t="s">
        <v>89</v>
      </c>
      <c r="AV143" s="606" t="s">
        <v>89</v>
      </c>
      <c r="AW143" s="606" t="s">
        <v>43</v>
      </c>
      <c r="AX143" s="606" t="s">
        <v>11</v>
      </c>
      <c r="AY143" s="607" t="s">
        <v>197</v>
      </c>
    </row>
    <row r="144" spans="2:65" s="492" customFormat="1" ht="25.5" customHeight="1">
      <c r="B144" s="493"/>
      <c r="C144" s="572" t="s">
        <v>608</v>
      </c>
      <c r="D144" s="572" t="s">
        <v>199</v>
      </c>
      <c r="E144" s="573" t="s">
        <v>6187</v>
      </c>
      <c r="F144" s="574" t="s">
        <v>6188</v>
      </c>
      <c r="G144" s="575" t="s">
        <v>290</v>
      </c>
      <c r="H144" s="576">
        <v>62.314</v>
      </c>
      <c r="I144" s="7"/>
      <c r="J144" s="577">
        <f>ROUND(I144*H144,0)</f>
        <v>0</v>
      </c>
      <c r="K144" s="574" t="s">
        <v>203</v>
      </c>
      <c r="L144" s="493"/>
      <c r="M144" s="578" t="s">
        <v>5</v>
      </c>
      <c r="N144" s="579" t="s">
        <v>53</v>
      </c>
      <c r="O144" s="494"/>
      <c r="P144" s="580">
        <f>O144*H144</f>
        <v>0</v>
      </c>
      <c r="Q144" s="580">
        <v>0</v>
      </c>
      <c r="R144" s="580">
        <f>Q144*H144</f>
        <v>0</v>
      </c>
      <c r="S144" s="580">
        <v>0</v>
      </c>
      <c r="T144" s="581">
        <f>S144*H144</f>
        <v>0</v>
      </c>
      <c r="AR144" s="482" t="s">
        <v>129</v>
      </c>
      <c r="AT144" s="482" t="s">
        <v>199</v>
      </c>
      <c r="AU144" s="482" t="s">
        <v>89</v>
      </c>
      <c r="AY144" s="482" t="s">
        <v>197</v>
      </c>
      <c r="BE144" s="582">
        <f>IF(N144="základní",J144,0)</f>
        <v>0</v>
      </c>
      <c r="BF144" s="582">
        <f>IF(N144="snížená",J144,0)</f>
        <v>0</v>
      </c>
      <c r="BG144" s="582">
        <f>IF(N144="zákl. přenesená",J144,0)</f>
        <v>0</v>
      </c>
      <c r="BH144" s="582">
        <f>IF(N144="sníž. přenesená",J144,0)</f>
        <v>0</v>
      </c>
      <c r="BI144" s="582">
        <f>IF(N144="nulová",J144,0)</f>
        <v>0</v>
      </c>
      <c r="BJ144" s="482" t="s">
        <v>11</v>
      </c>
      <c r="BK144" s="582">
        <f>ROUND(I144*H144,0)</f>
        <v>0</v>
      </c>
      <c r="BL144" s="482" t="s">
        <v>129</v>
      </c>
      <c r="BM144" s="482" t="s">
        <v>6427</v>
      </c>
    </row>
    <row r="145" spans="2:65" s="492" customFormat="1" ht="121.5">
      <c r="B145" s="493"/>
      <c r="D145" s="594" t="s">
        <v>257</v>
      </c>
      <c r="F145" s="595" t="s">
        <v>6190</v>
      </c>
      <c r="L145" s="493"/>
      <c r="M145" s="596"/>
      <c r="N145" s="494"/>
      <c r="O145" s="494"/>
      <c r="P145" s="494"/>
      <c r="Q145" s="494"/>
      <c r="R145" s="494"/>
      <c r="S145" s="494"/>
      <c r="T145" s="597"/>
      <c r="AT145" s="482" t="s">
        <v>257</v>
      </c>
      <c r="AU145" s="482" t="s">
        <v>89</v>
      </c>
    </row>
    <row r="146" spans="2:65" s="606" customFormat="1">
      <c r="B146" s="605"/>
      <c r="D146" s="594" t="s">
        <v>205</v>
      </c>
      <c r="E146" s="607" t="s">
        <v>5</v>
      </c>
      <c r="F146" s="608" t="s">
        <v>6098</v>
      </c>
      <c r="H146" s="609">
        <v>62.314</v>
      </c>
      <c r="L146" s="605"/>
      <c r="M146" s="610"/>
      <c r="N146" s="611"/>
      <c r="O146" s="611"/>
      <c r="P146" s="611"/>
      <c r="Q146" s="611"/>
      <c r="R146" s="611"/>
      <c r="S146" s="611"/>
      <c r="T146" s="612"/>
      <c r="AT146" s="607" t="s">
        <v>205</v>
      </c>
      <c r="AU146" s="607" t="s">
        <v>89</v>
      </c>
      <c r="AV146" s="606" t="s">
        <v>89</v>
      </c>
      <c r="AW146" s="606" t="s">
        <v>43</v>
      </c>
      <c r="AX146" s="606" t="s">
        <v>11</v>
      </c>
      <c r="AY146" s="607" t="s">
        <v>197</v>
      </c>
    </row>
    <row r="147" spans="2:65" s="492" customFormat="1" ht="16.5" customHeight="1">
      <c r="B147" s="493"/>
      <c r="C147" s="629" t="s">
        <v>705</v>
      </c>
      <c r="D147" s="629" t="s">
        <v>1907</v>
      </c>
      <c r="E147" s="630" t="s">
        <v>6191</v>
      </c>
      <c r="F147" s="631" t="s">
        <v>6192</v>
      </c>
      <c r="G147" s="632" t="s">
        <v>271</v>
      </c>
      <c r="H147" s="633">
        <v>20.564</v>
      </c>
      <c r="I147" s="11"/>
      <c r="J147" s="634">
        <f>ROUND(I147*H147,0)</f>
        <v>0</v>
      </c>
      <c r="K147" s="631" t="s">
        <v>203</v>
      </c>
      <c r="L147" s="635"/>
      <c r="M147" s="636" t="s">
        <v>5</v>
      </c>
      <c r="N147" s="637" t="s">
        <v>53</v>
      </c>
      <c r="O147" s="494"/>
      <c r="P147" s="580">
        <f>O147*H147</f>
        <v>0</v>
      </c>
      <c r="Q147" s="580">
        <v>1</v>
      </c>
      <c r="R147" s="580">
        <f>Q147*H147</f>
        <v>20.564</v>
      </c>
      <c r="S147" s="580">
        <v>0</v>
      </c>
      <c r="T147" s="581">
        <f>S147*H147</f>
        <v>0</v>
      </c>
      <c r="AR147" s="482" t="s">
        <v>303</v>
      </c>
      <c r="AT147" s="482" t="s">
        <v>1907</v>
      </c>
      <c r="AU147" s="482" t="s">
        <v>89</v>
      </c>
      <c r="AY147" s="482" t="s">
        <v>197</v>
      </c>
      <c r="BE147" s="582">
        <f>IF(N147="základní",J147,0)</f>
        <v>0</v>
      </c>
      <c r="BF147" s="582">
        <f>IF(N147="snížená",J147,0)</f>
        <v>0</v>
      </c>
      <c r="BG147" s="582">
        <f>IF(N147="zákl. přenesená",J147,0)</f>
        <v>0</v>
      </c>
      <c r="BH147" s="582">
        <f>IF(N147="sníž. přenesená",J147,0)</f>
        <v>0</v>
      </c>
      <c r="BI147" s="582">
        <f>IF(N147="nulová",J147,0)</f>
        <v>0</v>
      </c>
      <c r="BJ147" s="482" t="s">
        <v>11</v>
      </c>
      <c r="BK147" s="582">
        <f>ROUND(I147*H147,0)</f>
        <v>0</v>
      </c>
      <c r="BL147" s="482" t="s">
        <v>129</v>
      </c>
      <c r="BM147" s="482" t="s">
        <v>6428</v>
      </c>
    </row>
    <row r="148" spans="2:65" s="606" customFormat="1">
      <c r="B148" s="605"/>
      <c r="D148" s="594" t="s">
        <v>205</v>
      </c>
      <c r="E148" s="607" t="s">
        <v>5</v>
      </c>
      <c r="F148" s="608" t="s">
        <v>6194</v>
      </c>
      <c r="H148" s="609">
        <v>20.564</v>
      </c>
      <c r="L148" s="605"/>
      <c r="M148" s="610"/>
      <c r="N148" s="611"/>
      <c r="O148" s="611"/>
      <c r="P148" s="611"/>
      <c r="Q148" s="611"/>
      <c r="R148" s="611"/>
      <c r="S148" s="611"/>
      <c r="T148" s="612"/>
      <c r="AT148" s="607" t="s">
        <v>205</v>
      </c>
      <c r="AU148" s="607" t="s">
        <v>89</v>
      </c>
      <c r="AV148" s="606" t="s">
        <v>89</v>
      </c>
      <c r="AW148" s="606" t="s">
        <v>43</v>
      </c>
      <c r="AX148" s="606" t="s">
        <v>11</v>
      </c>
      <c r="AY148" s="607" t="s">
        <v>197</v>
      </c>
    </row>
    <row r="149" spans="2:65" s="492" customFormat="1" ht="25.5" customHeight="1">
      <c r="B149" s="493"/>
      <c r="C149" s="572" t="s">
        <v>752</v>
      </c>
      <c r="D149" s="572" t="s">
        <v>199</v>
      </c>
      <c r="E149" s="573" t="s">
        <v>6195</v>
      </c>
      <c r="F149" s="574" t="s">
        <v>6196</v>
      </c>
      <c r="G149" s="575" t="s">
        <v>290</v>
      </c>
      <c r="H149" s="576">
        <v>62.314</v>
      </c>
      <c r="I149" s="7"/>
      <c r="J149" s="577">
        <f>ROUND(I149*H149,0)</f>
        <v>0</v>
      </c>
      <c r="K149" s="574" t="s">
        <v>203</v>
      </c>
      <c r="L149" s="493"/>
      <c r="M149" s="578" t="s">
        <v>5</v>
      </c>
      <c r="N149" s="579" t="s">
        <v>53</v>
      </c>
      <c r="O149" s="494"/>
      <c r="P149" s="580">
        <f>O149*H149</f>
        <v>0</v>
      </c>
      <c r="Q149" s="580">
        <v>0</v>
      </c>
      <c r="R149" s="580">
        <f>Q149*H149</f>
        <v>0</v>
      </c>
      <c r="S149" s="580">
        <v>0</v>
      </c>
      <c r="T149" s="581">
        <f>S149*H149</f>
        <v>0</v>
      </c>
      <c r="AR149" s="482" t="s">
        <v>129</v>
      </c>
      <c r="AT149" s="482" t="s">
        <v>199</v>
      </c>
      <c r="AU149" s="482" t="s">
        <v>89</v>
      </c>
      <c r="AY149" s="482" t="s">
        <v>197</v>
      </c>
      <c r="BE149" s="582">
        <f>IF(N149="základní",J149,0)</f>
        <v>0</v>
      </c>
      <c r="BF149" s="582">
        <f>IF(N149="snížená",J149,0)</f>
        <v>0</v>
      </c>
      <c r="BG149" s="582">
        <f>IF(N149="zákl. přenesená",J149,0)</f>
        <v>0</v>
      </c>
      <c r="BH149" s="582">
        <f>IF(N149="sníž. přenesená",J149,0)</f>
        <v>0</v>
      </c>
      <c r="BI149" s="582">
        <f>IF(N149="nulová",J149,0)</f>
        <v>0</v>
      </c>
      <c r="BJ149" s="482" t="s">
        <v>11</v>
      </c>
      <c r="BK149" s="582">
        <f>ROUND(I149*H149,0)</f>
        <v>0</v>
      </c>
      <c r="BL149" s="482" t="s">
        <v>129</v>
      </c>
      <c r="BM149" s="482" t="s">
        <v>6429</v>
      </c>
    </row>
    <row r="150" spans="2:65" s="492" customFormat="1" ht="121.5">
      <c r="B150" s="493"/>
      <c r="D150" s="594" t="s">
        <v>257</v>
      </c>
      <c r="F150" s="595" t="s">
        <v>6198</v>
      </c>
      <c r="L150" s="493"/>
      <c r="M150" s="596"/>
      <c r="N150" s="494"/>
      <c r="O150" s="494"/>
      <c r="P150" s="494"/>
      <c r="Q150" s="494"/>
      <c r="R150" s="494"/>
      <c r="S150" s="494"/>
      <c r="T150" s="597"/>
      <c r="AT150" s="482" t="s">
        <v>257</v>
      </c>
      <c r="AU150" s="482" t="s">
        <v>89</v>
      </c>
    </row>
    <row r="151" spans="2:65" s="606" customFormat="1">
      <c r="B151" s="605"/>
      <c r="D151" s="594" t="s">
        <v>205</v>
      </c>
      <c r="E151" s="607" t="s">
        <v>5</v>
      </c>
      <c r="F151" s="608" t="s">
        <v>6098</v>
      </c>
      <c r="H151" s="609">
        <v>62.314</v>
      </c>
      <c r="L151" s="605"/>
      <c r="M151" s="610"/>
      <c r="N151" s="611"/>
      <c r="O151" s="611"/>
      <c r="P151" s="611"/>
      <c r="Q151" s="611"/>
      <c r="R151" s="611"/>
      <c r="S151" s="611"/>
      <c r="T151" s="612"/>
      <c r="AT151" s="607" t="s">
        <v>205</v>
      </c>
      <c r="AU151" s="607" t="s">
        <v>89</v>
      </c>
      <c r="AV151" s="606" t="s">
        <v>89</v>
      </c>
      <c r="AW151" s="606" t="s">
        <v>43</v>
      </c>
      <c r="AX151" s="606" t="s">
        <v>11</v>
      </c>
      <c r="AY151" s="607" t="s">
        <v>197</v>
      </c>
    </row>
    <row r="152" spans="2:65" s="492" customFormat="1" ht="16.5" customHeight="1">
      <c r="B152" s="493"/>
      <c r="C152" s="629" t="s">
        <v>758</v>
      </c>
      <c r="D152" s="629" t="s">
        <v>1907</v>
      </c>
      <c r="E152" s="630" t="s">
        <v>6199</v>
      </c>
      <c r="F152" s="631" t="s">
        <v>6200</v>
      </c>
      <c r="G152" s="632" t="s">
        <v>1464</v>
      </c>
      <c r="H152" s="633">
        <v>0.93500000000000005</v>
      </c>
      <c r="I152" s="11"/>
      <c r="J152" s="634">
        <f>ROUND(I152*H152,0)</f>
        <v>0</v>
      </c>
      <c r="K152" s="631" t="s">
        <v>203</v>
      </c>
      <c r="L152" s="635"/>
      <c r="M152" s="636" t="s">
        <v>5</v>
      </c>
      <c r="N152" s="637" t="s">
        <v>53</v>
      </c>
      <c r="O152" s="494"/>
      <c r="P152" s="580">
        <f>O152*H152</f>
        <v>0</v>
      </c>
      <c r="Q152" s="580">
        <v>1E-3</v>
      </c>
      <c r="R152" s="580">
        <f>Q152*H152</f>
        <v>9.3500000000000007E-4</v>
      </c>
      <c r="S152" s="580">
        <v>0</v>
      </c>
      <c r="T152" s="581">
        <f>S152*H152</f>
        <v>0</v>
      </c>
      <c r="AR152" s="482" t="s">
        <v>303</v>
      </c>
      <c r="AT152" s="482" t="s">
        <v>1907</v>
      </c>
      <c r="AU152" s="482" t="s">
        <v>89</v>
      </c>
      <c r="AY152" s="482" t="s">
        <v>197</v>
      </c>
      <c r="BE152" s="582">
        <f>IF(N152="základní",J152,0)</f>
        <v>0</v>
      </c>
      <c r="BF152" s="582">
        <f>IF(N152="snížená",J152,0)</f>
        <v>0</v>
      </c>
      <c r="BG152" s="582">
        <f>IF(N152="zákl. přenesená",J152,0)</f>
        <v>0</v>
      </c>
      <c r="BH152" s="582">
        <f>IF(N152="sníž. přenesená",J152,0)</f>
        <v>0</v>
      </c>
      <c r="BI152" s="582">
        <f>IF(N152="nulová",J152,0)</f>
        <v>0</v>
      </c>
      <c r="BJ152" s="482" t="s">
        <v>11</v>
      </c>
      <c r="BK152" s="582">
        <f>ROUND(I152*H152,0)</f>
        <v>0</v>
      </c>
      <c r="BL152" s="482" t="s">
        <v>129</v>
      </c>
      <c r="BM152" s="482" t="s">
        <v>6430</v>
      </c>
    </row>
    <row r="153" spans="2:65" s="492" customFormat="1" ht="25.5" customHeight="1">
      <c r="B153" s="493"/>
      <c r="C153" s="572" t="s">
        <v>763</v>
      </c>
      <c r="D153" s="572" t="s">
        <v>199</v>
      </c>
      <c r="E153" s="573" t="s">
        <v>6202</v>
      </c>
      <c r="F153" s="574" t="s">
        <v>6203</v>
      </c>
      <c r="G153" s="575" t="s">
        <v>290</v>
      </c>
      <c r="H153" s="576">
        <v>308.8</v>
      </c>
      <c r="I153" s="7"/>
      <c r="J153" s="577">
        <f>ROUND(I153*H153,0)</f>
        <v>0</v>
      </c>
      <c r="K153" s="574" t="s">
        <v>203</v>
      </c>
      <c r="L153" s="493"/>
      <c r="M153" s="578" t="s">
        <v>5</v>
      </c>
      <c r="N153" s="579" t="s">
        <v>53</v>
      </c>
      <c r="O153" s="494"/>
      <c r="P153" s="580">
        <f>O153*H153</f>
        <v>0</v>
      </c>
      <c r="Q153" s="580">
        <v>0</v>
      </c>
      <c r="R153" s="580">
        <f>Q153*H153</f>
        <v>0</v>
      </c>
      <c r="S153" s="580">
        <v>0</v>
      </c>
      <c r="T153" s="581">
        <f>S153*H153</f>
        <v>0</v>
      </c>
      <c r="AR153" s="482" t="s">
        <v>129</v>
      </c>
      <c r="AT153" s="482" t="s">
        <v>199</v>
      </c>
      <c r="AU153" s="482" t="s">
        <v>89</v>
      </c>
      <c r="AY153" s="482" t="s">
        <v>197</v>
      </c>
      <c r="BE153" s="582">
        <f>IF(N153="základní",J153,0)</f>
        <v>0</v>
      </c>
      <c r="BF153" s="582">
        <f>IF(N153="snížená",J153,0)</f>
        <v>0</v>
      </c>
      <c r="BG153" s="582">
        <f>IF(N153="zákl. přenesená",J153,0)</f>
        <v>0</v>
      </c>
      <c r="BH153" s="582">
        <f>IF(N153="sníž. přenesená",J153,0)</f>
        <v>0</v>
      </c>
      <c r="BI153" s="582">
        <f>IF(N153="nulová",J153,0)</f>
        <v>0</v>
      </c>
      <c r="BJ153" s="482" t="s">
        <v>11</v>
      </c>
      <c r="BK153" s="582">
        <f>ROUND(I153*H153,0)</f>
        <v>0</v>
      </c>
      <c r="BL153" s="482" t="s">
        <v>129</v>
      </c>
      <c r="BM153" s="482" t="s">
        <v>6431</v>
      </c>
    </row>
    <row r="154" spans="2:65" s="492" customFormat="1" ht="162">
      <c r="B154" s="493"/>
      <c r="D154" s="594" t="s">
        <v>257</v>
      </c>
      <c r="F154" s="595" t="s">
        <v>6205</v>
      </c>
      <c r="L154" s="493"/>
      <c r="M154" s="596"/>
      <c r="N154" s="494"/>
      <c r="O154" s="494"/>
      <c r="P154" s="494"/>
      <c r="Q154" s="494"/>
      <c r="R154" s="494"/>
      <c r="S154" s="494"/>
      <c r="T154" s="597"/>
      <c r="AT154" s="482" t="s">
        <v>257</v>
      </c>
      <c r="AU154" s="482" t="s">
        <v>89</v>
      </c>
    </row>
    <row r="155" spans="2:65" s="606" customFormat="1">
      <c r="B155" s="605"/>
      <c r="D155" s="594" t="s">
        <v>205</v>
      </c>
      <c r="E155" s="607" t="s">
        <v>5</v>
      </c>
      <c r="F155" s="608" t="s">
        <v>6432</v>
      </c>
      <c r="H155" s="609">
        <v>308.8</v>
      </c>
      <c r="L155" s="605"/>
      <c r="M155" s="610"/>
      <c r="N155" s="611"/>
      <c r="O155" s="611"/>
      <c r="P155" s="611"/>
      <c r="Q155" s="611"/>
      <c r="R155" s="611"/>
      <c r="S155" s="611"/>
      <c r="T155" s="612"/>
      <c r="AT155" s="607" t="s">
        <v>205</v>
      </c>
      <c r="AU155" s="607" t="s">
        <v>89</v>
      </c>
      <c r="AV155" s="606" t="s">
        <v>89</v>
      </c>
      <c r="AW155" s="606" t="s">
        <v>43</v>
      </c>
      <c r="AX155" s="606" t="s">
        <v>11</v>
      </c>
      <c r="AY155" s="607" t="s">
        <v>197</v>
      </c>
    </row>
    <row r="156" spans="2:65" s="492" customFormat="1" ht="25.5" customHeight="1">
      <c r="B156" s="493"/>
      <c r="C156" s="572" t="s">
        <v>770</v>
      </c>
      <c r="D156" s="572" t="s">
        <v>199</v>
      </c>
      <c r="E156" s="573" t="s">
        <v>6433</v>
      </c>
      <c r="F156" s="574" t="s">
        <v>6434</v>
      </c>
      <c r="G156" s="575" t="s">
        <v>290</v>
      </c>
      <c r="H156" s="576">
        <v>41.064</v>
      </c>
      <c r="I156" s="7"/>
      <c r="J156" s="577">
        <f>ROUND(I156*H156,0)</f>
        <v>0</v>
      </c>
      <c r="K156" s="574" t="s">
        <v>203</v>
      </c>
      <c r="L156" s="493"/>
      <c r="M156" s="578" t="s">
        <v>5</v>
      </c>
      <c r="N156" s="579" t="s">
        <v>53</v>
      </c>
      <c r="O156" s="494"/>
      <c r="P156" s="580">
        <f>O156*H156</f>
        <v>0</v>
      </c>
      <c r="Q156" s="580">
        <v>0</v>
      </c>
      <c r="R156" s="580">
        <f>Q156*H156</f>
        <v>0</v>
      </c>
      <c r="S156" s="580">
        <v>0</v>
      </c>
      <c r="T156" s="581">
        <f>S156*H156</f>
        <v>0</v>
      </c>
      <c r="AR156" s="482" t="s">
        <v>129</v>
      </c>
      <c r="AT156" s="482" t="s">
        <v>199</v>
      </c>
      <c r="AU156" s="482" t="s">
        <v>89</v>
      </c>
      <c r="AY156" s="482" t="s">
        <v>197</v>
      </c>
      <c r="BE156" s="582">
        <f>IF(N156="základní",J156,0)</f>
        <v>0</v>
      </c>
      <c r="BF156" s="582">
        <f>IF(N156="snížená",J156,0)</f>
        <v>0</v>
      </c>
      <c r="BG156" s="582">
        <f>IF(N156="zákl. přenesená",J156,0)</f>
        <v>0</v>
      </c>
      <c r="BH156" s="582">
        <f>IF(N156="sníž. přenesená",J156,0)</f>
        <v>0</v>
      </c>
      <c r="BI156" s="582">
        <f>IF(N156="nulová",J156,0)</f>
        <v>0</v>
      </c>
      <c r="BJ156" s="482" t="s">
        <v>11</v>
      </c>
      <c r="BK156" s="582">
        <f>ROUND(I156*H156,0)</f>
        <v>0</v>
      </c>
      <c r="BL156" s="482" t="s">
        <v>129</v>
      </c>
      <c r="BM156" s="482" t="s">
        <v>6435</v>
      </c>
    </row>
    <row r="157" spans="2:65" s="492" customFormat="1" ht="121.5">
      <c r="B157" s="493"/>
      <c r="D157" s="594" t="s">
        <v>257</v>
      </c>
      <c r="F157" s="595" t="s">
        <v>6436</v>
      </c>
      <c r="L157" s="493"/>
      <c r="M157" s="596"/>
      <c r="N157" s="494"/>
      <c r="O157" s="494"/>
      <c r="P157" s="494"/>
      <c r="Q157" s="494"/>
      <c r="R157" s="494"/>
      <c r="S157" s="494"/>
      <c r="T157" s="597"/>
      <c r="AT157" s="482" t="s">
        <v>257</v>
      </c>
      <c r="AU157" s="482" t="s">
        <v>89</v>
      </c>
    </row>
    <row r="158" spans="2:65" s="606" customFormat="1">
      <c r="B158" s="605"/>
      <c r="D158" s="594" t="s">
        <v>205</v>
      </c>
      <c r="E158" s="607" t="s">
        <v>5</v>
      </c>
      <c r="F158" s="608" t="s">
        <v>6437</v>
      </c>
      <c r="H158" s="609">
        <v>41.064</v>
      </c>
      <c r="L158" s="605"/>
      <c r="M158" s="610"/>
      <c r="N158" s="611"/>
      <c r="O158" s="611"/>
      <c r="P158" s="611"/>
      <c r="Q158" s="611"/>
      <c r="R158" s="611"/>
      <c r="S158" s="611"/>
      <c r="T158" s="612"/>
      <c r="AT158" s="607" t="s">
        <v>205</v>
      </c>
      <c r="AU158" s="607" t="s">
        <v>89</v>
      </c>
      <c r="AV158" s="606" t="s">
        <v>89</v>
      </c>
      <c r="AW158" s="606" t="s">
        <v>43</v>
      </c>
      <c r="AX158" s="606" t="s">
        <v>11</v>
      </c>
      <c r="AY158" s="607" t="s">
        <v>197</v>
      </c>
    </row>
    <row r="159" spans="2:65" s="560" customFormat="1" ht="29.85" customHeight="1">
      <c r="B159" s="559"/>
      <c r="D159" s="561" t="s">
        <v>81</v>
      </c>
      <c r="E159" s="570" t="s">
        <v>132</v>
      </c>
      <c r="F159" s="570" t="s">
        <v>6215</v>
      </c>
      <c r="J159" s="571">
        <f>BK159</f>
        <v>0</v>
      </c>
      <c r="L159" s="559"/>
      <c r="M159" s="564"/>
      <c r="N159" s="565"/>
      <c r="O159" s="565"/>
      <c r="P159" s="566">
        <f>SUM(P160:P182)</f>
        <v>0</v>
      </c>
      <c r="Q159" s="565"/>
      <c r="R159" s="566">
        <f>SUM(R160:R182)</f>
        <v>316.79058799999996</v>
      </c>
      <c r="S159" s="565"/>
      <c r="T159" s="567">
        <f>SUM(T160:T182)</f>
        <v>0</v>
      </c>
      <c r="AR159" s="561" t="s">
        <v>11</v>
      </c>
      <c r="AT159" s="568" t="s">
        <v>81</v>
      </c>
      <c r="AU159" s="568" t="s">
        <v>11</v>
      </c>
      <c r="AY159" s="561" t="s">
        <v>197</v>
      </c>
      <c r="BK159" s="569">
        <f>SUM(BK160:BK182)</f>
        <v>0</v>
      </c>
    </row>
    <row r="160" spans="2:65" s="492" customFormat="1" ht="25.5" customHeight="1">
      <c r="B160" s="493"/>
      <c r="C160" s="572" t="s">
        <v>779</v>
      </c>
      <c r="D160" s="572" t="s">
        <v>199</v>
      </c>
      <c r="E160" s="573" t="s">
        <v>6438</v>
      </c>
      <c r="F160" s="574" t="s">
        <v>6439</v>
      </c>
      <c r="G160" s="575" t="s">
        <v>290</v>
      </c>
      <c r="H160" s="576">
        <v>277.2</v>
      </c>
      <c r="I160" s="7"/>
      <c r="J160" s="577">
        <f>ROUND(I160*H160,0)</f>
        <v>0</v>
      </c>
      <c r="K160" s="574" t="s">
        <v>203</v>
      </c>
      <c r="L160" s="493"/>
      <c r="M160" s="578" t="s">
        <v>5</v>
      </c>
      <c r="N160" s="579" t="s">
        <v>53</v>
      </c>
      <c r="O160" s="494"/>
      <c r="P160" s="580">
        <f>O160*H160</f>
        <v>0</v>
      </c>
      <c r="Q160" s="580">
        <v>0.1012</v>
      </c>
      <c r="R160" s="580">
        <f>Q160*H160</f>
        <v>28.052639999999997</v>
      </c>
      <c r="S160" s="580">
        <v>0</v>
      </c>
      <c r="T160" s="581">
        <f>S160*H160</f>
        <v>0</v>
      </c>
      <c r="AR160" s="482" t="s">
        <v>129</v>
      </c>
      <c r="AT160" s="482" t="s">
        <v>199</v>
      </c>
      <c r="AU160" s="482" t="s">
        <v>89</v>
      </c>
      <c r="AY160" s="482" t="s">
        <v>197</v>
      </c>
      <c r="BE160" s="582">
        <f>IF(N160="základní",J160,0)</f>
        <v>0</v>
      </c>
      <c r="BF160" s="582">
        <f>IF(N160="snížená",J160,0)</f>
        <v>0</v>
      </c>
      <c r="BG160" s="582">
        <f>IF(N160="zákl. přenesená",J160,0)</f>
        <v>0</v>
      </c>
      <c r="BH160" s="582">
        <f>IF(N160="sníž. přenesená",J160,0)</f>
        <v>0</v>
      </c>
      <c r="BI160" s="582">
        <f>IF(N160="nulová",J160,0)</f>
        <v>0</v>
      </c>
      <c r="BJ160" s="482" t="s">
        <v>11</v>
      </c>
      <c r="BK160" s="582">
        <f>ROUND(I160*H160,0)</f>
        <v>0</v>
      </c>
      <c r="BL160" s="482" t="s">
        <v>129</v>
      </c>
      <c r="BM160" s="482" t="s">
        <v>6440</v>
      </c>
    </row>
    <row r="161" spans="2:65" s="606" customFormat="1">
      <c r="B161" s="605"/>
      <c r="D161" s="594" t="s">
        <v>205</v>
      </c>
      <c r="E161" s="607" t="s">
        <v>5</v>
      </c>
      <c r="F161" s="608" t="s">
        <v>6378</v>
      </c>
      <c r="H161" s="609">
        <v>277.2</v>
      </c>
      <c r="L161" s="605"/>
      <c r="M161" s="610"/>
      <c r="N161" s="611"/>
      <c r="O161" s="611"/>
      <c r="P161" s="611"/>
      <c r="Q161" s="611"/>
      <c r="R161" s="611"/>
      <c r="S161" s="611"/>
      <c r="T161" s="612"/>
      <c r="AT161" s="607" t="s">
        <v>205</v>
      </c>
      <c r="AU161" s="607" t="s">
        <v>89</v>
      </c>
      <c r="AV161" s="606" t="s">
        <v>89</v>
      </c>
      <c r="AW161" s="606" t="s">
        <v>43</v>
      </c>
      <c r="AX161" s="606" t="s">
        <v>11</v>
      </c>
      <c r="AY161" s="607" t="s">
        <v>197</v>
      </c>
    </row>
    <row r="162" spans="2:65" s="492" customFormat="1" ht="25.5" customHeight="1">
      <c r="B162" s="493"/>
      <c r="C162" s="572" t="s">
        <v>790</v>
      </c>
      <c r="D162" s="572" t="s">
        <v>199</v>
      </c>
      <c r="E162" s="573" t="s">
        <v>6441</v>
      </c>
      <c r="F162" s="574" t="s">
        <v>6442</v>
      </c>
      <c r="G162" s="575" t="s">
        <v>290</v>
      </c>
      <c r="H162" s="576">
        <v>277.2</v>
      </c>
      <c r="I162" s="7"/>
      <c r="J162" s="577">
        <f>ROUND(I162*H162,0)</f>
        <v>0</v>
      </c>
      <c r="K162" s="574" t="s">
        <v>203</v>
      </c>
      <c r="L162" s="493"/>
      <c r="M162" s="578" t="s">
        <v>5</v>
      </c>
      <c r="N162" s="579" t="s">
        <v>53</v>
      </c>
      <c r="O162" s="494"/>
      <c r="P162" s="580">
        <f>O162*H162</f>
        <v>0</v>
      </c>
      <c r="Q162" s="580">
        <v>0.18906999999999999</v>
      </c>
      <c r="R162" s="580">
        <f>Q162*H162</f>
        <v>52.410203999999993</v>
      </c>
      <c r="S162" s="580">
        <v>0</v>
      </c>
      <c r="T162" s="581">
        <f>S162*H162</f>
        <v>0</v>
      </c>
      <c r="AR162" s="482" t="s">
        <v>129</v>
      </c>
      <c r="AT162" s="482" t="s">
        <v>199</v>
      </c>
      <c r="AU162" s="482" t="s">
        <v>89</v>
      </c>
      <c r="AY162" s="482" t="s">
        <v>197</v>
      </c>
      <c r="BE162" s="582">
        <f>IF(N162="základní",J162,0)</f>
        <v>0</v>
      </c>
      <c r="BF162" s="582">
        <f>IF(N162="snížená",J162,0)</f>
        <v>0</v>
      </c>
      <c r="BG162" s="582">
        <f>IF(N162="zákl. přenesená",J162,0)</f>
        <v>0</v>
      </c>
      <c r="BH162" s="582">
        <f>IF(N162="sníž. přenesená",J162,0)</f>
        <v>0</v>
      </c>
      <c r="BI162" s="582">
        <f>IF(N162="nulová",J162,0)</f>
        <v>0</v>
      </c>
      <c r="BJ162" s="482" t="s">
        <v>11</v>
      </c>
      <c r="BK162" s="582">
        <f>ROUND(I162*H162,0)</f>
        <v>0</v>
      </c>
      <c r="BL162" s="482" t="s">
        <v>129</v>
      </c>
      <c r="BM162" s="482" t="s">
        <v>6443</v>
      </c>
    </row>
    <row r="163" spans="2:65" s="606" customFormat="1">
      <c r="B163" s="605"/>
      <c r="D163" s="594" t="s">
        <v>205</v>
      </c>
      <c r="E163" s="607" t="s">
        <v>5</v>
      </c>
      <c r="F163" s="608" t="s">
        <v>6378</v>
      </c>
      <c r="H163" s="609">
        <v>277.2</v>
      </c>
      <c r="L163" s="605"/>
      <c r="M163" s="610"/>
      <c r="N163" s="611"/>
      <c r="O163" s="611"/>
      <c r="P163" s="611"/>
      <c r="Q163" s="611"/>
      <c r="R163" s="611"/>
      <c r="S163" s="611"/>
      <c r="T163" s="612"/>
      <c r="AT163" s="607" t="s">
        <v>205</v>
      </c>
      <c r="AU163" s="607" t="s">
        <v>89</v>
      </c>
      <c r="AV163" s="606" t="s">
        <v>89</v>
      </c>
      <c r="AW163" s="606" t="s">
        <v>43</v>
      </c>
      <c r="AX163" s="606" t="s">
        <v>11</v>
      </c>
      <c r="AY163" s="607" t="s">
        <v>197</v>
      </c>
    </row>
    <row r="164" spans="2:65" s="492" customFormat="1" ht="25.5" customHeight="1">
      <c r="B164" s="493"/>
      <c r="C164" s="572" t="s">
        <v>804</v>
      </c>
      <c r="D164" s="572" t="s">
        <v>199</v>
      </c>
      <c r="E164" s="573" t="s">
        <v>6216</v>
      </c>
      <c r="F164" s="574" t="s">
        <v>6217</v>
      </c>
      <c r="G164" s="575" t="s">
        <v>290</v>
      </c>
      <c r="H164" s="576">
        <v>63.2</v>
      </c>
      <c r="I164" s="7"/>
      <c r="J164" s="577">
        <f>ROUND(I164*H164,0)</f>
        <v>0</v>
      </c>
      <c r="K164" s="574" t="s">
        <v>203</v>
      </c>
      <c r="L164" s="493"/>
      <c r="M164" s="578" t="s">
        <v>5</v>
      </c>
      <c r="N164" s="579" t="s">
        <v>53</v>
      </c>
      <c r="O164" s="494"/>
      <c r="P164" s="580">
        <f>O164*H164</f>
        <v>0</v>
      </c>
      <c r="Q164" s="580">
        <v>0.27994000000000002</v>
      </c>
      <c r="R164" s="580">
        <f>Q164*H164</f>
        <v>17.692208000000001</v>
      </c>
      <c r="S164" s="580">
        <v>0</v>
      </c>
      <c r="T164" s="581">
        <f>S164*H164</f>
        <v>0</v>
      </c>
      <c r="AR164" s="482" t="s">
        <v>129</v>
      </c>
      <c r="AT164" s="482" t="s">
        <v>199</v>
      </c>
      <c r="AU164" s="482" t="s">
        <v>89</v>
      </c>
      <c r="AY164" s="482" t="s">
        <v>197</v>
      </c>
      <c r="BE164" s="582">
        <f>IF(N164="základní",J164,0)</f>
        <v>0</v>
      </c>
      <c r="BF164" s="582">
        <f>IF(N164="snížená",J164,0)</f>
        <v>0</v>
      </c>
      <c r="BG164" s="582">
        <f>IF(N164="zákl. přenesená",J164,0)</f>
        <v>0</v>
      </c>
      <c r="BH164" s="582">
        <f>IF(N164="sníž. přenesená",J164,0)</f>
        <v>0</v>
      </c>
      <c r="BI164" s="582">
        <f>IF(N164="nulová",J164,0)</f>
        <v>0</v>
      </c>
      <c r="BJ164" s="482" t="s">
        <v>11</v>
      </c>
      <c r="BK164" s="582">
        <f>ROUND(I164*H164,0)</f>
        <v>0</v>
      </c>
      <c r="BL164" s="482" t="s">
        <v>129</v>
      </c>
      <c r="BM164" s="482" t="s">
        <v>6444</v>
      </c>
    </row>
    <row r="165" spans="2:65" s="606" customFormat="1">
      <c r="B165" s="605"/>
      <c r="D165" s="594" t="s">
        <v>205</v>
      </c>
      <c r="E165" s="607" t="s">
        <v>5</v>
      </c>
      <c r="F165" s="608" t="s">
        <v>6219</v>
      </c>
      <c r="H165" s="609">
        <v>63.2</v>
      </c>
      <c r="L165" s="605"/>
      <c r="M165" s="610"/>
      <c r="N165" s="611"/>
      <c r="O165" s="611"/>
      <c r="P165" s="611"/>
      <c r="Q165" s="611"/>
      <c r="R165" s="611"/>
      <c r="S165" s="611"/>
      <c r="T165" s="612"/>
      <c r="AT165" s="607" t="s">
        <v>205</v>
      </c>
      <c r="AU165" s="607" t="s">
        <v>89</v>
      </c>
      <c r="AV165" s="606" t="s">
        <v>89</v>
      </c>
      <c r="AW165" s="606" t="s">
        <v>43</v>
      </c>
      <c r="AX165" s="606" t="s">
        <v>11</v>
      </c>
      <c r="AY165" s="607" t="s">
        <v>197</v>
      </c>
    </row>
    <row r="166" spans="2:65" s="492" customFormat="1" ht="25.5" customHeight="1">
      <c r="B166" s="493"/>
      <c r="C166" s="572" t="s">
        <v>810</v>
      </c>
      <c r="D166" s="572" t="s">
        <v>199</v>
      </c>
      <c r="E166" s="573" t="s">
        <v>6445</v>
      </c>
      <c r="F166" s="574" t="s">
        <v>6446</v>
      </c>
      <c r="G166" s="575" t="s">
        <v>290</v>
      </c>
      <c r="H166" s="576">
        <v>277.2</v>
      </c>
      <c r="I166" s="7"/>
      <c r="J166" s="577">
        <f>ROUND(I166*H166,0)</f>
        <v>0</v>
      </c>
      <c r="K166" s="574" t="s">
        <v>203</v>
      </c>
      <c r="L166" s="493"/>
      <c r="M166" s="578" t="s">
        <v>5</v>
      </c>
      <c r="N166" s="579" t="s">
        <v>53</v>
      </c>
      <c r="O166" s="494"/>
      <c r="P166" s="580">
        <f>O166*H166</f>
        <v>0</v>
      </c>
      <c r="Q166" s="580">
        <v>0.47260000000000002</v>
      </c>
      <c r="R166" s="580">
        <f>Q166*H166</f>
        <v>131.00471999999999</v>
      </c>
      <c r="S166" s="580">
        <v>0</v>
      </c>
      <c r="T166" s="581">
        <f>S166*H166</f>
        <v>0</v>
      </c>
      <c r="AR166" s="482" t="s">
        <v>129</v>
      </c>
      <c r="AT166" s="482" t="s">
        <v>199</v>
      </c>
      <c r="AU166" s="482" t="s">
        <v>89</v>
      </c>
      <c r="AY166" s="482" t="s">
        <v>197</v>
      </c>
      <c r="BE166" s="582">
        <f>IF(N166="základní",J166,0)</f>
        <v>0</v>
      </c>
      <c r="BF166" s="582">
        <f>IF(N166="snížená",J166,0)</f>
        <v>0</v>
      </c>
      <c r="BG166" s="582">
        <f>IF(N166="zákl. přenesená",J166,0)</f>
        <v>0</v>
      </c>
      <c r="BH166" s="582">
        <f>IF(N166="sníž. přenesená",J166,0)</f>
        <v>0</v>
      </c>
      <c r="BI166" s="582">
        <f>IF(N166="nulová",J166,0)</f>
        <v>0</v>
      </c>
      <c r="BJ166" s="482" t="s">
        <v>11</v>
      </c>
      <c r="BK166" s="582">
        <f>ROUND(I166*H166,0)</f>
        <v>0</v>
      </c>
      <c r="BL166" s="482" t="s">
        <v>129</v>
      </c>
      <c r="BM166" s="482" t="s">
        <v>6447</v>
      </c>
    </row>
    <row r="167" spans="2:65" s="606" customFormat="1">
      <c r="B167" s="605"/>
      <c r="D167" s="594" t="s">
        <v>205</v>
      </c>
      <c r="E167" s="607" t="s">
        <v>5</v>
      </c>
      <c r="F167" s="608" t="s">
        <v>6378</v>
      </c>
      <c r="H167" s="609">
        <v>277.2</v>
      </c>
      <c r="L167" s="605"/>
      <c r="M167" s="610"/>
      <c r="N167" s="611"/>
      <c r="O167" s="611"/>
      <c r="P167" s="611"/>
      <c r="Q167" s="611"/>
      <c r="R167" s="611"/>
      <c r="S167" s="611"/>
      <c r="T167" s="612"/>
      <c r="AT167" s="607" t="s">
        <v>205</v>
      </c>
      <c r="AU167" s="607" t="s">
        <v>89</v>
      </c>
      <c r="AV167" s="606" t="s">
        <v>89</v>
      </c>
      <c r="AW167" s="606" t="s">
        <v>43</v>
      </c>
      <c r="AX167" s="606" t="s">
        <v>11</v>
      </c>
      <c r="AY167" s="607" t="s">
        <v>197</v>
      </c>
    </row>
    <row r="168" spans="2:65" s="492" customFormat="1" ht="38.25" customHeight="1">
      <c r="B168" s="493"/>
      <c r="C168" s="572" t="s">
        <v>816</v>
      </c>
      <c r="D168" s="572" t="s">
        <v>199</v>
      </c>
      <c r="E168" s="573" t="s">
        <v>6223</v>
      </c>
      <c r="F168" s="574" t="s">
        <v>6224</v>
      </c>
      <c r="G168" s="575" t="s">
        <v>290</v>
      </c>
      <c r="H168" s="576">
        <v>31.6</v>
      </c>
      <c r="I168" s="7"/>
      <c r="J168" s="577">
        <f>ROUND(I168*H168,0)</f>
        <v>0</v>
      </c>
      <c r="K168" s="574" t="s">
        <v>203</v>
      </c>
      <c r="L168" s="493"/>
      <c r="M168" s="578" t="s">
        <v>5</v>
      </c>
      <c r="N168" s="579" t="s">
        <v>53</v>
      </c>
      <c r="O168" s="494"/>
      <c r="P168" s="580">
        <f>O168*H168</f>
        <v>0</v>
      </c>
      <c r="Q168" s="580">
        <v>0.18462999999999999</v>
      </c>
      <c r="R168" s="580">
        <f>Q168*H168</f>
        <v>5.834308</v>
      </c>
      <c r="S168" s="580">
        <v>0</v>
      </c>
      <c r="T168" s="581">
        <f>S168*H168</f>
        <v>0</v>
      </c>
      <c r="AR168" s="482" t="s">
        <v>129</v>
      </c>
      <c r="AT168" s="482" t="s">
        <v>199</v>
      </c>
      <c r="AU168" s="482" t="s">
        <v>89</v>
      </c>
      <c r="AY168" s="482" t="s">
        <v>197</v>
      </c>
      <c r="BE168" s="582">
        <f>IF(N168="základní",J168,0)</f>
        <v>0</v>
      </c>
      <c r="BF168" s="582">
        <f>IF(N168="snížená",J168,0)</f>
        <v>0</v>
      </c>
      <c r="BG168" s="582">
        <f>IF(N168="zákl. přenesená",J168,0)</f>
        <v>0</v>
      </c>
      <c r="BH168" s="582">
        <f>IF(N168="sníž. přenesená",J168,0)</f>
        <v>0</v>
      </c>
      <c r="BI168" s="582">
        <f>IF(N168="nulová",J168,0)</f>
        <v>0</v>
      </c>
      <c r="BJ168" s="482" t="s">
        <v>11</v>
      </c>
      <c r="BK168" s="582">
        <f>ROUND(I168*H168,0)</f>
        <v>0</v>
      </c>
      <c r="BL168" s="482" t="s">
        <v>129</v>
      </c>
      <c r="BM168" s="482" t="s">
        <v>6448</v>
      </c>
    </row>
    <row r="169" spans="2:65" s="492" customFormat="1" ht="27">
      <c r="B169" s="493"/>
      <c r="D169" s="594" t="s">
        <v>257</v>
      </c>
      <c r="F169" s="595" t="s">
        <v>6226</v>
      </c>
      <c r="L169" s="493"/>
      <c r="M169" s="596"/>
      <c r="N169" s="494"/>
      <c r="O169" s="494"/>
      <c r="P169" s="494"/>
      <c r="Q169" s="494"/>
      <c r="R169" s="494"/>
      <c r="S169" s="494"/>
      <c r="T169" s="597"/>
      <c r="AT169" s="482" t="s">
        <v>257</v>
      </c>
      <c r="AU169" s="482" t="s">
        <v>89</v>
      </c>
    </row>
    <row r="170" spans="2:65" s="606" customFormat="1">
      <c r="B170" s="605"/>
      <c r="D170" s="594" t="s">
        <v>205</v>
      </c>
      <c r="E170" s="607" t="s">
        <v>5</v>
      </c>
      <c r="F170" s="608" t="s">
        <v>6102</v>
      </c>
      <c r="H170" s="609">
        <v>31.6</v>
      </c>
      <c r="L170" s="605"/>
      <c r="M170" s="610"/>
      <c r="N170" s="611"/>
      <c r="O170" s="611"/>
      <c r="P170" s="611"/>
      <c r="Q170" s="611"/>
      <c r="R170" s="611"/>
      <c r="S170" s="611"/>
      <c r="T170" s="612"/>
      <c r="AT170" s="607" t="s">
        <v>205</v>
      </c>
      <c r="AU170" s="607" t="s">
        <v>89</v>
      </c>
      <c r="AV170" s="606" t="s">
        <v>89</v>
      </c>
      <c r="AW170" s="606" t="s">
        <v>43</v>
      </c>
      <c r="AX170" s="606" t="s">
        <v>11</v>
      </c>
      <c r="AY170" s="607" t="s">
        <v>197</v>
      </c>
    </row>
    <row r="171" spans="2:65" s="492" customFormat="1" ht="25.5" customHeight="1">
      <c r="B171" s="493"/>
      <c r="C171" s="572" t="s">
        <v>821</v>
      </c>
      <c r="D171" s="572" t="s">
        <v>199</v>
      </c>
      <c r="E171" s="573" t="s">
        <v>6227</v>
      </c>
      <c r="F171" s="574" t="s">
        <v>6228</v>
      </c>
      <c r="G171" s="575" t="s">
        <v>290</v>
      </c>
      <c r="H171" s="576">
        <v>63.2</v>
      </c>
      <c r="I171" s="7"/>
      <c r="J171" s="577">
        <f>ROUND(I171*H171,0)</f>
        <v>0</v>
      </c>
      <c r="K171" s="574" t="s">
        <v>203</v>
      </c>
      <c r="L171" s="493"/>
      <c r="M171" s="578" t="s">
        <v>5</v>
      </c>
      <c r="N171" s="579" t="s">
        <v>53</v>
      </c>
      <c r="O171" s="494"/>
      <c r="P171" s="580">
        <f>O171*H171</f>
        <v>0</v>
      </c>
      <c r="Q171" s="580">
        <v>5.1000000000000004E-4</v>
      </c>
      <c r="R171" s="580">
        <f>Q171*H171</f>
        <v>3.2232000000000004E-2</v>
      </c>
      <c r="S171" s="580">
        <v>0</v>
      </c>
      <c r="T171" s="581">
        <f>S171*H171</f>
        <v>0</v>
      </c>
      <c r="AR171" s="482" t="s">
        <v>129</v>
      </c>
      <c r="AT171" s="482" t="s">
        <v>199</v>
      </c>
      <c r="AU171" s="482" t="s">
        <v>89</v>
      </c>
      <c r="AY171" s="482" t="s">
        <v>197</v>
      </c>
      <c r="BE171" s="582">
        <f>IF(N171="základní",J171,0)</f>
        <v>0</v>
      </c>
      <c r="BF171" s="582">
        <f>IF(N171="snížená",J171,0)</f>
        <v>0</v>
      </c>
      <c r="BG171" s="582">
        <f>IF(N171="zákl. přenesená",J171,0)</f>
        <v>0</v>
      </c>
      <c r="BH171" s="582">
        <f>IF(N171="sníž. přenesená",J171,0)</f>
        <v>0</v>
      </c>
      <c r="BI171" s="582">
        <f>IF(N171="nulová",J171,0)</f>
        <v>0</v>
      </c>
      <c r="BJ171" s="482" t="s">
        <v>11</v>
      </c>
      <c r="BK171" s="582">
        <f>ROUND(I171*H171,0)</f>
        <v>0</v>
      </c>
      <c r="BL171" s="482" t="s">
        <v>129</v>
      </c>
      <c r="BM171" s="482" t="s">
        <v>6449</v>
      </c>
    </row>
    <row r="172" spans="2:65" s="606" customFormat="1">
      <c r="B172" s="605"/>
      <c r="D172" s="594" t="s">
        <v>205</v>
      </c>
      <c r="E172" s="607" t="s">
        <v>5</v>
      </c>
      <c r="F172" s="608" t="s">
        <v>6219</v>
      </c>
      <c r="H172" s="609">
        <v>63.2</v>
      </c>
      <c r="L172" s="605"/>
      <c r="M172" s="610"/>
      <c r="N172" s="611"/>
      <c r="O172" s="611"/>
      <c r="P172" s="611"/>
      <c r="Q172" s="611"/>
      <c r="R172" s="611"/>
      <c r="S172" s="611"/>
      <c r="T172" s="612"/>
      <c r="AT172" s="607" t="s">
        <v>205</v>
      </c>
      <c r="AU172" s="607" t="s">
        <v>89</v>
      </c>
      <c r="AV172" s="606" t="s">
        <v>89</v>
      </c>
      <c r="AW172" s="606" t="s">
        <v>43</v>
      </c>
      <c r="AX172" s="606" t="s">
        <v>11</v>
      </c>
      <c r="AY172" s="607" t="s">
        <v>197</v>
      </c>
    </row>
    <row r="173" spans="2:65" s="492" customFormat="1" ht="38.25" customHeight="1">
      <c r="B173" s="493"/>
      <c r="C173" s="572" t="s">
        <v>829</v>
      </c>
      <c r="D173" s="572" t="s">
        <v>199</v>
      </c>
      <c r="E173" s="573" t="s">
        <v>6230</v>
      </c>
      <c r="F173" s="574" t="s">
        <v>6231</v>
      </c>
      <c r="G173" s="575" t="s">
        <v>290</v>
      </c>
      <c r="H173" s="576">
        <v>31.6</v>
      </c>
      <c r="I173" s="7"/>
      <c r="J173" s="577">
        <f>ROUND(I173*H173,0)</f>
        <v>0</v>
      </c>
      <c r="K173" s="574" t="s">
        <v>203</v>
      </c>
      <c r="L173" s="493"/>
      <c r="M173" s="578" t="s">
        <v>5</v>
      </c>
      <c r="N173" s="579" t="s">
        <v>53</v>
      </c>
      <c r="O173" s="494"/>
      <c r="P173" s="580">
        <f>O173*H173</f>
        <v>0</v>
      </c>
      <c r="Q173" s="580">
        <v>0.10373</v>
      </c>
      <c r="R173" s="580">
        <f>Q173*H173</f>
        <v>3.2778680000000002</v>
      </c>
      <c r="S173" s="580">
        <v>0</v>
      </c>
      <c r="T173" s="581">
        <f>S173*H173</f>
        <v>0</v>
      </c>
      <c r="AR173" s="482" t="s">
        <v>129</v>
      </c>
      <c r="AT173" s="482" t="s">
        <v>199</v>
      </c>
      <c r="AU173" s="482" t="s">
        <v>89</v>
      </c>
      <c r="AY173" s="482" t="s">
        <v>197</v>
      </c>
      <c r="BE173" s="582">
        <f>IF(N173="základní",J173,0)</f>
        <v>0</v>
      </c>
      <c r="BF173" s="582">
        <f>IF(N173="snížená",J173,0)</f>
        <v>0</v>
      </c>
      <c r="BG173" s="582">
        <f>IF(N173="zákl. přenesená",J173,0)</f>
        <v>0</v>
      </c>
      <c r="BH173" s="582">
        <f>IF(N173="sníž. přenesená",J173,0)</f>
        <v>0</v>
      </c>
      <c r="BI173" s="582">
        <f>IF(N173="nulová",J173,0)</f>
        <v>0</v>
      </c>
      <c r="BJ173" s="482" t="s">
        <v>11</v>
      </c>
      <c r="BK173" s="582">
        <f>ROUND(I173*H173,0)</f>
        <v>0</v>
      </c>
      <c r="BL173" s="482" t="s">
        <v>129</v>
      </c>
      <c r="BM173" s="482" t="s">
        <v>6450</v>
      </c>
    </row>
    <row r="174" spans="2:65" s="492" customFormat="1" ht="27">
      <c r="B174" s="493"/>
      <c r="D174" s="594" t="s">
        <v>257</v>
      </c>
      <c r="F174" s="595" t="s">
        <v>6233</v>
      </c>
      <c r="L174" s="493"/>
      <c r="M174" s="596"/>
      <c r="N174" s="494"/>
      <c r="O174" s="494"/>
      <c r="P174" s="494"/>
      <c r="Q174" s="494"/>
      <c r="R174" s="494"/>
      <c r="S174" s="494"/>
      <c r="T174" s="597"/>
      <c r="AT174" s="482" t="s">
        <v>257</v>
      </c>
      <c r="AU174" s="482" t="s">
        <v>89</v>
      </c>
    </row>
    <row r="175" spans="2:65" s="606" customFormat="1">
      <c r="B175" s="605"/>
      <c r="D175" s="594" t="s">
        <v>205</v>
      </c>
      <c r="E175" s="607" t="s">
        <v>6102</v>
      </c>
      <c r="F175" s="608" t="s">
        <v>6398</v>
      </c>
      <c r="H175" s="609">
        <v>31.6</v>
      </c>
      <c r="L175" s="605"/>
      <c r="M175" s="610"/>
      <c r="N175" s="611"/>
      <c r="O175" s="611"/>
      <c r="P175" s="611"/>
      <c r="Q175" s="611"/>
      <c r="R175" s="611"/>
      <c r="S175" s="611"/>
      <c r="T175" s="612"/>
      <c r="AT175" s="607" t="s">
        <v>205</v>
      </c>
      <c r="AU175" s="607" t="s">
        <v>89</v>
      </c>
      <c r="AV175" s="606" t="s">
        <v>89</v>
      </c>
      <c r="AW175" s="606" t="s">
        <v>43</v>
      </c>
      <c r="AX175" s="606" t="s">
        <v>11</v>
      </c>
      <c r="AY175" s="607" t="s">
        <v>197</v>
      </c>
    </row>
    <row r="176" spans="2:65" s="492" customFormat="1" ht="51" customHeight="1">
      <c r="B176" s="493"/>
      <c r="C176" s="572" t="s">
        <v>840</v>
      </c>
      <c r="D176" s="572" t="s">
        <v>199</v>
      </c>
      <c r="E176" s="573" t="s">
        <v>6451</v>
      </c>
      <c r="F176" s="574" t="s">
        <v>6452</v>
      </c>
      <c r="G176" s="575" t="s">
        <v>290</v>
      </c>
      <c r="H176" s="576">
        <v>277.2</v>
      </c>
      <c r="I176" s="7"/>
      <c r="J176" s="577">
        <f>ROUND(I176*H176,0)</f>
        <v>0</v>
      </c>
      <c r="K176" s="574" t="s">
        <v>203</v>
      </c>
      <c r="L176" s="493"/>
      <c r="M176" s="578" t="s">
        <v>5</v>
      </c>
      <c r="N176" s="579" t="s">
        <v>53</v>
      </c>
      <c r="O176" s="494"/>
      <c r="P176" s="580">
        <f>O176*H176</f>
        <v>0</v>
      </c>
      <c r="Q176" s="580">
        <v>0.10362</v>
      </c>
      <c r="R176" s="580">
        <f>Q176*H176</f>
        <v>28.723464</v>
      </c>
      <c r="S176" s="580">
        <v>0</v>
      </c>
      <c r="T176" s="581">
        <f>S176*H176</f>
        <v>0</v>
      </c>
      <c r="AR176" s="482" t="s">
        <v>129</v>
      </c>
      <c r="AT176" s="482" t="s">
        <v>199</v>
      </c>
      <c r="AU176" s="482" t="s">
        <v>89</v>
      </c>
      <c r="AY176" s="482" t="s">
        <v>197</v>
      </c>
      <c r="BE176" s="582">
        <f>IF(N176="základní",J176,0)</f>
        <v>0</v>
      </c>
      <c r="BF176" s="582">
        <f>IF(N176="snížená",J176,0)</f>
        <v>0</v>
      </c>
      <c r="BG176" s="582">
        <f>IF(N176="zákl. přenesená",J176,0)</f>
        <v>0</v>
      </c>
      <c r="BH176" s="582">
        <f>IF(N176="sníž. přenesená",J176,0)</f>
        <v>0</v>
      </c>
      <c r="BI176" s="582">
        <f>IF(N176="nulová",J176,0)</f>
        <v>0</v>
      </c>
      <c r="BJ176" s="482" t="s">
        <v>11</v>
      </c>
      <c r="BK176" s="582">
        <f>ROUND(I176*H176,0)</f>
        <v>0</v>
      </c>
      <c r="BL176" s="482" t="s">
        <v>129</v>
      </c>
      <c r="BM176" s="482" t="s">
        <v>6453</v>
      </c>
    </row>
    <row r="177" spans="2:65" s="492" customFormat="1" ht="121.5">
      <c r="B177" s="493"/>
      <c r="D177" s="594" t="s">
        <v>257</v>
      </c>
      <c r="F177" s="595" t="s">
        <v>6454</v>
      </c>
      <c r="L177" s="493"/>
      <c r="M177" s="596"/>
      <c r="N177" s="494"/>
      <c r="O177" s="494"/>
      <c r="P177" s="494"/>
      <c r="Q177" s="494"/>
      <c r="R177" s="494"/>
      <c r="S177" s="494"/>
      <c r="T177" s="597"/>
      <c r="AT177" s="482" t="s">
        <v>257</v>
      </c>
      <c r="AU177" s="482" t="s">
        <v>89</v>
      </c>
    </row>
    <row r="178" spans="2:65" s="606" customFormat="1">
      <c r="B178" s="605"/>
      <c r="D178" s="594" t="s">
        <v>205</v>
      </c>
      <c r="E178" s="607" t="s">
        <v>6378</v>
      </c>
      <c r="F178" s="608" t="s">
        <v>6455</v>
      </c>
      <c r="H178" s="609">
        <v>277.2</v>
      </c>
      <c r="L178" s="605"/>
      <c r="M178" s="610"/>
      <c r="N178" s="611"/>
      <c r="O178" s="611"/>
      <c r="P178" s="611"/>
      <c r="Q178" s="611"/>
      <c r="R178" s="611"/>
      <c r="S178" s="611"/>
      <c r="T178" s="612"/>
      <c r="AT178" s="607" t="s">
        <v>205</v>
      </c>
      <c r="AU178" s="607" t="s">
        <v>89</v>
      </c>
      <c r="AV178" s="606" t="s">
        <v>89</v>
      </c>
      <c r="AW178" s="606" t="s">
        <v>43</v>
      </c>
      <c r="AX178" s="606" t="s">
        <v>11</v>
      </c>
      <c r="AY178" s="607" t="s">
        <v>197</v>
      </c>
    </row>
    <row r="179" spans="2:65" s="492" customFormat="1" ht="16.5" customHeight="1">
      <c r="B179" s="493"/>
      <c r="C179" s="629" t="s">
        <v>863</v>
      </c>
      <c r="D179" s="629" t="s">
        <v>1907</v>
      </c>
      <c r="E179" s="630" t="s">
        <v>6456</v>
      </c>
      <c r="F179" s="631" t="s">
        <v>6457</v>
      </c>
      <c r="G179" s="632" t="s">
        <v>290</v>
      </c>
      <c r="H179" s="633">
        <v>273.31900000000002</v>
      </c>
      <c r="I179" s="11"/>
      <c r="J179" s="634">
        <f>ROUND(I179*H179,0)</f>
        <v>0</v>
      </c>
      <c r="K179" s="631" t="s">
        <v>203</v>
      </c>
      <c r="L179" s="635"/>
      <c r="M179" s="636" t="s">
        <v>5</v>
      </c>
      <c r="N179" s="637" t="s">
        <v>53</v>
      </c>
      <c r="O179" s="494"/>
      <c r="P179" s="580">
        <f>O179*H179</f>
        <v>0</v>
      </c>
      <c r="Q179" s="580">
        <v>0.17599999999999999</v>
      </c>
      <c r="R179" s="580">
        <f>Q179*H179</f>
        <v>48.104143999999998</v>
      </c>
      <c r="S179" s="580">
        <v>0</v>
      </c>
      <c r="T179" s="581">
        <f>S179*H179</f>
        <v>0</v>
      </c>
      <c r="AR179" s="482" t="s">
        <v>303</v>
      </c>
      <c r="AT179" s="482" t="s">
        <v>1907</v>
      </c>
      <c r="AU179" s="482" t="s">
        <v>89</v>
      </c>
      <c r="AY179" s="482" t="s">
        <v>197</v>
      </c>
      <c r="BE179" s="582">
        <f>IF(N179="základní",J179,0)</f>
        <v>0</v>
      </c>
      <c r="BF179" s="582">
        <f>IF(N179="snížená",J179,0)</f>
        <v>0</v>
      </c>
      <c r="BG179" s="582">
        <f>IF(N179="zákl. přenesená",J179,0)</f>
        <v>0</v>
      </c>
      <c r="BH179" s="582">
        <f>IF(N179="sníž. přenesená",J179,0)</f>
        <v>0</v>
      </c>
      <c r="BI179" s="582">
        <f>IF(N179="nulová",J179,0)</f>
        <v>0</v>
      </c>
      <c r="BJ179" s="482" t="s">
        <v>11</v>
      </c>
      <c r="BK179" s="582">
        <f>ROUND(I179*H179,0)</f>
        <v>0</v>
      </c>
      <c r="BL179" s="482" t="s">
        <v>129</v>
      </c>
      <c r="BM179" s="482" t="s">
        <v>6458</v>
      </c>
    </row>
    <row r="180" spans="2:65" s="492" customFormat="1" ht="16.5" customHeight="1">
      <c r="B180" s="493"/>
      <c r="C180" s="629" t="s">
        <v>873</v>
      </c>
      <c r="D180" s="629" t="s">
        <v>1907</v>
      </c>
      <c r="E180" s="630" t="s">
        <v>6459</v>
      </c>
      <c r="F180" s="631" t="s">
        <v>6460</v>
      </c>
      <c r="G180" s="632" t="s">
        <v>290</v>
      </c>
      <c r="H180" s="633">
        <v>9.4250000000000007</v>
      </c>
      <c r="I180" s="11"/>
      <c r="J180" s="634">
        <f>ROUND(I180*H180,0)</f>
        <v>0</v>
      </c>
      <c r="K180" s="631" t="s">
        <v>203</v>
      </c>
      <c r="L180" s="635"/>
      <c r="M180" s="636" t="s">
        <v>5</v>
      </c>
      <c r="N180" s="637" t="s">
        <v>53</v>
      </c>
      <c r="O180" s="494"/>
      <c r="P180" s="580">
        <f>O180*H180</f>
        <v>0</v>
      </c>
      <c r="Q180" s="580">
        <v>0.17599999999999999</v>
      </c>
      <c r="R180" s="580">
        <f>Q180*H180</f>
        <v>1.6588000000000001</v>
      </c>
      <c r="S180" s="580">
        <v>0</v>
      </c>
      <c r="T180" s="581">
        <f>S180*H180</f>
        <v>0</v>
      </c>
      <c r="AR180" s="482" t="s">
        <v>303</v>
      </c>
      <c r="AT180" s="482" t="s">
        <v>1907</v>
      </c>
      <c r="AU180" s="482" t="s">
        <v>89</v>
      </c>
      <c r="AY180" s="482" t="s">
        <v>197</v>
      </c>
      <c r="BE180" s="582">
        <f>IF(N180="základní",J180,0)</f>
        <v>0</v>
      </c>
      <c r="BF180" s="582">
        <f>IF(N180="snížená",J180,0)</f>
        <v>0</v>
      </c>
      <c r="BG180" s="582">
        <f>IF(N180="zákl. přenesená",J180,0)</f>
        <v>0</v>
      </c>
      <c r="BH180" s="582">
        <f>IF(N180="sníž. přenesená",J180,0)</f>
        <v>0</v>
      </c>
      <c r="BI180" s="582">
        <f>IF(N180="nulová",J180,0)</f>
        <v>0</v>
      </c>
      <c r="BJ180" s="482" t="s">
        <v>11</v>
      </c>
      <c r="BK180" s="582">
        <f>ROUND(I180*H180,0)</f>
        <v>0</v>
      </c>
      <c r="BL180" s="482" t="s">
        <v>129</v>
      </c>
      <c r="BM180" s="482" t="s">
        <v>6461</v>
      </c>
    </row>
    <row r="181" spans="2:65" s="492" customFormat="1" ht="63.75" customHeight="1">
      <c r="B181" s="493"/>
      <c r="C181" s="572" t="s">
        <v>884</v>
      </c>
      <c r="D181" s="572" t="s">
        <v>199</v>
      </c>
      <c r="E181" s="573" t="s">
        <v>6462</v>
      </c>
      <c r="F181" s="574" t="s">
        <v>6463</v>
      </c>
      <c r="G181" s="575" t="s">
        <v>290</v>
      </c>
      <c r="H181" s="576">
        <v>9.24</v>
      </c>
      <c r="I181" s="7"/>
      <c r="J181" s="577">
        <f>ROUND(I181*H181,0)</f>
        <v>0</v>
      </c>
      <c r="K181" s="574" t="s">
        <v>203</v>
      </c>
      <c r="L181" s="493"/>
      <c r="M181" s="578" t="s">
        <v>5</v>
      </c>
      <c r="N181" s="579" t="s">
        <v>53</v>
      </c>
      <c r="O181" s="494"/>
      <c r="P181" s="580">
        <f>O181*H181</f>
        <v>0</v>
      </c>
      <c r="Q181" s="580">
        <v>0</v>
      </c>
      <c r="R181" s="580">
        <f>Q181*H181</f>
        <v>0</v>
      </c>
      <c r="S181" s="580">
        <v>0</v>
      </c>
      <c r="T181" s="581">
        <f>S181*H181</f>
        <v>0</v>
      </c>
      <c r="AR181" s="482" t="s">
        <v>129</v>
      </c>
      <c r="AT181" s="482" t="s">
        <v>199</v>
      </c>
      <c r="AU181" s="482" t="s">
        <v>89</v>
      </c>
      <c r="AY181" s="482" t="s">
        <v>197</v>
      </c>
      <c r="BE181" s="582">
        <f>IF(N181="základní",J181,0)</f>
        <v>0</v>
      </c>
      <c r="BF181" s="582">
        <f>IF(N181="snížená",J181,0)</f>
        <v>0</v>
      </c>
      <c r="BG181" s="582">
        <f>IF(N181="zákl. přenesená",J181,0)</f>
        <v>0</v>
      </c>
      <c r="BH181" s="582">
        <f>IF(N181="sníž. přenesená",J181,0)</f>
        <v>0</v>
      </c>
      <c r="BI181" s="582">
        <f>IF(N181="nulová",J181,0)</f>
        <v>0</v>
      </c>
      <c r="BJ181" s="482" t="s">
        <v>11</v>
      </c>
      <c r="BK181" s="582">
        <f>ROUND(I181*H181,0)</f>
        <v>0</v>
      </c>
      <c r="BL181" s="482" t="s">
        <v>129</v>
      </c>
      <c r="BM181" s="482" t="s">
        <v>6464</v>
      </c>
    </row>
    <row r="182" spans="2:65" s="492" customFormat="1" ht="121.5">
      <c r="B182" s="493"/>
      <c r="D182" s="594" t="s">
        <v>257</v>
      </c>
      <c r="F182" s="595" t="s">
        <v>6454</v>
      </c>
      <c r="L182" s="493"/>
      <c r="M182" s="596"/>
      <c r="N182" s="494"/>
      <c r="O182" s="494"/>
      <c r="P182" s="494"/>
      <c r="Q182" s="494"/>
      <c r="R182" s="494"/>
      <c r="S182" s="494"/>
      <c r="T182" s="597"/>
      <c r="AT182" s="482" t="s">
        <v>257</v>
      </c>
      <c r="AU182" s="482" t="s">
        <v>89</v>
      </c>
    </row>
    <row r="183" spans="2:65" s="560" customFormat="1" ht="29.85" customHeight="1">
      <c r="B183" s="559"/>
      <c r="D183" s="561" t="s">
        <v>81</v>
      </c>
      <c r="E183" s="570" t="s">
        <v>303</v>
      </c>
      <c r="F183" s="570" t="s">
        <v>6256</v>
      </c>
      <c r="J183" s="571">
        <f>BK183</f>
        <v>0</v>
      </c>
      <c r="L183" s="559"/>
      <c r="M183" s="564"/>
      <c r="N183" s="565"/>
      <c r="O183" s="565"/>
      <c r="P183" s="566">
        <f>SUM(P184:P208)</f>
        <v>0</v>
      </c>
      <c r="Q183" s="565"/>
      <c r="R183" s="566">
        <f>SUM(R184:R208)</f>
        <v>1.02701</v>
      </c>
      <c r="S183" s="565"/>
      <c r="T183" s="567">
        <f>SUM(T184:T208)</f>
        <v>0</v>
      </c>
      <c r="AR183" s="561" t="s">
        <v>11</v>
      </c>
      <c r="AT183" s="568" t="s">
        <v>81</v>
      </c>
      <c r="AU183" s="568" t="s">
        <v>11</v>
      </c>
      <c r="AY183" s="561" t="s">
        <v>197</v>
      </c>
      <c r="BK183" s="569">
        <f>SUM(BK184:BK208)</f>
        <v>0</v>
      </c>
    </row>
    <row r="184" spans="2:65" s="492" customFormat="1" ht="25.5" customHeight="1">
      <c r="B184" s="493"/>
      <c r="C184" s="572" t="s">
        <v>890</v>
      </c>
      <c r="D184" s="572" t="s">
        <v>199</v>
      </c>
      <c r="E184" s="573" t="s">
        <v>6257</v>
      </c>
      <c r="F184" s="574" t="s">
        <v>6258</v>
      </c>
      <c r="G184" s="575" t="s">
        <v>876</v>
      </c>
      <c r="H184" s="576">
        <v>63</v>
      </c>
      <c r="I184" s="7"/>
      <c r="J184" s="577">
        <f>ROUND(I184*H184,0)</f>
        <v>0</v>
      </c>
      <c r="K184" s="574" t="s">
        <v>203</v>
      </c>
      <c r="L184" s="493"/>
      <c r="M184" s="578" t="s">
        <v>5</v>
      </c>
      <c r="N184" s="579" t="s">
        <v>53</v>
      </c>
      <c r="O184" s="494"/>
      <c r="P184" s="580">
        <f>O184*H184</f>
        <v>0</v>
      </c>
      <c r="Q184" s="580">
        <v>0</v>
      </c>
      <c r="R184" s="580">
        <f>Q184*H184</f>
        <v>0</v>
      </c>
      <c r="S184" s="580">
        <v>0</v>
      </c>
      <c r="T184" s="581">
        <f>S184*H184</f>
        <v>0</v>
      </c>
      <c r="AR184" s="482" t="s">
        <v>129</v>
      </c>
      <c r="AT184" s="482" t="s">
        <v>199</v>
      </c>
      <c r="AU184" s="482" t="s">
        <v>89</v>
      </c>
      <c r="AY184" s="482" t="s">
        <v>197</v>
      </c>
      <c r="BE184" s="582">
        <f>IF(N184="základní",J184,0)</f>
        <v>0</v>
      </c>
      <c r="BF184" s="582">
        <f>IF(N184="snížená",J184,0)</f>
        <v>0</v>
      </c>
      <c r="BG184" s="582">
        <f>IF(N184="zákl. přenesená",J184,0)</f>
        <v>0</v>
      </c>
      <c r="BH184" s="582">
        <f>IF(N184="sníž. přenesená",J184,0)</f>
        <v>0</v>
      </c>
      <c r="BI184" s="582">
        <f>IF(N184="nulová",J184,0)</f>
        <v>0</v>
      </c>
      <c r="BJ184" s="482" t="s">
        <v>11</v>
      </c>
      <c r="BK184" s="582">
        <f>ROUND(I184*H184,0)</f>
        <v>0</v>
      </c>
      <c r="BL184" s="482" t="s">
        <v>129</v>
      </c>
      <c r="BM184" s="482" t="s">
        <v>6465</v>
      </c>
    </row>
    <row r="185" spans="2:65" s="492" customFormat="1" ht="94.5">
      <c r="B185" s="493"/>
      <c r="D185" s="594" t="s">
        <v>257</v>
      </c>
      <c r="F185" s="595" t="s">
        <v>6260</v>
      </c>
      <c r="L185" s="493"/>
      <c r="M185" s="596"/>
      <c r="N185" s="494"/>
      <c r="O185" s="494"/>
      <c r="P185" s="494"/>
      <c r="Q185" s="494"/>
      <c r="R185" s="494"/>
      <c r="S185" s="494"/>
      <c r="T185" s="597"/>
      <c r="AT185" s="482" t="s">
        <v>257</v>
      </c>
      <c r="AU185" s="482" t="s">
        <v>89</v>
      </c>
    </row>
    <row r="186" spans="2:65" s="606" customFormat="1">
      <c r="B186" s="605"/>
      <c r="D186" s="594" t="s">
        <v>205</v>
      </c>
      <c r="E186" s="607" t="s">
        <v>6095</v>
      </c>
      <c r="F186" s="608" t="s">
        <v>6466</v>
      </c>
      <c r="H186" s="609">
        <v>63</v>
      </c>
      <c r="L186" s="605"/>
      <c r="M186" s="610"/>
      <c r="N186" s="611"/>
      <c r="O186" s="611"/>
      <c r="P186" s="611"/>
      <c r="Q186" s="611"/>
      <c r="R186" s="611"/>
      <c r="S186" s="611"/>
      <c r="T186" s="612"/>
      <c r="AT186" s="607" t="s">
        <v>205</v>
      </c>
      <c r="AU186" s="607" t="s">
        <v>89</v>
      </c>
      <c r="AV186" s="606" t="s">
        <v>89</v>
      </c>
      <c r="AW186" s="606" t="s">
        <v>43</v>
      </c>
      <c r="AX186" s="606" t="s">
        <v>11</v>
      </c>
      <c r="AY186" s="607" t="s">
        <v>197</v>
      </c>
    </row>
    <row r="187" spans="2:65" s="492" customFormat="1" ht="16.5" customHeight="1">
      <c r="B187" s="493"/>
      <c r="C187" s="629" t="s">
        <v>896</v>
      </c>
      <c r="D187" s="629" t="s">
        <v>1907</v>
      </c>
      <c r="E187" s="630" t="s">
        <v>6262</v>
      </c>
      <c r="F187" s="631" t="s">
        <v>6263</v>
      </c>
      <c r="G187" s="632" t="s">
        <v>876</v>
      </c>
      <c r="H187" s="633">
        <v>63</v>
      </c>
      <c r="I187" s="11"/>
      <c r="J187" s="634">
        <f>ROUND(I187*H187,0)</f>
        <v>0</v>
      </c>
      <c r="K187" s="631" t="s">
        <v>203</v>
      </c>
      <c r="L187" s="635"/>
      <c r="M187" s="636" t="s">
        <v>5</v>
      </c>
      <c r="N187" s="637" t="s">
        <v>53</v>
      </c>
      <c r="O187" s="494"/>
      <c r="P187" s="580">
        <f>O187*H187</f>
        <v>0</v>
      </c>
      <c r="Q187" s="580">
        <v>4.8000000000000001E-4</v>
      </c>
      <c r="R187" s="580">
        <f>Q187*H187</f>
        <v>3.024E-2</v>
      </c>
      <c r="S187" s="580">
        <v>0</v>
      </c>
      <c r="T187" s="581">
        <f>S187*H187</f>
        <v>0</v>
      </c>
      <c r="AR187" s="482" t="s">
        <v>303</v>
      </c>
      <c r="AT187" s="482" t="s">
        <v>1907</v>
      </c>
      <c r="AU187" s="482" t="s">
        <v>89</v>
      </c>
      <c r="AY187" s="482" t="s">
        <v>197</v>
      </c>
      <c r="BE187" s="582">
        <f>IF(N187="základní",J187,0)</f>
        <v>0</v>
      </c>
      <c r="BF187" s="582">
        <f>IF(N187="snížená",J187,0)</f>
        <v>0</v>
      </c>
      <c r="BG187" s="582">
        <f>IF(N187="zákl. přenesená",J187,0)</f>
        <v>0</v>
      </c>
      <c r="BH187" s="582">
        <f>IF(N187="sníž. přenesená",J187,0)</f>
        <v>0</v>
      </c>
      <c r="BI187" s="582">
        <f>IF(N187="nulová",J187,0)</f>
        <v>0</v>
      </c>
      <c r="BJ187" s="482" t="s">
        <v>11</v>
      </c>
      <c r="BK187" s="582">
        <f>ROUND(I187*H187,0)</f>
        <v>0</v>
      </c>
      <c r="BL187" s="482" t="s">
        <v>129</v>
      </c>
      <c r="BM187" s="482" t="s">
        <v>6467</v>
      </c>
    </row>
    <row r="188" spans="2:65" s="492" customFormat="1" ht="16.5" customHeight="1">
      <c r="B188" s="493"/>
      <c r="C188" s="572" t="s">
        <v>912</v>
      </c>
      <c r="D188" s="572" t="s">
        <v>199</v>
      </c>
      <c r="E188" s="573" t="s">
        <v>6468</v>
      </c>
      <c r="F188" s="574" t="s">
        <v>6469</v>
      </c>
      <c r="G188" s="575" t="s">
        <v>6470</v>
      </c>
      <c r="H188" s="576">
        <v>1</v>
      </c>
      <c r="I188" s="7"/>
      <c r="J188" s="577">
        <f>ROUND(I188*H188,0)</f>
        <v>0</v>
      </c>
      <c r="K188" s="574" t="s">
        <v>5</v>
      </c>
      <c r="L188" s="493"/>
      <c r="M188" s="578" t="s">
        <v>5</v>
      </c>
      <c r="N188" s="579" t="s">
        <v>53</v>
      </c>
      <c r="O188" s="494"/>
      <c r="P188" s="580">
        <f>O188*H188</f>
        <v>0</v>
      </c>
      <c r="Q188" s="580">
        <v>0</v>
      </c>
      <c r="R188" s="580">
        <f>Q188*H188</f>
        <v>0</v>
      </c>
      <c r="S188" s="580">
        <v>0</v>
      </c>
      <c r="T188" s="581">
        <f>S188*H188</f>
        <v>0</v>
      </c>
      <c r="AR188" s="482" t="s">
        <v>129</v>
      </c>
      <c r="AT188" s="482" t="s">
        <v>199</v>
      </c>
      <c r="AU188" s="482" t="s">
        <v>89</v>
      </c>
      <c r="AY188" s="482" t="s">
        <v>197</v>
      </c>
      <c r="BE188" s="582">
        <f>IF(N188="základní",J188,0)</f>
        <v>0</v>
      </c>
      <c r="BF188" s="582">
        <f>IF(N188="snížená",J188,0)</f>
        <v>0</v>
      </c>
      <c r="BG188" s="582">
        <f>IF(N188="zákl. přenesená",J188,0)</f>
        <v>0</v>
      </c>
      <c r="BH188" s="582">
        <f>IF(N188="sníž. přenesená",J188,0)</f>
        <v>0</v>
      </c>
      <c r="BI188" s="582">
        <f>IF(N188="nulová",J188,0)</f>
        <v>0</v>
      </c>
      <c r="BJ188" s="482" t="s">
        <v>11</v>
      </c>
      <c r="BK188" s="582">
        <f>ROUND(I188*H188,0)</f>
        <v>0</v>
      </c>
      <c r="BL188" s="482" t="s">
        <v>129</v>
      </c>
      <c r="BM188" s="482" t="s">
        <v>6471</v>
      </c>
    </row>
    <row r="189" spans="2:65" s="492" customFormat="1" ht="16.5" customHeight="1">
      <c r="B189" s="493"/>
      <c r="C189" s="572" t="s">
        <v>917</v>
      </c>
      <c r="D189" s="572" t="s">
        <v>199</v>
      </c>
      <c r="E189" s="573" t="s">
        <v>6265</v>
      </c>
      <c r="F189" s="574" t="s">
        <v>6266</v>
      </c>
      <c r="G189" s="575" t="s">
        <v>202</v>
      </c>
      <c r="H189" s="576">
        <v>1</v>
      </c>
      <c r="I189" s="7"/>
      <c r="J189" s="577">
        <f>ROUND(I189*H189,0)</f>
        <v>0</v>
      </c>
      <c r="K189" s="574" t="s">
        <v>203</v>
      </c>
      <c r="L189" s="493"/>
      <c r="M189" s="578" t="s">
        <v>5</v>
      </c>
      <c r="N189" s="579" t="s">
        <v>53</v>
      </c>
      <c r="O189" s="494"/>
      <c r="P189" s="580">
        <f>O189*H189</f>
        <v>0</v>
      </c>
      <c r="Q189" s="580">
        <v>0.34089999999999998</v>
      </c>
      <c r="R189" s="580">
        <f>Q189*H189</f>
        <v>0.34089999999999998</v>
      </c>
      <c r="S189" s="580">
        <v>0</v>
      </c>
      <c r="T189" s="581">
        <f>S189*H189</f>
        <v>0</v>
      </c>
      <c r="AR189" s="482" t="s">
        <v>129</v>
      </c>
      <c r="AT189" s="482" t="s">
        <v>199</v>
      </c>
      <c r="AU189" s="482" t="s">
        <v>89</v>
      </c>
      <c r="AY189" s="482" t="s">
        <v>197</v>
      </c>
      <c r="BE189" s="582">
        <f>IF(N189="základní",J189,0)</f>
        <v>0</v>
      </c>
      <c r="BF189" s="582">
        <f>IF(N189="snížená",J189,0)</f>
        <v>0</v>
      </c>
      <c r="BG189" s="582">
        <f>IF(N189="zákl. přenesená",J189,0)</f>
        <v>0</v>
      </c>
      <c r="BH189" s="582">
        <f>IF(N189="sníž. přenesená",J189,0)</f>
        <v>0</v>
      </c>
      <c r="BI189" s="582">
        <f>IF(N189="nulová",J189,0)</f>
        <v>0</v>
      </c>
      <c r="BJ189" s="482" t="s">
        <v>11</v>
      </c>
      <c r="BK189" s="582">
        <f>ROUND(I189*H189,0)</f>
        <v>0</v>
      </c>
      <c r="BL189" s="482" t="s">
        <v>129</v>
      </c>
      <c r="BM189" s="482" t="s">
        <v>6472</v>
      </c>
    </row>
    <row r="190" spans="2:65" s="492" customFormat="1" ht="108">
      <c r="B190" s="493"/>
      <c r="D190" s="594" t="s">
        <v>257</v>
      </c>
      <c r="F190" s="595" t="s">
        <v>6268</v>
      </c>
      <c r="L190" s="493"/>
      <c r="M190" s="596"/>
      <c r="N190" s="494"/>
      <c r="O190" s="494"/>
      <c r="P190" s="494"/>
      <c r="Q190" s="494"/>
      <c r="R190" s="494"/>
      <c r="S190" s="494"/>
      <c r="T190" s="597"/>
      <c r="AT190" s="482" t="s">
        <v>257</v>
      </c>
      <c r="AU190" s="482" t="s">
        <v>89</v>
      </c>
    </row>
    <row r="191" spans="2:65" s="492" customFormat="1" ht="16.5" customHeight="1">
      <c r="B191" s="493"/>
      <c r="C191" s="629" t="s">
        <v>921</v>
      </c>
      <c r="D191" s="629" t="s">
        <v>1907</v>
      </c>
      <c r="E191" s="630" t="s">
        <v>6269</v>
      </c>
      <c r="F191" s="631" t="s">
        <v>6270</v>
      </c>
      <c r="G191" s="632" t="s">
        <v>202</v>
      </c>
      <c r="H191" s="633">
        <v>1</v>
      </c>
      <c r="I191" s="11"/>
      <c r="J191" s="634">
        <f>ROUND(I191*H191,0)</f>
        <v>0</v>
      </c>
      <c r="K191" s="631" t="s">
        <v>203</v>
      </c>
      <c r="L191" s="635"/>
      <c r="M191" s="636" t="s">
        <v>5</v>
      </c>
      <c r="N191" s="637" t="s">
        <v>53</v>
      </c>
      <c r="O191" s="494"/>
      <c r="P191" s="580">
        <f>O191*H191</f>
        <v>0</v>
      </c>
      <c r="Q191" s="580">
        <v>2.1000000000000001E-2</v>
      </c>
      <c r="R191" s="580">
        <f>Q191*H191</f>
        <v>2.1000000000000001E-2</v>
      </c>
      <c r="S191" s="580">
        <v>0</v>
      </c>
      <c r="T191" s="581">
        <f>S191*H191</f>
        <v>0</v>
      </c>
      <c r="AR191" s="482" t="s">
        <v>303</v>
      </c>
      <c r="AT191" s="482" t="s">
        <v>1907</v>
      </c>
      <c r="AU191" s="482" t="s">
        <v>89</v>
      </c>
      <c r="AY191" s="482" t="s">
        <v>197</v>
      </c>
      <c r="BE191" s="582">
        <f>IF(N191="základní",J191,0)</f>
        <v>0</v>
      </c>
      <c r="BF191" s="582">
        <f>IF(N191="snížená",J191,0)</f>
        <v>0</v>
      </c>
      <c r="BG191" s="582">
        <f>IF(N191="zákl. přenesená",J191,0)</f>
        <v>0</v>
      </c>
      <c r="BH191" s="582">
        <f>IF(N191="sníž. přenesená",J191,0)</f>
        <v>0</v>
      </c>
      <c r="BI191" s="582">
        <f>IF(N191="nulová",J191,0)</f>
        <v>0</v>
      </c>
      <c r="BJ191" s="482" t="s">
        <v>11</v>
      </c>
      <c r="BK191" s="582">
        <f>ROUND(I191*H191,0)</f>
        <v>0</v>
      </c>
      <c r="BL191" s="482" t="s">
        <v>129</v>
      </c>
      <c r="BM191" s="482" t="s">
        <v>6473</v>
      </c>
    </row>
    <row r="192" spans="2:65" s="492" customFormat="1" ht="27">
      <c r="B192" s="493"/>
      <c r="D192" s="594" t="s">
        <v>2337</v>
      </c>
      <c r="F192" s="595" t="s">
        <v>6272</v>
      </c>
      <c r="L192" s="493"/>
      <c r="M192" s="596"/>
      <c r="N192" s="494"/>
      <c r="O192" s="494"/>
      <c r="P192" s="494"/>
      <c r="Q192" s="494"/>
      <c r="R192" s="494"/>
      <c r="S192" s="494"/>
      <c r="T192" s="597"/>
      <c r="AT192" s="482" t="s">
        <v>2337</v>
      </c>
      <c r="AU192" s="482" t="s">
        <v>89</v>
      </c>
    </row>
    <row r="193" spans="2:65" s="492" customFormat="1" ht="16.5" customHeight="1">
      <c r="B193" s="493"/>
      <c r="C193" s="629" t="s">
        <v>926</v>
      </c>
      <c r="D193" s="629" t="s">
        <v>1907</v>
      </c>
      <c r="E193" s="630" t="s">
        <v>6273</v>
      </c>
      <c r="F193" s="631" t="s">
        <v>6274</v>
      </c>
      <c r="G193" s="632" t="s">
        <v>202</v>
      </c>
      <c r="H193" s="633">
        <v>1</v>
      </c>
      <c r="I193" s="11"/>
      <c r="J193" s="634">
        <f>ROUND(I193*H193,0)</f>
        <v>0</v>
      </c>
      <c r="K193" s="631" t="s">
        <v>203</v>
      </c>
      <c r="L193" s="635"/>
      <c r="M193" s="636" t="s">
        <v>5</v>
      </c>
      <c r="N193" s="637" t="s">
        <v>53</v>
      </c>
      <c r="O193" s="494"/>
      <c r="P193" s="580">
        <f>O193*H193</f>
        <v>0</v>
      </c>
      <c r="Q193" s="580">
        <v>8.5000000000000006E-3</v>
      </c>
      <c r="R193" s="580">
        <f>Q193*H193</f>
        <v>8.5000000000000006E-3</v>
      </c>
      <c r="S193" s="580">
        <v>0</v>
      </c>
      <c r="T193" s="581">
        <f>S193*H193</f>
        <v>0</v>
      </c>
      <c r="AR193" s="482" t="s">
        <v>303</v>
      </c>
      <c r="AT193" s="482" t="s">
        <v>1907</v>
      </c>
      <c r="AU193" s="482" t="s">
        <v>89</v>
      </c>
      <c r="AY193" s="482" t="s">
        <v>197</v>
      </c>
      <c r="BE193" s="582">
        <f>IF(N193="základní",J193,0)</f>
        <v>0</v>
      </c>
      <c r="BF193" s="582">
        <f>IF(N193="snížená",J193,0)</f>
        <v>0</v>
      </c>
      <c r="BG193" s="582">
        <f>IF(N193="zákl. přenesená",J193,0)</f>
        <v>0</v>
      </c>
      <c r="BH193" s="582">
        <f>IF(N193="sníž. přenesená",J193,0)</f>
        <v>0</v>
      </c>
      <c r="BI193" s="582">
        <f>IF(N193="nulová",J193,0)</f>
        <v>0</v>
      </c>
      <c r="BJ193" s="482" t="s">
        <v>11</v>
      </c>
      <c r="BK193" s="582">
        <f>ROUND(I193*H193,0)</f>
        <v>0</v>
      </c>
      <c r="BL193" s="482" t="s">
        <v>129</v>
      </c>
      <c r="BM193" s="482" t="s">
        <v>6474</v>
      </c>
    </row>
    <row r="194" spans="2:65" s="492" customFormat="1" ht="27">
      <c r="B194" s="493"/>
      <c r="D194" s="594" t="s">
        <v>2337</v>
      </c>
      <c r="F194" s="595" t="s">
        <v>6276</v>
      </c>
      <c r="L194" s="493"/>
      <c r="M194" s="596"/>
      <c r="N194" s="494"/>
      <c r="O194" s="494"/>
      <c r="P194" s="494"/>
      <c r="Q194" s="494"/>
      <c r="R194" s="494"/>
      <c r="S194" s="494"/>
      <c r="T194" s="597"/>
      <c r="AT194" s="482" t="s">
        <v>2337</v>
      </c>
      <c r="AU194" s="482" t="s">
        <v>89</v>
      </c>
    </row>
    <row r="195" spans="2:65" s="492" customFormat="1" ht="16.5" customHeight="1">
      <c r="B195" s="493"/>
      <c r="C195" s="629" t="s">
        <v>933</v>
      </c>
      <c r="D195" s="629" t="s">
        <v>1907</v>
      </c>
      <c r="E195" s="630" t="s">
        <v>6277</v>
      </c>
      <c r="F195" s="631" t="s">
        <v>6278</v>
      </c>
      <c r="G195" s="632" t="s">
        <v>202</v>
      </c>
      <c r="H195" s="633">
        <v>1</v>
      </c>
      <c r="I195" s="11"/>
      <c r="J195" s="634">
        <f>ROUND(I195*H195,0)</f>
        <v>0</v>
      </c>
      <c r="K195" s="631" t="s">
        <v>203</v>
      </c>
      <c r="L195" s="635"/>
      <c r="M195" s="636" t="s">
        <v>5</v>
      </c>
      <c r="N195" s="637" t="s">
        <v>53</v>
      </c>
      <c r="O195" s="494"/>
      <c r="P195" s="580">
        <f>O195*H195</f>
        <v>0</v>
      </c>
      <c r="Q195" s="580">
        <v>2.9E-4</v>
      </c>
      <c r="R195" s="580">
        <f>Q195*H195</f>
        <v>2.9E-4</v>
      </c>
      <c r="S195" s="580">
        <v>0</v>
      </c>
      <c r="T195" s="581">
        <f>S195*H195</f>
        <v>0</v>
      </c>
      <c r="AR195" s="482" t="s">
        <v>303</v>
      </c>
      <c r="AT195" s="482" t="s">
        <v>1907</v>
      </c>
      <c r="AU195" s="482" t="s">
        <v>89</v>
      </c>
      <c r="AY195" s="482" t="s">
        <v>197</v>
      </c>
      <c r="BE195" s="582">
        <f>IF(N195="základní",J195,0)</f>
        <v>0</v>
      </c>
      <c r="BF195" s="582">
        <f>IF(N195="snížená",J195,0)</f>
        <v>0</v>
      </c>
      <c r="BG195" s="582">
        <f>IF(N195="zákl. přenesená",J195,0)</f>
        <v>0</v>
      </c>
      <c r="BH195" s="582">
        <f>IF(N195="sníž. přenesená",J195,0)</f>
        <v>0</v>
      </c>
      <c r="BI195" s="582">
        <f>IF(N195="nulová",J195,0)</f>
        <v>0</v>
      </c>
      <c r="BJ195" s="482" t="s">
        <v>11</v>
      </c>
      <c r="BK195" s="582">
        <f>ROUND(I195*H195,0)</f>
        <v>0</v>
      </c>
      <c r="BL195" s="482" t="s">
        <v>129</v>
      </c>
      <c r="BM195" s="482" t="s">
        <v>6475</v>
      </c>
    </row>
    <row r="196" spans="2:65" s="492" customFormat="1" ht="16.5" customHeight="1">
      <c r="B196" s="493"/>
      <c r="C196" s="629" t="s">
        <v>938</v>
      </c>
      <c r="D196" s="629" t="s">
        <v>1907</v>
      </c>
      <c r="E196" s="630" t="s">
        <v>6280</v>
      </c>
      <c r="F196" s="631" t="s">
        <v>6281</v>
      </c>
      <c r="G196" s="632" t="s">
        <v>202</v>
      </c>
      <c r="H196" s="633">
        <v>1</v>
      </c>
      <c r="I196" s="11"/>
      <c r="J196" s="634">
        <f>ROUND(I196*H196,0)</f>
        <v>0</v>
      </c>
      <c r="K196" s="631" t="s">
        <v>203</v>
      </c>
      <c r="L196" s="635"/>
      <c r="M196" s="636" t="s">
        <v>5</v>
      </c>
      <c r="N196" s="637" t="s">
        <v>53</v>
      </c>
      <c r="O196" s="494"/>
      <c r="P196" s="580">
        <f>O196*H196</f>
        <v>0</v>
      </c>
      <c r="Q196" s="580">
        <v>1.2E-2</v>
      </c>
      <c r="R196" s="580">
        <f>Q196*H196</f>
        <v>1.2E-2</v>
      </c>
      <c r="S196" s="580">
        <v>0</v>
      </c>
      <c r="T196" s="581">
        <f>S196*H196</f>
        <v>0</v>
      </c>
      <c r="AR196" s="482" t="s">
        <v>303</v>
      </c>
      <c r="AT196" s="482" t="s">
        <v>1907</v>
      </c>
      <c r="AU196" s="482" t="s">
        <v>89</v>
      </c>
      <c r="AY196" s="482" t="s">
        <v>197</v>
      </c>
      <c r="BE196" s="582">
        <f>IF(N196="základní",J196,0)</f>
        <v>0</v>
      </c>
      <c r="BF196" s="582">
        <f>IF(N196="snížená",J196,0)</f>
        <v>0</v>
      </c>
      <c r="BG196" s="582">
        <f>IF(N196="zákl. přenesená",J196,0)</f>
        <v>0</v>
      </c>
      <c r="BH196" s="582">
        <f>IF(N196="sníž. přenesená",J196,0)</f>
        <v>0</v>
      </c>
      <c r="BI196" s="582">
        <f>IF(N196="nulová",J196,0)</f>
        <v>0</v>
      </c>
      <c r="BJ196" s="482" t="s">
        <v>11</v>
      </c>
      <c r="BK196" s="582">
        <f>ROUND(I196*H196,0)</f>
        <v>0</v>
      </c>
      <c r="BL196" s="482" t="s">
        <v>129</v>
      </c>
      <c r="BM196" s="482" t="s">
        <v>6476</v>
      </c>
    </row>
    <row r="197" spans="2:65" s="492" customFormat="1" ht="27">
      <c r="B197" s="493"/>
      <c r="D197" s="594" t="s">
        <v>2337</v>
      </c>
      <c r="F197" s="595" t="s">
        <v>6283</v>
      </c>
      <c r="L197" s="493"/>
      <c r="M197" s="596"/>
      <c r="N197" s="494"/>
      <c r="O197" s="494"/>
      <c r="P197" s="494"/>
      <c r="Q197" s="494"/>
      <c r="R197" s="494"/>
      <c r="S197" s="494"/>
      <c r="T197" s="597"/>
      <c r="AT197" s="482" t="s">
        <v>2337</v>
      </c>
      <c r="AU197" s="482" t="s">
        <v>89</v>
      </c>
    </row>
    <row r="198" spans="2:65" s="492" customFormat="1" ht="16.5" customHeight="1">
      <c r="B198" s="493"/>
      <c r="C198" s="629" t="s">
        <v>944</v>
      </c>
      <c r="D198" s="629" t="s">
        <v>1907</v>
      </c>
      <c r="E198" s="630" t="s">
        <v>6284</v>
      </c>
      <c r="F198" s="631" t="s">
        <v>6285</v>
      </c>
      <c r="G198" s="632" t="s">
        <v>202</v>
      </c>
      <c r="H198" s="633">
        <v>1</v>
      </c>
      <c r="I198" s="11"/>
      <c r="J198" s="634">
        <f>ROUND(I198*H198,0)</f>
        <v>0</v>
      </c>
      <c r="K198" s="631" t="s">
        <v>203</v>
      </c>
      <c r="L198" s="635"/>
      <c r="M198" s="636" t="s">
        <v>5</v>
      </c>
      <c r="N198" s="637" t="s">
        <v>53</v>
      </c>
      <c r="O198" s="494"/>
      <c r="P198" s="580">
        <f>O198*H198</f>
        <v>0</v>
      </c>
      <c r="Q198" s="580">
        <v>1.2E-2</v>
      </c>
      <c r="R198" s="580">
        <f>Q198*H198</f>
        <v>1.2E-2</v>
      </c>
      <c r="S198" s="580">
        <v>0</v>
      </c>
      <c r="T198" s="581">
        <f>S198*H198</f>
        <v>0</v>
      </c>
      <c r="AR198" s="482" t="s">
        <v>303</v>
      </c>
      <c r="AT198" s="482" t="s">
        <v>1907</v>
      </c>
      <c r="AU198" s="482" t="s">
        <v>89</v>
      </c>
      <c r="AY198" s="482" t="s">
        <v>197</v>
      </c>
      <c r="BE198" s="582">
        <f>IF(N198="základní",J198,0)</f>
        <v>0</v>
      </c>
      <c r="BF198" s="582">
        <f>IF(N198="snížená",J198,0)</f>
        <v>0</v>
      </c>
      <c r="BG198" s="582">
        <f>IF(N198="zákl. přenesená",J198,0)</f>
        <v>0</v>
      </c>
      <c r="BH198" s="582">
        <f>IF(N198="sníž. přenesená",J198,0)</f>
        <v>0</v>
      </c>
      <c r="BI198" s="582">
        <f>IF(N198="nulová",J198,0)</f>
        <v>0</v>
      </c>
      <c r="BJ198" s="482" t="s">
        <v>11</v>
      </c>
      <c r="BK198" s="582">
        <f>ROUND(I198*H198,0)</f>
        <v>0</v>
      </c>
      <c r="BL198" s="482" t="s">
        <v>129</v>
      </c>
      <c r="BM198" s="482" t="s">
        <v>6477</v>
      </c>
    </row>
    <row r="199" spans="2:65" s="492" customFormat="1" ht="27">
      <c r="B199" s="493"/>
      <c r="D199" s="594" t="s">
        <v>2337</v>
      </c>
      <c r="F199" s="595" t="s">
        <v>6287</v>
      </c>
      <c r="L199" s="493"/>
      <c r="M199" s="596"/>
      <c r="N199" s="494"/>
      <c r="O199" s="494"/>
      <c r="P199" s="494"/>
      <c r="Q199" s="494"/>
      <c r="R199" s="494"/>
      <c r="S199" s="494"/>
      <c r="T199" s="597"/>
      <c r="AT199" s="482" t="s">
        <v>2337</v>
      </c>
      <c r="AU199" s="482" t="s">
        <v>89</v>
      </c>
    </row>
    <row r="200" spans="2:65" s="492" customFormat="1" ht="16.5" customHeight="1">
      <c r="B200" s="493"/>
      <c r="C200" s="629" t="s">
        <v>949</v>
      </c>
      <c r="D200" s="629" t="s">
        <v>1907</v>
      </c>
      <c r="E200" s="630" t="s">
        <v>6288</v>
      </c>
      <c r="F200" s="631" t="s">
        <v>6289</v>
      </c>
      <c r="G200" s="632" t="s">
        <v>202</v>
      </c>
      <c r="H200" s="633">
        <v>1</v>
      </c>
      <c r="I200" s="11"/>
      <c r="J200" s="634">
        <f>ROUND(I200*H200,0)</f>
        <v>0</v>
      </c>
      <c r="K200" s="631" t="s">
        <v>203</v>
      </c>
      <c r="L200" s="635"/>
      <c r="M200" s="636" t="s">
        <v>5</v>
      </c>
      <c r="N200" s="637" t="s">
        <v>53</v>
      </c>
      <c r="O200" s="494"/>
      <c r="P200" s="580">
        <f>O200*H200</f>
        <v>0</v>
      </c>
      <c r="Q200" s="580">
        <v>4.1000000000000002E-2</v>
      </c>
      <c r="R200" s="580">
        <f>Q200*H200</f>
        <v>4.1000000000000002E-2</v>
      </c>
      <c r="S200" s="580">
        <v>0</v>
      </c>
      <c r="T200" s="581">
        <f>S200*H200</f>
        <v>0</v>
      </c>
      <c r="AR200" s="482" t="s">
        <v>303</v>
      </c>
      <c r="AT200" s="482" t="s">
        <v>1907</v>
      </c>
      <c r="AU200" s="482" t="s">
        <v>89</v>
      </c>
      <c r="AY200" s="482" t="s">
        <v>197</v>
      </c>
      <c r="BE200" s="582">
        <f>IF(N200="základní",J200,0)</f>
        <v>0</v>
      </c>
      <c r="BF200" s="582">
        <f>IF(N200="snížená",J200,0)</f>
        <v>0</v>
      </c>
      <c r="BG200" s="582">
        <f>IF(N200="zákl. přenesená",J200,0)</f>
        <v>0</v>
      </c>
      <c r="BH200" s="582">
        <f>IF(N200="sníž. přenesená",J200,0)</f>
        <v>0</v>
      </c>
      <c r="BI200" s="582">
        <f>IF(N200="nulová",J200,0)</f>
        <v>0</v>
      </c>
      <c r="BJ200" s="482" t="s">
        <v>11</v>
      </c>
      <c r="BK200" s="582">
        <f>ROUND(I200*H200,0)</f>
        <v>0</v>
      </c>
      <c r="BL200" s="482" t="s">
        <v>129</v>
      </c>
      <c r="BM200" s="482" t="s">
        <v>6478</v>
      </c>
    </row>
    <row r="201" spans="2:65" s="492" customFormat="1" ht="27">
      <c r="B201" s="493"/>
      <c r="D201" s="594" t="s">
        <v>2337</v>
      </c>
      <c r="F201" s="595" t="s">
        <v>6291</v>
      </c>
      <c r="L201" s="493"/>
      <c r="M201" s="596"/>
      <c r="N201" s="494"/>
      <c r="O201" s="494"/>
      <c r="P201" s="494"/>
      <c r="Q201" s="494"/>
      <c r="R201" s="494"/>
      <c r="S201" s="494"/>
      <c r="T201" s="597"/>
      <c r="AT201" s="482" t="s">
        <v>2337</v>
      </c>
      <c r="AU201" s="482" t="s">
        <v>89</v>
      </c>
    </row>
    <row r="202" spans="2:65" s="492" customFormat="1" ht="16.5" customHeight="1">
      <c r="B202" s="493"/>
      <c r="C202" s="629" t="s">
        <v>1022</v>
      </c>
      <c r="D202" s="629" t="s">
        <v>1907</v>
      </c>
      <c r="E202" s="630" t="s">
        <v>6292</v>
      </c>
      <c r="F202" s="631" t="s">
        <v>6293</v>
      </c>
      <c r="G202" s="632" t="s">
        <v>202</v>
      </c>
      <c r="H202" s="633">
        <v>1</v>
      </c>
      <c r="I202" s="11"/>
      <c r="J202" s="634">
        <f>ROUND(I202*H202,0)</f>
        <v>0</v>
      </c>
      <c r="K202" s="631" t="s">
        <v>203</v>
      </c>
      <c r="L202" s="635"/>
      <c r="M202" s="636" t="s">
        <v>5</v>
      </c>
      <c r="N202" s="637" t="s">
        <v>53</v>
      </c>
      <c r="O202" s="494"/>
      <c r="P202" s="580">
        <f>O202*H202</f>
        <v>0</v>
      </c>
      <c r="Q202" s="580">
        <v>0.14000000000000001</v>
      </c>
      <c r="R202" s="580">
        <f>Q202*H202</f>
        <v>0.14000000000000001</v>
      </c>
      <c r="S202" s="580">
        <v>0</v>
      </c>
      <c r="T202" s="581">
        <f>S202*H202</f>
        <v>0</v>
      </c>
      <c r="AR202" s="482" t="s">
        <v>303</v>
      </c>
      <c r="AT202" s="482" t="s">
        <v>1907</v>
      </c>
      <c r="AU202" s="482" t="s">
        <v>89</v>
      </c>
      <c r="AY202" s="482" t="s">
        <v>197</v>
      </c>
      <c r="BE202" s="582">
        <f>IF(N202="základní",J202,0)</f>
        <v>0</v>
      </c>
      <c r="BF202" s="582">
        <f>IF(N202="snížená",J202,0)</f>
        <v>0</v>
      </c>
      <c r="BG202" s="582">
        <f>IF(N202="zákl. přenesená",J202,0)</f>
        <v>0</v>
      </c>
      <c r="BH202" s="582">
        <f>IF(N202="sníž. přenesená",J202,0)</f>
        <v>0</v>
      </c>
      <c r="BI202" s="582">
        <f>IF(N202="nulová",J202,0)</f>
        <v>0</v>
      </c>
      <c r="BJ202" s="482" t="s">
        <v>11</v>
      </c>
      <c r="BK202" s="582">
        <f>ROUND(I202*H202,0)</f>
        <v>0</v>
      </c>
      <c r="BL202" s="482" t="s">
        <v>129</v>
      </c>
      <c r="BM202" s="482" t="s">
        <v>6479</v>
      </c>
    </row>
    <row r="203" spans="2:65" s="492" customFormat="1" ht="27">
      <c r="B203" s="493"/>
      <c r="D203" s="594" t="s">
        <v>2337</v>
      </c>
      <c r="F203" s="595" t="s">
        <v>6295</v>
      </c>
      <c r="L203" s="493"/>
      <c r="M203" s="596"/>
      <c r="N203" s="494"/>
      <c r="O203" s="494"/>
      <c r="P203" s="494"/>
      <c r="Q203" s="494"/>
      <c r="R203" s="494"/>
      <c r="S203" s="494"/>
      <c r="T203" s="597"/>
      <c r="AT203" s="482" t="s">
        <v>2337</v>
      </c>
      <c r="AU203" s="482" t="s">
        <v>89</v>
      </c>
    </row>
    <row r="204" spans="2:65" s="492" customFormat="1" ht="16.5" customHeight="1">
      <c r="B204" s="493"/>
      <c r="C204" s="629" t="s">
        <v>1130</v>
      </c>
      <c r="D204" s="629" t="s">
        <v>1907</v>
      </c>
      <c r="E204" s="630" t="s">
        <v>6296</v>
      </c>
      <c r="F204" s="631" t="s">
        <v>6297</v>
      </c>
      <c r="G204" s="632" t="s">
        <v>202</v>
      </c>
      <c r="H204" s="633">
        <v>2</v>
      </c>
      <c r="I204" s="11"/>
      <c r="J204" s="634">
        <f>ROUND(I204*H204,0)</f>
        <v>0</v>
      </c>
      <c r="K204" s="631" t="s">
        <v>203</v>
      </c>
      <c r="L204" s="635"/>
      <c r="M204" s="636" t="s">
        <v>5</v>
      </c>
      <c r="N204" s="637" t="s">
        <v>53</v>
      </c>
      <c r="O204" s="494"/>
      <c r="P204" s="580">
        <f>O204*H204</f>
        <v>0</v>
      </c>
      <c r="Q204" s="580">
        <v>1.3999999999999999E-4</v>
      </c>
      <c r="R204" s="580">
        <f>Q204*H204</f>
        <v>2.7999999999999998E-4</v>
      </c>
      <c r="S204" s="580">
        <v>0</v>
      </c>
      <c r="T204" s="581">
        <f>S204*H204</f>
        <v>0</v>
      </c>
      <c r="AR204" s="482" t="s">
        <v>303</v>
      </c>
      <c r="AT204" s="482" t="s">
        <v>1907</v>
      </c>
      <c r="AU204" s="482" t="s">
        <v>89</v>
      </c>
      <c r="AY204" s="482" t="s">
        <v>197</v>
      </c>
      <c r="BE204" s="582">
        <f>IF(N204="základní",J204,0)</f>
        <v>0</v>
      </c>
      <c r="BF204" s="582">
        <f>IF(N204="snížená",J204,0)</f>
        <v>0</v>
      </c>
      <c r="BG204" s="582">
        <f>IF(N204="zákl. přenesená",J204,0)</f>
        <v>0</v>
      </c>
      <c r="BH204" s="582">
        <f>IF(N204="sníž. přenesená",J204,0)</f>
        <v>0</v>
      </c>
      <c r="BI204" s="582">
        <f>IF(N204="nulová",J204,0)</f>
        <v>0</v>
      </c>
      <c r="BJ204" s="482" t="s">
        <v>11</v>
      </c>
      <c r="BK204" s="582">
        <f>ROUND(I204*H204,0)</f>
        <v>0</v>
      </c>
      <c r="BL204" s="482" t="s">
        <v>129</v>
      </c>
      <c r="BM204" s="482" t="s">
        <v>6480</v>
      </c>
    </row>
    <row r="205" spans="2:65" s="492" customFormat="1" ht="27">
      <c r="B205" s="493"/>
      <c r="D205" s="594" t="s">
        <v>2337</v>
      </c>
      <c r="F205" s="595" t="s">
        <v>6299</v>
      </c>
      <c r="L205" s="493"/>
      <c r="M205" s="596"/>
      <c r="N205" s="494"/>
      <c r="O205" s="494"/>
      <c r="P205" s="494"/>
      <c r="Q205" s="494"/>
      <c r="R205" s="494"/>
      <c r="S205" s="494"/>
      <c r="T205" s="597"/>
      <c r="AT205" s="482" t="s">
        <v>2337</v>
      </c>
      <c r="AU205" s="482" t="s">
        <v>89</v>
      </c>
    </row>
    <row r="206" spans="2:65" s="606" customFormat="1">
      <c r="B206" s="605"/>
      <c r="D206" s="594" t="s">
        <v>205</v>
      </c>
      <c r="E206" s="607" t="s">
        <v>5</v>
      </c>
      <c r="F206" s="608" t="s">
        <v>6300</v>
      </c>
      <c r="H206" s="609">
        <v>2</v>
      </c>
      <c r="L206" s="605"/>
      <c r="M206" s="610"/>
      <c r="N206" s="611"/>
      <c r="O206" s="611"/>
      <c r="P206" s="611"/>
      <c r="Q206" s="611"/>
      <c r="R206" s="611"/>
      <c r="S206" s="611"/>
      <c r="T206" s="612"/>
      <c r="AT206" s="607" t="s">
        <v>205</v>
      </c>
      <c r="AU206" s="607" t="s">
        <v>89</v>
      </c>
      <c r="AV206" s="606" t="s">
        <v>89</v>
      </c>
      <c r="AW206" s="606" t="s">
        <v>43</v>
      </c>
      <c r="AX206" s="606" t="s">
        <v>11</v>
      </c>
      <c r="AY206" s="607" t="s">
        <v>197</v>
      </c>
    </row>
    <row r="207" spans="2:65" s="492" customFormat="1" ht="16.5" customHeight="1">
      <c r="B207" s="493"/>
      <c r="C207" s="572" t="s">
        <v>1135</v>
      </c>
      <c r="D207" s="572" t="s">
        <v>199</v>
      </c>
      <c r="E207" s="573" t="s">
        <v>6481</v>
      </c>
      <c r="F207" s="574" t="s">
        <v>6482</v>
      </c>
      <c r="G207" s="575" t="s">
        <v>202</v>
      </c>
      <c r="H207" s="576">
        <v>1</v>
      </c>
      <c r="I207" s="7"/>
      <c r="J207" s="577">
        <f>ROUND(I207*H207,0)</f>
        <v>0</v>
      </c>
      <c r="K207" s="574" t="s">
        <v>203</v>
      </c>
      <c r="L207" s="493"/>
      <c r="M207" s="578" t="s">
        <v>5</v>
      </c>
      <c r="N207" s="579" t="s">
        <v>53</v>
      </c>
      <c r="O207" s="494"/>
      <c r="P207" s="580">
        <f>O207*H207</f>
        <v>0</v>
      </c>
      <c r="Q207" s="580">
        <v>0.42080000000000001</v>
      </c>
      <c r="R207" s="580">
        <f>Q207*H207</f>
        <v>0.42080000000000001</v>
      </c>
      <c r="S207" s="580">
        <v>0</v>
      </c>
      <c r="T207" s="581">
        <f>S207*H207</f>
        <v>0</v>
      </c>
      <c r="AR207" s="482" t="s">
        <v>129</v>
      </c>
      <c r="AT207" s="482" t="s">
        <v>199</v>
      </c>
      <c r="AU207" s="482" t="s">
        <v>89</v>
      </c>
      <c r="AY207" s="482" t="s">
        <v>197</v>
      </c>
      <c r="BE207" s="582">
        <f>IF(N207="základní",J207,0)</f>
        <v>0</v>
      </c>
      <c r="BF207" s="582">
        <f>IF(N207="snížená",J207,0)</f>
        <v>0</v>
      </c>
      <c r="BG207" s="582">
        <f>IF(N207="zákl. přenesená",J207,0)</f>
        <v>0</v>
      </c>
      <c r="BH207" s="582">
        <f>IF(N207="sníž. přenesená",J207,0)</f>
        <v>0</v>
      </c>
      <c r="BI207" s="582">
        <f>IF(N207="nulová",J207,0)</f>
        <v>0</v>
      </c>
      <c r="BJ207" s="482" t="s">
        <v>11</v>
      </c>
      <c r="BK207" s="582">
        <f>ROUND(I207*H207,0)</f>
        <v>0</v>
      </c>
      <c r="BL207" s="482" t="s">
        <v>129</v>
      </c>
      <c r="BM207" s="482" t="s">
        <v>6483</v>
      </c>
    </row>
    <row r="208" spans="2:65" s="492" customFormat="1" ht="108">
      <c r="B208" s="493"/>
      <c r="D208" s="594" t="s">
        <v>257</v>
      </c>
      <c r="F208" s="595" t="s">
        <v>6484</v>
      </c>
      <c r="L208" s="493"/>
      <c r="M208" s="596"/>
      <c r="N208" s="494"/>
      <c r="O208" s="494"/>
      <c r="P208" s="494"/>
      <c r="Q208" s="494"/>
      <c r="R208" s="494"/>
      <c r="S208" s="494"/>
      <c r="T208" s="597"/>
      <c r="AT208" s="482" t="s">
        <v>257</v>
      </c>
      <c r="AU208" s="482" t="s">
        <v>89</v>
      </c>
    </row>
    <row r="209" spans="2:65" s="560" customFormat="1" ht="29.85" customHeight="1">
      <c r="B209" s="559"/>
      <c r="D209" s="561" t="s">
        <v>81</v>
      </c>
      <c r="E209" s="570" t="s">
        <v>320</v>
      </c>
      <c r="F209" s="570" t="s">
        <v>6485</v>
      </c>
      <c r="J209" s="571">
        <f>BK209</f>
        <v>0</v>
      </c>
      <c r="L209" s="559"/>
      <c r="M209" s="564"/>
      <c r="N209" s="565"/>
      <c r="O209" s="565"/>
      <c r="P209" s="566">
        <f>SUM(P210:P237)</f>
        <v>0</v>
      </c>
      <c r="Q209" s="565"/>
      <c r="R209" s="566">
        <f>SUM(R210:R237)</f>
        <v>26.095092000000001</v>
      </c>
      <c r="S209" s="565"/>
      <c r="T209" s="567">
        <f>SUM(T210:T237)</f>
        <v>0</v>
      </c>
      <c r="AR209" s="561" t="s">
        <v>11</v>
      </c>
      <c r="AT209" s="568" t="s">
        <v>81</v>
      </c>
      <c r="AU209" s="568" t="s">
        <v>11</v>
      </c>
      <c r="AY209" s="561" t="s">
        <v>197</v>
      </c>
      <c r="BK209" s="569">
        <f>SUM(BK210:BK237)</f>
        <v>0</v>
      </c>
    </row>
    <row r="210" spans="2:65" s="492" customFormat="1" ht="25.5" customHeight="1">
      <c r="B210" s="493"/>
      <c r="C210" s="572" t="s">
        <v>1140</v>
      </c>
      <c r="D210" s="572" t="s">
        <v>199</v>
      </c>
      <c r="E210" s="573" t="s">
        <v>6306</v>
      </c>
      <c r="F210" s="574" t="s">
        <v>6307</v>
      </c>
      <c r="G210" s="575" t="s">
        <v>202</v>
      </c>
      <c r="H210" s="576">
        <v>4</v>
      </c>
      <c r="I210" s="7"/>
      <c r="J210" s="577">
        <f>ROUND(I210*H210,0)</f>
        <v>0</v>
      </c>
      <c r="K210" s="574" t="s">
        <v>203</v>
      </c>
      <c r="L210" s="493"/>
      <c r="M210" s="578" t="s">
        <v>5</v>
      </c>
      <c r="N210" s="579" t="s">
        <v>53</v>
      </c>
      <c r="O210" s="494"/>
      <c r="P210" s="580">
        <f>O210*H210</f>
        <v>0</v>
      </c>
      <c r="Q210" s="580">
        <v>6.9999999999999999E-4</v>
      </c>
      <c r="R210" s="580">
        <f>Q210*H210</f>
        <v>2.8E-3</v>
      </c>
      <c r="S210" s="580">
        <v>0</v>
      </c>
      <c r="T210" s="581">
        <f>S210*H210</f>
        <v>0</v>
      </c>
      <c r="AR210" s="482" t="s">
        <v>129</v>
      </c>
      <c r="AT210" s="482" t="s">
        <v>199</v>
      </c>
      <c r="AU210" s="482" t="s">
        <v>89</v>
      </c>
      <c r="AY210" s="482" t="s">
        <v>197</v>
      </c>
      <c r="BE210" s="582">
        <f>IF(N210="základní",J210,0)</f>
        <v>0</v>
      </c>
      <c r="BF210" s="582">
        <f>IF(N210="snížená",J210,0)</f>
        <v>0</v>
      </c>
      <c r="BG210" s="582">
        <f>IF(N210="zákl. přenesená",J210,0)</f>
        <v>0</v>
      </c>
      <c r="BH210" s="582">
        <f>IF(N210="sníž. přenesená",J210,0)</f>
        <v>0</v>
      </c>
      <c r="BI210" s="582">
        <f>IF(N210="nulová",J210,0)</f>
        <v>0</v>
      </c>
      <c r="BJ210" s="482" t="s">
        <v>11</v>
      </c>
      <c r="BK210" s="582">
        <f>ROUND(I210*H210,0)</f>
        <v>0</v>
      </c>
      <c r="BL210" s="482" t="s">
        <v>129</v>
      </c>
      <c r="BM210" s="482" t="s">
        <v>6486</v>
      </c>
    </row>
    <row r="211" spans="2:65" s="492" customFormat="1" ht="135">
      <c r="B211" s="493"/>
      <c r="D211" s="594" t="s">
        <v>257</v>
      </c>
      <c r="F211" s="595" t="s">
        <v>6309</v>
      </c>
      <c r="L211" s="493"/>
      <c r="M211" s="596"/>
      <c r="N211" s="494"/>
      <c r="O211" s="494"/>
      <c r="P211" s="494"/>
      <c r="Q211" s="494"/>
      <c r="R211" s="494"/>
      <c r="S211" s="494"/>
      <c r="T211" s="597"/>
      <c r="AT211" s="482" t="s">
        <v>257</v>
      </c>
      <c r="AU211" s="482" t="s">
        <v>89</v>
      </c>
    </row>
    <row r="212" spans="2:65" s="492" customFormat="1" ht="16.5" customHeight="1">
      <c r="B212" s="493"/>
      <c r="C212" s="629" t="s">
        <v>1146</v>
      </c>
      <c r="D212" s="629" t="s">
        <v>1907</v>
      </c>
      <c r="E212" s="630" t="s">
        <v>6487</v>
      </c>
      <c r="F212" s="631" t="s">
        <v>6488</v>
      </c>
      <c r="G212" s="632" t="s">
        <v>202</v>
      </c>
      <c r="H212" s="633">
        <v>4</v>
      </c>
      <c r="I212" s="11"/>
      <c r="J212" s="634">
        <f>ROUND(I212*H212,0)</f>
        <v>0</v>
      </c>
      <c r="K212" s="631" t="s">
        <v>203</v>
      </c>
      <c r="L212" s="635"/>
      <c r="M212" s="636" t="s">
        <v>5</v>
      </c>
      <c r="N212" s="637" t="s">
        <v>53</v>
      </c>
      <c r="O212" s="494"/>
      <c r="P212" s="580">
        <f>O212*H212</f>
        <v>0</v>
      </c>
      <c r="Q212" s="580">
        <v>4.0000000000000001E-3</v>
      </c>
      <c r="R212" s="580">
        <f>Q212*H212</f>
        <v>1.6E-2</v>
      </c>
      <c r="S212" s="580">
        <v>0</v>
      </c>
      <c r="T212" s="581">
        <f>S212*H212</f>
        <v>0</v>
      </c>
      <c r="AR212" s="482" t="s">
        <v>303</v>
      </c>
      <c r="AT212" s="482" t="s">
        <v>1907</v>
      </c>
      <c r="AU212" s="482" t="s">
        <v>89</v>
      </c>
      <c r="AY212" s="482" t="s">
        <v>197</v>
      </c>
      <c r="BE212" s="582">
        <f>IF(N212="základní",J212,0)</f>
        <v>0</v>
      </c>
      <c r="BF212" s="582">
        <f>IF(N212="snížená",J212,0)</f>
        <v>0</v>
      </c>
      <c r="BG212" s="582">
        <f>IF(N212="zákl. přenesená",J212,0)</f>
        <v>0</v>
      </c>
      <c r="BH212" s="582">
        <f>IF(N212="sníž. přenesená",J212,0)</f>
        <v>0</v>
      </c>
      <c r="BI212" s="582">
        <f>IF(N212="nulová",J212,0)</f>
        <v>0</v>
      </c>
      <c r="BJ212" s="482" t="s">
        <v>11</v>
      </c>
      <c r="BK212" s="582">
        <f>ROUND(I212*H212,0)</f>
        <v>0</v>
      </c>
      <c r="BL212" s="482" t="s">
        <v>129</v>
      </c>
      <c r="BM212" s="482" t="s">
        <v>6489</v>
      </c>
    </row>
    <row r="213" spans="2:65" s="492" customFormat="1" ht="16.5" customHeight="1">
      <c r="B213" s="493"/>
      <c r="C213" s="572" t="s">
        <v>1151</v>
      </c>
      <c r="D213" s="572" t="s">
        <v>199</v>
      </c>
      <c r="E213" s="573" t="s">
        <v>6316</v>
      </c>
      <c r="F213" s="574" t="s">
        <v>6317</v>
      </c>
      <c r="G213" s="575" t="s">
        <v>202</v>
      </c>
      <c r="H213" s="576">
        <v>4</v>
      </c>
      <c r="I213" s="7"/>
      <c r="J213" s="577">
        <f>ROUND(I213*H213,0)</f>
        <v>0</v>
      </c>
      <c r="K213" s="574" t="s">
        <v>203</v>
      </c>
      <c r="L213" s="493"/>
      <c r="M213" s="578" t="s">
        <v>5</v>
      </c>
      <c r="N213" s="579" t="s">
        <v>53</v>
      </c>
      <c r="O213" s="494"/>
      <c r="P213" s="580">
        <f>O213*H213</f>
        <v>0</v>
      </c>
      <c r="Q213" s="580">
        <v>0.10940999999999999</v>
      </c>
      <c r="R213" s="580">
        <f>Q213*H213</f>
        <v>0.43763999999999997</v>
      </c>
      <c r="S213" s="580">
        <v>0</v>
      </c>
      <c r="T213" s="581">
        <f>S213*H213</f>
        <v>0</v>
      </c>
      <c r="AR213" s="482" t="s">
        <v>129</v>
      </c>
      <c r="AT213" s="482" t="s">
        <v>199</v>
      </c>
      <c r="AU213" s="482" t="s">
        <v>89</v>
      </c>
      <c r="AY213" s="482" t="s">
        <v>197</v>
      </c>
      <c r="BE213" s="582">
        <f>IF(N213="základní",J213,0)</f>
        <v>0</v>
      </c>
      <c r="BF213" s="582">
        <f>IF(N213="snížená",J213,0)</f>
        <v>0</v>
      </c>
      <c r="BG213" s="582">
        <f>IF(N213="zákl. přenesená",J213,0)</f>
        <v>0</v>
      </c>
      <c r="BH213" s="582">
        <f>IF(N213="sníž. přenesená",J213,0)</f>
        <v>0</v>
      </c>
      <c r="BI213" s="582">
        <f>IF(N213="nulová",J213,0)</f>
        <v>0</v>
      </c>
      <c r="BJ213" s="482" t="s">
        <v>11</v>
      </c>
      <c r="BK213" s="582">
        <f>ROUND(I213*H213,0)</f>
        <v>0</v>
      </c>
      <c r="BL213" s="482" t="s">
        <v>129</v>
      </c>
      <c r="BM213" s="482" t="s">
        <v>6490</v>
      </c>
    </row>
    <row r="214" spans="2:65" s="492" customFormat="1" ht="94.5">
      <c r="B214" s="493"/>
      <c r="D214" s="594" t="s">
        <v>257</v>
      </c>
      <c r="F214" s="595" t="s">
        <v>6319</v>
      </c>
      <c r="L214" s="493"/>
      <c r="M214" s="596"/>
      <c r="N214" s="494"/>
      <c r="O214" s="494"/>
      <c r="P214" s="494"/>
      <c r="Q214" s="494"/>
      <c r="R214" s="494"/>
      <c r="S214" s="494"/>
      <c r="T214" s="597"/>
      <c r="AT214" s="482" t="s">
        <v>257</v>
      </c>
      <c r="AU214" s="482" t="s">
        <v>89</v>
      </c>
    </row>
    <row r="215" spans="2:65" s="492" customFormat="1" ht="16.5" customHeight="1">
      <c r="B215" s="493"/>
      <c r="C215" s="629" t="s">
        <v>1156</v>
      </c>
      <c r="D215" s="629" t="s">
        <v>1907</v>
      </c>
      <c r="E215" s="630" t="s">
        <v>6320</v>
      </c>
      <c r="F215" s="631" t="s">
        <v>6321</v>
      </c>
      <c r="G215" s="632" t="s">
        <v>202</v>
      </c>
      <c r="H215" s="633">
        <v>4</v>
      </c>
      <c r="I215" s="11"/>
      <c r="J215" s="634">
        <f>ROUND(I215*H215,0)</f>
        <v>0</v>
      </c>
      <c r="K215" s="631" t="s">
        <v>203</v>
      </c>
      <c r="L215" s="635"/>
      <c r="M215" s="636" t="s">
        <v>5</v>
      </c>
      <c r="N215" s="637" t="s">
        <v>53</v>
      </c>
      <c r="O215" s="494"/>
      <c r="P215" s="580">
        <f>O215*H215</f>
        <v>0</v>
      </c>
      <c r="Q215" s="580">
        <v>6.1000000000000004E-3</v>
      </c>
      <c r="R215" s="580">
        <f>Q215*H215</f>
        <v>2.4400000000000002E-2</v>
      </c>
      <c r="S215" s="580">
        <v>0</v>
      </c>
      <c r="T215" s="581">
        <f>S215*H215</f>
        <v>0</v>
      </c>
      <c r="AR215" s="482" t="s">
        <v>303</v>
      </c>
      <c r="AT215" s="482" t="s">
        <v>1907</v>
      </c>
      <c r="AU215" s="482" t="s">
        <v>89</v>
      </c>
      <c r="AY215" s="482" t="s">
        <v>197</v>
      </c>
      <c r="BE215" s="582">
        <f>IF(N215="základní",J215,0)</f>
        <v>0</v>
      </c>
      <c r="BF215" s="582">
        <f>IF(N215="snížená",J215,0)</f>
        <v>0</v>
      </c>
      <c r="BG215" s="582">
        <f>IF(N215="zákl. přenesená",J215,0)</f>
        <v>0</v>
      </c>
      <c r="BH215" s="582">
        <f>IF(N215="sníž. přenesená",J215,0)</f>
        <v>0</v>
      </c>
      <c r="BI215" s="582">
        <f>IF(N215="nulová",J215,0)</f>
        <v>0</v>
      </c>
      <c r="BJ215" s="482" t="s">
        <v>11</v>
      </c>
      <c r="BK215" s="582">
        <f>ROUND(I215*H215,0)</f>
        <v>0</v>
      </c>
      <c r="BL215" s="482" t="s">
        <v>129</v>
      </c>
      <c r="BM215" s="482" t="s">
        <v>6491</v>
      </c>
    </row>
    <row r="216" spans="2:65" s="492" customFormat="1" ht="16.5" customHeight="1">
      <c r="B216" s="493"/>
      <c r="C216" s="629" t="s">
        <v>1161</v>
      </c>
      <c r="D216" s="629" t="s">
        <v>1907</v>
      </c>
      <c r="E216" s="630" t="s">
        <v>6323</v>
      </c>
      <c r="F216" s="631" t="s">
        <v>6324</v>
      </c>
      <c r="G216" s="632" t="s">
        <v>202</v>
      </c>
      <c r="H216" s="633">
        <v>4</v>
      </c>
      <c r="I216" s="11"/>
      <c r="J216" s="634">
        <f>ROUND(I216*H216,0)</f>
        <v>0</v>
      </c>
      <c r="K216" s="631" t="s">
        <v>203</v>
      </c>
      <c r="L216" s="635"/>
      <c r="M216" s="636" t="s">
        <v>5</v>
      </c>
      <c r="N216" s="637" t="s">
        <v>53</v>
      </c>
      <c r="O216" s="494"/>
      <c r="P216" s="580">
        <f>O216*H216</f>
        <v>0</v>
      </c>
      <c r="Q216" s="580">
        <v>1E-4</v>
      </c>
      <c r="R216" s="580">
        <f>Q216*H216</f>
        <v>4.0000000000000002E-4</v>
      </c>
      <c r="S216" s="580">
        <v>0</v>
      </c>
      <c r="T216" s="581">
        <f>S216*H216</f>
        <v>0</v>
      </c>
      <c r="AR216" s="482" t="s">
        <v>303</v>
      </c>
      <c r="AT216" s="482" t="s">
        <v>1907</v>
      </c>
      <c r="AU216" s="482" t="s">
        <v>89</v>
      </c>
      <c r="AY216" s="482" t="s">
        <v>197</v>
      </c>
      <c r="BE216" s="582">
        <f>IF(N216="základní",J216,0)</f>
        <v>0</v>
      </c>
      <c r="BF216" s="582">
        <f>IF(N216="snížená",J216,0)</f>
        <v>0</v>
      </c>
      <c r="BG216" s="582">
        <f>IF(N216="zákl. přenesená",J216,0)</f>
        <v>0</v>
      </c>
      <c r="BH216" s="582">
        <f>IF(N216="sníž. přenesená",J216,0)</f>
        <v>0</v>
      </c>
      <c r="BI216" s="582">
        <f>IF(N216="nulová",J216,0)</f>
        <v>0</v>
      </c>
      <c r="BJ216" s="482" t="s">
        <v>11</v>
      </c>
      <c r="BK216" s="582">
        <f>ROUND(I216*H216,0)</f>
        <v>0</v>
      </c>
      <c r="BL216" s="482" t="s">
        <v>129</v>
      </c>
      <c r="BM216" s="482" t="s">
        <v>6492</v>
      </c>
    </row>
    <row r="217" spans="2:65" s="492" customFormat="1" ht="16.5" customHeight="1">
      <c r="B217" s="493"/>
      <c r="C217" s="629" t="s">
        <v>1167</v>
      </c>
      <c r="D217" s="629" t="s">
        <v>1907</v>
      </c>
      <c r="E217" s="630" t="s">
        <v>6326</v>
      </c>
      <c r="F217" s="631" t="s">
        <v>6327</v>
      </c>
      <c r="G217" s="632" t="s">
        <v>202</v>
      </c>
      <c r="H217" s="633">
        <v>8</v>
      </c>
      <c r="I217" s="11"/>
      <c r="J217" s="634">
        <f>ROUND(I217*H217,0)</f>
        <v>0</v>
      </c>
      <c r="K217" s="631" t="s">
        <v>203</v>
      </c>
      <c r="L217" s="635"/>
      <c r="M217" s="636" t="s">
        <v>5</v>
      </c>
      <c r="N217" s="637" t="s">
        <v>53</v>
      </c>
      <c r="O217" s="494"/>
      <c r="P217" s="580">
        <f>O217*H217</f>
        <v>0</v>
      </c>
      <c r="Q217" s="580">
        <v>3.5E-4</v>
      </c>
      <c r="R217" s="580">
        <f>Q217*H217</f>
        <v>2.8E-3</v>
      </c>
      <c r="S217" s="580">
        <v>0</v>
      </c>
      <c r="T217" s="581">
        <f>S217*H217</f>
        <v>0</v>
      </c>
      <c r="AR217" s="482" t="s">
        <v>303</v>
      </c>
      <c r="AT217" s="482" t="s">
        <v>1907</v>
      </c>
      <c r="AU217" s="482" t="s">
        <v>89</v>
      </c>
      <c r="AY217" s="482" t="s">
        <v>197</v>
      </c>
      <c r="BE217" s="582">
        <f>IF(N217="základní",J217,0)</f>
        <v>0</v>
      </c>
      <c r="BF217" s="582">
        <f>IF(N217="snížená",J217,0)</f>
        <v>0</v>
      </c>
      <c r="BG217" s="582">
        <f>IF(N217="zákl. přenesená",J217,0)</f>
        <v>0</v>
      </c>
      <c r="BH217" s="582">
        <f>IF(N217="sníž. přenesená",J217,0)</f>
        <v>0</v>
      </c>
      <c r="BI217" s="582">
        <f>IF(N217="nulová",J217,0)</f>
        <v>0</v>
      </c>
      <c r="BJ217" s="482" t="s">
        <v>11</v>
      </c>
      <c r="BK217" s="582">
        <f>ROUND(I217*H217,0)</f>
        <v>0</v>
      </c>
      <c r="BL217" s="482" t="s">
        <v>129</v>
      </c>
      <c r="BM217" s="482" t="s">
        <v>6493</v>
      </c>
    </row>
    <row r="218" spans="2:65" s="606" customFormat="1">
      <c r="B218" s="605"/>
      <c r="D218" s="594" t="s">
        <v>205</v>
      </c>
      <c r="E218" s="607" t="s">
        <v>5</v>
      </c>
      <c r="F218" s="608" t="s">
        <v>6494</v>
      </c>
      <c r="H218" s="609">
        <v>8</v>
      </c>
      <c r="L218" s="605"/>
      <c r="M218" s="610"/>
      <c r="N218" s="611"/>
      <c r="O218" s="611"/>
      <c r="P218" s="611"/>
      <c r="Q218" s="611"/>
      <c r="R218" s="611"/>
      <c r="S218" s="611"/>
      <c r="T218" s="612"/>
      <c r="AT218" s="607" t="s">
        <v>205</v>
      </c>
      <c r="AU218" s="607" t="s">
        <v>89</v>
      </c>
      <c r="AV218" s="606" t="s">
        <v>89</v>
      </c>
      <c r="AW218" s="606" t="s">
        <v>43</v>
      </c>
      <c r="AX218" s="606" t="s">
        <v>11</v>
      </c>
      <c r="AY218" s="607" t="s">
        <v>197</v>
      </c>
    </row>
    <row r="219" spans="2:65" s="492" customFormat="1" ht="25.5" customHeight="1">
      <c r="B219" s="493"/>
      <c r="C219" s="572" t="s">
        <v>1173</v>
      </c>
      <c r="D219" s="572" t="s">
        <v>199</v>
      </c>
      <c r="E219" s="573" t="s">
        <v>6495</v>
      </c>
      <c r="F219" s="574" t="s">
        <v>6496</v>
      </c>
      <c r="G219" s="575" t="s">
        <v>290</v>
      </c>
      <c r="H219" s="576">
        <v>2</v>
      </c>
      <c r="I219" s="7"/>
      <c r="J219" s="577">
        <f>ROUND(I219*H219,0)</f>
        <v>0</v>
      </c>
      <c r="K219" s="574" t="s">
        <v>203</v>
      </c>
      <c r="L219" s="493"/>
      <c r="M219" s="578" t="s">
        <v>5</v>
      </c>
      <c r="N219" s="579" t="s">
        <v>53</v>
      </c>
      <c r="O219" s="494"/>
      <c r="P219" s="580">
        <f>O219*H219</f>
        <v>0</v>
      </c>
      <c r="Q219" s="580">
        <v>2.5999999999999999E-3</v>
      </c>
      <c r="R219" s="580">
        <f>Q219*H219</f>
        <v>5.1999999999999998E-3</v>
      </c>
      <c r="S219" s="580">
        <v>0</v>
      </c>
      <c r="T219" s="581">
        <f>S219*H219</f>
        <v>0</v>
      </c>
      <c r="AR219" s="482" t="s">
        <v>129</v>
      </c>
      <c r="AT219" s="482" t="s">
        <v>199</v>
      </c>
      <c r="AU219" s="482" t="s">
        <v>89</v>
      </c>
      <c r="AY219" s="482" t="s">
        <v>197</v>
      </c>
      <c r="BE219" s="582">
        <f>IF(N219="základní",J219,0)</f>
        <v>0</v>
      </c>
      <c r="BF219" s="582">
        <f>IF(N219="snížená",J219,0)</f>
        <v>0</v>
      </c>
      <c r="BG219" s="582">
        <f>IF(N219="zákl. přenesená",J219,0)</f>
        <v>0</v>
      </c>
      <c r="BH219" s="582">
        <f>IF(N219="sníž. přenesená",J219,0)</f>
        <v>0</v>
      </c>
      <c r="BI219" s="582">
        <f>IF(N219="nulová",J219,0)</f>
        <v>0</v>
      </c>
      <c r="BJ219" s="482" t="s">
        <v>11</v>
      </c>
      <c r="BK219" s="582">
        <f>ROUND(I219*H219,0)</f>
        <v>0</v>
      </c>
      <c r="BL219" s="482" t="s">
        <v>129</v>
      </c>
      <c r="BM219" s="482" t="s">
        <v>6497</v>
      </c>
    </row>
    <row r="220" spans="2:65" s="492" customFormat="1" ht="108">
      <c r="B220" s="493"/>
      <c r="D220" s="594" t="s">
        <v>257</v>
      </c>
      <c r="F220" s="595" t="s">
        <v>6498</v>
      </c>
      <c r="L220" s="493"/>
      <c r="M220" s="596"/>
      <c r="N220" s="494"/>
      <c r="O220" s="494"/>
      <c r="P220" s="494"/>
      <c r="Q220" s="494"/>
      <c r="R220" s="494"/>
      <c r="S220" s="494"/>
      <c r="T220" s="597"/>
      <c r="AT220" s="482" t="s">
        <v>257</v>
      </c>
      <c r="AU220" s="482" t="s">
        <v>89</v>
      </c>
    </row>
    <row r="221" spans="2:65" s="492" customFormat="1" ht="25.5" customHeight="1">
      <c r="B221" s="493"/>
      <c r="C221" s="572" t="s">
        <v>1177</v>
      </c>
      <c r="D221" s="572" t="s">
        <v>199</v>
      </c>
      <c r="E221" s="573" t="s">
        <v>6499</v>
      </c>
      <c r="F221" s="574" t="s">
        <v>6500</v>
      </c>
      <c r="G221" s="575" t="s">
        <v>290</v>
      </c>
      <c r="H221" s="576">
        <v>2</v>
      </c>
      <c r="I221" s="7"/>
      <c r="J221" s="577">
        <f>ROUND(I221*H221,0)</f>
        <v>0</v>
      </c>
      <c r="K221" s="574" t="s">
        <v>203</v>
      </c>
      <c r="L221" s="493"/>
      <c r="M221" s="578" t="s">
        <v>5</v>
      </c>
      <c r="N221" s="579" t="s">
        <v>53</v>
      </c>
      <c r="O221" s="494"/>
      <c r="P221" s="580">
        <f>O221*H221</f>
        <v>0</v>
      </c>
      <c r="Q221" s="580">
        <v>1.0000000000000001E-5</v>
      </c>
      <c r="R221" s="580">
        <f>Q221*H221</f>
        <v>2.0000000000000002E-5</v>
      </c>
      <c r="S221" s="580">
        <v>0</v>
      </c>
      <c r="T221" s="581">
        <f>S221*H221</f>
        <v>0</v>
      </c>
      <c r="AR221" s="482" t="s">
        <v>129</v>
      </c>
      <c r="AT221" s="482" t="s">
        <v>199</v>
      </c>
      <c r="AU221" s="482" t="s">
        <v>89</v>
      </c>
      <c r="AY221" s="482" t="s">
        <v>197</v>
      </c>
      <c r="BE221" s="582">
        <f>IF(N221="základní",J221,0)</f>
        <v>0</v>
      </c>
      <c r="BF221" s="582">
        <f>IF(N221="snížená",J221,0)</f>
        <v>0</v>
      </c>
      <c r="BG221" s="582">
        <f>IF(N221="zákl. přenesená",J221,0)</f>
        <v>0</v>
      </c>
      <c r="BH221" s="582">
        <f>IF(N221="sníž. přenesená",J221,0)</f>
        <v>0</v>
      </c>
      <c r="BI221" s="582">
        <f>IF(N221="nulová",J221,0)</f>
        <v>0</v>
      </c>
      <c r="BJ221" s="482" t="s">
        <v>11</v>
      </c>
      <c r="BK221" s="582">
        <f>ROUND(I221*H221,0)</f>
        <v>0</v>
      </c>
      <c r="BL221" s="482" t="s">
        <v>129</v>
      </c>
      <c r="BM221" s="482" t="s">
        <v>6501</v>
      </c>
    </row>
    <row r="222" spans="2:65" s="492" customFormat="1" ht="40.5">
      <c r="B222" s="493"/>
      <c r="D222" s="594" t="s">
        <v>257</v>
      </c>
      <c r="F222" s="595" t="s">
        <v>6502</v>
      </c>
      <c r="L222" s="493"/>
      <c r="M222" s="596"/>
      <c r="N222" s="494"/>
      <c r="O222" s="494"/>
      <c r="P222" s="494"/>
      <c r="Q222" s="494"/>
      <c r="R222" s="494"/>
      <c r="S222" s="494"/>
      <c r="T222" s="597"/>
      <c r="AT222" s="482" t="s">
        <v>257</v>
      </c>
      <c r="AU222" s="482" t="s">
        <v>89</v>
      </c>
    </row>
    <row r="223" spans="2:65" s="492" customFormat="1" ht="38.25" customHeight="1">
      <c r="B223" s="493"/>
      <c r="C223" s="572" t="s">
        <v>1181</v>
      </c>
      <c r="D223" s="572" t="s">
        <v>199</v>
      </c>
      <c r="E223" s="573" t="s">
        <v>6341</v>
      </c>
      <c r="F223" s="574" t="s">
        <v>6342</v>
      </c>
      <c r="G223" s="575" t="s">
        <v>876</v>
      </c>
      <c r="H223" s="576">
        <v>42.5</v>
      </c>
      <c r="I223" s="7"/>
      <c r="J223" s="577">
        <f>ROUND(I223*H223,0)</f>
        <v>0</v>
      </c>
      <c r="K223" s="574" t="s">
        <v>203</v>
      </c>
      <c r="L223" s="493"/>
      <c r="M223" s="578" t="s">
        <v>5</v>
      </c>
      <c r="N223" s="579" t="s">
        <v>53</v>
      </c>
      <c r="O223" s="494"/>
      <c r="P223" s="580">
        <f>O223*H223</f>
        <v>0</v>
      </c>
      <c r="Q223" s="580">
        <v>0.1295</v>
      </c>
      <c r="R223" s="580">
        <f>Q223*H223</f>
        <v>5.5037500000000001</v>
      </c>
      <c r="S223" s="580">
        <v>0</v>
      </c>
      <c r="T223" s="581">
        <f>S223*H223</f>
        <v>0</v>
      </c>
      <c r="AR223" s="482" t="s">
        <v>129</v>
      </c>
      <c r="AT223" s="482" t="s">
        <v>199</v>
      </c>
      <c r="AU223" s="482" t="s">
        <v>89</v>
      </c>
      <c r="AY223" s="482" t="s">
        <v>197</v>
      </c>
      <c r="BE223" s="582">
        <f>IF(N223="základní",J223,0)</f>
        <v>0</v>
      </c>
      <c r="BF223" s="582">
        <f>IF(N223="snížená",J223,0)</f>
        <v>0</v>
      </c>
      <c r="BG223" s="582">
        <f>IF(N223="zákl. přenesená",J223,0)</f>
        <v>0</v>
      </c>
      <c r="BH223" s="582">
        <f>IF(N223="sníž. přenesená",J223,0)</f>
        <v>0</v>
      </c>
      <c r="BI223" s="582">
        <f>IF(N223="nulová",J223,0)</f>
        <v>0</v>
      </c>
      <c r="BJ223" s="482" t="s">
        <v>11</v>
      </c>
      <c r="BK223" s="582">
        <f>ROUND(I223*H223,0)</f>
        <v>0</v>
      </c>
      <c r="BL223" s="482" t="s">
        <v>129</v>
      </c>
      <c r="BM223" s="482" t="s">
        <v>6503</v>
      </c>
    </row>
    <row r="224" spans="2:65" s="492" customFormat="1" ht="94.5">
      <c r="B224" s="493"/>
      <c r="D224" s="594" t="s">
        <v>257</v>
      </c>
      <c r="F224" s="595" t="s">
        <v>6344</v>
      </c>
      <c r="L224" s="493"/>
      <c r="M224" s="596"/>
      <c r="N224" s="494"/>
      <c r="O224" s="494"/>
      <c r="P224" s="494"/>
      <c r="Q224" s="494"/>
      <c r="R224" s="494"/>
      <c r="S224" s="494"/>
      <c r="T224" s="597"/>
      <c r="AT224" s="482" t="s">
        <v>257</v>
      </c>
      <c r="AU224" s="482" t="s">
        <v>89</v>
      </c>
    </row>
    <row r="225" spans="2:65" s="606" customFormat="1">
      <c r="B225" s="605"/>
      <c r="D225" s="594" t="s">
        <v>205</v>
      </c>
      <c r="E225" s="607" t="s">
        <v>6504</v>
      </c>
      <c r="F225" s="608" t="s">
        <v>6505</v>
      </c>
      <c r="H225" s="609">
        <v>29.3</v>
      </c>
      <c r="L225" s="605"/>
      <c r="M225" s="610"/>
      <c r="N225" s="611"/>
      <c r="O225" s="611"/>
      <c r="P225" s="611"/>
      <c r="Q225" s="611"/>
      <c r="R225" s="611"/>
      <c r="S225" s="611"/>
      <c r="T225" s="612"/>
      <c r="AT225" s="607" t="s">
        <v>205</v>
      </c>
      <c r="AU225" s="607" t="s">
        <v>89</v>
      </c>
      <c r="AV225" s="606" t="s">
        <v>89</v>
      </c>
      <c r="AW225" s="606" t="s">
        <v>43</v>
      </c>
      <c r="AX225" s="606" t="s">
        <v>82</v>
      </c>
      <c r="AY225" s="607" t="s">
        <v>197</v>
      </c>
    </row>
    <row r="226" spans="2:65" s="606" customFormat="1">
      <c r="B226" s="605"/>
      <c r="D226" s="594" t="s">
        <v>205</v>
      </c>
      <c r="E226" s="607" t="s">
        <v>6506</v>
      </c>
      <c r="F226" s="608" t="s">
        <v>6507</v>
      </c>
      <c r="H226" s="609">
        <v>42.5</v>
      </c>
      <c r="L226" s="605"/>
      <c r="M226" s="610"/>
      <c r="N226" s="611"/>
      <c r="O226" s="611"/>
      <c r="P226" s="611"/>
      <c r="Q226" s="611"/>
      <c r="R226" s="611"/>
      <c r="S226" s="611"/>
      <c r="T226" s="612"/>
      <c r="AT226" s="607" t="s">
        <v>205</v>
      </c>
      <c r="AU226" s="607" t="s">
        <v>89</v>
      </c>
      <c r="AV226" s="606" t="s">
        <v>89</v>
      </c>
      <c r="AW226" s="606" t="s">
        <v>43</v>
      </c>
      <c r="AX226" s="606" t="s">
        <v>11</v>
      </c>
      <c r="AY226" s="607" t="s">
        <v>197</v>
      </c>
    </row>
    <row r="227" spans="2:65" s="492" customFormat="1" ht="16.5" customHeight="1">
      <c r="B227" s="493"/>
      <c r="C227" s="629" t="s">
        <v>1188</v>
      </c>
      <c r="D227" s="629" t="s">
        <v>1907</v>
      </c>
      <c r="E227" s="630" t="s">
        <v>6338</v>
      </c>
      <c r="F227" s="631" t="s">
        <v>6339</v>
      </c>
      <c r="G227" s="632" t="s">
        <v>202</v>
      </c>
      <c r="H227" s="633">
        <v>42.924999999999997</v>
      </c>
      <c r="I227" s="11"/>
      <c r="J227" s="634">
        <f>ROUND(I227*H227,0)</f>
        <v>0</v>
      </c>
      <c r="K227" s="631" t="s">
        <v>203</v>
      </c>
      <c r="L227" s="635"/>
      <c r="M227" s="636" t="s">
        <v>5</v>
      </c>
      <c r="N227" s="637" t="s">
        <v>53</v>
      </c>
      <c r="O227" s="494"/>
      <c r="P227" s="580">
        <f>O227*H227</f>
        <v>0</v>
      </c>
      <c r="Q227" s="580">
        <v>0.10199999999999999</v>
      </c>
      <c r="R227" s="580">
        <f>Q227*H227</f>
        <v>4.3783499999999993</v>
      </c>
      <c r="S227" s="580">
        <v>0</v>
      </c>
      <c r="T227" s="581">
        <f>S227*H227</f>
        <v>0</v>
      </c>
      <c r="AR227" s="482" t="s">
        <v>303</v>
      </c>
      <c r="AT227" s="482" t="s">
        <v>1907</v>
      </c>
      <c r="AU227" s="482" t="s">
        <v>89</v>
      </c>
      <c r="AY227" s="482" t="s">
        <v>197</v>
      </c>
      <c r="BE227" s="582">
        <f>IF(N227="základní",J227,0)</f>
        <v>0</v>
      </c>
      <c r="BF227" s="582">
        <f>IF(N227="snížená",J227,0)</f>
        <v>0</v>
      </c>
      <c r="BG227" s="582">
        <f>IF(N227="zákl. přenesená",J227,0)</f>
        <v>0</v>
      </c>
      <c r="BH227" s="582">
        <f>IF(N227="sníž. přenesená",J227,0)</f>
        <v>0</v>
      </c>
      <c r="BI227" s="582">
        <f>IF(N227="nulová",J227,0)</f>
        <v>0</v>
      </c>
      <c r="BJ227" s="482" t="s">
        <v>11</v>
      </c>
      <c r="BK227" s="582">
        <f>ROUND(I227*H227,0)</f>
        <v>0</v>
      </c>
      <c r="BL227" s="482" t="s">
        <v>129</v>
      </c>
      <c r="BM227" s="482" t="s">
        <v>6508</v>
      </c>
    </row>
    <row r="228" spans="2:65" s="492" customFormat="1" ht="16.5" customHeight="1">
      <c r="B228" s="493"/>
      <c r="C228" s="629" t="s">
        <v>1194</v>
      </c>
      <c r="D228" s="629" t="s">
        <v>1907</v>
      </c>
      <c r="E228" s="630" t="s">
        <v>6509</v>
      </c>
      <c r="F228" s="631" t="s">
        <v>6510</v>
      </c>
      <c r="G228" s="632" t="s">
        <v>202</v>
      </c>
      <c r="H228" s="633">
        <v>59.186</v>
      </c>
      <c r="I228" s="11"/>
      <c r="J228" s="634">
        <f>ROUND(I228*H228,0)</f>
        <v>0</v>
      </c>
      <c r="K228" s="631" t="s">
        <v>203</v>
      </c>
      <c r="L228" s="635"/>
      <c r="M228" s="636" t="s">
        <v>5</v>
      </c>
      <c r="N228" s="637" t="s">
        <v>53</v>
      </c>
      <c r="O228" s="494"/>
      <c r="P228" s="580">
        <f>O228*H228</f>
        <v>0</v>
      </c>
      <c r="Q228" s="580">
        <v>2.4E-2</v>
      </c>
      <c r="R228" s="580">
        <f>Q228*H228</f>
        <v>1.4204639999999999</v>
      </c>
      <c r="S228" s="580">
        <v>0</v>
      </c>
      <c r="T228" s="581">
        <f>S228*H228</f>
        <v>0</v>
      </c>
      <c r="AR228" s="482" t="s">
        <v>303</v>
      </c>
      <c r="AT228" s="482" t="s">
        <v>1907</v>
      </c>
      <c r="AU228" s="482" t="s">
        <v>89</v>
      </c>
      <c r="AY228" s="482" t="s">
        <v>197</v>
      </c>
      <c r="BE228" s="582">
        <f>IF(N228="základní",J228,0)</f>
        <v>0</v>
      </c>
      <c r="BF228" s="582">
        <f>IF(N228="snížená",J228,0)</f>
        <v>0</v>
      </c>
      <c r="BG228" s="582">
        <f>IF(N228="zákl. přenesená",J228,0)</f>
        <v>0</v>
      </c>
      <c r="BH228" s="582">
        <f>IF(N228="sníž. přenesená",J228,0)</f>
        <v>0</v>
      </c>
      <c r="BI228" s="582">
        <f>IF(N228="nulová",J228,0)</f>
        <v>0</v>
      </c>
      <c r="BJ228" s="482" t="s">
        <v>11</v>
      </c>
      <c r="BK228" s="582">
        <f>ROUND(I228*H228,0)</f>
        <v>0</v>
      </c>
      <c r="BL228" s="482" t="s">
        <v>129</v>
      </c>
      <c r="BM228" s="482" t="s">
        <v>6511</v>
      </c>
    </row>
    <row r="229" spans="2:65" s="492" customFormat="1" ht="25.5" customHeight="1">
      <c r="B229" s="493"/>
      <c r="C229" s="572" t="s">
        <v>1199</v>
      </c>
      <c r="D229" s="572" t="s">
        <v>199</v>
      </c>
      <c r="E229" s="573" t="s">
        <v>6512</v>
      </c>
      <c r="F229" s="574" t="s">
        <v>6513</v>
      </c>
      <c r="G229" s="575" t="s">
        <v>290</v>
      </c>
      <c r="H229" s="576">
        <v>277.2</v>
      </c>
      <c r="I229" s="7"/>
      <c r="J229" s="577">
        <f>ROUND(I229*H229,0)</f>
        <v>0</v>
      </c>
      <c r="K229" s="574" t="s">
        <v>203</v>
      </c>
      <c r="L229" s="493"/>
      <c r="M229" s="578" t="s">
        <v>5</v>
      </c>
      <c r="N229" s="579" t="s">
        <v>53</v>
      </c>
      <c r="O229" s="494"/>
      <c r="P229" s="580">
        <f>O229*H229</f>
        <v>0</v>
      </c>
      <c r="Q229" s="580">
        <v>6.8999999999999997E-4</v>
      </c>
      <c r="R229" s="580">
        <f>Q229*H229</f>
        <v>0.19126799999999999</v>
      </c>
      <c r="S229" s="580">
        <v>0</v>
      </c>
      <c r="T229" s="581">
        <f>S229*H229</f>
        <v>0</v>
      </c>
      <c r="AR229" s="482" t="s">
        <v>129</v>
      </c>
      <c r="AT229" s="482" t="s">
        <v>199</v>
      </c>
      <c r="AU229" s="482" t="s">
        <v>89</v>
      </c>
      <c r="AY229" s="482" t="s">
        <v>197</v>
      </c>
      <c r="BE229" s="582">
        <f>IF(N229="základní",J229,0)</f>
        <v>0</v>
      </c>
      <c r="BF229" s="582">
        <f>IF(N229="snížená",J229,0)</f>
        <v>0</v>
      </c>
      <c r="BG229" s="582">
        <f>IF(N229="zákl. přenesená",J229,0)</f>
        <v>0</v>
      </c>
      <c r="BH229" s="582">
        <f>IF(N229="sníž. přenesená",J229,0)</f>
        <v>0</v>
      </c>
      <c r="BI229" s="582">
        <f>IF(N229="nulová",J229,0)</f>
        <v>0</v>
      </c>
      <c r="BJ229" s="482" t="s">
        <v>11</v>
      </c>
      <c r="BK229" s="582">
        <f>ROUND(I229*H229,0)</f>
        <v>0</v>
      </c>
      <c r="BL229" s="482" t="s">
        <v>129</v>
      </c>
      <c r="BM229" s="482" t="s">
        <v>6514</v>
      </c>
    </row>
    <row r="230" spans="2:65" s="492" customFormat="1" ht="27">
      <c r="B230" s="493"/>
      <c r="D230" s="594" t="s">
        <v>257</v>
      </c>
      <c r="F230" s="595" t="s">
        <v>6515</v>
      </c>
      <c r="L230" s="493"/>
      <c r="M230" s="596"/>
      <c r="N230" s="494"/>
      <c r="O230" s="494"/>
      <c r="P230" s="494"/>
      <c r="Q230" s="494"/>
      <c r="R230" s="494"/>
      <c r="S230" s="494"/>
      <c r="T230" s="597"/>
      <c r="AT230" s="482" t="s">
        <v>257</v>
      </c>
      <c r="AU230" s="482" t="s">
        <v>89</v>
      </c>
    </row>
    <row r="231" spans="2:65" s="606" customFormat="1">
      <c r="B231" s="605"/>
      <c r="D231" s="594" t="s">
        <v>205</v>
      </c>
      <c r="E231" s="607" t="s">
        <v>5</v>
      </c>
      <c r="F231" s="608" t="s">
        <v>6378</v>
      </c>
      <c r="H231" s="609">
        <v>277.2</v>
      </c>
      <c r="L231" s="605"/>
      <c r="M231" s="610"/>
      <c r="N231" s="611"/>
      <c r="O231" s="611"/>
      <c r="P231" s="611"/>
      <c r="Q231" s="611"/>
      <c r="R231" s="611"/>
      <c r="S231" s="611"/>
      <c r="T231" s="612"/>
      <c r="AT231" s="607" t="s">
        <v>205</v>
      </c>
      <c r="AU231" s="607" t="s">
        <v>89</v>
      </c>
      <c r="AV231" s="606" t="s">
        <v>89</v>
      </c>
      <c r="AW231" s="606" t="s">
        <v>43</v>
      </c>
      <c r="AX231" s="606" t="s">
        <v>11</v>
      </c>
      <c r="AY231" s="607" t="s">
        <v>197</v>
      </c>
    </row>
    <row r="232" spans="2:65" s="492" customFormat="1" ht="25.5" customHeight="1">
      <c r="B232" s="493"/>
      <c r="C232" s="572" t="s">
        <v>1204</v>
      </c>
      <c r="D232" s="572" t="s">
        <v>199</v>
      </c>
      <c r="E232" s="573" t="s">
        <v>6349</v>
      </c>
      <c r="F232" s="574" t="s">
        <v>6350</v>
      </c>
      <c r="G232" s="575" t="s">
        <v>876</v>
      </c>
      <c r="H232" s="576">
        <v>64.599999999999994</v>
      </c>
      <c r="I232" s="7"/>
      <c r="J232" s="577">
        <f>ROUND(I232*H232,0)</f>
        <v>0</v>
      </c>
      <c r="K232" s="574" t="s">
        <v>203</v>
      </c>
      <c r="L232" s="493"/>
      <c r="M232" s="578" t="s">
        <v>5</v>
      </c>
      <c r="N232" s="579" t="s">
        <v>53</v>
      </c>
      <c r="O232" s="494"/>
      <c r="P232" s="580">
        <f>O232*H232</f>
        <v>0</v>
      </c>
      <c r="Q232" s="580">
        <v>0</v>
      </c>
      <c r="R232" s="580">
        <f>Q232*H232</f>
        <v>0</v>
      </c>
      <c r="S232" s="580">
        <v>0</v>
      </c>
      <c r="T232" s="581">
        <f>S232*H232</f>
        <v>0</v>
      </c>
      <c r="AR232" s="482" t="s">
        <v>129</v>
      </c>
      <c r="AT232" s="482" t="s">
        <v>199</v>
      </c>
      <c r="AU232" s="482" t="s">
        <v>89</v>
      </c>
      <c r="AY232" s="482" t="s">
        <v>197</v>
      </c>
      <c r="BE232" s="582">
        <f>IF(N232="základní",J232,0)</f>
        <v>0</v>
      </c>
      <c r="BF232" s="582">
        <f>IF(N232="snížená",J232,0)</f>
        <v>0</v>
      </c>
      <c r="BG232" s="582">
        <f>IF(N232="zákl. přenesená",J232,0)</f>
        <v>0</v>
      </c>
      <c r="BH232" s="582">
        <f>IF(N232="sníž. přenesená",J232,0)</f>
        <v>0</v>
      </c>
      <c r="BI232" s="582">
        <f>IF(N232="nulová",J232,0)</f>
        <v>0</v>
      </c>
      <c r="BJ232" s="482" t="s">
        <v>11</v>
      </c>
      <c r="BK232" s="582">
        <f>ROUND(I232*H232,0)</f>
        <v>0</v>
      </c>
      <c r="BL232" s="482" t="s">
        <v>129</v>
      </c>
      <c r="BM232" s="482" t="s">
        <v>6516</v>
      </c>
    </row>
    <row r="233" spans="2:65" s="492" customFormat="1" ht="67.5">
      <c r="B233" s="493"/>
      <c r="D233" s="594" t="s">
        <v>257</v>
      </c>
      <c r="F233" s="595" t="s">
        <v>5764</v>
      </c>
      <c r="L233" s="493"/>
      <c r="M233" s="596"/>
      <c r="N233" s="494"/>
      <c r="O233" s="494"/>
      <c r="P233" s="494"/>
      <c r="Q233" s="494"/>
      <c r="R233" s="494"/>
      <c r="S233" s="494"/>
      <c r="T233" s="597"/>
      <c r="AT233" s="482" t="s">
        <v>257</v>
      </c>
      <c r="AU233" s="482" t="s">
        <v>89</v>
      </c>
    </row>
    <row r="234" spans="2:65" s="492" customFormat="1" ht="25.5" customHeight="1">
      <c r="B234" s="493"/>
      <c r="C234" s="572" t="s">
        <v>1212</v>
      </c>
      <c r="D234" s="572" t="s">
        <v>199</v>
      </c>
      <c r="E234" s="573" t="s">
        <v>6352</v>
      </c>
      <c r="F234" s="574" t="s">
        <v>6353</v>
      </c>
      <c r="G234" s="575" t="s">
        <v>876</v>
      </c>
      <c r="H234" s="576">
        <v>64.599999999999994</v>
      </c>
      <c r="I234" s="7"/>
      <c r="J234" s="577">
        <f>ROUND(I234*H234,0)</f>
        <v>0</v>
      </c>
      <c r="K234" s="574" t="s">
        <v>203</v>
      </c>
      <c r="L234" s="493"/>
      <c r="M234" s="578" t="s">
        <v>5</v>
      </c>
      <c r="N234" s="579" t="s">
        <v>53</v>
      </c>
      <c r="O234" s="494"/>
      <c r="P234" s="580">
        <f>O234*H234</f>
        <v>0</v>
      </c>
      <c r="Q234" s="580">
        <v>0</v>
      </c>
      <c r="R234" s="580">
        <f>Q234*H234</f>
        <v>0</v>
      </c>
      <c r="S234" s="580">
        <v>0</v>
      </c>
      <c r="T234" s="581">
        <f>S234*H234</f>
        <v>0</v>
      </c>
      <c r="AR234" s="482" t="s">
        <v>129</v>
      </c>
      <c r="AT234" s="482" t="s">
        <v>199</v>
      </c>
      <c r="AU234" s="482" t="s">
        <v>89</v>
      </c>
      <c r="AY234" s="482" t="s">
        <v>197</v>
      </c>
      <c r="BE234" s="582">
        <f>IF(N234="základní",J234,0)</f>
        <v>0</v>
      </c>
      <c r="BF234" s="582">
        <f>IF(N234="snížená",J234,0)</f>
        <v>0</v>
      </c>
      <c r="BG234" s="582">
        <f>IF(N234="zákl. přenesená",J234,0)</f>
        <v>0</v>
      </c>
      <c r="BH234" s="582">
        <f>IF(N234="sníž. přenesená",J234,0)</f>
        <v>0</v>
      </c>
      <c r="BI234" s="582">
        <f>IF(N234="nulová",J234,0)</f>
        <v>0</v>
      </c>
      <c r="BJ234" s="482" t="s">
        <v>11</v>
      </c>
      <c r="BK234" s="582">
        <f>ROUND(I234*H234,0)</f>
        <v>0</v>
      </c>
      <c r="BL234" s="482" t="s">
        <v>129</v>
      </c>
      <c r="BM234" s="482" t="s">
        <v>6517</v>
      </c>
    </row>
    <row r="235" spans="2:65" s="492" customFormat="1" ht="27">
      <c r="B235" s="493"/>
      <c r="D235" s="594" t="s">
        <v>257</v>
      </c>
      <c r="F235" s="595" t="s">
        <v>5777</v>
      </c>
      <c r="L235" s="493"/>
      <c r="M235" s="596"/>
      <c r="N235" s="494"/>
      <c r="O235" s="494"/>
      <c r="P235" s="494"/>
      <c r="Q235" s="494"/>
      <c r="R235" s="494"/>
      <c r="S235" s="494"/>
      <c r="T235" s="597"/>
      <c r="AT235" s="482" t="s">
        <v>257</v>
      </c>
      <c r="AU235" s="482" t="s">
        <v>89</v>
      </c>
    </row>
    <row r="236" spans="2:65" s="606" customFormat="1">
      <c r="B236" s="605"/>
      <c r="D236" s="594" t="s">
        <v>205</v>
      </c>
      <c r="E236" s="607" t="s">
        <v>5</v>
      </c>
      <c r="F236" s="608" t="s">
        <v>6518</v>
      </c>
      <c r="H236" s="609">
        <v>64.599999999999994</v>
      </c>
      <c r="L236" s="605"/>
      <c r="M236" s="610"/>
      <c r="N236" s="611"/>
      <c r="O236" s="611"/>
      <c r="P236" s="611"/>
      <c r="Q236" s="611"/>
      <c r="R236" s="611"/>
      <c r="S236" s="611"/>
      <c r="T236" s="612"/>
      <c r="AT236" s="607" t="s">
        <v>205</v>
      </c>
      <c r="AU236" s="607" t="s">
        <v>89</v>
      </c>
      <c r="AV236" s="606" t="s">
        <v>89</v>
      </c>
      <c r="AW236" s="606" t="s">
        <v>43</v>
      </c>
      <c r="AX236" s="606" t="s">
        <v>11</v>
      </c>
      <c r="AY236" s="607" t="s">
        <v>197</v>
      </c>
    </row>
    <row r="237" spans="2:65" s="492" customFormat="1" ht="16.5" customHeight="1">
      <c r="B237" s="493"/>
      <c r="C237" s="572" t="s">
        <v>1221</v>
      </c>
      <c r="D237" s="572" t="s">
        <v>199</v>
      </c>
      <c r="E237" s="573" t="s">
        <v>6356</v>
      </c>
      <c r="F237" s="574" t="s">
        <v>6357</v>
      </c>
      <c r="G237" s="575" t="s">
        <v>876</v>
      </c>
      <c r="H237" s="576">
        <v>32</v>
      </c>
      <c r="I237" s="7"/>
      <c r="J237" s="577">
        <f>ROUND(I237*H237,0)</f>
        <v>0</v>
      </c>
      <c r="K237" s="574" t="s">
        <v>5</v>
      </c>
      <c r="L237" s="493"/>
      <c r="M237" s="578" t="s">
        <v>5</v>
      </c>
      <c r="N237" s="579" t="s">
        <v>53</v>
      </c>
      <c r="O237" s="494"/>
      <c r="P237" s="580">
        <f>O237*H237</f>
        <v>0</v>
      </c>
      <c r="Q237" s="580">
        <v>0.441</v>
      </c>
      <c r="R237" s="580">
        <f>Q237*H237</f>
        <v>14.112</v>
      </c>
      <c r="S237" s="580">
        <v>0</v>
      </c>
      <c r="T237" s="581">
        <f>S237*H237</f>
        <v>0</v>
      </c>
      <c r="AR237" s="482" t="s">
        <v>129</v>
      </c>
      <c r="AT237" s="482" t="s">
        <v>199</v>
      </c>
      <c r="AU237" s="482" t="s">
        <v>89</v>
      </c>
      <c r="AY237" s="482" t="s">
        <v>197</v>
      </c>
      <c r="BE237" s="582">
        <f>IF(N237="základní",J237,0)</f>
        <v>0</v>
      </c>
      <c r="BF237" s="582">
        <f>IF(N237="snížená",J237,0)</f>
        <v>0</v>
      </c>
      <c r="BG237" s="582">
        <f>IF(N237="zákl. přenesená",J237,0)</f>
        <v>0</v>
      </c>
      <c r="BH237" s="582">
        <f>IF(N237="sníž. přenesená",J237,0)</f>
        <v>0</v>
      </c>
      <c r="BI237" s="582">
        <f>IF(N237="nulová",J237,0)</f>
        <v>0</v>
      </c>
      <c r="BJ237" s="482" t="s">
        <v>11</v>
      </c>
      <c r="BK237" s="582">
        <f>ROUND(I237*H237,0)</f>
        <v>0</v>
      </c>
      <c r="BL237" s="482" t="s">
        <v>129</v>
      </c>
      <c r="BM237" s="482" t="s">
        <v>6519</v>
      </c>
    </row>
    <row r="238" spans="2:65" s="560" customFormat="1" ht="29.85" customHeight="1">
      <c r="B238" s="559"/>
      <c r="D238" s="561" t="s">
        <v>81</v>
      </c>
      <c r="E238" s="570" t="s">
        <v>1128</v>
      </c>
      <c r="F238" s="570" t="s">
        <v>6520</v>
      </c>
      <c r="J238" s="571">
        <f>BK238</f>
        <v>0</v>
      </c>
      <c r="L238" s="559"/>
      <c r="M238" s="564"/>
      <c r="N238" s="565"/>
      <c r="O238" s="565"/>
      <c r="P238" s="566">
        <f>SUM(P239:P251)</f>
        <v>0</v>
      </c>
      <c r="Q238" s="565"/>
      <c r="R238" s="566">
        <f>SUM(R239:R251)</f>
        <v>0</v>
      </c>
      <c r="S238" s="565"/>
      <c r="T238" s="567">
        <f>SUM(T239:T251)</f>
        <v>0</v>
      </c>
      <c r="AR238" s="561" t="s">
        <v>11</v>
      </c>
      <c r="AT238" s="568" t="s">
        <v>81</v>
      </c>
      <c r="AU238" s="568" t="s">
        <v>11</v>
      </c>
      <c r="AY238" s="561" t="s">
        <v>197</v>
      </c>
      <c r="BK238" s="569">
        <f>SUM(BK239:BK251)</f>
        <v>0</v>
      </c>
    </row>
    <row r="239" spans="2:65" s="492" customFormat="1" ht="25.5" customHeight="1">
      <c r="B239" s="493"/>
      <c r="C239" s="572" t="s">
        <v>1230</v>
      </c>
      <c r="D239" s="572" t="s">
        <v>199</v>
      </c>
      <c r="E239" s="573" t="s">
        <v>5800</v>
      </c>
      <c r="F239" s="574" t="s">
        <v>5801</v>
      </c>
      <c r="G239" s="575" t="s">
        <v>271</v>
      </c>
      <c r="H239" s="576">
        <v>129.80699999999999</v>
      </c>
      <c r="I239" s="7"/>
      <c r="J239" s="577">
        <f>ROUND(I239*H239,0)</f>
        <v>0</v>
      </c>
      <c r="K239" s="574" t="s">
        <v>203</v>
      </c>
      <c r="L239" s="493"/>
      <c r="M239" s="578" t="s">
        <v>5</v>
      </c>
      <c r="N239" s="579" t="s">
        <v>53</v>
      </c>
      <c r="O239" s="494"/>
      <c r="P239" s="580">
        <f>O239*H239</f>
        <v>0</v>
      </c>
      <c r="Q239" s="580">
        <v>0</v>
      </c>
      <c r="R239" s="580">
        <f>Q239*H239</f>
        <v>0</v>
      </c>
      <c r="S239" s="580">
        <v>0</v>
      </c>
      <c r="T239" s="581">
        <f>S239*H239</f>
        <v>0</v>
      </c>
      <c r="AR239" s="482" t="s">
        <v>129</v>
      </c>
      <c r="AT239" s="482" t="s">
        <v>199</v>
      </c>
      <c r="AU239" s="482" t="s">
        <v>89</v>
      </c>
      <c r="AY239" s="482" t="s">
        <v>197</v>
      </c>
      <c r="BE239" s="582">
        <f>IF(N239="základní",J239,0)</f>
        <v>0</v>
      </c>
      <c r="BF239" s="582">
        <f>IF(N239="snížená",J239,0)</f>
        <v>0</v>
      </c>
      <c r="BG239" s="582">
        <f>IF(N239="zákl. přenesená",J239,0)</f>
        <v>0</v>
      </c>
      <c r="BH239" s="582">
        <f>IF(N239="sníž. přenesená",J239,0)</f>
        <v>0</v>
      </c>
      <c r="BI239" s="582">
        <f>IF(N239="nulová",J239,0)</f>
        <v>0</v>
      </c>
      <c r="BJ239" s="482" t="s">
        <v>11</v>
      </c>
      <c r="BK239" s="582">
        <f>ROUND(I239*H239,0)</f>
        <v>0</v>
      </c>
      <c r="BL239" s="482" t="s">
        <v>129</v>
      </c>
      <c r="BM239" s="482" t="s">
        <v>6521</v>
      </c>
    </row>
    <row r="240" spans="2:65" s="492" customFormat="1" ht="94.5">
      <c r="B240" s="493"/>
      <c r="D240" s="594" t="s">
        <v>257</v>
      </c>
      <c r="F240" s="595" t="s">
        <v>5803</v>
      </c>
      <c r="L240" s="493"/>
      <c r="M240" s="596"/>
      <c r="N240" s="494"/>
      <c r="O240" s="494"/>
      <c r="P240" s="494"/>
      <c r="Q240" s="494"/>
      <c r="R240" s="494"/>
      <c r="S240" s="494"/>
      <c r="T240" s="597"/>
      <c r="AT240" s="482" t="s">
        <v>257</v>
      </c>
      <c r="AU240" s="482" t="s">
        <v>89</v>
      </c>
    </row>
    <row r="241" spans="2:65" s="492" customFormat="1" ht="25.5" customHeight="1">
      <c r="B241" s="493"/>
      <c r="C241" s="572" t="s">
        <v>1284</v>
      </c>
      <c r="D241" s="572" t="s">
        <v>199</v>
      </c>
      <c r="E241" s="573" t="s">
        <v>5805</v>
      </c>
      <c r="F241" s="574" t="s">
        <v>5806</v>
      </c>
      <c r="G241" s="575" t="s">
        <v>271</v>
      </c>
      <c r="H241" s="576">
        <v>1817.298</v>
      </c>
      <c r="I241" s="7"/>
      <c r="J241" s="577">
        <f>ROUND(I241*H241,0)</f>
        <v>0</v>
      </c>
      <c r="K241" s="574" t="s">
        <v>203</v>
      </c>
      <c r="L241" s="493"/>
      <c r="M241" s="578" t="s">
        <v>5</v>
      </c>
      <c r="N241" s="579" t="s">
        <v>53</v>
      </c>
      <c r="O241" s="494"/>
      <c r="P241" s="580">
        <f>O241*H241</f>
        <v>0</v>
      </c>
      <c r="Q241" s="580">
        <v>0</v>
      </c>
      <c r="R241" s="580">
        <f>Q241*H241</f>
        <v>0</v>
      </c>
      <c r="S241" s="580">
        <v>0</v>
      </c>
      <c r="T241" s="581">
        <f>S241*H241</f>
        <v>0</v>
      </c>
      <c r="AR241" s="482" t="s">
        <v>129</v>
      </c>
      <c r="AT241" s="482" t="s">
        <v>199</v>
      </c>
      <c r="AU241" s="482" t="s">
        <v>89</v>
      </c>
      <c r="AY241" s="482" t="s">
        <v>197</v>
      </c>
      <c r="BE241" s="582">
        <f>IF(N241="základní",J241,0)</f>
        <v>0</v>
      </c>
      <c r="BF241" s="582">
        <f>IF(N241="snížená",J241,0)</f>
        <v>0</v>
      </c>
      <c r="BG241" s="582">
        <f>IF(N241="zákl. přenesená",J241,0)</f>
        <v>0</v>
      </c>
      <c r="BH241" s="582">
        <f>IF(N241="sníž. přenesená",J241,0)</f>
        <v>0</v>
      </c>
      <c r="BI241" s="582">
        <f>IF(N241="nulová",J241,0)</f>
        <v>0</v>
      </c>
      <c r="BJ241" s="482" t="s">
        <v>11</v>
      </c>
      <c r="BK241" s="582">
        <f>ROUND(I241*H241,0)</f>
        <v>0</v>
      </c>
      <c r="BL241" s="482" t="s">
        <v>129</v>
      </c>
      <c r="BM241" s="482" t="s">
        <v>6522</v>
      </c>
    </row>
    <row r="242" spans="2:65" s="492" customFormat="1" ht="94.5">
      <c r="B242" s="493"/>
      <c r="D242" s="594" t="s">
        <v>257</v>
      </c>
      <c r="F242" s="595" t="s">
        <v>5803</v>
      </c>
      <c r="L242" s="493"/>
      <c r="M242" s="596"/>
      <c r="N242" s="494"/>
      <c r="O242" s="494"/>
      <c r="P242" s="494"/>
      <c r="Q242" s="494"/>
      <c r="R242" s="494"/>
      <c r="S242" s="494"/>
      <c r="T242" s="597"/>
      <c r="AT242" s="482" t="s">
        <v>257</v>
      </c>
      <c r="AU242" s="482" t="s">
        <v>89</v>
      </c>
    </row>
    <row r="243" spans="2:65" s="492" customFormat="1" ht="16.5" customHeight="1">
      <c r="B243" s="493"/>
      <c r="C243" s="572" t="s">
        <v>1289</v>
      </c>
      <c r="D243" s="572" t="s">
        <v>199</v>
      </c>
      <c r="E243" s="573" t="s">
        <v>6523</v>
      </c>
      <c r="F243" s="574" t="s">
        <v>1163</v>
      </c>
      <c r="G243" s="575" t="s">
        <v>271</v>
      </c>
      <c r="H243" s="576">
        <v>44.381</v>
      </c>
      <c r="I243" s="7"/>
      <c r="J243" s="577">
        <f>ROUND(I243*H243,0)</f>
        <v>0</v>
      </c>
      <c r="K243" s="574" t="s">
        <v>203</v>
      </c>
      <c r="L243" s="493"/>
      <c r="M243" s="578" t="s">
        <v>5</v>
      </c>
      <c r="N243" s="579" t="s">
        <v>53</v>
      </c>
      <c r="O243" s="494"/>
      <c r="P243" s="580">
        <f>O243*H243</f>
        <v>0</v>
      </c>
      <c r="Q243" s="580">
        <v>0</v>
      </c>
      <c r="R243" s="580">
        <f>Q243*H243</f>
        <v>0</v>
      </c>
      <c r="S243" s="580">
        <v>0</v>
      </c>
      <c r="T243" s="581">
        <f>S243*H243</f>
        <v>0</v>
      </c>
      <c r="AR243" s="482" t="s">
        <v>129</v>
      </c>
      <c r="AT243" s="482" t="s">
        <v>199</v>
      </c>
      <c r="AU243" s="482" t="s">
        <v>89</v>
      </c>
      <c r="AY243" s="482" t="s">
        <v>197</v>
      </c>
      <c r="BE243" s="582">
        <f>IF(N243="základní",J243,0)</f>
        <v>0</v>
      </c>
      <c r="BF243" s="582">
        <f>IF(N243="snížená",J243,0)</f>
        <v>0</v>
      </c>
      <c r="BG243" s="582">
        <f>IF(N243="zákl. přenesená",J243,0)</f>
        <v>0</v>
      </c>
      <c r="BH243" s="582">
        <f>IF(N243="sníž. přenesená",J243,0)</f>
        <v>0</v>
      </c>
      <c r="BI243" s="582">
        <f>IF(N243="nulová",J243,0)</f>
        <v>0</v>
      </c>
      <c r="BJ243" s="482" t="s">
        <v>11</v>
      </c>
      <c r="BK243" s="582">
        <f>ROUND(I243*H243,0)</f>
        <v>0</v>
      </c>
      <c r="BL243" s="482" t="s">
        <v>129</v>
      </c>
      <c r="BM243" s="482" t="s">
        <v>6524</v>
      </c>
    </row>
    <row r="244" spans="2:65" s="492" customFormat="1" ht="67.5">
      <c r="B244" s="493"/>
      <c r="D244" s="594" t="s">
        <v>257</v>
      </c>
      <c r="F244" s="595" t="s">
        <v>5823</v>
      </c>
      <c r="L244" s="493"/>
      <c r="M244" s="596"/>
      <c r="N244" s="494"/>
      <c r="O244" s="494"/>
      <c r="P244" s="494"/>
      <c r="Q244" s="494"/>
      <c r="R244" s="494"/>
      <c r="S244" s="494"/>
      <c r="T244" s="597"/>
      <c r="AT244" s="482" t="s">
        <v>257</v>
      </c>
      <c r="AU244" s="482" t="s">
        <v>89</v>
      </c>
    </row>
    <row r="245" spans="2:65" s="606" customFormat="1">
      <c r="B245" s="605"/>
      <c r="D245" s="594" t="s">
        <v>205</v>
      </c>
      <c r="E245" s="607" t="s">
        <v>5</v>
      </c>
      <c r="F245" s="608" t="s">
        <v>6525</v>
      </c>
      <c r="H245" s="609">
        <v>44.381</v>
      </c>
      <c r="L245" s="605"/>
      <c r="M245" s="610"/>
      <c r="N245" s="611"/>
      <c r="O245" s="611"/>
      <c r="P245" s="611"/>
      <c r="Q245" s="611"/>
      <c r="R245" s="611"/>
      <c r="S245" s="611"/>
      <c r="T245" s="612"/>
      <c r="AT245" s="607" t="s">
        <v>205</v>
      </c>
      <c r="AU245" s="607" t="s">
        <v>89</v>
      </c>
      <c r="AV245" s="606" t="s">
        <v>89</v>
      </c>
      <c r="AW245" s="606" t="s">
        <v>43</v>
      </c>
      <c r="AX245" s="606" t="s">
        <v>11</v>
      </c>
      <c r="AY245" s="607" t="s">
        <v>197</v>
      </c>
    </row>
    <row r="246" spans="2:65" s="492" customFormat="1" ht="25.5" customHeight="1">
      <c r="B246" s="493"/>
      <c r="C246" s="572" t="s">
        <v>1293</v>
      </c>
      <c r="D246" s="572" t="s">
        <v>199</v>
      </c>
      <c r="E246" s="573" t="s">
        <v>5820</v>
      </c>
      <c r="F246" s="574" t="s">
        <v>5821</v>
      </c>
      <c r="G246" s="575" t="s">
        <v>271</v>
      </c>
      <c r="H246" s="576">
        <v>6.952</v>
      </c>
      <c r="I246" s="7"/>
      <c r="J246" s="577">
        <f>ROUND(I246*H246,0)</f>
        <v>0</v>
      </c>
      <c r="K246" s="574" t="s">
        <v>203</v>
      </c>
      <c r="L246" s="493"/>
      <c r="M246" s="578" t="s">
        <v>5</v>
      </c>
      <c r="N246" s="579" t="s">
        <v>53</v>
      </c>
      <c r="O246" s="494"/>
      <c r="P246" s="580">
        <f>O246*H246</f>
        <v>0</v>
      </c>
      <c r="Q246" s="580">
        <v>0</v>
      </c>
      <c r="R246" s="580">
        <f>Q246*H246</f>
        <v>0</v>
      </c>
      <c r="S246" s="580">
        <v>0</v>
      </c>
      <c r="T246" s="581">
        <f>S246*H246</f>
        <v>0</v>
      </c>
      <c r="AR246" s="482" t="s">
        <v>129</v>
      </c>
      <c r="AT246" s="482" t="s">
        <v>199</v>
      </c>
      <c r="AU246" s="482" t="s">
        <v>89</v>
      </c>
      <c r="AY246" s="482" t="s">
        <v>197</v>
      </c>
      <c r="BE246" s="582">
        <f>IF(N246="základní",J246,0)</f>
        <v>0</v>
      </c>
      <c r="BF246" s="582">
        <f>IF(N246="snížená",J246,0)</f>
        <v>0</v>
      </c>
      <c r="BG246" s="582">
        <f>IF(N246="zákl. přenesená",J246,0)</f>
        <v>0</v>
      </c>
      <c r="BH246" s="582">
        <f>IF(N246="sníž. přenesená",J246,0)</f>
        <v>0</v>
      </c>
      <c r="BI246" s="582">
        <f>IF(N246="nulová",J246,0)</f>
        <v>0</v>
      </c>
      <c r="BJ246" s="482" t="s">
        <v>11</v>
      </c>
      <c r="BK246" s="582">
        <f>ROUND(I246*H246,0)</f>
        <v>0</v>
      </c>
      <c r="BL246" s="482" t="s">
        <v>129</v>
      </c>
      <c r="BM246" s="482" t="s">
        <v>6526</v>
      </c>
    </row>
    <row r="247" spans="2:65" s="492" customFormat="1" ht="67.5">
      <c r="B247" s="493"/>
      <c r="D247" s="594" t="s">
        <v>257</v>
      </c>
      <c r="F247" s="595" t="s">
        <v>5823</v>
      </c>
      <c r="L247" s="493"/>
      <c r="M247" s="596"/>
      <c r="N247" s="494"/>
      <c r="O247" s="494"/>
      <c r="P247" s="494"/>
      <c r="Q247" s="494"/>
      <c r="R247" s="494"/>
      <c r="S247" s="494"/>
      <c r="T247" s="597"/>
      <c r="AT247" s="482" t="s">
        <v>257</v>
      </c>
      <c r="AU247" s="482" t="s">
        <v>89</v>
      </c>
    </row>
    <row r="248" spans="2:65" s="606" customFormat="1">
      <c r="B248" s="605"/>
      <c r="D248" s="594" t="s">
        <v>205</v>
      </c>
      <c r="E248" s="607" t="s">
        <v>5</v>
      </c>
      <c r="F248" s="608" t="s">
        <v>6527</v>
      </c>
      <c r="H248" s="609">
        <v>6.952</v>
      </c>
      <c r="L248" s="605"/>
      <c r="M248" s="610"/>
      <c r="N248" s="611"/>
      <c r="O248" s="611"/>
      <c r="P248" s="611"/>
      <c r="Q248" s="611"/>
      <c r="R248" s="611"/>
      <c r="S248" s="611"/>
      <c r="T248" s="612"/>
      <c r="AT248" s="607" t="s">
        <v>205</v>
      </c>
      <c r="AU248" s="607" t="s">
        <v>89</v>
      </c>
      <c r="AV248" s="606" t="s">
        <v>89</v>
      </c>
      <c r="AW248" s="606" t="s">
        <v>43</v>
      </c>
      <c r="AX248" s="606" t="s">
        <v>11</v>
      </c>
      <c r="AY248" s="607" t="s">
        <v>197</v>
      </c>
    </row>
    <row r="249" spans="2:65" s="492" customFormat="1" ht="16.5" customHeight="1">
      <c r="B249" s="493"/>
      <c r="C249" s="572" t="s">
        <v>1297</v>
      </c>
      <c r="D249" s="572" t="s">
        <v>199</v>
      </c>
      <c r="E249" s="573" t="s">
        <v>5824</v>
      </c>
      <c r="F249" s="574" t="s">
        <v>5825</v>
      </c>
      <c r="G249" s="575" t="s">
        <v>271</v>
      </c>
      <c r="H249" s="576">
        <v>78.474999999999994</v>
      </c>
      <c r="I249" s="7"/>
      <c r="J249" s="577">
        <f>ROUND(I249*H249,0)</f>
        <v>0</v>
      </c>
      <c r="K249" s="574" t="s">
        <v>203</v>
      </c>
      <c r="L249" s="493"/>
      <c r="M249" s="578" t="s">
        <v>5</v>
      </c>
      <c r="N249" s="579" t="s">
        <v>53</v>
      </c>
      <c r="O249" s="494"/>
      <c r="P249" s="580">
        <f>O249*H249</f>
        <v>0</v>
      </c>
      <c r="Q249" s="580">
        <v>0</v>
      </c>
      <c r="R249" s="580">
        <f>Q249*H249</f>
        <v>0</v>
      </c>
      <c r="S249" s="580">
        <v>0</v>
      </c>
      <c r="T249" s="581">
        <f>S249*H249</f>
        <v>0</v>
      </c>
      <c r="AR249" s="482" t="s">
        <v>129</v>
      </c>
      <c r="AT249" s="482" t="s">
        <v>199</v>
      </c>
      <c r="AU249" s="482" t="s">
        <v>89</v>
      </c>
      <c r="AY249" s="482" t="s">
        <v>197</v>
      </c>
      <c r="BE249" s="582">
        <f>IF(N249="základní",J249,0)</f>
        <v>0</v>
      </c>
      <c r="BF249" s="582">
        <f>IF(N249="snížená",J249,0)</f>
        <v>0</v>
      </c>
      <c r="BG249" s="582">
        <f>IF(N249="zákl. přenesená",J249,0)</f>
        <v>0</v>
      </c>
      <c r="BH249" s="582">
        <f>IF(N249="sníž. přenesená",J249,0)</f>
        <v>0</v>
      </c>
      <c r="BI249" s="582">
        <f>IF(N249="nulová",J249,0)</f>
        <v>0</v>
      </c>
      <c r="BJ249" s="482" t="s">
        <v>11</v>
      </c>
      <c r="BK249" s="582">
        <f>ROUND(I249*H249,0)</f>
        <v>0</v>
      </c>
      <c r="BL249" s="482" t="s">
        <v>129</v>
      </c>
      <c r="BM249" s="482" t="s">
        <v>6528</v>
      </c>
    </row>
    <row r="250" spans="2:65" s="492" customFormat="1" ht="67.5">
      <c r="B250" s="493"/>
      <c r="D250" s="594" t="s">
        <v>257</v>
      </c>
      <c r="F250" s="595" t="s">
        <v>5823</v>
      </c>
      <c r="L250" s="493"/>
      <c r="M250" s="596"/>
      <c r="N250" s="494"/>
      <c r="O250" s="494"/>
      <c r="P250" s="494"/>
      <c r="Q250" s="494"/>
      <c r="R250" s="494"/>
      <c r="S250" s="494"/>
      <c r="T250" s="597"/>
      <c r="AT250" s="482" t="s">
        <v>257</v>
      </c>
      <c r="AU250" s="482" t="s">
        <v>89</v>
      </c>
    </row>
    <row r="251" spans="2:65" s="606" customFormat="1">
      <c r="B251" s="605"/>
      <c r="D251" s="594" t="s">
        <v>205</v>
      </c>
      <c r="E251" s="607" t="s">
        <v>5</v>
      </c>
      <c r="F251" s="608" t="s">
        <v>6529</v>
      </c>
      <c r="H251" s="609">
        <v>78.474999999999994</v>
      </c>
      <c r="L251" s="605"/>
      <c r="M251" s="610"/>
      <c r="N251" s="611"/>
      <c r="O251" s="611"/>
      <c r="P251" s="611"/>
      <c r="Q251" s="611"/>
      <c r="R251" s="611"/>
      <c r="S251" s="611"/>
      <c r="T251" s="612"/>
      <c r="AT251" s="607" t="s">
        <v>205</v>
      </c>
      <c r="AU251" s="607" t="s">
        <v>89</v>
      </c>
      <c r="AV251" s="606" t="s">
        <v>89</v>
      </c>
      <c r="AW251" s="606" t="s">
        <v>43</v>
      </c>
      <c r="AX251" s="606" t="s">
        <v>11</v>
      </c>
      <c r="AY251" s="607" t="s">
        <v>197</v>
      </c>
    </row>
    <row r="252" spans="2:65" s="560" customFormat="1" ht="29.85" customHeight="1">
      <c r="B252" s="559"/>
      <c r="D252" s="561" t="s">
        <v>81</v>
      </c>
      <c r="E252" s="570" t="s">
        <v>1210</v>
      </c>
      <c r="F252" s="570" t="s">
        <v>6359</v>
      </c>
      <c r="J252" s="571">
        <f>BK252</f>
        <v>0</v>
      </c>
      <c r="L252" s="559"/>
      <c r="M252" s="564"/>
      <c r="N252" s="565"/>
      <c r="O252" s="565"/>
      <c r="P252" s="566">
        <f>P253</f>
        <v>0</v>
      </c>
      <c r="Q252" s="565"/>
      <c r="R252" s="566">
        <f>R253</f>
        <v>0</v>
      </c>
      <c r="S252" s="565"/>
      <c r="T252" s="567">
        <f>T253</f>
        <v>0</v>
      </c>
      <c r="AR252" s="561" t="s">
        <v>11</v>
      </c>
      <c r="AT252" s="568" t="s">
        <v>81</v>
      </c>
      <c r="AU252" s="568" t="s">
        <v>11</v>
      </c>
      <c r="AY252" s="561" t="s">
        <v>197</v>
      </c>
      <c r="BK252" s="569">
        <f>BK253</f>
        <v>0</v>
      </c>
    </row>
    <row r="253" spans="2:65" s="492" customFormat="1" ht="25.5" customHeight="1">
      <c r="B253" s="493"/>
      <c r="C253" s="572" t="s">
        <v>1303</v>
      </c>
      <c r="D253" s="572" t="s">
        <v>199</v>
      </c>
      <c r="E253" s="573" t="s">
        <v>6360</v>
      </c>
      <c r="F253" s="574" t="s">
        <v>6361</v>
      </c>
      <c r="G253" s="575" t="s">
        <v>271</v>
      </c>
      <c r="H253" s="576">
        <v>151.374</v>
      </c>
      <c r="I253" s="7"/>
      <c r="J253" s="577">
        <f>ROUND(I253*H253,0)</f>
        <v>0</v>
      </c>
      <c r="K253" s="574" t="s">
        <v>203</v>
      </c>
      <c r="L253" s="493"/>
      <c r="M253" s="578" t="s">
        <v>5</v>
      </c>
      <c r="N253" s="579" t="s">
        <v>53</v>
      </c>
      <c r="O253" s="494"/>
      <c r="P253" s="580">
        <f>O253*H253</f>
        <v>0</v>
      </c>
      <c r="Q253" s="580">
        <v>0</v>
      </c>
      <c r="R253" s="580">
        <f>Q253*H253</f>
        <v>0</v>
      </c>
      <c r="S253" s="580">
        <v>0</v>
      </c>
      <c r="T253" s="581">
        <f>S253*H253</f>
        <v>0</v>
      </c>
      <c r="AR253" s="482" t="s">
        <v>129</v>
      </c>
      <c r="AT253" s="482" t="s">
        <v>199</v>
      </c>
      <c r="AU253" s="482" t="s">
        <v>89</v>
      </c>
      <c r="AY253" s="482" t="s">
        <v>197</v>
      </c>
      <c r="BE253" s="582">
        <f>IF(N253="základní",J253,0)</f>
        <v>0</v>
      </c>
      <c r="BF253" s="582">
        <f>IF(N253="snížená",J253,0)</f>
        <v>0</v>
      </c>
      <c r="BG253" s="582">
        <f>IF(N253="zákl. přenesená",J253,0)</f>
        <v>0</v>
      </c>
      <c r="BH253" s="582">
        <f>IF(N253="sníž. přenesená",J253,0)</f>
        <v>0</v>
      </c>
      <c r="BI253" s="582">
        <f>IF(N253="nulová",J253,0)</f>
        <v>0</v>
      </c>
      <c r="BJ253" s="482" t="s">
        <v>11</v>
      </c>
      <c r="BK253" s="582">
        <f>ROUND(I253*H253,0)</f>
        <v>0</v>
      </c>
      <c r="BL253" s="482" t="s">
        <v>129</v>
      </c>
      <c r="BM253" s="482" t="s">
        <v>6530</v>
      </c>
    </row>
    <row r="254" spans="2:65" s="560" customFormat="1" ht="37.35" customHeight="1">
      <c r="B254" s="559"/>
      <c r="D254" s="561" t="s">
        <v>81</v>
      </c>
      <c r="E254" s="562" t="s">
        <v>1916</v>
      </c>
      <c r="F254" s="562" t="s">
        <v>1917</v>
      </c>
      <c r="J254" s="563">
        <f>BK254</f>
        <v>0</v>
      </c>
      <c r="L254" s="559"/>
      <c r="M254" s="564"/>
      <c r="N254" s="565"/>
      <c r="O254" s="565"/>
      <c r="P254" s="566">
        <f>P255</f>
        <v>0</v>
      </c>
      <c r="Q254" s="565"/>
      <c r="R254" s="566">
        <f>R255</f>
        <v>0</v>
      </c>
      <c r="S254" s="565"/>
      <c r="T254" s="567">
        <f>T255</f>
        <v>0</v>
      </c>
      <c r="AR254" s="561" t="s">
        <v>129</v>
      </c>
      <c r="AT254" s="568" t="s">
        <v>81</v>
      </c>
      <c r="AU254" s="568" t="s">
        <v>82</v>
      </c>
      <c r="AY254" s="561" t="s">
        <v>197</v>
      </c>
      <c r="BK254" s="569">
        <f>BK255</f>
        <v>0</v>
      </c>
    </row>
    <row r="255" spans="2:65" s="492" customFormat="1" ht="25.5" customHeight="1">
      <c r="B255" s="493"/>
      <c r="C255" s="572" t="s">
        <v>1308</v>
      </c>
      <c r="D255" s="572" t="s">
        <v>199</v>
      </c>
      <c r="E255" s="573" t="s">
        <v>5222</v>
      </c>
      <c r="F255" s="574" t="s">
        <v>5223</v>
      </c>
      <c r="G255" s="575" t="s">
        <v>1921</v>
      </c>
      <c r="H255" s="576">
        <v>12</v>
      </c>
      <c r="I255" s="7"/>
      <c r="J255" s="577">
        <f>ROUND(I255*H255,0)</f>
        <v>0</v>
      </c>
      <c r="K255" s="574" t="s">
        <v>203</v>
      </c>
      <c r="L255" s="493"/>
      <c r="M255" s="578" t="s">
        <v>5</v>
      </c>
      <c r="N255" s="583" t="s">
        <v>53</v>
      </c>
      <c r="O255" s="584"/>
      <c r="P255" s="585">
        <f>O255*H255</f>
        <v>0</v>
      </c>
      <c r="Q255" s="585">
        <v>0</v>
      </c>
      <c r="R255" s="585">
        <f>Q255*H255</f>
        <v>0</v>
      </c>
      <c r="S255" s="585">
        <v>0</v>
      </c>
      <c r="T255" s="586">
        <f>S255*H255</f>
        <v>0</v>
      </c>
      <c r="AR255" s="482" t="s">
        <v>1922</v>
      </c>
      <c r="AT255" s="482" t="s">
        <v>199</v>
      </c>
      <c r="AU255" s="482" t="s">
        <v>11</v>
      </c>
      <c r="AY255" s="482" t="s">
        <v>197</v>
      </c>
      <c r="BE255" s="582">
        <f>IF(N255="základní",J255,0)</f>
        <v>0</v>
      </c>
      <c r="BF255" s="582">
        <f>IF(N255="snížená",J255,0)</f>
        <v>0</v>
      </c>
      <c r="BG255" s="582">
        <f>IF(N255="zákl. přenesená",J255,0)</f>
        <v>0</v>
      </c>
      <c r="BH255" s="582">
        <f>IF(N255="sníž. přenesená",J255,0)</f>
        <v>0</v>
      </c>
      <c r="BI255" s="582">
        <f>IF(N255="nulová",J255,0)</f>
        <v>0</v>
      </c>
      <c r="BJ255" s="482" t="s">
        <v>11</v>
      </c>
      <c r="BK255" s="582">
        <f>ROUND(I255*H255,0)</f>
        <v>0</v>
      </c>
      <c r="BL255" s="482" t="s">
        <v>1922</v>
      </c>
      <c r="BM255" s="482" t="s">
        <v>6531</v>
      </c>
    </row>
    <row r="256" spans="2:65" s="492" customFormat="1" ht="6.95" customHeight="1">
      <c r="B256" s="517"/>
      <c r="C256" s="518"/>
      <c r="D256" s="518"/>
      <c r="E256" s="518"/>
      <c r="F256" s="518"/>
      <c r="G256" s="518"/>
      <c r="H256" s="518"/>
      <c r="I256" s="518"/>
      <c r="J256" s="518"/>
      <c r="K256" s="518"/>
      <c r="L256" s="493"/>
    </row>
  </sheetData>
  <sheetProtection password="C63E" sheet="1" objects="1" scenarios="1"/>
  <autoFilter ref="C83:K255"/>
  <mergeCells count="10">
    <mergeCell ref="J51:J52"/>
    <mergeCell ref="E74:H74"/>
    <mergeCell ref="E76:H76"/>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7.xml><?xml version="1.0" encoding="utf-8"?>
<worksheet xmlns="http://schemas.openxmlformats.org/spreadsheetml/2006/main" xmlns:r="http://schemas.openxmlformats.org/officeDocument/2006/relationships">
  <sheetPr>
    <pageSetUpPr fitToPage="1"/>
  </sheetPr>
  <dimension ref="A1:BR290"/>
  <sheetViews>
    <sheetView showGridLines="0" workbookViewId="0">
      <pane ySplit="1" topLeftCell="A275" activePane="bottomLeft" state="frozen"/>
      <selection pane="bottomLeft" activeCell="L298" sqref="L298"/>
    </sheetView>
  </sheetViews>
  <sheetFormatPr defaultRowHeight="13.5"/>
  <cols>
    <col min="1" max="1" width="8.33203125" style="481" customWidth="1"/>
    <col min="2" max="2" width="1.6640625" style="481" customWidth="1"/>
    <col min="3" max="3" width="4.1640625" style="481" customWidth="1"/>
    <col min="4" max="4" width="4.33203125" style="481" customWidth="1"/>
    <col min="5" max="5" width="17.1640625" style="481" customWidth="1"/>
    <col min="6" max="6" width="75" style="481" customWidth="1"/>
    <col min="7" max="7" width="8.6640625" style="481" customWidth="1"/>
    <col min="8" max="8" width="11.1640625" style="481" customWidth="1"/>
    <col min="9" max="9" width="12.6640625" style="481" customWidth="1"/>
    <col min="10" max="10" width="23.5" style="481" customWidth="1"/>
    <col min="11" max="11" width="15.5" style="481" customWidth="1"/>
    <col min="12" max="12" width="9.33203125" style="481"/>
    <col min="13" max="18" width="9.33203125" style="481" hidden="1"/>
    <col min="19" max="19" width="8.1640625" style="481" hidden="1" customWidth="1"/>
    <col min="20" max="20" width="29.6640625" style="481" hidden="1" customWidth="1"/>
    <col min="21" max="21" width="16.33203125" style="481" hidden="1" customWidth="1"/>
    <col min="22" max="22" width="12.33203125" style="481" customWidth="1"/>
    <col min="23" max="23" width="16.33203125" style="481" customWidth="1"/>
    <col min="24" max="24" width="12.33203125" style="481" customWidth="1"/>
    <col min="25" max="25" width="15" style="481" customWidth="1"/>
    <col min="26" max="26" width="11" style="481" customWidth="1"/>
    <col min="27" max="27" width="15" style="481" customWidth="1"/>
    <col min="28" max="28" width="16.33203125" style="481" customWidth="1"/>
    <col min="29" max="29" width="11" style="481" customWidth="1"/>
    <col min="30" max="30" width="15" style="481" customWidth="1"/>
    <col min="31" max="31" width="16.33203125" style="481" customWidth="1"/>
    <col min="32" max="43" width="9.33203125" style="481"/>
    <col min="44" max="65" width="9.33203125" style="481" hidden="1"/>
    <col min="66" max="16384" width="9.33203125" style="481"/>
  </cols>
  <sheetData>
    <row r="1" spans="1:70" ht="21.75" customHeight="1">
      <c r="A1" s="478"/>
      <c r="B1" s="3"/>
      <c r="C1" s="3"/>
      <c r="D1" s="4" t="s">
        <v>1</v>
      </c>
      <c r="E1" s="3"/>
      <c r="F1" s="479" t="s">
        <v>144</v>
      </c>
      <c r="G1" s="960" t="s">
        <v>145</v>
      </c>
      <c r="H1" s="960"/>
      <c r="I1" s="3"/>
      <c r="J1" s="479" t="s">
        <v>146</v>
      </c>
      <c r="K1" s="4" t="s">
        <v>147</v>
      </c>
      <c r="L1" s="479" t="s">
        <v>148</v>
      </c>
      <c r="M1" s="479"/>
      <c r="N1" s="479"/>
      <c r="O1" s="479"/>
      <c r="P1" s="479"/>
      <c r="Q1" s="479"/>
      <c r="R1" s="479"/>
      <c r="S1" s="479"/>
      <c r="T1" s="479"/>
      <c r="U1" s="480"/>
      <c r="V1" s="480"/>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row>
    <row r="2" spans="1:70" ht="36.950000000000003" customHeight="1">
      <c r="L2" s="955" t="s">
        <v>8</v>
      </c>
      <c r="M2" s="956"/>
      <c r="N2" s="956"/>
      <c r="O2" s="956"/>
      <c r="P2" s="956"/>
      <c r="Q2" s="956"/>
      <c r="R2" s="956"/>
      <c r="S2" s="956"/>
      <c r="T2" s="956"/>
      <c r="U2" s="956"/>
      <c r="V2" s="956"/>
      <c r="AT2" s="482" t="s">
        <v>134</v>
      </c>
    </row>
    <row r="3" spans="1:70" ht="6.95" customHeight="1">
      <c r="B3" s="483"/>
      <c r="C3" s="484"/>
      <c r="D3" s="484"/>
      <c r="E3" s="484"/>
      <c r="F3" s="484"/>
      <c r="G3" s="484"/>
      <c r="H3" s="484"/>
      <c r="I3" s="484"/>
      <c r="J3" s="484"/>
      <c r="K3" s="485"/>
      <c r="AT3" s="482" t="s">
        <v>89</v>
      </c>
    </row>
    <row r="4" spans="1:70" ht="36.950000000000003" customHeight="1">
      <c r="B4" s="486"/>
      <c r="C4" s="487"/>
      <c r="D4" s="488" t="s">
        <v>149</v>
      </c>
      <c r="E4" s="487"/>
      <c r="F4" s="487"/>
      <c r="G4" s="487"/>
      <c r="H4" s="487"/>
      <c r="I4" s="487"/>
      <c r="J4" s="487"/>
      <c r="K4" s="489"/>
      <c r="M4" s="490" t="s">
        <v>14</v>
      </c>
      <c r="AT4" s="482" t="s">
        <v>6</v>
      </c>
    </row>
    <row r="5" spans="1:70" ht="6.95" customHeight="1">
      <c r="B5" s="486"/>
      <c r="C5" s="487"/>
      <c r="D5" s="487"/>
      <c r="E5" s="487"/>
      <c r="F5" s="487"/>
      <c r="G5" s="487"/>
      <c r="H5" s="487"/>
      <c r="I5" s="487"/>
      <c r="J5" s="487"/>
      <c r="K5" s="489"/>
    </row>
    <row r="6" spans="1:70" ht="15">
      <c r="B6" s="486"/>
      <c r="C6" s="487"/>
      <c r="D6" s="491" t="s">
        <v>20</v>
      </c>
      <c r="E6" s="487"/>
      <c r="F6" s="487"/>
      <c r="G6" s="487"/>
      <c r="H6" s="487"/>
      <c r="I6" s="487"/>
      <c r="J6" s="487"/>
      <c r="K6" s="489"/>
    </row>
    <row r="7" spans="1:70" ht="16.5" customHeight="1">
      <c r="B7" s="486"/>
      <c r="C7" s="487"/>
      <c r="D7" s="487"/>
      <c r="E7" s="961" t="str">
        <f>'Rekapitulace stavby'!K6</f>
        <v>Rekonstrukce domu blok 60, č.p. 2180, ul. Táboritů v mostě, domov se zvláštním režimem</v>
      </c>
      <c r="F7" s="967"/>
      <c r="G7" s="967"/>
      <c r="H7" s="967"/>
      <c r="I7" s="487"/>
      <c r="J7" s="487"/>
      <c r="K7" s="489"/>
    </row>
    <row r="8" spans="1:70" s="492" customFormat="1" ht="15">
      <c r="B8" s="493"/>
      <c r="C8" s="494"/>
      <c r="D8" s="491" t="s">
        <v>150</v>
      </c>
      <c r="E8" s="494"/>
      <c r="F8" s="494"/>
      <c r="G8" s="494"/>
      <c r="H8" s="494"/>
      <c r="I8" s="494"/>
      <c r="J8" s="494"/>
      <c r="K8" s="495"/>
    </row>
    <row r="9" spans="1:70" s="492" customFormat="1" ht="36.950000000000003" customHeight="1">
      <c r="B9" s="493"/>
      <c r="C9" s="494"/>
      <c r="D9" s="494"/>
      <c r="E9" s="963" t="s">
        <v>6532</v>
      </c>
      <c r="F9" s="962"/>
      <c r="G9" s="962"/>
      <c r="H9" s="962"/>
      <c r="I9" s="494"/>
      <c r="J9" s="494"/>
      <c r="K9" s="495"/>
    </row>
    <row r="10" spans="1:70" s="492" customFormat="1">
      <c r="B10" s="493"/>
      <c r="C10" s="494"/>
      <c r="D10" s="494"/>
      <c r="E10" s="494"/>
      <c r="F10" s="494"/>
      <c r="G10" s="494"/>
      <c r="H10" s="494"/>
      <c r="I10" s="494"/>
      <c r="J10" s="494"/>
      <c r="K10" s="495"/>
    </row>
    <row r="11" spans="1:70" s="492" customFormat="1" ht="14.45" customHeight="1">
      <c r="B11" s="493"/>
      <c r="C11" s="494"/>
      <c r="D11" s="491" t="s">
        <v>22</v>
      </c>
      <c r="E11" s="494"/>
      <c r="F11" s="496" t="s">
        <v>5</v>
      </c>
      <c r="G11" s="494"/>
      <c r="H11" s="494"/>
      <c r="I11" s="491" t="s">
        <v>24</v>
      </c>
      <c r="J11" s="496" t="s">
        <v>5</v>
      </c>
      <c r="K11" s="495"/>
    </row>
    <row r="12" spans="1:70" s="492" customFormat="1" ht="14.45" customHeight="1">
      <c r="B12" s="493"/>
      <c r="C12" s="494"/>
      <c r="D12" s="491" t="s">
        <v>26</v>
      </c>
      <c r="E12" s="494"/>
      <c r="F12" s="496" t="s">
        <v>27</v>
      </c>
      <c r="G12" s="494"/>
      <c r="H12" s="494"/>
      <c r="I12" s="491" t="s">
        <v>28</v>
      </c>
      <c r="J12" s="497" t="str">
        <f>'Rekapitulace stavby'!AN8</f>
        <v>13. 12. 2017</v>
      </c>
      <c r="K12" s="495"/>
    </row>
    <row r="13" spans="1:70" s="492" customFormat="1" ht="10.9" customHeight="1">
      <c r="B13" s="493"/>
      <c r="C13" s="494"/>
      <c r="D13" s="494"/>
      <c r="E13" s="494"/>
      <c r="F13" s="494"/>
      <c r="G13" s="494"/>
      <c r="H13" s="494"/>
      <c r="I13" s="494"/>
      <c r="J13" s="494"/>
      <c r="K13" s="495"/>
    </row>
    <row r="14" spans="1:70" s="492" customFormat="1" ht="14.45" customHeight="1">
      <c r="B14" s="493"/>
      <c r="C14" s="494"/>
      <c r="D14" s="491" t="s">
        <v>34</v>
      </c>
      <c r="E14" s="494"/>
      <c r="F14" s="494"/>
      <c r="G14" s="494"/>
      <c r="H14" s="494"/>
      <c r="I14" s="491" t="s">
        <v>35</v>
      </c>
      <c r="J14" s="496" t="s">
        <v>36</v>
      </c>
      <c r="K14" s="495"/>
    </row>
    <row r="15" spans="1:70" s="492" customFormat="1" ht="18" customHeight="1">
      <c r="B15" s="493"/>
      <c r="C15" s="494"/>
      <c r="D15" s="494"/>
      <c r="E15" s="496" t="s">
        <v>37</v>
      </c>
      <c r="F15" s="494"/>
      <c r="G15" s="494"/>
      <c r="H15" s="494"/>
      <c r="I15" s="491" t="s">
        <v>38</v>
      </c>
      <c r="J15" s="496" t="s">
        <v>5</v>
      </c>
      <c r="K15" s="495"/>
      <c r="X15" s="10"/>
    </row>
    <row r="16" spans="1:70" s="492" customFormat="1" ht="6.95" customHeight="1">
      <c r="B16" s="493"/>
      <c r="C16" s="494"/>
      <c r="D16" s="494"/>
      <c r="E16" s="494"/>
      <c r="F16" s="494"/>
      <c r="G16" s="494"/>
      <c r="H16" s="494"/>
      <c r="I16" s="494"/>
      <c r="J16" s="494"/>
      <c r="K16" s="495"/>
    </row>
    <row r="17" spans="2:11" s="492" customFormat="1" ht="14.45" customHeight="1">
      <c r="B17" s="493"/>
      <c r="C17" s="494"/>
      <c r="D17" s="491" t="s">
        <v>39</v>
      </c>
      <c r="E17" s="494"/>
      <c r="F17" s="494"/>
      <c r="G17" s="494"/>
      <c r="H17" s="494"/>
      <c r="I17" s="491" t="s">
        <v>35</v>
      </c>
      <c r="J17" s="496" t="str">
        <f>IF('Rekapitulace stavby'!AN13="Vyplň údaj","",IF('Rekapitulace stavby'!AN13="","",'Rekapitulace stavby'!AN13))</f>
        <v/>
      </c>
      <c r="K17" s="495"/>
    </row>
    <row r="18" spans="2:11" s="492" customFormat="1" ht="18" customHeight="1">
      <c r="B18" s="493"/>
      <c r="C18" s="494"/>
      <c r="D18" s="494"/>
      <c r="E18" s="496" t="str">
        <f>IF('Rekapitulace stavby'!E14="Vyplň údaj","",IF('Rekapitulace stavby'!E14="","",'Rekapitulace stavby'!E14))</f>
        <v/>
      </c>
      <c r="F18" s="494"/>
      <c r="G18" s="494"/>
      <c r="H18" s="494"/>
      <c r="I18" s="491" t="s">
        <v>38</v>
      </c>
      <c r="J18" s="496" t="str">
        <f>IF('Rekapitulace stavby'!AN14="Vyplň údaj","",IF('Rekapitulace stavby'!AN14="","",'Rekapitulace stavby'!AN14))</f>
        <v/>
      </c>
      <c r="K18" s="495"/>
    </row>
    <row r="19" spans="2:11" s="492" customFormat="1" ht="6.95" customHeight="1">
      <c r="B19" s="493"/>
      <c r="C19" s="494"/>
      <c r="D19" s="494"/>
      <c r="E19" s="494"/>
      <c r="F19" s="494"/>
      <c r="G19" s="494"/>
      <c r="H19" s="494"/>
      <c r="I19" s="494"/>
      <c r="J19" s="494"/>
      <c r="K19" s="495"/>
    </row>
    <row r="20" spans="2:11" s="492" customFormat="1" ht="14.45" customHeight="1">
      <c r="B20" s="493"/>
      <c r="C20" s="494"/>
      <c r="D20" s="491" t="s">
        <v>41</v>
      </c>
      <c r="E20" s="494"/>
      <c r="F20" s="494"/>
      <c r="G20" s="494"/>
      <c r="H20" s="494"/>
      <c r="I20" s="491" t="s">
        <v>35</v>
      </c>
      <c r="J20" s="496" t="s">
        <v>42</v>
      </c>
      <c r="K20" s="495"/>
    </row>
    <row r="21" spans="2:11" s="492" customFormat="1" ht="18" customHeight="1">
      <c r="B21" s="493"/>
      <c r="C21" s="494"/>
      <c r="D21" s="494"/>
      <c r="E21" s="496" t="s">
        <v>44</v>
      </c>
      <c r="F21" s="494"/>
      <c r="G21" s="494"/>
      <c r="H21" s="494"/>
      <c r="I21" s="491" t="s">
        <v>38</v>
      </c>
      <c r="J21" s="496" t="s">
        <v>5</v>
      </c>
      <c r="K21" s="495"/>
    </row>
    <row r="22" spans="2:11" s="492" customFormat="1" ht="6.95" customHeight="1">
      <c r="B22" s="493"/>
      <c r="C22" s="494"/>
      <c r="D22" s="494"/>
      <c r="E22" s="494"/>
      <c r="F22" s="494"/>
      <c r="G22" s="494"/>
      <c r="H22" s="494"/>
      <c r="I22" s="494"/>
      <c r="J22" s="494"/>
      <c r="K22" s="495"/>
    </row>
    <row r="23" spans="2:11" s="492" customFormat="1" ht="14.45" customHeight="1">
      <c r="B23" s="493"/>
      <c r="C23" s="494"/>
      <c r="D23" s="491" t="s">
        <v>45</v>
      </c>
      <c r="E23" s="494"/>
      <c r="F23" s="494"/>
      <c r="G23" s="494"/>
      <c r="H23" s="494"/>
      <c r="I23" s="494"/>
      <c r="J23" s="494"/>
      <c r="K23" s="495"/>
    </row>
    <row r="24" spans="2:11" s="501" customFormat="1" ht="85.5" customHeight="1">
      <c r="B24" s="498"/>
      <c r="C24" s="499"/>
      <c r="D24" s="499"/>
      <c r="E24" s="924" t="s">
        <v>154</v>
      </c>
      <c r="F24" s="924"/>
      <c r="G24" s="924"/>
      <c r="H24" s="924"/>
      <c r="I24" s="499"/>
      <c r="J24" s="499"/>
      <c r="K24" s="500"/>
    </row>
    <row r="25" spans="2:11" s="492" customFormat="1" ht="6.95" customHeight="1">
      <c r="B25" s="493"/>
      <c r="C25" s="494"/>
      <c r="D25" s="494"/>
      <c r="E25" s="494"/>
      <c r="F25" s="494"/>
      <c r="G25" s="494"/>
      <c r="H25" s="494"/>
      <c r="I25" s="494"/>
      <c r="J25" s="494"/>
      <c r="K25" s="495"/>
    </row>
    <row r="26" spans="2:11" s="492" customFormat="1" ht="6.95" customHeight="1">
      <c r="B26" s="493"/>
      <c r="C26" s="494"/>
      <c r="D26" s="502"/>
      <c r="E26" s="502"/>
      <c r="F26" s="502"/>
      <c r="G26" s="502"/>
      <c r="H26" s="502"/>
      <c r="I26" s="502"/>
      <c r="J26" s="502"/>
      <c r="K26" s="503"/>
    </row>
    <row r="27" spans="2:11" s="492" customFormat="1" ht="25.35" customHeight="1">
      <c r="B27" s="493"/>
      <c r="C27" s="494"/>
      <c r="D27" s="504" t="s">
        <v>48</v>
      </c>
      <c r="E27" s="494"/>
      <c r="F27" s="494"/>
      <c r="G27" s="494"/>
      <c r="H27" s="494"/>
      <c r="I27" s="494"/>
      <c r="J27" s="505">
        <f>ROUND(J79,0)</f>
        <v>0</v>
      </c>
      <c r="K27" s="495"/>
    </row>
    <row r="28" spans="2:11" s="492" customFormat="1" ht="6.95" customHeight="1">
      <c r="B28" s="493"/>
      <c r="C28" s="494"/>
      <c r="D28" s="502"/>
      <c r="E28" s="502"/>
      <c r="F28" s="502"/>
      <c r="G28" s="502"/>
      <c r="H28" s="502"/>
      <c r="I28" s="502"/>
      <c r="J28" s="502"/>
      <c r="K28" s="503"/>
    </row>
    <row r="29" spans="2:11" s="492" customFormat="1" ht="14.45" customHeight="1">
      <c r="B29" s="493"/>
      <c r="C29" s="494"/>
      <c r="D29" s="494"/>
      <c r="E29" s="494"/>
      <c r="F29" s="506" t="s">
        <v>50</v>
      </c>
      <c r="G29" s="494"/>
      <c r="H29" s="494"/>
      <c r="I29" s="506" t="s">
        <v>49</v>
      </c>
      <c r="J29" s="506" t="s">
        <v>51</v>
      </c>
      <c r="K29" s="495"/>
    </row>
    <row r="30" spans="2:11" s="492" customFormat="1" ht="14.45" customHeight="1">
      <c r="B30" s="493"/>
      <c r="C30" s="494"/>
      <c r="D30" s="507" t="s">
        <v>52</v>
      </c>
      <c r="E30" s="507" t="s">
        <v>53</v>
      </c>
      <c r="F30" s="508">
        <f>ROUND(SUM(BE79:BE289), 0)</f>
        <v>0</v>
      </c>
      <c r="G30" s="494"/>
      <c r="H30" s="494"/>
      <c r="I30" s="509">
        <v>0.21</v>
      </c>
      <c r="J30" s="508">
        <f>ROUND(ROUND((SUM(BE79:BE289)), 0)*I30, 1)</f>
        <v>0</v>
      </c>
      <c r="K30" s="495"/>
    </row>
    <row r="31" spans="2:11" s="492" customFormat="1" ht="14.45" customHeight="1">
      <c r="B31" s="493"/>
      <c r="C31" s="494"/>
      <c r="D31" s="494"/>
      <c r="E31" s="507" t="s">
        <v>54</v>
      </c>
      <c r="F31" s="508">
        <f>ROUND(SUM(BF79:BF289), 0)</f>
        <v>0</v>
      </c>
      <c r="G31" s="494"/>
      <c r="H31" s="494"/>
      <c r="I31" s="509">
        <v>0.15</v>
      </c>
      <c r="J31" s="508">
        <f>ROUND(ROUND((SUM(BF79:BF289)), 0)*I31, 1)</f>
        <v>0</v>
      </c>
      <c r="K31" s="495"/>
    </row>
    <row r="32" spans="2:11" s="492" customFormat="1" ht="14.45" hidden="1" customHeight="1">
      <c r="B32" s="493"/>
      <c r="C32" s="494"/>
      <c r="D32" s="494"/>
      <c r="E32" s="507" t="s">
        <v>55</v>
      </c>
      <c r="F32" s="508">
        <f>ROUND(SUM(BG79:BG289), 0)</f>
        <v>0</v>
      </c>
      <c r="G32" s="494"/>
      <c r="H32" s="494"/>
      <c r="I32" s="509">
        <v>0.21</v>
      </c>
      <c r="J32" s="508">
        <v>0</v>
      </c>
      <c r="K32" s="495"/>
    </row>
    <row r="33" spans="2:11" s="492" customFormat="1" ht="14.45" hidden="1" customHeight="1">
      <c r="B33" s="493"/>
      <c r="C33" s="494"/>
      <c r="D33" s="494"/>
      <c r="E33" s="507" t="s">
        <v>56</v>
      </c>
      <c r="F33" s="508">
        <f>ROUND(SUM(BH79:BH289), 0)</f>
        <v>0</v>
      </c>
      <c r="G33" s="494"/>
      <c r="H33" s="494"/>
      <c r="I33" s="509">
        <v>0.15</v>
      </c>
      <c r="J33" s="508">
        <v>0</v>
      </c>
      <c r="K33" s="495"/>
    </row>
    <row r="34" spans="2:11" s="492" customFormat="1" ht="14.45" hidden="1" customHeight="1">
      <c r="B34" s="493"/>
      <c r="C34" s="494"/>
      <c r="D34" s="494"/>
      <c r="E34" s="507" t="s">
        <v>57</v>
      </c>
      <c r="F34" s="508">
        <f>ROUND(SUM(BI79:BI289), 0)</f>
        <v>0</v>
      </c>
      <c r="G34" s="494"/>
      <c r="H34" s="494"/>
      <c r="I34" s="509">
        <v>0</v>
      </c>
      <c r="J34" s="508">
        <v>0</v>
      </c>
      <c r="K34" s="495"/>
    </row>
    <row r="35" spans="2:11" s="492" customFormat="1" ht="6.95" customHeight="1">
      <c r="B35" s="493"/>
      <c r="C35" s="494"/>
      <c r="D35" s="494"/>
      <c r="E35" s="494"/>
      <c r="F35" s="494"/>
      <c r="G35" s="494"/>
      <c r="H35" s="494"/>
      <c r="I35" s="494"/>
      <c r="J35" s="494"/>
      <c r="K35" s="495"/>
    </row>
    <row r="36" spans="2:11" s="492" customFormat="1" ht="25.35" customHeight="1">
      <c r="B36" s="493"/>
      <c r="C36" s="510"/>
      <c r="D36" s="511" t="s">
        <v>58</v>
      </c>
      <c r="E36" s="512"/>
      <c r="F36" s="512"/>
      <c r="G36" s="513" t="s">
        <v>59</v>
      </c>
      <c r="H36" s="514" t="s">
        <v>60</v>
      </c>
      <c r="I36" s="512"/>
      <c r="J36" s="515">
        <f>SUM(J27:J34)</f>
        <v>0</v>
      </c>
      <c r="K36" s="516"/>
    </row>
    <row r="37" spans="2:11" s="492" customFormat="1" ht="14.45" customHeight="1">
      <c r="B37" s="517"/>
      <c r="C37" s="518"/>
      <c r="D37" s="518"/>
      <c r="E37" s="518"/>
      <c r="F37" s="518"/>
      <c r="G37" s="518"/>
      <c r="H37" s="518"/>
      <c r="I37" s="518"/>
      <c r="J37" s="518"/>
      <c r="K37" s="519"/>
    </row>
    <row r="41" spans="2:11" s="492" customFormat="1" ht="6.95" customHeight="1">
      <c r="B41" s="520"/>
      <c r="C41" s="521"/>
      <c r="D41" s="521"/>
      <c r="E41" s="521"/>
      <c r="F41" s="521"/>
      <c r="G41" s="521"/>
      <c r="H41" s="521"/>
      <c r="I41" s="521"/>
      <c r="J41" s="521"/>
      <c r="K41" s="522"/>
    </row>
    <row r="42" spans="2:11" s="492" customFormat="1" ht="36.950000000000003" customHeight="1">
      <c r="B42" s="493"/>
      <c r="C42" s="488" t="s">
        <v>155</v>
      </c>
      <c r="D42" s="494"/>
      <c r="E42" s="494"/>
      <c r="F42" s="494"/>
      <c r="G42" s="494"/>
      <c r="H42" s="494"/>
      <c r="I42" s="494"/>
      <c r="J42" s="494"/>
      <c r="K42" s="495"/>
    </row>
    <row r="43" spans="2:11" s="492" customFormat="1" ht="6.95" customHeight="1">
      <c r="B43" s="493"/>
      <c r="C43" s="494"/>
      <c r="D43" s="494"/>
      <c r="E43" s="494"/>
      <c r="F43" s="494"/>
      <c r="G43" s="494"/>
      <c r="H43" s="494"/>
      <c r="I43" s="494"/>
      <c r="J43" s="494"/>
      <c r="K43" s="495"/>
    </row>
    <row r="44" spans="2:11" s="492" customFormat="1" ht="14.45" customHeight="1">
      <c r="B44" s="493"/>
      <c r="C44" s="491" t="s">
        <v>20</v>
      </c>
      <c r="D44" s="494"/>
      <c r="E44" s="494"/>
      <c r="F44" s="494"/>
      <c r="G44" s="494"/>
      <c r="H44" s="494"/>
      <c r="I44" s="494"/>
      <c r="J44" s="494"/>
      <c r="K44" s="495"/>
    </row>
    <row r="45" spans="2:11" s="492" customFormat="1" ht="16.5" customHeight="1">
      <c r="B45" s="493"/>
      <c r="C45" s="494"/>
      <c r="D45" s="494"/>
      <c r="E45" s="961" t="str">
        <f>E7</f>
        <v>Rekonstrukce domu blok 60, č.p. 2180, ul. Táboritů v mostě, domov se zvláštním režimem</v>
      </c>
      <c r="F45" s="967"/>
      <c r="G45" s="967"/>
      <c r="H45" s="967"/>
      <c r="I45" s="494"/>
      <c r="J45" s="494"/>
      <c r="K45" s="495"/>
    </row>
    <row r="46" spans="2:11" s="492" customFormat="1" ht="14.45" customHeight="1">
      <c r="B46" s="493"/>
      <c r="C46" s="491" t="s">
        <v>150</v>
      </c>
      <c r="D46" s="494"/>
      <c r="E46" s="494"/>
      <c r="F46" s="494"/>
      <c r="G46" s="494"/>
      <c r="H46" s="494"/>
      <c r="I46" s="494"/>
      <c r="J46" s="494"/>
      <c r="K46" s="495"/>
    </row>
    <row r="47" spans="2:11" s="492" customFormat="1" ht="17.25" customHeight="1">
      <c r="B47" s="493"/>
      <c r="C47" s="494"/>
      <c r="D47" s="494"/>
      <c r="E47" s="963" t="str">
        <f>E9</f>
        <v>5 - IO 03 - Zeleň</v>
      </c>
      <c r="F47" s="962"/>
      <c r="G47" s="962"/>
      <c r="H47" s="962"/>
      <c r="I47" s="494"/>
      <c r="J47" s="494"/>
      <c r="K47" s="495"/>
    </row>
    <row r="48" spans="2:11" s="492" customFormat="1" ht="6.95" customHeight="1">
      <c r="B48" s="493"/>
      <c r="C48" s="494"/>
      <c r="D48" s="494"/>
      <c r="E48" s="494"/>
      <c r="F48" s="494"/>
      <c r="G48" s="494"/>
      <c r="H48" s="494"/>
      <c r="I48" s="494"/>
      <c r="J48" s="494"/>
      <c r="K48" s="495"/>
    </row>
    <row r="49" spans="2:47" s="492" customFormat="1" ht="18" customHeight="1">
      <c r="B49" s="493"/>
      <c r="C49" s="491" t="s">
        <v>26</v>
      </c>
      <c r="D49" s="494"/>
      <c r="E49" s="494"/>
      <c r="F49" s="496" t="str">
        <f>F12</f>
        <v>Most</v>
      </c>
      <c r="G49" s="494"/>
      <c r="H49" s="494"/>
      <c r="I49" s="491" t="s">
        <v>28</v>
      </c>
      <c r="J49" s="497" t="str">
        <f>IF(J12="","",J12)</f>
        <v>13. 12. 2017</v>
      </c>
      <c r="K49" s="495"/>
    </row>
    <row r="50" spans="2:47" s="492" customFormat="1" ht="6.95" customHeight="1">
      <c r="B50" s="493"/>
      <c r="C50" s="494"/>
      <c r="D50" s="494"/>
      <c r="E50" s="494"/>
      <c r="F50" s="494"/>
      <c r="G50" s="494"/>
      <c r="H50" s="494"/>
      <c r="I50" s="494"/>
      <c r="J50" s="494"/>
      <c r="K50" s="495"/>
    </row>
    <row r="51" spans="2:47" s="492" customFormat="1" ht="15">
      <c r="B51" s="493"/>
      <c r="C51" s="491" t="s">
        <v>34</v>
      </c>
      <c r="D51" s="494"/>
      <c r="E51" s="494"/>
      <c r="F51" s="496" t="str">
        <f>E15</f>
        <v>Mostecká bytová a.s.</v>
      </c>
      <c r="G51" s="494"/>
      <c r="H51" s="494"/>
      <c r="I51" s="491" t="s">
        <v>41</v>
      </c>
      <c r="J51" s="924" t="str">
        <f>E21</f>
        <v>Ct. Žežulka - ZEFRAPROJEKT</v>
      </c>
      <c r="K51" s="495"/>
    </row>
    <row r="52" spans="2:47" s="492" customFormat="1" ht="14.45" customHeight="1">
      <c r="B52" s="493"/>
      <c r="C52" s="491" t="s">
        <v>39</v>
      </c>
      <c r="D52" s="494"/>
      <c r="E52" s="494"/>
      <c r="F52" s="496" t="str">
        <f>IF(E18="","",E18)</f>
        <v/>
      </c>
      <c r="G52" s="494"/>
      <c r="H52" s="494"/>
      <c r="I52" s="494"/>
      <c r="J52" s="964"/>
      <c r="K52" s="495"/>
    </row>
    <row r="53" spans="2:47" s="492" customFormat="1" ht="10.35" customHeight="1">
      <c r="B53" s="493"/>
      <c r="C53" s="494"/>
      <c r="D53" s="494"/>
      <c r="E53" s="494"/>
      <c r="F53" s="494"/>
      <c r="G53" s="494"/>
      <c r="H53" s="494"/>
      <c r="I53" s="494"/>
      <c r="J53" s="494"/>
      <c r="K53" s="495"/>
    </row>
    <row r="54" spans="2:47" s="492" customFormat="1" ht="29.25" customHeight="1">
      <c r="B54" s="493"/>
      <c r="C54" s="523" t="s">
        <v>156</v>
      </c>
      <c r="D54" s="510"/>
      <c r="E54" s="510"/>
      <c r="F54" s="510"/>
      <c r="G54" s="510"/>
      <c r="H54" s="510"/>
      <c r="I54" s="510"/>
      <c r="J54" s="524" t="s">
        <v>157</v>
      </c>
      <c r="K54" s="525"/>
    </row>
    <row r="55" spans="2:47" s="492" customFormat="1" ht="10.35" customHeight="1">
      <c r="B55" s="493"/>
      <c r="C55" s="494"/>
      <c r="D55" s="494"/>
      <c r="E55" s="494"/>
      <c r="F55" s="494"/>
      <c r="G55" s="494"/>
      <c r="H55" s="494"/>
      <c r="I55" s="494"/>
      <c r="J55" s="494"/>
      <c r="K55" s="495"/>
    </row>
    <row r="56" spans="2:47" s="492" customFormat="1" ht="29.25" customHeight="1">
      <c r="B56" s="493"/>
      <c r="C56" s="526" t="s">
        <v>158</v>
      </c>
      <c r="D56" s="494"/>
      <c r="E56" s="494"/>
      <c r="F56" s="494"/>
      <c r="G56" s="494"/>
      <c r="H56" s="494"/>
      <c r="I56" s="494"/>
      <c r="J56" s="505">
        <f>J79</f>
        <v>0</v>
      </c>
      <c r="K56" s="495"/>
      <c r="AU56" s="482" t="s">
        <v>159</v>
      </c>
    </row>
    <row r="57" spans="2:47" s="533" customFormat="1" ht="24.95" customHeight="1">
      <c r="B57" s="527"/>
      <c r="C57" s="528"/>
      <c r="D57" s="529" t="s">
        <v>160</v>
      </c>
      <c r="E57" s="530"/>
      <c r="F57" s="530"/>
      <c r="G57" s="530"/>
      <c r="H57" s="530"/>
      <c r="I57" s="530"/>
      <c r="J57" s="531">
        <f>J80</f>
        <v>0</v>
      </c>
      <c r="K57" s="532"/>
    </row>
    <row r="58" spans="2:47" s="540" customFormat="1" ht="19.899999999999999" customHeight="1">
      <c r="B58" s="534"/>
      <c r="C58" s="535"/>
      <c r="D58" s="536" t="s">
        <v>1954</v>
      </c>
      <c r="E58" s="537"/>
      <c r="F58" s="537"/>
      <c r="G58" s="537"/>
      <c r="H58" s="537"/>
      <c r="I58" s="537"/>
      <c r="J58" s="538">
        <f>J81</f>
        <v>0</v>
      </c>
      <c r="K58" s="539"/>
    </row>
    <row r="59" spans="2:47" s="540" customFormat="1" ht="19.899999999999999" customHeight="1">
      <c r="B59" s="534"/>
      <c r="C59" s="535"/>
      <c r="D59" s="536" t="s">
        <v>165</v>
      </c>
      <c r="E59" s="537"/>
      <c r="F59" s="537"/>
      <c r="G59" s="537"/>
      <c r="H59" s="537"/>
      <c r="I59" s="537"/>
      <c r="J59" s="538">
        <f>J288</f>
        <v>0</v>
      </c>
      <c r="K59" s="539"/>
    </row>
    <row r="60" spans="2:47" s="492" customFormat="1" ht="21.75" customHeight="1">
      <c r="B60" s="493"/>
      <c r="C60" s="494"/>
      <c r="D60" s="494"/>
      <c r="E60" s="494"/>
      <c r="F60" s="494"/>
      <c r="G60" s="494"/>
      <c r="H60" s="494"/>
      <c r="I60" s="494"/>
      <c r="J60" s="494"/>
      <c r="K60" s="495"/>
    </row>
    <row r="61" spans="2:47" s="492" customFormat="1" ht="6.95" customHeight="1">
      <c r="B61" s="517"/>
      <c r="C61" s="518"/>
      <c r="D61" s="518"/>
      <c r="E61" s="518"/>
      <c r="F61" s="518"/>
      <c r="G61" s="518"/>
      <c r="H61" s="518"/>
      <c r="I61" s="518"/>
      <c r="J61" s="518"/>
      <c r="K61" s="519"/>
    </row>
    <row r="65" spans="2:63" s="492" customFormat="1" ht="6.95" customHeight="1">
      <c r="B65" s="520"/>
      <c r="C65" s="521"/>
      <c r="D65" s="521"/>
      <c r="E65" s="521"/>
      <c r="F65" s="521"/>
      <c r="G65" s="521"/>
      <c r="H65" s="521"/>
      <c r="I65" s="521"/>
      <c r="J65" s="521"/>
      <c r="K65" s="521"/>
      <c r="L65" s="493"/>
    </row>
    <row r="66" spans="2:63" s="492" customFormat="1" ht="36.950000000000003" customHeight="1">
      <c r="B66" s="493"/>
      <c r="C66" s="541" t="s">
        <v>181</v>
      </c>
      <c r="L66" s="493"/>
    </row>
    <row r="67" spans="2:63" s="492" customFormat="1" ht="6.95" customHeight="1">
      <c r="B67" s="493"/>
      <c r="L67" s="493"/>
    </row>
    <row r="68" spans="2:63" s="492" customFormat="1" ht="14.45" customHeight="1">
      <c r="B68" s="493"/>
      <c r="C68" s="542" t="s">
        <v>20</v>
      </c>
      <c r="L68" s="493"/>
    </row>
    <row r="69" spans="2:63" s="492" customFormat="1" ht="16.5" customHeight="1">
      <c r="B69" s="493"/>
      <c r="E69" s="965" t="str">
        <f>E7</f>
        <v>Rekonstrukce domu blok 60, č.p. 2180, ul. Táboritů v mostě, domov se zvláštním režimem</v>
      </c>
      <c r="F69" s="966"/>
      <c r="G69" s="966"/>
      <c r="H69" s="966"/>
      <c r="L69" s="493"/>
    </row>
    <row r="70" spans="2:63" s="492" customFormat="1" ht="14.45" customHeight="1">
      <c r="B70" s="493"/>
      <c r="C70" s="542" t="s">
        <v>150</v>
      </c>
      <c r="L70" s="493"/>
    </row>
    <row r="71" spans="2:63" s="492" customFormat="1" ht="17.25" customHeight="1">
      <c r="B71" s="493"/>
      <c r="E71" s="935" t="str">
        <f>E9</f>
        <v>5 - IO 03 - Zeleň</v>
      </c>
      <c r="F71" s="959"/>
      <c r="G71" s="959"/>
      <c r="H71" s="959"/>
      <c r="L71" s="493"/>
    </row>
    <row r="72" spans="2:63" s="492" customFormat="1" ht="6.95" customHeight="1">
      <c r="B72" s="493"/>
      <c r="L72" s="493"/>
    </row>
    <row r="73" spans="2:63" s="492" customFormat="1" ht="18" customHeight="1">
      <c r="B73" s="493"/>
      <c r="C73" s="542" t="s">
        <v>26</v>
      </c>
      <c r="F73" s="543" t="str">
        <f>F12</f>
        <v>Most</v>
      </c>
      <c r="I73" s="542" t="s">
        <v>28</v>
      </c>
      <c r="J73" s="544" t="str">
        <f>IF(J12="","",J12)</f>
        <v>13. 12. 2017</v>
      </c>
      <c r="L73" s="493"/>
    </row>
    <row r="74" spans="2:63" s="492" customFormat="1" ht="6.95" customHeight="1">
      <c r="B74" s="493"/>
      <c r="L74" s="493"/>
    </row>
    <row r="75" spans="2:63" s="492" customFormat="1" ht="15">
      <c r="B75" s="493"/>
      <c r="C75" s="542" t="s">
        <v>34</v>
      </c>
      <c r="F75" s="543" t="str">
        <f>E15</f>
        <v>Mostecká bytová a.s.</v>
      </c>
      <c r="I75" s="542" t="s">
        <v>41</v>
      </c>
      <c r="J75" s="543" t="str">
        <f>E21</f>
        <v>Ct. Žežulka - ZEFRAPROJEKT</v>
      </c>
      <c r="L75" s="493"/>
    </row>
    <row r="76" spans="2:63" s="492" customFormat="1" ht="14.45" customHeight="1">
      <c r="B76" s="493"/>
      <c r="C76" s="542" t="s">
        <v>39</v>
      </c>
      <c r="F76" s="543" t="str">
        <f>IF(E18="","",E18)</f>
        <v/>
      </c>
      <c r="L76" s="493"/>
    </row>
    <row r="77" spans="2:63" s="492" customFormat="1" ht="10.35" customHeight="1">
      <c r="B77" s="493"/>
      <c r="L77" s="493"/>
    </row>
    <row r="78" spans="2:63" s="552" customFormat="1" ht="29.25" customHeight="1">
      <c r="B78" s="545"/>
      <c r="C78" s="546" t="s">
        <v>182</v>
      </c>
      <c r="D78" s="547" t="s">
        <v>67</v>
      </c>
      <c r="E78" s="547" t="s">
        <v>63</v>
      </c>
      <c r="F78" s="547" t="s">
        <v>183</v>
      </c>
      <c r="G78" s="547" t="s">
        <v>184</v>
      </c>
      <c r="H78" s="547" t="s">
        <v>185</v>
      </c>
      <c r="I78" s="547" t="s">
        <v>186</v>
      </c>
      <c r="J78" s="547" t="s">
        <v>157</v>
      </c>
      <c r="K78" s="548" t="s">
        <v>187</v>
      </c>
      <c r="L78" s="545"/>
      <c r="M78" s="549" t="s">
        <v>188</v>
      </c>
      <c r="N78" s="550" t="s">
        <v>52</v>
      </c>
      <c r="O78" s="550" t="s">
        <v>189</v>
      </c>
      <c r="P78" s="550" t="s">
        <v>190</v>
      </c>
      <c r="Q78" s="550" t="s">
        <v>191</v>
      </c>
      <c r="R78" s="550" t="s">
        <v>192</v>
      </c>
      <c r="S78" s="550" t="s">
        <v>193</v>
      </c>
      <c r="T78" s="551" t="s">
        <v>194</v>
      </c>
    </row>
    <row r="79" spans="2:63" s="492" customFormat="1" ht="29.25" customHeight="1">
      <c r="B79" s="493"/>
      <c r="C79" s="553" t="s">
        <v>158</v>
      </c>
      <c r="J79" s="554">
        <f>BK79</f>
        <v>0</v>
      </c>
      <c r="L79" s="493"/>
      <c r="M79" s="555"/>
      <c r="N79" s="502"/>
      <c r="O79" s="502"/>
      <c r="P79" s="556">
        <f>P80</f>
        <v>0</v>
      </c>
      <c r="Q79" s="502"/>
      <c r="R79" s="556">
        <f>R80</f>
        <v>8.5467759999999995</v>
      </c>
      <c r="S79" s="502"/>
      <c r="T79" s="557">
        <f>T80</f>
        <v>0</v>
      </c>
      <c r="AT79" s="482" t="s">
        <v>81</v>
      </c>
      <c r="AU79" s="482" t="s">
        <v>159</v>
      </c>
      <c r="BK79" s="558">
        <f>BK80</f>
        <v>0</v>
      </c>
    </row>
    <row r="80" spans="2:63" s="560" customFormat="1" ht="37.35" customHeight="1">
      <c r="B80" s="559"/>
      <c r="D80" s="561" t="s">
        <v>81</v>
      </c>
      <c r="E80" s="562" t="s">
        <v>195</v>
      </c>
      <c r="F80" s="562" t="s">
        <v>196</v>
      </c>
      <c r="J80" s="563">
        <f>BK80</f>
        <v>0</v>
      </c>
      <c r="L80" s="559"/>
      <c r="M80" s="564"/>
      <c r="N80" s="565"/>
      <c r="O80" s="565"/>
      <c r="P80" s="566">
        <f>P81+P288</f>
        <v>0</v>
      </c>
      <c r="Q80" s="565"/>
      <c r="R80" s="566">
        <f>R81+R288</f>
        <v>8.5467759999999995</v>
      </c>
      <c r="S80" s="565"/>
      <c r="T80" s="567">
        <f>T81+T288</f>
        <v>0</v>
      </c>
      <c r="AR80" s="561" t="s">
        <v>11</v>
      </c>
      <c r="AT80" s="568" t="s">
        <v>81</v>
      </c>
      <c r="AU80" s="568" t="s">
        <v>82</v>
      </c>
      <c r="AY80" s="561" t="s">
        <v>197</v>
      </c>
      <c r="BK80" s="569">
        <f>BK81+BK288</f>
        <v>0</v>
      </c>
    </row>
    <row r="81" spans="2:65" s="560" customFormat="1" ht="19.899999999999999" customHeight="1">
      <c r="B81" s="559"/>
      <c r="D81" s="561" t="s">
        <v>81</v>
      </c>
      <c r="E81" s="570" t="s">
        <v>11</v>
      </c>
      <c r="F81" s="570" t="s">
        <v>1967</v>
      </c>
      <c r="J81" s="571">
        <f>BK81</f>
        <v>0</v>
      </c>
      <c r="L81" s="559"/>
      <c r="M81" s="564"/>
      <c r="N81" s="565"/>
      <c r="O81" s="565"/>
      <c r="P81" s="566">
        <f>SUM(P82:P287)</f>
        <v>0</v>
      </c>
      <c r="Q81" s="565"/>
      <c r="R81" s="566">
        <f>SUM(R82:R287)</f>
        <v>8.5467759999999995</v>
      </c>
      <c r="S81" s="565"/>
      <c r="T81" s="567">
        <f>SUM(T82:T287)</f>
        <v>0</v>
      </c>
      <c r="AR81" s="561" t="s">
        <v>11</v>
      </c>
      <c r="AT81" s="568" t="s">
        <v>81</v>
      </c>
      <c r="AU81" s="568" t="s">
        <v>11</v>
      </c>
      <c r="AY81" s="561" t="s">
        <v>197</v>
      </c>
      <c r="BK81" s="569">
        <f>SUM(BK82:BK287)</f>
        <v>0</v>
      </c>
    </row>
    <row r="82" spans="2:65" s="492" customFormat="1" ht="25.5" customHeight="1">
      <c r="B82" s="493"/>
      <c r="C82" s="572" t="s">
        <v>11</v>
      </c>
      <c r="D82" s="572" t="s">
        <v>199</v>
      </c>
      <c r="E82" s="573" t="s">
        <v>6533</v>
      </c>
      <c r="F82" s="574" t="s">
        <v>6534</v>
      </c>
      <c r="G82" s="575" t="s">
        <v>202</v>
      </c>
      <c r="H82" s="576">
        <v>2</v>
      </c>
      <c r="I82" s="7"/>
      <c r="J82" s="577">
        <f>ROUND(I82*H82,0)</f>
        <v>0</v>
      </c>
      <c r="K82" s="574" t="s">
        <v>203</v>
      </c>
      <c r="L82" s="493"/>
      <c r="M82" s="578" t="s">
        <v>5</v>
      </c>
      <c r="N82" s="579" t="s">
        <v>53</v>
      </c>
      <c r="O82" s="494"/>
      <c r="P82" s="580">
        <f>O82*H82</f>
        <v>0</v>
      </c>
      <c r="Q82" s="580">
        <v>0</v>
      </c>
      <c r="R82" s="580">
        <f>Q82*H82</f>
        <v>0</v>
      </c>
      <c r="S82" s="580">
        <v>0</v>
      </c>
      <c r="T82" s="581">
        <f>S82*H82</f>
        <v>0</v>
      </c>
      <c r="AR82" s="482" t="s">
        <v>129</v>
      </c>
      <c r="AT82" s="482" t="s">
        <v>199</v>
      </c>
      <c r="AU82" s="482" t="s">
        <v>89</v>
      </c>
      <c r="AY82" s="482" t="s">
        <v>197</v>
      </c>
      <c r="BE82" s="582">
        <f>IF(N82="základní",J82,0)</f>
        <v>0</v>
      </c>
      <c r="BF82" s="582">
        <f>IF(N82="snížená",J82,0)</f>
        <v>0</v>
      </c>
      <c r="BG82" s="582">
        <f>IF(N82="zákl. přenesená",J82,0)</f>
        <v>0</v>
      </c>
      <c r="BH82" s="582">
        <f>IF(N82="sníž. přenesená",J82,0)</f>
        <v>0</v>
      </c>
      <c r="BI82" s="582">
        <f>IF(N82="nulová",J82,0)</f>
        <v>0</v>
      </c>
      <c r="BJ82" s="482" t="s">
        <v>11</v>
      </c>
      <c r="BK82" s="582">
        <f>ROUND(I82*H82,0)</f>
        <v>0</v>
      </c>
      <c r="BL82" s="482" t="s">
        <v>129</v>
      </c>
      <c r="BM82" s="482" t="s">
        <v>6535</v>
      </c>
    </row>
    <row r="83" spans="2:65" s="492" customFormat="1" ht="135">
      <c r="B83" s="493"/>
      <c r="D83" s="594" t="s">
        <v>257</v>
      </c>
      <c r="F83" s="595" t="s">
        <v>6536</v>
      </c>
      <c r="L83" s="493"/>
      <c r="M83" s="596"/>
      <c r="N83" s="494"/>
      <c r="O83" s="494"/>
      <c r="P83" s="494"/>
      <c r="Q83" s="494"/>
      <c r="R83" s="494"/>
      <c r="S83" s="494"/>
      <c r="T83" s="597"/>
      <c r="AT83" s="482" t="s">
        <v>257</v>
      </c>
      <c r="AU83" s="482" t="s">
        <v>89</v>
      </c>
    </row>
    <row r="84" spans="2:65" s="599" customFormat="1">
      <c r="B84" s="598"/>
      <c r="D84" s="594" t="s">
        <v>205</v>
      </c>
      <c r="E84" s="600" t="s">
        <v>5</v>
      </c>
      <c r="F84" s="601" t="s">
        <v>6537</v>
      </c>
      <c r="H84" s="600" t="s">
        <v>5</v>
      </c>
      <c r="L84" s="598"/>
      <c r="M84" s="602"/>
      <c r="N84" s="603"/>
      <c r="O84" s="603"/>
      <c r="P84" s="603"/>
      <c r="Q84" s="603"/>
      <c r="R84" s="603"/>
      <c r="S84" s="603"/>
      <c r="T84" s="604"/>
      <c r="AT84" s="600" t="s">
        <v>205</v>
      </c>
      <c r="AU84" s="600" t="s">
        <v>89</v>
      </c>
      <c r="AV84" s="599" t="s">
        <v>11</v>
      </c>
      <c r="AW84" s="599" t="s">
        <v>43</v>
      </c>
      <c r="AX84" s="599" t="s">
        <v>82</v>
      </c>
      <c r="AY84" s="600" t="s">
        <v>197</v>
      </c>
    </row>
    <row r="85" spans="2:65" s="606" customFormat="1">
      <c r="B85" s="605"/>
      <c r="D85" s="594" t="s">
        <v>205</v>
      </c>
      <c r="E85" s="607" t="s">
        <v>5</v>
      </c>
      <c r="F85" s="608" t="s">
        <v>6538</v>
      </c>
      <c r="H85" s="609">
        <v>2</v>
      </c>
      <c r="L85" s="605"/>
      <c r="M85" s="610"/>
      <c r="N85" s="611"/>
      <c r="O85" s="611"/>
      <c r="P85" s="611"/>
      <c r="Q85" s="611"/>
      <c r="R85" s="611"/>
      <c r="S85" s="611"/>
      <c r="T85" s="612"/>
      <c r="AT85" s="607" t="s">
        <v>205</v>
      </c>
      <c r="AU85" s="607" t="s">
        <v>89</v>
      </c>
      <c r="AV85" s="606" t="s">
        <v>89</v>
      </c>
      <c r="AW85" s="606" t="s">
        <v>43</v>
      </c>
      <c r="AX85" s="606" t="s">
        <v>82</v>
      </c>
      <c r="AY85" s="607" t="s">
        <v>197</v>
      </c>
    </row>
    <row r="86" spans="2:65" s="614" customFormat="1">
      <c r="B86" s="613"/>
      <c r="D86" s="594" t="s">
        <v>205</v>
      </c>
      <c r="E86" s="615" t="s">
        <v>5</v>
      </c>
      <c r="F86" s="616" t="s">
        <v>210</v>
      </c>
      <c r="H86" s="617">
        <v>2</v>
      </c>
      <c r="L86" s="613"/>
      <c r="M86" s="618"/>
      <c r="N86" s="619"/>
      <c r="O86" s="619"/>
      <c r="P86" s="619"/>
      <c r="Q86" s="619"/>
      <c r="R86" s="619"/>
      <c r="S86" s="619"/>
      <c r="T86" s="620"/>
      <c r="AT86" s="615" t="s">
        <v>205</v>
      </c>
      <c r="AU86" s="615" t="s">
        <v>89</v>
      </c>
      <c r="AV86" s="614" t="s">
        <v>129</v>
      </c>
      <c r="AW86" s="614" t="s">
        <v>43</v>
      </c>
      <c r="AX86" s="614" t="s">
        <v>11</v>
      </c>
      <c r="AY86" s="615" t="s">
        <v>197</v>
      </c>
    </row>
    <row r="87" spans="2:65" s="492" customFormat="1" ht="25.5" customHeight="1">
      <c r="B87" s="493"/>
      <c r="C87" s="572" t="s">
        <v>89</v>
      </c>
      <c r="D87" s="572" t="s">
        <v>199</v>
      </c>
      <c r="E87" s="573" t="s">
        <v>6539</v>
      </c>
      <c r="F87" s="574" t="s">
        <v>6540</v>
      </c>
      <c r="G87" s="575" t="s">
        <v>202</v>
      </c>
      <c r="H87" s="576">
        <v>3</v>
      </c>
      <c r="I87" s="7"/>
      <c r="J87" s="577">
        <f>ROUND(I87*H87,0)</f>
        <v>0</v>
      </c>
      <c r="K87" s="574" t="s">
        <v>203</v>
      </c>
      <c r="L87" s="493"/>
      <c r="M87" s="578" t="s">
        <v>5</v>
      </c>
      <c r="N87" s="579" t="s">
        <v>53</v>
      </c>
      <c r="O87" s="494"/>
      <c r="P87" s="580">
        <f>O87*H87</f>
        <v>0</v>
      </c>
      <c r="Q87" s="580">
        <v>0</v>
      </c>
      <c r="R87" s="580">
        <f>Q87*H87</f>
        <v>0</v>
      </c>
      <c r="S87" s="580">
        <v>0</v>
      </c>
      <c r="T87" s="581">
        <f>S87*H87</f>
        <v>0</v>
      </c>
      <c r="AR87" s="482" t="s">
        <v>129</v>
      </c>
      <c r="AT87" s="482" t="s">
        <v>199</v>
      </c>
      <c r="AU87" s="482" t="s">
        <v>89</v>
      </c>
      <c r="AY87" s="482" t="s">
        <v>197</v>
      </c>
      <c r="BE87" s="582">
        <f>IF(N87="základní",J87,0)</f>
        <v>0</v>
      </c>
      <c r="BF87" s="582">
        <f>IF(N87="snížená",J87,0)</f>
        <v>0</v>
      </c>
      <c r="BG87" s="582">
        <f>IF(N87="zákl. přenesená",J87,0)</f>
        <v>0</v>
      </c>
      <c r="BH87" s="582">
        <f>IF(N87="sníž. přenesená",J87,0)</f>
        <v>0</v>
      </c>
      <c r="BI87" s="582">
        <f>IF(N87="nulová",J87,0)</f>
        <v>0</v>
      </c>
      <c r="BJ87" s="482" t="s">
        <v>11</v>
      </c>
      <c r="BK87" s="582">
        <f>ROUND(I87*H87,0)</f>
        <v>0</v>
      </c>
      <c r="BL87" s="482" t="s">
        <v>129</v>
      </c>
      <c r="BM87" s="482" t="s">
        <v>6541</v>
      </c>
    </row>
    <row r="88" spans="2:65" s="492" customFormat="1" ht="135">
      <c r="B88" s="493"/>
      <c r="D88" s="594" t="s">
        <v>257</v>
      </c>
      <c r="F88" s="595" t="s">
        <v>6536</v>
      </c>
      <c r="L88" s="493"/>
      <c r="M88" s="596"/>
      <c r="N88" s="494"/>
      <c r="O88" s="494"/>
      <c r="P88" s="494"/>
      <c r="Q88" s="494"/>
      <c r="R88" s="494"/>
      <c r="S88" s="494"/>
      <c r="T88" s="597"/>
      <c r="AT88" s="482" t="s">
        <v>257</v>
      </c>
      <c r="AU88" s="482" t="s">
        <v>89</v>
      </c>
    </row>
    <row r="89" spans="2:65" s="599" customFormat="1">
      <c r="B89" s="598"/>
      <c r="D89" s="594" t="s">
        <v>205</v>
      </c>
      <c r="E89" s="600" t="s">
        <v>5</v>
      </c>
      <c r="F89" s="601" t="s">
        <v>6537</v>
      </c>
      <c r="H89" s="600" t="s">
        <v>5</v>
      </c>
      <c r="L89" s="598"/>
      <c r="M89" s="602"/>
      <c r="N89" s="603"/>
      <c r="O89" s="603"/>
      <c r="P89" s="603"/>
      <c r="Q89" s="603"/>
      <c r="R89" s="603"/>
      <c r="S89" s="603"/>
      <c r="T89" s="604"/>
      <c r="AT89" s="600" t="s">
        <v>205</v>
      </c>
      <c r="AU89" s="600" t="s">
        <v>89</v>
      </c>
      <c r="AV89" s="599" t="s">
        <v>11</v>
      </c>
      <c r="AW89" s="599" t="s">
        <v>43</v>
      </c>
      <c r="AX89" s="599" t="s">
        <v>82</v>
      </c>
      <c r="AY89" s="600" t="s">
        <v>197</v>
      </c>
    </row>
    <row r="90" spans="2:65" s="606" customFormat="1">
      <c r="B90" s="605"/>
      <c r="D90" s="594" t="s">
        <v>205</v>
      </c>
      <c r="E90" s="607" t="s">
        <v>5</v>
      </c>
      <c r="F90" s="608" t="s">
        <v>6542</v>
      </c>
      <c r="H90" s="609">
        <v>1</v>
      </c>
      <c r="L90" s="605"/>
      <c r="M90" s="610"/>
      <c r="N90" s="611"/>
      <c r="O90" s="611"/>
      <c r="P90" s="611"/>
      <c r="Q90" s="611"/>
      <c r="R90" s="611"/>
      <c r="S90" s="611"/>
      <c r="T90" s="612"/>
      <c r="AT90" s="607" t="s">
        <v>205</v>
      </c>
      <c r="AU90" s="607" t="s">
        <v>89</v>
      </c>
      <c r="AV90" s="606" t="s">
        <v>89</v>
      </c>
      <c r="AW90" s="606" t="s">
        <v>43</v>
      </c>
      <c r="AX90" s="606" t="s">
        <v>82</v>
      </c>
      <c r="AY90" s="607" t="s">
        <v>197</v>
      </c>
    </row>
    <row r="91" spans="2:65" s="606" customFormat="1">
      <c r="B91" s="605"/>
      <c r="D91" s="594" t="s">
        <v>205</v>
      </c>
      <c r="E91" s="607" t="s">
        <v>5</v>
      </c>
      <c r="F91" s="608" t="s">
        <v>6543</v>
      </c>
      <c r="H91" s="609">
        <v>2</v>
      </c>
      <c r="L91" s="605"/>
      <c r="M91" s="610"/>
      <c r="N91" s="611"/>
      <c r="O91" s="611"/>
      <c r="P91" s="611"/>
      <c r="Q91" s="611"/>
      <c r="R91" s="611"/>
      <c r="S91" s="611"/>
      <c r="T91" s="612"/>
      <c r="AT91" s="607" t="s">
        <v>205</v>
      </c>
      <c r="AU91" s="607" t="s">
        <v>89</v>
      </c>
      <c r="AV91" s="606" t="s">
        <v>89</v>
      </c>
      <c r="AW91" s="606" t="s">
        <v>43</v>
      </c>
      <c r="AX91" s="606" t="s">
        <v>82</v>
      </c>
      <c r="AY91" s="607" t="s">
        <v>197</v>
      </c>
    </row>
    <row r="92" spans="2:65" s="614" customFormat="1">
      <c r="B92" s="613"/>
      <c r="D92" s="594" t="s">
        <v>205</v>
      </c>
      <c r="E92" s="615" t="s">
        <v>5</v>
      </c>
      <c r="F92" s="616" t="s">
        <v>210</v>
      </c>
      <c r="H92" s="617">
        <v>3</v>
      </c>
      <c r="L92" s="613"/>
      <c r="M92" s="618"/>
      <c r="N92" s="619"/>
      <c r="O92" s="619"/>
      <c r="P92" s="619"/>
      <c r="Q92" s="619"/>
      <c r="R92" s="619"/>
      <c r="S92" s="619"/>
      <c r="T92" s="620"/>
      <c r="AT92" s="615" t="s">
        <v>205</v>
      </c>
      <c r="AU92" s="615" t="s">
        <v>89</v>
      </c>
      <c r="AV92" s="614" t="s">
        <v>129</v>
      </c>
      <c r="AW92" s="614" t="s">
        <v>43</v>
      </c>
      <c r="AX92" s="614" t="s">
        <v>11</v>
      </c>
      <c r="AY92" s="615" t="s">
        <v>197</v>
      </c>
    </row>
    <row r="93" spans="2:65" s="492" customFormat="1" ht="25.5" customHeight="1">
      <c r="B93" s="493"/>
      <c r="C93" s="572" t="s">
        <v>114</v>
      </c>
      <c r="D93" s="572" t="s">
        <v>199</v>
      </c>
      <c r="E93" s="573" t="s">
        <v>6544</v>
      </c>
      <c r="F93" s="574" t="s">
        <v>6545</v>
      </c>
      <c r="G93" s="575" t="s">
        <v>202</v>
      </c>
      <c r="H93" s="576">
        <v>1</v>
      </c>
      <c r="I93" s="7"/>
      <c r="J93" s="577">
        <f>ROUND(I93*H93,0)</f>
        <v>0</v>
      </c>
      <c r="K93" s="574" t="s">
        <v>203</v>
      </c>
      <c r="L93" s="493"/>
      <c r="M93" s="578" t="s">
        <v>5</v>
      </c>
      <c r="N93" s="579" t="s">
        <v>53</v>
      </c>
      <c r="O93" s="494"/>
      <c r="P93" s="580">
        <f>O93*H93</f>
        <v>0</v>
      </c>
      <c r="Q93" s="580">
        <v>0</v>
      </c>
      <c r="R93" s="580">
        <f>Q93*H93</f>
        <v>0</v>
      </c>
      <c r="S93" s="580">
        <v>0</v>
      </c>
      <c r="T93" s="581">
        <f>S93*H93</f>
        <v>0</v>
      </c>
      <c r="AR93" s="482" t="s">
        <v>129</v>
      </c>
      <c r="AT93" s="482" t="s">
        <v>199</v>
      </c>
      <c r="AU93" s="482" t="s">
        <v>89</v>
      </c>
      <c r="AY93" s="482" t="s">
        <v>197</v>
      </c>
      <c r="BE93" s="582">
        <f>IF(N93="základní",J93,0)</f>
        <v>0</v>
      </c>
      <c r="BF93" s="582">
        <f>IF(N93="snížená",J93,0)</f>
        <v>0</v>
      </c>
      <c r="BG93" s="582">
        <f>IF(N93="zákl. přenesená",J93,0)</f>
        <v>0</v>
      </c>
      <c r="BH93" s="582">
        <f>IF(N93="sníž. přenesená",J93,0)</f>
        <v>0</v>
      </c>
      <c r="BI93" s="582">
        <f>IF(N93="nulová",J93,0)</f>
        <v>0</v>
      </c>
      <c r="BJ93" s="482" t="s">
        <v>11</v>
      </c>
      <c r="BK93" s="582">
        <f>ROUND(I93*H93,0)</f>
        <v>0</v>
      </c>
      <c r="BL93" s="482" t="s">
        <v>129</v>
      </c>
      <c r="BM93" s="482" t="s">
        <v>6546</v>
      </c>
    </row>
    <row r="94" spans="2:65" s="492" customFormat="1" ht="135">
      <c r="B94" s="493"/>
      <c r="D94" s="594" t="s">
        <v>257</v>
      </c>
      <c r="F94" s="595" t="s">
        <v>6547</v>
      </c>
      <c r="L94" s="493"/>
      <c r="M94" s="596"/>
      <c r="N94" s="494"/>
      <c r="O94" s="494"/>
      <c r="P94" s="494"/>
      <c r="Q94" s="494"/>
      <c r="R94" s="494"/>
      <c r="S94" s="494"/>
      <c r="T94" s="597"/>
      <c r="AT94" s="482" t="s">
        <v>257</v>
      </c>
      <c r="AU94" s="482" t="s">
        <v>89</v>
      </c>
    </row>
    <row r="95" spans="2:65" s="599" customFormat="1">
      <c r="B95" s="598"/>
      <c r="D95" s="594" t="s">
        <v>205</v>
      </c>
      <c r="E95" s="600" t="s">
        <v>5</v>
      </c>
      <c r="F95" s="601" t="s">
        <v>6537</v>
      </c>
      <c r="H95" s="600" t="s">
        <v>5</v>
      </c>
      <c r="L95" s="598"/>
      <c r="M95" s="602"/>
      <c r="N95" s="603"/>
      <c r="O95" s="603"/>
      <c r="P95" s="603"/>
      <c r="Q95" s="603"/>
      <c r="R95" s="603"/>
      <c r="S95" s="603"/>
      <c r="T95" s="604"/>
      <c r="AT95" s="600" t="s">
        <v>205</v>
      </c>
      <c r="AU95" s="600" t="s">
        <v>89</v>
      </c>
      <c r="AV95" s="599" t="s">
        <v>11</v>
      </c>
      <c r="AW95" s="599" t="s">
        <v>43</v>
      </c>
      <c r="AX95" s="599" t="s">
        <v>82</v>
      </c>
      <c r="AY95" s="600" t="s">
        <v>197</v>
      </c>
    </row>
    <row r="96" spans="2:65" s="606" customFormat="1">
      <c r="B96" s="605"/>
      <c r="D96" s="594" t="s">
        <v>205</v>
      </c>
      <c r="E96" s="607" t="s">
        <v>5</v>
      </c>
      <c r="F96" s="608" t="s">
        <v>6548</v>
      </c>
      <c r="H96" s="609">
        <v>1</v>
      </c>
      <c r="L96" s="605"/>
      <c r="M96" s="610"/>
      <c r="N96" s="611"/>
      <c r="O96" s="611"/>
      <c r="P96" s="611"/>
      <c r="Q96" s="611"/>
      <c r="R96" s="611"/>
      <c r="S96" s="611"/>
      <c r="T96" s="612"/>
      <c r="AT96" s="607" t="s">
        <v>205</v>
      </c>
      <c r="AU96" s="607" t="s">
        <v>89</v>
      </c>
      <c r="AV96" s="606" t="s">
        <v>89</v>
      </c>
      <c r="AW96" s="606" t="s">
        <v>43</v>
      </c>
      <c r="AX96" s="606" t="s">
        <v>82</v>
      </c>
      <c r="AY96" s="607" t="s">
        <v>197</v>
      </c>
    </row>
    <row r="97" spans="2:65" s="614" customFormat="1">
      <c r="B97" s="613"/>
      <c r="D97" s="594" t="s">
        <v>205</v>
      </c>
      <c r="E97" s="615" t="s">
        <v>5</v>
      </c>
      <c r="F97" s="616" t="s">
        <v>210</v>
      </c>
      <c r="H97" s="617">
        <v>1</v>
      </c>
      <c r="L97" s="613"/>
      <c r="M97" s="618"/>
      <c r="N97" s="619"/>
      <c r="O97" s="619"/>
      <c r="P97" s="619"/>
      <c r="Q97" s="619"/>
      <c r="R97" s="619"/>
      <c r="S97" s="619"/>
      <c r="T97" s="620"/>
      <c r="AT97" s="615" t="s">
        <v>205</v>
      </c>
      <c r="AU97" s="615" t="s">
        <v>89</v>
      </c>
      <c r="AV97" s="614" t="s">
        <v>129</v>
      </c>
      <c r="AW97" s="614" t="s">
        <v>43</v>
      </c>
      <c r="AX97" s="614" t="s">
        <v>11</v>
      </c>
      <c r="AY97" s="615" t="s">
        <v>197</v>
      </c>
    </row>
    <row r="98" spans="2:65" s="492" customFormat="1" ht="25.5" customHeight="1">
      <c r="B98" s="493"/>
      <c r="C98" s="572" t="s">
        <v>129</v>
      </c>
      <c r="D98" s="572" t="s">
        <v>199</v>
      </c>
      <c r="E98" s="573" t="s">
        <v>6549</v>
      </c>
      <c r="F98" s="574" t="s">
        <v>6550</v>
      </c>
      <c r="G98" s="575" t="s">
        <v>202</v>
      </c>
      <c r="H98" s="576">
        <v>2</v>
      </c>
      <c r="I98" s="7"/>
      <c r="J98" s="577">
        <f>ROUND(I98*H98,0)</f>
        <v>0</v>
      </c>
      <c r="K98" s="574" t="s">
        <v>203</v>
      </c>
      <c r="L98" s="493"/>
      <c r="M98" s="578" t="s">
        <v>5</v>
      </c>
      <c r="N98" s="579" t="s">
        <v>53</v>
      </c>
      <c r="O98" s="494"/>
      <c r="P98" s="580">
        <f>O98*H98</f>
        <v>0</v>
      </c>
      <c r="Q98" s="580">
        <v>0</v>
      </c>
      <c r="R98" s="580">
        <f>Q98*H98</f>
        <v>0</v>
      </c>
      <c r="S98" s="580">
        <v>0</v>
      </c>
      <c r="T98" s="581">
        <f>S98*H98</f>
        <v>0</v>
      </c>
      <c r="AR98" s="482" t="s">
        <v>129</v>
      </c>
      <c r="AT98" s="482" t="s">
        <v>199</v>
      </c>
      <c r="AU98" s="482" t="s">
        <v>89</v>
      </c>
      <c r="AY98" s="482" t="s">
        <v>197</v>
      </c>
      <c r="BE98" s="582">
        <f>IF(N98="základní",J98,0)</f>
        <v>0</v>
      </c>
      <c r="BF98" s="582">
        <f>IF(N98="snížená",J98,0)</f>
        <v>0</v>
      </c>
      <c r="BG98" s="582">
        <f>IF(N98="zákl. přenesená",J98,0)</f>
        <v>0</v>
      </c>
      <c r="BH98" s="582">
        <f>IF(N98="sníž. přenesená",J98,0)</f>
        <v>0</v>
      </c>
      <c r="BI98" s="582">
        <f>IF(N98="nulová",J98,0)</f>
        <v>0</v>
      </c>
      <c r="BJ98" s="482" t="s">
        <v>11</v>
      </c>
      <c r="BK98" s="582">
        <f>ROUND(I98*H98,0)</f>
        <v>0</v>
      </c>
      <c r="BL98" s="482" t="s">
        <v>129</v>
      </c>
      <c r="BM98" s="482" t="s">
        <v>6551</v>
      </c>
    </row>
    <row r="99" spans="2:65" s="492" customFormat="1" ht="162">
      <c r="B99" s="493"/>
      <c r="D99" s="594" t="s">
        <v>257</v>
      </c>
      <c r="F99" s="595" t="s">
        <v>6552</v>
      </c>
      <c r="L99" s="493"/>
      <c r="M99" s="596"/>
      <c r="N99" s="494"/>
      <c r="O99" s="494"/>
      <c r="P99" s="494"/>
      <c r="Q99" s="494"/>
      <c r="R99" s="494"/>
      <c r="S99" s="494"/>
      <c r="T99" s="597"/>
      <c r="AT99" s="482" t="s">
        <v>257</v>
      </c>
      <c r="AU99" s="482" t="s">
        <v>89</v>
      </c>
    </row>
    <row r="100" spans="2:65" s="492" customFormat="1" ht="25.5" customHeight="1">
      <c r="B100" s="493"/>
      <c r="C100" s="572" t="s">
        <v>132</v>
      </c>
      <c r="D100" s="572" t="s">
        <v>199</v>
      </c>
      <c r="E100" s="573" t="s">
        <v>6553</v>
      </c>
      <c r="F100" s="574" t="s">
        <v>6554</v>
      </c>
      <c r="G100" s="575" t="s">
        <v>202</v>
      </c>
      <c r="H100" s="576">
        <v>4</v>
      </c>
      <c r="I100" s="7"/>
      <c r="J100" s="577">
        <f>ROUND(I100*H100,0)</f>
        <v>0</v>
      </c>
      <c r="K100" s="574" t="s">
        <v>203</v>
      </c>
      <c r="L100" s="493"/>
      <c r="M100" s="578" t="s">
        <v>5</v>
      </c>
      <c r="N100" s="579" t="s">
        <v>53</v>
      </c>
      <c r="O100" s="494"/>
      <c r="P100" s="580">
        <f>O100*H100</f>
        <v>0</v>
      </c>
      <c r="Q100" s="580">
        <v>0</v>
      </c>
      <c r="R100" s="580">
        <f>Q100*H100</f>
        <v>0</v>
      </c>
      <c r="S100" s="580">
        <v>0</v>
      </c>
      <c r="T100" s="581">
        <f>S100*H100</f>
        <v>0</v>
      </c>
      <c r="AR100" s="482" t="s">
        <v>129</v>
      </c>
      <c r="AT100" s="482" t="s">
        <v>199</v>
      </c>
      <c r="AU100" s="482" t="s">
        <v>89</v>
      </c>
      <c r="AY100" s="482" t="s">
        <v>197</v>
      </c>
      <c r="BE100" s="582">
        <f>IF(N100="základní",J100,0)</f>
        <v>0</v>
      </c>
      <c r="BF100" s="582">
        <f>IF(N100="snížená",J100,0)</f>
        <v>0</v>
      </c>
      <c r="BG100" s="582">
        <f>IF(N100="zákl. přenesená",J100,0)</f>
        <v>0</v>
      </c>
      <c r="BH100" s="582">
        <f>IF(N100="sníž. přenesená",J100,0)</f>
        <v>0</v>
      </c>
      <c r="BI100" s="582">
        <f>IF(N100="nulová",J100,0)</f>
        <v>0</v>
      </c>
      <c r="BJ100" s="482" t="s">
        <v>11</v>
      </c>
      <c r="BK100" s="582">
        <f>ROUND(I100*H100,0)</f>
        <v>0</v>
      </c>
      <c r="BL100" s="482" t="s">
        <v>129</v>
      </c>
      <c r="BM100" s="482" t="s">
        <v>6555</v>
      </c>
    </row>
    <row r="101" spans="2:65" s="492" customFormat="1" ht="162">
      <c r="B101" s="493"/>
      <c r="D101" s="594" t="s">
        <v>257</v>
      </c>
      <c r="F101" s="595" t="s">
        <v>6552</v>
      </c>
      <c r="L101" s="493"/>
      <c r="M101" s="596"/>
      <c r="N101" s="494"/>
      <c r="O101" s="494"/>
      <c r="P101" s="494"/>
      <c r="Q101" s="494"/>
      <c r="R101" s="494"/>
      <c r="S101" s="494"/>
      <c r="T101" s="597"/>
      <c r="AT101" s="482" t="s">
        <v>257</v>
      </c>
      <c r="AU101" s="482" t="s">
        <v>89</v>
      </c>
    </row>
    <row r="102" spans="2:65" s="492" customFormat="1" ht="38.25" customHeight="1">
      <c r="B102" s="493"/>
      <c r="C102" s="572" t="s">
        <v>135</v>
      </c>
      <c r="D102" s="572" t="s">
        <v>199</v>
      </c>
      <c r="E102" s="573" t="s">
        <v>6556</v>
      </c>
      <c r="F102" s="574" t="s">
        <v>6557</v>
      </c>
      <c r="G102" s="575" t="s">
        <v>213</v>
      </c>
      <c r="H102" s="576">
        <v>204</v>
      </c>
      <c r="I102" s="7"/>
      <c r="J102" s="577">
        <f>ROUND(I102*H102,0)</f>
        <v>0</v>
      </c>
      <c r="K102" s="574" t="s">
        <v>203</v>
      </c>
      <c r="L102" s="493"/>
      <c r="M102" s="578" t="s">
        <v>5</v>
      </c>
      <c r="N102" s="579" t="s">
        <v>53</v>
      </c>
      <c r="O102" s="494"/>
      <c r="P102" s="580">
        <f>O102*H102</f>
        <v>0</v>
      </c>
      <c r="Q102" s="580">
        <v>0</v>
      </c>
      <c r="R102" s="580">
        <f>Q102*H102</f>
        <v>0</v>
      </c>
      <c r="S102" s="580">
        <v>0</v>
      </c>
      <c r="T102" s="581">
        <f>S102*H102</f>
        <v>0</v>
      </c>
      <c r="AR102" s="482" t="s">
        <v>129</v>
      </c>
      <c r="AT102" s="482" t="s">
        <v>199</v>
      </c>
      <c r="AU102" s="482" t="s">
        <v>89</v>
      </c>
      <c r="AY102" s="482" t="s">
        <v>197</v>
      </c>
      <c r="BE102" s="582">
        <f>IF(N102="základní",J102,0)</f>
        <v>0</v>
      </c>
      <c r="BF102" s="582">
        <f>IF(N102="snížená",J102,0)</f>
        <v>0</v>
      </c>
      <c r="BG102" s="582">
        <f>IF(N102="zákl. přenesená",J102,0)</f>
        <v>0</v>
      </c>
      <c r="BH102" s="582">
        <f>IF(N102="sníž. přenesená",J102,0)</f>
        <v>0</v>
      </c>
      <c r="BI102" s="582">
        <f>IF(N102="nulová",J102,0)</f>
        <v>0</v>
      </c>
      <c r="BJ102" s="482" t="s">
        <v>11</v>
      </c>
      <c r="BK102" s="582">
        <f>ROUND(I102*H102,0)</f>
        <v>0</v>
      </c>
      <c r="BL102" s="482" t="s">
        <v>129</v>
      </c>
      <c r="BM102" s="482" t="s">
        <v>6558</v>
      </c>
    </row>
    <row r="103" spans="2:65" s="492" customFormat="1" ht="108">
      <c r="B103" s="493"/>
      <c r="D103" s="594" t="s">
        <v>257</v>
      </c>
      <c r="F103" s="595" t="s">
        <v>6559</v>
      </c>
      <c r="L103" s="493"/>
      <c r="M103" s="596"/>
      <c r="N103" s="494"/>
      <c r="O103" s="494"/>
      <c r="P103" s="494"/>
      <c r="Q103" s="494"/>
      <c r="R103" s="494"/>
      <c r="S103" s="494"/>
      <c r="T103" s="597"/>
      <c r="AT103" s="482" t="s">
        <v>257</v>
      </c>
      <c r="AU103" s="482" t="s">
        <v>89</v>
      </c>
    </row>
    <row r="104" spans="2:65" s="599" customFormat="1">
      <c r="B104" s="598"/>
      <c r="D104" s="594" t="s">
        <v>205</v>
      </c>
      <c r="E104" s="600" t="s">
        <v>5</v>
      </c>
      <c r="F104" s="601" t="s">
        <v>6537</v>
      </c>
      <c r="H104" s="600" t="s">
        <v>5</v>
      </c>
      <c r="L104" s="598"/>
      <c r="M104" s="602"/>
      <c r="N104" s="603"/>
      <c r="O104" s="603"/>
      <c r="P104" s="603"/>
      <c r="Q104" s="603"/>
      <c r="R104" s="603"/>
      <c r="S104" s="603"/>
      <c r="T104" s="604"/>
      <c r="AT104" s="600" t="s">
        <v>205</v>
      </c>
      <c r="AU104" s="600" t="s">
        <v>89</v>
      </c>
      <c r="AV104" s="599" t="s">
        <v>11</v>
      </c>
      <c r="AW104" s="599" t="s">
        <v>43</v>
      </c>
      <c r="AX104" s="599" t="s">
        <v>82</v>
      </c>
      <c r="AY104" s="600" t="s">
        <v>197</v>
      </c>
    </row>
    <row r="105" spans="2:65" s="599" customFormat="1">
      <c r="B105" s="598"/>
      <c r="D105" s="594" t="s">
        <v>205</v>
      </c>
      <c r="E105" s="600" t="s">
        <v>5</v>
      </c>
      <c r="F105" s="601" t="s">
        <v>6560</v>
      </c>
      <c r="H105" s="600" t="s">
        <v>5</v>
      </c>
      <c r="L105" s="598"/>
      <c r="M105" s="602"/>
      <c r="N105" s="603"/>
      <c r="O105" s="603"/>
      <c r="P105" s="603"/>
      <c r="Q105" s="603"/>
      <c r="R105" s="603"/>
      <c r="S105" s="603"/>
      <c r="T105" s="604"/>
      <c r="AT105" s="600" t="s">
        <v>205</v>
      </c>
      <c r="AU105" s="600" t="s">
        <v>89</v>
      </c>
      <c r="AV105" s="599" t="s">
        <v>11</v>
      </c>
      <c r="AW105" s="599" t="s">
        <v>43</v>
      </c>
      <c r="AX105" s="599" t="s">
        <v>82</v>
      </c>
      <c r="AY105" s="600" t="s">
        <v>197</v>
      </c>
    </row>
    <row r="106" spans="2:65" s="606" customFormat="1">
      <c r="B106" s="605"/>
      <c r="D106" s="594" t="s">
        <v>205</v>
      </c>
      <c r="E106" s="607" t="s">
        <v>5</v>
      </c>
      <c r="F106" s="608" t="s">
        <v>6561</v>
      </c>
      <c r="H106" s="609">
        <v>204</v>
      </c>
      <c r="L106" s="605"/>
      <c r="M106" s="610"/>
      <c r="N106" s="611"/>
      <c r="O106" s="611"/>
      <c r="P106" s="611"/>
      <c r="Q106" s="611"/>
      <c r="R106" s="611"/>
      <c r="S106" s="611"/>
      <c r="T106" s="612"/>
      <c r="AT106" s="607" t="s">
        <v>205</v>
      </c>
      <c r="AU106" s="607" t="s">
        <v>89</v>
      </c>
      <c r="AV106" s="606" t="s">
        <v>89</v>
      </c>
      <c r="AW106" s="606" t="s">
        <v>43</v>
      </c>
      <c r="AX106" s="606" t="s">
        <v>82</v>
      </c>
      <c r="AY106" s="607" t="s">
        <v>197</v>
      </c>
    </row>
    <row r="107" spans="2:65" s="614" customFormat="1">
      <c r="B107" s="613"/>
      <c r="D107" s="594" t="s">
        <v>205</v>
      </c>
      <c r="E107" s="615" t="s">
        <v>5</v>
      </c>
      <c r="F107" s="616" t="s">
        <v>210</v>
      </c>
      <c r="H107" s="617">
        <v>204</v>
      </c>
      <c r="L107" s="613"/>
      <c r="M107" s="618"/>
      <c r="N107" s="619"/>
      <c r="O107" s="619"/>
      <c r="P107" s="619"/>
      <c r="Q107" s="619"/>
      <c r="R107" s="619"/>
      <c r="S107" s="619"/>
      <c r="T107" s="620"/>
      <c r="AT107" s="615" t="s">
        <v>205</v>
      </c>
      <c r="AU107" s="615" t="s">
        <v>89</v>
      </c>
      <c r="AV107" s="614" t="s">
        <v>129</v>
      </c>
      <c r="AW107" s="614" t="s">
        <v>43</v>
      </c>
      <c r="AX107" s="614" t="s">
        <v>11</v>
      </c>
      <c r="AY107" s="615" t="s">
        <v>197</v>
      </c>
    </row>
    <row r="108" spans="2:65" s="492" customFormat="1" ht="16.5" customHeight="1">
      <c r="B108" s="493"/>
      <c r="C108" s="629" t="s">
        <v>138</v>
      </c>
      <c r="D108" s="629" t="s">
        <v>1907</v>
      </c>
      <c r="E108" s="630" t="s">
        <v>6191</v>
      </c>
      <c r="F108" s="631" t="s">
        <v>6192</v>
      </c>
      <c r="G108" s="632" t="s">
        <v>271</v>
      </c>
      <c r="H108" s="633">
        <v>326.39999999999998</v>
      </c>
      <c r="I108" s="11"/>
      <c r="J108" s="634">
        <f>ROUND(I108*H108,0)</f>
        <v>0</v>
      </c>
      <c r="K108" s="631" t="s">
        <v>203</v>
      </c>
      <c r="L108" s="635"/>
      <c r="M108" s="636" t="s">
        <v>5</v>
      </c>
      <c r="N108" s="637" t="s">
        <v>53</v>
      </c>
      <c r="O108" s="494"/>
      <c r="P108" s="580">
        <f>O108*H108</f>
        <v>0</v>
      </c>
      <c r="Q108" s="580">
        <v>0</v>
      </c>
      <c r="R108" s="580">
        <f>Q108*H108</f>
        <v>0</v>
      </c>
      <c r="S108" s="580">
        <v>0</v>
      </c>
      <c r="T108" s="581">
        <f>S108*H108</f>
        <v>0</v>
      </c>
      <c r="AR108" s="482" t="s">
        <v>303</v>
      </c>
      <c r="AT108" s="482" t="s">
        <v>1907</v>
      </c>
      <c r="AU108" s="482" t="s">
        <v>89</v>
      </c>
      <c r="AY108" s="482" t="s">
        <v>197</v>
      </c>
      <c r="BE108" s="582">
        <f>IF(N108="základní",J108,0)</f>
        <v>0</v>
      </c>
      <c r="BF108" s="582">
        <f>IF(N108="snížená",J108,0)</f>
        <v>0</v>
      </c>
      <c r="BG108" s="582">
        <f>IF(N108="zákl. přenesená",J108,0)</f>
        <v>0</v>
      </c>
      <c r="BH108" s="582">
        <f>IF(N108="sníž. přenesená",J108,0)</f>
        <v>0</v>
      </c>
      <c r="BI108" s="582">
        <f>IF(N108="nulová",J108,0)</f>
        <v>0</v>
      </c>
      <c r="BJ108" s="482" t="s">
        <v>11</v>
      </c>
      <c r="BK108" s="582">
        <f>ROUND(I108*H108,0)</f>
        <v>0</v>
      </c>
      <c r="BL108" s="482" t="s">
        <v>129</v>
      </c>
      <c r="BM108" s="482" t="s">
        <v>6562</v>
      </c>
    </row>
    <row r="109" spans="2:65" s="606" customFormat="1">
      <c r="B109" s="605"/>
      <c r="D109" s="594" t="s">
        <v>205</v>
      </c>
      <c r="F109" s="608" t="s">
        <v>6563</v>
      </c>
      <c r="H109" s="609">
        <v>326.39999999999998</v>
      </c>
      <c r="L109" s="605"/>
      <c r="M109" s="610"/>
      <c r="N109" s="611"/>
      <c r="O109" s="611"/>
      <c r="P109" s="611"/>
      <c r="Q109" s="611"/>
      <c r="R109" s="611"/>
      <c r="S109" s="611"/>
      <c r="T109" s="612"/>
      <c r="AT109" s="607" t="s">
        <v>205</v>
      </c>
      <c r="AU109" s="607" t="s">
        <v>89</v>
      </c>
      <c r="AV109" s="606" t="s">
        <v>89</v>
      </c>
      <c r="AW109" s="606" t="s">
        <v>6</v>
      </c>
      <c r="AX109" s="606" t="s">
        <v>11</v>
      </c>
      <c r="AY109" s="607" t="s">
        <v>197</v>
      </c>
    </row>
    <row r="110" spans="2:65" s="492" customFormat="1" ht="38.25" customHeight="1">
      <c r="B110" s="493"/>
      <c r="C110" s="572" t="s">
        <v>303</v>
      </c>
      <c r="D110" s="572" t="s">
        <v>199</v>
      </c>
      <c r="E110" s="573" t="s">
        <v>2030</v>
      </c>
      <c r="F110" s="574" t="s">
        <v>2031</v>
      </c>
      <c r="G110" s="575" t="s">
        <v>213</v>
      </c>
      <c r="H110" s="576">
        <v>204</v>
      </c>
      <c r="I110" s="7"/>
      <c r="J110" s="577">
        <f>ROUND(I110*H110,0)</f>
        <v>0</v>
      </c>
      <c r="K110" s="574" t="s">
        <v>203</v>
      </c>
      <c r="L110" s="493"/>
      <c r="M110" s="578" t="s">
        <v>5</v>
      </c>
      <c r="N110" s="579" t="s">
        <v>53</v>
      </c>
      <c r="O110" s="494"/>
      <c r="P110" s="580">
        <f>O110*H110</f>
        <v>0</v>
      </c>
      <c r="Q110" s="580">
        <v>0</v>
      </c>
      <c r="R110" s="580">
        <f>Q110*H110</f>
        <v>0</v>
      </c>
      <c r="S110" s="580">
        <v>0</v>
      </c>
      <c r="T110" s="581">
        <f>S110*H110</f>
        <v>0</v>
      </c>
      <c r="AR110" s="482" t="s">
        <v>129</v>
      </c>
      <c r="AT110" s="482" t="s">
        <v>199</v>
      </c>
      <c r="AU110" s="482" t="s">
        <v>89</v>
      </c>
      <c r="AY110" s="482" t="s">
        <v>197</v>
      </c>
      <c r="BE110" s="582">
        <f>IF(N110="základní",J110,0)</f>
        <v>0</v>
      </c>
      <c r="BF110" s="582">
        <f>IF(N110="snížená",J110,0)</f>
        <v>0</v>
      </c>
      <c r="BG110" s="582">
        <f>IF(N110="zákl. přenesená",J110,0)</f>
        <v>0</v>
      </c>
      <c r="BH110" s="582">
        <f>IF(N110="sníž. přenesená",J110,0)</f>
        <v>0</v>
      </c>
      <c r="BI110" s="582">
        <f>IF(N110="nulová",J110,0)</f>
        <v>0</v>
      </c>
      <c r="BJ110" s="482" t="s">
        <v>11</v>
      </c>
      <c r="BK110" s="582">
        <f>ROUND(I110*H110,0)</f>
        <v>0</v>
      </c>
      <c r="BL110" s="482" t="s">
        <v>129</v>
      </c>
      <c r="BM110" s="482" t="s">
        <v>6564</v>
      </c>
    </row>
    <row r="111" spans="2:65" s="492" customFormat="1" ht="175.5">
      <c r="B111" s="493"/>
      <c r="D111" s="594" t="s">
        <v>257</v>
      </c>
      <c r="F111" s="595" t="s">
        <v>2033</v>
      </c>
      <c r="L111" s="493"/>
      <c r="M111" s="596"/>
      <c r="N111" s="494"/>
      <c r="O111" s="494"/>
      <c r="P111" s="494"/>
      <c r="Q111" s="494"/>
      <c r="R111" s="494"/>
      <c r="S111" s="494"/>
      <c r="T111" s="597"/>
      <c r="AT111" s="482" t="s">
        <v>257</v>
      </c>
      <c r="AU111" s="482" t="s">
        <v>89</v>
      </c>
    </row>
    <row r="112" spans="2:65" s="599" customFormat="1">
      <c r="B112" s="598"/>
      <c r="D112" s="594" t="s">
        <v>205</v>
      </c>
      <c r="E112" s="600" t="s">
        <v>5</v>
      </c>
      <c r="F112" s="601" t="s">
        <v>6565</v>
      </c>
      <c r="H112" s="600" t="s">
        <v>5</v>
      </c>
      <c r="L112" s="598"/>
      <c r="M112" s="602"/>
      <c r="N112" s="603"/>
      <c r="O112" s="603"/>
      <c r="P112" s="603"/>
      <c r="Q112" s="603"/>
      <c r="R112" s="603"/>
      <c r="S112" s="603"/>
      <c r="T112" s="604"/>
      <c r="AT112" s="600" t="s">
        <v>205</v>
      </c>
      <c r="AU112" s="600" t="s">
        <v>89</v>
      </c>
      <c r="AV112" s="599" t="s">
        <v>11</v>
      </c>
      <c r="AW112" s="599" t="s">
        <v>43</v>
      </c>
      <c r="AX112" s="599" t="s">
        <v>82</v>
      </c>
      <c r="AY112" s="600" t="s">
        <v>197</v>
      </c>
    </row>
    <row r="113" spans="2:65" s="606" customFormat="1">
      <c r="B113" s="605"/>
      <c r="D113" s="594" t="s">
        <v>205</v>
      </c>
      <c r="E113" s="607" t="s">
        <v>5</v>
      </c>
      <c r="F113" s="608" t="s">
        <v>6566</v>
      </c>
      <c r="H113" s="609">
        <v>204</v>
      </c>
      <c r="L113" s="605"/>
      <c r="M113" s="610"/>
      <c r="N113" s="611"/>
      <c r="O113" s="611"/>
      <c r="P113" s="611"/>
      <c r="Q113" s="611"/>
      <c r="R113" s="611"/>
      <c r="S113" s="611"/>
      <c r="T113" s="612"/>
      <c r="AT113" s="607" t="s">
        <v>205</v>
      </c>
      <c r="AU113" s="607" t="s">
        <v>89</v>
      </c>
      <c r="AV113" s="606" t="s">
        <v>89</v>
      </c>
      <c r="AW113" s="606" t="s">
        <v>43</v>
      </c>
      <c r="AX113" s="606" t="s">
        <v>82</v>
      </c>
      <c r="AY113" s="607" t="s">
        <v>197</v>
      </c>
    </row>
    <row r="114" spans="2:65" s="614" customFormat="1">
      <c r="B114" s="613"/>
      <c r="D114" s="594" t="s">
        <v>205</v>
      </c>
      <c r="E114" s="615" t="s">
        <v>5</v>
      </c>
      <c r="F114" s="616" t="s">
        <v>210</v>
      </c>
      <c r="H114" s="617">
        <v>204</v>
      </c>
      <c r="L114" s="613"/>
      <c r="M114" s="618"/>
      <c r="N114" s="619"/>
      <c r="O114" s="619"/>
      <c r="P114" s="619"/>
      <c r="Q114" s="619"/>
      <c r="R114" s="619"/>
      <c r="S114" s="619"/>
      <c r="T114" s="620"/>
      <c r="AT114" s="615" t="s">
        <v>205</v>
      </c>
      <c r="AU114" s="615" t="s">
        <v>89</v>
      </c>
      <c r="AV114" s="614" t="s">
        <v>129</v>
      </c>
      <c r="AW114" s="614" t="s">
        <v>43</v>
      </c>
      <c r="AX114" s="614" t="s">
        <v>11</v>
      </c>
      <c r="AY114" s="615" t="s">
        <v>197</v>
      </c>
    </row>
    <row r="115" spans="2:65" s="492" customFormat="1" ht="38.25" customHeight="1">
      <c r="B115" s="493"/>
      <c r="C115" s="572" t="s">
        <v>320</v>
      </c>
      <c r="D115" s="572" t="s">
        <v>199</v>
      </c>
      <c r="E115" s="573" t="s">
        <v>6182</v>
      </c>
      <c r="F115" s="574" t="s">
        <v>6183</v>
      </c>
      <c r="G115" s="575" t="s">
        <v>290</v>
      </c>
      <c r="H115" s="576">
        <v>1020</v>
      </c>
      <c r="I115" s="7"/>
      <c r="J115" s="577">
        <f>ROUND(I115*H115,0)</f>
        <v>0</v>
      </c>
      <c r="K115" s="574" t="s">
        <v>203</v>
      </c>
      <c r="L115" s="493"/>
      <c r="M115" s="578" t="s">
        <v>5</v>
      </c>
      <c r="N115" s="579" t="s">
        <v>53</v>
      </c>
      <c r="O115" s="494"/>
      <c r="P115" s="580">
        <f>O115*H115</f>
        <v>0</v>
      </c>
      <c r="Q115" s="580">
        <v>0</v>
      </c>
      <c r="R115" s="580">
        <f>Q115*H115</f>
        <v>0</v>
      </c>
      <c r="S115" s="580">
        <v>0</v>
      </c>
      <c r="T115" s="581">
        <f>S115*H115</f>
        <v>0</v>
      </c>
      <c r="AR115" s="482" t="s">
        <v>129</v>
      </c>
      <c r="AT115" s="482" t="s">
        <v>199</v>
      </c>
      <c r="AU115" s="482" t="s">
        <v>89</v>
      </c>
      <c r="AY115" s="482" t="s">
        <v>197</v>
      </c>
      <c r="BE115" s="582">
        <f>IF(N115="základní",J115,0)</f>
        <v>0</v>
      </c>
      <c r="BF115" s="582">
        <f>IF(N115="snížená",J115,0)</f>
        <v>0</v>
      </c>
      <c r="BG115" s="582">
        <f>IF(N115="zákl. přenesená",J115,0)</f>
        <v>0</v>
      </c>
      <c r="BH115" s="582">
        <f>IF(N115="sníž. přenesená",J115,0)</f>
        <v>0</v>
      </c>
      <c r="BI115" s="582">
        <f>IF(N115="nulová",J115,0)</f>
        <v>0</v>
      </c>
      <c r="BJ115" s="482" t="s">
        <v>11</v>
      </c>
      <c r="BK115" s="582">
        <f>ROUND(I115*H115,0)</f>
        <v>0</v>
      </c>
      <c r="BL115" s="482" t="s">
        <v>129</v>
      </c>
      <c r="BM115" s="482" t="s">
        <v>6567</v>
      </c>
    </row>
    <row r="116" spans="2:65" s="492" customFormat="1" ht="94.5">
      <c r="B116" s="493"/>
      <c r="D116" s="594" t="s">
        <v>257</v>
      </c>
      <c r="F116" s="595" t="s">
        <v>6185</v>
      </c>
      <c r="L116" s="493"/>
      <c r="M116" s="596"/>
      <c r="N116" s="494"/>
      <c r="O116" s="494"/>
      <c r="P116" s="494"/>
      <c r="Q116" s="494"/>
      <c r="R116" s="494"/>
      <c r="S116" s="494"/>
      <c r="T116" s="597"/>
      <c r="AT116" s="482" t="s">
        <v>257</v>
      </c>
      <c r="AU116" s="482" t="s">
        <v>89</v>
      </c>
    </row>
    <row r="117" spans="2:65" s="599" customFormat="1">
      <c r="B117" s="598"/>
      <c r="D117" s="594" t="s">
        <v>205</v>
      </c>
      <c r="E117" s="600" t="s">
        <v>5</v>
      </c>
      <c r="F117" s="601" t="s">
        <v>6537</v>
      </c>
      <c r="H117" s="600" t="s">
        <v>5</v>
      </c>
      <c r="L117" s="598"/>
      <c r="M117" s="602"/>
      <c r="N117" s="603"/>
      <c r="O117" s="603"/>
      <c r="P117" s="603"/>
      <c r="Q117" s="603"/>
      <c r="R117" s="603"/>
      <c r="S117" s="603"/>
      <c r="T117" s="604"/>
      <c r="AT117" s="600" t="s">
        <v>205</v>
      </c>
      <c r="AU117" s="600" t="s">
        <v>89</v>
      </c>
      <c r="AV117" s="599" t="s">
        <v>11</v>
      </c>
      <c r="AW117" s="599" t="s">
        <v>43</v>
      </c>
      <c r="AX117" s="599" t="s">
        <v>82</v>
      </c>
      <c r="AY117" s="600" t="s">
        <v>197</v>
      </c>
    </row>
    <row r="118" spans="2:65" s="599" customFormat="1">
      <c r="B118" s="598"/>
      <c r="D118" s="594" t="s">
        <v>205</v>
      </c>
      <c r="E118" s="600" t="s">
        <v>5</v>
      </c>
      <c r="F118" s="601" t="s">
        <v>6568</v>
      </c>
      <c r="H118" s="600" t="s">
        <v>5</v>
      </c>
      <c r="L118" s="598"/>
      <c r="M118" s="602"/>
      <c r="N118" s="603"/>
      <c r="O118" s="603"/>
      <c r="P118" s="603"/>
      <c r="Q118" s="603"/>
      <c r="R118" s="603"/>
      <c r="S118" s="603"/>
      <c r="T118" s="604"/>
      <c r="AT118" s="600" t="s">
        <v>205</v>
      </c>
      <c r="AU118" s="600" t="s">
        <v>89</v>
      </c>
      <c r="AV118" s="599" t="s">
        <v>11</v>
      </c>
      <c r="AW118" s="599" t="s">
        <v>43</v>
      </c>
      <c r="AX118" s="599" t="s">
        <v>82</v>
      </c>
      <c r="AY118" s="600" t="s">
        <v>197</v>
      </c>
    </row>
    <row r="119" spans="2:65" s="606" customFormat="1">
      <c r="B119" s="605"/>
      <c r="D119" s="594" t="s">
        <v>205</v>
      </c>
      <c r="E119" s="607" t="s">
        <v>5</v>
      </c>
      <c r="F119" s="608" t="s">
        <v>6569</v>
      </c>
      <c r="H119" s="609">
        <v>1020</v>
      </c>
      <c r="L119" s="605"/>
      <c r="M119" s="610"/>
      <c r="N119" s="611"/>
      <c r="O119" s="611"/>
      <c r="P119" s="611"/>
      <c r="Q119" s="611"/>
      <c r="R119" s="611"/>
      <c r="S119" s="611"/>
      <c r="T119" s="612"/>
      <c r="AT119" s="607" t="s">
        <v>205</v>
      </c>
      <c r="AU119" s="607" t="s">
        <v>89</v>
      </c>
      <c r="AV119" s="606" t="s">
        <v>89</v>
      </c>
      <c r="AW119" s="606" t="s">
        <v>43</v>
      </c>
      <c r="AX119" s="606" t="s">
        <v>82</v>
      </c>
      <c r="AY119" s="607" t="s">
        <v>197</v>
      </c>
    </row>
    <row r="120" spans="2:65" s="614" customFormat="1">
      <c r="B120" s="613"/>
      <c r="D120" s="594" t="s">
        <v>205</v>
      </c>
      <c r="E120" s="615" t="s">
        <v>5</v>
      </c>
      <c r="F120" s="616" t="s">
        <v>210</v>
      </c>
      <c r="H120" s="617">
        <v>1020</v>
      </c>
      <c r="L120" s="613"/>
      <c r="M120" s="618"/>
      <c r="N120" s="619"/>
      <c r="O120" s="619"/>
      <c r="P120" s="619"/>
      <c r="Q120" s="619"/>
      <c r="R120" s="619"/>
      <c r="S120" s="619"/>
      <c r="T120" s="620"/>
      <c r="AT120" s="615" t="s">
        <v>205</v>
      </c>
      <c r="AU120" s="615" t="s">
        <v>89</v>
      </c>
      <c r="AV120" s="614" t="s">
        <v>129</v>
      </c>
      <c r="AW120" s="614" t="s">
        <v>43</v>
      </c>
      <c r="AX120" s="614" t="s">
        <v>11</v>
      </c>
      <c r="AY120" s="615" t="s">
        <v>197</v>
      </c>
    </row>
    <row r="121" spans="2:65" s="492" customFormat="1" ht="16.5" customHeight="1">
      <c r="B121" s="493"/>
      <c r="C121" s="572" t="s">
        <v>327</v>
      </c>
      <c r="D121" s="572" t="s">
        <v>199</v>
      </c>
      <c r="E121" s="573" t="s">
        <v>6570</v>
      </c>
      <c r="F121" s="574" t="s">
        <v>6571</v>
      </c>
      <c r="G121" s="575" t="s">
        <v>213</v>
      </c>
      <c r="H121" s="576">
        <v>204</v>
      </c>
      <c r="I121" s="7"/>
      <c r="J121" s="577">
        <f>ROUND(I121*H121,0)</f>
        <v>0</v>
      </c>
      <c r="K121" s="574" t="s">
        <v>203</v>
      </c>
      <c r="L121" s="493"/>
      <c r="M121" s="578" t="s">
        <v>5</v>
      </c>
      <c r="N121" s="579" t="s">
        <v>53</v>
      </c>
      <c r="O121" s="494"/>
      <c r="P121" s="580">
        <f>O121*H121</f>
        <v>0</v>
      </c>
      <c r="Q121" s="580">
        <v>0</v>
      </c>
      <c r="R121" s="580">
        <f>Q121*H121</f>
        <v>0</v>
      </c>
      <c r="S121" s="580">
        <v>0</v>
      </c>
      <c r="T121" s="581">
        <f>S121*H121</f>
        <v>0</v>
      </c>
      <c r="AR121" s="482" t="s">
        <v>129</v>
      </c>
      <c r="AT121" s="482" t="s">
        <v>199</v>
      </c>
      <c r="AU121" s="482" t="s">
        <v>89</v>
      </c>
      <c r="AY121" s="482" t="s">
        <v>197</v>
      </c>
      <c r="BE121" s="582">
        <f>IF(N121="základní",J121,0)</f>
        <v>0</v>
      </c>
      <c r="BF121" s="582">
        <f>IF(N121="snížená",J121,0)</f>
        <v>0</v>
      </c>
      <c r="BG121" s="582">
        <f>IF(N121="zákl. přenesená",J121,0)</f>
        <v>0</v>
      </c>
      <c r="BH121" s="582">
        <f>IF(N121="sníž. přenesená",J121,0)</f>
        <v>0</v>
      </c>
      <c r="BI121" s="582">
        <f>IF(N121="nulová",J121,0)</f>
        <v>0</v>
      </c>
      <c r="BJ121" s="482" t="s">
        <v>11</v>
      </c>
      <c r="BK121" s="582">
        <f>ROUND(I121*H121,0)</f>
        <v>0</v>
      </c>
      <c r="BL121" s="482" t="s">
        <v>129</v>
      </c>
      <c r="BM121" s="482" t="s">
        <v>6572</v>
      </c>
    </row>
    <row r="122" spans="2:65" s="492" customFormat="1" ht="40.5">
      <c r="B122" s="493"/>
      <c r="D122" s="594" t="s">
        <v>257</v>
      </c>
      <c r="F122" s="595" t="s">
        <v>6573</v>
      </c>
      <c r="L122" s="493"/>
      <c r="M122" s="596"/>
      <c r="N122" s="494"/>
      <c r="O122" s="494"/>
      <c r="P122" s="494"/>
      <c r="Q122" s="494"/>
      <c r="R122" s="494"/>
      <c r="S122" s="494"/>
      <c r="T122" s="597"/>
      <c r="AT122" s="482" t="s">
        <v>257</v>
      </c>
      <c r="AU122" s="482" t="s">
        <v>89</v>
      </c>
    </row>
    <row r="123" spans="2:65" s="492" customFormat="1" ht="25.5" customHeight="1">
      <c r="B123" s="493"/>
      <c r="C123" s="572" t="s">
        <v>332</v>
      </c>
      <c r="D123" s="572" t="s">
        <v>199</v>
      </c>
      <c r="E123" s="573" t="s">
        <v>6574</v>
      </c>
      <c r="F123" s="574" t="s">
        <v>6575</v>
      </c>
      <c r="G123" s="575" t="s">
        <v>290</v>
      </c>
      <c r="H123" s="576">
        <v>1020</v>
      </c>
      <c r="I123" s="7"/>
      <c r="J123" s="577">
        <f>ROUND(I123*H123,0)</f>
        <v>0</v>
      </c>
      <c r="K123" s="574" t="s">
        <v>203</v>
      </c>
      <c r="L123" s="493"/>
      <c r="M123" s="578" t="s">
        <v>5</v>
      </c>
      <c r="N123" s="579" t="s">
        <v>53</v>
      </c>
      <c r="O123" s="494"/>
      <c r="P123" s="580">
        <f>O123*H123</f>
        <v>0</v>
      </c>
      <c r="Q123" s="580">
        <v>0</v>
      </c>
      <c r="R123" s="580">
        <f>Q123*H123</f>
        <v>0</v>
      </c>
      <c r="S123" s="580">
        <v>0</v>
      </c>
      <c r="T123" s="581">
        <f>S123*H123</f>
        <v>0</v>
      </c>
      <c r="AR123" s="482" t="s">
        <v>129</v>
      </c>
      <c r="AT123" s="482" t="s">
        <v>199</v>
      </c>
      <c r="AU123" s="482" t="s">
        <v>89</v>
      </c>
      <c r="AY123" s="482" t="s">
        <v>197</v>
      </c>
      <c r="BE123" s="582">
        <f>IF(N123="základní",J123,0)</f>
        <v>0</v>
      </c>
      <c r="BF123" s="582">
        <f>IF(N123="snížená",J123,0)</f>
        <v>0</v>
      </c>
      <c r="BG123" s="582">
        <f>IF(N123="zákl. přenesená",J123,0)</f>
        <v>0</v>
      </c>
      <c r="BH123" s="582">
        <f>IF(N123="sníž. přenesená",J123,0)</f>
        <v>0</v>
      </c>
      <c r="BI123" s="582">
        <f>IF(N123="nulová",J123,0)</f>
        <v>0</v>
      </c>
      <c r="BJ123" s="482" t="s">
        <v>11</v>
      </c>
      <c r="BK123" s="582">
        <f>ROUND(I123*H123,0)</f>
        <v>0</v>
      </c>
      <c r="BL123" s="482" t="s">
        <v>129</v>
      </c>
      <c r="BM123" s="482" t="s">
        <v>6576</v>
      </c>
    </row>
    <row r="124" spans="2:65" s="492" customFormat="1" ht="121.5">
      <c r="B124" s="493"/>
      <c r="D124" s="594" t="s">
        <v>257</v>
      </c>
      <c r="F124" s="595" t="s">
        <v>6198</v>
      </c>
      <c r="L124" s="493"/>
      <c r="M124" s="596"/>
      <c r="N124" s="494"/>
      <c r="O124" s="494"/>
      <c r="P124" s="494"/>
      <c r="Q124" s="494"/>
      <c r="R124" s="494"/>
      <c r="S124" s="494"/>
      <c r="T124" s="597"/>
      <c r="AT124" s="482" t="s">
        <v>257</v>
      </c>
      <c r="AU124" s="482" t="s">
        <v>89</v>
      </c>
    </row>
    <row r="125" spans="2:65" s="599" customFormat="1">
      <c r="B125" s="598"/>
      <c r="D125" s="594" t="s">
        <v>205</v>
      </c>
      <c r="E125" s="600" t="s">
        <v>5</v>
      </c>
      <c r="F125" s="601" t="s">
        <v>6537</v>
      </c>
      <c r="H125" s="600" t="s">
        <v>5</v>
      </c>
      <c r="L125" s="598"/>
      <c r="M125" s="602"/>
      <c r="N125" s="603"/>
      <c r="O125" s="603"/>
      <c r="P125" s="603"/>
      <c r="Q125" s="603"/>
      <c r="R125" s="603"/>
      <c r="S125" s="603"/>
      <c r="T125" s="604"/>
      <c r="AT125" s="600" t="s">
        <v>205</v>
      </c>
      <c r="AU125" s="600" t="s">
        <v>89</v>
      </c>
      <c r="AV125" s="599" t="s">
        <v>11</v>
      </c>
      <c r="AW125" s="599" t="s">
        <v>43</v>
      </c>
      <c r="AX125" s="599" t="s">
        <v>82</v>
      </c>
      <c r="AY125" s="600" t="s">
        <v>197</v>
      </c>
    </row>
    <row r="126" spans="2:65" s="606" customFormat="1">
      <c r="B126" s="605"/>
      <c r="D126" s="594" t="s">
        <v>205</v>
      </c>
      <c r="E126" s="607" t="s">
        <v>5</v>
      </c>
      <c r="F126" s="608" t="s">
        <v>6577</v>
      </c>
      <c r="H126" s="609">
        <v>905.899</v>
      </c>
      <c r="L126" s="605"/>
      <c r="M126" s="610"/>
      <c r="N126" s="611"/>
      <c r="O126" s="611"/>
      <c r="P126" s="611"/>
      <c r="Q126" s="611"/>
      <c r="R126" s="611"/>
      <c r="S126" s="611"/>
      <c r="T126" s="612"/>
      <c r="AT126" s="607" t="s">
        <v>205</v>
      </c>
      <c r="AU126" s="607" t="s">
        <v>89</v>
      </c>
      <c r="AV126" s="606" t="s">
        <v>89</v>
      </c>
      <c r="AW126" s="606" t="s">
        <v>43</v>
      </c>
      <c r="AX126" s="606" t="s">
        <v>82</v>
      </c>
      <c r="AY126" s="607" t="s">
        <v>197</v>
      </c>
    </row>
    <row r="127" spans="2:65" s="606" customFormat="1">
      <c r="B127" s="605"/>
      <c r="D127" s="594" t="s">
        <v>205</v>
      </c>
      <c r="E127" s="607" t="s">
        <v>5</v>
      </c>
      <c r="F127" s="608" t="s">
        <v>6578</v>
      </c>
      <c r="H127" s="609">
        <v>36.622</v>
      </c>
      <c r="L127" s="605"/>
      <c r="M127" s="610"/>
      <c r="N127" s="611"/>
      <c r="O127" s="611"/>
      <c r="P127" s="611"/>
      <c r="Q127" s="611"/>
      <c r="R127" s="611"/>
      <c r="S127" s="611"/>
      <c r="T127" s="612"/>
      <c r="AT127" s="607" t="s">
        <v>205</v>
      </c>
      <c r="AU127" s="607" t="s">
        <v>89</v>
      </c>
      <c r="AV127" s="606" t="s">
        <v>89</v>
      </c>
      <c r="AW127" s="606" t="s">
        <v>43</v>
      </c>
      <c r="AX127" s="606" t="s">
        <v>82</v>
      </c>
      <c r="AY127" s="607" t="s">
        <v>197</v>
      </c>
    </row>
    <row r="128" spans="2:65" s="606" customFormat="1">
      <c r="B128" s="605"/>
      <c r="D128" s="594" t="s">
        <v>205</v>
      </c>
      <c r="E128" s="607" t="s">
        <v>5</v>
      </c>
      <c r="F128" s="608" t="s">
        <v>6579</v>
      </c>
      <c r="H128" s="609">
        <v>5.0750000000000002</v>
      </c>
      <c r="L128" s="605"/>
      <c r="M128" s="610"/>
      <c r="N128" s="611"/>
      <c r="O128" s="611"/>
      <c r="P128" s="611"/>
      <c r="Q128" s="611"/>
      <c r="R128" s="611"/>
      <c r="S128" s="611"/>
      <c r="T128" s="612"/>
      <c r="AT128" s="607" t="s">
        <v>205</v>
      </c>
      <c r="AU128" s="607" t="s">
        <v>89</v>
      </c>
      <c r="AV128" s="606" t="s">
        <v>89</v>
      </c>
      <c r="AW128" s="606" t="s">
        <v>43</v>
      </c>
      <c r="AX128" s="606" t="s">
        <v>82</v>
      </c>
      <c r="AY128" s="607" t="s">
        <v>197</v>
      </c>
    </row>
    <row r="129" spans="2:65" s="606" customFormat="1">
      <c r="B129" s="605"/>
      <c r="D129" s="594" t="s">
        <v>205</v>
      </c>
      <c r="E129" s="607" t="s">
        <v>5</v>
      </c>
      <c r="F129" s="608" t="s">
        <v>6580</v>
      </c>
      <c r="H129" s="609">
        <v>13.051</v>
      </c>
      <c r="L129" s="605"/>
      <c r="M129" s="610"/>
      <c r="N129" s="611"/>
      <c r="O129" s="611"/>
      <c r="P129" s="611"/>
      <c r="Q129" s="611"/>
      <c r="R129" s="611"/>
      <c r="S129" s="611"/>
      <c r="T129" s="612"/>
      <c r="AT129" s="607" t="s">
        <v>205</v>
      </c>
      <c r="AU129" s="607" t="s">
        <v>89</v>
      </c>
      <c r="AV129" s="606" t="s">
        <v>89</v>
      </c>
      <c r="AW129" s="606" t="s">
        <v>43</v>
      </c>
      <c r="AX129" s="606" t="s">
        <v>82</v>
      </c>
      <c r="AY129" s="607" t="s">
        <v>197</v>
      </c>
    </row>
    <row r="130" spans="2:65" s="606" customFormat="1">
      <c r="B130" s="605"/>
      <c r="D130" s="594" t="s">
        <v>205</v>
      </c>
      <c r="E130" s="607" t="s">
        <v>5</v>
      </c>
      <c r="F130" s="608" t="s">
        <v>6581</v>
      </c>
      <c r="H130" s="609">
        <v>11.005000000000001</v>
      </c>
      <c r="L130" s="605"/>
      <c r="M130" s="610"/>
      <c r="N130" s="611"/>
      <c r="O130" s="611"/>
      <c r="P130" s="611"/>
      <c r="Q130" s="611"/>
      <c r="R130" s="611"/>
      <c r="S130" s="611"/>
      <c r="T130" s="612"/>
      <c r="AT130" s="607" t="s">
        <v>205</v>
      </c>
      <c r="AU130" s="607" t="s">
        <v>89</v>
      </c>
      <c r="AV130" s="606" t="s">
        <v>89</v>
      </c>
      <c r="AW130" s="606" t="s">
        <v>43</v>
      </c>
      <c r="AX130" s="606" t="s">
        <v>82</v>
      </c>
      <c r="AY130" s="607" t="s">
        <v>197</v>
      </c>
    </row>
    <row r="131" spans="2:65" s="606" customFormat="1">
      <c r="B131" s="605"/>
      <c r="D131" s="594" t="s">
        <v>205</v>
      </c>
      <c r="E131" s="607" t="s">
        <v>5</v>
      </c>
      <c r="F131" s="608" t="s">
        <v>6582</v>
      </c>
      <c r="H131" s="609">
        <v>17.327999999999999</v>
      </c>
      <c r="L131" s="605"/>
      <c r="M131" s="610"/>
      <c r="N131" s="611"/>
      <c r="O131" s="611"/>
      <c r="P131" s="611"/>
      <c r="Q131" s="611"/>
      <c r="R131" s="611"/>
      <c r="S131" s="611"/>
      <c r="T131" s="612"/>
      <c r="AT131" s="607" t="s">
        <v>205</v>
      </c>
      <c r="AU131" s="607" t="s">
        <v>89</v>
      </c>
      <c r="AV131" s="606" t="s">
        <v>89</v>
      </c>
      <c r="AW131" s="606" t="s">
        <v>43</v>
      </c>
      <c r="AX131" s="606" t="s">
        <v>82</v>
      </c>
      <c r="AY131" s="607" t="s">
        <v>197</v>
      </c>
    </row>
    <row r="132" spans="2:65" s="606" customFormat="1">
      <c r="B132" s="605"/>
      <c r="D132" s="594" t="s">
        <v>205</v>
      </c>
      <c r="E132" s="607" t="s">
        <v>5</v>
      </c>
      <c r="F132" s="608" t="s">
        <v>6583</v>
      </c>
      <c r="H132" s="609">
        <v>8.4870000000000001</v>
      </c>
      <c r="L132" s="605"/>
      <c r="M132" s="610"/>
      <c r="N132" s="611"/>
      <c r="O132" s="611"/>
      <c r="P132" s="611"/>
      <c r="Q132" s="611"/>
      <c r="R132" s="611"/>
      <c r="S132" s="611"/>
      <c r="T132" s="612"/>
      <c r="AT132" s="607" t="s">
        <v>205</v>
      </c>
      <c r="AU132" s="607" t="s">
        <v>89</v>
      </c>
      <c r="AV132" s="606" t="s">
        <v>89</v>
      </c>
      <c r="AW132" s="606" t="s">
        <v>43</v>
      </c>
      <c r="AX132" s="606" t="s">
        <v>82</v>
      </c>
      <c r="AY132" s="607" t="s">
        <v>197</v>
      </c>
    </row>
    <row r="133" spans="2:65" s="606" customFormat="1">
      <c r="B133" s="605"/>
      <c r="D133" s="594" t="s">
        <v>205</v>
      </c>
      <c r="E133" s="607" t="s">
        <v>5</v>
      </c>
      <c r="F133" s="608" t="s">
        <v>6584</v>
      </c>
      <c r="H133" s="609">
        <v>11.548</v>
      </c>
      <c r="L133" s="605"/>
      <c r="M133" s="610"/>
      <c r="N133" s="611"/>
      <c r="O133" s="611"/>
      <c r="P133" s="611"/>
      <c r="Q133" s="611"/>
      <c r="R133" s="611"/>
      <c r="S133" s="611"/>
      <c r="T133" s="612"/>
      <c r="AT133" s="607" t="s">
        <v>205</v>
      </c>
      <c r="AU133" s="607" t="s">
        <v>89</v>
      </c>
      <c r="AV133" s="606" t="s">
        <v>89</v>
      </c>
      <c r="AW133" s="606" t="s">
        <v>43</v>
      </c>
      <c r="AX133" s="606" t="s">
        <v>82</v>
      </c>
      <c r="AY133" s="607" t="s">
        <v>197</v>
      </c>
    </row>
    <row r="134" spans="2:65" s="606" customFormat="1">
      <c r="B134" s="605"/>
      <c r="D134" s="594" t="s">
        <v>205</v>
      </c>
      <c r="E134" s="607" t="s">
        <v>5</v>
      </c>
      <c r="F134" s="608" t="s">
        <v>6585</v>
      </c>
      <c r="H134" s="609">
        <v>10.984999999999999</v>
      </c>
      <c r="L134" s="605"/>
      <c r="M134" s="610"/>
      <c r="N134" s="611"/>
      <c r="O134" s="611"/>
      <c r="P134" s="611"/>
      <c r="Q134" s="611"/>
      <c r="R134" s="611"/>
      <c r="S134" s="611"/>
      <c r="T134" s="612"/>
      <c r="AT134" s="607" t="s">
        <v>205</v>
      </c>
      <c r="AU134" s="607" t="s">
        <v>89</v>
      </c>
      <c r="AV134" s="606" t="s">
        <v>89</v>
      </c>
      <c r="AW134" s="606" t="s">
        <v>43</v>
      </c>
      <c r="AX134" s="606" t="s">
        <v>82</v>
      </c>
      <c r="AY134" s="607" t="s">
        <v>197</v>
      </c>
    </row>
    <row r="135" spans="2:65" s="614" customFormat="1">
      <c r="B135" s="613"/>
      <c r="D135" s="594" t="s">
        <v>205</v>
      </c>
      <c r="E135" s="615" t="s">
        <v>5</v>
      </c>
      <c r="F135" s="616" t="s">
        <v>210</v>
      </c>
      <c r="H135" s="617">
        <v>1020</v>
      </c>
      <c r="L135" s="613"/>
      <c r="M135" s="618"/>
      <c r="N135" s="619"/>
      <c r="O135" s="619"/>
      <c r="P135" s="619"/>
      <c r="Q135" s="619"/>
      <c r="R135" s="619"/>
      <c r="S135" s="619"/>
      <c r="T135" s="620"/>
      <c r="AT135" s="615" t="s">
        <v>205</v>
      </c>
      <c r="AU135" s="615" t="s">
        <v>89</v>
      </c>
      <c r="AV135" s="614" t="s">
        <v>129</v>
      </c>
      <c r="AW135" s="614" t="s">
        <v>43</v>
      </c>
      <c r="AX135" s="614" t="s">
        <v>11</v>
      </c>
      <c r="AY135" s="615" t="s">
        <v>197</v>
      </c>
    </row>
    <row r="136" spans="2:65" s="492" customFormat="1" ht="16.5" customHeight="1">
      <c r="B136" s="493"/>
      <c r="C136" s="629" t="s">
        <v>340</v>
      </c>
      <c r="D136" s="629" t="s">
        <v>1907</v>
      </c>
      <c r="E136" s="630" t="s">
        <v>6199</v>
      </c>
      <c r="F136" s="631" t="s">
        <v>6200</v>
      </c>
      <c r="G136" s="632" t="s">
        <v>1464</v>
      </c>
      <c r="H136" s="633">
        <v>15.3</v>
      </c>
      <c r="I136" s="11"/>
      <c r="J136" s="634">
        <f>ROUND(I136*H136,0)</f>
        <v>0</v>
      </c>
      <c r="K136" s="631" t="s">
        <v>203</v>
      </c>
      <c r="L136" s="635"/>
      <c r="M136" s="636" t="s">
        <v>5</v>
      </c>
      <c r="N136" s="637" t="s">
        <v>53</v>
      </c>
      <c r="O136" s="494"/>
      <c r="P136" s="580">
        <f>O136*H136</f>
        <v>0</v>
      </c>
      <c r="Q136" s="580">
        <v>1E-3</v>
      </c>
      <c r="R136" s="580">
        <f>Q136*H136</f>
        <v>1.5300000000000001E-2</v>
      </c>
      <c r="S136" s="580">
        <v>0</v>
      </c>
      <c r="T136" s="581">
        <f>S136*H136</f>
        <v>0</v>
      </c>
      <c r="AR136" s="482" t="s">
        <v>303</v>
      </c>
      <c r="AT136" s="482" t="s">
        <v>1907</v>
      </c>
      <c r="AU136" s="482" t="s">
        <v>89</v>
      </c>
      <c r="AY136" s="482" t="s">
        <v>197</v>
      </c>
      <c r="BE136" s="582">
        <f>IF(N136="základní",J136,0)</f>
        <v>0</v>
      </c>
      <c r="BF136" s="582">
        <f>IF(N136="snížená",J136,0)</f>
        <v>0</v>
      </c>
      <c r="BG136" s="582">
        <f>IF(N136="zákl. přenesená",J136,0)</f>
        <v>0</v>
      </c>
      <c r="BH136" s="582">
        <f>IF(N136="sníž. přenesená",J136,0)</f>
        <v>0</v>
      </c>
      <c r="BI136" s="582">
        <f>IF(N136="nulová",J136,0)</f>
        <v>0</v>
      </c>
      <c r="BJ136" s="482" t="s">
        <v>11</v>
      </c>
      <c r="BK136" s="582">
        <f>ROUND(I136*H136,0)</f>
        <v>0</v>
      </c>
      <c r="BL136" s="482" t="s">
        <v>129</v>
      </c>
      <c r="BM136" s="482" t="s">
        <v>6586</v>
      </c>
    </row>
    <row r="137" spans="2:65" s="606" customFormat="1">
      <c r="B137" s="605"/>
      <c r="D137" s="594" t="s">
        <v>205</v>
      </c>
      <c r="F137" s="608" t="s">
        <v>6587</v>
      </c>
      <c r="H137" s="609">
        <v>15.3</v>
      </c>
      <c r="L137" s="605"/>
      <c r="M137" s="610"/>
      <c r="N137" s="611"/>
      <c r="O137" s="611"/>
      <c r="P137" s="611"/>
      <c r="Q137" s="611"/>
      <c r="R137" s="611"/>
      <c r="S137" s="611"/>
      <c r="T137" s="612"/>
      <c r="AT137" s="607" t="s">
        <v>205</v>
      </c>
      <c r="AU137" s="607" t="s">
        <v>89</v>
      </c>
      <c r="AV137" s="606" t="s">
        <v>89</v>
      </c>
      <c r="AW137" s="606" t="s">
        <v>6</v>
      </c>
      <c r="AX137" s="606" t="s">
        <v>11</v>
      </c>
      <c r="AY137" s="607" t="s">
        <v>197</v>
      </c>
    </row>
    <row r="138" spans="2:65" s="492" customFormat="1" ht="25.5" customHeight="1">
      <c r="B138" s="493"/>
      <c r="C138" s="572" t="s">
        <v>345</v>
      </c>
      <c r="D138" s="572" t="s">
        <v>199</v>
      </c>
      <c r="E138" s="573" t="s">
        <v>6202</v>
      </c>
      <c r="F138" s="574" t="s">
        <v>6203</v>
      </c>
      <c r="G138" s="575" t="s">
        <v>290</v>
      </c>
      <c r="H138" s="576">
        <v>1020</v>
      </c>
      <c r="I138" s="7"/>
      <c r="J138" s="577">
        <f>ROUND(I138*H138,0)</f>
        <v>0</v>
      </c>
      <c r="K138" s="574" t="s">
        <v>203</v>
      </c>
      <c r="L138" s="493"/>
      <c r="M138" s="578" t="s">
        <v>5</v>
      </c>
      <c r="N138" s="579" t="s">
        <v>53</v>
      </c>
      <c r="O138" s="494"/>
      <c r="P138" s="580">
        <f>O138*H138</f>
        <v>0</v>
      </c>
      <c r="Q138" s="580">
        <v>0</v>
      </c>
      <c r="R138" s="580">
        <f>Q138*H138</f>
        <v>0</v>
      </c>
      <c r="S138" s="580">
        <v>0</v>
      </c>
      <c r="T138" s="581">
        <f>S138*H138</f>
        <v>0</v>
      </c>
      <c r="AR138" s="482" t="s">
        <v>129</v>
      </c>
      <c r="AT138" s="482" t="s">
        <v>199</v>
      </c>
      <c r="AU138" s="482" t="s">
        <v>89</v>
      </c>
      <c r="AY138" s="482" t="s">
        <v>197</v>
      </c>
      <c r="BE138" s="582">
        <f>IF(N138="základní",J138,0)</f>
        <v>0</v>
      </c>
      <c r="BF138" s="582">
        <f>IF(N138="snížená",J138,0)</f>
        <v>0</v>
      </c>
      <c r="BG138" s="582">
        <f>IF(N138="zákl. přenesená",J138,0)</f>
        <v>0</v>
      </c>
      <c r="BH138" s="582">
        <f>IF(N138="sníž. přenesená",J138,0)</f>
        <v>0</v>
      </c>
      <c r="BI138" s="582">
        <f>IF(N138="nulová",J138,0)</f>
        <v>0</v>
      </c>
      <c r="BJ138" s="482" t="s">
        <v>11</v>
      </c>
      <c r="BK138" s="582">
        <f>ROUND(I138*H138,0)</f>
        <v>0</v>
      </c>
      <c r="BL138" s="482" t="s">
        <v>129</v>
      </c>
      <c r="BM138" s="482" t="s">
        <v>6588</v>
      </c>
    </row>
    <row r="139" spans="2:65" s="492" customFormat="1" ht="162">
      <c r="B139" s="493"/>
      <c r="D139" s="594" t="s">
        <v>257</v>
      </c>
      <c r="F139" s="595" t="s">
        <v>6205</v>
      </c>
      <c r="L139" s="493"/>
      <c r="M139" s="596"/>
      <c r="N139" s="494"/>
      <c r="O139" s="494"/>
      <c r="P139" s="494"/>
      <c r="Q139" s="494"/>
      <c r="R139" s="494"/>
      <c r="S139" s="494"/>
      <c r="T139" s="597"/>
      <c r="AT139" s="482" t="s">
        <v>257</v>
      </c>
      <c r="AU139" s="482" t="s">
        <v>89</v>
      </c>
    </row>
    <row r="140" spans="2:65" s="599" customFormat="1">
      <c r="B140" s="598"/>
      <c r="D140" s="594" t="s">
        <v>205</v>
      </c>
      <c r="E140" s="600" t="s">
        <v>5</v>
      </c>
      <c r="F140" s="601" t="s">
        <v>6537</v>
      </c>
      <c r="H140" s="600" t="s">
        <v>5</v>
      </c>
      <c r="L140" s="598"/>
      <c r="M140" s="602"/>
      <c r="N140" s="603"/>
      <c r="O140" s="603"/>
      <c r="P140" s="603"/>
      <c r="Q140" s="603"/>
      <c r="R140" s="603"/>
      <c r="S140" s="603"/>
      <c r="T140" s="604"/>
      <c r="AT140" s="600" t="s">
        <v>205</v>
      </c>
      <c r="AU140" s="600" t="s">
        <v>89</v>
      </c>
      <c r="AV140" s="599" t="s">
        <v>11</v>
      </c>
      <c r="AW140" s="599" t="s">
        <v>43</v>
      </c>
      <c r="AX140" s="599" t="s">
        <v>82</v>
      </c>
      <c r="AY140" s="600" t="s">
        <v>197</v>
      </c>
    </row>
    <row r="141" spans="2:65" s="606" customFormat="1">
      <c r="B141" s="605"/>
      <c r="D141" s="594" t="s">
        <v>205</v>
      </c>
      <c r="E141" s="607" t="s">
        <v>5</v>
      </c>
      <c r="F141" s="608" t="s">
        <v>6577</v>
      </c>
      <c r="H141" s="609">
        <v>905.899</v>
      </c>
      <c r="L141" s="605"/>
      <c r="M141" s="610"/>
      <c r="N141" s="611"/>
      <c r="O141" s="611"/>
      <c r="P141" s="611"/>
      <c r="Q141" s="611"/>
      <c r="R141" s="611"/>
      <c r="S141" s="611"/>
      <c r="T141" s="612"/>
      <c r="AT141" s="607" t="s">
        <v>205</v>
      </c>
      <c r="AU141" s="607" t="s">
        <v>89</v>
      </c>
      <c r="AV141" s="606" t="s">
        <v>89</v>
      </c>
      <c r="AW141" s="606" t="s">
        <v>43</v>
      </c>
      <c r="AX141" s="606" t="s">
        <v>82</v>
      </c>
      <c r="AY141" s="607" t="s">
        <v>197</v>
      </c>
    </row>
    <row r="142" spans="2:65" s="606" customFormat="1">
      <c r="B142" s="605"/>
      <c r="D142" s="594" t="s">
        <v>205</v>
      </c>
      <c r="E142" s="607" t="s">
        <v>5</v>
      </c>
      <c r="F142" s="608" t="s">
        <v>6578</v>
      </c>
      <c r="H142" s="609">
        <v>36.622</v>
      </c>
      <c r="L142" s="605"/>
      <c r="M142" s="610"/>
      <c r="N142" s="611"/>
      <c r="O142" s="611"/>
      <c r="P142" s="611"/>
      <c r="Q142" s="611"/>
      <c r="R142" s="611"/>
      <c r="S142" s="611"/>
      <c r="T142" s="612"/>
      <c r="AT142" s="607" t="s">
        <v>205</v>
      </c>
      <c r="AU142" s="607" t="s">
        <v>89</v>
      </c>
      <c r="AV142" s="606" t="s">
        <v>89</v>
      </c>
      <c r="AW142" s="606" t="s">
        <v>43</v>
      </c>
      <c r="AX142" s="606" t="s">
        <v>82</v>
      </c>
      <c r="AY142" s="607" t="s">
        <v>197</v>
      </c>
    </row>
    <row r="143" spans="2:65" s="606" customFormat="1">
      <c r="B143" s="605"/>
      <c r="D143" s="594" t="s">
        <v>205</v>
      </c>
      <c r="E143" s="607" t="s">
        <v>5</v>
      </c>
      <c r="F143" s="608" t="s">
        <v>6579</v>
      </c>
      <c r="H143" s="609">
        <v>5.0750000000000002</v>
      </c>
      <c r="L143" s="605"/>
      <c r="M143" s="610"/>
      <c r="N143" s="611"/>
      <c r="O143" s="611"/>
      <c r="P143" s="611"/>
      <c r="Q143" s="611"/>
      <c r="R143" s="611"/>
      <c r="S143" s="611"/>
      <c r="T143" s="612"/>
      <c r="AT143" s="607" t="s">
        <v>205</v>
      </c>
      <c r="AU143" s="607" t="s">
        <v>89</v>
      </c>
      <c r="AV143" s="606" t="s">
        <v>89</v>
      </c>
      <c r="AW143" s="606" t="s">
        <v>43</v>
      </c>
      <c r="AX143" s="606" t="s">
        <v>82</v>
      </c>
      <c r="AY143" s="607" t="s">
        <v>197</v>
      </c>
    </row>
    <row r="144" spans="2:65" s="606" customFormat="1">
      <c r="B144" s="605"/>
      <c r="D144" s="594" t="s">
        <v>205</v>
      </c>
      <c r="E144" s="607" t="s">
        <v>5</v>
      </c>
      <c r="F144" s="608" t="s">
        <v>6580</v>
      </c>
      <c r="H144" s="609">
        <v>13.051</v>
      </c>
      <c r="L144" s="605"/>
      <c r="M144" s="610"/>
      <c r="N144" s="611"/>
      <c r="O144" s="611"/>
      <c r="P144" s="611"/>
      <c r="Q144" s="611"/>
      <c r="R144" s="611"/>
      <c r="S144" s="611"/>
      <c r="T144" s="612"/>
      <c r="AT144" s="607" t="s">
        <v>205</v>
      </c>
      <c r="AU144" s="607" t="s">
        <v>89</v>
      </c>
      <c r="AV144" s="606" t="s">
        <v>89</v>
      </c>
      <c r="AW144" s="606" t="s">
        <v>43</v>
      </c>
      <c r="AX144" s="606" t="s">
        <v>82</v>
      </c>
      <c r="AY144" s="607" t="s">
        <v>197</v>
      </c>
    </row>
    <row r="145" spans="2:65" s="606" customFormat="1">
      <c r="B145" s="605"/>
      <c r="D145" s="594" t="s">
        <v>205</v>
      </c>
      <c r="E145" s="607" t="s">
        <v>5</v>
      </c>
      <c r="F145" s="608" t="s">
        <v>6581</v>
      </c>
      <c r="H145" s="609">
        <v>11.005000000000001</v>
      </c>
      <c r="L145" s="605"/>
      <c r="M145" s="610"/>
      <c r="N145" s="611"/>
      <c r="O145" s="611"/>
      <c r="P145" s="611"/>
      <c r="Q145" s="611"/>
      <c r="R145" s="611"/>
      <c r="S145" s="611"/>
      <c r="T145" s="612"/>
      <c r="AT145" s="607" t="s">
        <v>205</v>
      </c>
      <c r="AU145" s="607" t="s">
        <v>89</v>
      </c>
      <c r="AV145" s="606" t="s">
        <v>89</v>
      </c>
      <c r="AW145" s="606" t="s">
        <v>43</v>
      </c>
      <c r="AX145" s="606" t="s">
        <v>82</v>
      </c>
      <c r="AY145" s="607" t="s">
        <v>197</v>
      </c>
    </row>
    <row r="146" spans="2:65" s="606" customFormat="1">
      <c r="B146" s="605"/>
      <c r="D146" s="594" t="s">
        <v>205</v>
      </c>
      <c r="E146" s="607" t="s">
        <v>5</v>
      </c>
      <c r="F146" s="608" t="s">
        <v>6582</v>
      </c>
      <c r="H146" s="609">
        <v>17.327999999999999</v>
      </c>
      <c r="L146" s="605"/>
      <c r="M146" s="610"/>
      <c r="N146" s="611"/>
      <c r="O146" s="611"/>
      <c r="P146" s="611"/>
      <c r="Q146" s="611"/>
      <c r="R146" s="611"/>
      <c r="S146" s="611"/>
      <c r="T146" s="612"/>
      <c r="AT146" s="607" t="s">
        <v>205</v>
      </c>
      <c r="AU146" s="607" t="s">
        <v>89</v>
      </c>
      <c r="AV146" s="606" t="s">
        <v>89</v>
      </c>
      <c r="AW146" s="606" t="s">
        <v>43</v>
      </c>
      <c r="AX146" s="606" t="s">
        <v>82</v>
      </c>
      <c r="AY146" s="607" t="s">
        <v>197</v>
      </c>
    </row>
    <row r="147" spans="2:65" s="606" customFormat="1">
      <c r="B147" s="605"/>
      <c r="D147" s="594" t="s">
        <v>205</v>
      </c>
      <c r="E147" s="607" t="s">
        <v>5</v>
      </c>
      <c r="F147" s="608" t="s">
        <v>6583</v>
      </c>
      <c r="H147" s="609">
        <v>8.4870000000000001</v>
      </c>
      <c r="L147" s="605"/>
      <c r="M147" s="610"/>
      <c r="N147" s="611"/>
      <c r="O147" s="611"/>
      <c r="P147" s="611"/>
      <c r="Q147" s="611"/>
      <c r="R147" s="611"/>
      <c r="S147" s="611"/>
      <c r="T147" s="612"/>
      <c r="AT147" s="607" t="s">
        <v>205</v>
      </c>
      <c r="AU147" s="607" t="s">
        <v>89</v>
      </c>
      <c r="AV147" s="606" t="s">
        <v>89</v>
      </c>
      <c r="AW147" s="606" t="s">
        <v>43</v>
      </c>
      <c r="AX147" s="606" t="s">
        <v>82</v>
      </c>
      <c r="AY147" s="607" t="s">
        <v>197</v>
      </c>
    </row>
    <row r="148" spans="2:65" s="606" customFormat="1">
      <c r="B148" s="605"/>
      <c r="D148" s="594" t="s">
        <v>205</v>
      </c>
      <c r="E148" s="607" t="s">
        <v>5</v>
      </c>
      <c r="F148" s="608" t="s">
        <v>6584</v>
      </c>
      <c r="H148" s="609">
        <v>11.548</v>
      </c>
      <c r="L148" s="605"/>
      <c r="M148" s="610"/>
      <c r="N148" s="611"/>
      <c r="O148" s="611"/>
      <c r="P148" s="611"/>
      <c r="Q148" s="611"/>
      <c r="R148" s="611"/>
      <c r="S148" s="611"/>
      <c r="T148" s="612"/>
      <c r="AT148" s="607" t="s">
        <v>205</v>
      </c>
      <c r="AU148" s="607" t="s">
        <v>89</v>
      </c>
      <c r="AV148" s="606" t="s">
        <v>89</v>
      </c>
      <c r="AW148" s="606" t="s">
        <v>43</v>
      </c>
      <c r="AX148" s="606" t="s">
        <v>82</v>
      </c>
      <c r="AY148" s="607" t="s">
        <v>197</v>
      </c>
    </row>
    <row r="149" spans="2:65" s="606" customFormat="1">
      <c r="B149" s="605"/>
      <c r="D149" s="594" t="s">
        <v>205</v>
      </c>
      <c r="E149" s="607" t="s">
        <v>5</v>
      </c>
      <c r="F149" s="608" t="s">
        <v>6585</v>
      </c>
      <c r="H149" s="609">
        <v>10.984999999999999</v>
      </c>
      <c r="L149" s="605"/>
      <c r="M149" s="610"/>
      <c r="N149" s="611"/>
      <c r="O149" s="611"/>
      <c r="P149" s="611"/>
      <c r="Q149" s="611"/>
      <c r="R149" s="611"/>
      <c r="S149" s="611"/>
      <c r="T149" s="612"/>
      <c r="AT149" s="607" t="s">
        <v>205</v>
      </c>
      <c r="AU149" s="607" t="s">
        <v>89</v>
      </c>
      <c r="AV149" s="606" t="s">
        <v>89</v>
      </c>
      <c r="AW149" s="606" t="s">
        <v>43</v>
      </c>
      <c r="AX149" s="606" t="s">
        <v>82</v>
      </c>
      <c r="AY149" s="607" t="s">
        <v>197</v>
      </c>
    </row>
    <row r="150" spans="2:65" s="614" customFormat="1">
      <c r="B150" s="613"/>
      <c r="D150" s="594" t="s">
        <v>205</v>
      </c>
      <c r="E150" s="615" t="s">
        <v>5</v>
      </c>
      <c r="F150" s="616" t="s">
        <v>210</v>
      </c>
      <c r="H150" s="617">
        <v>1020</v>
      </c>
      <c r="L150" s="613"/>
      <c r="M150" s="618"/>
      <c r="N150" s="619"/>
      <c r="O150" s="619"/>
      <c r="P150" s="619"/>
      <c r="Q150" s="619"/>
      <c r="R150" s="619"/>
      <c r="S150" s="619"/>
      <c r="T150" s="620"/>
      <c r="AT150" s="615" t="s">
        <v>205</v>
      </c>
      <c r="AU150" s="615" t="s">
        <v>89</v>
      </c>
      <c r="AV150" s="614" t="s">
        <v>129</v>
      </c>
      <c r="AW150" s="614" t="s">
        <v>43</v>
      </c>
      <c r="AX150" s="614" t="s">
        <v>11</v>
      </c>
      <c r="AY150" s="615" t="s">
        <v>197</v>
      </c>
    </row>
    <row r="151" spans="2:65" s="492" customFormat="1" ht="25.5" customHeight="1">
      <c r="B151" s="493"/>
      <c r="C151" s="572" t="s">
        <v>350</v>
      </c>
      <c r="D151" s="572" t="s">
        <v>199</v>
      </c>
      <c r="E151" s="573" t="s">
        <v>6589</v>
      </c>
      <c r="F151" s="574" t="s">
        <v>6590</v>
      </c>
      <c r="G151" s="575" t="s">
        <v>290</v>
      </c>
      <c r="H151" s="576">
        <v>1020</v>
      </c>
      <c r="I151" s="7"/>
      <c r="J151" s="577">
        <f>ROUND(I151*H151,0)</f>
        <v>0</v>
      </c>
      <c r="K151" s="574" t="s">
        <v>203</v>
      </c>
      <c r="L151" s="493"/>
      <c r="M151" s="578" t="s">
        <v>5</v>
      </c>
      <c r="N151" s="579" t="s">
        <v>53</v>
      </c>
      <c r="O151" s="494"/>
      <c r="P151" s="580">
        <f>O151*H151</f>
        <v>0</v>
      </c>
      <c r="Q151" s="580">
        <v>0</v>
      </c>
      <c r="R151" s="580">
        <f>Q151*H151</f>
        <v>0</v>
      </c>
      <c r="S151" s="580">
        <v>0</v>
      </c>
      <c r="T151" s="581">
        <f>S151*H151</f>
        <v>0</v>
      </c>
      <c r="AR151" s="482" t="s">
        <v>129</v>
      </c>
      <c r="AT151" s="482" t="s">
        <v>199</v>
      </c>
      <c r="AU151" s="482" t="s">
        <v>89</v>
      </c>
      <c r="AY151" s="482" t="s">
        <v>197</v>
      </c>
      <c r="BE151" s="582">
        <f>IF(N151="základní",J151,0)</f>
        <v>0</v>
      </c>
      <c r="BF151" s="582">
        <f>IF(N151="snížená",J151,0)</f>
        <v>0</v>
      </c>
      <c r="BG151" s="582">
        <f>IF(N151="zákl. přenesená",J151,0)</f>
        <v>0</v>
      </c>
      <c r="BH151" s="582">
        <f>IF(N151="sníž. přenesená",J151,0)</f>
        <v>0</v>
      </c>
      <c r="BI151" s="582">
        <f>IF(N151="nulová",J151,0)</f>
        <v>0</v>
      </c>
      <c r="BJ151" s="482" t="s">
        <v>11</v>
      </c>
      <c r="BK151" s="582">
        <f>ROUND(I151*H151,0)</f>
        <v>0</v>
      </c>
      <c r="BL151" s="482" t="s">
        <v>129</v>
      </c>
      <c r="BM151" s="482" t="s">
        <v>6591</v>
      </c>
    </row>
    <row r="152" spans="2:65" s="492" customFormat="1" ht="121.5">
      <c r="B152" s="493"/>
      <c r="D152" s="594" t="s">
        <v>257</v>
      </c>
      <c r="F152" s="595" t="s">
        <v>6592</v>
      </c>
      <c r="L152" s="493"/>
      <c r="M152" s="596"/>
      <c r="N152" s="494"/>
      <c r="O152" s="494"/>
      <c r="P152" s="494"/>
      <c r="Q152" s="494"/>
      <c r="R152" s="494"/>
      <c r="S152" s="494"/>
      <c r="T152" s="597"/>
      <c r="AT152" s="482" t="s">
        <v>257</v>
      </c>
      <c r="AU152" s="482" t="s">
        <v>89</v>
      </c>
    </row>
    <row r="153" spans="2:65" s="599" customFormat="1">
      <c r="B153" s="598"/>
      <c r="D153" s="594" t="s">
        <v>205</v>
      </c>
      <c r="E153" s="600" t="s">
        <v>5</v>
      </c>
      <c r="F153" s="601" t="s">
        <v>6537</v>
      </c>
      <c r="H153" s="600" t="s">
        <v>5</v>
      </c>
      <c r="L153" s="598"/>
      <c r="M153" s="602"/>
      <c r="N153" s="603"/>
      <c r="O153" s="603"/>
      <c r="P153" s="603"/>
      <c r="Q153" s="603"/>
      <c r="R153" s="603"/>
      <c r="S153" s="603"/>
      <c r="T153" s="604"/>
      <c r="AT153" s="600" t="s">
        <v>205</v>
      </c>
      <c r="AU153" s="600" t="s">
        <v>89</v>
      </c>
      <c r="AV153" s="599" t="s">
        <v>11</v>
      </c>
      <c r="AW153" s="599" t="s">
        <v>43</v>
      </c>
      <c r="AX153" s="599" t="s">
        <v>82</v>
      </c>
      <c r="AY153" s="600" t="s">
        <v>197</v>
      </c>
    </row>
    <row r="154" spans="2:65" s="606" customFormat="1">
      <c r="B154" s="605"/>
      <c r="D154" s="594" t="s">
        <v>205</v>
      </c>
      <c r="E154" s="607" t="s">
        <v>5</v>
      </c>
      <c r="F154" s="608" t="s">
        <v>6577</v>
      </c>
      <c r="H154" s="609">
        <v>905.899</v>
      </c>
      <c r="L154" s="605"/>
      <c r="M154" s="610"/>
      <c r="N154" s="611"/>
      <c r="O154" s="611"/>
      <c r="P154" s="611"/>
      <c r="Q154" s="611"/>
      <c r="R154" s="611"/>
      <c r="S154" s="611"/>
      <c r="T154" s="612"/>
      <c r="AT154" s="607" t="s">
        <v>205</v>
      </c>
      <c r="AU154" s="607" t="s">
        <v>89</v>
      </c>
      <c r="AV154" s="606" t="s">
        <v>89</v>
      </c>
      <c r="AW154" s="606" t="s">
        <v>43</v>
      </c>
      <c r="AX154" s="606" t="s">
        <v>82</v>
      </c>
      <c r="AY154" s="607" t="s">
        <v>197</v>
      </c>
    </row>
    <row r="155" spans="2:65" s="606" customFormat="1">
      <c r="B155" s="605"/>
      <c r="D155" s="594" t="s">
        <v>205</v>
      </c>
      <c r="E155" s="607" t="s">
        <v>5</v>
      </c>
      <c r="F155" s="608" t="s">
        <v>6578</v>
      </c>
      <c r="H155" s="609">
        <v>36.622</v>
      </c>
      <c r="L155" s="605"/>
      <c r="M155" s="610"/>
      <c r="N155" s="611"/>
      <c r="O155" s="611"/>
      <c r="P155" s="611"/>
      <c r="Q155" s="611"/>
      <c r="R155" s="611"/>
      <c r="S155" s="611"/>
      <c r="T155" s="612"/>
      <c r="AT155" s="607" t="s">
        <v>205</v>
      </c>
      <c r="AU155" s="607" t="s">
        <v>89</v>
      </c>
      <c r="AV155" s="606" t="s">
        <v>89</v>
      </c>
      <c r="AW155" s="606" t="s">
        <v>43</v>
      </c>
      <c r="AX155" s="606" t="s">
        <v>82</v>
      </c>
      <c r="AY155" s="607" t="s">
        <v>197</v>
      </c>
    </row>
    <row r="156" spans="2:65" s="606" customFormat="1">
      <c r="B156" s="605"/>
      <c r="D156" s="594" t="s">
        <v>205</v>
      </c>
      <c r="E156" s="607" t="s">
        <v>5</v>
      </c>
      <c r="F156" s="608" t="s">
        <v>6579</v>
      </c>
      <c r="H156" s="609">
        <v>5.0750000000000002</v>
      </c>
      <c r="L156" s="605"/>
      <c r="M156" s="610"/>
      <c r="N156" s="611"/>
      <c r="O156" s="611"/>
      <c r="P156" s="611"/>
      <c r="Q156" s="611"/>
      <c r="R156" s="611"/>
      <c r="S156" s="611"/>
      <c r="T156" s="612"/>
      <c r="AT156" s="607" t="s">
        <v>205</v>
      </c>
      <c r="AU156" s="607" t="s">
        <v>89</v>
      </c>
      <c r="AV156" s="606" t="s">
        <v>89</v>
      </c>
      <c r="AW156" s="606" t="s">
        <v>43</v>
      </c>
      <c r="AX156" s="606" t="s">
        <v>82</v>
      </c>
      <c r="AY156" s="607" t="s">
        <v>197</v>
      </c>
    </row>
    <row r="157" spans="2:65" s="606" customFormat="1">
      <c r="B157" s="605"/>
      <c r="D157" s="594" t="s">
        <v>205</v>
      </c>
      <c r="E157" s="607" t="s">
        <v>5</v>
      </c>
      <c r="F157" s="608" t="s">
        <v>6580</v>
      </c>
      <c r="H157" s="609">
        <v>13.051</v>
      </c>
      <c r="L157" s="605"/>
      <c r="M157" s="610"/>
      <c r="N157" s="611"/>
      <c r="O157" s="611"/>
      <c r="P157" s="611"/>
      <c r="Q157" s="611"/>
      <c r="R157" s="611"/>
      <c r="S157" s="611"/>
      <c r="T157" s="612"/>
      <c r="AT157" s="607" t="s">
        <v>205</v>
      </c>
      <c r="AU157" s="607" t="s">
        <v>89</v>
      </c>
      <c r="AV157" s="606" t="s">
        <v>89</v>
      </c>
      <c r="AW157" s="606" t="s">
        <v>43</v>
      </c>
      <c r="AX157" s="606" t="s">
        <v>82</v>
      </c>
      <c r="AY157" s="607" t="s">
        <v>197</v>
      </c>
    </row>
    <row r="158" spans="2:65" s="606" customFormat="1">
      <c r="B158" s="605"/>
      <c r="D158" s="594" t="s">
        <v>205</v>
      </c>
      <c r="E158" s="607" t="s">
        <v>5</v>
      </c>
      <c r="F158" s="608" t="s">
        <v>6581</v>
      </c>
      <c r="H158" s="609">
        <v>11.005000000000001</v>
      </c>
      <c r="L158" s="605"/>
      <c r="M158" s="610"/>
      <c r="N158" s="611"/>
      <c r="O158" s="611"/>
      <c r="P158" s="611"/>
      <c r="Q158" s="611"/>
      <c r="R158" s="611"/>
      <c r="S158" s="611"/>
      <c r="T158" s="612"/>
      <c r="AT158" s="607" t="s">
        <v>205</v>
      </c>
      <c r="AU158" s="607" t="s">
        <v>89</v>
      </c>
      <c r="AV158" s="606" t="s">
        <v>89</v>
      </c>
      <c r="AW158" s="606" t="s">
        <v>43</v>
      </c>
      <c r="AX158" s="606" t="s">
        <v>82</v>
      </c>
      <c r="AY158" s="607" t="s">
        <v>197</v>
      </c>
    </row>
    <row r="159" spans="2:65" s="606" customFormat="1">
      <c r="B159" s="605"/>
      <c r="D159" s="594" t="s">
        <v>205</v>
      </c>
      <c r="E159" s="607" t="s">
        <v>5</v>
      </c>
      <c r="F159" s="608" t="s">
        <v>6582</v>
      </c>
      <c r="H159" s="609">
        <v>17.327999999999999</v>
      </c>
      <c r="L159" s="605"/>
      <c r="M159" s="610"/>
      <c r="N159" s="611"/>
      <c r="O159" s="611"/>
      <c r="P159" s="611"/>
      <c r="Q159" s="611"/>
      <c r="R159" s="611"/>
      <c r="S159" s="611"/>
      <c r="T159" s="612"/>
      <c r="AT159" s="607" t="s">
        <v>205</v>
      </c>
      <c r="AU159" s="607" t="s">
        <v>89</v>
      </c>
      <c r="AV159" s="606" t="s">
        <v>89</v>
      </c>
      <c r="AW159" s="606" t="s">
        <v>43</v>
      </c>
      <c r="AX159" s="606" t="s">
        <v>82</v>
      </c>
      <c r="AY159" s="607" t="s">
        <v>197</v>
      </c>
    </row>
    <row r="160" spans="2:65" s="606" customFormat="1">
      <c r="B160" s="605"/>
      <c r="D160" s="594" t="s">
        <v>205</v>
      </c>
      <c r="E160" s="607" t="s">
        <v>5</v>
      </c>
      <c r="F160" s="608" t="s">
        <v>6583</v>
      </c>
      <c r="H160" s="609">
        <v>8.4870000000000001</v>
      </c>
      <c r="L160" s="605"/>
      <c r="M160" s="610"/>
      <c r="N160" s="611"/>
      <c r="O160" s="611"/>
      <c r="P160" s="611"/>
      <c r="Q160" s="611"/>
      <c r="R160" s="611"/>
      <c r="S160" s="611"/>
      <c r="T160" s="612"/>
      <c r="AT160" s="607" t="s">
        <v>205</v>
      </c>
      <c r="AU160" s="607" t="s">
        <v>89</v>
      </c>
      <c r="AV160" s="606" t="s">
        <v>89</v>
      </c>
      <c r="AW160" s="606" t="s">
        <v>43</v>
      </c>
      <c r="AX160" s="606" t="s">
        <v>82</v>
      </c>
      <c r="AY160" s="607" t="s">
        <v>197</v>
      </c>
    </row>
    <row r="161" spans="2:65" s="606" customFormat="1">
      <c r="B161" s="605"/>
      <c r="D161" s="594" t="s">
        <v>205</v>
      </c>
      <c r="E161" s="607" t="s">
        <v>5</v>
      </c>
      <c r="F161" s="608" t="s">
        <v>6584</v>
      </c>
      <c r="H161" s="609">
        <v>11.548</v>
      </c>
      <c r="L161" s="605"/>
      <c r="M161" s="610"/>
      <c r="N161" s="611"/>
      <c r="O161" s="611"/>
      <c r="P161" s="611"/>
      <c r="Q161" s="611"/>
      <c r="R161" s="611"/>
      <c r="S161" s="611"/>
      <c r="T161" s="612"/>
      <c r="AT161" s="607" t="s">
        <v>205</v>
      </c>
      <c r="AU161" s="607" t="s">
        <v>89</v>
      </c>
      <c r="AV161" s="606" t="s">
        <v>89</v>
      </c>
      <c r="AW161" s="606" t="s">
        <v>43</v>
      </c>
      <c r="AX161" s="606" t="s">
        <v>82</v>
      </c>
      <c r="AY161" s="607" t="s">
        <v>197</v>
      </c>
    </row>
    <row r="162" spans="2:65" s="606" customFormat="1">
      <c r="B162" s="605"/>
      <c r="D162" s="594" t="s">
        <v>205</v>
      </c>
      <c r="E162" s="607" t="s">
        <v>5</v>
      </c>
      <c r="F162" s="608" t="s">
        <v>6585</v>
      </c>
      <c r="H162" s="609">
        <v>10.984999999999999</v>
      </c>
      <c r="L162" s="605"/>
      <c r="M162" s="610"/>
      <c r="N162" s="611"/>
      <c r="O162" s="611"/>
      <c r="P162" s="611"/>
      <c r="Q162" s="611"/>
      <c r="R162" s="611"/>
      <c r="S162" s="611"/>
      <c r="T162" s="612"/>
      <c r="AT162" s="607" t="s">
        <v>205</v>
      </c>
      <c r="AU162" s="607" t="s">
        <v>89</v>
      </c>
      <c r="AV162" s="606" t="s">
        <v>89</v>
      </c>
      <c r="AW162" s="606" t="s">
        <v>43</v>
      </c>
      <c r="AX162" s="606" t="s">
        <v>82</v>
      </c>
      <c r="AY162" s="607" t="s">
        <v>197</v>
      </c>
    </row>
    <row r="163" spans="2:65" s="614" customFormat="1">
      <c r="B163" s="613"/>
      <c r="D163" s="594" t="s">
        <v>205</v>
      </c>
      <c r="E163" s="615" t="s">
        <v>5</v>
      </c>
      <c r="F163" s="616" t="s">
        <v>210</v>
      </c>
      <c r="H163" s="617">
        <v>1020</v>
      </c>
      <c r="L163" s="613"/>
      <c r="M163" s="618"/>
      <c r="N163" s="619"/>
      <c r="O163" s="619"/>
      <c r="P163" s="619"/>
      <c r="Q163" s="619"/>
      <c r="R163" s="619"/>
      <c r="S163" s="619"/>
      <c r="T163" s="620"/>
      <c r="AT163" s="615" t="s">
        <v>205</v>
      </c>
      <c r="AU163" s="615" t="s">
        <v>89</v>
      </c>
      <c r="AV163" s="614" t="s">
        <v>129</v>
      </c>
      <c r="AW163" s="614" t="s">
        <v>43</v>
      </c>
      <c r="AX163" s="614" t="s">
        <v>11</v>
      </c>
      <c r="AY163" s="615" t="s">
        <v>197</v>
      </c>
    </row>
    <row r="164" spans="2:65" s="492" customFormat="1" ht="38.25" customHeight="1">
      <c r="B164" s="493"/>
      <c r="C164" s="572" t="s">
        <v>12</v>
      </c>
      <c r="D164" s="572" t="s">
        <v>199</v>
      </c>
      <c r="E164" s="573" t="s">
        <v>6593</v>
      </c>
      <c r="F164" s="574" t="s">
        <v>6594</v>
      </c>
      <c r="G164" s="575" t="s">
        <v>876</v>
      </c>
      <c r="H164" s="576">
        <v>118.4</v>
      </c>
      <c r="I164" s="7"/>
      <c r="J164" s="577">
        <f>ROUND(I164*H164,0)</f>
        <v>0</v>
      </c>
      <c r="K164" s="574" t="s">
        <v>203</v>
      </c>
      <c r="L164" s="493"/>
      <c r="M164" s="578" t="s">
        <v>5</v>
      </c>
      <c r="N164" s="579" t="s">
        <v>53</v>
      </c>
      <c r="O164" s="494"/>
      <c r="P164" s="580">
        <f>O164*H164</f>
        <v>0</v>
      </c>
      <c r="Q164" s="580">
        <v>0</v>
      </c>
      <c r="R164" s="580">
        <f>Q164*H164</f>
        <v>0</v>
      </c>
      <c r="S164" s="580">
        <v>0</v>
      </c>
      <c r="T164" s="581">
        <f>S164*H164</f>
        <v>0</v>
      </c>
      <c r="AR164" s="482" t="s">
        <v>129</v>
      </c>
      <c r="AT164" s="482" t="s">
        <v>199</v>
      </c>
      <c r="AU164" s="482" t="s">
        <v>89</v>
      </c>
      <c r="AY164" s="482" t="s">
        <v>197</v>
      </c>
      <c r="BE164" s="582">
        <f>IF(N164="základní",J164,0)</f>
        <v>0</v>
      </c>
      <c r="BF164" s="582">
        <f>IF(N164="snížená",J164,0)</f>
        <v>0</v>
      </c>
      <c r="BG164" s="582">
        <f>IF(N164="zákl. přenesená",J164,0)</f>
        <v>0</v>
      </c>
      <c r="BH164" s="582">
        <f>IF(N164="sníž. přenesená",J164,0)</f>
        <v>0</v>
      </c>
      <c r="BI164" s="582">
        <f>IF(N164="nulová",J164,0)</f>
        <v>0</v>
      </c>
      <c r="BJ164" s="482" t="s">
        <v>11</v>
      </c>
      <c r="BK164" s="582">
        <f>ROUND(I164*H164,0)</f>
        <v>0</v>
      </c>
      <c r="BL164" s="482" t="s">
        <v>129</v>
      </c>
      <c r="BM164" s="482" t="s">
        <v>6595</v>
      </c>
    </row>
    <row r="165" spans="2:65" s="492" customFormat="1" ht="54">
      <c r="B165" s="493"/>
      <c r="D165" s="594" t="s">
        <v>257</v>
      </c>
      <c r="F165" s="595" t="s">
        <v>6596</v>
      </c>
      <c r="L165" s="493"/>
      <c r="M165" s="596"/>
      <c r="N165" s="494"/>
      <c r="O165" s="494"/>
      <c r="P165" s="494"/>
      <c r="Q165" s="494"/>
      <c r="R165" s="494"/>
      <c r="S165" s="494"/>
      <c r="T165" s="597"/>
      <c r="AT165" s="482" t="s">
        <v>257</v>
      </c>
      <c r="AU165" s="482" t="s">
        <v>89</v>
      </c>
    </row>
    <row r="166" spans="2:65" s="599" customFormat="1">
      <c r="B166" s="598"/>
      <c r="D166" s="594" t="s">
        <v>205</v>
      </c>
      <c r="E166" s="600" t="s">
        <v>5</v>
      </c>
      <c r="F166" s="601" t="s">
        <v>6597</v>
      </c>
      <c r="H166" s="600" t="s">
        <v>5</v>
      </c>
      <c r="L166" s="598"/>
      <c r="M166" s="602"/>
      <c r="N166" s="603"/>
      <c r="O166" s="603"/>
      <c r="P166" s="603"/>
      <c r="Q166" s="603"/>
      <c r="R166" s="603"/>
      <c r="S166" s="603"/>
      <c r="T166" s="604"/>
      <c r="AT166" s="600" t="s">
        <v>205</v>
      </c>
      <c r="AU166" s="600" t="s">
        <v>89</v>
      </c>
      <c r="AV166" s="599" t="s">
        <v>11</v>
      </c>
      <c r="AW166" s="599" t="s">
        <v>43</v>
      </c>
      <c r="AX166" s="599" t="s">
        <v>82</v>
      </c>
      <c r="AY166" s="600" t="s">
        <v>197</v>
      </c>
    </row>
    <row r="167" spans="2:65" s="599" customFormat="1">
      <c r="B167" s="598"/>
      <c r="D167" s="594" t="s">
        <v>205</v>
      </c>
      <c r="E167" s="600" t="s">
        <v>5</v>
      </c>
      <c r="F167" s="601" t="s">
        <v>6598</v>
      </c>
      <c r="H167" s="600" t="s">
        <v>5</v>
      </c>
      <c r="L167" s="598"/>
      <c r="M167" s="602"/>
      <c r="N167" s="603"/>
      <c r="O167" s="603"/>
      <c r="P167" s="603"/>
      <c r="Q167" s="603"/>
      <c r="R167" s="603"/>
      <c r="S167" s="603"/>
      <c r="T167" s="604"/>
      <c r="AT167" s="600" t="s">
        <v>205</v>
      </c>
      <c r="AU167" s="600" t="s">
        <v>89</v>
      </c>
      <c r="AV167" s="599" t="s">
        <v>11</v>
      </c>
      <c r="AW167" s="599" t="s">
        <v>43</v>
      </c>
      <c r="AX167" s="599" t="s">
        <v>82</v>
      </c>
      <c r="AY167" s="600" t="s">
        <v>197</v>
      </c>
    </row>
    <row r="168" spans="2:65" s="606" customFormat="1">
      <c r="B168" s="605"/>
      <c r="D168" s="594" t="s">
        <v>205</v>
      </c>
      <c r="E168" s="607" t="s">
        <v>5</v>
      </c>
      <c r="F168" s="608" t="s">
        <v>6075</v>
      </c>
      <c r="H168" s="609">
        <v>118.4</v>
      </c>
      <c r="L168" s="605"/>
      <c r="M168" s="610"/>
      <c r="N168" s="611"/>
      <c r="O168" s="611"/>
      <c r="P168" s="611"/>
      <c r="Q168" s="611"/>
      <c r="R168" s="611"/>
      <c r="S168" s="611"/>
      <c r="T168" s="612"/>
      <c r="AT168" s="607" t="s">
        <v>205</v>
      </c>
      <c r="AU168" s="607" t="s">
        <v>89</v>
      </c>
      <c r="AV168" s="606" t="s">
        <v>89</v>
      </c>
      <c r="AW168" s="606" t="s">
        <v>43</v>
      </c>
      <c r="AX168" s="606" t="s">
        <v>82</v>
      </c>
      <c r="AY168" s="607" t="s">
        <v>197</v>
      </c>
    </row>
    <row r="169" spans="2:65" s="614" customFormat="1">
      <c r="B169" s="613"/>
      <c r="D169" s="594" t="s">
        <v>205</v>
      </c>
      <c r="E169" s="615" t="s">
        <v>5</v>
      </c>
      <c r="F169" s="616" t="s">
        <v>210</v>
      </c>
      <c r="H169" s="617">
        <v>118.4</v>
      </c>
      <c r="L169" s="613"/>
      <c r="M169" s="618"/>
      <c r="N169" s="619"/>
      <c r="O169" s="619"/>
      <c r="P169" s="619"/>
      <c r="Q169" s="619"/>
      <c r="R169" s="619"/>
      <c r="S169" s="619"/>
      <c r="T169" s="620"/>
      <c r="AT169" s="615" t="s">
        <v>205</v>
      </c>
      <c r="AU169" s="615" t="s">
        <v>89</v>
      </c>
      <c r="AV169" s="614" t="s">
        <v>129</v>
      </c>
      <c r="AW169" s="614" t="s">
        <v>43</v>
      </c>
      <c r="AX169" s="614" t="s">
        <v>11</v>
      </c>
      <c r="AY169" s="615" t="s">
        <v>197</v>
      </c>
    </row>
    <row r="170" spans="2:65" s="492" customFormat="1" ht="25.5" customHeight="1">
      <c r="B170" s="493"/>
      <c r="C170" s="572" t="s">
        <v>374</v>
      </c>
      <c r="D170" s="572" t="s">
        <v>199</v>
      </c>
      <c r="E170" s="573" t="s">
        <v>6599</v>
      </c>
      <c r="F170" s="574" t="s">
        <v>6600</v>
      </c>
      <c r="G170" s="575" t="s">
        <v>202</v>
      </c>
      <c r="H170" s="576">
        <v>590</v>
      </c>
      <c r="I170" s="7"/>
      <c r="J170" s="577">
        <f>ROUND(I170*H170,0)</f>
        <v>0</v>
      </c>
      <c r="K170" s="574" t="s">
        <v>203</v>
      </c>
      <c r="L170" s="493"/>
      <c r="M170" s="578" t="s">
        <v>5</v>
      </c>
      <c r="N170" s="579" t="s">
        <v>53</v>
      </c>
      <c r="O170" s="494"/>
      <c r="P170" s="580">
        <f>O170*H170</f>
        <v>0</v>
      </c>
      <c r="Q170" s="580">
        <v>0</v>
      </c>
      <c r="R170" s="580">
        <f>Q170*H170</f>
        <v>0</v>
      </c>
      <c r="S170" s="580">
        <v>0</v>
      </c>
      <c r="T170" s="581">
        <f>S170*H170</f>
        <v>0</v>
      </c>
      <c r="AR170" s="482" t="s">
        <v>129</v>
      </c>
      <c r="AT170" s="482" t="s">
        <v>199</v>
      </c>
      <c r="AU170" s="482" t="s">
        <v>89</v>
      </c>
      <c r="AY170" s="482" t="s">
        <v>197</v>
      </c>
      <c r="BE170" s="582">
        <f>IF(N170="základní",J170,0)</f>
        <v>0</v>
      </c>
      <c r="BF170" s="582">
        <f>IF(N170="snížená",J170,0)</f>
        <v>0</v>
      </c>
      <c r="BG170" s="582">
        <f>IF(N170="zákl. přenesená",J170,0)</f>
        <v>0</v>
      </c>
      <c r="BH170" s="582">
        <f>IF(N170="sníž. přenesená",J170,0)</f>
        <v>0</v>
      </c>
      <c r="BI170" s="582">
        <f>IF(N170="nulová",J170,0)</f>
        <v>0</v>
      </c>
      <c r="BJ170" s="482" t="s">
        <v>11</v>
      </c>
      <c r="BK170" s="582">
        <f>ROUND(I170*H170,0)</f>
        <v>0</v>
      </c>
      <c r="BL170" s="482" t="s">
        <v>129</v>
      </c>
      <c r="BM170" s="482" t="s">
        <v>6601</v>
      </c>
    </row>
    <row r="171" spans="2:65" s="492" customFormat="1" ht="81">
      <c r="B171" s="493"/>
      <c r="D171" s="594" t="s">
        <v>257</v>
      </c>
      <c r="F171" s="595" t="s">
        <v>6602</v>
      </c>
      <c r="L171" s="493"/>
      <c r="M171" s="596"/>
      <c r="N171" s="494"/>
      <c r="O171" s="494"/>
      <c r="P171" s="494"/>
      <c r="Q171" s="494"/>
      <c r="R171" s="494"/>
      <c r="S171" s="494"/>
      <c r="T171" s="597"/>
      <c r="AT171" s="482" t="s">
        <v>257</v>
      </c>
      <c r="AU171" s="482" t="s">
        <v>89</v>
      </c>
    </row>
    <row r="172" spans="2:65" s="599" customFormat="1">
      <c r="B172" s="598"/>
      <c r="D172" s="594" t="s">
        <v>205</v>
      </c>
      <c r="E172" s="600" t="s">
        <v>5</v>
      </c>
      <c r="F172" s="601" t="s">
        <v>6537</v>
      </c>
      <c r="H172" s="600" t="s">
        <v>5</v>
      </c>
      <c r="L172" s="598"/>
      <c r="M172" s="602"/>
      <c r="N172" s="603"/>
      <c r="O172" s="603"/>
      <c r="P172" s="603"/>
      <c r="Q172" s="603"/>
      <c r="R172" s="603"/>
      <c r="S172" s="603"/>
      <c r="T172" s="604"/>
      <c r="AT172" s="600" t="s">
        <v>205</v>
      </c>
      <c r="AU172" s="600" t="s">
        <v>89</v>
      </c>
      <c r="AV172" s="599" t="s">
        <v>11</v>
      </c>
      <c r="AW172" s="599" t="s">
        <v>43</v>
      </c>
      <c r="AX172" s="599" t="s">
        <v>82</v>
      </c>
      <c r="AY172" s="600" t="s">
        <v>197</v>
      </c>
    </row>
    <row r="173" spans="2:65" s="599" customFormat="1">
      <c r="B173" s="598"/>
      <c r="D173" s="594" t="s">
        <v>205</v>
      </c>
      <c r="E173" s="600" t="s">
        <v>5</v>
      </c>
      <c r="F173" s="601" t="s">
        <v>6603</v>
      </c>
      <c r="H173" s="600" t="s">
        <v>5</v>
      </c>
      <c r="L173" s="598"/>
      <c r="M173" s="602"/>
      <c r="N173" s="603"/>
      <c r="O173" s="603"/>
      <c r="P173" s="603"/>
      <c r="Q173" s="603"/>
      <c r="R173" s="603"/>
      <c r="S173" s="603"/>
      <c r="T173" s="604"/>
      <c r="AT173" s="600" t="s">
        <v>205</v>
      </c>
      <c r="AU173" s="600" t="s">
        <v>89</v>
      </c>
      <c r="AV173" s="599" t="s">
        <v>11</v>
      </c>
      <c r="AW173" s="599" t="s">
        <v>43</v>
      </c>
      <c r="AX173" s="599" t="s">
        <v>82</v>
      </c>
      <c r="AY173" s="600" t="s">
        <v>197</v>
      </c>
    </row>
    <row r="174" spans="2:65" s="599" customFormat="1">
      <c r="B174" s="598"/>
      <c r="D174" s="594" t="s">
        <v>205</v>
      </c>
      <c r="E174" s="600" t="s">
        <v>5</v>
      </c>
      <c r="F174" s="601" t="s">
        <v>6604</v>
      </c>
      <c r="H174" s="600" t="s">
        <v>5</v>
      </c>
      <c r="L174" s="598"/>
      <c r="M174" s="602"/>
      <c r="N174" s="603"/>
      <c r="O174" s="603"/>
      <c r="P174" s="603"/>
      <c r="Q174" s="603"/>
      <c r="R174" s="603"/>
      <c r="S174" s="603"/>
      <c r="T174" s="604"/>
      <c r="AT174" s="600" t="s">
        <v>205</v>
      </c>
      <c r="AU174" s="600" t="s">
        <v>89</v>
      </c>
      <c r="AV174" s="599" t="s">
        <v>11</v>
      </c>
      <c r="AW174" s="599" t="s">
        <v>43</v>
      </c>
      <c r="AX174" s="599" t="s">
        <v>82</v>
      </c>
      <c r="AY174" s="600" t="s">
        <v>197</v>
      </c>
    </row>
    <row r="175" spans="2:65" s="606" customFormat="1">
      <c r="B175" s="605"/>
      <c r="D175" s="594" t="s">
        <v>205</v>
      </c>
      <c r="E175" s="607" t="s">
        <v>5</v>
      </c>
      <c r="F175" s="608" t="s">
        <v>6605</v>
      </c>
      <c r="H175" s="609">
        <v>590</v>
      </c>
      <c r="L175" s="605"/>
      <c r="M175" s="610"/>
      <c r="N175" s="611"/>
      <c r="O175" s="611"/>
      <c r="P175" s="611"/>
      <c r="Q175" s="611"/>
      <c r="R175" s="611"/>
      <c r="S175" s="611"/>
      <c r="T175" s="612"/>
      <c r="AT175" s="607" t="s">
        <v>205</v>
      </c>
      <c r="AU175" s="607" t="s">
        <v>89</v>
      </c>
      <c r="AV175" s="606" t="s">
        <v>89</v>
      </c>
      <c r="AW175" s="606" t="s">
        <v>43</v>
      </c>
      <c r="AX175" s="606" t="s">
        <v>82</v>
      </c>
      <c r="AY175" s="607" t="s">
        <v>197</v>
      </c>
    </row>
    <row r="176" spans="2:65" s="614" customFormat="1">
      <c r="B176" s="613"/>
      <c r="D176" s="594" t="s">
        <v>205</v>
      </c>
      <c r="E176" s="615" t="s">
        <v>5</v>
      </c>
      <c r="F176" s="616" t="s">
        <v>210</v>
      </c>
      <c r="H176" s="617">
        <v>590</v>
      </c>
      <c r="L176" s="613"/>
      <c r="M176" s="618"/>
      <c r="N176" s="619"/>
      <c r="O176" s="619"/>
      <c r="P176" s="619"/>
      <c r="Q176" s="619"/>
      <c r="R176" s="619"/>
      <c r="S176" s="619"/>
      <c r="T176" s="620"/>
      <c r="AT176" s="615" t="s">
        <v>205</v>
      </c>
      <c r="AU176" s="615" t="s">
        <v>89</v>
      </c>
      <c r="AV176" s="614" t="s">
        <v>129</v>
      </c>
      <c r="AW176" s="614" t="s">
        <v>43</v>
      </c>
      <c r="AX176" s="614" t="s">
        <v>11</v>
      </c>
      <c r="AY176" s="615" t="s">
        <v>197</v>
      </c>
    </row>
    <row r="177" spans="2:65" s="492" customFormat="1" ht="25.5" customHeight="1">
      <c r="B177" s="493"/>
      <c r="C177" s="572" t="s">
        <v>383</v>
      </c>
      <c r="D177" s="572" t="s">
        <v>199</v>
      </c>
      <c r="E177" s="573" t="s">
        <v>6606</v>
      </c>
      <c r="F177" s="574" t="s">
        <v>6607</v>
      </c>
      <c r="G177" s="575" t="s">
        <v>202</v>
      </c>
      <c r="H177" s="576">
        <v>5</v>
      </c>
      <c r="I177" s="7"/>
      <c r="J177" s="577">
        <f>ROUND(I177*H177,0)</f>
        <v>0</v>
      </c>
      <c r="K177" s="574" t="s">
        <v>203</v>
      </c>
      <c r="L177" s="493"/>
      <c r="M177" s="578" t="s">
        <v>5</v>
      </c>
      <c r="N177" s="579" t="s">
        <v>53</v>
      </c>
      <c r="O177" s="494"/>
      <c r="P177" s="580">
        <f>O177*H177</f>
        <v>0</v>
      </c>
      <c r="Q177" s="580">
        <v>0</v>
      </c>
      <c r="R177" s="580">
        <f>Q177*H177</f>
        <v>0</v>
      </c>
      <c r="S177" s="580">
        <v>0</v>
      </c>
      <c r="T177" s="581">
        <f>S177*H177</f>
        <v>0</v>
      </c>
      <c r="AR177" s="482" t="s">
        <v>129</v>
      </c>
      <c r="AT177" s="482" t="s">
        <v>199</v>
      </c>
      <c r="AU177" s="482" t="s">
        <v>89</v>
      </c>
      <c r="AY177" s="482" t="s">
        <v>197</v>
      </c>
      <c r="BE177" s="582">
        <f>IF(N177="základní",J177,0)</f>
        <v>0</v>
      </c>
      <c r="BF177" s="582">
        <f>IF(N177="snížená",J177,0)</f>
        <v>0</v>
      </c>
      <c r="BG177" s="582">
        <f>IF(N177="zákl. přenesená",J177,0)</f>
        <v>0</v>
      </c>
      <c r="BH177" s="582">
        <f>IF(N177="sníž. přenesená",J177,0)</f>
        <v>0</v>
      </c>
      <c r="BI177" s="582">
        <f>IF(N177="nulová",J177,0)</f>
        <v>0</v>
      </c>
      <c r="BJ177" s="482" t="s">
        <v>11</v>
      </c>
      <c r="BK177" s="582">
        <f>ROUND(I177*H177,0)</f>
        <v>0</v>
      </c>
      <c r="BL177" s="482" t="s">
        <v>129</v>
      </c>
      <c r="BM177" s="482" t="s">
        <v>6608</v>
      </c>
    </row>
    <row r="178" spans="2:65" s="492" customFormat="1" ht="67.5">
      <c r="B178" s="493"/>
      <c r="D178" s="594" t="s">
        <v>257</v>
      </c>
      <c r="F178" s="595" t="s">
        <v>6609</v>
      </c>
      <c r="L178" s="493"/>
      <c r="M178" s="596"/>
      <c r="N178" s="494"/>
      <c r="O178" s="494"/>
      <c r="P178" s="494"/>
      <c r="Q178" s="494"/>
      <c r="R178" s="494"/>
      <c r="S178" s="494"/>
      <c r="T178" s="597"/>
      <c r="AT178" s="482" t="s">
        <v>257</v>
      </c>
      <c r="AU178" s="482" t="s">
        <v>89</v>
      </c>
    </row>
    <row r="179" spans="2:65" s="599" customFormat="1">
      <c r="B179" s="598"/>
      <c r="D179" s="594" t="s">
        <v>205</v>
      </c>
      <c r="E179" s="600" t="s">
        <v>5</v>
      </c>
      <c r="F179" s="601" t="s">
        <v>6537</v>
      </c>
      <c r="H179" s="600" t="s">
        <v>5</v>
      </c>
      <c r="L179" s="598"/>
      <c r="M179" s="602"/>
      <c r="N179" s="603"/>
      <c r="O179" s="603"/>
      <c r="P179" s="603"/>
      <c r="Q179" s="603"/>
      <c r="R179" s="603"/>
      <c r="S179" s="603"/>
      <c r="T179" s="604"/>
      <c r="AT179" s="600" t="s">
        <v>205</v>
      </c>
      <c r="AU179" s="600" t="s">
        <v>89</v>
      </c>
      <c r="AV179" s="599" t="s">
        <v>11</v>
      </c>
      <c r="AW179" s="599" t="s">
        <v>43</v>
      </c>
      <c r="AX179" s="599" t="s">
        <v>82</v>
      </c>
      <c r="AY179" s="600" t="s">
        <v>197</v>
      </c>
    </row>
    <row r="180" spans="2:65" s="599" customFormat="1">
      <c r="B180" s="598"/>
      <c r="D180" s="594" t="s">
        <v>205</v>
      </c>
      <c r="E180" s="600" t="s">
        <v>5</v>
      </c>
      <c r="F180" s="601" t="s">
        <v>6610</v>
      </c>
      <c r="H180" s="600" t="s">
        <v>5</v>
      </c>
      <c r="L180" s="598"/>
      <c r="M180" s="602"/>
      <c r="N180" s="603"/>
      <c r="O180" s="603"/>
      <c r="P180" s="603"/>
      <c r="Q180" s="603"/>
      <c r="R180" s="603"/>
      <c r="S180" s="603"/>
      <c r="T180" s="604"/>
      <c r="AT180" s="600" t="s">
        <v>205</v>
      </c>
      <c r="AU180" s="600" t="s">
        <v>89</v>
      </c>
      <c r="AV180" s="599" t="s">
        <v>11</v>
      </c>
      <c r="AW180" s="599" t="s">
        <v>43</v>
      </c>
      <c r="AX180" s="599" t="s">
        <v>82</v>
      </c>
      <c r="AY180" s="600" t="s">
        <v>197</v>
      </c>
    </row>
    <row r="181" spans="2:65" s="606" customFormat="1">
      <c r="B181" s="605"/>
      <c r="D181" s="594" t="s">
        <v>205</v>
      </c>
      <c r="E181" s="607" t="s">
        <v>5</v>
      </c>
      <c r="F181" s="608" t="s">
        <v>5600</v>
      </c>
      <c r="H181" s="609">
        <v>5</v>
      </c>
      <c r="L181" s="605"/>
      <c r="M181" s="610"/>
      <c r="N181" s="611"/>
      <c r="O181" s="611"/>
      <c r="P181" s="611"/>
      <c r="Q181" s="611"/>
      <c r="R181" s="611"/>
      <c r="S181" s="611"/>
      <c r="T181" s="612"/>
      <c r="AT181" s="607" t="s">
        <v>205</v>
      </c>
      <c r="AU181" s="607" t="s">
        <v>89</v>
      </c>
      <c r="AV181" s="606" t="s">
        <v>89</v>
      </c>
      <c r="AW181" s="606" t="s">
        <v>43</v>
      </c>
      <c r="AX181" s="606" t="s">
        <v>82</v>
      </c>
      <c r="AY181" s="607" t="s">
        <v>197</v>
      </c>
    </row>
    <row r="182" spans="2:65" s="614" customFormat="1">
      <c r="B182" s="613"/>
      <c r="D182" s="594" t="s">
        <v>205</v>
      </c>
      <c r="E182" s="615" t="s">
        <v>5</v>
      </c>
      <c r="F182" s="616" t="s">
        <v>210</v>
      </c>
      <c r="H182" s="617">
        <v>5</v>
      </c>
      <c r="L182" s="613"/>
      <c r="M182" s="618"/>
      <c r="N182" s="619"/>
      <c r="O182" s="619"/>
      <c r="P182" s="619"/>
      <c r="Q182" s="619"/>
      <c r="R182" s="619"/>
      <c r="S182" s="619"/>
      <c r="T182" s="620"/>
      <c r="AT182" s="615" t="s">
        <v>205</v>
      </c>
      <c r="AU182" s="615" t="s">
        <v>89</v>
      </c>
      <c r="AV182" s="614" t="s">
        <v>129</v>
      </c>
      <c r="AW182" s="614" t="s">
        <v>43</v>
      </c>
      <c r="AX182" s="614" t="s">
        <v>11</v>
      </c>
      <c r="AY182" s="615" t="s">
        <v>197</v>
      </c>
    </row>
    <row r="183" spans="2:65" s="492" customFormat="1" ht="25.5" customHeight="1">
      <c r="B183" s="493"/>
      <c r="C183" s="572" t="s">
        <v>402</v>
      </c>
      <c r="D183" s="572" t="s">
        <v>199</v>
      </c>
      <c r="E183" s="573" t="s">
        <v>6611</v>
      </c>
      <c r="F183" s="574" t="s">
        <v>6612</v>
      </c>
      <c r="G183" s="575" t="s">
        <v>290</v>
      </c>
      <c r="H183" s="576">
        <v>59.353000000000002</v>
      </c>
      <c r="I183" s="7"/>
      <c r="J183" s="577">
        <f>ROUND(I183*H183,0)</f>
        <v>0</v>
      </c>
      <c r="K183" s="574" t="s">
        <v>203</v>
      </c>
      <c r="L183" s="493"/>
      <c r="M183" s="578" t="s">
        <v>5</v>
      </c>
      <c r="N183" s="579" t="s">
        <v>53</v>
      </c>
      <c r="O183" s="494"/>
      <c r="P183" s="580">
        <f>O183*H183</f>
        <v>0</v>
      </c>
      <c r="Q183" s="580">
        <v>0</v>
      </c>
      <c r="R183" s="580">
        <f>Q183*H183</f>
        <v>0</v>
      </c>
      <c r="S183" s="580">
        <v>0</v>
      </c>
      <c r="T183" s="581">
        <f>S183*H183</f>
        <v>0</v>
      </c>
      <c r="AR183" s="482" t="s">
        <v>129</v>
      </c>
      <c r="AT183" s="482" t="s">
        <v>199</v>
      </c>
      <c r="AU183" s="482" t="s">
        <v>89</v>
      </c>
      <c r="AY183" s="482" t="s">
        <v>197</v>
      </c>
      <c r="BE183" s="582">
        <f>IF(N183="základní",J183,0)</f>
        <v>0</v>
      </c>
      <c r="BF183" s="582">
        <f>IF(N183="snížená",J183,0)</f>
        <v>0</v>
      </c>
      <c r="BG183" s="582">
        <f>IF(N183="zákl. přenesená",J183,0)</f>
        <v>0</v>
      </c>
      <c r="BH183" s="582">
        <f>IF(N183="sníž. přenesená",J183,0)</f>
        <v>0</v>
      </c>
      <c r="BI183" s="582">
        <f>IF(N183="nulová",J183,0)</f>
        <v>0</v>
      </c>
      <c r="BJ183" s="482" t="s">
        <v>11</v>
      </c>
      <c r="BK183" s="582">
        <f>ROUND(I183*H183,0)</f>
        <v>0</v>
      </c>
      <c r="BL183" s="482" t="s">
        <v>129</v>
      </c>
      <c r="BM183" s="482" t="s">
        <v>6613</v>
      </c>
    </row>
    <row r="184" spans="2:65" s="492" customFormat="1" ht="67.5">
      <c r="B184" s="493"/>
      <c r="D184" s="594" t="s">
        <v>257</v>
      </c>
      <c r="F184" s="595" t="s">
        <v>6614</v>
      </c>
      <c r="L184" s="493"/>
      <c r="M184" s="596"/>
      <c r="N184" s="494"/>
      <c r="O184" s="494"/>
      <c r="P184" s="494"/>
      <c r="Q184" s="494"/>
      <c r="R184" s="494"/>
      <c r="S184" s="494"/>
      <c r="T184" s="597"/>
      <c r="AT184" s="482" t="s">
        <v>257</v>
      </c>
      <c r="AU184" s="482" t="s">
        <v>89</v>
      </c>
    </row>
    <row r="185" spans="2:65" s="599" customFormat="1">
      <c r="B185" s="598"/>
      <c r="D185" s="594" t="s">
        <v>205</v>
      </c>
      <c r="E185" s="600" t="s">
        <v>5</v>
      </c>
      <c r="F185" s="601" t="s">
        <v>6537</v>
      </c>
      <c r="H185" s="600" t="s">
        <v>5</v>
      </c>
      <c r="L185" s="598"/>
      <c r="M185" s="602"/>
      <c r="N185" s="603"/>
      <c r="O185" s="603"/>
      <c r="P185" s="603"/>
      <c r="Q185" s="603"/>
      <c r="R185" s="603"/>
      <c r="S185" s="603"/>
      <c r="T185" s="604"/>
      <c r="AT185" s="600" t="s">
        <v>205</v>
      </c>
      <c r="AU185" s="600" t="s">
        <v>89</v>
      </c>
      <c r="AV185" s="599" t="s">
        <v>11</v>
      </c>
      <c r="AW185" s="599" t="s">
        <v>43</v>
      </c>
      <c r="AX185" s="599" t="s">
        <v>82</v>
      </c>
      <c r="AY185" s="600" t="s">
        <v>197</v>
      </c>
    </row>
    <row r="186" spans="2:65" s="599" customFormat="1">
      <c r="B186" s="598"/>
      <c r="D186" s="594" t="s">
        <v>205</v>
      </c>
      <c r="E186" s="600" t="s">
        <v>5</v>
      </c>
      <c r="F186" s="601" t="s">
        <v>6615</v>
      </c>
      <c r="H186" s="600" t="s">
        <v>5</v>
      </c>
      <c r="L186" s="598"/>
      <c r="M186" s="602"/>
      <c r="N186" s="603"/>
      <c r="O186" s="603"/>
      <c r="P186" s="603"/>
      <c r="Q186" s="603"/>
      <c r="R186" s="603"/>
      <c r="S186" s="603"/>
      <c r="T186" s="604"/>
      <c r="AT186" s="600" t="s">
        <v>205</v>
      </c>
      <c r="AU186" s="600" t="s">
        <v>89</v>
      </c>
      <c r="AV186" s="599" t="s">
        <v>11</v>
      </c>
      <c r="AW186" s="599" t="s">
        <v>43</v>
      </c>
      <c r="AX186" s="599" t="s">
        <v>82</v>
      </c>
      <c r="AY186" s="600" t="s">
        <v>197</v>
      </c>
    </row>
    <row r="187" spans="2:65" s="606" customFormat="1">
      <c r="B187" s="605"/>
      <c r="D187" s="594" t="s">
        <v>205</v>
      </c>
      <c r="E187" s="607" t="s">
        <v>5</v>
      </c>
      <c r="F187" s="608" t="s">
        <v>6581</v>
      </c>
      <c r="H187" s="609">
        <v>11.005000000000001</v>
      </c>
      <c r="L187" s="605"/>
      <c r="M187" s="610"/>
      <c r="N187" s="611"/>
      <c r="O187" s="611"/>
      <c r="P187" s="611"/>
      <c r="Q187" s="611"/>
      <c r="R187" s="611"/>
      <c r="S187" s="611"/>
      <c r="T187" s="612"/>
      <c r="AT187" s="607" t="s">
        <v>205</v>
      </c>
      <c r="AU187" s="607" t="s">
        <v>89</v>
      </c>
      <c r="AV187" s="606" t="s">
        <v>89</v>
      </c>
      <c r="AW187" s="606" t="s">
        <v>43</v>
      </c>
      <c r="AX187" s="606" t="s">
        <v>82</v>
      </c>
      <c r="AY187" s="607" t="s">
        <v>197</v>
      </c>
    </row>
    <row r="188" spans="2:65" s="606" customFormat="1">
      <c r="B188" s="605"/>
      <c r="D188" s="594" t="s">
        <v>205</v>
      </c>
      <c r="E188" s="607" t="s">
        <v>5</v>
      </c>
      <c r="F188" s="608" t="s">
        <v>6582</v>
      </c>
      <c r="H188" s="609">
        <v>17.327999999999999</v>
      </c>
      <c r="L188" s="605"/>
      <c r="M188" s="610"/>
      <c r="N188" s="611"/>
      <c r="O188" s="611"/>
      <c r="P188" s="611"/>
      <c r="Q188" s="611"/>
      <c r="R188" s="611"/>
      <c r="S188" s="611"/>
      <c r="T188" s="612"/>
      <c r="AT188" s="607" t="s">
        <v>205</v>
      </c>
      <c r="AU188" s="607" t="s">
        <v>89</v>
      </c>
      <c r="AV188" s="606" t="s">
        <v>89</v>
      </c>
      <c r="AW188" s="606" t="s">
        <v>43</v>
      </c>
      <c r="AX188" s="606" t="s">
        <v>82</v>
      </c>
      <c r="AY188" s="607" t="s">
        <v>197</v>
      </c>
    </row>
    <row r="189" spans="2:65" s="606" customFormat="1">
      <c r="B189" s="605"/>
      <c r="D189" s="594" t="s">
        <v>205</v>
      </c>
      <c r="E189" s="607" t="s">
        <v>5</v>
      </c>
      <c r="F189" s="608" t="s">
        <v>6583</v>
      </c>
      <c r="H189" s="609">
        <v>8.4870000000000001</v>
      </c>
      <c r="L189" s="605"/>
      <c r="M189" s="610"/>
      <c r="N189" s="611"/>
      <c r="O189" s="611"/>
      <c r="P189" s="611"/>
      <c r="Q189" s="611"/>
      <c r="R189" s="611"/>
      <c r="S189" s="611"/>
      <c r="T189" s="612"/>
      <c r="AT189" s="607" t="s">
        <v>205</v>
      </c>
      <c r="AU189" s="607" t="s">
        <v>89</v>
      </c>
      <c r="AV189" s="606" t="s">
        <v>89</v>
      </c>
      <c r="AW189" s="606" t="s">
        <v>43</v>
      </c>
      <c r="AX189" s="606" t="s">
        <v>82</v>
      </c>
      <c r="AY189" s="607" t="s">
        <v>197</v>
      </c>
    </row>
    <row r="190" spans="2:65" s="606" customFormat="1">
      <c r="B190" s="605"/>
      <c r="D190" s="594" t="s">
        <v>205</v>
      </c>
      <c r="E190" s="607" t="s">
        <v>5</v>
      </c>
      <c r="F190" s="608" t="s">
        <v>6584</v>
      </c>
      <c r="H190" s="609">
        <v>11.548</v>
      </c>
      <c r="L190" s="605"/>
      <c r="M190" s="610"/>
      <c r="N190" s="611"/>
      <c r="O190" s="611"/>
      <c r="P190" s="611"/>
      <c r="Q190" s="611"/>
      <c r="R190" s="611"/>
      <c r="S190" s="611"/>
      <c r="T190" s="612"/>
      <c r="AT190" s="607" t="s">
        <v>205</v>
      </c>
      <c r="AU190" s="607" t="s">
        <v>89</v>
      </c>
      <c r="AV190" s="606" t="s">
        <v>89</v>
      </c>
      <c r="AW190" s="606" t="s">
        <v>43</v>
      </c>
      <c r="AX190" s="606" t="s">
        <v>82</v>
      </c>
      <c r="AY190" s="607" t="s">
        <v>197</v>
      </c>
    </row>
    <row r="191" spans="2:65" s="606" customFormat="1">
      <c r="B191" s="605"/>
      <c r="D191" s="594" t="s">
        <v>205</v>
      </c>
      <c r="E191" s="607" t="s">
        <v>5</v>
      </c>
      <c r="F191" s="608" t="s">
        <v>6585</v>
      </c>
      <c r="H191" s="609">
        <v>10.984999999999999</v>
      </c>
      <c r="L191" s="605"/>
      <c r="M191" s="610"/>
      <c r="N191" s="611"/>
      <c r="O191" s="611"/>
      <c r="P191" s="611"/>
      <c r="Q191" s="611"/>
      <c r="R191" s="611"/>
      <c r="S191" s="611"/>
      <c r="T191" s="612"/>
      <c r="AT191" s="607" t="s">
        <v>205</v>
      </c>
      <c r="AU191" s="607" t="s">
        <v>89</v>
      </c>
      <c r="AV191" s="606" t="s">
        <v>89</v>
      </c>
      <c r="AW191" s="606" t="s">
        <v>43</v>
      </c>
      <c r="AX191" s="606" t="s">
        <v>82</v>
      </c>
      <c r="AY191" s="607" t="s">
        <v>197</v>
      </c>
    </row>
    <row r="192" spans="2:65" s="614" customFormat="1">
      <c r="B192" s="613"/>
      <c r="D192" s="594" t="s">
        <v>205</v>
      </c>
      <c r="E192" s="615" t="s">
        <v>5</v>
      </c>
      <c r="F192" s="616" t="s">
        <v>210</v>
      </c>
      <c r="H192" s="617">
        <v>59.353000000000002</v>
      </c>
      <c r="L192" s="613"/>
      <c r="M192" s="618"/>
      <c r="N192" s="619"/>
      <c r="O192" s="619"/>
      <c r="P192" s="619"/>
      <c r="Q192" s="619"/>
      <c r="R192" s="619"/>
      <c r="S192" s="619"/>
      <c r="T192" s="620"/>
      <c r="AT192" s="615" t="s">
        <v>205</v>
      </c>
      <c r="AU192" s="615" t="s">
        <v>89</v>
      </c>
      <c r="AV192" s="614" t="s">
        <v>129</v>
      </c>
      <c r="AW192" s="614" t="s">
        <v>43</v>
      </c>
      <c r="AX192" s="614" t="s">
        <v>11</v>
      </c>
      <c r="AY192" s="615" t="s">
        <v>197</v>
      </c>
    </row>
    <row r="193" spans="2:65" s="492" customFormat="1" ht="25.5" customHeight="1">
      <c r="B193" s="493"/>
      <c r="C193" s="572" t="s">
        <v>413</v>
      </c>
      <c r="D193" s="572" t="s">
        <v>199</v>
      </c>
      <c r="E193" s="573" t="s">
        <v>6616</v>
      </c>
      <c r="F193" s="574" t="s">
        <v>6617</v>
      </c>
      <c r="G193" s="575" t="s">
        <v>202</v>
      </c>
      <c r="H193" s="576">
        <v>590</v>
      </c>
      <c r="I193" s="7"/>
      <c r="J193" s="577">
        <f>ROUND(I193*H193,0)</f>
        <v>0</v>
      </c>
      <c r="K193" s="574" t="s">
        <v>203</v>
      </c>
      <c r="L193" s="493"/>
      <c r="M193" s="578" t="s">
        <v>5</v>
      </c>
      <c r="N193" s="579" t="s">
        <v>53</v>
      </c>
      <c r="O193" s="494"/>
      <c r="P193" s="580">
        <f>O193*H193</f>
        <v>0</v>
      </c>
      <c r="Q193" s="580">
        <v>0</v>
      </c>
      <c r="R193" s="580">
        <f>Q193*H193</f>
        <v>0</v>
      </c>
      <c r="S193" s="580">
        <v>0</v>
      </c>
      <c r="T193" s="581">
        <f>S193*H193</f>
        <v>0</v>
      </c>
      <c r="AR193" s="482" t="s">
        <v>129</v>
      </c>
      <c r="AT193" s="482" t="s">
        <v>199</v>
      </c>
      <c r="AU193" s="482" t="s">
        <v>89</v>
      </c>
      <c r="AY193" s="482" t="s">
        <v>197</v>
      </c>
      <c r="BE193" s="582">
        <f>IF(N193="základní",J193,0)</f>
        <v>0</v>
      </c>
      <c r="BF193" s="582">
        <f>IF(N193="snížená",J193,0)</f>
        <v>0</v>
      </c>
      <c r="BG193" s="582">
        <f>IF(N193="zákl. přenesená",J193,0)</f>
        <v>0</v>
      </c>
      <c r="BH193" s="582">
        <f>IF(N193="sníž. přenesená",J193,0)</f>
        <v>0</v>
      </c>
      <c r="BI193" s="582">
        <f>IF(N193="nulová",J193,0)</f>
        <v>0</v>
      </c>
      <c r="BJ193" s="482" t="s">
        <v>11</v>
      </c>
      <c r="BK193" s="582">
        <f>ROUND(I193*H193,0)</f>
        <v>0</v>
      </c>
      <c r="BL193" s="482" t="s">
        <v>129</v>
      </c>
      <c r="BM193" s="482" t="s">
        <v>6618</v>
      </c>
    </row>
    <row r="194" spans="2:65" s="492" customFormat="1" ht="67.5">
      <c r="B194" s="493"/>
      <c r="D194" s="594" t="s">
        <v>257</v>
      </c>
      <c r="F194" s="595" t="s">
        <v>6619</v>
      </c>
      <c r="L194" s="493"/>
      <c r="M194" s="596"/>
      <c r="N194" s="494"/>
      <c r="O194" s="494"/>
      <c r="P194" s="494"/>
      <c r="Q194" s="494"/>
      <c r="R194" s="494"/>
      <c r="S194" s="494"/>
      <c r="T194" s="597"/>
      <c r="AT194" s="482" t="s">
        <v>257</v>
      </c>
      <c r="AU194" s="482" t="s">
        <v>89</v>
      </c>
    </row>
    <row r="195" spans="2:65" s="599" customFormat="1">
      <c r="B195" s="598"/>
      <c r="D195" s="594" t="s">
        <v>205</v>
      </c>
      <c r="E195" s="600" t="s">
        <v>5</v>
      </c>
      <c r="F195" s="601" t="s">
        <v>6537</v>
      </c>
      <c r="H195" s="600" t="s">
        <v>5</v>
      </c>
      <c r="L195" s="598"/>
      <c r="M195" s="602"/>
      <c r="N195" s="603"/>
      <c r="O195" s="603"/>
      <c r="P195" s="603"/>
      <c r="Q195" s="603"/>
      <c r="R195" s="603"/>
      <c r="S195" s="603"/>
      <c r="T195" s="604"/>
      <c r="AT195" s="600" t="s">
        <v>205</v>
      </c>
      <c r="AU195" s="600" t="s">
        <v>89</v>
      </c>
      <c r="AV195" s="599" t="s">
        <v>11</v>
      </c>
      <c r="AW195" s="599" t="s">
        <v>43</v>
      </c>
      <c r="AX195" s="599" t="s">
        <v>82</v>
      </c>
      <c r="AY195" s="600" t="s">
        <v>197</v>
      </c>
    </row>
    <row r="196" spans="2:65" s="599" customFormat="1">
      <c r="B196" s="598"/>
      <c r="D196" s="594" t="s">
        <v>205</v>
      </c>
      <c r="E196" s="600" t="s">
        <v>5</v>
      </c>
      <c r="F196" s="601" t="s">
        <v>6603</v>
      </c>
      <c r="H196" s="600" t="s">
        <v>5</v>
      </c>
      <c r="L196" s="598"/>
      <c r="M196" s="602"/>
      <c r="N196" s="603"/>
      <c r="O196" s="603"/>
      <c r="P196" s="603"/>
      <c r="Q196" s="603"/>
      <c r="R196" s="603"/>
      <c r="S196" s="603"/>
      <c r="T196" s="604"/>
      <c r="AT196" s="600" t="s">
        <v>205</v>
      </c>
      <c r="AU196" s="600" t="s">
        <v>89</v>
      </c>
      <c r="AV196" s="599" t="s">
        <v>11</v>
      </c>
      <c r="AW196" s="599" t="s">
        <v>43</v>
      </c>
      <c r="AX196" s="599" t="s">
        <v>82</v>
      </c>
      <c r="AY196" s="600" t="s">
        <v>197</v>
      </c>
    </row>
    <row r="197" spans="2:65" s="599" customFormat="1">
      <c r="B197" s="598"/>
      <c r="D197" s="594" t="s">
        <v>205</v>
      </c>
      <c r="E197" s="600" t="s">
        <v>5</v>
      </c>
      <c r="F197" s="601" t="s">
        <v>6604</v>
      </c>
      <c r="H197" s="600" t="s">
        <v>5</v>
      </c>
      <c r="L197" s="598"/>
      <c r="M197" s="602"/>
      <c r="N197" s="603"/>
      <c r="O197" s="603"/>
      <c r="P197" s="603"/>
      <c r="Q197" s="603"/>
      <c r="R197" s="603"/>
      <c r="S197" s="603"/>
      <c r="T197" s="604"/>
      <c r="AT197" s="600" t="s">
        <v>205</v>
      </c>
      <c r="AU197" s="600" t="s">
        <v>89</v>
      </c>
      <c r="AV197" s="599" t="s">
        <v>11</v>
      </c>
      <c r="AW197" s="599" t="s">
        <v>43</v>
      </c>
      <c r="AX197" s="599" t="s">
        <v>82</v>
      </c>
      <c r="AY197" s="600" t="s">
        <v>197</v>
      </c>
    </row>
    <row r="198" spans="2:65" s="606" customFormat="1">
      <c r="B198" s="605"/>
      <c r="D198" s="594" t="s">
        <v>205</v>
      </c>
      <c r="E198" s="607" t="s">
        <v>5</v>
      </c>
      <c r="F198" s="608" t="s">
        <v>6605</v>
      </c>
      <c r="H198" s="609">
        <v>590</v>
      </c>
      <c r="L198" s="605"/>
      <c r="M198" s="610"/>
      <c r="N198" s="611"/>
      <c r="O198" s="611"/>
      <c r="P198" s="611"/>
      <c r="Q198" s="611"/>
      <c r="R198" s="611"/>
      <c r="S198" s="611"/>
      <c r="T198" s="612"/>
      <c r="AT198" s="607" t="s">
        <v>205</v>
      </c>
      <c r="AU198" s="607" t="s">
        <v>89</v>
      </c>
      <c r="AV198" s="606" t="s">
        <v>89</v>
      </c>
      <c r="AW198" s="606" t="s">
        <v>43</v>
      </c>
      <c r="AX198" s="606" t="s">
        <v>82</v>
      </c>
      <c r="AY198" s="607" t="s">
        <v>197</v>
      </c>
    </row>
    <row r="199" spans="2:65" s="614" customFormat="1">
      <c r="B199" s="613"/>
      <c r="D199" s="594" t="s">
        <v>205</v>
      </c>
      <c r="E199" s="615" t="s">
        <v>5</v>
      </c>
      <c r="F199" s="616" t="s">
        <v>210</v>
      </c>
      <c r="H199" s="617">
        <v>590</v>
      </c>
      <c r="L199" s="613"/>
      <c r="M199" s="618"/>
      <c r="N199" s="619"/>
      <c r="O199" s="619"/>
      <c r="P199" s="619"/>
      <c r="Q199" s="619"/>
      <c r="R199" s="619"/>
      <c r="S199" s="619"/>
      <c r="T199" s="620"/>
      <c r="AT199" s="615" t="s">
        <v>205</v>
      </c>
      <c r="AU199" s="615" t="s">
        <v>89</v>
      </c>
      <c r="AV199" s="614" t="s">
        <v>129</v>
      </c>
      <c r="AW199" s="614" t="s">
        <v>43</v>
      </c>
      <c r="AX199" s="614" t="s">
        <v>11</v>
      </c>
      <c r="AY199" s="615" t="s">
        <v>197</v>
      </c>
    </row>
    <row r="200" spans="2:65" s="492" customFormat="1" ht="16.5" customHeight="1">
      <c r="B200" s="493"/>
      <c r="C200" s="629" t="s">
        <v>432</v>
      </c>
      <c r="D200" s="629" t="s">
        <v>1907</v>
      </c>
      <c r="E200" s="630" t="s">
        <v>6620</v>
      </c>
      <c r="F200" s="631" t="s">
        <v>6621</v>
      </c>
      <c r="G200" s="632" t="s">
        <v>202</v>
      </c>
      <c r="H200" s="633">
        <v>295</v>
      </c>
      <c r="I200" s="11"/>
      <c r="J200" s="634">
        <f>ROUND(I200*H200,0)</f>
        <v>0</v>
      </c>
      <c r="K200" s="631" t="s">
        <v>5</v>
      </c>
      <c r="L200" s="635"/>
      <c r="M200" s="636" t="s">
        <v>5</v>
      </c>
      <c r="N200" s="637" t="s">
        <v>53</v>
      </c>
      <c r="O200" s="494"/>
      <c r="P200" s="580">
        <f>O200*H200</f>
        <v>0</v>
      </c>
      <c r="Q200" s="580">
        <v>1E-3</v>
      </c>
      <c r="R200" s="580">
        <f>Q200*H200</f>
        <v>0.29499999999999998</v>
      </c>
      <c r="S200" s="580">
        <v>0</v>
      </c>
      <c r="T200" s="581">
        <f>S200*H200</f>
        <v>0</v>
      </c>
      <c r="AR200" s="482" t="s">
        <v>303</v>
      </c>
      <c r="AT200" s="482" t="s">
        <v>1907</v>
      </c>
      <c r="AU200" s="482" t="s">
        <v>89</v>
      </c>
      <c r="AY200" s="482" t="s">
        <v>197</v>
      </c>
      <c r="BE200" s="582">
        <f>IF(N200="základní",J200,0)</f>
        <v>0</v>
      </c>
      <c r="BF200" s="582">
        <f>IF(N200="snížená",J200,0)</f>
        <v>0</v>
      </c>
      <c r="BG200" s="582">
        <f>IF(N200="zákl. přenesená",J200,0)</f>
        <v>0</v>
      </c>
      <c r="BH200" s="582">
        <f>IF(N200="sníž. přenesená",J200,0)</f>
        <v>0</v>
      </c>
      <c r="BI200" s="582">
        <f>IF(N200="nulová",J200,0)</f>
        <v>0</v>
      </c>
      <c r="BJ200" s="482" t="s">
        <v>11</v>
      </c>
      <c r="BK200" s="582">
        <f>ROUND(I200*H200,0)</f>
        <v>0</v>
      </c>
      <c r="BL200" s="482" t="s">
        <v>129</v>
      </c>
      <c r="BM200" s="482" t="s">
        <v>6622</v>
      </c>
    </row>
    <row r="201" spans="2:65" s="492" customFormat="1" ht="16.5" customHeight="1">
      <c r="B201" s="493"/>
      <c r="C201" s="629" t="s">
        <v>10</v>
      </c>
      <c r="D201" s="629" t="s">
        <v>1907</v>
      </c>
      <c r="E201" s="630" t="s">
        <v>6623</v>
      </c>
      <c r="F201" s="631" t="s">
        <v>6624</v>
      </c>
      <c r="G201" s="632" t="s">
        <v>202</v>
      </c>
      <c r="H201" s="633">
        <v>295</v>
      </c>
      <c r="I201" s="11"/>
      <c r="J201" s="634">
        <f>ROUND(I201*H201,0)</f>
        <v>0</v>
      </c>
      <c r="K201" s="631" t="s">
        <v>5</v>
      </c>
      <c r="L201" s="635"/>
      <c r="M201" s="636" t="s">
        <v>5</v>
      </c>
      <c r="N201" s="637" t="s">
        <v>53</v>
      </c>
      <c r="O201" s="494"/>
      <c r="P201" s="580">
        <f>O201*H201</f>
        <v>0</v>
      </c>
      <c r="Q201" s="580">
        <v>1E-3</v>
      </c>
      <c r="R201" s="580">
        <f>Q201*H201</f>
        <v>0.29499999999999998</v>
      </c>
      <c r="S201" s="580">
        <v>0</v>
      </c>
      <c r="T201" s="581">
        <f>S201*H201</f>
        <v>0</v>
      </c>
      <c r="AR201" s="482" t="s">
        <v>303</v>
      </c>
      <c r="AT201" s="482" t="s">
        <v>1907</v>
      </c>
      <c r="AU201" s="482" t="s">
        <v>89</v>
      </c>
      <c r="AY201" s="482" t="s">
        <v>197</v>
      </c>
      <c r="BE201" s="582">
        <f>IF(N201="základní",J201,0)</f>
        <v>0</v>
      </c>
      <c r="BF201" s="582">
        <f>IF(N201="snížená",J201,0)</f>
        <v>0</v>
      </c>
      <c r="BG201" s="582">
        <f>IF(N201="zákl. přenesená",J201,0)</f>
        <v>0</v>
      </c>
      <c r="BH201" s="582">
        <f>IF(N201="sníž. přenesená",J201,0)</f>
        <v>0</v>
      </c>
      <c r="BI201" s="582">
        <f>IF(N201="nulová",J201,0)</f>
        <v>0</v>
      </c>
      <c r="BJ201" s="482" t="s">
        <v>11</v>
      </c>
      <c r="BK201" s="582">
        <f>ROUND(I201*H201,0)</f>
        <v>0</v>
      </c>
      <c r="BL201" s="482" t="s">
        <v>129</v>
      </c>
      <c r="BM201" s="482" t="s">
        <v>6625</v>
      </c>
    </row>
    <row r="202" spans="2:65" s="492" customFormat="1" ht="16.5" customHeight="1">
      <c r="B202" s="493"/>
      <c r="C202" s="572" t="s">
        <v>450</v>
      </c>
      <c r="D202" s="572" t="s">
        <v>199</v>
      </c>
      <c r="E202" s="573" t="s">
        <v>6626</v>
      </c>
      <c r="F202" s="574" t="s">
        <v>6627</v>
      </c>
      <c r="G202" s="575" t="s">
        <v>290</v>
      </c>
      <c r="H202" s="576">
        <v>1020</v>
      </c>
      <c r="I202" s="7"/>
      <c r="J202" s="577">
        <f>ROUND(I202*H202,0)</f>
        <v>0</v>
      </c>
      <c r="K202" s="574" t="s">
        <v>203</v>
      </c>
      <c r="L202" s="493"/>
      <c r="M202" s="578" t="s">
        <v>5</v>
      </c>
      <c r="N202" s="579" t="s">
        <v>53</v>
      </c>
      <c r="O202" s="494"/>
      <c r="P202" s="580">
        <f>O202*H202</f>
        <v>0</v>
      </c>
      <c r="Q202" s="580">
        <v>0</v>
      </c>
      <c r="R202" s="580">
        <f>Q202*H202</f>
        <v>0</v>
      </c>
      <c r="S202" s="580">
        <v>0</v>
      </c>
      <c r="T202" s="581">
        <f>S202*H202</f>
        <v>0</v>
      </c>
      <c r="AR202" s="482" t="s">
        <v>129</v>
      </c>
      <c r="AT202" s="482" t="s">
        <v>199</v>
      </c>
      <c r="AU202" s="482" t="s">
        <v>89</v>
      </c>
      <c r="AY202" s="482" t="s">
        <v>197</v>
      </c>
      <c r="BE202" s="582">
        <f>IF(N202="základní",J202,0)</f>
        <v>0</v>
      </c>
      <c r="BF202" s="582">
        <f>IF(N202="snížená",J202,0)</f>
        <v>0</v>
      </c>
      <c r="BG202" s="582">
        <f>IF(N202="zákl. přenesená",J202,0)</f>
        <v>0</v>
      </c>
      <c r="BH202" s="582">
        <f>IF(N202="sníž. přenesená",J202,0)</f>
        <v>0</v>
      </c>
      <c r="BI202" s="582">
        <f>IF(N202="nulová",J202,0)</f>
        <v>0</v>
      </c>
      <c r="BJ202" s="482" t="s">
        <v>11</v>
      </c>
      <c r="BK202" s="582">
        <f>ROUND(I202*H202,0)</f>
        <v>0</v>
      </c>
      <c r="BL202" s="482" t="s">
        <v>129</v>
      </c>
      <c r="BM202" s="482" t="s">
        <v>6628</v>
      </c>
    </row>
    <row r="203" spans="2:65" s="492" customFormat="1" ht="40.5">
      <c r="B203" s="493"/>
      <c r="D203" s="594" t="s">
        <v>257</v>
      </c>
      <c r="F203" s="595" t="s">
        <v>6629</v>
      </c>
      <c r="L203" s="493"/>
      <c r="M203" s="596"/>
      <c r="N203" s="494"/>
      <c r="O203" s="494"/>
      <c r="P203" s="494"/>
      <c r="Q203" s="494"/>
      <c r="R203" s="494"/>
      <c r="S203" s="494"/>
      <c r="T203" s="597"/>
      <c r="AT203" s="482" t="s">
        <v>257</v>
      </c>
      <c r="AU203" s="482" t="s">
        <v>89</v>
      </c>
    </row>
    <row r="204" spans="2:65" s="492" customFormat="1" ht="16.5" customHeight="1">
      <c r="B204" s="493"/>
      <c r="C204" s="572" t="s">
        <v>458</v>
      </c>
      <c r="D204" s="572" t="s">
        <v>199</v>
      </c>
      <c r="E204" s="573" t="s">
        <v>6630</v>
      </c>
      <c r="F204" s="574" t="s">
        <v>6631</v>
      </c>
      <c r="G204" s="575" t="s">
        <v>290</v>
      </c>
      <c r="H204" s="576">
        <v>1020</v>
      </c>
      <c r="I204" s="7"/>
      <c r="J204" s="577">
        <f>ROUND(I204*H204,0)</f>
        <v>0</v>
      </c>
      <c r="K204" s="574" t="s">
        <v>203</v>
      </c>
      <c r="L204" s="493"/>
      <c r="M204" s="578" t="s">
        <v>5</v>
      </c>
      <c r="N204" s="579" t="s">
        <v>53</v>
      </c>
      <c r="O204" s="494"/>
      <c r="P204" s="580">
        <f>O204*H204</f>
        <v>0</v>
      </c>
      <c r="Q204" s="580">
        <v>0</v>
      </c>
      <c r="R204" s="580">
        <f>Q204*H204</f>
        <v>0</v>
      </c>
      <c r="S204" s="580">
        <v>0</v>
      </c>
      <c r="T204" s="581">
        <f>S204*H204</f>
        <v>0</v>
      </c>
      <c r="AR204" s="482" t="s">
        <v>129</v>
      </c>
      <c r="AT204" s="482" t="s">
        <v>199</v>
      </c>
      <c r="AU204" s="482" t="s">
        <v>89</v>
      </c>
      <c r="AY204" s="482" t="s">
        <v>197</v>
      </c>
      <c r="BE204" s="582">
        <f>IF(N204="základní",J204,0)</f>
        <v>0</v>
      </c>
      <c r="BF204" s="582">
        <f>IF(N204="snížená",J204,0)</f>
        <v>0</v>
      </c>
      <c r="BG204" s="582">
        <f>IF(N204="zákl. přenesená",J204,0)</f>
        <v>0</v>
      </c>
      <c r="BH204" s="582">
        <f>IF(N204="sníž. přenesená",J204,0)</f>
        <v>0</v>
      </c>
      <c r="BI204" s="582">
        <f>IF(N204="nulová",J204,0)</f>
        <v>0</v>
      </c>
      <c r="BJ204" s="482" t="s">
        <v>11</v>
      </c>
      <c r="BK204" s="582">
        <f>ROUND(I204*H204,0)</f>
        <v>0</v>
      </c>
      <c r="BL204" s="482" t="s">
        <v>129</v>
      </c>
      <c r="BM204" s="482" t="s">
        <v>6632</v>
      </c>
    </row>
    <row r="205" spans="2:65" s="492" customFormat="1" ht="40.5">
      <c r="B205" s="493"/>
      <c r="D205" s="594" t="s">
        <v>257</v>
      </c>
      <c r="F205" s="595" t="s">
        <v>6629</v>
      </c>
      <c r="L205" s="493"/>
      <c r="M205" s="596"/>
      <c r="N205" s="494"/>
      <c r="O205" s="494"/>
      <c r="P205" s="494"/>
      <c r="Q205" s="494"/>
      <c r="R205" s="494"/>
      <c r="S205" s="494"/>
      <c r="T205" s="597"/>
      <c r="AT205" s="482" t="s">
        <v>257</v>
      </c>
      <c r="AU205" s="482" t="s">
        <v>89</v>
      </c>
    </row>
    <row r="206" spans="2:65" s="492" customFormat="1" ht="25.5" customHeight="1">
      <c r="B206" s="493"/>
      <c r="C206" s="572" t="s">
        <v>466</v>
      </c>
      <c r="D206" s="572" t="s">
        <v>199</v>
      </c>
      <c r="E206" s="573" t="s">
        <v>6633</v>
      </c>
      <c r="F206" s="574" t="s">
        <v>6634</v>
      </c>
      <c r="G206" s="575" t="s">
        <v>202</v>
      </c>
      <c r="H206" s="576">
        <v>12</v>
      </c>
      <c r="I206" s="7"/>
      <c r="J206" s="577">
        <f>ROUND(I206*H206,0)</f>
        <v>0</v>
      </c>
      <c r="K206" s="574" t="s">
        <v>203</v>
      </c>
      <c r="L206" s="493"/>
      <c r="M206" s="578" t="s">
        <v>5</v>
      </c>
      <c r="N206" s="579" t="s">
        <v>53</v>
      </c>
      <c r="O206" s="494"/>
      <c r="P206" s="580">
        <f>O206*H206</f>
        <v>0</v>
      </c>
      <c r="Q206" s="580">
        <v>0</v>
      </c>
      <c r="R206" s="580">
        <f>Q206*H206</f>
        <v>0</v>
      </c>
      <c r="S206" s="580">
        <v>0</v>
      </c>
      <c r="T206" s="581">
        <f>S206*H206</f>
        <v>0</v>
      </c>
      <c r="AR206" s="482" t="s">
        <v>129</v>
      </c>
      <c r="AT206" s="482" t="s">
        <v>199</v>
      </c>
      <c r="AU206" s="482" t="s">
        <v>89</v>
      </c>
      <c r="AY206" s="482" t="s">
        <v>197</v>
      </c>
      <c r="BE206" s="582">
        <f>IF(N206="základní",J206,0)</f>
        <v>0</v>
      </c>
      <c r="BF206" s="582">
        <f>IF(N206="snížená",J206,0)</f>
        <v>0</v>
      </c>
      <c r="BG206" s="582">
        <f>IF(N206="zákl. přenesená",J206,0)</f>
        <v>0</v>
      </c>
      <c r="BH206" s="582">
        <f>IF(N206="sníž. přenesená",J206,0)</f>
        <v>0</v>
      </c>
      <c r="BI206" s="582">
        <f>IF(N206="nulová",J206,0)</f>
        <v>0</v>
      </c>
      <c r="BJ206" s="482" t="s">
        <v>11</v>
      </c>
      <c r="BK206" s="582">
        <f>ROUND(I206*H206,0)</f>
        <v>0</v>
      </c>
      <c r="BL206" s="482" t="s">
        <v>129</v>
      </c>
      <c r="BM206" s="482" t="s">
        <v>6635</v>
      </c>
    </row>
    <row r="207" spans="2:65" s="492" customFormat="1" ht="67.5">
      <c r="B207" s="493"/>
      <c r="D207" s="594" t="s">
        <v>257</v>
      </c>
      <c r="F207" s="595" t="s">
        <v>6636</v>
      </c>
      <c r="L207" s="493"/>
      <c r="M207" s="596"/>
      <c r="N207" s="494"/>
      <c r="O207" s="494"/>
      <c r="P207" s="494"/>
      <c r="Q207" s="494"/>
      <c r="R207" s="494"/>
      <c r="S207" s="494"/>
      <c r="T207" s="597"/>
      <c r="AT207" s="482" t="s">
        <v>257</v>
      </c>
      <c r="AU207" s="482" t="s">
        <v>89</v>
      </c>
    </row>
    <row r="208" spans="2:65" s="599" customFormat="1">
      <c r="B208" s="598"/>
      <c r="D208" s="594" t="s">
        <v>205</v>
      </c>
      <c r="E208" s="600" t="s">
        <v>5</v>
      </c>
      <c r="F208" s="601" t="s">
        <v>6537</v>
      </c>
      <c r="H208" s="600" t="s">
        <v>5</v>
      </c>
      <c r="L208" s="598"/>
      <c r="M208" s="602"/>
      <c r="N208" s="603"/>
      <c r="O208" s="603"/>
      <c r="P208" s="603"/>
      <c r="Q208" s="603"/>
      <c r="R208" s="603"/>
      <c r="S208" s="603"/>
      <c r="T208" s="604"/>
      <c r="AT208" s="600" t="s">
        <v>205</v>
      </c>
      <c r="AU208" s="600" t="s">
        <v>89</v>
      </c>
      <c r="AV208" s="599" t="s">
        <v>11</v>
      </c>
      <c r="AW208" s="599" t="s">
        <v>43</v>
      </c>
      <c r="AX208" s="599" t="s">
        <v>82</v>
      </c>
      <c r="AY208" s="600" t="s">
        <v>197</v>
      </c>
    </row>
    <row r="209" spans="2:65" s="599" customFormat="1">
      <c r="B209" s="598"/>
      <c r="D209" s="594" t="s">
        <v>205</v>
      </c>
      <c r="E209" s="600" t="s">
        <v>5</v>
      </c>
      <c r="F209" s="601" t="s">
        <v>6603</v>
      </c>
      <c r="H209" s="600" t="s">
        <v>5</v>
      </c>
      <c r="L209" s="598"/>
      <c r="M209" s="602"/>
      <c r="N209" s="603"/>
      <c r="O209" s="603"/>
      <c r="P209" s="603"/>
      <c r="Q209" s="603"/>
      <c r="R209" s="603"/>
      <c r="S209" s="603"/>
      <c r="T209" s="604"/>
      <c r="AT209" s="600" t="s">
        <v>205</v>
      </c>
      <c r="AU209" s="600" t="s">
        <v>89</v>
      </c>
      <c r="AV209" s="599" t="s">
        <v>11</v>
      </c>
      <c r="AW209" s="599" t="s">
        <v>43</v>
      </c>
      <c r="AX209" s="599" t="s">
        <v>82</v>
      </c>
      <c r="AY209" s="600" t="s">
        <v>197</v>
      </c>
    </row>
    <row r="210" spans="2:65" s="599" customFormat="1">
      <c r="B210" s="598"/>
      <c r="D210" s="594" t="s">
        <v>205</v>
      </c>
      <c r="E210" s="600" t="s">
        <v>5</v>
      </c>
      <c r="F210" s="601" t="s">
        <v>6637</v>
      </c>
      <c r="H210" s="600" t="s">
        <v>5</v>
      </c>
      <c r="L210" s="598"/>
      <c r="M210" s="602"/>
      <c r="N210" s="603"/>
      <c r="O210" s="603"/>
      <c r="P210" s="603"/>
      <c r="Q210" s="603"/>
      <c r="R210" s="603"/>
      <c r="S210" s="603"/>
      <c r="T210" s="604"/>
      <c r="AT210" s="600" t="s">
        <v>205</v>
      </c>
      <c r="AU210" s="600" t="s">
        <v>89</v>
      </c>
      <c r="AV210" s="599" t="s">
        <v>11</v>
      </c>
      <c r="AW210" s="599" t="s">
        <v>43</v>
      </c>
      <c r="AX210" s="599" t="s">
        <v>82</v>
      </c>
      <c r="AY210" s="600" t="s">
        <v>197</v>
      </c>
    </row>
    <row r="211" spans="2:65" s="606" customFormat="1">
      <c r="B211" s="605"/>
      <c r="D211" s="594" t="s">
        <v>205</v>
      </c>
      <c r="E211" s="607" t="s">
        <v>5</v>
      </c>
      <c r="F211" s="608" t="s">
        <v>937</v>
      </c>
      <c r="H211" s="609">
        <v>12</v>
      </c>
      <c r="L211" s="605"/>
      <c r="M211" s="610"/>
      <c r="N211" s="611"/>
      <c r="O211" s="611"/>
      <c r="P211" s="611"/>
      <c r="Q211" s="611"/>
      <c r="R211" s="611"/>
      <c r="S211" s="611"/>
      <c r="T211" s="612"/>
      <c r="AT211" s="607" t="s">
        <v>205</v>
      </c>
      <c r="AU211" s="607" t="s">
        <v>89</v>
      </c>
      <c r="AV211" s="606" t="s">
        <v>89</v>
      </c>
      <c r="AW211" s="606" t="s">
        <v>43</v>
      </c>
      <c r="AX211" s="606" t="s">
        <v>82</v>
      </c>
      <c r="AY211" s="607" t="s">
        <v>197</v>
      </c>
    </row>
    <row r="212" spans="2:65" s="614" customFormat="1">
      <c r="B212" s="613"/>
      <c r="D212" s="594" t="s">
        <v>205</v>
      </c>
      <c r="E212" s="615" t="s">
        <v>5</v>
      </c>
      <c r="F212" s="616" t="s">
        <v>210</v>
      </c>
      <c r="H212" s="617">
        <v>12</v>
      </c>
      <c r="L212" s="613"/>
      <c r="M212" s="618"/>
      <c r="N212" s="619"/>
      <c r="O212" s="619"/>
      <c r="P212" s="619"/>
      <c r="Q212" s="619"/>
      <c r="R212" s="619"/>
      <c r="S212" s="619"/>
      <c r="T212" s="620"/>
      <c r="AT212" s="615" t="s">
        <v>205</v>
      </c>
      <c r="AU212" s="615" t="s">
        <v>89</v>
      </c>
      <c r="AV212" s="614" t="s">
        <v>129</v>
      </c>
      <c r="AW212" s="614" t="s">
        <v>43</v>
      </c>
      <c r="AX212" s="614" t="s">
        <v>11</v>
      </c>
      <c r="AY212" s="615" t="s">
        <v>197</v>
      </c>
    </row>
    <row r="213" spans="2:65" s="492" customFormat="1" ht="16.5" customHeight="1">
      <c r="B213" s="493"/>
      <c r="C213" s="629" t="s">
        <v>604</v>
      </c>
      <c r="D213" s="629" t="s">
        <v>1907</v>
      </c>
      <c r="E213" s="630" t="s">
        <v>6638</v>
      </c>
      <c r="F213" s="631" t="s">
        <v>6639</v>
      </c>
      <c r="G213" s="632" t="s">
        <v>202</v>
      </c>
      <c r="H213" s="633">
        <v>12</v>
      </c>
      <c r="I213" s="11"/>
      <c r="J213" s="634">
        <f>ROUND(I213*H213,0)</f>
        <v>0</v>
      </c>
      <c r="K213" s="631" t="s">
        <v>203</v>
      </c>
      <c r="L213" s="635"/>
      <c r="M213" s="636" t="s">
        <v>5</v>
      </c>
      <c r="N213" s="637" t="s">
        <v>53</v>
      </c>
      <c r="O213" s="494"/>
      <c r="P213" s="580">
        <f>O213*H213</f>
        <v>0</v>
      </c>
      <c r="Q213" s="580">
        <v>8.9999999999999993E-3</v>
      </c>
      <c r="R213" s="580">
        <f>Q213*H213</f>
        <v>0.10799999999999998</v>
      </c>
      <c r="S213" s="580">
        <v>0</v>
      </c>
      <c r="T213" s="581">
        <f>S213*H213</f>
        <v>0</v>
      </c>
      <c r="AR213" s="482" t="s">
        <v>303</v>
      </c>
      <c r="AT213" s="482" t="s">
        <v>1907</v>
      </c>
      <c r="AU213" s="482" t="s">
        <v>89</v>
      </c>
      <c r="AY213" s="482" t="s">
        <v>197</v>
      </c>
      <c r="BE213" s="582">
        <f>IF(N213="základní",J213,0)</f>
        <v>0</v>
      </c>
      <c r="BF213" s="582">
        <f>IF(N213="snížená",J213,0)</f>
        <v>0</v>
      </c>
      <c r="BG213" s="582">
        <f>IF(N213="zákl. přenesená",J213,0)</f>
        <v>0</v>
      </c>
      <c r="BH213" s="582">
        <f>IF(N213="sníž. přenesená",J213,0)</f>
        <v>0</v>
      </c>
      <c r="BI213" s="582">
        <f>IF(N213="nulová",J213,0)</f>
        <v>0</v>
      </c>
      <c r="BJ213" s="482" t="s">
        <v>11</v>
      </c>
      <c r="BK213" s="582">
        <f>ROUND(I213*H213,0)</f>
        <v>0</v>
      </c>
      <c r="BL213" s="482" t="s">
        <v>129</v>
      </c>
      <c r="BM213" s="482" t="s">
        <v>6640</v>
      </c>
    </row>
    <row r="214" spans="2:65" s="492" customFormat="1" ht="25.5" customHeight="1">
      <c r="B214" s="493"/>
      <c r="C214" s="572" t="s">
        <v>608</v>
      </c>
      <c r="D214" s="572" t="s">
        <v>199</v>
      </c>
      <c r="E214" s="573" t="s">
        <v>6641</v>
      </c>
      <c r="F214" s="574" t="s">
        <v>6642</v>
      </c>
      <c r="G214" s="575" t="s">
        <v>202</v>
      </c>
      <c r="H214" s="576">
        <v>5</v>
      </c>
      <c r="I214" s="7"/>
      <c r="J214" s="577">
        <f>ROUND(I214*H214,0)</f>
        <v>0</v>
      </c>
      <c r="K214" s="574" t="s">
        <v>203</v>
      </c>
      <c r="L214" s="493"/>
      <c r="M214" s="578" t="s">
        <v>5</v>
      </c>
      <c r="N214" s="579" t="s">
        <v>53</v>
      </c>
      <c r="O214" s="494"/>
      <c r="P214" s="580">
        <f>O214*H214</f>
        <v>0</v>
      </c>
      <c r="Q214" s="580">
        <v>0</v>
      </c>
      <c r="R214" s="580">
        <f>Q214*H214</f>
        <v>0</v>
      </c>
      <c r="S214" s="580">
        <v>0</v>
      </c>
      <c r="T214" s="581">
        <f>S214*H214</f>
        <v>0</v>
      </c>
      <c r="AR214" s="482" t="s">
        <v>129</v>
      </c>
      <c r="AT214" s="482" t="s">
        <v>199</v>
      </c>
      <c r="AU214" s="482" t="s">
        <v>89</v>
      </c>
      <c r="AY214" s="482" t="s">
        <v>197</v>
      </c>
      <c r="BE214" s="582">
        <f>IF(N214="základní",J214,0)</f>
        <v>0</v>
      </c>
      <c r="BF214" s="582">
        <f>IF(N214="snížená",J214,0)</f>
        <v>0</v>
      </c>
      <c r="BG214" s="582">
        <f>IF(N214="zákl. přenesená",J214,0)</f>
        <v>0</v>
      </c>
      <c r="BH214" s="582">
        <f>IF(N214="sníž. přenesená",J214,0)</f>
        <v>0</v>
      </c>
      <c r="BI214" s="582">
        <f>IF(N214="nulová",J214,0)</f>
        <v>0</v>
      </c>
      <c r="BJ214" s="482" t="s">
        <v>11</v>
      </c>
      <c r="BK214" s="582">
        <f>ROUND(I214*H214,0)</f>
        <v>0</v>
      </c>
      <c r="BL214" s="482" t="s">
        <v>129</v>
      </c>
      <c r="BM214" s="482" t="s">
        <v>6643</v>
      </c>
    </row>
    <row r="215" spans="2:65" s="492" customFormat="1" ht="67.5">
      <c r="B215" s="493"/>
      <c r="D215" s="594" t="s">
        <v>257</v>
      </c>
      <c r="F215" s="595" t="s">
        <v>6636</v>
      </c>
      <c r="L215" s="493"/>
      <c r="M215" s="596"/>
      <c r="N215" s="494"/>
      <c r="O215" s="494"/>
      <c r="P215" s="494"/>
      <c r="Q215" s="494"/>
      <c r="R215" s="494"/>
      <c r="S215" s="494"/>
      <c r="T215" s="597"/>
      <c r="AT215" s="482" t="s">
        <v>257</v>
      </c>
      <c r="AU215" s="482" t="s">
        <v>89</v>
      </c>
    </row>
    <row r="216" spans="2:65" s="599" customFormat="1">
      <c r="B216" s="598"/>
      <c r="D216" s="594" t="s">
        <v>205</v>
      </c>
      <c r="E216" s="600" t="s">
        <v>5</v>
      </c>
      <c r="F216" s="601" t="s">
        <v>6537</v>
      </c>
      <c r="H216" s="600" t="s">
        <v>5</v>
      </c>
      <c r="L216" s="598"/>
      <c r="M216" s="602"/>
      <c r="N216" s="603"/>
      <c r="O216" s="603"/>
      <c r="P216" s="603"/>
      <c r="Q216" s="603"/>
      <c r="R216" s="603"/>
      <c r="S216" s="603"/>
      <c r="T216" s="604"/>
      <c r="AT216" s="600" t="s">
        <v>205</v>
      </c>
      <c r="AU216" s="600" t="s">
        <v>89</v>
      </c>
      <c r="AV216" s="599" t="s">
        <v>11</v>
      </c>
      <c r="AW216" s="599" t="s">
        <v>43</v>
      </c>
      <c r="AX216" s="599" t="s">
        <v>82</v>
      </c>
      <c r="AY216" s="600" t="s">
        <v>197</v>
      </c>
    </row>
    <row r="217" spans="2:65" s="599" customFormat="1">
      <c r="B217" s="598"/>
      <c r="D217" s="594" t="s">
        <v>205</v>
      </c>
      <c r="E217" s="600" t="s">
        <v>5</v>
      </c>
      <c r="F217" s="601" t="s">
        <v>6610</v>
      </c>
      <c r="H217" s="600" t="s">
        <v>5</v>
      </c>
      <c r="L217" s="598"/>
      <c r="M217" s="602"/>
      <c r="N217" s="603"/>
      <c r="O217" s="603"/>
      <c r="P217" s="603"/>
      <c r="Q217" s="603"/>
      <c r="R217" s="603"/>
      <c r="S217" s="603"/>
      <c r="T217" s="604"/>
      <c r="AT217" s="600" t="s">
        <v>205</v>
      </c>
      <c r="AU217" s="600" t="s">
        <v>89</v>
      </c>
      <c r="AV217" s="599" t="s">
        <v>11</v>
      </c>
      <c r="AW217" s="599" t="s">
        <v>43</v>
      </c>
      <c r="AX217" s="599" t="s">
        <v>82</v>
      </c>
      <c r="AY217" s="600" t="s">
        <v>197</v>
      </c>
    </row>
    <row r="218" spans="2:65" s="606" customFormat="1">
      <c r="B218" s="605"/>
      <c r="D218" s="594" t="s">
        <v>205</v>
      </c>
      <c r="E218" s="607" t="s">
        <v>5</v>
      </c>
      <c r="F218" s="608" t="s">
        <v>5600</v>
      </c>
      <c r="H218" s="609">
        <v>5</v>
      </c>
      <c r="L218" s="605"/>
      <c r="M218" s="610"/>
      <c r="N218" s="611"/>
      <c r="O218" s="611"/>
      <c r="P218" s="611"/>
      <c r="Q218" s="611"/>
      <c r="R218" s="611"/>
      <c r="S218" s="611"/>
      <c r="T218" s="612"/>
      <c r="AT218" s="607" t="s">
        <v>205</v>
      </c>
      <c r="AU218" s="607" t="s">
        <v>89</v>
      </c>
      <c r="AV218" s="606" t="s">
        <v>89</v>
      </c>
      <c r="AW218" s="606" t="s">
        <v>43</v>
      </c>
      <c r="AX218" s="606" t="s">
        <v>82</v>
      </c>
      <c r="AY218" s="607" t="s">
        <v>197</v>
      </c>
    </row>
    <row r="219" spans="2:65" s="614" customFormat="1">
      <c r="B219" s="613"/>
      <c r="D219" s="594" t="s">
        <v>205</v>
      </c>
      <c r="E219" s="615" t="s">
        <v>5</v>
      </c>
      <c r="F219" s="616" t="s">
        <v>210</v>
      </c>
      <c r="H219" s="617">
        <v>5</v>
      </c>
      <c r="L219" s="613"/>
      <c r="M219" s="618"/>
      <c r="N219" s="619"/>
      <c r="O219" s="619"/>
      <c r="P219" s="619"/>
      <c r="Q219" s="619"/>
      <c r="R219" s="619"/>
      <c r="S219" s="619"/>
      <c r="T219" s="620"/>
      <c r="AT219" s="615" t="s">
        <v>205</v>
      </c>
      <c r="AU219" s="615" t="s">
        <v>89</v>
      </c>
      <c r="AV219" s="614" t="s">
        <v>129</v>
      </c>
      <c r="AW219" s="614" t="s">
        <v>43</v>
      </c>
      <c r="AX219" s="614" t="s">
        <v>11</v>
      </c>
      <c r="AY219" s="615" t="s">
        <v>197</v>
      </c>
    </row>
    <row r="220" spans="2:65" s="492" customFormat="1" ht="16.5" customHeight="1">
      <c r="B220" s="493"/>
      <c r="C220" s="629" t="s">
        <v>705</v>
      </c>
      <c r="D220" s="629" t="s">
        <v>1907</v>
      </c>
      <c r="E220" s="630" t="s">
        <v>6644</v>
      </c>
      <c r="F220" s="631" t="s">
        <v>6645</v>
      </c>
      <c r="G220" s="632" t="s">
        <v>202</v>
      </c>
      <c r="H220" s="633">
        <v>1</v>
      </c>
      <c r="I220" s="11"/>
      <c r="J220" s="634">
        <f>ROUND(I220*H220,0)</f>
        <v>0</v>
      </c>
      <c r="K220" s="631" t="s">
        <v>5</v>
      </c>
      <c r="L220" s="635"/>
      <c r="M220" s="636" t="s">
        <v>5</v>
      </c>
      <c r="N220" s="637" t="s">
        <v>53</v>
      </c>
      <c r="O220" s="494"/>
      <c r="P220" s="580">
        <f>O220*H220</f>
        <v>0</v>
      </c>
      <c r="Q220" s="580">
        <v>5.0000000000000001E-3</v>
      </c>
      <c r="R220" s="580">
        <f>Q220*H220</f>
        <v>5.0000000000000001E-3</v>
      </c>
      <c r="S220" s="580">
        <v>0</v>
      </c>
      <c r="T220" s="581">
        <f>S220*H220</f>
        <v>0</v>
      </c>
      <c r="AR220" s="482" t="s">
        <v>303</v>
      </c>
      <c r="AT220" s="482" t="s">
        <v>1907</v>
      </c>
      <c r="AU220" s="482" t="s">
        <v>89</v>
      </c>
      <c r="AY220" s="482" t="s">
        <v>197</v>
      </c>
      <c r="BE220" s="582">
        <f>IF(N220="základní",J220,0)</f>
        <v>0</v>
      </c>
      <c r="BF220" s="582">
        <f>IF(N220="snížená",J220,0)</f>
        <v>0</v>
      </c>
      <c r="BG220" s="582">
        <f>IF(N220="zákl. přenesená",J220,0)</f>
        <v>0</v>
      </c>
      <c r="BH220" s="582">
        <f>IF(N220="sníž. přenesená",J220,0)</f>
        <v>0</v>
      </c>
      <c r="BI220" s="582">
        <f>IF(N220="nulová",J220,0)</f>
        <v>0</v>
      </c>
      <c r="BJ220" s="482" t="s">
        <v>11</v>
      </c>
      <c r="BK220" s="582">
        <f>ROUND(I220*H220,0)</f>
        <v>0</v>
      </c>
      <c r="BL220" s="482" t="s">
        <v>129</v>
      </c>
      <c r="BM220" s="482" t="s">
        <v>6646</v>
      </c>
    </row>
    <row r="221" spans="2:65" s="492" customFormat="1" ht="16.5" customHeight="1">
      <c r="B221" s="493"/>
      <c r="C221" s="629" t="s">
        <v>752</v>
      </c>
      <c r="D221" s="629" t="s">
        <v>1907</v>
      </c>
      <c r="E221" s="630" t="s">
        <v>6647</v>
      </c>
      <c r="F221" s="631" t="s">
        <v>6648</v>
      </c>
      <c r="G221" s="632" t="s">
        <v>202</v>
      </c>
      <c r="H221" s="633">
        <v>2</v>
      </c>
      <c r="I221" s="11"/>
      <c r="J221" s="634">
        <f>ROUND(I221*H221,0)</f>
        <v>0</v>
      </c>
      <c r="K221" s="631" t="s">
        <v>5</v>
      </c>
      <c r="L221" s="635"/>
      <c r="M221" s="636" t="s">
        <v>5</v>
      </c>
      <c r="N221" s="637" t="s">
        <v>53</v>
      </c>
      <c r="O221" s="494"/>
      <c r="P221" s="580">
        <f>O221*H221</f>
        <v>0</v>
      </c>
      <c r="Q221" s="580">
        <v>5.0000000000000001E-3</v>
      </c>
      <c r="R221" s="580">
        <f>Q221*H221</f>
        <v>0.01</v>
      </c>
      <c r="S221" s="580">
        <v>0</v>
      </c>
      <c r="T221" s="581">
        <f>S221*H221</f>
        <v>0</v>
      </c>
      <c r="AR221" s="482" t="s">
        <v>303</v>
      </c>
      <c r="AT221" s="482" t="s">
        <v>1907</v>
      </c>
      <c r="AU221" s="482" t="s">
        <v>89</v>
      </c>
      <c r="AY221" s="482" t="s">
        <v>197</v>
      </c>
      <c r="BE221" s="582">
        <f>IF(N221="základní",J221,0)</f>
        <v>0</v>
      </c>
      <c r="BF221" s="582">
        <f>IF(N221="snížená",J221,0)</f>
        <v>0</v>
      </c>
      <c r="BG221" s="582">
        <f>IF(N221="zákl. přenesená",J221,0)</f>
        <v>0</v>
      </c>
      <c r="BH221" s="582">
        <f>IF(N221="sníž. přenesená",J221,0)</f>
        <v>0</v>
      </c>
      <c r="BI221" s="582">
        <f>IF(N221="nulová",J221,0)</f>
        <v>0</v>
      </c>
      <c r="BJ221" s="482" t="s">
        <v>11</v>
      </c>
      <c r="BK221" s="582">
        <f>ROUND(I221*H221,0)</f>
        <v>0</v>
      </c>
      <c r="BL221" s="482" t="s">
        <v>129</v>
      </c>
      <c r="BM221" s="482" t="s">
        <v>6649</v>
      </c>
    </row>
    <row r="222" spans="2:65" s="492" customFormat="1" ht="16.5" customHeight="1">
      <c r="B222" s="493"/>
      <c r="C222" s="629" t="s">
        <v>758</v>
      </c>
      <c r="D222" s="629" t="s">
        <v>1907</v>
      </c>
      <c r="E222" s="630" t="s">
        <v>6650</v>
      </c>
      <c r="F222" s="631" t="s">
        <v>6651</v>
      </c>
      <c r="G222" s="632" t="s">
        <v>202</v>
      </c>
      <c r="H222" s="633">
        <v>2</v>
      </c>
      <c r="I222" s="11"/>
      <c r="J222" s="634">
        <f>ROUND(I222*H222,0)</f>
        <v>0</v>
      </c>
      <c r="K222" s="631" t="s">
        <v>5</v>
      </c>
      <c r="L222" s="635"/>
      <c r="M222" s="636" t="s">
        <v>5</v>
      </c>
      <c r="N222" s="637" t="s">
        <v>53</v>
      </c>
      <c r="O222" s="494"/>
      <c r="P222" s="580">
        <f>O222*H222</f>
        <v>0</v>
      </c>
      <c r="Q222" s="580">
        <v>5.0000000000000001E-3</v>
      </c>
      <c r="R222" s="580">
        <f>Q222*H222</f>
        <v>0.01</v>
      </c>
      <c r="S222" s="580">
        <v>0</v>
      </c>
      <c r="T222" s="581">
        <f>S222*H222</f>
        <v>0</v>
      </c>
      <c r="AR222" s="482" t="s">
        <v>303</v>
      </c>
      <c r="AT222" s="482" t="s">
        <v>1907</v>
      </c>
      <c r="AU222" s="482" t="s">
        <v>89</v>
      </c>
      <c r="AY222" s="482" t="s">
        <v>197</v>
      </c>
      <c r="BE222" s="582">
        <f>IF(N222="základní",J222,0)</f>
        <v>0</v>
      </c>
      <c r="BF222" s="582">
        <f>IF(N222="snížená",J222,0)</f>
        <v>0</v>
      </c>
      <c r="BG222" s="582">
        <f>IF(N222="zákl. přenesená",J222,0)</f>
        <v>0</v>
      </c>
      <c r="BH222" s="582">
        <f>IF(N222="sníž. přenesená",J222,0)</f>
        <v>0</v>
      </c>
      <c r="BI222" s="582">
        <f>IF(N222="nulová",J222,0)</f>
        <v>0</v>
      </c>
      <c r="BJ222" s="482" t="s">
        <v>11</v>
      </c>
      <c r="BK222" s="582">
        <f>ROUND(I222*H222,0)</f>
        <v>0</v>
      </c>
      <c r="BL222" s="482" t="s">
        <v>129</v>
      </c>
      <c r="BM222" s="482" t="s">
        <v>6652</v>
      </c>
    </row>
    <row r="223" spans="2:65" s="492" customFormat="1" ht="25.5" customHeight="1">
      <c r="B223" s="493"/>
      <c r="C223" s="572" t="s">
        <v>763</v>
      </c>
      <c r="D223" s="572" t="s">
        <v>199</v>
      </c>
      <c r="E223" s="573" t="s">
        <v>6653</v>
      </c>
      <c r="F223" s="574" t="s">
        <v>6654</v>
      </c>
      <c r="G223" s="575" t="s">
        <v>290</v>
      </c>
      <c r="H223" s="576">
        <v>47.36</v>
      </c>
      <c r="I223" s="7"/>
      <c r="J223" s="577">
        <f>ROUND(I223*H223,0)</f>
        <v>0</v>
      </c>
      <c r="K223" s="574" t="s">
        <v>203</v>
      </c>
      <c r="L223" s="493"/>
      <c r="M223" s="578" t="s">
        <v>5</v>
      </c>
      <c r="N223" s="579" t="s">
        <v>53</v>
      </c>
      <c r="O223" s="494"/>
      <c r="P223" s="580">
        <f>O223*H223</f>
        <v>0</v>
      </c>
      <c r="Q223" s="580">
        <v>3.5E-4</v>
      </c>
      <c r="R223" s="580">
        <f>Q223*H223</f>
        <v>1.6576E-2</v>
      </c>
      <c r="S223" s="580">
        <v>0</v>
      </c>
      <c r="T223" s="581">
        <f>S223*H223</f>
        <v>0</v>
      </c>
      <c r="AR223" s="482" t="s">
        <v>129</v>
      </c>
      <c r="AT223" s="482" t="s">
        <v>199</v>
      </c>
      <c r="AU223" s="482" t="s">
        <v>89</v>
      </c>
      <c r="AY223" s="482" t="s">
        <v>197</v>
      </c>
      <c r="BE223" s="582">
        <f>IF(N223="základní",J223,0)</f>
        <v>0</v>
      </c>
      <c r="BF223" s="582">
        <f>IF(N223="snížená",J223,0)</f>
        <v>0</v>
      </c>
      <c r="BG223" s="582">
        <f>IF(N223="zákl. přenesená",J223,0)</f>
        <v>0</v>
      </c>
      <c r="BH223" s="582">
        <f>IF(N223="sníž. přenesená",J223,0)</f>
        <v>0</v>
      </c>
      <c r="BI223" s="582">
        <f>IF(N223="nulová",J223,0)</f>
        <v>0</v>
      </c>
      <c r="BJ223" s="482" t="s">
        <v>11</v>
      </c>
      <c r="BK223" s="582">
        <f>ROUND(I223*H223,0)</f>
        <v>0</v>
      </c>
      <c r="BL223" s="482" t="s">
        <v>129</v>
      </c>
      <c r="BM223" s="482" t="s">
        <v>6655</v>
      </c>
    </row>
    <row r="224" spans="2:65" s="492" customFormat="1" ht="94.5">
      <c r="B224" s="493"/>
      <c r="D224" s="594" t="s">
        <v>257</v>
      </c>
      <c r="F224" s="595" t="s">
        <v>6656</v>
      </c>
      <c r="L224" s="493"/>
      <c r="M224" s="596"/>
      <c r="N224" s="494"/>
      <c r="O224" s="494"/>
      <c r="P224" s="494"/>
      <c r="Q224" s="494"/>
      <c r="R224" s="494"/>
      <c r="S224" s="494"/>
      <c r="T224" s="597"/>
      <c r="AT224" s="482" t="s">
        <v>257</v>
      </c>
      <c r="AU224" s="482" t="s">
        <v>89</v>
      </c>
    </row>
    <row r="225" spans="2:65" s="599" customFormat="1">
      <c r="B225" s="598"/>
      <c r="D225" s="594" t="s">
        <v>205</v>
      </c>
      <c r="E225" s="600" t="s">
        <v>5</v>
      </c>
      <c r="F225" s="601" t="s">
        <v>6597</v>
      </c>
      <c r="H225" s="600" t="s">
        <v>5</v>
      </c>
      <c r="L225" s="598"/>
      <c r="M225" s="602"/>
      <c r="N225" s="603"/>
      <c r="O225" s="603"/>
      <c r="P225" s="603"/>
      <c r="Q225" s="603"/>
      <c r="R225" s="603"/>
      <c r="S225" s="603"/>
      <c r="T225" s="604"/>
      <c r="AT225" s="600" t="s">
        <v>205</v>
      </c>
      <c r="AU225" s="600" t="s">
        <v>89</v>
      </c>
      <c r="AV225" s="599" t="s">
        <v>11</v>
      </c>
      <c r="AW225" s="599" t="s">
        <v>43</v>
      </c>
      <c r="AX225" s="599" t="s">
        <v>82</v>
      </c>
      <c r="AY225" s="600" t="s">
        <v>197</v>
      </c>
    </row>
    <row r="226" spans="2:65" s="599" customFormat="1">
      <c r="B226" s="598"/>
      <c r="D226" s="594" t="s">
        <v>205</v>
      </c>
      <c r="E226" s="600" t="s">
        <v>5</v>
      </c>
      <c r="F226" s="601" t="s">
        <v>6598</v>
      </c>
      <c r="H226" s="600" t="s">
        <v>5</v>
      </c>
      <c r="L226" s="598"/>
      <c r="M226" s="602"/>
      <c r="N226" s="603"/>
      <c r="O226" s="603"/>
      <c r="P226" s="603"/>
      <c r="Q226" s="603"/>
      <c r="R226" s="603"/>
      <c r="S226" s="603"/>
      <c r="T226" s="604"/>
      <c r="AT226" s="600" t="s">
        <v>205</v>
      </c>
      <c r="AU226" s="600" t="s">
        <v>89</v>
      </c>
      <c r="AV226" s="599" t="s">
        <v>11</v>
      </c>
      <c r="AW226" s="599" t="s">
        <v>43</v>
      </c>
      <c r="AX226" s="599" t="s">
        <v>82</v>
      </c>
      <c r="AY226" s="600" t="s">
        <v>197</v>
      </c>
    </row>
    <row r="227" spans="2:65" s="606" customFormat="1">
      <c r="B227" s="605"/>
      <c r="D227" s="594" t="s">
        <v>205</v>
      </c>
      <c r="E227" s="607" t="s">
        <v>5</v>
      </c>
      <c r="F227" s="608" t="s">
        <v>6657</v>
      </c>
      <c r="H227" s="609">
        <v>47.36</v>
      </c>
      <c r="L227" s="605"/>
      <c r="M227" s="610"/>
      <c r="N227" s="611"/>
      <c r="O227" s="611"/>
      <c r="P227" s="611"/>
      <c r="Q227" s="611"/>
      <c r="R227" s="611"/>
      <c r="S227" s="611"/>
      <c r="T227" s="612"/>
      <c r="AT227" s="607" t="s">
        <v>205</v>
      </c>
      <c r="AU227" s="607" t="s">
        <v>89</v>
      </c>
      <c r="AV227" s="606" t="s">
        <v>89</v>
      </c>
      <c r="AW227" s="606" t="s">
        <v>43</v>
      </c>
      <c r="AX227" s="606" t="s">
        <v>82</v>
      </c>
      <c r="AY227" s="607" t="s">
        <v>197</v>
      </c>
    </row>
    <row r="228" spans="2:65" s="614" customFormat="1">
      <c r="B228" s="613"/>
      <c r="D228" s="594" t="s">
        <v>205</v>
      </c>
      <c r="E228" s="615" t="s">
        <v>5</v>
      </c>
      <c r="F228" s="616" t="s">
        <v>210</v>
      </c>
      <c r="H228" s="617">
        <v>47.36</v>
      </c>
      <c r="L228" s="613"/>
      <c r="M228" s="618"/>
      <c r="N228" s="619"/>
      <c r="O228" s="619"/>
      <c r="P228" s="619"/>
      <c r="Q228" s="619"/>
      <c r="R228" s="619"/>
      <c r="S228" s="619"/>
      <c r="T228" s="620"/>
      <c r="AT228" s="615" t="s">
        <v>205</v>
      </c>
      <c r="AU228" s="615" t="s">
        <v>89</v>
      </c>
      <c r="AV228" s="614" t="s">
        <v>129</v>
      </c>
      <c r="AW228" s="614" t="s">
        <v>43</v>
      </c>
      <c r="AX228" s="614" t="s">
        <v>11</v>
      </c>
      <c r="AY228" s="615" t="s">
        <v>197</v>
      </c>
    </row>
    <row r="229" spans="2:65" s="492" customFormat="1" ht="16.5" customHeight="1">
      <c r="B229" s="493"/>
      <c r="C229" s="629" t="s">
        <v>770</v>
      </c>
      <c r="D229" s="629" t="s">
        <v>1907</v>
      </c>
      <c r="E229" s="630" t="s">
        <v>6658</v>
      </c>
      <c r="F229" s="631" t="s">
        <v>6659</v>
      </c>
      <c r="G229" s="632" t="s">
        <v>202</v>
      </c>
      <c r="H229" s="633">
        <v>90</v>
      </c>
      <c r="I229" s="11"/>
      <c r="J229" s="634">
        <f>ROUND(I229*H229,0)</f>
        <v>0</v>
      </c>
      <c r="K229" s="631" t="s">
        <v>5</v>
      </c>
      <c r="L229" s="635"/>
      <c r="M229" s="636" t="s">
        <v>5</v>
      </c>
      <c r="N229" s="637" t="s">
        <v>53</v>
      </c>
      <c r="O229" s="494"/>
      <c r="P229" s="580">
        <f>O229*H229</f>
        <v>0</v>
      </c>
      <c r="Q229" s="580">
        <v>0</v>
      </c>
      <c r="R229" s="580">
        <f>Q229*H229</f>
        <v>0</v>
      </c>
      <c r="S229" s="580">
        <v>0</v>
      </c>
      <c r="T229" s="581">
        <f>S229*H229</f>
        <v>0</v>
      </c>
      <c r="AR229" s="482" t="s">
        <v>303</v>
      </c>
      <c r="AT229" s="482" t="s">
        <v>1907</v>
      </c>
      <c r="AU229" s="482" t="s">
        <v>89</v>
      </c>
      <c r="AY229" s="482" t="s">
        <v>197</v>
      </c>
      <c r="BE229" s="582">
        <f>IF(N229="základní",J229,0)</f>
        <v>0</v>
      </c>
      <c r="BF229" s="582">
        <f>IF(N229="snížená",J229,0)</f>
        <v>0</v>
      </c>
      <c r="BG229" s="582">
        <f>IF(N229="zákl. přenesená",J229,0)</f>
        <v>0</v>
      </c>
      <c r="BH229" s="582">
        <f>IF(N229="sníž. přenesená",J229,0)</f>
        <v>0</v>
      </c>
      <c r="BI229" s="582">
        <f>IF(N229="nulová",J229,0)</f>
        <v>0</v>
      </c>
      <c r="BJ229" s="482" t="s">
        <v>11</v>
      </c>
      <c r="BK229" s="582">
        <f>ROUND(I229*H229,0)</f>
        <v>0</v>
      </c>
      <c r="BL229" s="482" t="s">
        <v>129</v>
      </c>
      <c r="BM229" s="482" t="s">
        <v>6660</v>
      </c>
    </row>
    <row r="230" spans="2:65" s="492" customFormat="1" ht="16.5" customHeight="1">
      <c r="B230" s="493"/>
      <c r="C230" s="572" t="s">
        <v>779</v>
      </c>
      <c r="D230" s="572" t="s">
        <v>199</v>
      </c>
      <c r="E230" s="573" t="s">
        <v>6661</v>
      </c>
      <c r="F230" s="574" t="s">
        <v>6662</v>
      </c>
      <c r="G230" s="575" t="s">
        <v>202</v>
      </c>
      <c r="H230" s="576">
        <v>5</v>
      </c>
      <c r="I230" s="7"/>
      <c r="J230" s="577">
        <f>ROUND(I230*H230,0)</f>
        <v>0</v>
      </c>
      <c r="K230" s="574" t="s">
        <v>203</v>
      </c>
      <c r="L230" s="493"/>
      <c r="M230" s="578" t="s">
        <v>5</v>
      </c>
      <c r="N230" s="579" t="s">
        <v>53</v>
      </c>
      <c r="O230" s="494"/>
      <c r="P230" s="580">
        <f>O230*H230</f>
        <v>0</v>
      </c>
      <c r="Q230" s="580">
        <v>5.0000000000000002E-5</v>
      </c>
      <c r="R230" s="580">
        <f>Q230*H230</f>
        <v>2.5000000000000001E-4</v>
      </c>
      <c r="S230" s="580">
        <v>0</v>
      </c>
      <c r="T230" s="581">
        <f>S230*H230</f>
        <v>0</v>
      </c>
      <c r="AR230" s="482" t="s">
        <v>129</v>
      </c>
      <c r="AT230" s="482" t="s">
        <v>199</v>
      </c>
      <c r="AU230" s="482" t="s">
        <v>89</v>
      </c>
      <c r="AY230" s="482" t="s">
        <v>197</v>
      </c>
      <c r="BE230" s="582">
        <f>IF(N230="základní",J230,0)</f>
        <v>0</v>
      </c>
      <c r="BF230" s="582">
        <f>IF(N230="snížená",J230,0)</f>
        <v>0</v>
      </c>
      <c r="BG230" s="582">
        <f>IF(N230="zákl. přenesená",J230,0)</f>
        <v>0</v>
      </c>
      <c r="BH230" s="582">
        <f>IF(N230="sníž. přenesená",J230,0)</f>
        <v>0</v>
      </c>
      <c r="BI230" s="582">
        <f>IF(N230="nulová",J230,0)</f>
        <v>0</v>
      </c>
      <c r="BJ230" s="482" t="s">
        <v>11</v>
      </c>
      <c r="BK230" s="582">
        <f>ROUND(I230*H230,0)</f>
        <v>0</v>
      </c>
      <c r="BL230" s="482" t="s">
        <v>129</v>
      </c>
      <c r="BM230" s="482" t="s">
        <v>6663</v>
      </c>
    </row>
    <row r="231" spans="2:65" s="492" customFormat="1" ht="54">
      <c r="B231" s="493"/>
      <c r="D231" s="594" t="s">
        <v>257</v>
      </c>
      <c r="F231" s="595" t="s">
        <v>6664</v>
      </c>
      <c r="L231" s="493"/>
      <c r="M231" s="596"/>
      <c r="N231" s="494"/>
      <c r="O231" s="494"/>
      <c r="P231" s="494"/>
      <c r="Q231" s="494"/>
      <c r="R231" s="494"/>
      <c r="S231" s="494"/>
      <c r="T231" s="597"/>
      <c r="AT231" s="482" t="s">
        <v>257</v>
      </c>
      <c r="AU231" s="482" t="s">
        <v>89</v>
      </c>
    </row>
    <row r="232" spans="2:65" s="492" customFormat="1" ht="16.5" customHeight="1">
      <c r="B232" s="493"/>
      <c r="C232" s="629" t="s">
        <v>790</v>
      </c>
      <c r="D232" s="629" t="s">
        <v>1907</v>
      </c>
      <c r="E232" s="630" t="s">
        <v>6665</v>
      </c>
      <c r="F232" s="631" t="s">
        <v>6666</v>
      </c>
      <c r="G232" s="632" t="s">
        <v>213</v>
      </c>
      <c r="H232" s="633">
        <v>0.18099999999999999</v>
      </c>
      <c r="I232" s="11"/>
      <c r="J232" s="634">
        <f>ROUND(I232*H232,0)</f>
        <v>0</v>
      </c>
      <c r="K232" s="631" t="s">
        <v>203</v>
      </c>
      <c r="L232" s="635"/>
      <c r="M232" s="636" t="s">
        <v>5</v>
      </c>
      <c r="N232" s="637" t="s">
        <v>53</v>
      </c>
      <c r="O232" s="494"/>
      <c r="P232" s="580">
        <f>O232*H232</f>
        <v>0</v>
      </c>
      <c r="Q232" s="580">
        <v>0.65</v>
      </c>
      <c r="R232" s="580">
        <f>Q232*H232</f>
        <v>0.11765</v>
      </c>
      <c r="S232" s="580">
        <v>0</v>
      </c>
      <c r="T232" s="581">
        <f>S232*H232</f>
        <v>0</v>
      </c>
      <c r="AR232" s="482" t="s">
        <v>303</v>
      </c>
      <c r="AT232" s="482" t="s">
        <v>1907</v>
      </c>
      <c r="AU232" s="482" t="s">
        <v>89</v>
      </c>
      <c r="AY232" s="482" t="s">
        <v>197</v>
      </c>
      <c r="BE232" s="582">
        <f>IF(N232="základní",J232,0)</f>
        <v>0</v>
      </c>
      <c r="BF232" s="582">
        <f>IF(N232="snížená",J232,0)</f>
        <v>0</v>
      </c>
      <c r="BG232" s="582">
        <f>IF(N232="zákl. přenesená",J232,0)</f>
        <v>0</v>
      </c>
      <c r="BH232" s="582">
        <f>IF(N232="sníž. přenesená",J232,0)</f>
        <v>0</v>
      </c>
      <c r="BI232" s="582">
        <f>IF(N232="nulová",J232,0)</f>
        <v>0</v>
      </c>
      <c r="BJ232" s="482" t="s">
        <v>11</v>
      </c>
      <c r="BK232" s="582">
        <f>ROUND(I232*H232,0)</f>
        <v>0</v>
      </c>
      <c r="BL232" s="482" t="s">
        <v>129</v>
      </c>
      <c r="BM232" s="482" t="s">
        <v>6667</v>
      </c>
    </row>
    <row r="233" spans="2:65" s="606" customFormat="1">
      <c r="B233" s="605"/>
      <c r="D233" s="594" t="s">
        <v>205</v>
      </c>
      <c r="E233" s="607" t="s">
        <v>5</v>
      </c>
      <c r="F233" s="608" t="s">
        <v>6668</v>
      </c>
      <c r="H233" s="609">
        <v>0.151</v>
      </c>
      <c r="L233" s="605"/>
      <c r="M233" s="610"/>
      <c r="N233" s="611"/>
      <c r="O233" s="611"/>
      <c r="P233" s="611"/>
      <c r="Q233" s="611"/>
      <c r="R233" s="611"/>
      <c r="S233" s="611"/>
      <c r="T233" s="612"/>
      <c r="AT233" s="607" t="s">
        <v>205</v>
      </c>
      <c r="AU233" s="607" t="s">
        <v>89</v>
      </c>
      <c r="AV233" s="606" t="s">
        <v>89</v>
      </c>
      <c r="AW233" s="606" t="s">
        <v>43</v>
      </c>
      <c r="AX233" s="606" t="s">
        <v>11</v>
      </c>
      <c r="AY233" s="607" t="s">
        <v>197</v>
      </c>
    </row>
    <row r="234" spans="2:65" s="606" customFormat="1">
      <c r="B234" s="605"/>
      <c r="D234" s="594" t="s">
        <v>205</v>
      </c>
      <c r="F234" s="608" t="s">
        <v>6669</v>
      </c>
      <c r="H234" s="609">
        <v>0.18099999999999999</v>
      </c>
      <c r="L234" s="605"/>
      <c r="M234" s="610"/>
      <c r="N234" s="611"/>
      <c r="O234" s="611"/>
      <c r="P234" s="611"/>
      <c r="Q234" s="611"/>
      <c r="R234" s="611"/>
      <c r="S234" s="611"/>
      <c r="T234" s="612"/>
      <c r="AT234" s="607" t="s">
        <v>205</v>
      </c>
      <c r="AU234" s="607" t="s">
        <v>89</v>
      </c>
      <c r="AV234" s="606" t="s">
        <v>89</v>
      </c>
      <c r="AW234" s="606" t="s">
        <v>6</v>
      </c>
      <c r="AX234" s="606" t="s">
        <v>11</v>
      </c>
      <c r="AY234" s="607" t="s">
        <v>197</v>
      </c>
    </row>
    <row r="235" spans="2:65" s="492" customFormat="1" ht="16.5" customHeight="1">
      <c r="B235" s="493"/>
      <c r="C235" s="572" t="s">
        <v>804</v>
      </c>
      <c r="D235" s="572" t="s">
        <v>199</v>
      </c>
      <c r="E235" s="573" t="s">
        <v>6670</v>
      </c>
      <c r="F235" s="574" t="s">
        <v>6671</v>
      </c>
      <c r="G235" s="575" t="s">
        <v>202</v>
      </c>
      <c r="H235" s="576">
        <v>5</v>
      </c>
      <c r="I235" s="7"/>
      <c r="J235" s="577">
        <f>ROUND(I235*H235,0)</f>
        <v>0</v>
      </c>
      <c r="K235" s="574" t="s">
        <v>203</v>
      </c>
      <c r="L235" s="493"/>
      <c r="M235" s="578" t="s">
        <v>5</v>
      </c>
      <c r="N235" s="579" t="s">
        <v>53</v>
      </c>
      <c r="O235" s="494"/>
      <c r="P235" s="580">
        <f>O235*H235</f>
        <v>0</v>
      </c>
      <c r="Q235" s="580">
        <v>0</v>
      </c>
      <c r="R235" s="580">
        <f>Q235*H235</f>
        <v>0</v>
      </c>
      <c r="S235" s="580">
        <v>0</v>
      </c>
      <c r="T235" s="581">
        <f>S235*H235</f>
        <v>0</v>
      </c>
      <c r="AR235" s="482" t="s">
        <v>129</v>
      </c>
      <c r="AT235" s="482" t="s">
        <v>199</v>
      </c>
      <c r="AU235" s="482" t="s">
        <v>89</v>
      </c>
      <c r="AY235" s="482" t="s">
        <v>197</v>
      </c>
      <c r="BE235" s="582">
        <f>IF(N235="základní",J235,0)</f>
        <v>0</v>
      </c>
      <c r="BF235" s="582">
        <f>IF(N235="snížená",J235,0)</f>
        <v>0</v>
      </c>
      <c r="BG235" s="582">
        <f>IF(N235="zákl. přenesená",J235,0)</f>
        <v>0</v>
      </c>
      <c r="BH235" s="582">
        <f>IF(N235="sníž. přenesená",J235,0)</f>
        <v>0</v>
      </c>
      <c r="BI235" s="582">
        <f>IF(N235="nulová",J235,0)</f>
        <v>0</v>
      </c>
      <c r="BJ235" s="482" t="s">
        <v>11</v>
      </c>
      <c r="BK235" s="582">
        <f>ROUND(I235*H235,0)</f>
        <v>0</v>
      </c>
      <c r="BL235" s="482" t="s">
        <v>129</v>
      </c>
      <c r="BM235" s="482" t="s">
        <v>6672</v>
      </c>
    </row>
    <row r="236" spans="2:65" s="492" customFormat="1" ht="148.5">
      <c r="B236" s="493"/>
      <c r="D236" s="594" t="s">
        <v>257</v>
      </c>
      <c r="F236" s="595" t="s">
        <v>6673</v>
      </c>
      <c r="L236" s="493"/>
      <c r="M236" s="596"/>
      <c r="N236" s="494"/>
      <c r="O236" s="494"/>
      <c r="P236" s="494"/>
      <c r="Q236" s="494"/>
      <c r="R236" s="494"/>
      <c r="S236" s="494"/>
      <c r="T236" s="597"/>
      <c r="AT236" s="482" t="s">
        <v>257</v>
      </c>
      <c r="AU236" s="482" t="s">
        <v>89</v>
      </c>
    </row>
    <row r="237" spans="2:65" s="492" customFormat="1" ht="16.5" customHeight="1">
      <c r="B237" s="493"/>
      <c r="C237" s="572" t="s">
        <v>810</v>
      </c>
      <c r="D237" s="572" t="s">
        <v>199</v>
      </c>
      <c r="E237" s="573" t="s">
        <v>6674</v>
      </c>
      <c r="F237" s="574" t="s">
        <v>6675</v>
      </c>
      <c r="G237" s="575" t="s">
        <v>290</v>
      </c>
      <c r="H237" s="576">
        <v>47.36</v>
      </c>
      <c r="I237" s="7"/>
      <c r="J237" s="577">
        <f>ROUND(I237*H237,0)</f>
        <v>0</v>
      </c>
      <c r="K237" s="574" t="s">
        <v>203</v>
      </c>
      <c r="L237" s="493"/>
      <c r="M237" s="578" t="s">
        <v>5</v>
      </c>
      <c r="N237" s="579" t="s">
        <v>53</v>
      </c>
      <c r="O237" s="494"/>
      <c r="P237" s="580">
        <f>O237*H237</f>
        <v>0</v>
      </c>
      <c r="Q237" s="580">
        <v>0</v>
      </c>
      <c r="R237" s="580">
        <f>Q237*H237</f>
        <v>0</v>
      </c>
      <c r="S237" s="580">
        <v>0</v>
      </c>
      <c r="T237" s="581">
        <f>S237*H237</f>
        <v>0</v>
      </c>
      <c r="AR237" s="482" t="s">
        <v>129</v>
      </c>
      <c r="AT237" s="482" t="s">
        <v>199</v>
      </c>
      <c r="AU237" s="482" t="s">
        <v>89</v>
      </c>
      <c r="AY237" s="482" t="s">
        <v>197</v>
      </c>
      <c r="BE237" s="582">
        <f>IF(N237="základní",J237,0)</f>
        <v>0</v>
      </c>
      <c r="BF237" s="582">
        <f>IF(N237="snížená",J237,0)</f>
        <v>0</v>
      </c>
      <c r="BG237" s="582">
        <f>IF(N237="zákl. přenesená",J237,0)</f>
        <v>0</v>
      </c>
      <c r="BH237" s="582">
        <f>IF(N237="sníž. přenesená",J237,0)</f>
        <v>0</v>
      </c>
      <c r="BI237" s="582">
        <f>IF(N237="nulová",J237,0)</f>
        <v>0</v>
      </c>
      <c r="BJ237" s="482" t="s">
        <v>11</v>
      </c>
      <c r="BK237" s="582">
        <f>ROUND(I237*H237,0)</f>
        <v>0</v>
      </c>
      <c r="BL237" s="482" t="s">
        <v>129</v>
      </c>
      <c r="BM237" s="482" t="s">
        <v>6676</v>
      </c>
    </row>
    <row r="238" spans="2:65" s="492" customFormat="1" ht="148.5">
      <c r="B238" s="493"/>
      <c r="D238" s="594" t="s">
        <v>257</v>
      </c>
      <c r="F238" s="595" t="s">
        <v>6673</v>
      </c>
      <c r="L238" s="493"/>
      <c r="M238" s="596"/>
      <c r="N238" s="494"/>
      <c r="O238" s="494"/>
      <c r="P238" s="494"/>
      <c r="Q238" s="494"/>
      <c r="R238" s="494"/>
      <c r="S238" s="494"/>
      <c r="T238" s="597"/>
      <c r="AT238" s="482" t="s">
        <v>257</v>
      </c>
      <c r="AU238" s="482" t="s">
        <v>89</v>
      </c>
    </row>
    <row r="239" spans="2:65" s="599" customFormat="1">
      <c r="B239" s="598"/>
      <c r="D239" s="594" t="s">
        <v>205</v>
      </c>
      <c r="E239" s="600" t="s">
        <v>5</v>
      </c>
      <c r="F239" s="601" t="s">
        <v>6597</v>
      </c>
      <c r="H239" s="600" t="s">
        <v>5</v>
      </c>
      <c r="L239" s="598"/>
      <c r="M239" s="602"/>
      <c r="N239" s="603"/>
      <c r="O239" s="603"/>
      <c r="P239" s="603"/>
      <c r="Q239" s="603"/>
      <c r="R239" s="603"/>
      <c r="S239" s="603"/>
      <c r="T239" s="604"/>
      <c r="AT239" s="600" t="s">
        <v>205</v>
      </c>
      <c r="AU239" s="600" t="s">
        <v>89</v>
      </c>
      <c r="AV239" s="599" t="s">
        <v>11</v>
      </c>
      <c r="AW239" s="599" t="s">
        <v>43</v>
      </c>
      <c r="AX239" s="599" t="s">
        <v>82</v>
      </c>
      <c r="AY239" s="600" t="s">
        <v>197</v>
      </c>
    </row>
    <row r="240" spans="2:65" s="599" customFormat="1">
      <c r="B240" s="598"/>
      <c r="D240" s="594" t="s">
        <v>205</v>
      </c>
      <c r="E240" s="600" t="s">
        <v>5</v>
      </c>
      <c r="F240" s="601" t="s">
        <v>6598</v>
      </c>
      <c r="H240" s="600" t="s">
        <v>5</v>
      </c>
      <c r="L240" s="598"/>
      <c r="M240" s="602"/>
      <c r="N240" s="603"/>
      <c r="O240" s="603"/>
      <c r="P240" s="603"/>
      <c r="Q240" s="603"/>
      <c r="R240" s="603"/>
      <c r="S240" s="603"/>
      <c r="T240" s="604"/>
      <c r="AT240" s="600" t="s">
        <v>205</v>
      </c>
      <c r="AU240" s="600" t="s">
        <v>89</v>
      </c>
      <c r="AV240" s="599" t="s">
        <v>11</v>
      </c>
      <c r="AW240" s="599" t="s">
        <v>43</v>
      </c>
      <c r="AX240" s="599" t="s">
        <v>82</v>
      </c>
      <c r="AY240" s="600" t="s">
        <v>197</v>
      </c>
    </row>
    <row r="241" spans="2:65" s="606" customFormat="1">
      <c r="B241" s="605"/>
      <c r="D241" s="594" t="s">
        <v>205</v>
      </c>
      <c r="E241" s="607" t="s">
        <v>5</v>
      </c>
      <c r="F241" s="608" t="s">
        <v>6657</v>
      </c>
      <c r="H241" s="609">
        <v>47.36</v>
      </c>
      <c r="L241" s="605"/>
      <c r="M241" s="610"/>
      <c r="N241" s="611"/>
      <c r="O241" s="611"/>
      <c r="P241" s="611"/>
      <c r="Q241" s="611"/>
      <c r="R241" s="611"/>
      <c r="S241" s="611"/>
      <c r="T241" s="612"/>
      <c r="AT241" s="607" t="s">
        <v>205</v>
      </c>
      <c r="AU241" s="607" t="s">
        <v>89</v>
      </c>
      <c r="AV241" s="606" t="s">
        <v>89</v>
      </c>
      <c r="AW241" s="606" t="s">
        <v>43</v>
      </c>
      <c r="AX241" s="606" t="s">
        <v>82</v>
      </c>
      <c r="AY241" s="607" t="s">
        <v>197</v>
      </c>
    </row>
    <row r="242" spans="2:65" s="614" customFormat="1">
      <c r="B242" s="613"/>
      <c r="D242" s="594" t="s">
        <v>205</v>
      </c>
      <c r="E242" s="615" t="s">
        <v>5</v>
      </c>
      <c r="F242" s="616" t="s">
        <v>210</v>
      </c>
      <c r="H242" s="617">
        <v>47.36</v>
      </c>
      <c r="L242" s="613"/>
      <c r="M242" s="618"/>
      <c r="N242" s="619"/>
      <c r="O242" s="619"/>
      <c r="P242" s="619"/>
      <c r="Q242" s="619"/>
      <c r="R242" s="619"/>
      <c r="S242" s="619"/>
      <c r="T242" s="620"/>
      <c r="AT242" s="615" t="s">
        <v>205</v>
      </c>
      <c r="AU242" s="615" t="s">
        <v>89</v>
      </c>
      <c r="AV242" s="614" t="s">
        <v>129</v>
      </c>
      <c r="AW242" s="614" t="s">
        <v>43</v>
      </c>
      <c r="AX242" s="614" t="s">
        <v>11</v>
      </c>
      <c r="AY242" s="615" t="s">
        <v>197</v>
      </c>
    </row>
    <row r="243" spans="2:65" s="492" customFormat="1" ht="38.25" customHeight="1">
      <c r="B243" s="493"/>
      <c r="C243" s="572" t="s">
        <v>816</v>
      </c>
      <c r="D243" s="572" t="s">
        <v>199</v>
      </c>
      <c r="E243" s="573" t="s">
        <v>6677</v>
      </c>
      <c r="F243" s="574" t="s">
        <v>6678</v>
      </c>
      <c r="G243" s="575" t="s">
        <v>290</v>
      </c>
      <c r="H243" s="576">
        <v>1020</v>
      </c>
      <c r="I243" s="7"/>
      <c r="J243" s="577">
        <f>ROUND(I243*H243,0)</f>
        <v>0</v>
      </c>
      <c r="K243" s="574" t="s">
        <v>203</v>
      </c>
      <c r="L243" s="493"/>
      <c r="M243" s="578" t="s">
        <v>5</v>
      </c>
      <c r="N243" s="579" t="s">
        <v>53</v>
      </c>
      <c r="O243" s="494"/>
      <c r="P243" s="580">
        <f>O243*H243</f>
        <v>0</v>
      </c>
      <c r="Q243" s="580">
        <v>0</v>
      </c>
      <c r="R243" s="580">
        <f>Q243*H243</f>
        <v>0</v>
      </c>
      <c r="S243" s="580">
        <v>0</v>
      </c>
      <c r="T243" s="581">
        <f>S243*H243</f>
        <v>0</v>
      </c>
      <c r="AR243" s="482" t="s">
        <v>129</v>
      </c>
      <c r="AT243" s="482" t="s">
        <v>199</v>
      </c>
      <c r="AU243" s="482" t="s">
        <v>89</v>
      </c>
      <c r="AY243" s="482" t="s">
        <v>197</v>
      </c>
      <c r="BE243" s="582">
        <f>IF(N243="základní",J243,0)</f>
        <v>0</v>
      </c>
      <c r="BF243" s="582">
        <f>IF(N243="snížená",J243,0)</f>
        <v>0</v>
      </c>
      <c r="BG243" s="582">
        <f>IF(N243="zákl. přenesená",J243,0)</f>
        <v>0</v>
      </c>
      <c r="BH243" s="582">
        <f>IF(N243="sníž. přenesená",J243,0)</f>
        <v>0</v>
      </c>
      <c r="BI243" s="582">
        <f>IF(N243="nulová",J243,0)</f>
        <v>0</v>
      </c>
      <c r="BJ243" s="482" t="s">
        <v>11</v>
      </c>
      <c r="BK243" s="582">
        <f>ROUND(I243*H243,0)</f>
        <v>0</v>
      </c>
      <c r="BL243" s="482" t="s">
        <v>129</v>
      </c>
      <c r="BM243" s="482" t="s">
        <v>6679</v>
      </c>
    </row>
    <row r="244" spans="2:65" s="492" customFormat="1" ht="148.5">
      <c r="B244" s="493"/>
      <c r="D244" s="594" t="s">
        <v>257</v>
      </c>
      <c r="F244" s="595" t="s">
        <v>6680</v>
      </c>
      <c r="L244" s="493"/>
      <c r="M244" s="596"/>
      <c r="N244" s="494"/>
      <c r="O244" s="494"/>
      <c r="P244" s="494"/>
      <c r="Q244" s="494"/>
      <c r="R244" s="494"/>
      <c r="S244" s="494"/>
      <c r="T244" s="597"/>
      <c r="AT244" s="482" t="s">
        <v>257</v>
      </c>
      <c r="AU244" s="482" t="s">
        <v>89</v>
      </c>
    </row>
    <row r="245" spans="2:65" s="492" customFormat="1" ht="25.5" customHeight="1">
      <c r="B245" s="493"/>
      <c r="C245" s="572" t="s">
        <v>821</v>
      </c>
      <c r="D245" s="572" t="s">
        <v>199</v>
      </c>
      <c r="E245" s="573" t="s">
        <v>6681</v>
      </c>
      <c r="F245" s="574" t="s">
        <v>6682</v>
      </c>
      <c r="G245" s="575" t="s">
        <v>290</v>
      </c>
      <c r="H245" s="576">
        <v>1020</v>
      </c>
      <c r="I245" s="7"/>
      <c r="J245" s="577">
        <f>ROUND(I245*H245,0)</f>
        <v>0</v>
      </c>
      <c r="K245" s="574" t="s">
        <v>203</v>
      </c>
      <c r="L245" s="493"/>
      <c r="M245" s="578" t="s">
        <v>5</v>
      </c>
      <c r="N245" s="579" t="s">
        <v>53</v>
      </c>
      <c r="O245" s="494"/>
      <c r="P245" s="580">
        <f>O245*H245</f>
        <v>0</v>
      </c>
      <c r="Q245" s="580">
        <v>0</v>
      </c>
      <c r="R245" s="580">
        <f>Q245*H245</f>
        <v>0</v>
      </c>
      <c r="S245" s="580">
        <v>0</v>
      </c>
      <c r="T245" s="581">
        <f>S245*H245</f>
        <v>0</v>
      </c>
      <c r="AR245" s="482" t="s">
        <v>129</v>
      </c>
      <c r="AT245" s="482" t="s">
        <v>199</v>
      </c>
      <c r="AU245" s="482" t="s">
        <v>89</v>
      </c>
      <c r="AY245" s="482" t="s">
        <v>197</v>
      </c>
      <c r="BE245" s="582">
        <f>IF(N245="základní",J245,0)</f>
        <v>0</v>
      </c>
      <c r="BF245" s="582">
        <f>IF(N245="snížená",J245,0)</f>
        <v>0</v>
      </c>
      <c r="BG245" s="582">
        <f>IF(N245="zákl. přenesená",J245,0)</f>
        <v>0</v>
      </c>
      <c r="BH245" s="582">
        <f>IF(N245="sníž. přenesená",J245,0)</f>
        <v>0</v>
      </c>
      <c r="BI245" s="582">
        <f>IF(N245="nulová",J245,0)</f>
        <v>0</v>
      </c>
      <c r="BJ245" s="482" t="s">
        <v>11</v>
      </c>
      <c r="BK245" s="582">
        <f>ROUND(I245*H245,0)</f>
        <v>0</v>
      </c>
      <c r="BL245" s="482" t="s">
        <v>129</v>
      </c>
      <c r="BM245" s="482" t="s">
        <v>6683</v>
      </c>
    </row>
    <row r="246" spans="2:65" s="492" customFormat="1" ht="121.5">
      <c r="B246" s="493"/>
      <c r="D246" s="594" t="s">
        <v>257</v>
      </c>
      <c r="F246" s="595" t="s">
        <v>6684</v>
      </c>
      <c r="L246" s="493"/>
      <c r="M246" s="596"/>
      <c r="N246" s="494"/>
      <c r="O246" s="494"/>
      <c r="P246" s="494"/>
      <c r="Q246" s="494"/>
      <c r="R246" s="494"/>
      <c r="S246" s="494"/>
      <c r="T246" s="597"/>
      <c r="AT246" s="482" t="s">
        <v>257</v>
      </c>
      <c r="AU246" s="482" t="s">
        <v>89</v>
      </c>
    </row>
    <row r="247" spans="2:65" s="492" customFormat="1" ht="25.5" customHeight="1">
      <c r="B247" s="493"/>
      <c r="C247" s="572" t="s">
        <v>829</v>
      </c>
      <c r="D247" s="572" t="s">
        <v>199</v>
      </c>
      <c r="E247" s="573" t="s">
        <v>6685</v>
      </c>
      <c r="F247" s="574" t="s">
        <v>6686</v>
      </c>
      <c r="G247" s="575" t="s">
        <v>290</v>
      </c>
      <c r="H247" s="576">
        <v>59.353000000000002</v>
      </c>
      <c r="I247" s="7"/>
      <c r="J247" s="577">
        <f>ROUND(I247*H247,0)</f>
        <v>0</v>
      </c>
      <c r="K247" s="574" t="s">
        <v>203</v>
      </c>
      <c r="L247" s="493"/>
      <c r="M247" s="578" t="s">
        <v>5</v>
      </c>
      <c r="N247" s="579" t="s">
        <v>53</v>
      </c>
      <c r="O247" s="494"/>
      <c r="P247" s="580">
        <f>O247*H247</f>
        <v>0</v>
      </c>
      <c r="Q247" s="580">
        <v>0</v>
      </c>
      <c r="R247" s="580">
        <f>Q247*H247</f>
        <v>0</v>
      </c>
      <c r="S247" s="580">
        <v>0</v>
      </c>
      <c r="T247" s="581">
        <f>S247*H247</f>
        <v>0</v>
      </c>
      <c r="AR247" s="482" t="s">
        <v>129</v>
      </c>
      <c r="AT247" s="482" t="s">
        <v>199</v>
      </c>
      <c r="AU247" s="482" t="s">
        <v>89</v>
      </c>
      <c r="AY247" s="482" t="s">
        <v>197</v>
      </c>
      <c r="BE247" s="582">
        <f>IF(N247="základní",J247,0)</f>
        <v>0</v>
      </c>
      <c r="BF247" s="582">
        <f>IF(N247="snížená",J247,0)</f>
        <v>0</v>
      </c>
      <c r="BG247" s="582">
        <f>IF(N247="zákl. přenesená",J247,0)</f>
        <v>0</v>
      </c>
      <c r="BH247" s="582">
        <f>IF(N247="sníž. přenesená",J247,0)</f>
        <v>0</v>
      </c>
      <c r="BI247" s="582">
        <f>IF(N247="nulová",J247,0)</f>
        <v>0</v>
      </c>
      <c r="BJ247" s="482" t="s">
        <v>11</v>
      </c>
      <c r="BK247" s="582">
        <f>ROUND(I247*H247,0)</f>
        <v>0</v>
      </c>
      <c r="BL247" s="482" t="s">
        <v>129</v>
      </c>
      <c r="BM247" s="482" t="s">
        <v>6687</v>
      </c>
    </row>
    <row r="248" spans="2:65" s="492" customFormat="1" ht="67.5">
      <c r="B248" s="493"/>
      <c r="D248" s="594" t="s">
        <v>257</v>
      </c>
      <c r="F248" s="595" t="s">
        <v>6688</v>
      </c>
      <c r="L248" s="493"/>
      <c r="M248" s="596"/>
      <c r="N248" s="494"/>
      <c r="O248" s="494"/>
      <c r="P248" s="494"/>
      <c r="Q248" s="494"/>
      <c r="R248" s="494"/>
      <c r="S248" s="494"/>
      <c r="T248" s="597"/>
      <c r="AT248" s="482" t="s">
        <v>257</v>
      </c>
      <c r="AU248" s="482" t="s">
        <v>89</v>
      </c>
    </row>
    <row r="249" spans="2:65" s="599" customFormat="1">
      <c r="B249" s="598"/>
      <c r="D249" s="594" t="s">
        <v>205</v>
      </c>
      <c r="E249" s="600" t="s">
        <v>5</v>
      </c>
      <c r="F249" s="601" t="s">
        <v>6537</v>
      </c>
      <c r="H249" s="600" t="s">
        <v>5</v>
      </c>
      <c r="L249" s="598"/>
      <c r="M249" s="602"/>
      <c r="N249" s="603"/>
      <c r="O249" s="603"/>
      <c r="P249" s="603"/>
      <c r="Q249" s="603"/>
      <c r="R249" s="603"/>
      <c r="S249" s="603"/>
      <c r="T249" s="604"/>
      <c r="AT249" s="600" t="s">
        <v>205</v>
      </c>
      <c r="AU249" s="600" t="s">
        <v>89</v>
      </c>
      <c r="AV249" s="599" t="s">
        <v>11</v>
      </c>
      <c r="AW249" s="599" t="s">
        <v>43</v>
      </c>
      <c r="AX249" s="599" t="s">
        <v>82</v>
      </c>
      <c r="AY249" s="600" t="s">
        <v>197</v>
      </c>
    </row>
    <row r="250" spans="2:65" s="599" customFormat="1">
      <c r="B250" s="598"/>
      <c r="D250" s="594" t="s">
        <v>205</v>
      </c>
      <c r="E250" s="600" t="s">
        <v>5</v>
      </c>
      <c r="F250" s="601" t="s">
        <v>6615</v>
      </c>
      <c r="H250" s="600" t="s">
        <v>5</v>
      </c>
      <c r="L250" s="598"/>
      <c r="M250" s="602"/>
      <c r="N250" s="603"/>
      <c r="O250" s="603"/>
      <c r="P250" s="603"/>
      <c r="Q250" s="603"/>
      <c r="R250" s="603"/>
      <c r="S250" s="603"/>
      <c r="T250" s="604"/>
      <c r="AT250" s="600" t="s">
        <v>205</v>
      </c>
      <c r="AU250" s="600" t="s">
        <v>89</v>
      </c>
      <c r="AV250" s="599" t="s">
        <v>11</v>
      </c>
      <c r="AW250" s="599" t="s">
        <v>43</v>
      </c>
      <c r="AX250" s="599" t="s">
        <v>82</v>
      </c>
      <c r="AY250" s="600" t="s">
        <v>197</v>
      </c>
    </row>
    <row r="251" spans="2:65" s="606" customFormat="1">
      <c r="B251" s="605"/>
      <c r="D251" s="594" t="s">
        <v>205</v>
      </c>
      <c r="E251" s="607" t="s">
        <v>5</v>
      </c>
      <c r="F251" s="608" t="s">
        <v>6581</v>
      </c>
      <c r="H251" s="609">
        <v>11.005000000000001</v>
      </c>
      <c r="L251" s="605"/>
      <c r="M251" s="610"/>
      <c r="N251" s="611"/>
      <c r="O251" s="611"/>
      <c r="P251" s="611"/>
      <c r="Q251" s="611"/>
      <c r="R251" s="611"/>
      <c r="S251" s="611"/>
      <c r="T251" s="612"/>
      <c r="AT251" s="607" t="s">
        <v>205</v>
      </c>
      <c r="AU251" s="607" t="s">
        <v>89</v>
      </c>
      <c r="AV251" s="606" t="s">
        <v>89</v>
      </c>
      <c r="AW251" s="606" t="s">
        <v>43</v>
      </c>
      <c r="AX251" s="606" t="s">
        <v>82</v>
      </c>
      <c r="AY251" s="607" t="s">
        <v>197</v>
      </c>
    </row>
    <row r="252" spans="2:65" s="606" customFormat="1">
      <c r="B252" s="605"/>
      <c r="D252" s="594" t="s">
        <v>205</v>
      </c>
      <c r="E252" s="607" t="s">
        <v>5</v>
      </c>
      <c r="F252" s="608" t="s">
        <v>6582</v>
      </c>
      <c r="H252" s="609">
        <v>17.327999999999999</v>
      </c>
      <c r="L252" s="605"/>
      <c r="M252" s="610"/>
      <c r="N252" s="611"/>
      <c r="O252" s="611"/>
      <c r="P252" s="611"/>
      <c r="Q252" s="611"/>
      <c r="R252" s="611"/>
      <c r="S252" s="611"/>
      <c r="T252" s="612"/>
      <c r="AT252" s="607" t="s">
        <v>205</v>
      </c>
      <c r="AU252" s="607" t="s">
        <v>89</v>
      </c>
      <c r="AV252" s="606" t="s">
        <v>89</v>
      </c>
      <c r="AW252" s="606" t="s">
        <v>43</v>
      </c>
      <c r="AX252" s="606" t="s">
        <v>82</v>
      </c>
      <c r="AY252" s="607" t="s">
        <v>197</v>
      </c>
    </row>
    <row r="253" spans="2:65" s="606" customFormat="1">
      <c r="B253" s="605"/>
      <c r="D253" s="594" t="s">
        <v>205</v>
      </c>
      <c r="E253" s="607" t="s">
        <v>5</v>
      </c>
      <c r="F253" s="608" t="s">
        <v>6583</v>
      </c>
      <c r="H253" s="609">
        <v>8.4870000000000001</v>
      </c>
      <c r="L253" s="605"/>
      <c r="M253" s="610"/>
      <c r="N253" s="611"/>
      <c r="O253" s="611"/>
      <c r="P253" s="611"/>
      <c r="Q253" s="611"/>
      <c r="R253" s="611"/>
      <c r="S253" s="611"/>
      <c r="T253" s="612"/>
      <c r="AT253" s="607" t="s">
        <v>205</v>
      </c>
      <c r="AU253" s="607" t="s">
        <v>89</v>
      </c>
      <c r="AV253" s="606" t="s">
        <v>89</v>
      </c>
      <c r="AW253" s="606" t="s">
        <v>43</v>
      </c>
      <c r="AX253" s="606" t="s">
        <v>82</v>
      </c>
      <c r="AY253" s="607" t="s">
        <v>197</v>
      </c>
    </row>
    <row r="254" spans="2:65" s="606" customFormat="1">
      <c r="B254" s="605"/>
      <c r="D254" s="594" t="s">
        <v>205</v>
      </c>
      <c r="E254" s="607" t="s">
        <v>5</v>
      </c>
      <c r="F254" s="608" t="s">
        <v>6584</v>
      </c>
      <c r="H254" s="609">
        <v>11.548</v>
      </c>
      <c r="L254" s="605"/>
      <c r="M254" s="610"/>
      <c r="N254" s="611"/>
      <c r="O254" s="611"/>
      <c r="P254" s="611"/>
      <c r="Q254" s="611"/>
      <c r="R254" s="611"/>
      <c r="S254" s="611"/>
      <c r="T254" s="612"/>
      <c r="AT254" s="607" t="s">
        <v>205</v>
      </c>
      <c r="AU254" s="607" t="s">
        <v>89</v>
      </c>
      <c r="AV254" s="606" t="s">
        <v>89</v>
      </c>
      <c r="AW254" s="606" t="s">
        <v>43</v>
      </c>
      <c r="AX254" s="606" t="s">
        <v>82</v>
      </c>
      <c r="AY254" s="607" t="s">
        <v>197</v>
      </c>
    </row>
    <row r="255" spans="2:65" s="606" customFormat="1">
      <c r="B255" s="605"/>
      <c r="D255" s="594" t="s">
        <v>205</v>
      </c>
      <c r="E255" s="607" t="s">
        <v>5</v>
      </c>
      <c r="F255" s="608" t="s">
        <v>6585</v>
      </c>
      <c r="H255" s="609">
        <v>10.984999999999999</v>
      </c>
      <c r="L255" s="605"/>
      <c r="M255" s="610"/>
      <c r="N255" s="611"/>
      <c r="O255" s="611"/>
      <c r="P255" s="611"/>
      <c r="Q255" s="611"/>
      <c r="R255" s="611"/>
      <c r="S255" s="611"/>
      <c r="T255" s="612"/>
      <c r="AT255" s="607" t="s">
        <v>205</v>
      </c>
      <c r="AU255" s="607" t="s">
        <v>89</v>
      </c>
      <c r="AV255" s="606" t="s">
        <v>89</v>
      </c>
      <c r="AW255" s="606" t="s">
        <v>43</v>
      </c>
      <c r="AX255" s="606" t="s">
        <v>82</v>
      </c>
      <c r="AY255" s="607" t="s">
        <v>197</v>
      </c>
    </row>
    <row r="256" spans="2:65" s="614" customFormat="1">
      <c r="B256" s="613"/>
      <c r="D256" s="594" t="s">
        <v>205</v>
      </c>
      <c r="E256" s="615" t="s">
        <v>5</v>
      </c>
      <c r="F256" s="616" t="s">
        <v>210</v>
      </c>
      <c r="H256" s="617">
        <v>59.353000000000002</v>
      </c>
      <c r="L256" s="613"/>
      <c r="M256" s="618"/>
      <c r="N256" s="619"/>
      <c r="O256" s="619"/>
      <c r="P256" s="619"/>
      <c r="Q256" s="619"/>
      <c r="R256" s="619"/>
      <c r="S256" s="619"/>
      <c r="T256" s="620"/>
      <c r="AT256" s="615" t="s">
        <v>205</v>
      </c>
      <c r="AU256" s="615" t="s">
        <v>89</v>
      </c>
      <c r="AV256" s="614" t="s">
        <v>129</v>
      </c>
      <c r="AW256" s="614" t="s">
        <v>43</v>
      </c>
      <c r="AX256" s="614" t="s">
        <v>11</v>
      </c>
      <c r="AY256" s="615" t="s">
        <v>197</v>
      </c>
    </row>
    <row r="257" spans="2:65" s="492" customFormat="1" ht="16.5" customHeight="1">
      <c r="B257" s="493"/>
      <c r="C257" s="629" t="s">
        <v>840</v>
      </c>
      <c r="D257" s="629" t="s">
        <v>1907</v>
      </c>
      <c r="E257" s="630" t="s">
        <v>6689</v>
      </c>
      <c r="F257" s="631" t="s">
        <v>6690</v>
      </c>
      <c r="G257" s="632" t="s">
        <v>271</v>
      </c>
      <c r="H257" s="633">
        <v>7.4189999999999996</v>
      </c>
      <c r="I257" s="11"/>
      <c r="J257" s="634">
        <f>ROUND(I257*H257,0)</f>
        <v>0</v>
      </c>
      <c r="K257" s="631" t="s">
        <v>203</v>
      </c>
      <c r="L257" s="635"/>
      <c r="M257" s="636" t="s">
        <v>5</v>
      </c>
      <c r="N257" s="637" t="s">
        <v>53</v>
      </c>
      <c r="O257" s="494"/>
      <c r="P257" s="580">
        <f>O257*H257</f>
        <v>0</v>
      </c>
      <c r="Q257" s="580">
        <v>1</v>
      </c>
      <c r="R257" s="580">
        <f>Q257*H257</f>
        <v>7.4189999999999996</v>
      </c>
      <c r="S257" s="580">
        <v>0</v>
      </c>
      <c r="T257" s="581">
        <f>S257*H257</f>
        <v>0</v>
      </c>
      <c r="AR257" s="482" t="s">
        <v>303</v>
      </c>
      <c r="AT257" s="482" t="s">
        <v>1907</v>
      </c>
      <c r="AU257" s="482" t="s">
        <v>89</v>
      </c>
      <c r="AY257" s="482" t="s">
        <v>197</v>
      </c>
      <c r="BE257" s="582">
        <f>IF(N257="základní",J257,0)</f>
        <v>0</v>
      </c>
      <c r="BF257" s="582">
        <f>IF(N257="snížená",J257,0)</f>
        <v>0</v>
      </c>
      <c r="BG257" s="582">
        <f>IF(N257="zákl. přenesená",J257,0)</f>
        <v>0</v>
      </c>
      <c r="BH257" s="582">
        <f>IF(N257="sníž. přenesená",J257,0)</f>
        <v>0</v>
      </c>
      <c r="BI257" s="582">
        <f>IF(N257="nulová",J257,0)</f>
        <v>0</v>
      </c>
      <c r="BJ257" s="482" t="s">
        <v>11</v>
      </c>
      <c r="BK257" s="582">
        <f>ROUND(I257*H257,0)</f>
        <v>0</v>
      </c>
      <c r="BL257" s="482" t="s">
        <v>129</v>
      </c>
      <c r="BM257" s="482" t="s">
        <v>6691</v>
      </c>
    </row>
    <row r="258" spans="2:65" s="606" customFormat="1">
      <c r="B258" s="605"/>
      <c r="D258" s="594" t="s">
        <v>205</v>
      </c>
      <c r="F258" s="608" t="s">
        <v>6692</v>
      </c>
      <c r="H258" s="609">
        <v>7.4189999999999996</v>
      </c>
      <c r="L258" s="605"/>
      <c r="M258" s="610"/>
      <c r="N258" s="611"/>
      <c r="O258" s="611"/>
      <c r="P258" s="611"/>
      <c r="Q258" s="611"/>
      <c r="R258" s="611"/>
      <c r="S258" s="611"/>
      <c r="T258" s="612"/>
      <c r="AT258" s="607" t="s">
        <v>205</v>
      </c>
      <c r="AU258" s="607" t="s">
        <v>89</v>
      </c>
      <c r="AV258" s="606" t="s">
        <v>89</v>
      </c>
      <c r="AW258" s="606" t="s">
        <v>6</v>
      </c>
      <c r="AX258" s="606" t="s">
        <v>11</v>
      </c>
      <c r="AY258" s="607" t="s">
        <v>197</v>
      </c>
    </row>
    <row r="259" spans="2:65" s="492" customFormat="1" ht="25.5" customHeight="1">
      <c r="B259" s="493"/>
      <c r="C259" s="572" t="s">
        <v>863</v>
      </c>
      <c r="D259" s="572" t="s">
        <v>199</v>
      </c>
      <c r="E259" s="573" t="s">
        <v>6693</v>
      </c>
      <c r="F259" s="574" t="s">
        <v>6694</v>
      </c>
      <c r="G259" s="575" t="s">
        <v>271</v>
      </c>
      <c r="H259" s="576">
        <v>0.255</v>
      </c>
      <c r="I259" s="7"/>
      <c r="J259" s="577">
        <f>ROUND(I259*H259,0)</f>
        <v>0</v>
      </c>
      <c r="K259" s="574" t="s">
        <v>203</v>
      </c>
      <c r="L259" s="493"/>
      <c r="M259" s="578" t="s">
        <v>5</v>
      </c>
      <c r="N259" s="579" t="s">
        <v>53</v>
      </c>
      <c r="O259" s="494"/>
      <c r="P259" s="580">
        <f>O259*H259</f>
        <v>0</v>
      </c>
      <c r="Q259" s="580">
        <v>0</v>
      </c>
      <c r="R259" s="580">
        <f>Q259*H259</f>
        <v>0</v>
      </c>
      <c r="S259" s="580">
        <v>0</v>
      </c>
      <c r="T259" s="581">
        <f>S259*H259</f>
        <v>0</v>
      </c>
      <c r="AR259" s="482" t="s">
        <v>129</v>
      </c>
      <c r="AT259" s="482" t="s">
        <v>199</v>
      </c>
      <c r="AU259" s="482" t="s">
        <v>89</v>
      </c>
      <c r="AY259" s="482" t="s">
        <v>197</v>
      </c>
      <c r="BE259" s="582">
        <f>IF(N259="základní",J259,0)</f>
        <v>0</v>
      </c>
      <c r="BF259" s="582">
        <f>IF(N259="snížená",J259,0)</f>
        <v>0</v>
      </c>
      <c r="BG259" s="582">
        <f>IF(N259="zákl. přenesená",J259,0)</f>
        <v>0</v>
      </c>
      <c r="BH259" s="582">
        <f>IF(N259="sníž. přenesená",J259,0)</f>
        <v>0</v>
      </c>
      <c r="BI259" s="582">
        <f>IF(N259="nulová",J259,0)</f>
        <v>0</v>
      </c>
      <c r="BJ259" s="482" t="s">
        <v>11</v>
      </c>
      <c r="BK259" s="582">
        <f>ROUND(I259*H259,0)</f>
        <v>0</v>
      </c>
      <c r="BL259" s="482" t="s">
        <v>129</v>
      </c>
      <c r="BM259" s="482" t="s">
        <v>6695</v>
      </c>
    </row>
    <row r="260" spans="2:65" s="492" customFormat="1" ht="54">
      <c r="B260" s="493"/>
      <c r="D260" s="594" t="s">
        <v>257</v>
      </c>
      <c r="F260" s="595" t="s">
        <v>6696</v>
      </c>
      <c r="L260" s="493"/>
      <c r="M260" s="596"/>
      <c r="N260" s="494"/>
      <c r="O260" s="494"/>
      <c r="P260" s="494"/>
      <c r="Q260" s="494"/>
      <c r="R260" s="494"/>
      <c r="S260" s="494"/>
      <c r="T260" s="597"/>
      <c r="AT260" s="482" t="s">
        <v>257</v>
      </c>
      <c r="AU260" s="482" t="s">
        <v>89</v>
      </c>
    </row>
    <row r="261" spans="2:65" s="599" customFormat="1">
      <c r="B261" s="598"/>
      <c r="D261" s="594" t="s">
        <v>205</v>
      </c>
      <c r="E261" s="600" t="s">
        <v>5</v>
      </c>
      <c r="F261" s="601" t="s">
        <v>6697</v>
      </c>
      <c r="H261" s="600" t="s">
        <v>5</v>
      </c>
      <c r="L261" s="598"/>
      <c r="M261" s="602"/>
      <c r="N261" s="603"/>
      <c r="O261" s="603"/>
      <c r="P261" s="603"/>
      <c r="Q261" s="603"/>
      <c r="R261" s="603"/>
      <c r="S261" s="603"/>
      <c r="T261" s="604"/>
      <c r="AT261" s="600" t="s">
        <v>205</v>
      </c>
      <c r="AU261" s="600" t="s">
        <v>89</v>
      </c>
      <c r="AV261" s="599" t="s">
        <v>11</v>
      </c>
      <c r="AW261" s="599" t="s">
        <v>43</v>
      </c>
      <c r="AX261" s="599" t="s">
        <v>82</v>
      </c>
      <c r="AY261" s="600" t="s">
        <v>197</v>
      </c>
    </row>
    <row r="262" spans="2:65" s="606" customFormat="1">
      <c r="B262" s="605"/>
      <c r="D262" s="594" t="s">
        <v>205</v>
      </c>
      <c r="E262" s="607" t="s">
        <v>5</v>
      </c>
      <c r="F262" s="608" t="s">
        <v>6698</v>
      </c>
      <c r="H262" s="609">
        <v>0.255</v>
      </c>
      <c r="L262" s="605"/>
      <c r="M262" s="610"/>
      <c r="N262" s="611"/>
      <c r="O262" s="611"/>
      <c r="P262" s="611"/>
      <c r="Q262" s="611"/>
      <c r="R262" s="611"/>
      <c r="S262" s="611"/>
      <c r="T262" s="612"/>
      <c r="AT262" s="607" t="s">
        <v>205</v>
      </c>
      <c r="AU262" s="607" t="s">
        <v>89</v>
      </c>
      <c r="AV262" s="606" t="s">
        <v>89</v>
      </c>
      <c r="AW262" s="606" t="s">
        <v>43</v>
      </c>
      <c r="AX262" s="606" t="s">
        <v>82</v>
      </c>
      <c r="AY262" s="607" t="s">
        <v>197</v>
      </c>
    </row>
    <row r="263" spans="2:65" s="614" customFormat="1">
      <c r="B263" s="613"/>
      <c r="D263" s="594" t="s">
        <v>205</v>
      </c>
      <c r="E263" s="615" t="s">
        <v>5</v>
      </c>
      <c r="F263" s="616" t="s">
        <v>210</v>
      </c>
      <c r="H263" s="617">
        <v>0.255</v>
      </c>
      <c r="L263" s="613"/>
      <c r="M263" s="618"/>
      <c r="N263" s="619"/>
      <c r="O263" s="619"/>
      <c r="P263" s="619"/>
      <c r="Q263" s="619"/>
      <c r="R263" s="619"/>
      <c r="S263" s="619"/>
      <c r="T263" s="620"/>
      <c r="AT263" s="615" t="s">
        <v>205</v>
      </c>
      <c r="AU263" s="615" t="s">
        <v>89</v>
      </c>
      <c r="AV263" s="614" t="s">
        <v>129</v>
      </c>
      <c r="AW263" s="614" t="s">
        <v>43</v>
      </c>
      <c r="AX263" s="614" t="s">
        <v>11</v>
      </c>
      <c r="AY263" s="615" t="s">
        <v>197</v>
      </c>
    </row>
    <row r="264" spans="2:65" s="492" customFormat="1" ht="16.5" customHeight="1">
      <c r="B264" s="493"/>
      <c r="C264" s="629" t="s">
        <v>873</v>
      </c>
      <c r="D264" s="629" t="s">
        <v>1907</v>
      </c>
      <c r="E264" s="630" t="s">
        <v>6699</v>
      </c>
      <c r="F264" s="631" t="s">
        <v>6700</v>
      </c>
      <c r="G264" s="632" t="s">
        <v>1464</v>
      </c>
      <c r="H264" s="633">
        <v>255</v>
      </c>
      <c r="I264" s="11"/>
      <c r="J264" s="634">
        <f>ROUND(I264*H264,0)</f>
        <v>0</v>
      </c>
      <c r="K264" s="631" t="s">
        <v>203</v>
      </c>
      <c r="L264" s="635"/>
      <c r="M264" s="636" t="s">
        <v>5</v>
      </c>
      <c r="N264" s="637" t="s">
        <v>53</v>
      </c>
      <c r="O264" s="494"/>
      <c r="P264" s="580">
        <f>O264*H264</f>
        <v>0</v>
      </c>
      <c r="Q264" s="580">
        <v>1E-3</v>
      </c>
      <c r="R264" s="580">
        <f>Q264*H264</f>
        <v>0.255</v>
      </c>
      <c r="S264" s="580">
        <v>0</v>
      </c>
      <c r="T264" s="581">
        <f>S264*H264</f>
        <v>0</v>
      </c>
      <c r="AR264" s="482" t="s">
        <v>303</v>
      </c>
      <c r="AT264" s="482" t="s">
        <v>1907</v>
      </c>
      <c r="AU264" s="482" t="s">
        <v>89</v>
      </c>
      <c r="AY264" s="482" t="s">
        <v>197</v>
      </c>
      <c r="BE264" s="582">
        <f>IF(N264="základní",J264,0)</f>
        <v>0</v>
      </c>
      <c r="BF264" s="582">
        <f>IF(N264="snížená",J264,0)</f>
        <v>0</v>
      </c>
      <c r="BG264" s="582">
        <f>IF(N264="zákl. přenesená",J264,0)</f>
        <v>0</v>
      </c>
      <c r="BH264" s="582">
        <f>IF(N264="sníž. přenesená",J264,0)</f>
        <v>0</v>
      </c>
      <c r="BI264" s="582">
        <f>IF(N264="nulová",J264,0)</f>
        <v>0</v>
      </c>
      <c r="BJ264" s="482" t="s">
        <v>11</v>
      </c>
      <c r="BK264" s="582">
        <f>ROUND(I264*H264,0)</f>
        <v>0</v>
      </c>
      <c r="BL264" s="482" t="s">
        <v>129</v>
      </c>
      <c r="BM264" s="482" t="s">
        <v>6701</v>
      </c>
    </row>
    <row r="265" spans="2:65" s="606" customFormat="1">
      <c r="B265" s="605"/>
      <c r="D265" s="594" t="s">
        <v>205</v>
      </c>
      <c r="E265" s="607" t="s">
        <v>5</v>
      </c>
      <c r="F265" s="608" t="s">
        <v>6702</v>
      </c>
      <c r="H265" s="609">
        <v>255</v>
      </c>
      <c r="L265" s="605"/>
      <c r="M265" s="610"/>
      <c r="N265" s="611"/>
      <c r="O265" s="611"/>
      <c r="P265" s="611"/>
      <c r="Q265" s="611"/>
      <c r="R265" s="611"/>
      <c r="S265" s="611"/>
      <c r="T265" s="612"/>
      <c r="AT265" s="607" t="s">
        <v>205</v>
      </c>
      <c r="AU265" s="607" t="s">
        <v>89</v>
      </c>
      <c r="AV265" s="606" t="s">
        <v>89</v>
      </c>
      <c r="AW265" s="606" t="s">
        <v>43</v>
      </c>
      <c r="AX265" s="606" t="s">
        <v>11</v>
      </c>
      <c r="AY265" s="607" t="s">
        <v>197</v>
      </c>
    </row>
    <row r="266" spans="2:65" s="492" customFormat="1" ht="16.5" customHeight="1">
      <c r="B266" s="493"/>
      <c r="C266" s="572" t="s">
        <v>884</v>
      </c>
      <c r="D266" s="572" t="s">
        <v>199</v>
      </c>
      <c r="E266" s="573" t="s">
        <v>6703</v>
      </c>
      <c r="F266" s="574" t="s">
        <v>6704</v>
      </c>
      <c r="G266" s="575" t="s">
        <v>290</v>
      </c>
      <c r="H266" s="576">
        <v>1020</v>
      </c>
      <c r="I266" s="7"/>
      <c r="J266" s="577">
        <f>ROUND(I266*H266,0)</f>
        <v>0</v>
      </c>
      <c r="K266" s="574" t="s">
        <v>203</v>
      </c>
      <c r="L266" s="493"/>
      <c r="M266" s="578" t="s">
        <v>5</v>
      </c>
      <c r="N266" s="579" t="s">
        <v>53</v>
      </c>
      <c r="O266" s="494"/>
      <c r="P266" s="580">
        <f>O266*H266</f>
        <v>0</v>
      </c>
      <c r="Q266" s="580">
        <v>0</v>
      </c>
      <c r="R266" s="580">
        <f>Q266*H266</f>
        <v>0</v>
      </c>
      <c r="S266" s="580">
        <v>0</v>
      </c>
      <c r="T266" s="581">
        <f>S266*H266</f>
        <v>0</v>
      </c>
      <c r="AR266" s="482" t="s">
        <v>129</v>
      </c>
      <c r="AT266" s="482" t="s">
        <v>199</v>
      </c>
      <c r="AU266" s="482" t="s">
        <v>89</v>
      </c>
      <c r="AY266" s="482" t="s">
        <v>197</v>
      </c>
      <c r="BE266" s="582">
        <f>IF(N266="základní",J266,0)</f>
        <v>0</v>
      </c>
      <c r="BF266" s="582">
        <f>IF(N266="snížená",J266,0)</f>
        <v>0</v>
      </c>
      <c r="BG266" s="582">
        <f>IF(N266="zákl. přenesená",J266,0)</f>
        <v>0</v>
      </c>
      <c r="BH266" s="582">
        <f>IF(N266="sníž. přenesená",J266,0)</f>
        <v>0</v>
      </c>
      <c r="BI266" s="582">
        <f>IF(N266="nulová",J266,0)</f>
        <v>0</v>
      </c>
      <c r="BJ266" s="482" t="s">
        <v>11</v>
      </c>
      <c r="BK266" s="582">
        <f>ROUND(I266*H266,0)</f>
        <v>0</v>
      </c>
      <c r="BL266" s="482" t="s">
        <v>129</v>
      </c>
      <c r="BM266" s="482" t="s">
        <v>6705</v>
      </c>
    </row>
    <row r="267" spans="2:65" s="492" customFormat="1" ht="135">
      <c r="B267" s="493"/>
      <c r="D267" s="594" t="s">
        <v>257</v>
      </c>
      <c r="F267" s="595" t="s">
        <v>6706</v>
      </c>
      <c r="L267" s="493"/>
      <c r="M267" s="596"/>
      <c r="N267" s="494"/>
      <c r="O267" s="494"/>
      <c r="P267" s="494"/>
      <c r="Q267" s="494"/>
      <c r="R267" s="494"/>
      <c r="S267" s="494"/>
      <c r="T267" s="597"/>
      <c r="AT267" s="482" t="s">
        <v>257</v>
      </c>
      <c r="AU267" s="482" t="s">
        <v>89</v>
      </c>
    </row>
    <row r="268" spans="2:65" s="492" customFormat="1" ht="16.5" customHeight="1">
      <c r="B268" s="493"/>
      <c r="C268" s="572" t="s">
        <v>890</v>
      </c>
      <c r="D268" s="572" t="s">
        <v>199</v>
      </c>
      <c r="E268" s="573" t="s">
        <v>6707</v>
      </c>
      <c r="F268" s="574" t="s">
        <v>6708</v>
      </c>
      <c r="G268" s="575" t="s">
        <v>290</v>
      </c>
      <c r="H268" s="576">
        <v>59.353000000000002</v>
      </c>
      <c r="I268" s="7"/>
      <c r="J268" s="577">
        <f>ROUND(I268*H268,0)</f>
        <v>0</v>
      </c>
      <c r="K268" s="574" t="s">
        <v>203</v>
      </c>
      <c r="L268" s="493"/>
      <c r="M268" s="578" t="s">
        <v>5</v>
      </c>
      <c r="N268" s="579" t="s">
        <v>53</v>
      </c>
      <c r="O268" s="494"/>
      <c r="P268" s="580">
        <f>O268*H268</f>
        <v>0</v>
      </c>
      <c r="Q268" s="580">
        <v>0</v>
      </c>
      <c r="R268" s="580">
        <f>Q268*H268</f>
        <v>0</v>
      </c>
      <c r="S268" s="580">
        <v>0</v>
      </c>
      <c r="T268" s="581">
        <f>S268*H268</f>
        <v>0</v>
      </c>
      <c r="AR268" s="482" t="s">
        <v>129</v>
      </c>
      <c r="AT268" s="482" t="s">
        <v>199</v>
      </c>
      <c r="AU268" s="482" t="s">
        <v>89</v>
      </c>
      <c r="AY268" s="482" t="s">
        <v>197</v>
      </c>
      <c r="BE268" s="582">
        <f>IF(N268="základní",J268,0)</f>
        <v>0</v>
      </c>
      <c r="BF268" s="582">
        <f>IF(N268="snížená",J268,0)</f>
        <v>0</v>
      </c>
      <c r="BG268" s="582">
        <f>IF(N268="zákl. přenesená",J268,0)</f>
        <v>0</v>
      </c>
      <c r="BH268" s="582">
        <f>IF(N268="sníž. přenesená",J268,0)</f>
        <v>0</v>
      </c>
      <c r="BI268" s="582">
        <f>IF(N268="nulová",J268,0)</f>
        <v>0</v>
      </c>
      <c r="BJ268" s="482" t="s">
        <v>11</v>
      </c>
      <c r="BK268" s="582">
        <f>ROUND(I268*H268,0)</f>
        <v>0</v>
      </c>
      <c r="BL268" s="482" t="s">
        <v>129</v>
      </c>
      <c r="BM268" s="482" t="s">
        <v>6709</v>
      </c>
    </row>
    <row r="269" spans="2:65" s="492" customFormat="1" ht="121.5">
      <c r="B269" s="493"/>
      <c r="D269" s="594" t="s">
        <v>257</v>
      </c>
      <c r="F269" s="595" t="s">
        <v>6710</v>
      </c>
      <c r="L269" s="493"/>
      <c r="M269" s="596"/>
      <c r="N269" s="494"/>
      <c r="O269" s="494"/>
      <c r="P269" s="494"/>
      <c r="Q269" s="494"/>
      <c r="R269" s="494"/>
      <c r="S269" s="494"/>
      <c r="T269" s="597"/>
      <c r="AT269" s="482" t="s">
        <v>257</v>
      </c>
      <c r="AU269" s="482" t="s">
        <v>89</v>
      </c>
    </row>
    <row r="270" spans="2:65" s="599" customFormat="1">
      <c r="B270" s="598"/>
      <c r="D270" s="594" t="s">
        <v>205</v>
      </c>
      <c r="E270" s="600" t="s">
        <v>5</v>
      </c>
      <c r="F270" s="601" t="s">
        <v>6537</v>
      </c>
      <c r="H270" s="600" t="s">
        <v>5</v>
      </c>
      <c r="L270" s="598"/>
      <c r="M270" s="602"/>
      <c r="N270" s="603"/>
      <c r="O270" s="603"/>
      <c r="P270" s="603"/>
      <c r="Q270" s="603"/>
      <c r="R270" s="603"/>
      <c r="S270" s="603"/>
      <c r="T270" s="604"/>
      <c r="AT270" s="600" t="s">
        <v>205</v>
      </c>
      <c r="AU270" s="600" t="s">
        <v>89</v>
      </c>
      <c r="AV270" s="599" t="s">
        <v>11</v>
      </c>
      <c r="AW270" s="599" t="s">
        <v>43</v>
      </c>
      <c r="AX270" s="599" t="s">
        <v>82</v>
      </c>
      <c r="AY270" s="600" t="s">
        <v>197</v>
      </c>
    </row>
    <row r="271" spans="2:65" s="599" customFormat="1">
      <c r="B271" s="598"/>
      <c r="D271" s="594" t="s">
        <v>205</v>
      </c>
      <c r="E271" s="600" t="s">
        <v>5</v>
      </c>
      <c r="F271" s="601" t="s">
        <v>6615</v>
      </c>
      <c r="H271" s="600" t="s">
        <v>5</v>
      </c>
      <c r="L271" s="598"/>
      <c r="M271" s="602"/>
      <c r="N271" s="603"/>
      <c r="O271" s="603"/>
      <c r="P271" s="603"/>
      <c r="Q271" s="603"/>
      <c r="R271" s="603"/>
      <c r="S271" s="603"/>
      <c r="T271" s="604"/>
      <c r="AT271" s="600" t="s">
        <v>205</v>
      </c>
      <c r="AU271" s="600" t="s">
        <v>89</v>
      </c>
      <c r="AV271" s="599" t="s">
        <v>11</v>
      </c>
      <c r="AW271" s="599" t="s">
        <v>43</v>
      </c>
      <c r="AX271" s="599" t="s">
        <v>82</v>
      </c>
      <c r="AY271" s="600" t="s">
        <v>197</v>
      </c>
    </row>
    <row r="272" spans="2:65" s="606" customFormat="1">
      <c r="B272" s="605"/>
      <c r="D272" s="594" t="s">
        <v>205</v>
      </c>
      <c r="E272" s="607" t="s">
        <v>5</v>
      </c>
      <c r="F272" s="608" t="s">
        <v>6581</v>
      </c>
      <c r="H272" s="609">
        <v>11.005000000000001</v>
      </c>
      <c r="L272" s="605"/>
      <c r="M272" s="610"/>
      <c r="N272" s="611"/>
      <c r="O272" s="611"/>
      <c r="P272" s="611"/>
      <c r="Q272" s="611"/>
      <c r="R272" s="611"/>
      <c r="S272" s="611"/>
      <c r="T272" s="612"/>
      <c r="AT272" s="607" t="s">
        <v>205</v>
      </c>
      <c r="AU272" s="607" t="s">
        <v>89</v>
      </c>
      <c r="AV272" s="606" t="s">
        <v>89</v>
      </c>
      <c r="AW272" s="606" t="s">
        <v>43</v>
      </c>
      <c r="AX272" s="606" t="s">
        <v>82</v>
      </c>
      <c r="AY272" s="607" t="s">
        <v>197</v>
      </c>
    </row>
    <row r="273" spans="2:65" s="606" customFormat="1">
      <c r="B273" s="605"/>
      <c r="D273" s="594" t="s">
        <v>205</v>
      </c>
      <c r="E273" s="607" t="s">
        <v>5</v>
      </c>
      <c r="F273" s="608" t="s">
        <v>6582</v>
      </c>
      <c r="H273" s="609">
        <v>17.327999999999999</v>
      </c>
      <c r="L273" s="605"/>
      <c r="M273" s="610"/>
      <c r="N273" s="611"/>
      <c r="O273" s="611"/>
      <c r="P273" s="611"/>
      <c r="Q273" s="611"/>
      <c r="R273" s="611"/>
      <c r="S273" s="611"/>
      <c r="T273" s="612"/>
      <c r="AT273" s="607" t="s">
        <v>205</v>
      </c>
      <c r="AU273" s="607" t="s">
        <v>89</v>
      </c>
      <c r="AV273" s="606" t="s">
        <v>89</v>
      </c>
      <c r="AW273" s="606" t="s">
        <v>43</v>
      </c>
      <c r="AX273" s="606" t="s">
        <v>82</v>
      </c>
      <c r="AY273" s="607" t="s">
        <v>197</v>
      </c>
    </row>
    <row r="274" spans="2:65" s="606" customFormat="1">
      <c r="B274" s="605"/>
      <c r="D274" s="594" t="s">
        <v>205</v>
      </c>
      <c r="E274" s="607" t="s">
        <v>5</v>
      </c>
      <c r="F274" s="608" t="s">
        <v>6583</v>
      </c>
      <c r="H274" s="609">
        <v>8.4870000000000001</v>
      </c>
      <c r="L274" s="605"/>
      <c r="M274" s="610"/>
      <c r="N274" s="611"/>
      <c r="O274" s="611"/>
      <c r="P274" s="611"/>
      <c r="Q274" s="611"/>
      <c r="R274" s="611"/>
      <c r="S274" s="611"/>
      <c r="T274" s="612"/>
      <c r="AT274" s="607" t="s">
        <v>205</v>
      </c>
      <c r="AU274" s="607" t="s">
        <v>89</v>
      </c>
      <c r="AV274" s="606" t="s">
        <v>89</v>
      </c>
      <c r="AW274" s="606" t="s">
        <v>43</v>
      </c>
      <c r="AX274" s="606" t="s">
        <v>82</v>
      </c>
      <c r="AY274" s="607" t="s">
        <v>197</v>
      </c>
    </row>
    <row r="275" spans="2:65" s="606" customFormat="1">
      <c r="B275" s="605"/>
      <c r="D275" s="594" t="s">
        <v>205</v>
      </c>
      <c r="E275" s="607" t="s">
        <v>5</v>
      </c>
      <c r="F275" s="608" t="s">
        <v>6584</v>
      </c>
      <c r="H275" s="609">
        <v>11.548</v>
      </c>
      <c r="L275" s="605"/>
      <c r="M275" s="610"/>
      <c r="N275" s="611"/>
      <c r="O275" s="611"/>
      <c r="P275" s="611"/>
      <c r="Q275" s="611"/>
      <c r="R275" s="611"/>
      <c r="S275" s="611"/>
      <c r="T275" s="612"/>
      <c r="AT275" s="607" t="s">
        <v>205</v>
      </c>
      <c r="AU275" s="607" t="s">
        <v>89</v>
      </c>
      <c r="AV275" s="606" t="s">
        <v>89</v>
      </c>
      <c r="AW275" s="606" t="s">
        <v>43</v>
      </c>
      <c r="AX275" s="606" t="s">
        <v>82</v>
      </c>
      <c r="AY275" s="607" t="s">
        <v>197</v>
      </c>
    </row>
    <row r="276" spans="2:65" s="606" customFormat="1">
      <c r="B276" s="605"/>
      <c r="D276" s="594" t="s">
        <v>205</v>
      </c>
      <c r="E276" s="607" t="s">
        <v>5</v>
      </c>
      <c r="F276" s="608" t="s">
        <v>6585</v>
      </c>
      <c r="H276" s="609">
        <v>10.984999999999999</v>
      </c>
      <c r="L276" s="605"/>
      <c r="M276" s="610"/>
      <c r="N276" s="611"/>
      <c r="O276" s="611"/>
      <c r="P276" s="611"/>
      <c r="Q276" s="611"/>
      <c r="R276" s="611"/>
      <c r="S276" s="611"/>
      <c r="T276" s="612"/>
      <c r="AT276" s="607" t="s">
        <v>205</v>
      </c>
      <c r="AU276" s="607" t="s">
        <v>89</v>
      </c>
      <c r="AV276" s="606" t="s">
        <v>89</v>
      </c>
      <c r="AW276" s="606" t="s">
        <v>43</v>
      </c>
      <c r="AX276" s="606" t="s">
        <v>82</v>
      </c>
      <c r="AY276" s="607" t="s">
        <v>197</v>
      </c>
    </row>
    <row r="277" spans="2:65" s="614" customFormat="1">
      <c r="B277" s="613"/>
      <c r="D277" s="594" t="s">
        <v>205</v>
      </c>
      <c r="E277" s="615" t="s">
        <v>5</v>
      </c>
      <c r="F277" s="616" t="s">
        <v>210</v>
      </c>
      <c r="H277" s="617">
        <v>59.353000000000002</v>
      </c>
      <c r="L277" s="613"/>
      <c r="M277" s="618"/>
      <c r="N277" s="619"/>
      <c r="O277" s="619"/>
      <c r="P277" s="619"/>
      <c r="Q277" s="619"/>
      <c r="R277" s="619"/>
      <c r="S277" s="619"/>
      <c r="T277" s="620"/>
      <c r="AT277" s="615" t="s">
        <v>205</v>
      </c>
      <c r="AU277" s="615" t="s">
        <v>89</v>
      </c>
      <c r="AV277" s="614" t="s">
        <v>129</v>
      </c>
      <c r="AW277" s="614" t="s">
        <v>43</v>
      </c>
      <c r="AX277" s="614" t="s">
        <v>11</v>
      </c>
      <c r="AY277" s="615" t="s">
        <v>197</v>
      </c>
    </row>
    <row r="278" spans="2:65" s="492" customFormat="1" ht="16.5" customHeight="1">
      <c r="B278" s="493"/>
      <c r="C278" s="572" t="s">
        <v>896</v>
      </c>
      <c r="D278" s="572" t="s">
        <v>199</v>
      </c>
      <c r="E278" s="573" t="s">
        <v>6711</v>
      </c>
      <c r="F278" s="574" t="s">
        <v>6712</v>
      </c>
      <c r="G278" s="575" t="s">
        <v>213</v>
      </c>
      <c r="H278" s="576">
        <v>10.199999999999999</v>
      </c>
      <c r="I278" s="7"/>
      <c r="J278" s="577">
        <f>ROUND(I278*H278,0)</f>
        <v>0</v>
      </c>
      <c r="K278" s="574" t="s">
        <v>203</v>
      </c>
      <c r="L278" s="493"/>
      <c r="M278" s="578" t="s">
        <v>5</v>
      </c>
      <c r="N278" s="579" t="s">
        <v>53</v>
      </c>
      <c r="O278" s="494"/>
      <c r="P278" s="580">
        <f>O278*H278</f>
        <v>0</v>
      </c>
      <c r="Q278" s="580">
        <v>0</v>
      </c>
      <c r="R278" s="580">
        <f>Q278*H278</f>
        <v>0</v>
      </c>
      <c r="S278" s="580">
        <v>0</v>
      </c>
      <c r="T278" s="581">
        <f>S278*H278</f>
        <v>0</v>
      </c>
      <c r="AR278" s="482" t="s">
        <v>129</v>
      </c>
      <c r="AT278" s="482" t="s">
        <v>199</v>
      </c>
      <c r="AU278" s="482" t="s">
        <v>89</v>
      </c>
      <c r="AY278" s="482" t="s">
        <v>197</v>
      </c>
      <c r="BE278" s="582">
        <f>IF(N278="základní",J278,0)</f>
        <v>0</v>
      </c>
      <c r="BF278" s="582">
        <f>IF(N278="snížená",J278,0)</f>
        <v>0</v>
      </c>
      <c r="BG278" s="582">
        <f>IF(N278="zákl. přenesená",J278,0)</f>
        <v>0</v>
      </c>
      <c r="BH278" s="582">
        <f>IF(N278="sníž. přenesená",J278,0)</f>
        <v>0</v>
      </c>
      <c r="BI278" s="582">
        <f>IF(N278="nulová",J278,0)</f>
        <v>0</v>
      </c>
      <c r="BJ278" s="482" t="s">
        <v>11</v>
      </c>
      <c r="BK278" s="582">
        <f>ROUND(I278*H278,0)</f>
        <v>0</v>
      </c>
      <c r="BL278" s="482" t="s">
        <v>129</v>
      </c>
      <c r="BM278" s="482" t="s">
        <v>6713</v>
      </c>
    </row>
    <row r="279" spans="2:65" s="492" customFormat="1" ht="54">
      <c r="B279" s="493"/>
      <c r="D279" s="594" t="s">
        <v>257</v>
      </c>
      <c r="F279" s="595" t="s">
        <v>6714</v>
      </c>
      <c r="L279" s="493"/>
      <c r="M279" s="596"/>
      <c r="N279" s="494"/>
      <c r="O279" s="494"/>
      <c r="P279" s="494"/>
      <c r="Q279" s="494"/>
      <c r="R279" s="494"/>
      <c r="S279" s="494"/>
      <c r="T279" s="597"/>
      <c r="AT279" s="482" t="s">
        <v>257</v>
      </c>
      <c r="AU279" s="482" t="s">
        <v>89</v>
      </c>
    </row>
    <row r="280" spans="2:65" s="599" customFormat="1">
      <c r="B280" s="598"/>
      <c r="D280" s="594" t="s">
        <v>205</v>
      </c>
      <c r="E280" s="600" t="s">
        <v>5</v>
      </c>
      <c r="F280" s="601" t="s">
        <v>6537</v>
      </c>
      <c r="H280" s="600" t="s">
        <v>5</v>
      </c>
      <c r="L280" s="598"/>
      <c r="M280" s="602"/>
      <c r="N280" s="603"/>
      <c r="O280" s="603"/>
      <c r="P280" s="603"/>
      <c r="Q280" s="603"/>
      <c r="R280" s="603"/>
      <c r="S280" s="603"/>
      <c r="T280" s="604"/>
      <c r="AT280" s="600" t="s">
        <v>205</v>
      </c>
      <c r="AU280" s="600" t="s">
        <v>89</v>
      </c>
      <c r="AV280" s="599" t="s">
        <v>11</v>
      </c>
      <c r="AW280" s="599" t="s">
        <v>43</v>
      </c>
      <c r="AX280" s="599" t="s">
        <v>82</v>
      </c>
      <c r="AY280" s="600" t="s">
        <v>197</v>
      </c>
    </row>
    <row r="281" spans="2:65" s="599" customFormat="1">
      <c r="B281" s="598"/>
      <c r="D281" s="594" t="s">
        <v>205</v>
      </c>
      <c r="E281" s="600" t="s">
        <v>5</v>
      </c>
      <c r="F281" s="601" t="s">
        <v>6715</v>
      </c>
      <c r="H281" s="600" t="s">
        <v>5</v>
      </c>
      <c r="L281" s="598"/>
      <c r="M281" s="602"/>
      <c r="N281" s="603"/>
      <c r="O281" s="603"/>
      <c r="P281" s="603"/>
      <c r="Q281" s="603"/>
      <c r="R281" s="603"/>
      <c r="S281" s="603"/>
      <c r="T281" s="604"/>
      <c r="AT281" s="600" t="s">
        <v>205</v>
      </c>
      <c r="AU281" s="600" t="s">
        <v>89</v>
      </c>
      <c r="AV281" s="599" t="s">
        <v>11</v>
      </c>
      <c r="AW281" s="599" t="s">
        <v>43</v>
      </c>
      <c r="AX281" s="599" t="s">
        <v>82</v>
      </c>
      <c r="AY281" s="600" t="s">
        <v>197</v>
      </c>
    </row>
    <row r="282" spans="2:65" s="606" customFormat="1">
      <c r="B282" s="605"/>
      <c r="D282" s="594" t="s">
        <v>205</v>
      </c>
      <c r="E282" s="607" t="s">
        <v>5</v>
      </c>
      <c r="F282" s="608" t="s">
        <v>6716</v>
      </c>
      <c r="H282" s="609">
        <v>10.199999999999999</v>
      </c>
      <c r="L282" s="605"/>
      <c r="M282" s="610"/>
      <c r="N282" s="611"/>
      <c r="O282" s="611"/>
      <c r="P282" s="611"/>
      <c r="Q282" s="611"/>
      <c r="R282" s="611"/>
      <c r="S282" s="611"/>
      <c r="T282" s="612"/>
      <c r="AT282" s="607" t="s">
        <v>205</v>
      </c>
      <c r="AU282" s="607" t="s">
        <v>89</v>
      </c>
      <c r="AV282" s="606" t="s">
        <v>89</v>
      </c>
      <c r="AW282" s="606" t="s">
        <v>43</v>
      </c>
      <c r="AX282" s="606" t="s">
        <v>82</v>
      </c>
      <c r="AY282" s="607" t="s">
        <v>197</v>
      </c>
    </row>
    <row r="283" spans="2:65" s="614" customFormat="1">
      <c r="B283" s="613"/>
      <c r="D283" s="594" t="s">
        <v>205</v>
      </c>
      <c r="E283" s="615" t="s">
        <v>5</v>
      </c>
      <c r="F283" s="616" t="s">
        <v>210</v>
      </c>
      <c r="H283" s="617">
        <v>10.199999999999999</v>
      </c>
      <c r="L283" s="613"/>
      <c r="M283" s="618"/>
      <c r="N283" s="619"/>
      <c r="O283" s="619"/>
      <c r="P283" s="619"/>
      <c r="Q283" s="619"/>
      <c r="R283" s="619"/>
      <c r="S283" s="619"/>
      <c r="T283" s="620"/>
      <c r="AT283" s="615" t="s">
        <v>205</v>
      </c>
      <c r="AU283" s="615" t="s">
        <v>89</v>
      </c>
      <c r="AV283" s="614" t="s">
        <v>129</v>
      </c>
      <c r="AW283" s="614" t="s">
        <v>43</v>
      </c>
      <c r="AX283" s="614" t="s">
        <v>11</v>
      </c>
      <c r="AY283" s="615" t="s">
        <v>197</v>
      </c>
    </row>
    <row r="284" spans="2:65" s="492" customFormat="1" ht="25.5" customHeight="1">
      <c r="B284" s="493"/>
      <c r="C284" s="572" t="s">
        <v>912</v>
      </c>
      <c r="D284" s="572" t="s">
        <v>199</v>
      </c>
      <c r="E284" s="573" t="s">
        <v>6717</v>
      </c>
      <c r="F284" s="574" t="s">
        <v>6718</v>
      </c>
      <c r="G284" s="575" t="s">
        <v>213</v>
      </c>
      <c r="H284" s="576">
        <v>91.8</v>
      </c>
      <c r="I284" s="7"/>
      <c r="J284" s="577">
        <f>ROUND(I284*H284,0)</f>
        <v>0</v>
      </c>
      <c r="K284" s="574" t="s">
        <v>203</v>
      </c>
      <c r="L284" s="493"/>
      <c r="M284" s="578" t="s">
        <v>5</v>
      </c>
      <c r="N284" s="579" t="s">
        <v>53</v>
      </c>
      <c r="O284" s="494"/>
      <c r="P284" s="580">
        <f>O284*H284</f>
        <v>0</v>
      </c>
      <c r="Q284" s="580">
        <v>0</v>
      </c>
      <c r="R284" s="580">
        <f>Q284*H284</f>
        <v>0</v>
      </c>
      <c r="S284" s="580">
        <v>0</v>
      </c>
      <c r="T284" s="581">
        <f>S284*H284</f>
        <v>0</v>
      </c>
      <c r="AR284" s="482" t="s">
        <v>129</v>
      </c>
      <c r="AT284" s="482" t="s">
        <v>199</v>
      </c>
      <c r="AU284" s="482" t="s">
        <v>89</v>
      </c>
      <c r="AY284" s="482" t="s">
        <v>197</v>
      </c>
      <c r="BE284" s="582">
        <f>IF(N284="základní",J284,0)</f>
        <v>0</v>
      </c>
      <c r="BF284" s="582">
        <f>IF(N284="snížená",J284,0)</f>
        <v>0</v>
      </c>
      <c r="BG284" s="582">
        <f>IF(N284="zákl. přenesená",J284,0)</f>
        <v>0</v>
      </c>
      <c r="BH284" s="582">
        <f>IF(N284="sníž. přenesená",J284,0)</f>
        <v>0</v>
      </c>
      <c r="BI284" s="582">
        <f>IF(N284="nulová",J284,0)</f>
        <v>0</v>
      </c>
      <c r="BJ284" s="482" t="s">
        <v>11</v>
      </c>
      <c r="BK284" s="582">
        <f>ROUND(I284*H284,0)</f>
        <v>0</v>
      </c>
      <c r="BL284" s="482" t="s">
        <v>129</v>
      </c>
      <c r="BM284" s="482" t="s">
        <v>6719</v>
      </c>
    </row>
    <row r="285" spans="2:65" s="492" customFormat="1" ht="54">
      <c r="B285" s="493"/>
      <c r="D285" s="594" t="s">
        <v>257</v>
      </c>
      <c r="F285" s="595" t="s">
        <v>6714</v>
      </c>
      <c r="L285" s="493"/>
      <c r="M285" s="596"/>
      <c r="N285" s="494"/>
      <c r="O285" s="494"/>
      <c r="P285" s="494"/>
      <c r="Q285" s="494"/>
      <c r="R285" s="494"/>
      <c r="S285" s="494"/>
      <c r="T285" s="597"/>
      <c r="AT285" s="482" t="s">
        <v>257</v>
      </c>
      <c r="AU285" s="482" t="s">
        <v>89</v>
      </c>
    </row>
    <row r="286" spans="2:65" s="606" customFormat="1">
      <c r="B286" s="605"/>
      <c r="D286" s="594" t="s">
        <v>205</v>
      </c>
      <c r="F286" s="608" t="s">
        <v>6720</v>
      </c>
      <c r="H286" s="609">
        <v>91.8</v>
      </c>
      <c r="L286" s="605"/>
      <c r="M286" s="610"/>
      <c r="N286" s="611"/>
      <c r="O286" s="611"/>
      <c r="P286" s="611"/>
      <c r="Q286" s="611"/>
      <c r="R286" s="611"/>
      <c r="S286" s="611"/>
      <c r="T286" s="612"/>
      <c r="AT286" s="607" t="s">
        <v>205</v>
      </c>
      <c r="AU286" s="607" t="s">
        <v>89</v>
      </c>
      <c r="AV286" s="606" t="s">
        <v>89</v>
      </c>
      <c r="AW286" s="606" t="s">
        <v>6</v>
      </c>
      <c r="AX286" s="606" t="s">
        <v>11</v>
      </c>
      <c r="AY286" s="607" t="s">
        <v>197</v>
      </c>
    </row>
    <row r="287" spans="2:65" s="492" customFormat="1" ht="16.5" customHeight="1">
      <c r="B287" s="493"/>
      <c r="C287" s="629" t="s">
        <v>917</v>
      </c>
      <c r="D287" s="629" t="s">
        <v>1907</v>
      </c>
      <c r="E287" s="630" t="s">
        <v>6721</v>
      </c>
      <c r="F287" s="631" t="s">
        <v>6722</v>
      </c>
      <c r="G287" s="632" t="s">
        <v>213</v>
      </c>
      <c r="H287" s="633">
        <v>10.199999999999999</v>
      </c>
      <c r="I287" s="11"/>
      <c r="J287" s="634">
        <f>ROUND(I287*H287,0)</f>
        <v>0</v>
      </c>
      <c r="K287" s="631" t="s">
        <v>203</v>
      </c>
      <c r="L287" s="635"/>
      <c r="M287" s="636" t="s">
        <v>5</v>
      </c>
      <c r="N287" s="637" t="s">
        <v>53</v>
      </c>
      <c r="O287" s="494"/>
      <c r="P287" s="580">
        <f>O287*H287</f>
        <v>0</v>
      </c>
      <c r="Q287" s="580">
        <v>0</v>
      </c>
      <c r="R287" s="580">
        <f>Q287*H287</f>
        <v>0</v>
      </c>
      <c r="S287" s="580">
        <v>0</v>
      </c>
      <c r="T287" s="581">
        <f>S287*H287</f>
        <v>0</v>
      </c>
      <c r="AR287" s="482" t="s">
        <v>303</v>
      </c>
      <c r="AT287" s="482" t="s">
        <v>1907</v>
      </c>
      <c r="AU287" s="482" t="s">
        <v>89</v>
      </c>
      <c r="AY287" s="482" t="s">
        <v>197</v>
      </c>
      <c r="BE287" s="582">
        <f>IF(N287="základní",J287,0)</f>
        <v>0</v>
      </c>
      <c r="BF287" s="582">
        <f>IF(N287="snížená",J287,0)</f>
        <v>0</v>
      </c>
      <c r="BG287" s="582">
        <f>IF(N287="zákl. přenesená",J287,0)</f>
        <v>0</v>
      </c>
      <c r="BH287" s="582">
        <f>IF(N287="sníž. přenesená",J287,0)</f>
        <v>0</v>
      </c>
      <c r="BI287" s="582">
        <f>IF(N287="nulová",J287,0)</f>
        <v>0</v>
      </c>
      <c r="BJ287" s="482" t="s">
        <v>11</v>
      </c>
      <c r="BK287" s="582">
        <f>ROUND(I287*H287,0)</f>
        <v>0</v>
      </c>
      <c r="BL287" s="482" t="s">
        <v>129</v>
      </c>
      <c r="BM287" s="482" t="s">
        <v>6723</v>
      </c>
    </row>
    <row r="288" spans="2:65" s="560" customFormat="1" ht="29.85" customHeight="1">
      <c r="B288" s="559"/>
      <c r="D288" s="561" t="s">
        <v>81</v>
      </c>
      <c r="E288" s="570" t="s">
        <v>1210</v>
      </c>
      <c r="F288" s="570" t="s">
        <v>1211</v>
      </c>
      <c r="J288" s="571">
        <f>BK288</f>
        <v>0</v>
      </c>
      <c r="L288" s="559"/>
      <c r="M288" s="564"/>
      <c r="N288" s="565"/>
      <c r="O288" s="565"/>
      <c r="P288" s="566">
        <f>P289</f>
        <v>0</v>
      </c>
      <c r="Q288" s="565"/>
      <c r="R288" s="566">
        <f>R289</f>
        <v>0</v>
      </c>
      <c r="S288" s="565"/>
      <c r="T288" s="567">
        <f>T289</f>
        <v>0</v>
      </c>
      <c r="AR288" s="561" t="s">
        <v>11</v>
      </c>
      <c r="AT288" s="568" t="s">
        <v>81</v>
      </c>
      <c r="AU288" s="568" t="s">
        <v>11</v>
      </c>
      <c r="AY288" s="561" t="s">
        <v>197</v>
      </c>
      <c r="BK288" s="569">
        <f>BK289</f>
        <v>0</v>
      </c>
    </row>
    <row r="289" spans="2:65" s="492" customFormat="1" ht="25.5" customHeight="1">
      <c r="B289" s="493"/>
      <c r="C289" s="572" t="s">
        <v>921</v>
      </c>
      <c r="D289" s="572" t="s">
        <v>199</v>
      </c>
      <c r="E289" s="573" t="s">
        <v>6724</v>
      </c>
      <c r="F289" s="574" t="s">
        <v>6725</v>
      </c>
      <c r="G289" s="575" t="s">
        <v>271</v>
      </c>
      <c r="H289" s="576">
        <v>8.5470000000000006</v>
      </c>
      <c r="I289" s="7"/>
      <c r="J289" s="577">
        <f>ROUND(I289*H289,0)</f>
        <v>0</v>
      </c>
      <c r="K289" s="574" t="s">
        <v>203</v>
      </c>
      <c r="L289" s="493"/>
      <c r="M289" s="578" t="s">
        <v>5</v>
      </c>
      <c r="N289" s="583" t="s">
        <v>53</v>
      </c>
      <c r="O289" s="584"/>
      <c r="P289" s="585">
        <f>O289*H289</f>
        <v>0</v>
      </c>
      <c r="Q289" s="585">
        <v>0</v>
      </c>
      <c r="R289" s="585">
        <f>Q289*H289</f>
        <v>0</v>
      </c>
      <c r="S289" s="585">
        <v>0</v>
      </c>
      <c r="T289" s="586">
        <f>S289*H289</f>
        <v>0</v>
      </c>
      <c r="AR289" s="482" t="s">
        <v>129</v>
      </c>
      <c r="AT289" s="482" t="s">
        <v>199</v>
      </c>
      <c r="AU289" s="482" t="s">
        <v>89</v>
      </c>
      <c r="AY289" s="482" t="s">
        <v>197</v>
      </c>
      <c r="BE289" s="582">
        <f>IF(N289="základní",J289,0)</f>
        <v>0</v>
      </c>
      <c r="BF289" s="582">
        <f>IF(N289="snížená",J289,0)</f>
        <v>0</v>
      </c>
      <c r="BG289" s="582">
        <f>IF(N289="zákl. přenesená",J289,0)</f>
        <v>0</v>
      </c>
      <c r="BH289" s="582">
        <f>IF(N289="sníž. přenesená",J289,0)</f>
        <v>0</v>
      </c>
      <c r="BI289" s="582">
        <f>IF(N289="nulová",J289,0)</f>
        <v>0</v>
      </c>
      <c r="BJ289" s="482" t="s">
        <v>11</v>
      </c>
      <c r="BK289" s="582">
        <f>ROUND(I289*H289,0)</f>
        <v>0</v>
      </c>
      <c r="BL289" s="482" t="s">
        <v>129</v>
      </c>
      <c r="BM289" s="482" t="s">
        <v>6726</v>
      </c>
    </row>
    <row r="290" spans="2:65" s="492" customFormat="1" ht="6.95" customHeight="1">
      <c r="B290" s="517"/>
      <c r="C290" s="518"/>
      <c r="D290" s="518"/>
      <c r="E290" s="518"/>
      <c r="F290" s="518"/>
      <c r="G290" s="518"/>
      <c r="H290" s="518"/>
      <c r="I290" s="518"/>
      <c r="J290" s="518"/>
      <c r="K290" s="518"/>
      <c r="L290" s="493"/>
    </row>
  </sheetData>
  <sheetProtection password="C63E" sheet="1" objects="1" scenarios="1"/>
  <autoFilter ref="C78:K289"/>
  <mergeCells count="10">
    <mergeCell ref="J51:J52"/>
    <mergeCell ref="E69:H69"/>
    <mergeCell ref="E71:H71"/>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8.xml><?xml version="1.0" encoding="utf-8"?>
<worksheet xmlns="http://schemas.openxmlformats.org/spreadsheetml/2006/main" xmlns:r="http://schemas.openxmlformats.org/officeDocument/2006/relationships">
  <sheetPr>
    <pageSetUpPr fitToPage="1"/>
  </sheetPr>
  <dimension ref="A1:BR227"/>
  <sheetViews>
    <sheetView showGridLines="0" workbookViewId="0">
      <pane ySplit="1" topLeftCell="A215" activePane="bottomLeft" state="frozen"/>
      <selection pane="bottomLeft" activeCell="V236" sqref="V236"/>
    </sheetView>
  </sheetViews>
  <sheetFormatPr defaultRowHeight="13.5"/>
  <cols>
    <col min="1" max="1" width="8.33203125" style="481" customWidth="1"/>
    <col min="2" max="2" width="1.6640625" style="481" customWidth="1"/>
    <col min="3" max="3" width="4.1640625" style="481" customWidth="1"/>
    <col min="4" max="4" width="4.33203125" style="481" customWidth="1"/>
    <col min="5" max="5" width="17.1640625" style="481" customWidth="1"/>
    <col min="6" max="6" width="75" style="481" customWidth="1"/>
    <col min="7" max="7" width="8.6640625" style="481" customWidth="1"/>
    <col min="8" max="8" width="11.1640625" style="481" customWidth="1"/>
    <col min="9" max="9" width="12.6640625" style="481" customWidth="1"/>
    <col min="10" max="10" width="23.5" style="481" customWidth="1"/>
    <col min="11" max="11" width="15.5" style="481" customWidth="1"/>
    <col min="12" max="12" width="9.33203125" style="481"/>
    <col min="13" max="18" width="9.33203125" style="481" hidden="1"/>
    <col min="19" max="19" width="8.1640625" style="481" hidden="1" customWidth="1"/>
    <col min="20" max="20" width="29.6640625" style="481" hidden="1" customWidth="1"/>
    <col min="21" max="21" width="16.33203125" style="481" hidden="1" customWidth="1"/>
    <col min="22" max="22" width="12.33203125" style="481" customWidth="1"/>
    <col min="23" max="23" width="16.33203125" style="481" customWidth="1"/>
    <col min="24" max="24" width="12.33203125" style="481" customWidth="1"/>
    <col min="25" max="25" width="15" style="481" customWidth="1"/>
    <col min="26" max="26" width="11" style="481" customWidth="1"/>
    <col min="27" max="27" width="15" style="481" customWidth="1"/>
    <col min="28" max="28" width="16.33203125" style="481" customWidth="1"/>
    <col min="29" max="29" width="11" style="481" customWidth="1"/>
    <col min="30" max="30" width="15" style="481" customWidth="1"/>
    <col min="31" max="31" width="16.33203125" style="481" customWidth="1"/>
    <col min="32" max="43" width="9.33203125" style="481"/>
    <col min="44" max="65" width="9.33203125" style="481" hidden="1"/>
    <col min="66" max="16384" width="9.33203125" style="481"/>
  </cols>
  <sheetData>
    <row r="1" spans="1:70" ht="21.75" customHeight="1">
      <c r="A1" s="478"/>
      <c r="B1" s="3"/>
      <c r="C1" s="3"/>
      <c r="D1" s="4" t="s">
        <v>1</v>
      </c>
      <c r="E1" s="3"/>
      <c r="F1" s="479" t="s">
        <v>144</v>
      </c>
      <c r="G1" s="960" t="s">
        <v>145</v>
      </c>
      <c r="H1" s="960"/>
      <c r="I1" s="3"/>
      <c r="J1" s="479" t="s">
        <v>146</v>
      </c>
      <c r="K1" s="4" t="s">
        <v>147</v>
      </c>
      <c r="L1" s="479" t="s">
        <v>148</v>
      </c>
      <c r="M1" s="479"/>
      <c r="N1" s="479"/>
      <c r="O1" s="479"/>
      <c r="P1" s="479"/>
      <c r="Q1" s="479"/>
      <c r="R1" s="479"/>
      <c r="S1" s="479"/>
      <c r="T1" s="479"/>
      <c r="U1" s="480"/>
      <c r="V1" s="480"/>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row>
    <row r="2" spans="1:70" ht="36.950000000000003" customHeight="1">
      <c r="L2" s="955" t="s">
        <v>8</v>
      </c>
      <c r="M2" s="956"/>
      <c r="N2" s="956"/>
      <c r="O2" s="956"/>
      <c r="P2" s="956"/>
      <c r="Q2" s="956"/>
      <c r="R2" s="956"/>
      <c r="S2" s="956"/>
      <c r="T2" s="956"/>
      <c r="U2" s="956"/>
      <c r="V2" s="956"/>
      <c r="AT2" s="482" t="s">
        <v>137</v>
      </c>
    </row>
    <row r="3" spans="1:70" ht="6.95" customHeight="1">
      <c r="B3" s="483"/>
      <c r="C3" s="484"/>
      <c r="D3" s="484"/>
      <c r="E3" s="484"/>
      <c r="F3" s="484"/>
      <c r="G3" s="484"/>
      <c r="H3" s="484"/>
      <c r="I3" s="484"/>
      <c r="J3" s="484"/>
      <c r="K3" s="485"/>
      <c r="AT3" s="482" t="s">
        <v>89</v>
      </c>
    </row>
    <row r="4" spans="1:70" ht="36.950000000000003" customHeight="1">
      <c r="B4" s="486"/>
      <c r="C4" s="487"/>
      <c r="D4" s="488" t="s">
        <v>149</v>
      </c>
      <c r="E4" s="487"/>
      <c r="F4" s="487"/>
      <c r="G4" s="487"/>
      <c r="H4" s="487"/>
      <c r="I4" s="487"/>
      <c r="J4" s="487"/>
      <c r="K4" s="489"/>
      <c r="M4" s="490" t="s">
        <v>14</v>
      </c>
      <c r="AT4" s="482" t="s">
        <v>6</v>
      </c>
    </row>
    <row r="5" spans="1:70" ht="6.95" customHeight="1">
      <c r="B5" s="486"/>
      <c r="C5" s="487"/>
      <c r="D5" s="487"/>
      <c r="E5" s="487"/>
      <c r="F5" s="487"/>
      <c r="G5" s="487"/>
      <c r="H5" s="487"/>
      <c r="I5" s="487"/>
      <c r="J5" s="487"/>
      <c r="K5" s="489"/>
    </row>
    <row r="6" spans="1:70" ht="15">
      <c r="B6" s="486"/>
      <c r="C6" s="487"/>
      <c r="D6" s="491" t="s">
        <v>20</v>
      </c>
      <c r="E6" s="487"/>
      <c r="F6" s="487"/>
      <c r="G6" s="487"/>
      <c r="H6" s="487"/>
      <c r="I6" s="487"/>
      <c r="J6" s="487"/>
      <c r="K6" s="489"/>
    </row>
    <row r="7" spans="1:70" ht="16.5" customHeight="1">
      <c r="B7" s="486"/>
      <c r="C7" s="487"/>
      <c r="D7" s="487"/>
      <c r="E7" s="961" t="str">
        <f>'Rekapitulace stavby'!K6</f>
        <v>Rekonstrukce domu blok 60, č.p. 2180, ul. Táboritů v mostě, domov se zvláštním režimem</v>
      </c>
      <c r="F7" s="967"/>
      <c r="G7" s="967"/>
      <c r="H7" s="967"/>
      <c r="I7" s="487"/>
      <c r="J7" s="487"/>
      <c r="K7" s="489"/>
    </row>
    <row r="8" spans="1:70" s="492" customFormat="1" ht="15">
      <c r="B8" s="493"/>
      <c r="C8" s="494"/>
      <c r="D8" s="491" t="s">
        <v>150</v>
      </c>
      <c r="E8" s="494"/>
      <c r="F8" s="494"/>
      <c r="G8" s="494"/>
      <c r="H8" s="494"/>
      <c r="I8" s="494"/>
      <c r="J8" s="494"/>
      <c r="K8" s="495"/>
    </row>
    <row r="9" spans="1:70" s="492" customFormat="1" ht="36.950000000000003" customHeight="1">
      <c r="B9" s="493"/>
      <c r="C9" s="494"/>
      <c r="D9" s="494"/>
      <c r="E9" s="963" t="s">
        <v>6727</v>
      </c>
      <c r="F9" s="962"/>
      <c r="G9" s="962"/>
      <c r="H9" s="962"/>
      <c r="I9" s="494"/>
      <c r="J9" s="494"/>
      <c r="K9" s="495"/>
    </row>
    <row r="10" spans="1:70" s="492" customFormat="1">
      <c r="B10" s="493"/>
      <c r="C10" s="494"/>
      <c r="D10" s="494"/>
      <c r="E10" s="494"/>
      <c r="F10" s="494"/>
      <c r="G10" s="494"/>
      <c r="H10" s="494"/>
      <c r="I10" s="494"/>
      <c r="J10" s="494"/>
      <c r="K10" s="495"/>
    </row>
    <row r="11" spans="1:70" s="492" customFormat="1" ht="14.45" customHeight="1">
      <c r="B11" s="493"/>
      <c r="C11" s="494"/>
      <c r="D11" s="491" t="s">
        <v>22</v>
      </c>
      <c r="E11" s="494"/>
      <c r="F11" s="496" t="s">
        <v>5</v>
      </c>
      <c r="G11" s="494"/>
      <c r="H11" s="494"/>
      <c r="I11" s="491" t="s">
        <v>24</v>
      </c>
      <c r="J11" s="496" t="s">
        <v>5</v>
      </c>
      <c r="K11" s="495"/>
    </row>
    <row r="12" spans="1:70" s="492" customFormat="1" ht="14.45" customHeight="1">
      <c r="B12" s="493"/>
      <c r="C12" s="494"/>
      <c r="D12" s="491" t="s">
        <v>26</v>
      </c>
      <c r="E12" s="494"/>
      <c r="F12" s="496" t="s">
        <v>27</v>
      </c>
      <c r="G12" s="494"/>
      <c r="H12" s="494"/>
      <c r="I12" s="491" t="s">
        <v>28</v>
      </c>
      <c r="J12" s="497" t="str">
        <f>'Rekapitulace stavby'!AN8</f>
        <v>13. 12. 2017</v>
      </c>
      <c r="K12" s="495"/>
    </row>
    <row r="13" spans="1:70" s="492" customFormat="1" ht="10.9" customHeight="1">
      <c r="B13" s="493"/>
      <c r="C13" s="494"/>
      <c r="D13" s="494"/>
      <c r="E13" s="494"/>
      <c r="F13" s="494"/>
      <c r="G13" s="494"/>
      <c r="H13" s="494"/>
      <c r="I13" s="494"/>
      <c r="J13" s="494"/>
      <c r="K13" s="495"/>
    </row>
    <row r="14" spans="1:70" s="492" customFormat="1" ht="14.45" customHeight="1">
      <c r="B14" s="493"/>
      <c r="C14" s="494"/>
      <c r="D14" s="491" t="s">
        <v>34</v>
      </c>
      <c r="E14" s="494"/>
      <c r="F14" s="494"/>
      <c r="G14" s="494"/>
      <c r="H14" s="494"/>
      <c r="I14" s="491" t="s">
        <v>35</v>
      </c>
      <c r="J14" s="496" t="s">
        <v>36</v>
      </c>
      <c r="K14" s="495"/>
    </row>
    <row r="15" spans="1:70" s="492" customFormat="1" ht="18" customHeight="1">
      <c r="B15" s="493"/>
      <c r="C15" s="494"/>
      <c r="D15" s="494"/>
      <c r="E15" s="496" t="s">
        <v>37</v>
      </c>
      <c r="F15" s="494"/>
      <c r="G15" s="494"/>
      <c r="H15" s="494"/>
      <c r="I15" s="491" t="s">
        <v>38</v>
      </c>
      <c r="J15" s="496" t="s">
        <v>5</v>
      </c>
      <c r="K15" s="495"/>
      <c r="W15" s="10"/>
    </row>
    <row r="16" spans="1:70" s="492" customFormat="1" ht="6.95" customHeight="1">
      <c r="B16" s="493"/>
      <c r="C16" s="494"/>
      <c r="D16" s="494"/>
      <c r="E16" s="494"/>
      <c r="F16" s="494"/>
      <c r="G16" s="494"/>
      <c r="H16" s="494"/>
      <c r="I16" s="494"/>
      <c r="J16" s="494"/>
      <c r="K16" s="495"/>
    </row>
    <row r="17" spans="2:11" s="492" customFormat="1" ht="14.45" customHeight="1">
      <c r="B17" s="493"/>
      <c r="C17" s="494"/>
      <c r="D17" s="491" t="s">
        <v>39</v>
      </c>
      <c r="E17" s="494"/>
      <c r="F17" s="494"/>
      <c r="G17" s="494"/>
      <c r="H17" s="494"/>
      <c r="I17" s="491" t="s">
        <v>35</v>
      </c>
      <c r="J17" s="496" t="str">
        <f>IF('Rekapitulace stavby'!AN13="Vyplň údaj","",IF('Rekapitulace stavby'!AN13="","",'Rekapitulace stavby'!AN13))</f>
        <v/>
      </c>
      <c r="K17" s="495"/>
    </row>
    <row r="18" spans="2:11" s="492" customFormat="1" ht="18" customHeight="1">
      <c r="B18" s="493"/>
      <c r="C18" s="494"/>
      <c r="D18" s="494"/>
      <c r="E18" s="496" t="str">
        <f>IF('Rekapitulace stavby'!E14="Vyplň údaj","",IF('Rekapitulace stavby'!E14="","",'Rekapitulace stavby'!E14))</f>
        <v/>
      </c>
      <c r="F18" s="494"/>
      <c r="G18" s="494"/>
      <c r="H18" s="494"/>
      <c r="I18" s="491" t="s">
        <v>38</v>
      </c>
      <c r="J18" s="496" t="str">
        <f>IF('Rekapitulace stavby'!AN14="Vyplň údaj","",IF('Rekapitulace stavby'!AN14="","",'Rekapitulace stavby'!AN14))</f>
        <v/>
      </c>
      <c r="K18" s="495"/>
    </row>
    <row r="19" spans="2:11" s="492" customFormat="1" ht="6.95" customHeight="1">
      <c r="B19" s="493"/>
      <c r="C19" s="494"/>
      <c r="D19" s="494"/>
      <c r="E19" s="494"/>
      <c r="F19" s="494"/>
      <c r="G19" s="494"/>
      <c r="H19" s="494"/>
      <c r="I19" s="494"/>
      <c r="J19" s="494"/>
      <c r="K19" s="495"/>
    </row>
    <row r="20" spans="2:11" s="492" customFormat="1" ht="14.45" customHeight="1">
      <c r="B20" s="493"/>
      <c r="C20" s="494"/>
      <c r="D20" s="491" t="s">
        <v>41</v>
      </c>
      <c r="E20" s="494"/>
      <c r="F20" s="494"/>
      <c r="G20" s="494"/>
      <c r="H20" s="494"/>
      <c r="I20" s="491" t="s">
        <v>35</v>
      </c>
      <c r="J20" s="496" t="s">
        <v>42</v>
      </c>
      <c r="K20" s="495"/>
    </row>
    <row r="21" spans="2:11" s="492" customFormat="1" ht="18" customHeight="1">
      <c r="B21" s="493"/>
      <c r="C21" s="494"/>
      <c r="D21" s="494"/>
      <c r="E21" s="496" t="s">
        <v>44</v>
      </c>
      <c r="F21" s="494"/>
      <c r="G21" s="494"/>
      <c r="H21" s="494"/>
      <c r="I21" s="491" t="s">
        <v>38</v>
      </c>
      <c r="J21" s="496" t="s">
        <v>5</v>
      </c>
      <c r="K21" s="495"/>
    </row>
    <row r="22" spans="2:11" s="492" customFormat="1" ht="6.95" customHeight="1">
      <c r="B22" s="493"/>
      <c r="C22" s="494"/>
      <c r="D22" s="494"/>
      <c r="E22" s="494"/>
      <c r="F22" s="494"/>
      <c r="G22" s="494"/>
      <c r="H22" s="494"/>
      <c r="I22" s="494"/>
      <c r="J22" s="494"/>
      <c r="K22" s="495"/>
    </row>
    <row r="23" spans="2:11" s="492" customFormat="1" ht="14.45" customHeight="1">
      <c r="B23" s="493"/>
      <c r="C23" s="494"/>
      <c r="D23" s="491" t="s">
        <v>45</v>
      </c>
      <c r="E23" s="494"/>
      <c r="F23" s="494"/>
      <c r="G23" s="494"/>
      <c r="H23" s="494"/>
      <c r="I23" s="494"/>
      <c r="J23" s="494"/>
      <c r="K23" s="495"/>
    </row>
    <row r="24" spans="2:11" s="501" customFormat="1" ht="85.5" customHeight="1">
      <c r="B24" s="498"/>
      <c r="C24" s="499"/>
      <c r="D24" s="499"/>
      <c r="E24" s="924" t="s">
        <v>154</v>
      </c>
      <c r="F24" s="924"/>
      <c r="G24" s="924"/>
      <c r="H24" s="924"/>
      <c r="I24" s="499"/>
      <c r="J24" s="499"/>
      <c r="K24" s="500"/>
    </row>
    <row r="25" spans="2:11" s="492" customFormat="1" ht="6.95" customHeight="1">
      <c r="B25" s="493"/>
      <c r="C25" s="494"/>
      <c r="D25" s="494"/>
      <c r="E25" s="494"/>
      <c r="F25" s="494"/>
      <c r="G25" s="494"/>
      <c r="H25" s="494"/>
      <c r="I25" s="494"/>
      <c r="J25" s="494"/>
      <c r="K25" s="495"/>
    </row>
    <row r="26" spans="2:11" s="492" customFormat="1" ht="6.95" customHeight="1">
      <c r="B26" s="493"/>
      <c r="C26" s="494"/>
      <c r="D26" s="502"/>
      <c r="E26" s="502"/>
      <c r="F26" s="502"/>
      <c r="G26" s="502"/>
      <c r="H26" s="502"/>
      <c r="I26" s="502"/>
      <c r="J26" s="502"/>
      <c r="K26" s="503"/>
    </row>
    <row r="27" spans="2:11" s="492" customFormat="1" ht="25.35" customHeight="1">
      <c r="B27" s="493"/>
      <c r="C27" s="494"/>
      <c r="D27" s="504" t="s">
        <v>48</v>
      </c>
      <c r="E27" s="494"/>
      <c r="F27" s="494"/>
      <c r="G27" s="494"/>
      <c r="H27" s="494"/>
      <c r="I27" s="494"/>
      <c r="J27" s="505">
        <f>ROUND(J82,0)</f>
        <v>0</v>
      </c>
      <c r="K27" s="495"/>
    </row>
    <row r="28" spans="2:11" s="492" customFormat="1" ht="6.95" customHeight="1">
      <c r="B28" s="493"/>
      <c r="C28" s="494"/>
      <c r="D28" s="502"/>
      <c r="E28" s="502"/>
      <c r="F28" s="502"/>
      <c r="G28" s="502"/>
      <c r="H28" s="502"/>
      <c r="I28" s="502"/>
      <c r="J28" s="502"/>
      <c r="K28" s="503"/>
    </row>
    <row r="29" spans="2:11" s="492" customFormat="1" ht="14.45" customHeight="1">
      <c r="B29" s="493"/>
      <c r="C29" s="494"/>
      <c r="D29" s="494"/>
      <c r="E29" s="494"/>
      <c r="F29" s="506" t="s">
        <v>50</v>
      </c>
      <c r="G29" s="494"/>
      <c r="H29" s="494"/>
      <c r="I29" s="506" t="s">
        <v>49</v>
      </c>
      <c r="J29" s="506" t="s">
        <v>51</v>
      </c>
      <c r="K29" s="495"/>
    </row>
    <row r="30" spans="2:11" s="492" customFormat="1" ht="14.45" customHeight="1">
      <c r="B30" s="493"/>
      <c r="C30" s="494"/>
      <c r="D30" s="507" t="s">
        <v>52</v>
      </c>
      <c r="E30" s="507" t="s">
        <v>53</v>
      </c>
      <c r="F30" s="508">
        <f>ROUND(SUM(BE82:BE226), 0)</f>
        <v>0</v>
      </c>
      <c r="G30" s="494"/>
      <c r="H30" s="494"/>
      <c r="I30" s="509">
        <v>0.21</v>
      </c>
      <c r="J30" s="508">
        <f>ROUND(ROUND((SUM(BE82:BE226)), 0)*I30, 1)</f>
        <v>0</v>
      </c>
      <c r="K30" s="495"/>
    </row>
    <row r="31" spans="2:11" s="492" customFormat="1" ht="14.45" customHeight="1">
      <c r="B31" s="493"/>
      <c r="C31" s="494"/>
      <c r="D31" s="494"/>
      <c r="E31" s="507" t="s">
        <v>54</v>
      </c>
      <c r="F31" s="508">
        <f>ROUND(SUM(BF82:BF226), 0)</f>
        <v>0</v>
      </c>
      <c r="G31" s="494"/>
      <c r="H31" s="494"/>
      <c r="I31" s="509">
        <v>0.15</v>
      </c>
      <c r="J31" s="508">
        <f>ROUND(ROUND((SUM(BF82:BF226)), 0)*I31, 1)</f>
        <v>0</v>
      </c>
      <c r="K31" s="495"/>
    </row>
    <row r="32" spans="2:11" s="492" customFormat="1" ht="14.45" hidden="1" customHeight="1">
      <c r="B32" s="493"/>
      <c r="C32" s="494"/>
      <c r="D32" s="494"/>
      <c r="E32" s="507" t="s">
        <v>55</v>
      </c>
      <c r="F32" s="508">
        <f>ROUND(SUM(BG82:BG226), 0)</f>
        <v>0</v>
      </c>
      <c r="G32" s="494"/>
      <c r="H32" s="494"/>
      <c r="I32" s="509">
        <v>0.21</v>
      </c>
      <c r="J32" s="508">
        <v>0</v>
      </c>
      <c r="K32" s="495"/>
    </row>
    <row r="33" spans="2:11" s="492" customFormat="1" ht="14.45" hidden="1" customHeight="1">
      <c r="B33" s="493"/>
      <c r="C33" s="494"/>
      <c r="D33" s="494"/>
      <c r="E33" s="507" t="s">
        <v>56</v>
      </c>
      <c r="F33" s="508">
        <f>ROUND(SUM(BH82:BH226), 0)</f>
        <v>0</v>
      </c>
      <c r="G33" s="494"/>
      <c r="H33" s="494"/>
      <c r="I33" s="509">
        <v>0.15</v>
      </c>
      <c r="J33" s="508">
        <v>0</v>
      </c>
      <c r="K33" s="495"/>
    </row>
    <row r="34" spans="2:11" s="492" customFormat="1" ht="14.45" hidden="1" customHeight="1">
      <c r="B34" s="493"/>
      <c r="C34" s="494"/>
      <c r="D34" s="494"/>
      <c r="E34" s="507" t="s">
        <v>57</v>
      </c>
      <c r="F34" s="508">
        <f>ROUND(SUM(BI82:BI226), 0)</f>
        <v>0</v>
      </c>
      <c r="G34" s="494"/>
      <c r="H34" s="494"/>
      <c r="I34" s="509">
        <v>0</v>
      </c>
      <c r="J34" s="508">
        <v>0</v>
      </c>
      <c r="K34" s="495"/>
    </row>
    <row r="35" spans="2:11" s="492" customFormat="1" ht="6.95" customHeight="1">
      <c r="B35" s="493"/>
      <c r="C35" s="494"/>
      <c r="D35" s="494"/>
      <c r="E35" s="494"/>
      <c r="F35" s="494"/>
      <c r="G35" s="494"/>
      <c r="H35" s="494"/>
      <c r="I35" s="494"/>
      <c r="J35" s="494"/>
      <c r="K35" s="495"/>
    </row>
    <row r="36" spans="2:11" s="492" customFormat="1" ht="25.35" customHeight="1">
      <c r="B36" s="493"/>
      <c r="C36" s="510"/>
      <c r="D36" s="511" t="s">
        <v>58</v>
      </c>
      <c r="E36" s="512"/>
      <c r="F36" s="512"/>
      <c r="G36" s="513" t="s">
        <v>59</v>
      </c>
      <c r="H36" s="514" t="s">
        <v>60</v>
      </c>
      <c r="I36" s="512"/>
      <c r="J36" s="515">
        <f>SUM(J27:J34)</f>
        <v>0</v>
      </c>
      <c r="K36" s="516"/>
    </row>
    <row r="37" spans="2:11" s="492" customFormat="1" ht="14.45" customHeight="1">
      <c r="B37" s="517"/>
      <c r="C37" s="518"/>
      <c r="D37" s="518"/>
      <c r="E37" s="518"/>
      <c r="F37" s="518"/>
      <c r="G37" s="518"/>
      <c r="H37" s="518"/>
      <c r="I37" s="518"/>
      <c r="J37" s="518"/>
      <c r="K37" s="519"/>
    </row>
    <row r="41" spans="2:11" s="492" customFormat="1" ht="6.95" customHeight="1">
      <c r="B41" s="520"/>
      <c r="C41" s="521"/>
      <c r="D41" s="521"/>
      <c r="E41" s="521"/>
      <c r="F41" s="521"/>
      <c r="G41" s="521"/>
      <c r="H41" s="521"/>
      <c r="I41" s="521"/>
      <c r="J41" s="521"/>
      <c r="K41" s="522"/>
    </row>
    <row r="42" spans="2:11" s="492" customFormat="1" ht="36.950000000000003" customHeight="1">
      <c r="B42" s="493"/>
      <c r="C42" s="488" t="s">
        <v>155</v>
      </c>
      <c r="D42" s="494"/>
      <c r="E42" s="494"/>
      <c r="F42" s="494"/>
      <c r="G42" s="494"/>
      <c r="H42" s="494"/>
      <c r="I42" s="494"/>
      <c r="J42" s="494"/>
      <c r="K42" s="495"/>
    </row>
    <row r="43" spans="2:11" s="492" customFormat="1" ht="6.95" customHeight="1">
      <c r="B43" s="493"/>
      <c r="C43" s="494"/>
      <c r="D43" s="494"/>
      <c r="E43" s="494"/>
      <c r="F43" s="494"/>
      <c r="G43" s="494"/>
      <c r="H43" s="494"/>
      <c r="I43" s="494"/>
      <c r="J43" s="494"/>
      <c r="K43" s="495"/>
    </row>
    <row r="44" spans="2:11" s="492" customFormat="1" ht="14.45" customHeight="1">
      <c r="B44" s="493"/>
      <c r="C44" s="491" t="s">
        <v>20</v>
      </c>
      <c r="D44" s="494"/>
      <c r="E44" s="494"/>
      <c r="F44" s="494"/>
      <c r="G44" s="494"/>
      <c r="H44" s="494"/>
      <c r="I44" s="494"/>
      <c r="J44" s="494"/>
      <c r="K44" s="495"/>
    </row>
    <row r="45" spans="2:11" s="492" customFormat="1" ht="16.5" customHeight="1">
      <c r="B45" s="493"/>
      <c r="C45" s="494"/>
      <c r="D45" s="494"/>
      <c r="E45" s="961" t="str">
        <f>E7</f>
        <v>Rekonstrukce domu blok 60, č.p. 2180, ul. Táboritů v mostě, domov se zvláštním režimem</v>
      </c>
      <c r="F45" s="967"/>
      <c r="G45" s="967"/>
      <c r="H45" s="967"/>
      <c r="I45" s="494"/>
      <c r="J45" s="494"/>
      <c r="K45" s="495"/>
    </row>
    <row r="46" spans="2:11" s="492" customFormat="1" ht="14.45" customHeight="1">
      <c r="B46" s="493"/>
      <c r="C46" s="491" t="s">
        <v>150</v>
      </c>
      <c r="D46" s="494"/>
      <c r="E46" s="494"/>
      <c r="F46" s="494"/>
      <c r="G46" s="494"/>
      <c r="H46" s="494"/>
      <c r="I46" s="494"/>
      <c r="J46" s="494"/>
      <c r="K46" s="495"/>
    </row>
    <row r="47" spans="2:11" s="492" customFormat="1" ht="17.25" customHeight="1">
      <c r="B47" s="493"/>
      <c r="C47" s="494"/>
      <c r="D47" s="494"/>
      <c r="E47" s="963" t="str">
        <f>E9</f>
        <v>6 - IO 05 - Přípojka vody</v>
      </c>
      <c r="F47" s="962"/>
      <c r="G47" s="962"/>
      <c r="H47" s="962"/>
      <c r="I47" s="494"/>
      <c r="J47" s="494"/>
      <c r="K47" s="495"/>
    </row>
    <row r="48" spans="2:11" s="492" customFormat="1" ht="6.95" customHeight="1">
      <c r="B48" s="493"/>
      <c r="C48" s="494"/>
      <c r="D48" s="494"/>
      <c r="E48" s="494"/>
      <c r="F48" s="494"/>
      <c r="G48" s="494"/>
      <c r="H48" s="494"/>
      <c r="I48" s="494"/>
      <c r="J48" s="494"/>
      <c r="K48" s="495"/>
    </row>
    <row r="49" spans="2:47" s="492" customFormat="1" ht="18" customHeight="1">
      <c r="B49" s="493"/>
      <c r="C49" s="491" t="s">
        <v>26</v>
      </c>
      <c r="D49" s="494"/>
      <c r="E49" s="494"/>
      <c r="F49" s="496" t="str">
        <f>F12</f>
        <v>Most</v>
      </c>
      <c r="G49" s="494"/>
      <c r="H49" s="494"/>
      <c r="I49" s="491" t="s">
        <v>28</v>
      </c>
      <c r="J49" s="497" t="str">
        <f>IF(J12="","",J12)</f>
        <v>13. 12. 2017</v>
      </c>
      <c r="K49" s="495"/>
    </row>
    <row r="50" spans="2:47" s="492" customFormat="1" ht="6.95" customHeight="1">
      <c r="B50" s="493"/>
      <c r="C50" s="494"/>
      <c r="D50" s="494"/>
      <c r="E50" s="494"/>
      <c r="F50" s="494"/>
      <c r="G50" s="494"/>
      <c r="H50" s="494"/>
      <c r="I50" s="494"/>
      <c r="J50" s="494"/>
      <c r="K50" s="495"/>
    </row>
    <row r="51" spans="2:47" s="492" customFormat="1" ht="15">
      <c r="B51" s="493"/>
      <c r="C51" s="491" t="s">
        <v>34</v>
      </c>
      <c r="D51" s="494"/>
      <c r="E51" s="494"/>
      <c r="F51" s="496" t="str">
        <f>E15</f>
        <v>Mostecká bytová a.s.</v>
      </c>
      <c r="G51" s="494"/>
      <c r="H51" s="494"/>
      <c r="I51" s="491" t="s">
        <v>41</v>
      </c>
      <c r="J51" s="924" t="str">
        <f>E21</f>
        <v>Ct. Žežulka - ZEFRAPROJEKT</v>
      </c>
      <c r="K51" s="495"/>
    </row>
    <row r="52" spans="2:47" s="492" customFormat="1" ht="14.45" customHeight="1">
      <c r="B52" s="493"/>
      <c r="C52" s="491" t="s">
        <v>39</v>
      </c>
      <c r="D52" s="494"/>
      <c r="E52" s="494"/>
      <c r="F52" s="496" t="str">
        <f>IF(E18="","",E18)</f>
        <v/>
      </c>
      <c r="G52" s="494"/>
      <c r="H52" s="494"/>
      <c r="I52" s="494"/>
      <c r="J52" s="964"/>
      <c r="K52" s="495"/>
    </row>
    <row r="53" spans="2:47" s="492" customFormat="1" ht="10.35" customHeight="1">
      <c r="B53" s="493"/>
      <c r="C53" s="494"/>
      <c r="D53" s="494"/>
      <c r="E53" s="494"/>
      <c r="F53" s="494"/>
      <c r="G53" s="494"/>
      <c r="H53" s="494"/>
      <c r="I53" s="494"/>
      <c r="J53" s="494"/>
      <c r="K53" s="495"/>
    </row>
    <row r="54" spans="2:47" s="492" customFormat="1" ht="29.25" customHeight="1">
      <c r="B54" s="493"/>
      <c r="C54" s="523" t="s">
        <v>156</v>
      </c>
      <c r="D54" s="510"/>
      <c r="E54" s="510"/>
      <c r="F54" s="510"/>
      <c r="G54" s="510"/>
      <c r="H54" s="510"/>
      <c r="I54" s="510"/>
      <c r="J54" s="524" t="s">
        <v>157</v>
      </c>
      <c r="K54" s="525"/>
    </row>
    <row r="55" spans="2:47" s="492" customFormat="1" ht="10.35" customHeight="1">
      <c r="B55" s="493"/>
      <c r="C55" s="494"/>
      <c r="D55" s="494"/>
      <c r="E55" s="494"/>
      <c r="F55" s="494"/>
      <c r="G55" s="494"/>
      <c r="H55" s="494"/>
      <c r="I55" s="494"/>
      <c r="J55" s="494"/>
      <c r="K55" s="495"/>
    </row>
    <row r="56" spans="2:47" s="492" customFormat="1" ht="29.25" customHeight="1">
      <c r="B56" s="493"/>
      <c r="C56" s="526" t="s">
        <v>158</v>
      </c>
      <c r="D56" s="494"/>
      <c r="E56" s="494"/>
      <c r="F56" s="494"/>
      <c r="G56" s="494"/>
      <c r="H56" s="494"/>
      <c r="I56" s="494"/>
      <c r="J56" s="505">
        <f>J82</f>
        <v>0</v>
      </c>
      <c r="K56" s="495"/>
      <c r="AU56" s="482" t="s">
        <v>159</v>
      </c>
    </row>
    <row r="57" spans="2:47" s="533" customFormat="1" ht="24.95" customHeight="1">
      <c r="B57" s="527"/>
      <c r="C57" s="528"/>
      <c r="D57" s="529" t="s">
        <v>160</v>
      </c>
      <c r="E57" s="530"/>
      <c r="F57" s="530"/>
      <c r="G57" s="530"/>
      <c r="H57" s="530"/>
      <c r="I57" s="530"/>
      <c r="J57" s="531">
        <f>J83</f>
        <v>0</v>
      </c>
      <c r="K57" s="532"/>
    </row>
    <row r="58" spans="2:47" s="540" customFormat="1" ht="19.899999999999999" customHeight="1">
      <c r="B58" s="534"/>
      <c r="C58" s="535"/>
      <c r="D58" s="536" t="s">
        <v>1954</v>
      </c>
      <c r="E58" s="537"/>
      <c r="F58" s="537"/>
      <c r="G58" s="537"/>
      <c r="H58" s="537"/>
      <c r="I58" s="537"/>
      <c r="J58" s="538">
        <f>J84</f>
        <v>0</v>
      </c>
      <c r="K58" s="539"/>
    </row>
    <row r="59" spans="2:47" s="540" customFormat="1" ht="19.899999999999999" customHeight="1">
      <c r="B59" s="534"/>
      <c r="C59" s="535"/>
      <c r="D59" s="536" t="s">
        <v>162</v>
      </c>
      <c r="E59" s="537"/>
      <c r="F59" s="537"/>
      <c r="G59" s="537"/>
      <c r="H59" s="537"/>
      <c r="I59" s="537"/>
      <c r="J59" s="538">
        <f>J155</f>
        <v>0</v>
      </c>
      <c r="K59" s="539"/>
    </row>
    <row r="60" spans="2:47" s="540" customFormat="1" ht="19.899999999999999" customHeight="1">
      <c r="B60" s="534"/>
      <c r="C60" s="535"/>
      <c r="D60" s="536" t="s">
        <v>5276</v>
      </c>
      <c r="E60" s="537"/>
      <c r="F60" s="537"/>
      <c r="G60" s="537"/>
      <c r="H60" s="537"/>
      <c r="I60" s="537"/>
      <c r="J60" s="538">
        <f>J172</f>
        <v>0</v>
      </c>
      <c r="K60" s="539"/>
    </row>
    <row r="61" spans="2:47" s="540" customFormat="1" ht="19.899999999999999" customHeight="1">
      <c r="B61" s="534"/>
      <c r="C61" s="535"/>
      <c r="D61" s="536" t="s">
        <v>165</v>
      </c>
      <c r="E61" s="537"/>
      <c r="F61" s="537"/>
      <c r="G61" s="537"/>
      <c r="H61" s="537"/>
      <c r="I61" s="537"/>
      <c r="J61" s="538">
        <f>J215</f>
        <v>0</v>
      </c>
      <c r="K61" s="539"/>
    </row>
    <row r="62" spans="2:47" s="533" customFormat="1" ht="24.95" customHeight="1">
      <c r="B62" s="527"/>
      <c r="C62" s="528"/>
      <c r="D62" s="529" t="s">
        <v>180</v>
      </c>
      <c r="E62" s="530"/>
      <c r="F62" s="530"/>
      <c r="G62" s="530"/>
      <c r="H62" s="530"/>
      <c r="I62" s="530"/>
      <c r="J62" s="531">
        <f>J218</f>
        <v>0</v>
      </c>
      <c r="K62" s="532"/>
    </row>
    <row r="63" spans="2:47" s="492" customFormat="1" ht="21.75" customHeight="1">
      <c r="B63" s="493"/>
      <c r="C63" s="494"/>
      <c r="D63" s="494"/>
      <c r="E63" s="494"/>
      <c r="F63" s="494"/>
      <c r="G63" s="494"/>
      <c r="H63" s="494"/>
      <c r="I63" s="494"/>
      <c r="J63" s="494"/>
      <c r="K63" s="495"/>
    </row>
    <row r="64" spans="2:47" s="492" customFormat="1" ht="6.95" customHeight="1">
      <c r="B64" s="517"/>
      <c r="C64" s="518"/>
      <c r="D64" s="518"/>
      <c r="E64" s="518"/>
      <c r="F64" s="518"/>
      <c r="G64" s="518"/>
      <c r="H64" s="518"/>
      <c r="I64" s="518"/>
      <c r="J64" s="518"/>
      <c r="K64" s="519"/>
    </row>
    <row r="68" spans="2:12" s="492" customFormat="1" ht="6.95" customHeight="1">
      <c r="B68" s="520"/>
      <c r="C68" s="521"/>
      <c r="D68" s="521"/>
      <c r="E68" s="521"/>
      <c r="F68" s="521"/>
      <c r="G68" s="521"/>
      <c r="H68" s="521"/>
      <c r="I68" s="521"/>
      <c r="J68" s="521"/>
      <c r="K68" s="521"/>
      <c r="L68" s="493"/>
    </row>
    <row r="69" spans="2:12" s="492" customFormat="1" ht="36.950000000000003" customHeight="1">
      <c r="B69" s="493"/>
      <c r="C69" s="541" t="s">
        <v>181</v>
      </c>
      <c r="L69" s="493"/>
    </row>
    <row r="70" spans="2:12" s="492" customFormat="1" ht="6.95" customHeight="1">
      <c r="B70" s="493"/>
      <c r="L70" s="493"/>
    </row>
    <row r="71" spans="2:12" s="492" customFormat="1" ht="14.45" customHeight="1">
      <c r="B71" s="493"/>
      <c r="C71" s="542" t="s">
        <v>20</v>
      </c>
      <c r="L71" s="493"/>
    </row>
    <row r="72" spans="2:12" s="492" customFormat="1" ht="16.5" customHeight="1">
      <c r="B72" s="493"/>
      <c r="E72" s="965" t="str">
        <f>E7</f>
        <v>Rekonstrukce domu blok 60, č.p. 2180, ul. Táboritů v mostě, domov se zvláštním režimem</v>
      </c>
      <c r="F72" s="966"/>
      <c r="G72" s="966"/>
      <c r="H72" s="966"/>
      <c r="L72" s="493"/>
    </row>
    <row r="73" spans="2:12" s="492" customFormat="1" ht="14.45" customHeight="1">
      <c r="B73" s="493"/>
      <c r="C73" s="542" t="s">
        <v>150</v>
      </c>
      <c r="L73" s="493"/>
    </row>
    <row r="74" spans="2:12" s="492" customFormat="1" ht="17.25" customHeight="1">
      <c r="B74" s="493"/>
      <c r="E74" s="935" t="str">
        <f>E9</f>
        <v>6 - IO 05 - Přípojka vody</v>
      </c>
      <c r="F74" s="959"/>
      <c r="G74" s="959"/>
      <c r="H74" s="959"/>
      <c r="L74" s="493"/>
    </row>
    <row r="75" spans="2:12" s="492" customFormat="1" ht="6.95" customHeight="1">
      <c r="B75" s="493"/>
      <c r="L75" s="493"/>
    </row>
    <row r="76" spans="2:12" s="492" customFormat="1" ht="18" customHeight="1">
      <c r="B76" s="493"/>
      <c r="C76" s="542" t="s">
        <v>26</v>
      </c>
      <c r="F76" s="543" t="str">
        <f>F12</f>
        <v>Most</v>
      </c>
      <c r="I76" s="542" t="s">
        <v>28</v>
      </c>
      <c r="J76" s="544" t="str">
        <f>IF(J12="","",J12)</f>
        <v>13. 12. 2017</v>
      </c>
      <c r="L76" s="493"/>
    </row>
    <row r="77" spans="2:12" s="492" customFormat="1" ht="6.95" customHeight="1">
      <c r="B77" s="493"/>
      <c r="L77" s="493"/>
    </row>
    <row r="78" spans="2:12" s="492" customFormat="1" ht="15">
      <c r="B78" s="493"/>
      <c r="C78" s="542" t="s">
        <v>34</v>
      </c>
      <c r="F78" s="543" t="str">
        <f>E15</f>
        <v>Mostecká bytová a.s.</v>
      </c>
      <c r="I78" s="542" t="s">
        <v>41</v>
      </c>
      <c r="J78" s="543" t="str">
        <f>E21</f>
        <v>Ct. Žežulka - ZEFRAPROJEKT</v>
      </c>
      <c r="L78" s="493"/>
    </row>
    <row r="79" spans="2:12" s="492" customFormat="1" ht="14.45" customHeight="1">
      <c r="B79" s="493"/>
      <c r="C79" s="542" t="s">
        <v>39</v>
      </c>
      <c r="F79" s="543" t="str">
        <f>IF(E18="","",E18)</f>
        <v/>
      </c>
      <c r="L79" s="493"/>
    </row>
    <row r="80" spans="2:12" s="492" customFormat="1" ht="10.35" customHeight="1">
      <c r="B80" s="493"/>
      <c r="L80" s="493"/>
    </row>
    <row r="81" spans="2:65" s="552" customFormat="1" ht="29.25" customHeight="1">
      <c r="B81" s="545"/>
      <c r="C81" s="546" t="s">
        <v>182</v>
      </c>
      <c r="D81" s="547" t="s">
        <v>67</v>
      </c>
      <c r="E81" s="547" t="s">
        <v>63</v>
      </c>
      <c r="F81" s="547" t="s">
        <v>183</v>
      </c>
      <c r="G81" s="547" t="s">
        <v>184</v>
      </c>
      <c r="H81" s="547" t="s">
        <v>185</v>
      </c>
      <c r="I81" s="547" t="s">
        <v>186</v>
      </c>
      <c r="J81" s="547" t="s">
        <v>157</v>
      </c>
      <c r="K81" s="548" t="s">
        <v>187</v>
      </c>
      <c r="L81" s="545"/>
      <c r="M81" s="549" t="s">
        <v>188</v>
      </c>
      <c r="N81" s="550" t="s">
        <v>52</v>
      </c>
      <c r="O81" s="550" t="s">
        <v>189</v>
      </c>
      <c r="P81" s="550" t="s">
        <v>190</v>
      </c>
      <c r="Q81" s="550" t="s">
        <v>191</v>
      </c>
      <c r="R81" s="550" t="s">
        <v>192</v>
      </c>
      <c r="S81" s="550" t="s">
        <v>193</v>
      </c>
      <c r="T81" s="551" t="s">
        <v>194</v>
      </c>
    </row>
    <row r="82" spans="2:65" s="492" customFormat="1" ht="29.25" customHeight="1">
      <c r="B82" s="493"/>
      <c r="C82" s="553" t="s">
        <v>158</v>
      </c>
      <c r="J82" s="554">
        <f>BK82</f>
        <v>0</v>
      </c>
      <c r="L82" s="493"/>
      <c r="M82" s="555"/>
      <c r="N82" s="502"/>
      <c r="O82" s="502"/>
      <c r="P82" s="556">
        <f>P83+P218</f>
        <v>0</v>
      </c>
      <c r="Q82" s="502"/>
      <c r="R82" s="556">
        <f>R83+R218</f>
        <v>8.9051639999999992</v>
      </c>
      <c r="S82" s="502"/>
      <c r="T82" s="557">
        <f>T83+T218</f>
        <v>0</v>
      </c>
      <c r="AT82" s="482" t="s">
        <v>81</v>
      </c>
      <c r="AU82" s="482" t="s">
        <v>159</v>
      </c>
      <c r="BK82" s="558">
        <f>BK83+BK218</f>
        <v>0</v>
      </c>
    </row>
    <row r="83" spans="2:65" s="560" customFormat="1" ht="37.35" customHeight="1">
      <c r="B83" s="559"/>
      <c r="D83" s="561" t="s">
        <v>81</v>
      </c>
      <c r="E83" s="562" t="s">
        <v>195</v>
      </c>
      <c r="F83" s="562" t="s">
        <v>196</v>
      </c>
      <c r="J83" s="563">
        <f>BK83</f>
        <v>0</v>
      </c>
      <c r="L83" s="559"/>
      <c r="M83" s="564"/>
      <c r="N83" s="565"/>
      <c r="O83" s="565"/>
      <c r="P83" s="566">
        <f>P84+P155+P172+P215</f>
        <v>0</v>
      </c>
      <c r="Q83" s="565"/>
      <c r="R83" s="566">
        <f>R84+R155+R172+R215</f>
        <v>8.9051639999999992</v>
      </c>
      <c r="S83" s="565"/>
      <c r="T83" s="567">
        <f>T84+T155+T172+T215</f>
        <v>0</v>
      </c>
      <c r="AR83" s="561" t="s">
        <v>11</v>
      </c>
      <c r="AT83" s="568" t="s">
        <v>81</v>
      </c>
      <c r="AU83" s="568" t="s">
        <v>82</v>
      </c>
      <c r="AY83" s="561" t="s">
        <v>197</v>
      </c>
      <c r="BK83" s="569">
        <f>BK84+BK155+BK172+BK215</f>
        <v>0</v>
      </c>
    </row>
    <row r="84" spans="2:65" s="560" customFormat="1" ht="19.899999999999999" customHeight="1">
      <c r="B84" s="559"/>
      <c r="D84" s="561" t="s">
        <v>81</v>
      </c>
      <c r="E84" s="570" t="s">
        <v>11</v>
      </c>
      <c r="F84" s="570" t="s">
        <v>1967</v>
      </c>
      <c r="J84" s="571">
        <f>BK84</f>
        <v>0</v>
      </c>
      <c r="L84" s="559"/>
      <c r="M84" s="564"/>
      <c r="N84" s="565"/>
      <c r="O84" s="565"/>
      <c r="P84" s="566">
        <f>SUM(P85:P154)</f>
        <v>0</v>
      </c>
      <c r="Q84" s="565"/>
      <c r="R84" s="566">
        <f>SUM(R85:R154)</f>
        <v>7.8449439999999999</v>
      </c>
      <c r="S84" s="565"/>
      <c r="T84" s="567">
        <f>SUM(T85:T154)</f>
        <v>0</v>
      </c>
      <c r="AR84" s="561" t="s">
        <v>11</v>
      </c>
      <c r="AT84" s="568" t="s">
        <v>81</v>
      </c>
      <c r="AU84" s="568" t="s">
        <v>11</v>
      </c>
      <c r="AY84" s="561" t="s">
        <v>197</v>
      </c>
      <c r="BK84" s="569">
        <f>SUM(BK85:BK154)</f>
        <v>0</v>
      </c>
    </row>
    <row r="85" spans="2:65" s="492" customFormat="1" ht="25.5" customHeight="1">
      <c r="B85" s="493"/>
      <c r="C85" s="572" t="s">
        <v>11</v>
      </c>
      <c r="D85" s="572" t="s">
        <v>199</v>
      </c>
      <c r="E85" s="573" t="s">
        <v>5433</v>
      </c>
      <c r="F85" s="574" t="s">
        <v>5434</v>
      </c>
      <c r="G85" s="575" t="s">
        <v>213</v>
      </c>
      <c r="H85" s="576">
        <v>16</v>
      </c>
      <c r="I85" s="7"/>
      <c r="J85" s="577">
        <f>ROUND(I85*H85,0)</f>
        <v>0</v>
      </c>
      <c r="K85" s="574" t="s">
        <v>203</v>
      </c>
      <c r="L85" s="493"/>
      <c r="M85" s="578" t="s">
        <v>5</v>
      </c>
      <c r="N85" s="579" t="s">
        <v>53</v>
      </c>
      <c r="O85" s="494"/>
      <c r="P85" s="580">
        <f>O85*H85</f>
        <v>0</v>
      </c>
      <c r="Q85" s="580">
        <v>0</v>
      </c>
      <c r="R85" s="580">
        <f>Q85*H85</f>
        <v>0</v>
      </c>
      <c r="S85" s="580">
        <v>0</v>
      </c>
      <c r="T85" s="581">
        <f>S85*H85</f>
        <v>0</v>
      </c>
      <c r="AR85" s="482" t="s">
        <v>129</v>
      </c>
      <c r="AT85" s="482" t="s">
        <v>199</v>
      </c>
      <c r="AU85" s="482" t="s">
        <v>89</v>
      </c>
      <c r="AY85" s="482" t="s">
        <v>197</v>
      </c>
      <c r="BE85" s="582">
        <f>IF(N85="základní",J85,0)</f>
        <v>0</v>
      </c>
      <c r="BF85" s="582">
        <f>IF(N85="snížená",J85,0)</f>
        <v>0</v>
      </c>
      <c r="BG85" s="582">
        <f>IF(N85="zákl. přenesená",J85,0)</f>
        <v>0</v>
      </c>
      <c r="BH85" s="582">
        <f>IF(N85="sníž. přenesená",J85,0)</f>
        <v>0</v>
      </c>
      <c r="BI85" s="582">
        <f>IF(N85="nulová",J85,0)</f>
        <v>0</v>
      </c>
      <c r="BJ85" s="482" t="s">
        <v>11</v>
      </c>
      <c r="BK85" s="582">
        <f>ROUND(I85*H85,0)</f>
        <v>0</v>
      </c>
      <c r="BL85" s="482" t="s">
        <v>129</v>
      </c>
      <c r="BM85" s="482" t="s">
        <v>6728</v>
      </c>
    </row>
    <row r="86" spans="2:65" s="492" customFormat="1" ht="175.5">
      <c r="B86" s="493"/>
      <c r="D86" s="594" t="s">
        <v>257</v>
      </c>
      <c r="F86" s="595" t="s">
        <v>5436</v>
      </c>
      <c r="L86" s="493"/>
      <c r="M86" s="596"/>
      <c r="N86" s="494"/>
      <c r="O86" s="494"/>
      <c r="P86" s="494"/>
      <c r="Q86" s="494"/>
      <c r="R86" s="494"/>
      <c r="S86" s="494"/>
      <c r="T86" s="597"/>
      <c r="AT86" s="482" t="s">
        <v>257</v>
      </c>
      <c r="AU86" s="482" t="s">
        <v>89</v>
      </c>
    </row>
    <row r="87" spans="2:65" s="599" customFormat="1">
      <c r="B87" s="598"/>
      <c r="D87" s="594" t="s">
        <v>205</v>
      </c>
      <c r="E87" s="600" t="s">
        <v>5</v>
      </c>
      <c r="F87" s="601" t="s">
        <v>6729</v>
      </c>
      <c r="H87" s="600" t="s">
        <v>5</v>
      </c>
      <c r="L87" s="598"/>
      <c r="M87" s="602"/>
      <c r="N87" s="603"/>
      <c r="O87" s="603"/>
      <c r="P87" s="603"/>
      <c r="Q87" s="603"/>
      <c r="R87" s="603"/>
      <c r="S87" s="603"/>
      <c r="T87" s="604"/>
      <c r="AT87" s="600" t="s">
        <v>205</v>
      </c>
      <c r="AU87" s="600" t="s">
        <v>89</v>
      </c>
      <c r="AV87" s="599" t="s">
        <v>11</v>
      </c>
      <c r="AW87" s="599" t="s">
        <v>43</v>
      </c>
      <c r="AX87" s="599" t="s">
        <v>82</v>
      </c>
      <c r="AY87" s="600" t="s">
        <v>197</v>
      </c>
    </row>
    <row r="88" spans="2:65" s="606" customFormat="1">
      <c r="B88" s="605"/>
      <c r="D88" s="594" t="s">
        <v>205</v>
      </c>
      <c r="E88" s="607" t="s">
        <v>5</v>
      </c>
      <c r="F88" s="608" t="s">
        <v>6730</v>
      </c>
      <c r="H88" s="609">
        <v>16</v>
      </c>
      <c r="L88" s="605"/>
      <c r="M88" s="610"/>
      <c r="N88" s="611"/>
      <c r="O88" s="611"/>
      <c r="P88" s="611"/>
      <c r="Q88" s="611"/>
      <c r="R88" s="611"/>
      <c r="S88" s="611"/>
      <c r="T88" s="612"/>
      <c r="AT88" s="607" t="s">
        <v>205</v>
      </c>
      <c r="AU88" s="607" t="s">
        <v>89</v>
      </c>
      <c r="AV88" s="606" t="s">
        <v>89</v>
      </c>
      <c r="AW88" s="606" t="s">
        <v>43</v>
      </c>
      <c r="AX88" s="606" t="s">
        <v>82</v>
      </c>
      <c r="AY88" s="607" t="s">
        <v>197</v>
      </c>
    </row>
    <row r="89" spans="2:65" s="614" customFormat="1">
      <c r="B89" s="613"/>
      <c r="D89" s="594" t="s">
        <v>205</v>
      </c>
      <c r="E89" s="615" t="s">
        <v>5</v>
      </c>
      <c r="F89" s="616" t="s">
        <v>210</v>
      </c>
      <c r="H89" s="617">
        <v>16</v>
      </c>
      <c r="L89" s="613"/>
      <c r="M89" s="618"/>
      <c r="N89" s="619"/>
      <c r="O89" s="619"/>
      <c r="P89" s="619"/>
      <c r="Q89" s="619"/>
      <c r="R89" s="619"/>
      <c r="S89" s="619"/>
      <c r="T89" s="620"/>
      <c r="AT89" s="615" t="s">
        <v>205</v>
      </c>
      <c r="AU89" s="615" t="s">
        <v>89</v>
      </c>
      <c r="AV89" s="614" t="s">
        <v>129</v>
      </c>
      <c r="AW89" s="614" t="s">
        <v>43</v>
      </c>
      <c r="AX89" s="614" t="s">
        <v>11</v>
      </c>
      <c r="AY89" s="615" t="s">
        <v>197</v>
      </c>
    </row>
    <row r="90" spans="2:65" s="492" customFormat="1" ht="38.25" customHeight="1">
      <c r="B90" s="493"/>
      <c r="C90" s="572" t="s">
        <v>89</v>
      </c>
      <c r="D90" s="572" t="s">
        <v>199</v>
      </c>
      <c r="E90" s="573" t="s">
        <v>5440</v>
      </c>
      <c r="F90" s="574" t="s">
        <v>5441</v>
      </c>
      <c r="G90" s="575" t="s">
        <v>213</v>
      </c>
      <c r="H90" s="576">
        <v>16</v>
      </c>
      <c r="I90" s="7"/>
      <c r="J90" s="577">
        <f>ROUND(I90*H90,0)</f>
        <v>0</v>
      </c>
      <c r="K90" s="574" t="s">
        <v>203</v>
      </c>
      <c r="L90" s="493"/>
      <c r="M90" s="578" t="s">
        <v>5</v>
      </c>
      <c r="N90" s="579" t="s">
        <v>53</v>
      </c>
      <c r="O90" s="494"/>
      <c r="P90" s="580">
        <f>O90*H90</f>
        <v>0</v>
      </c>
      <c r="Q90" s="580">
        <v>0</v>
      </c>
      <c r="R90" s="580">
        <f>Q90*H90</f>
        <v>0</v>
      </c>
      <c r="S90" s="580">
        <v>0</v>
      </c>
      <c r="T90" s="581">
        <f>S90*H90</f>
        <v>0</v>
      </c>
      <c r="AR90" s="482" t="s">
        <v>129</v>
      </c>
      <c r="AT90" s="482" t="s">
        <v>199</v>
      </c>
      <c r="AU90" s="482" t="s">
        <v>89</v>
      </c>
      <c r="AY90" s="482" t="s">
        <v>197</v>
      </c>
      <c r="BE90" s="582">
        <f>IF(N90="základní",J90,0)</f>
        <v>0</v>
      </c>
      <c r="BF90" s="582">
        <f>IF(N90="snížená",J90,0)</f>
        <v>0</v>
      </c>
      <c r="BG90" s="582">
        <f>IF(N90="zákl. přenesená",J90,0)</f>
        <v>0</v>
      </c>
      <c r="BH90" s="582">
        <f>IF(N90="sníž. přenesená",J90,0)</f>
        <v>0</v>
      </c>
      <c r="BI90" s="582">
        <f>IF(N90="nulová",J90,0)</f>
        <v>0</v>
      </c>
      <c r="BJ90" s="482" t="s">
        <v>11</v>
      </c>
      <c r="BK90" s="582">
        <f>ROUND(I90*H90,0)</f>
        <v>0</v>
      </c>
      <c r="BL90" s="482" t="s">
        <v>129</v>
      </c>
      <c r="BM90" s="482" t="s">
        <v>6731</v>
      </c>
    </row>
    <row r="91" spans="2:65" s="492" customFormat="1" ht="175.5">
      <c r="B91" s="493"/>
      <c r="D91" s="594" t="s">
        <v>257</v>
      </c>
      <c r="F91" s="595" t="s">
        <v>5436</v>
      </c>
      <c r="L91" s="493"/>
      <c r="M91" s="596"/>
      <c r="N91" s="494"/>
      <c r="O91" s="494"/>
      <c r="P91" s="494"/>
      <c r="Q91" s="494"/>
      <c r="R91" s="494"/>
      <c r="S91" s="494"/>
      <c r="T91" s="597"/>
      <c r="AT91" s="482" t="s">
        <v>257</v>
      </c>
      <c r="AU91" s="482" t="s">
        <v>89</v>
      </c>
    </row>
    <row r="92" spans="2:65" s="492" customFormat="1" ht="25.5" customHeight="1">
      <c r="B92" s="493"/>
      <c r="C92" s="572" t="s">
        <v>114</v>
      </c>
      <c r="D92" s="572" t="s">
        <v>199</v>
      </c>
      <c r="E92" s="573" t="s">
        <v>5443</v>
      </c>
      <c r="F92" s="574" t="s">
        <v>5444</v>
      </c>
      <c r="G92" s="575" t="s">
        <v>213</v>
      </c>
      <c r="H92" s="576">
        <v>6.4</v>
      </c>
      <c r="I92" s="7"/>
      <c r="J92" s="577">
        <f>ROUND(I92*H92,0)</f>
        <v>0</v>
      </c>
      <c r="K92" s="574" t="s">
        <v>203</v>
      </c>
      <c r="L92" s="493"/>
      <c r="M92" s="578" t="s">
        <v>5</v>
      </c>
      <c r="N92" s="579" t="s">
        <v>53</v>
      </c>
      <c r="O92" s="494"/>
      <c r="P92" s="580">
        <f>O92*H92</f>
        <v>0</v>
      </c>
      <c r="Q92" s="580">
        <v>0</v>
      </c>
      <c r="R92" s="580">
        <f>Q92*H92</f>
        <v>0</v>
      </c>
      <c r="S92" s="580">
        <v>0</v>
      </c>
      <c r="T92" s="581">
        <f>S92*H92</f>
        <v>0</v>
      </c>
      <c r="AR92" s="482" t="s">
        <v>129</v>
      </c>
      <c r="AT92" s="482" t="s">
        <v>199</v>
      </c>
      <c r="AU92" s="482" t="s">
        <v>89</v>
      </c>
      <c r="AY92" s="482" t="s">
        <v>197</v>
      </c>
      <c r="BE92" s="582">
        <f>IF(N92="základní",J92,0)</f>
        <v>0</v>
      </c>
      <c r="BF92" s="582">
        <f>IF(N92="snížená",J92,0)</f>
        <v>0</v>
      </c>
      <c r="BG92" s="582">
        <f>IF(N92="zákl. přenesená",J92,0)</f>
        <v>0</v>
      </c>
      <c r="BH92" s="582">
        <f>IF(N92="sníž. přenesená",J92,0)</f>
        <v>0</v>
      </c>
      <c r="BI92" s="582">
        <f>IF(N92="nulová",J92,0)</f>
        <v>0</v>
      </c>
      <c r="BJ92" s="482" t="s">
        <v>11</v>
      </c>
      <c r="BK92" s="582">
        <f>ROUND(I92*H92,0)</f>
        <v>0</v>
      </c>
      <c r="BL92" s="482" t="s">
        <v>129</v>
      </c>
      <c r="BM92" s="482" t="s">
        <v>6732</v>
      </c>
    </row>
    <row r="93" spans="2:65" s="492" customFormat="1" ht="175.5">
      <c r="B93" s="493"/>
      <c r="D93" s="594" t="s">
        <v>257</v>
      </c>
      <c r="F93" s="595" t="s">
        <v>5446</v>
      </c>
      <c r="L93" s="493"/>
      <c r="M93" s="596"/>
      <c r="N93" s="494"/>
      <c r="O93" s="494"/>
      <c r="P93" s="494"/>
      <c r="Q93" s="494"/>
      <c r="R93" s="494"/>
      <c r="S93" s="494"/>
      <c r="T93" s="597"/>
      <c r="AT93" s="482" t="s">
        <v>257</v>
      </c>
      <c r="AU93" s="482" t="s">
        <v>89</v>
      </c>
    </row>
    <row r="94" spans="2:65" s="599" customFormat="1">
      <c r="B94" s="598"/>
      <c r="D94" s="594" t="s">
        <v>205</v>
      </c>
      <c r="E94" s="600" t="s">
        <v>5</v>
      </c>
      <c r="F94" s="601" t="s">
        <v>6729</v>
      </c>
      <c r="H94" s="600" t="s">
        <v>5</v>
      </c>
      <c r="L94" s="598"/>
      <c r="M94" s="602"/>
      <c r="N94" s="603"/>
      <c r="O94" s="603"/>
      <c r="P94" s="603"/>
      <c r="Q94" s="603"/>
      <c r="R94" s="603"/>
      <c r="S94" s="603"/>
      <c r="T94" s="604"/>
      <c r="AT94" s="600" t="s">
        <v>205</v>
      </c>
      <c r="AU94" s="600" t="s">
        <v>89</v>
      </c>
      <c r="AV94" s="599" t="s">
        <v>11</v>
      </c>
      <c r="AW94" s="599" t="s">
        <v>43</v>
      </c>
      <c r="AX94" s="599" t="s">
        <v>82</v>
      </c>
      <c r="AY94" s="600" t="s">
        <v>197</v>
      </c>
    </row>
    <row r="95" spans="2:65" s="599" customFormat="1">
      <c r="B95" s="598"/>
      <c r="D95" s="594" t="s">
        <v>205</v>
      </c>
      <c r="E95" s="600" t="s">
        <v>5</v>
      </c>
      <c r="F95" s="601" t="s">
        <v>6733</v>
      </c>
      <c r="H95" s="600" t="s">
        <v>5</v>
      </c>
      <c r="L95" s="598"/>
      <c r="M95" s="602"/>
      <c r="N95" s="603"/>
      <c r="O95" s="603"/>
      <c r="P95" s="603"/>
      <c r="Q95" s="603"/>
      <c r="R95" s="603"/>
      <c r="S95" s="603"/>
      <c r="T95" s="604"/>
      <c r="AT95" s="600" t="s">
        <v>205</v>
      </c>
      <c r="AU95" s="600" t="s">
        <v>89</v>
      </c>
      <c r="AV95" s="599" t="s">
        <v>11</v>
      </c>
      <c r="AW95" s="599" t="s">
        <v>43</v>
      </c>
      <c r="AX95" s="599" t="s">
        <v>82</v>
      </c>
      <c r="AY95" s="600" t="s">
        <v>197</v>
      </c>
    </row>
    <row r="96" spans="2:65" s="606" customFormat="1">
      <c r="B96" s="605"/>
      <c r="D96" s="594" t="s">
        <v>205</v>
      </c>
      <c r="E96" s="607" t="s">
        <v>5</v>
      </c>
      <c r="F96" s="608" t="s">
        <v>6734</v>
      </c>
      <c r="H96" s="609">
        <v>6.4</v>
      </c>
      <c r="L96" s="605"/>
      <c r="M96" s="610"/>
      <c r="N96" s="611"/>
      <c r="O96" s="611"/>
      <c r="P96" s="611"/>
      <c r="Q96" s="611"/>
      <c r="R96" s="611"/>
      <c r="S96" s="611"/>
      <c r="T96" s="612"/>
      <c r="AT96" s="607" t="s">
        <v>205</v>
      </c>
      <c r="AU96" s="607" t="s">
        <v>89</v>
      </c>
      <c r="AV96" s="606" t="s">
        <v>89</v>
      </c>
      <c r="AW96" s="606" t="s">
        <v>43</v>
      </c>
      <c r="AX96" s="606" t="s">
        <v>82</v>
      </c>
      <c r="AY96" s="607" t="s">
        <v>197</v>
      </c>
    </row>
    <row r="97" spans="2:65" s="614" customFormat="1">
      <c r="B97" s="613"/>
      <c r="D97" s="594" t="s">
        <v>205</v>
      </c>
      <c r="E97" s="615" t="s">
        <v>5</v>
      </c>
      <c r="F97" s="616" t="s">
        <v>210</v>
      </c>
      <c r="H97" s="617">
        <v>6.4</v>
      </c>
      <c r="L97" s="613"/>
      <c r="M97" s="618"/>
      <c r="N97" s="619"/>
      <c r="O97" s="619"/>
      <c r="P97" s="619"/>
      <c r="Q97" s="619"/>
      <c r="R97" s="619"/>
      <c r="S97" s="619"/>
      <c r="T97" s="620"/>
      <c r="AT97" s="615" t="s">
        <v>205</v>
      </c>
      <c r="AU97" s="615" t="s">
        <v>89</v>
      </c>
      <c r="AV97" s="614" t="s">
        <v>129</v>
      </c>
      <c r="AW97" s="614" t="s">
        <v>43</v>
      </c>
      <c r="AX97" s="614" t="s">
        <v>11</v>
      </c>
      <c r="AY97" s="615" t="s">
        <v>197</v>
      </c>
    </row>
    <row r="98" spans="2:65" s="492" customFormat="1" ht="38.25" customHeight="1">
      <c r="B98" s="493"/>
      <c r="C98" s="572" t="s">
        <v>129</v>
      </c>
      <c r="D98" s="572" t="s">
        <v>199</v>
      </c>
      <c r="E98" s="573" t="s">
        <v>5449</v>
      </c>
      <c r="F98" s="574" t="s">
        <v>5450</v>
      </c>
      <c r="G98" s="575" t="s">
        <v>213</v>
      </c>
      <c r="H98" s="576">
        <v>6.4</v>
      </c>
      <c r="I98" s="7"/>
      <c r="J98" s="577">
        <f>ROUND(I98*H98,0)</f>
        <v>0</v>
      </c>
      <c r="K98" s="574" t="s">
        <v>203</v>
      </c>
      <c r="L98" s="493"/>
      <c r="M98" s="578" t="s">
        <v>5</v>
      </c>
      <c r="N98" s="579" t="s">
        <v>53</v>
      </c>
      <c r="O98" s="494"/>
      <c r="P98" s="580">
        <f>O98*H98</f>
        <v>0</v>
      </c>
      <c r="Q98" s="580">
        <v>0</v>
      </c>
      <c r="R98" s="580">
        <f>Q98*H98</f>
        <v>0</v>
      </c>
      <c r="S98" s="580">
        <v>0</v>
      </c>
      <c r="T98" s="581">
        <f>S98*H98</f>
        <v>0</v>
      </c>
      <c r="AR98" s="482" t="s">
        <v>129</v>
      </c>
      <c r="AT98" s="482" t="s">
        <v>199</v>
      </c>
      <c r="AU98" s="482" t="s">
        <v>89</v>
      </c>
      <c r="AY98" s="482" t="s">
        <v>197</v>
      </c>
      <c r="BE98" s="582">
        <f>IF(N98="základní",J98,0)</f>
        <v>0</v>
      </c>
      <c r="BF98" s="582">
        <f>IF(N98="snížená",J98,0)</f>
        <v>0</v>
      </c>
      <c r="BG98" s="582">
        <f>IF(N98="zákl. přenesená",J98,0)</f>
        <v>0</v>
      </c>
      <c r="BH98" s="582">
        <f>IF(N98="sníž. přenesená",J98,0)</f>
        <v>0</v>
      </c>
      <c r="BI98" s="582">
        <f>IF(N98="nulová",J98,0)</f>
        <v>0</v>
      </c>
      <c r="BJ98" s="482" t="s">
        <v>11</v>
      </c>
      <c r="BK98" s="582">
        <f>ROUND(I98*H98,0)</f>
        <v>0</v>
      </c>
      <c r="BL98" s="482" t="s">
        <v>129</v>
      </c>
      <c r="BM98" s="482" t="s">
        <v>6735</v>
      </c>
    </row>
    <row r="99" spans="2:65" s="492" customFormat="1" ht="175.5">
      <c r="B99" s="493"/>
      <c r="D99" s="594" t="s">
        <v>257</v>
      </c>
      <c r="F99" s="595" t="s">
        <v>5446</v>
      </c>
      <c r="L99" s="493"/>
      <c r="M99" s="596"/>
      <c r="N99" s="494"/>
      <c r="O99" s="494"/>
      <c r="P99" s="494"/>
      <c r="Q99" s="494"/>
      <c r="R99" s="494"/>
      <c r="S99" s="494"/>
      <c r="T99" s="597"/>
      <c r="AT99" s="482" t="s">
        <v>257</v>
      </c>
      <c r="AU99" s="482" t="s">
        <v>89</v>
      </c>
    </row>
    <row r="100" spans="2:65" s="492" customFormat="1" ht="25.5" customHeight="1">
      <c r="B100" s="493"/>
      <c r="C100" s="572" t="s">
        <v>132</v>
      </c>
      <c r="D100" s="572" t="s">
        <v>199</v>
      </c>
      <c r="E100" s="573" t="s">
        <v>5452</v>
      </c>
      <c r="F100" s="574" t="s">
        <v>5453</v>
      </c>
      <c r="G100" s="575" t="s">
        <v>290</v>
      </c>
      <c r="H100" s="576">
        <v>41.6</v>
      </c>
      <c r="I100" s="7"/>
      <c r="J100" s="577">
        <f>ROUND(I100*H100,0)</f>
        <v>0</v>
      </c>
      <c r="K100" s="574" t="s">
        <v>203</v>
      </c>
      <c r="L100" s="493"/>
      <c r="M100" s="578" t="s">
        <v>5</v>
      </c>
      <c r="N100" s="579" t="s">
        <v>53</v>
      </c>
      <c r="O100" s="494"/>
      <c r="P100" s="580">
        <f>O100*H100</f>
        <v>0</v>
      </c>
      <c r="Q100" s="580">
        <v>8.4000000000000003E-4</v>
      </c>
      <c r="R100" s="580">
        <f>Q100*H100</f>
        <v>3.4944000000000003E-2</v>
      </c>
      <c r="S100" s="580">
        <v>0</v>
      </c>
      <c r="T100" s="581">
        <f>S100*H100</f>
        <v>0</v>
      </c>
      <c r="AR100" s="482" t="s">
        <v>129</v>
      </c>
      <c r="AT100" s="482" t="s">
        <v>199</v>
      </c>
      <c r="AU100" s="482" t="s">
        <v>89</v>
      </c>
      <c r="AY100" s="482" t="s">
        <v>197</v>
      </c>
      <c r="BE100" s="582">
        <f>IF(N100="základní",J100,0)</f>
        <v>0</v>
      </c>
      <c r="BF100" s="582">
        <f>IF(N100="snížená",J100,0)</f>
        <v>0</v>
      </c>
      <c r="BG100" s="582">
        <f>IF(N100="zákl. přenesená",J100,0)</f>
        <v>0</v>
      </c>
      <c r="BH100" s="582">
        <f>IF(N100="sníž. přenesená",J100,0)</f>
        <v>0</v>
      </c>
      <c r="BI100" s="582">
        <f>IF(N100="nulová",J100,0)</f>
        <v>0</v>
      </c>
      <c r="BJ100" s="482" t="s">
        <v>11</v>
      </c>
      <c r="BK100" s="582">
        <f>ROUND(I100*H100,0)</f>
        <v>0</v>
      </c>
      <c r="BL100" s="482" t="s">
        <v>129</v>
      </c>
      <c r="BM100" s="482" t="s">
        <v>6736</v>
      </c>
    </row>
    <row r="101" spans="2:65" s="492" customFormat="1" ht="148.5">
      <c r="B101" s="493"/>
      <c r="D101" s="594" t="s">
        <v>257</v>
      </c>
      <c r="F101" s="595" t="s">
        <v>5455</v>
      </c>
      <c r="L101" s="493"/>
      <c r="M101" s="596"/>
      <c r="N101" s="494"/>
      <c r="O101" s="494"/>
      <c r="P101" s="494"/>
      <c r="Q101" s="494"/>
      <c r="R101" s="494"/>
      <c r="S101" s="494"/>
      <c r="T101" s="597"/>
      <c r="AT101" s="482" t="s">
        <v>257</v>
      </c>
      <c r="AU101" s="482" t="s">
        <v>89</v>
      </c>
    </row>
    <row r="102" spans="2:65" s="599" customFormat="1">
      <c r="B102" s="598"/>
      <c r="D102" s="594" t="s">
        <v>205</v>
      </c>
      <c r="E102" s="600" t="s">
        <v>5</v>
      </c>
      <c r="F102" s="601" t="s">
        <v>6729</v>
      </c>
      <c r="H102" s="600" t="s">
        <v>5</v>
      </c>
      <c r="L102" s="598"/>
      <c r="M102" s="602"/>
      <c r="N102" s="603"/>
      <c r="O102" s="603"/>
      <c r="P102" s="603"/>
      <c r="Q102" s="603"/>
      <c r="R102" s="603"/>
      <c r="S102" s="603"/>
      <c r="T102" s="604"/>
      <c r="AT102" s="600" t="s">
        <v>205</v>
      </c>
      <c r="AU102" s="600" t="s">
        <v>89</v>
      </c>
      <c r="AV102" s="599" t="s">
        <v>11</v>
      </c>
      <c r="AW102" s="599" t="s">
        <v>43</v>
      </c>
      <c r="AX102" s="599" t="s">
        <v>82</v>
      </c>
      <c r="AY102" s="600" t="s">
        <v>197</v>
      </c>
    </row>
    <row r="103" spans="2:65" s="599" customFormat="1">
      <c r="B103" s="598"/>
      <c r="D103" s="594" t="s">
        <v>205</v>
      </c>
      <c r="E103" s="600" t="s">
        <v>5</v>
      </c>
      <c r="F103" s="601" t="s">
        <v>6733</v>
      </c>
      <c r="H103" s="600" t="s">
        <v>5</v>
      </c>
      <c r="L103" s="598"/>
      <c r="M103" s="602"/>
      <c r="N103" s="603"/>
      <c r="O103" s="603"/>
      <c r="P103" s="603"/>
      <c r="Q103" s="603"/>
      <c r="R103" s="603"/>
      <c r="S103" s="603"/>
      <c r="T103" s="604"/>
      <c r="AT103" s="600" t="s">
        <v>205</v>
      </c>
      <c r="AU103" s="600" t="s">
        <v>89</v>
      </c>
      <c r="AV103" s="599" t="s">
        <v>11</v>
      </c>
      <c r="AW103" s="599" t="s">
        <v>43</v>
      </c>
      <c r="AX103" s="599" t="s">
        <v>82</v>
      </c>
      <c r="AY103" s="600" t="s">
        <v>197</v>
      </c>
    </row>
    <row r="104" spans="2:65" s="606" customFormat="1">
      <c r="B104" s="605"/>
      <c r="D104" s="594" t="s">
        <v>205</v>
      </c>
      <c r="E104" s="607" t="s">
        <v>5</v>
      </c>
      <c r="F104" s="608" t="s">
        <v>6737</v>
      </c>
      <c r="H104" s="609">
        <v>9.6</v>
      </c>
      <c r="L104" s="605"/>
      <c r="M104" s="610"/>
      <c r="N104" s="611"/>
      <c r="O104" s="611"/>
      <c r="P104" s="611"/>
      <c r="Q104" s="611"/>
      <c r="R104" s="611"/>
      <c r="S104" s="611"/>
      <c r="T104" s="612"/>
      <c r="AT104" s="607" t="s">
        <v>205</v>
      </c>
      <c r="AU104" s="607" t="s">
        <v>89</v>
      </c>
      <c r="AV104" s="606" t="s">
        <v>89</v>
      </c>
      <c r="AW104" s="606" t="s">
        <v>43</v>
      </c>
      <c r="AX104" s="606" t="s">
        <v>82</v>
      </c>
      <c r="AY104" s="607" t="s">
        <v>197</v>
      </c>
    </row>
    <row r="105" spans="2:65" s="599" customFormat="1">
      <c r="B105" s="598"/>
      <c r="D105" s="594" t="s">
        <v>205</v>
      </c>
      <c r="E105" s="600" t="s">
        <v>5</v>
      </c>
      <c r="F105" s="601" t="s">
        <v>6738</v>
      </c>
      <c r="H105" s="600" t="s">
        <v>5</v>
      </c>
      <c r="L105" s="598"/>
      <c r="M105" s="602"/>
      <c r="N105" s="603"/>
      <c r="O105" s="603"/>
      <c r="P105" s="603"/>
      <c r="Q105" s="603"/>
      <c r="R105" s="603"/>
      <c r="S105" s="603"/>
      <c r="T105" s="604"/>
      <c r="AT105" s="600" t="s">
        <v>205</v>
      </c>
      <c r="AU105" s="600" t="s">
        <v>89</v>
      </c>
      <c r="AV105" s="599" t="s">
        <v>11</v>
      </c>
      <c r="AW105" s="599" t="s">
        <v>43</v>
      </c>
      <c r="AX105" s="599" t="s">
        <v>82</v>
      </c>
      <c r="AY105" s="600" t="s">
        <v>197</v>
      </c>
    </row>
    <row r="106" spans="2:65" s="606" customFormat="1">
      <c r="B106" s="605"/>
      <c r="D106" s="594" t="s">
        <v>205</v>
      </c>
      <c r="E106" s="607" t="s">
        <v>5</v>
      </c>
      <c r="F106" s="608" t="s">
        <v>6739</v>
      </c>
      <c r="H106" s="609">
        <v>32</v>
      </c>
      <c r="L106" s="605"/>
      <c r="M106" s="610"/>
      <c r="N106" s="611"/>
      <c r="O106" s="611"/>
      <c r="P106" s="611"/>
      <c r="Q106" s="611"/>
      <c r="R106" s="611"/>
      <c r="S106" s="611"/>
      <c r="T106" s="612"/>
      <c r="AT106" s="607" t="s">
        <v>205</v>
      </c>
      <c r="AU106" s="607" t="s">
        <v>89</v>
      </c>
      <c r="AV106" s="606" t="s">
        <v>89</v>
      </c>
      <c r="AW106" s="606" t="s">
        <v>43</v>
      </c>
      <c r="AX106" s="606" t="s">
        <v>82</v>
      </c>
      <c r="AY106" s="607" t="s">
        <v>197</v>
      </c>
    </row>
    <row r="107" spans="2:65" s="614" customFormat="1">
      <c r="B107" s="613"/>
      <c r="D107" s="594" t="s">
        <v>205</v>
      </c>
      <c r="E107" s="615" t="s">
        <v>5</v>
      </c>
      <c r="F107" s="616" t="s">
        <v>210</v>
      </c>
      <c r="H107" s="617">
        <v>41.6</v>
      </c>
      <c r="L107" s="613"/>
      <c r="M107" s="618"/>
      <c r="N107" s="619"/>
      <c r="O107" s="619"/>
      <c r="P107" s="619"/>
      <c r="Q107" s="619"/>
      <c r="R107" s="619"/>
      <c r="S107" s="619"/>
      <c r="T107" s="620"/>
      <c r="AT107" s="615" t="s">
        <v>205</v>
      </c>
      <c r="AU107" s="615" t="s">
        <v>89</v>
      </c>
      <c r="AV107" s="614" t="s">
        <v>129</v>
      </c>
      <c r="AW107" s="614" t="s">
        <v>43</v>
      </c>
      <c r="AX107" s="614" t="s">
        <v>11</v>
      </c>
      <c r="AY107" s="615" t="s">
        <v>197</v>
      </c>
    </row>
    <row r="108" spans="2:65" s="492" customFormat="1" ht="25.5" customHeight="1">
      <c r="B108" s="493"/>
      <c r="C108" s="572" t="s">
        <v>135</v>
      </c>
      <c r="D108" s="572" t="s">
        <v>199</v>
      </c>
      <c r="E108" s="573" t="s">
        <v>5457</v>
      </c>
      <c r="F108" s="574" t="s">
        <v>5458</v>
      </c>
      <c r="G108" s="575" t="s">
        <v>290</v>
      </c>
      <c r="H108" s="576">
        <v>41.6</v>
      </c>
      <c r="I108" s="7"/>
      <c r="J108" s="577">
        <f>ROUND(I108*H108,0)</f>
        <v>0</v>
      </c>
      <c r="K108" s="574" t="s">
        <v>203</v>
      </c>
      <c r="L108" s="493"/>
      <c r="M108" s="578" t="s">
        <v>5</v>
      </c>
      <c r="N108" s="579" t="s">
        <v>53</v>
      </c>
      <c r="O108" s="494"/>
      <c r="P108" s="580">
        <f>O108*H108</f>
        <v>0</v>
      </c>
      <c r="Q108" s="580">
        <v>0</v>
      </c>
      <c r="R108" s="580">
        <f>Q108*H108</f>
        <v>0</v>
      </c>
      <c r="S108" s="580">
        <v>0</v>
      </c>
      <c r="T108" s="581">
        <f>S108*H108</f>
        <v>0</v>
      </c>
      <c r="AR108" s="482" t="s">
        <v>129</v>
      </c>
      <c r="AT108" s="482" t="s">
        <v>199</v>
      </c>
      <c r="AU108" s="482" t="s">
        <v>89</v>
      </c>
      <c r="AY108" s="482" t="s">
        <v>197</v>
      </c>
      <c r="BE108" s="582">
        <f>IF(N108="základní",J108,0)</f>
        <v>0</v>
      </c>
      <c r="BF108" s="582">
        <f>IF(N108="snížená",J108,0)</f>
        <v>0</v>
      </c>
      <c r="BG108" s="582">
        <f>IF(N108="zákl. přenesená",J108,0)</f>
        <v>0</v>
      </c>
      <c r="BH108" s="582">
        <f>IF(N108="sníž. přenesená",J108,0)</f>
        <v>0</v>
      </c>
      <c r="BI108" s="582">
        <f>IF(N108="nulová",J108,0)</f>
        <v>0</v>
      </c>
      <c r="BJ108" s="482" t="s">
        <v>11</v>
      </c>
      <c r="BK108" s="582">
        <f>ROUND(I108*H108,0)</f>
        <v>0</v>
      </c>
      <c r="BL108" s="482" t="s">
        <v>129</v>
      </c>
      <c r="BM108" s="482" t="s">
        <v>6740</v>
      </c>
    </row>
    <row r="109" spans="2:65" s="492" customFormat="1" ht="38.25" customHeight="1">
      <c r="B109" s="493"/>
      <c r="C109" s="572" t="s">
        <v>138</v>
      </c>
      <c r="D109" s="572" t="s">
        <v>199</v>
      </c>
      <c r="E109" s="573" t="s">
        <v>2010</v>
      </c>
      <c r="F109" s="574" t="s">
        <v>2011</v>
      </c>
      <c r="G109" s="575" t="s">
        <v>213</v>
      </c>
      <c r="H109" s="576">
        <v>22.4</v>
      </c>
      <c r="I109" s="7"/>
      <c r="J109" s="577">
        <f>ROUND(I109*H109,0)</f>
        <v>0</v>
      </c>
      <c r="K109" s="574" t="s">
        <v>203</v>
      </c>
      <c r="L109" s="493"/>
      <c r="M109" s="578" t="s">
        <v>5</v>
      </c>
      <c r="N109" s="579" t="s">
        <v>53</v>
      </c>
      <c r="O109" s="494"/>
      <c r="P109" s="580">
        <f>O109*H109</f>
        <v>0</v>
      </c>
      <c r="Q109" s="580">
        <v>0</v>
      </c>
      <c r="R109" s="580">
        <f>Q109*H109</f>
        <v>0</v>
      </c>
      <c r="S109" s="580">
        <v>0</v>
      </c>
      <c r="T109" s="581">
        <f>S109*H109</f>
        <v>0</v>
      </c>
      <c r="AR109" s="482" t="s">
        <v>129</v>
      </c>
      <c r="AT109" s="482" t="s">
        <v>199</v>
      </c>
      <c r="AU109" s="482" t="s">
        <v>89</v>
      </c>
      <c r="AY109" s="482" t="s">
        <v>197</v>
      </c>
      <c r="BE109" s="582">
        <f>IF(N109="základní",J109,0)</f>
        <v>0</v>
      </c>
      <c r="BF109" s="582">
        <f>IF(N109="snížená",J109,0)</f>
        <v>0</v>
      </c>
      <c r="BG109" s="582">
        <f>IF(N109="zákl. přenesená",J109,0)</f>
        <v>0</v>
      </c>
      <c r="BH109" s="582">
        <f>IF(N109="sníž. přenesená",J109,0)</f>
        <v>0</v>
      </c>
      <c r="BI109" s="582">
        <f>IF(N109="nulová",J109,0)</f>
        <v>0</v>
      </c>
      <c r="BJ109" s="482" t="s">
        <v>11</v>
      </c>
      <c r="BK109" s="582">
        <f>ROUND(I109*H109,0)</f>
        <v>0</v>
      </c>
      <c r="BL109" s="482" t="s">
        <v>129</v>
      </c>
      <c r="BM109" s="482" t="s">
        <v>6741</v>
      </c>
    </row>
    <row r="110" spans="2:65" s="492" customFormat="1" ht="94.5">
      <c r="B110" s="493"/>
      <c r="D110" s="594" t="s">
        <v>257</v>
      </c>
      <c r="F110" s="595" t="s">
        <v>2013</v>
      </c>
      <c r="L110" s="493"/>
      <c r="M110" s="596"/>
      <c r="N110" s="494"/>
      <c r="O110" s="494"/>
      <c r="P110" s="494"/>
      <c r="Q110" s="494"/>
      <c r="R110" s="494"/>
      <c r="S110" s="494"/>
      <c r="T110" s="597"/>
      <c r="AT110" s="482" t="s">
        <v>257</v>
      </c>
      <c r="AU110" s="482" t="s">
        <v>89</v>
      </c>
    </row>
    <row r="111" spans="2:65" s="606" customFormat="1">
      <c r="B111" s="605"/>
      <c r="D111" s="594" t="s">
        <v>205</v>
      </c>
      <c r="E111" s="607" t="s">
        <v>5</v>
      </c>
      <c r="F111" s="608" t="s">
        <v>6742</v>
      </c>
      <c r="H111" s="609">
        <v>22.4</v>
      </c>
      <c r="L111" s="605"/>
      <c r="M111" s="610"/>
      <c r="N111" s="611"/>
      <c r="O111" s="611"/>
      <c r="P111" s="611"/>
      <c r="Q111" s="611"/>
      <c r="R111" s="611"/>
      <c r="S111" s="611"/>
      <c r="T111" s="612"/>
      <c r="AT111" s="607" t="s">
        <v>205</v>
      </c>
      <c r="AU111" s="607" t="s">
        <v>89</v>
      </c>
      <c r="AV111" s="606" t="s">
        <v>89</v>
      </c>
      <c r="AW111" s="606" t="s">
        <v>43</v>
      </c>
      <c r="AX111" s="606" t="s">
        <v>82</v>
      </c>
      <c r="AY111" s="607" t="s">
        <v>197</v>
      </c>
    </row>
    <row r="112" spans="2:65" s="614" customFormat="1">
      <c r="B112" s="613"/>
      <c r="D112" s="594" t="s">
        <v>205</v>
      </c>
      <c r="E112" s="615" t="s">
        <v>5</v>
      </c>
      <c r="F112" s="616" t="s">
        <v>210</v>
      </c>
      <c r="H112" s="617">
        <v>22.4</v>
      </c>
      <c r="L112" s="613"/>
      <c r="M112" s="618"/>
      <c r="N112" s="619"/>
      <c r="O112" s="619"/>
      <c r="P112" s="619"/>
      <c r="Q112" s="619"/>
      <c r="R112" s="619"/>
      <c r="S112" s="619"/>
      <c r="T112" s="620"/>
      <c r="AT112" s="615" t="s">
        <v>205</v>
      </c>
      <c r="AU112" s="615" t="s">
        <v>89</v>
      </c>
      <c r="AV112" s="614" t="s">
        <v>129</v>
      </c>
      <c r="AW112" s="614" t="s">
        <v>43</v>
      </c>
      <c r="AX112" s="614" t="s">
        <v>11</v>
      </c>
      <c r="AY112" s="615" t="s">
        <v>197</v>
      </c>
    </row>
    <row r="113" spans="2:65" s="492" customFormat="1" ht="38.25" customHeight="1">
      <c r="B113" s="493"/>
      <c r="C113" s="572" t="s">
        <v>303</v>
      </c>
      <c r="D113" s="572" t="s">
        <v>199</v>
      </c>
      <c r="E113" s="573" t="s">
        <v>2030</v>
      </c>
      <c r="F113" s="574" t="s">
        <v>2031</v>
      </c>
      <c r="G113" s="575" t="s">
        <v>213</v>
      </c>
      <c r="H113" s="576">
        <v>7.0350000000000001</v>
      </c>
      <c r="I113" s="7"/>
      <c r="J113" s="577">
        <f>ROUND(I113*H113,0)</f>
        <v>0</v>
      </c>
      <c r="K113" s="574" t="s">
        <v>203</v>
      </c>
      <c r="L113" s="493"/>
      <c r="M113" s="578" t="s">
        <v>5</v>
      </c>
      <c r="N113" s="579" t="s">
        <v>53</v>
      </c>
      <c r="O113" s="494"/>
      <c r="P113" s="580">
        <f>O113*H113</f>
        <v>0</v>
      </c>
      <c r="Q113" s="580">
        <v>0</v>
      </c>
      <c r="R113" s="580">
        <f>Q113*H113</f>
        <v>0</v>
      </c>
      <c r="S113" s="580">
        <v>0</v>
      </c>
      <c r="T113" s="581">
        <f>S113*H113</f>
        <v>0</v>
      </c>
      <c r="AR113" s="482" t="s">
        <v>129</v>
      </c>
      <c r="AT113" s="482" t="s">
        <v>199</v>
      </c>
      <c r="AU113" s="482" t="s">
        <v>89</v>
      </c>
      <c r="AY113" s="482" t="s">
        <v>197</v>
      </c>
      <c r="BE113" s="582">
        <f>IF(N113="základní",J113,0)</f>
        <v>0</v>
      </c>
      <c r="BF113" s="582">
        <f>IF(N113="snížená",J113,0)</f>
        <v>0</v>
      </c>
      <c r="BG113" s="582">
        <f>IF(N113="zákl. přenesená",J113,0)</f>
        <v>0</v>
      </c>
      <c r="BH113" s="582">
        <f>IF(N113="sníž. přenesená",J113,0)</f>
        <v>0</v>
      </c>
      <c r="BI113" s="582">
        <f>IF(N113="nulová",J113,0)</f>
        <v>0</v>
      </c>
      <c r="BJ113" s="482" t="s">
        <v>11</v>
      </c>
      <c r="BK113" s="582">
        <f>ROUND(I113*H113,0)</f>
        <v>0</v>
      </c>
      <c r="BL113" s="482" t="s">
        <v>129</v>
      </c>
      <c r="BM113" s="482" t="s">
        <v>6743</v>
      </c>
    </row>
    <row r="114" spans="2:65" s="492" customFormat="1" ht="175.5">
      <c r="B114" s="493"/>
      <c r="D114" s="594" t="s">
        <v>257</v>
      </c>
      <c r="F114" s="595" t="s">
        <v>2033</v>
      </c>
      <c r="L114" s="493"/>
      <c r="M114" s="596"/>
      <c r="N114" s="494"/>
      <c r="O114" s="494"/>
      <c r="P114" s="494"/>
      <c r="Q114" s="494"/>
      <c r="R114" s="494"/>
      <c r="S114" s="494"/>
      <c r="T114" s="597"/>
      <c r="AT114" s="482" t="s">
        <v>257</v>
      </c>
      <c r="AU114" s="482" t="s">
        <v>89</v>
      </c>
    </row>
    <row r="115" spans="2:65" s="599" customFormat="1">
      <c r="B115" s="598"/>
      <c r="D115" s="594" t="s">
        <v>205</v>
      </c>
      <c r="E115" s="600" t="s">
        <v>5</v>
      </c>
      <c r="F115" s="601" t="s">
        <v>5309</v>
      </c>
      <c r="H115" s="600" t="s">
        <v>5</v>
      </c>
      <c r="L115" s="598"/>
      <c r="M115" s="602"/>
      <c r="N115" s="603"/>
      <c r="O115" s="603"/>
      <c r="P115" s="603"/>
      <c r="Q115" s="603"/>
      <c r="R115" s="603"/>
      <c r="S115" s="603"/>
      <c r="T115" s="604"/>
      <c r="AT115" s="600" t="s">
        <v>205</v>
      </c>
      <c r="AU115" s="600" t="s">
        <v>89</v>
      </c>
      <c r="AV115" s="599" t="s">
        <v>11</v>
      </c>
      <c r="AW115" s="599" t="s">
        <v>43</v>
      </c>
      <c r="AX115" s="599" t="s">
        <v>82</v>
      </c>
      <c r="AY115" s="600" t="s">
        <v>197</v>
      </c>
    </row>
    <row r="116" spans="2:65" s="606" customFormat="1">
      <c r="B116" s="605"/>
      <c r="D116" s="594" t="s">
        <v>205</v>
      </c>
      <c r="E116" s="607" t="s">
        <v>5</v>
      </c>
      <c r="F116" s="608" t="s">
        <v>6744</v>
      </c>
      <c r="H116" s="609">
        <v>7.0350000000000001</v>
      </c>
      <c r="L116" s="605"/>
      <c r="M116" s="610"/>
      <c r="N116" s="611"/>
      <c r="O116" s="611"/>
      <c r="P116" s="611"/>
      <c r="Q116" s="611"/>
      <c r="R116" s="611"/>
      <c r="S116" s="611"/>
      <c r="T116" s="612"/>
      <c r="AT116" s="607" t="s">
        <v>205</v>
      </c>
      <c r="AU116" s="607" t="s">
        <v>89</v>
      </c>
      <c r="AV116" s="606" t="s">
        <v>89</v>
      </c>
      <c r="AW116" s="606" t="s">
        <v>43</v>
      </c>
      <c r="AX116" s="606" t="s">
        <v>82</v>
      </c>
      <c r="AY116" s="607" t="s">
        <v>197</v>
      </c>
    </row>
    <row r="117" spans="2:65" s="614" customFormat="1">
      <c r="B117" s="613"/>
      <c r="D117" s="594" t="s">
        <v>205</v>
      </c>
      <c r="E117" s="615" t="s">
        <v>5</v>
      </c>
      <c r="F117" s="616" t="s">
        <v>210</v>
      </c>
      <c r="H117" s="617">
        <v>7.0350000000000001</v>
      </c>
      <c r="L117" s="613"/>
      <c r="M117" s="618"/>
      <c r="N117" s="619"/>
      <c r="O117" s="619"/>
      <c r="P117" s="619"/>
      <c r="Q117" s="619"/>
      <c r="R117" s="619"/>
      <c r="S117" s="619"/>
      <c r="T117" s="620"/>
      <c r="AT117" s="615" t="s">
        <v>205</v>
      </c>
      <c r="AU117" s="615" t="s">
        <v>89</v>
      </c>
      <c r="AV117" s="614" t="s">
        <v>129</v>
      </c>
      <c r="AW117" s="614" t="s">
        <v>43</v>
      </c>
      <c r="AX117" s="614" t="s">
        <v>11</v>
      </c>
      <c r="AY117" s="615" t="s">
        <v>197</v>
      </c>
    </row>
    <row r="118" spans="2:65" s="492" customFormat="1" ht="25.5" customHeight="1">
      <c r="B118" s="493"/>
      <c r="C118" s="572" t="s">
        <v>320</v>
      </c>
      <c r="D118" s="572" t="s">
        <v>199</v>
      </c>
      <c r="E118" s="573" t="s">
        <v>5311</v>
      </c>
      <c r="F118" s="574" t="s">
        <v>5312</v>
      </c>
      <c r="G118" s="575" t="s">
        <v>213</v>
      </c>
      <c r="H118" s="576">
        <v>7.0350000000000001</v>
      </c>
      <c r="I118" s="7"/>
      <c r="J118" s="577">
        <f>ROUND(I118*H118,0)</f>
        <v>0</v>
      </c>
      <c r="K118" s="574" t="s">
        <v>203</v>
      </c>
      <c r="L118" s="493"/>
      <c r="M118" s="578" t="s">
        <v>5</v>
      </c>
      <c r="N118" s="579" t="s">
        <v>53</v>
      </c>
      <c r="O118" s="494"/>
      <c r="P118" s="580">
        <f>O118*H118</f>
        <v>0</v>
      </c>
      <c r="Q118" s="580">
        <v>0</v>
      </c>
      <c r="R118" s="580">
        <f>Q118*H118</f>
        <v>0</v>
      </c>
      <c r="S118" s="580">
        <v>0</v>
      </c>
      <c r="T118" s="581">
        <f>S118*H118</f>
        <v>0</v>
      </c>
      <c r="AR118" s="482" t="s">
        <v>129</v>
      </c>
      <c r="AT118" s="482" t="s">
        <v>199</v>
      </c>
      <c r="AU118" s="482" t="s">
        <v>89</v>
      </c>
      <c r="AY118" s="482" t="s">
        <v>197</v>
      </c>
      <c r="BE118" s="582">
        <f>IF(N118="základní",J118,0)</f>
        <v>0</v>
      </c>
      <c r="BF118" s="582">
        <f>IF(N118="snížená",J118,0)</f>
        <v>0</v>
      </c>
      <c r="BG118" s="582">
        <f>IF(N118="zákl. přenesená",J118,0)</f>
        <v>0</v>
      </c>
      <c r="BH118" s="582">
        <f>IF(N118="sníž. přenesená",J118,0)</f>
        <v>0</v>
      </c>
      <c r="BI118" s="582">
        <f>IF(N118="nulová",J118,0)</f>
        <v>0</v>
      </c>
      <c r="BJ118" s="482" t="s">
        <v>11</v>
      </c>
      <c r="BK118" s="582">
        <f>ROUND(I118*H118,0)</f>
        <v>0</v>
      </c>
      <c r="BL118" s="482" t="s">
        <v>129</v>
      </c>
      <c r="BM118" s="482" t="s">
        <v>6745</v>
      </c>
    </row>
    <row r="119" spans="2:65" s="492" customFormat="1" ht="148.5">
      <c r="B119" s="493"/>
      <c r="D119" s="594" t="s">
        <v>257</v>
      </c>
      <c r="F119" s="595" t="s">
        <v>5314</v>
      </c>
      <c r="L119" s="493"/>
      <c r="M119" s="596"/>
      <c r="N119" s="494"/>
      <c r="O119" s="494"/>
      <c r="P119" s="494"/>
      <c r="Q119" s="494"/>
      <c r="R119" s="494"/>
      <c r="S119" s="494"/>
      <c r="T119" s="597"/>
      <c r="AT119" s="482" t="s">
        <v>257</v>
      </c>
      <c r="AU119" s="482" t="s">
        <v>89</v>
      </c>
    </row>
    <row r="120" spans="2:65" s="599" customFormat="1">
      <c r="B120" s="598"/>
      <c r="D120" s="594" t="s">
        <v>205</v>
      </c>
      <c r="E120" s="600" t="s">
        <v>5</v>
      </c>
      <c r="F120" s="601" t="s">
        <v>2034</v>
      </c>
      <c r="H120" s="600" t="s">
        <v>5</v>
      </c>
      <c r="L120" s="598"/>
      <c r="M120" s="602"/>
      <c r="N120" s="603"/>
      <c r="O120" s="603"/>
      <c r="P120" s="603"/>
      <c r="Q120" s="603"/>
      <c r="R120" s="603"/>
      <c r="S120" s="603"/>
      <c r="T120" s="604"/>
      <c r="AT120" s="600" t="s">
        <v>205</v>
      </c>
      <c r="AU120" s="600" t="s">
        <v>89</v>
      </c>
      <c r="AV120" s="599" t="s">
        <v>11</v>
      </c>
      <c r="AW120" s="599" t="s">
        <v>43</v>
      </c>
      <c r="AX120" s="599" t="s">
        <v>82</v>
      </c>
      <c r="AY120" s="600" t="s">
        <v>197</v>
      </c>
    </row>
    <row r="121" spans="2:65" s="606" customFormat="1">
      <c r="B121" s="605"/>
      <c r="D121" s="594" t="s">
        <v>205</v>
      </c>
      <c r="E121" s="607" t="s">
        <v>5</v>
      </c>
      <c r="F121" s="608" t="s">
        <v>6744</v>
      </c>
      <c r="H121" s="609">
        <v>7.0350000000000001</v>
      </c>
      <c r="L121" s="605"/>
      <c r="M121" s="610"/>
      <c r="N121" s="611"/>
      <c r="O121" s="611"/>
      <c r="P121" s="611"/>
      <c r="Q121" s="611"/>
      <c r="R121" s="611"/>
      <c r="S121" s="611"/>
      <c r="T121" s="612"/>
      <c r="AT121" s="607" t="s">
        <v>205</v>
      </c>
      <c r="AU121" s="607" t="s">
        <v>89</v>
      </c>
      <c r="AV121" s="606" t="s">
        <v>89</v>
      </c>
      <c r="AW121" s="606" t="s">
        <v>43</v>
      </c>
      <c r="AX121" s="606" t="s">
        <v>82</v>
      </c>
      <c r="AY121" s="607" t="s">
        <v>197</v>
      </c>
    </row>
    <row r="122" spans="2:65" s="614" customFormat="1">
      <c r="B122" s="613"/>
      <c r="D122" s="594" t="s">
        <v>205</v>
      </c>
      <c r="E122" s="615" t="s">
        <v>5</v>
      </c>
      <c r="F122" s="616" t="s">
        <v>210</v>
      </c>
      <c r="H122" s="617">
        <v>7.0350000000000001</v>
      </c>
      <c r="L122" s="613"/>
      <c r="M122" s="618"/>
      <c r="N122" s="619"/>
      <c r="O122" s="619"/>
      <c r="P122" s="619"/>
      <c r="Q122" s="619"/>
      <c r="R122" s="619"/>
      <c r="S122" s="619"/>
      <c r="T122" s="620"/>
      <c r="AT122" s="615" t="s">
        <v>205</v>
      </c>
      <c r="AU122" s="615" t="s">
        <v>89</v>
      </c>
      <c r="AV122" s="614" t="s">
        <v>129</v>
      </c>
      <c r="AW122" s="614" t="s">
        <v>43</v>
      </c>
      <c r="AX122" s="614" t="s">
        <v>11</v>
      </c>
      <c r="AY122" s="615" t="s">
        <v>197</v>
      </c>
    </row>
    <row r="123" spans="2:65" s="492" customFormat="1" ht="16.5" customHeight="1">
      <c r="B123" s="493"/>
      <c r="C123" s="572" t="s">
        <v>327</v>
      </c>
      <c r="D123" s="572" t="s">
        <v>199</v>
      </c>
      <c r="E123" s="573" t="s">
        <v>2045</v>
      </c>
      <c r="F123" s="574" t="s">
        <v>2046</v>
      </c>
      <c r="G123" s="575" t="s">
        <v>271</v>
      </c>
      <c r="H123" s="576">
        <v>11.96</v>
      </c>
      <c r="I123" s="7"/>
      <c r="J123" s="577">
        <f>ROUND(I123*H123,0)</f>
        <v>0</v>
      </c>
      <c r="K123" s="574" t="s">
        <v>203</v>
      </c>
      <c r="L123" s="493"/>
      <c r="M123" s="578" t="s">
        <v>5</v>
      </c>
      <c r="N123" s="579" t="s">
        <v>53</v>
      </c>
      <c r="O123" s="494"/>
      <c r="P123" s="580">
        <f>O123*H123</f>
        <v>0</v>
      </c>
      <c r="Q123" s="580">
        <v>0</v>
      </c>
      <c r="R123" s="580">
        <f>Q123*H123</f>
        <v>0</v>
      </c>
      <c r="S123" s="580">
        <v>0</v>
      </c>
      <c r="T123" s="581">
        <f>S123*H123</f>
        <v>0</v>
      </c>
      <c r="AR123" s="482" t="s">
        <v>129</v>
      </c>
      <c r="AT123" s="482" t="s">
        <v>199</v>
      </c>
      <c r="AU123" s="482" t="s">
        <v>89</v>
      </c>
      <c r="AY123" s="482" t="s">
        <v>197</v>
      </c>
      <c r="BE123" s="582">
        <f>IF(N123="základní",J123,0)</f>
        <v>0</v>
      </c>
      <c r="BF123" s="582">
        <f>IF(N123="snížená",J123,0)</f>
        <v>0</v>
      </c>
      <c r="BG123" s="582">
        <f>IF(N123="zákl. přenesená",J123,0)</f>
        <v>0</v>
      </c>
      <c r="BH123" s="582">
        <f>IF(N123="sníž. přenesená",J123,0)</f>
        <v>0</v>
      </c>
      <c r="BI123" s="582">
        <f>IF(N123="nulová",J123,0)</f>
        <v>0</v>
      </c>
      <c r="BJ123" s="482" t="s">
        <v>11</v>
      </c>
      <c r="BK123" s="582">
        <f>ROUND(I123*H123,0)</f>
        <v>0</v>
      </c>
      <c r="BL123" s="482" t="s">
        <v>129</v>
      </c>
      <c r="BM123" s="482" t="s">
        <v>6746</v>
      </c>
    </row>
    <row r="124" spans="2:65" s="492" customFormat="1" ht="175.5">
      <c r="B124" s="493"/>
      <c r="D124" s="594" t="s">
        <v>257</v>
      </c>
      <c r="F124" s="595" t="s">
        <v>2043</v>
      </c>
      <c r="L124" s="493"/>
      <c r="M124" s="596"/>
      <c r="N124" s="494"/>
      <c r="O124" s="494"/>
      <c r="P124" s="494"/>
      <c r="Q124" s="494"/>
      <c r="R124" s="494"/>
      <c r="S124" s="494"/>
      <c r="T124" s="597"/>
      <c r="AT124" s="482" t="s">
        <v>257</v>
      </c>
      <c r="AU124" s="482" t="s">
        <v>89</v>
      </c>
    </row>
    <row r="125" spans="2:65" s="599" customFormat="1">
      <c r="B125" s="598"/>
      <c r="D125" s="594" t="s">
        <v>205</v>
      </c>
      <c r="E125" s="600" t="s">
        <v>5</v>
      </c>
      <c r="F125" s="601" t="s">
        <v>2034</v>
      </c>
      <c r="H125" s="600" t="s">
        <v>5</v>
      </c>
      <c r="L125" s="598"/>
      <c r="M125" s="602"/>
      <c r="N125" s="603"/>
      <c r="O125" s="603"/>
      <c r="P125" s="603"/>
      <c r="Q125" s="603"/>
      <c r="R125" s="603"/>
      <c r="S125" s="603"/>
      <c r="T125" s="604"/>
      <c r="AT125" s="600" t="s">
        <v>205</v>
      </c>
      <c r="AU125" s="600" t="s">
        <v>89</v>
      </c>
      <c r="AV125" s="599" t="s">
        <v>11</v>
      </c>
      <c r="AW125" s="599" t="s">
        <v>43</v>
      </c>
      <c r="AX125" s="599" t="s">
        <v>82</v>
      </c>
      <c r="AY125" s="600" t="s">
        <v>197</v>
      </c>
    </row>
    <row r="126" spans="2:65" s="606" customFormat="1">
      <c r="B126" s="605"/>
      <c r="D126" s="594" t="s">
        <v>205</v>
      </c>
      <c r="E126" s="607" t="s">
        <v>5</v>
      </c>
      <c r="F126" s="608" t="s">
        <v>6744</v>
      </c>
      <c r="H126" s="609">
        <v>7.0350000000000001</v>
      </c>
      <c r="L126" s="605"/>
      <c r="M126" s="610"/>
      <c r="N126" s="611"/>
      <c r="O126" s="611"/>
      <c r="P126" s="611"/>
      <c r="Q126" s="611"/>
      <c r="R126" s="611"/>
      <c r="S126" s="611"/>
      <c r="T126" s="612"/>
      <c r="AT126" s="607" t="s">
        <v>205</v>
      </c>
      <c r="AU126" s="607" t="s">
        <v>89</v>
      </c>
      <c r="AV126" s="606" t="s">
        <v>89</v>
      </c>
      <c r="AW126" s="606" t="s">
        <v>43</v>
      </c>
      <c r="AX126" s="606" t="s">
        <v>82</v>
      </c>
      <c r="AY126" s="607" t="s">
        <v>197</v>
      </c>
    </row>
    <row r="127" spans="2:65" s="614" customFormat="1">
      <c r="B127" s="613"/>
      <c r="D127" s="594" t="s">
        <v>205</v>
      </c>
      <c r="E127" s="615" t="s">
        <v>5</v>
      </c>
      <c r="F127" s="616" t="s">
        <v>210</v>
      </c>
      <c r="H127" s="617">
        <v>7.0350000000000001</v>
      </c>
      <c r="L127" s="613"/>
      <c r="M127" s="618"/>
      <c r="N127" s="619"/>
      <c r="O127" s="619"/>
      <c r="P127" s="619"/>
      <c r="Q127" s="619"/>
      <c r="R127" s="619"/>
      <c r="S127" s="619"/>
      <c r="T127" s="620"/>
      <c r="AT127" s="615" t="s">
        <v>205</v>
      </c>
      <c r="AU127" s="615" t="s">
        <v>89</v>
      </c>
      <c r="AV127" s="614" t="s">
        <v>129</v>
      </c>
      <c r="AW127" s="614" t="s">
        <v>43</v>
      </c>
      <c r="AX127" s="614" t="s">
        <v>11</v>
      </c>
      <c r="AY127" s="615" t="s">
        <v>197</v>
      </c>
    </row>
    <row r="128" spans="2:65" s="606" customFormat="1">
      <c r="B128" s="605"/>
      <c r="D128" s="594" t="s">
        <v>205</v>
      </c>
      <c r="F128" s="608" t="s">
        <v>6747</v>
      </c>
      <c r="H128" s="609">
        <v>11.96</v>
      </c>
      <c r="L128" s="605"/>
      <c r="M128" s="610"/>
      <c r="N128" s="611"/>
      <c r="O128" s="611"/>
      <c r="P128" s="611"/>
      <c r="Q128" s="611"/>
      <c r="R128" s="611"/>
      <c r="S128" s="611"/>
      <c r="T128" s="612"/>
      <c r="AT128" s="607" t="s">
        <v>205</v>
      </c>
      <c r="AU128" s="607" t="s">
        <v>89</v>
      </c>
      <c r="AV128" s="606" t="s">
        <v>89</v>
      </c>
      <c r="AW128" s="606" t="s">
        <v>6</v>
      </c>
      <c r="AX128" s="606" t="s">
        <v>11</v>
      </c>
      <c r="AY128" s="607" t="s">
        <v>197</v>
      </c>
    </row>
    <row r="129" spans="2:65" s="492" customFormat="1" ht="25.5" customHeight="1">
      <c r="B129" s="493"/>
      <c r="C129" s="572" t="s">
        <v>332</v>
      </c>
      <c r="D129" s="572" t="s">
        <v>199</v>
      </c>
      <c r="E129" s="573" t="s">
        <v>2049</v>
      </c>
      <c r="F129" s="574" t="s">
        <v>2050</v>
      </c>
      <c r="G129" s="575" t="s">
        <v>213</v>
      </c>
      <c r="H129" s="576">
        <v>15.365</v>
      </c>
      <c r="I129" s="7"/>
      <c r="J129" s="577">
        <f>ROUND(I129*H129,0)</f>
        <v>0</v>
      </c>
      <c r="K129" s="574" t="s">
        <v>203</v>
      </c>
      <c r="L129" s="493"/>
      <c r="M129" s="578" t="s">
        <v>5</v>
      </c>
      <c r="N129" s="579" t="s">
        <v>53</v>
      </c>
      <c r="O129" s="494"/>
      <c r="P129" s="580">
        <f>O129*H129</f>
        <v>0</v>
      </c>
      <c r="Q129" s="580">
        <v>0</v>
      </c>
      <c r="R129" s="580">
        <f>Q129*H129</f>
        <v>0</v>
      </c>
      <c r="S129" s="580">
        <v>0</v>
      </c>
      <c r="T129" s="581">
        <f>S129*H129</f>
        <v>0</v>
      </c>
      <c r="AR129" s="482" t="s">
        <v>129</v>
      </c>
      <c r="AT129" s="482" t="s">
        <v>199</v>
      </c>
      <c r="AU129" s="482" t="s">
        <v>89</v>
      </c>
      <c r="AY129" s="482" t="s">
        <v>197</v>
      </c>
      <c r="BE129" s="582">
        <f>IF(N129="základní",J129,0)</f>
        <v>0</v>
      </c>
      <c r="BF129" s="582">
        <f>IF(N129="snížená",J129,0)</f>
        <v>0</v>
      </c>
      <c r="BG129" s="582">
        <f>IF(N129="zákl. přenesená",J129,0)</f>
        <v>0</v>
      </c>
      <c r="BH129" s="582">
        <f>IF(N129="sníž. přenesená",J129,0)</f>
        <v>0</v>
      </c>
      <c r="BI129" s="582">
        <f>IF(N129="nulová",J129,0)</f>
        <v>0</v>
      </c>
      <c r="BJ129" s="482" t="s">
        <v>11</v>
      </c>
      <c r="BK129" s="582">
        <f>ROUND(I129*H129,0)</f>
        <v>0</v>
      </c>
      <c r="BL129" s="482" t="s">
        <v>129</v>
      </c>
      <c r="BM129" s="482" t="s">
        <v>6748</v>
      </c>
    </row>
    <row r="130" spans="2:65" s="492" customFormat="1" ht="175.5">
      <c r="B130" s="493"/>
      <c r="D130" s="594" t="s">
        <v>257</v>
      </c>
      <c r="F130" s="595" t="s">
        <v>2052</v>
      </c>
      <c r="L130" s="493"/>
      <c r="M130" s="596"/>
      <c r="N130" s="494"/>
      <c r="O130" s="494"/>
      <c r="P130" s="494"/>
      <c r="Q130" s="494"/>
      <c r="R130" s="494"/>
      <c r="S130" s="494"/>
      <c r="T130" s="597"/>
      <c r="AT130" s="482" t="s">
        <v>257</v>
      </c>
      <c r="AU130" s="482" t="s">
        <v>89</v>
      </c>
    </row>
    <row r="131" spans="2:65" s="599" customFormat="1">
      <c r="B131" s="598"/>
      <c r="D131" s="594" t="s">
        <v>205</v>
      </c>
      <c r="E131" s="600" t="s">
        <v>5</v>
      </c>
      <c r="F131" s="601" t="s">
        <v>6729</v>
      </c>
      <c r="H131" s="600" t="s">
        <v>5</v>
      </c>
      <c r="L131" s="598"/>
      <c r="M131" s="602"/>
      <c r="N131" s="603"/>
      <c r="O131" s="603"/>
      <c r="P131" s="603"/>
      <c r="Q131" s="603"/>
      <c r="R131" s="603"/>
      <c r="S131" s="603"/>
      <c r="T131" s="604"/>
      <c r="AT131" s="600" t="s">
        <v>205</v>
      </c>
      <c r="AU131" s="600" t="s">
        <v>89</v>
      </c>
      <c r="AV131" s="599" t="s">
        <v>11</v>
      </c>
      <c r="AW131" s="599" t="s">
        <v>43</v>
      </c>
      <c r="AX131" s="599" t="s">
        <v>82</v>
      </c>
      <c r="AY131" s="600" t="s">
        <v>197</v>
      </c>
    </row>
    <row r="132" spans="2:65" s="599" customFormat="1">
      <c r="B132" s="598"/>
      <c r="D132" s="594" t="s">
        <v>205</v>
      </c>
      <c r="E132" s="600" t="s">
        <v>5</v>
      </c>
      <c r="F132" s="601" t="s">
        <v>5318</v>
      </c>
      <c r="H132" s="600" t="s">
        <v>5</v>
      </c>
      <c r="L132" s="598"/>
      <c r="M132" s="602"/>
      <c r="N132" s="603"/>
      <c r="O132" s="603"/>
      <c r="P132" s="603"/>
      <c r="Q132" s="603"/>
      <c r="R132" s="603"/>
      <c r="S132" s="603"/>
      <c r="T132" s="604"/>
      <c r="AT132" s="600" t="s">
        <v>205</v>
      </c>
      <c r="AU132" s="600" t="s">
        <v>89</v>
      </c>
      <c r="AV132" s="599" t="s">
        <v>11</v>
      </c>
      <c r="AW132" s="599" t="s">
        <v>43</v>
      </c>
      <c r="AX132" s="599" t="s">
        <v>82</v>
      </c>
      <c r="AY132" s="600" t="s">
        <v>197</v>
      </c>
    </row>
    <row r="133" spans="2:65" s="606" customFormat="1">
      <c r="B133" s="605"/>
      <c r="D133" s="594" t="s">
        <v>205</v>
      </c>
      <c r="E133" s="607" t="s">
        <v>5</v>
      </c>
      <c r="F133" s="608" t="s">
        <v>6730</v>
      </c>
      <c r="H133" s="609">
        <v>16</v>
      </c>
      <c r="L133" s="605"/>
      <c r="M133" s="610"/>
      <c r="N133" s="611"/>
      <c r="O133" s="611"/>
      <c r="P133" s="611"/>
      <c r="Q133" s="611"/>
      <c r="R133" s="611"/>
      <c r="S133" s="611"/>
      <c r="T133" s="612"/>
      <c r="AT133" s="607" t="s">
        <v>205</v>
      </c>
      <c r="AU133" s="607" t="s">
        <v>89</v>
      </c>
      <c r="AV133" s="606" t="s">
        <v>89</v>
      </c>
      <c r="AW133" s="606" t="s">
        <v>43</v>
      </c>
      <c r="AX133" s="606" t="s">
        <v>82</v>
      </c>
      <c r="AY133" s="607" t="s">
        <v>197</v>
      </c>
    </row>
    <row r="134" spans="2:65" s="599" customFormat="1">
      <c r="B134" s="598"/>
      <c r="D134" s="594" t="s">
        <v>205</v>
      </c>
      <c r="E134" s="600" t="s">
        <v>5</v>
      </c>
      <c r="F134" s="601" t="s">
        <v>6749</v>
      </c>
      <c r="H134" s="600" t="s">
        <v>5</v>
      </c>
      <c r="L134" s="598"/>
      <c r="M134" s="602"/>
      <c r="N134" s="603"/>
      <c r="O134" s="603"/>
      <c r="P134" s="603"/>
      <c r="Q134" s="603"/>
      <c r="R134" s="603"/>
      <c r="S134" s="603"/>
      <c r="T134" s="604"/>
      <c r="AT134" s="600" t="s">
        <v>205</v>
      </c>
      <c r="AU134" s="600" t="s">
        <v>89</v>
      </c>
      <c r="AV134" s="599" t="s">
        <v>11</v>
      </c>
      <c r="AW134" s="599" t="s">
        <v>43</v>
      </c>
      <c r="AX134" s="599" t="s">
        <v>82</v>
      </c>
      <c r="AY134" s="600" t="s">
        <v>197</v>
      </c>
    </row>
    <row r="135" spans="2:65" s="606" customFormat="1">
      <c r="B135" s="605"/>
      <c r="D135" s="594" t="s">
        <v>205</v>
      </c>
      <c r="E135" s="607" t="s">
        <v>5</v>
      </c>
      <c r="F135" s="608" t="s">
        <v>6750</v>
      </c>
      <c r="H135" s="609">
        <v>-1</v>
      </c>
      <c r="L135" s="605"/>
      <c r="M135" s="610"/>
      <c r="N135" s="611"/>
      <c r="O135" s="611"/>
      <c r="P135" s="611"/>
      <c r="Q135" s="611"/>
      <c r="R135" s="611"/>
      <c r="S135" s="611"/>
      <c r="T135" s="612"/>
      <c r="AT135" s="607" t="s">
        <v>205</v>
      </c>
      <c r="AU135" s="607" t="s">
        <v>89</v>
      </c>
      <c r="AV135" s="606" t="s">
        <v>89</v>
      </c>
      <c r="AW135" s="606" t="s">
        <v>43</v>
      </c>
      <c r="AX135" s="606" t="s">
        <v>82</v>
      </c>
      <c r="AY135" s="607" t="s">
        <v>197</v>
      </c>
    </row>
    <row r="136" spans="2:65" s="599" customFormat="1">
      <c r="B136" s="598"/>
      <c r="D136" s="594" t="s">
        <v>205</v>
      </c>
      <c r="E136" s="600" t="s">
        <v>5</v>
      </c>
      <c r="F136" s="601" t="s">
        <v>6751</v>
      </c>
      <c r="H136" s="600" t="s">
        <v>5</v>
      </c>
      <c r="L136" s="598"/>
      <c r="M136" s="602"/>
      <c r="N136" s="603"/>
      <c r="O136" s="603"/>
      <c r="P136" s="603"/>
      <c r="Q136" s="603"/>
      <c r="R136" s="603"/>
      <c r="S136" s="603"/>
      <c r="T136" s="604"/>
      <c r="AT136" s="600" t="s">
        <v>205</v>
      </c>
      <c r="AU136" s="600" t="s">
        <v>89</v>
      </c>
      <c r="AV136" s="599" t="s">
        <v>11</v>
      </c>
      <c r="AW136" s="599" t="s">
        <v>43</v>
      </c>
      <c r="AX136" s="599" t="s">
        <v>82</v>
      </c>
      <c r="AY136" s="600" t="s">
        <v>197</v>
      </c>
    </row>
    <row r="137" spans="2:65" s="606" customFormat="1">
      <c r="B137" s="605"/>
      <c r="D137" s="594" t="s">
        <v>205</v>
      </c>
      <c r="E137" s="607" t="s">
        <v>5</v>
      </c>
      <c r="F137" s="608" t="s">
        <v>6752</v>
      </c>
      <c r="H137" s="609">
        <v>-4</v>
      </c>
      <c r="L137" s="605"/>
      <c r="M137" s="610"/>
      <c r="N137" s="611"/>
      <c r="O137" s="611"/>
      <c r="P137" s="611"/>
      <c r="Q137" s="611"/>
      <c r="R137" s="611"/>
      <c r="S137" s="611"/>
      <c r="T137" s="612"/>
      <c r="AT137" s="607" t="s">
        <v>205</v>
      </c>
      <c r="AU137" s="607" t="s">
        <v>89</v>
      </c>
      <c r="AV137" s="606" t="s">
        <v>89</v>
      </c>
      <c r="AW137" s="606" t="s">
        <v>43</v>
      </c>
      <c r="AX137" s="606" t="s">
        <v>82</v>
      </c>
      <c r="AY137" s="607" t="s">
        <v>197</v>
      </c>
    </row>
    <row r="138" spans="2:65" s="622" customFormat="1">
      <c r="B138" s="621"/>
      <c r="D138" s="594" t="s">
        <v>205</v>
      </c>
      <c r="E138" s="623" t="s">
        <v>5</v>
      </c>
      <c r="F138" s="624" t="s">
        <v>6753</v>
      </c>
      <c r="H138" s="625">
        <v>11</v>
      </c>
      <c r="L138" s="621"/>
      <c r="M138" s="626"/>
      <c r="N138" s="627"/>
      <c r="O138" s="627"/>
      <c r="P138" s="627"/>
      <c r="Q138" s="627"/>
      <c r="R138" s="627"/>
      <c r="S138" s="627"/>
      <c r="T138" s="628"/>
      <c r="AT138" s="623" t="s">
        <v>205</v>
      </c>
      <c r="AU138" s="623" t="s">
        <v>89</v>
      </c>
      <c r="AV138" s="622" t="s">
        <v>114</v>
      </c>
      <c r="AW138" s="622" t="s">
        <v>43</v>
      </c>
      <c r="AX138" s="622" t="s">
        <v>82</v>
      </c>
      <c r="AY138" s="623" t="s">
        <v>197</v>
      </c>
    </row>
    <row r="139" spans="2:65" s="606" customFormat="1">
      <c r="B139" s="605"/>
      <c r="D139" s="594" t="s">
        <v>205</v>
      </c>
      <c r="E139" s="607" t="s">
        <v>5</v>
      </c>
      <c r="F139" s="608" t="s">
        <v>6734</v>
      </c>
      <c r="H139" s="609">
        <v>6.4</v>
      </c>
      <c r="L139" s="605"/>
      <c r="M139" s="610"/>
      <c r="N139" s="611"/>
      <c r="O139" s="611"/>
      <c r="P139" s="611"/>
      <c r="Q139" s="611"/>
      <c r="R139" s="611"/>
      <c r="S139" s="611"/>
      <c r="T139" s="612"/>
      <c r="AT139" s="607" t="s">
        <v>205</v>
      </c>
      <c r="AU139" s="607" t="s">
        <v>89</v>
      </c>
      <c r="AV139" s="606" t="s">
        <v>89</v>
      </c>
      <c r="AW139" s="606" t="s">
        <v>43</v>
      </c>
      <c r="AX139" s="606" t="s">
        <v>82</v>
      </c>
      <c r="AY139" s="607" t="s">
        <v>197</v>
      </c>
    </row>
    <row r="140" spans="2:65" s="599" customFormat="1">
      <c r="B140" s="598"/>
      <c r="D140" s="594" t="s">
        <v>205</v>
      </c>
      <c r="E140" s="600" t="s">
        <v>5</v>
      </c>
      <c r="F140" s="601" t="s">
        <v>6754</v>
      </c>
      <c r="H140" s="600" t="s">
        <v>5</v>
      </c>
      <c r="L140" s="598"/>
      <c r="M140" s="602"/>
      <c r="N140" s="603"/>
      <c r="O140" s="603"/>
      <c r="P140" s="603"/>
      <c r="Q140" s="603"/>
      <c r="R140" s="603"/>
      <c r="S140" s="603"/>
      <c r="T140" s="604"/>
      <c r="AT140" s="600" t="s">
        <v>205</v>
      </c>
      <c r="AU140" s="600" t="s">
        <v>89</v>
      </c>
      <c r="AV140" s="599" t="s">
        <v>11</v>
      </c>
      <c r="AW140" s="599" t="s">
        <v>43</v>
      </c>
      <c r="AX140" s="599" t="s">
        <v>82</v>
      </c>
      <c r="AY140" s="600" t="s">
        <v>197</v>
      </c>
    </row>
    <row r="141" spans="2:65" s="606" customFormat="1">
      <c r="B141" s="605"/>
      <c r="D141" s="594" t="s">
        <v>205</v>
      </c>
      <c r="E141" s="607" t="s">
        <v>5</v>
      </c>
      <c r="F141" s="608" t="s">
        <v>6755</v>
      </c>
      <c r="H141" s="609">
        <v>-0.22500000000000001</v>
      </c>
      <c r="L141" s="605"/>
      <c r="M141" s="610"/>
      <c r="N141" s="611"/>
      <c r="O141" s="611"/>
      <c r="P141" s="611"/>
      <c r="Q141" s="611"/>
      <c r="R141" s="611"/>
      <c r="S141" s="611"/>
      <c r="T141" s="612"/>
      <c r="AT141" s="607" t="s">
        <v>205</v>
      </c>
      <c r="AU141" s="607" t="s">
        <v>89</v>
      </c>
      <c r="AV141" s="606" t="s">
        <v>89</v>
      </c>
      <c r="AW141" s="606" t="s">
        <v>43</v>
      </c>
      <c r="AX141" s="606" t="s">
        <v>82</v>
      </c>
      <c r="AY141" s="607" t="s">
        <v>197</v>
      </c>
    </row>
    <row r="142" spans="2:65" s="599" customFormat="1">
      <c r="B142" s="598"/>
      <c r="D142" s="594" t="s">
        <v>205</v>
      </c>
      <c r="E142" s="600" t="s">
        <v>5</v>
      </c>
      <c r="F142" s="601" t="s">
        <v>6756</v>
      </c>
      <c r="H142" s="600" t="s">
        <v>5</v>
      </c>
      <c r="L142" s="598"/>
      <c r="M142" s="602"/>
      <c r="N142" s="603"/>
      <c r="O142" s="603"/>
      <c r="P142" s="603"/>
      <c r="Q142" s="603"/>
      <c r="R142" s="603"/>
      <c r="S142" s="603"/>
      <c r="T142" s="604"/>
      <c r="AT142" s="600" t="s">
        <v>205</v>
      </c>
      <c r="AU142" s="600" t="s">
        <v>89</v>
      </c>
      <c r="AV142" s="599" t="s">
        <v>11</v>
      </c>
      <c r="AW142" s="599" t="s">
        <v>43</v>
      </c>
      <c r="AX142" s="599" t="s">
        <v>82</v>
      </c>
      <c r="AY142" s="600" t="s">
        <v>197</v>
      </c>
    </row>
    <row r="143" spans="2:65" s="606" customFormat="1">
      <c r="B143" s="605"/>
      <c r="D143" s="594" t="s">
        <v>205</v>
      </c>
      <c r="E143" s="607" t="s">
        <v>5</v>
      </c>
      <c r="F143" s="608" t="s">
        <v>6757</v>
      </c>
      <c r="H143" s="609">
        <v>-1.81</v>
      </c>
      <c r="L143" s="605"/>
      <c r="M143" s="610"/>
      <c r="N143" s="611"/>
      <c r="O143" s="611"/>
      <c r="P143" s="611"/>
      <c r="Q143" s="611"/>
      <c r="R143" s="611"/>
      <c r="S143" s="611"/>
      <c r="T143" s="612"/>
      <c r="AT143" s="607" t="s">
        <v>205</v>
      </c>
      <c r="AU143" s="607" t="s">
        <v>89</v>
      </c>
      <c r="AV143" s="606" t="s">
        <v>89</v>
      </c>
      <c r="AW143" s="606" t="s">
        <v>43</v>
      </c>
      <c r="AX143" s="606" t="s">
        <v>82</v>
      </c>
      <c r="AY143" s="607" t="s">
        <v>197</v>
      </c>
    </row>
    <row r="144" spans="2:65" s="622" customFormat="1">
      <c r="B144" s="621"/>
      <c r="D144" s="594" t="s">
        <v>205</v>
      </c>
      <c r="E144" s="623" t="s">
        <v>5</v>
      </c>
      <c r="F144" s="624" t="s">
        <v>6758</v>
      </c>
      <c r="H144" s="625">
        <v>4.3650000000000002</v>
      </c>
      <c r="L144" s="621"/>
      <c r="M144" s="626"/>
      <c r="N144" s="627"/>
      <c r="O144" s="627"/>
      <c r="P144" s="627"/>
      <c r="Q144" s="627"/>
      <c r="R144" s="627"/>
      <c r="S144" s="627"/>
      <c r="T144" s="628"/>
      <c r="AT144" s="623" t="s">
        <v>205</v>
      </c>
      <c r="AU144" s="623" t="s">
        <v>89</v>
      </c>
      <c r="AV144" s="622" t="s">
        <v>114</v>
      </c>
      <c r="AW144" s="622" t="s">
        <v>43</v>
      </c>
      <c r="AX144" s="622" t="s">
        <v>82</v>
      </c>
      <c r="AY144" s="623" t="s">
        <v>197</v>
      </c>
    </row>
    <row r="145" spans="2:65" s="614" customFormat="1">
      <c r="B145" s="613"/>
      <c r="D145" s="594" t="s">
        <v>205</v>
      </c>
      <c r="E145" s="615" t="s">
        <v>5</v>
      </c>
      <c r="F145" s="616" t="s">
        <v>210</v>
      </c>
      <c r="H145" s="617">
        <v>15.365</v>
      </c>
      <c r="L145" s="613"/>
      <c r="M145" s="618"/>
      <c r="N145" s="619"/>
      <c r="O145" s="619"/>
      <c r="P145" s="619"/>
      <c r="Q145" s="619"/>
      <c r="R145" s="619"/>
      <c r="S145" s="619"/>
      <c r="T145" s="620"/>
      <c r="AT145" s="615" t="s">
        <v>205</v>
      </c>
      <c r="AU145" s="615" t="s">
        <v>89</v>
      </c>
      <c r="AV145" s="614" t="s">
        <v>129</v>
      </c>
      <c r="AW145" s="614" t="s">
        <v>43</v>
      </c>
      <c r="AX145" s="614" t="s">
        <v>11</v>
      </c>
      <c r="AY145" s="615" t="s">
        <v>197</v>
      </c>
    </row>
    <row r="146" spans="2:65" s="492" customFormat="1" ht="38.25" customHeight="1">
      <c r="B146" s="493"/>
      <c r="C146" s="572" t="s">
        <v>340</v>
      </c>
      <c r="D146" s="572" t="s">
        <v>199</v>
      </c>
      <c r="E146" s="573" t="s">
        <v>5483</v>
      </c>
      <c r="F146" s="574" t="s">
        <v>5484</v>
      </c>
      <c r="G146" s="575" t="s">
        <v>213</v>
      </c>
      <c r="H146" s="576">
        <v>3.9049999999999998</v>
      </c>
      <c r="I146" s="7"/>
      <c r="J146" s="577">
        <f>ROUND(I146*H146,0)</f>
        <v>0</v>
      </c>
      <c r="K146" s="574" t="s">
        <v>203</v>
      </c>
      <c r="L146" s="493"/>
      <c r="M146" s="578" t="s">
        <v>5</v>
      </c>
      <c r="N146" s="579" t="s">
        <v>53</v>
      </c>
      <c r="O146" s="494"/>
      <c r="P146" s="580">
        <f>O146*H146</f>
        <v>0</v>
      </c>
      <c r="Q146" s="580">
        <v>0</v>
      </c>
      <c r="R146" s="580">
        <f>Q146*H146</f>
        <v>0</v>
      </c>
      <c r="S146" s="580">
        <v>0</v>
      </c>
      <c r="T146" s="581">
        <f>S146*H146</f>
        <v>0</v>
      </c>
      <c r="AR146" s="482" t="s">
        <v>129</v>
      </c>
      <c r="AT146" s="482" t="s">
        <v>199</v>
      </c>
      <c r="AU146" s="482" t="s">
        <v>89</v>
      </c>
      <c r="AY146" s="482" t="s">
        <v>197</v>
      </c>
      <c r="BE146" s="582">
        <f>IF(N146="základní",J146,0)</f>
        <v>0</v>
      </c>
      <c r="BF146" s="582">
        <f>IF(N146="snížená",J146,0)</f>
        <v>0</v>
      </c>
      <c r="BG146" s="582">
        <f>IF(N146="zákl. přenesená",J146,0)</f>
        <v>0</v>
      </c>
      <c r="BH146" s="582">
        <f>IF(N146="sníž. přenesená",J146,0)</f>
        <v>0</v>
      </c>
      <c r="BI146" s="582">
        <f>IF(N146="nulová",J146,0)</f>
        <v>0</v>
      </c>
      <c r="BJ146" s="482" t="s">
        <v>11</v>
      </c>
      <c r="BK146" s="582">
        <f>ROUND(I146*H146,0)</f>
        <v>0</v>
      </c>
      <c r="BL146" s="482" t="s">
        <v>129</v>
      </c>
      <c r="BM146" s="482" t="s">
        <v>6759</v>
      </c>
    </row>
    <row r="147" spans="2:65" s="492" customFormat="1" ht="94.5">
      <c r="B147" s="493"/>
      <c r="D147" s="594" t="s">
        <v>257</v>
      </c>
      <c r="F147" s="595" t="s">
        <v>5486</v>
      </c>
      <c r="L147" s="493"/>
      <c r="M147" s="596"/>
      <c r="N147" s="494"/>
      <c r="O147" s="494"/>
      <c r="P147" s="494"/>
      <c r="Q147" s="494"/>
      <c r="R147" s="494"/>
      <c r="S147" s="494"/>
      <c r="T147" s="597"/>
      <c r="AT147" s="482" t="s">
        <v>257</v>
      </c>
      <c r="AU147" s="482" t="s">
        <v>89</v>
      </c>
    </row>
    <row r="148" spans="2:65" s="599" customFormat="1">
      <c r="B148" s="598"/>
      <c r="D148" s="594" t="s">
        <v>205</v>
      </c>
      <c r="E148" s="600" t="s">
        <v>5</v>
      </c>
      <c r="F148" s="601" t="s">
        <v>6729</v>
      </c>
      <c r="H148" s="600" t="s">
        <v>5</v>
      </c>
      <c r="L148" s="598"/>
      <c r="M148" s="602"/>
      <c r="N148" s="603"/>
      <c r="O148" s="603"/>
      <c r="P148" s="603"/>
      <c r="Q148" s="603"/>
      <c r="R148" s="603"/>
      <c r="S148" s="603"/>
      <c r="T148" s="604"/>
      <c r="AT148" s="600" t="s">
        <v>205</v>
      </c>
      <c r="AU148" s="600" t="s">
        <v>89</v>
      </c>
      <c r="AV148" s="599" t="s">
        <v>11</v>
      </c>
      <c r="AW148" s="599" t="s">
        <v>43</v>
      </c>
      <c r="AX148" s="599" t="s">
        <v>82</v>
      </c>
      <c r="AY148" s="600" t="s">
        <v>197</v>
      </c>
    </row>
    <row r="149" spans="2:65" s="606" customFormat="1">
      <c r="B149" s="605"/>
      <c r="D149" s="594" t="s">
        <v>205</v>
      </c>
      <c r="E149" s="607" t="s">
        <v>5</v>
      </c>
      <c r="F149" s="608" t="s">
        <v>6760</v>
      </c>
      <c r="H149" s="609">
        <v>4</v>
      </c>
      <c r="L149" s="605"/>
      <c r="M149" s="610"/>
      <c r="N149" s="611"/>
      <c r="O149" s="611"/>
      <c r="P149" s="611"/>
      <c r="Q149" s="611"/>
      <c r="R149" s="611"/>
      <c r="S149" s="611"/>
      <c r="T149" s="612"/>
      <c r="AT149" s="607" t="s">
        <v>205</v>
      </c>
      <c r="AU149" s="607" t="s">
        <v>89</v>
      </c>
      <c r="AV149" s="606" t="s">
        <v>89</v>
      </c>
      <c r="AW149" s="606" t="s">
        <v>43</v>
      </c>
      <c r="AX149" s="606" t="s">
        <v>82</v>
      </c>
      <c r="AY149" s="607" t="s">
        <v>197</v>
      </c>
    </row>
    <row r="150" spans="2:65" s="599" customFormat="1">
      <c r="B150" s="598"/>
      <c r="D150" s="594" t="s">
        <v>205</v>
      </c>
      <c r="E150" s="600" t="s">
        <v>5</v>
      </c>
      <c r="F150" s="601" t="s">
        <v>5873</v>
      </c>
      <c r="H150" s="600" t="s">
        <v>5</v>
      </c>
      <c r="L150" s="598"/>
      <c r="M150" s="602"/>
      <c r="N150" s="603"/>
      <c r="O150" s="603"/>
      <c r="P150" s="603"/>
      <c r="Q150" s="603"/>
      <c r="R150" s="603"/>
      <c r="S150" s="603"/>
      <c r="T150" s="604"/>
      <c r="AT150" s="600" t="s">
        <v>205</v>
      </c>
      <c r="AU150" s="600" t="s">
        <v>89</v>
      </c>
      <c r="AV150" s="599" t="s">
        <v>11</v>
      </c>
      <c r="AW150" s="599" t="s">
        <v>43</v>
      </c>
      <c r="AX150" s="599" t="s">
        <v>82</v>
      </c>
      <c r="AY150" s="600" t="s">
        <v>197</v>
      </c>
    </row>
    <row r="151" spans="2:65" s="606" customFormat="1">
      <c r="B151" s="605"/>
      <c r="D151" s="594" t="s">
        <v>205</v>
      </c>
      <c r="E151" s="607" t="s">
        <v>5</v>
      </c>
      <c r="F151" s="608" t="s">
        <v>6761</v>
      </c>
      <c r="H151" s="609">
        <v>-9.5000000000000001E-2</v>
      </c>
      <c r="L151" s="605"/>
      <c r="M151" s="610"/>
      <c r="N151" s="611"/>
      <c r="O151" s="611"/>
      <c r="P151" s="611"/>
      <c r="Q151" s="611"/>
      <c r="R151" s="611"/>
      <c r="S151" s="611"/>
      <c r="T151" s="612"/>
      <c r="AT151" s="607" t="s">
        <v>205</v>
      </c>
      <c r="AU151" s="607" t="s">
        <v>89</v>
      </c>
      <c r="AV151" s="606" t="s">
        <v>89</v>
      </c>
      <c r="AW151" s="606" t="s">
        <v>43</v>
      </c>
      <c r="AX151" s="606" t="s">
        <v>82</v>
      </c>
      <c r="AY151" s="607" t="s">
        <v>197</v>
      </c>
    </row>
    <row r="152" spans="2:65" s="614" customFormat="1">
      <c r="B152" s="613"/>
      <c r="D152" s="594" t="s">
        <v>205</v>
      </c>
      <c r="E152" s="615" t="s">
        <v>5</v>
      </c>
      <c r="F152" s="616" t="s">
        <v>210</v>
      </c>
      <c r="H152" s="617">
        <v>3.9049999999999998</v>
      </c>
      <c r="L152" s="613"/>
      <c r="M152" s="618"/>
      <c r="N152" s="619"/>
      <c r="O152" s="619"/>
      <c r="P152" s="619"/>
      <c r="Q152" s="619"/>
      <c r="R152" s="619"/>
      <c r="S152" s="619"/>
      <c r="T152" s="620"/>
      <c r="AT152" s="615" t="s">
        <v>205</v>
      </c>
      <c r="AU152" s="615" t="s">
        <v>89</v>
      </c>
      <c r="AV152" s="614" t="s">
        <v>129</v>
      </c>
      <c r="AW152" s="614" t="s">
        <v>43</v>
      </c>
      <c r="AX152" s="614" t="s">
        <v>11</v>
      </c>
      <c r="AY152" s="615" t="s">
        <v>197</v>
      </c>
    </row>
    <row r="153" spans="2:65" s="492" customFormat="1" ht="16.5" customHeight="1">
      <c r="B153" s="493"/>
      <c r="C153" s="629" t="s">
        <v>345</v>
      </c>
      <c r="D153" s="629" t="s">
        <v>1907</v>
      </c>
      <c r="E153" s="630" t="s">
        <v>5491</v>
      </c>
      <c r="F153" s="631" t="s">
        <v>5492</v>
      </c>
      <c r="G153" s="632" t="s">
        <v>271</v>
      </c>
      <c r="H153" s="633">
        <v>7.81</v>
      </c>
      <c r="I153" s="11"/>
      <c r="J153" s="634">
        <f>ROUND(I153*H153,0)</f>
        <v>0</v>
      </c>
      <c r="K153" s="631" t="s">
        <v>203</v>
      </c>
      <c r="L153" s="635"/>
      <c r="M153" s="636" t="s">
        <v>5</v>
      </c>
      <c r="N153" s="637" t="s">
        <v>53</v>
      </c>
      <c r="O153" s="494"/>
      <c r="P153" s="580">
        <f>O153*H153</f>
        <v>0</v>
      </c>
      <c r="Q153" s="580">
        <v>1</v>
      </c>
      <c r="R153" s="580">
        <f>Q153*H153</f>
        <v>7.81</v>
      </c>
      <c r="S153" s="580">
        <v>0</v>
      </c>
      <c r="T153" s="581">
        <f>S153*H153</f>
        <v>0</v>
      </c>
      <c r="AR153" s="482" t="s">
        <v>303</v>
      </c>
      <c r="AT153" s="482" t="s">
        <v>1907</v>
      </c>
      <c r="AU153" s="482" t="s">
        <v>89</v>
      </c>
      <c r="AY153" s="482" t="s">
        <v>197</v>
      </c>
      <c r="BE153" s="582">
        <f>IF(N153="základní",J153,0)</f>
        <v>0</v>
      </c>
      <c r="BF153" s="582">
        <f>IF(N153="snížená",J153,0)</f>
        <v>0</v>
      </c>
      <c r="BG153" s="582">
        <f>IF(N153="zákl. přenesená",J153,0)</f>
        <v>0</v>
      </c>
      <c r="BH153" s="582">
        <f>IF(N153="sníž. přenesená",J153,0)</f>
        <v>0</v>
      </c>
      <c r="BI153" s="582">
        <f>IF(N153="nulová",J153,0)</f>
        <v>0</v>
      </c>
      <c r="BJ153" s="482" t="s">
        <v>11</v>
      </c>
      <c r="BK153" s="582">
        <f>ROUND(I153*H153,0)</f>
        <v>0</v>
      </c>
      <c r="BL153" s="482" t="s">
        <v>129</v>
      </c>
      <c r="BM153" s="482" t="s">
        <v>6762</v>
      </c>
    </row>
    <row r="154" spans="2:65" s="606" customFormat="1">
      <c r="B154" s="605"/>
      <c r="D154" s="594" t="s">
        <v>205</v>
      </c>
      <c r="F154" s="608" t="s">
        <v>6763</v>
      </c>
      <c r="H154" s="609">
        <v>7.81</v>
      </c>
      <c r="L154" s="605"/>
      <c r="M154" s="610"/>
      <c r="N154" s="611"/>
      <c r="O154" s="611"/>
      <c r="P154" s="611"/>
      <c r="Q154" s="611"/>
      <c r="R154" s="611"/>
      <c r="S154" s="611"/>
      <c r="T154" s="612"/>
      <c r="AT154" s="607" t="s">
        <v>205</v>
      </c>
      <c r="AU154" s="607" t="s">
        <v>89</v>
      </c>
      <c r="AV154" s="606" t="s">
        <v>89</v>
      </c>
      <c r="AW154" s="606" t="s">
        <v>6</v>
      </c>
      <c r="AX154" s="606" t="s">
        <v>11</v>
      </c>
      <c r="AY154" s="607" t="s">
        <v>197</v>
      </c>
    </row>
    <row r="155" spans="2:65" s="560" customFormat="1" ht="29.85" customHeight="1">
      <c r="B155" s="559"/>
      <c r="D155" s="561" t="s">
        <v>81</v>
      </c>
      <c r="E155" s="570" t="s">
        <v>129</v>
      </c>
      <c r="F155" s="570" t="s">
        <v>319</v>
      </c>
      <c r="J155" s="571">
        <f>BK155</f>
        <v>0</v>
      </c>
      <c r="L155" s="559"/>
      <c r="M155" s="564"/>
      <c r="N155" s="565"/>
      <c r="O155" s="565"/>
      <c r="P155" s="566">
        <f>SUM(P156:P171)</f>
        <v>0</v>
      </c>
      <c r="Q155" s="565"/>
      <c r="R155" s="566">
        <f>SUM(R156:R171)</f>
        <v>3.7919999999999998E-3</v>
      </c>
      <c r="S155" s="565"/>
      <c r="T155" s="567">
        <f>SUM(T156:T171)</f>
        <v>0</v>
      </c>
      <c r="AR155" s="561" t="s">
        <v>11</v>
      </c>
      <c r="AT155" s="568" t="s">
        <v>81</v>
      </c>
      <c r="AU155" s="568" t="s">
        <v>11</v>
      </c>
      <c r="AY155" s="561" t="s">
        <v>197</v>
      </c>
      <c r="BK155" s="569">
        <f>SUM(BK156:BK171)</f>
        <v>0</v>
      </c>
    </row>
    <row r="156" spans="2:65" s="492" customFormat="1" ht="25.5" customHeight="1">
      <c r="B156" s="493"/>
      <c r="C156" s="572" t="s">
        <v>350</v>
      </c>
      <c r="D156" s="572" t="s">
        <v>199</v>
      </c>
      <c r="E156" s="573" t="s">
        <v>5338</v>
      </c>
      <c r="F156" s="574" t="s">
        <v>5339</v>
      </c>
      <c r="G156" s="575" t="s">
        <v>213</v>
      </c>
      <c r="H156" s="576">
        <v>1</v>
      </c>
      <c r="I156" s="7"/>
      <c r="J156" s="577">
        <f>ROUND(I156*H156,0)</f>
        <v>0</v>
      </c>
      <c r="K156" s="574" t="s">
        <v>203</v>
      </c>
      <c r="L156" s="493"/>
      <c r="M156" s="578" t="s">
        <v>5</v>
      </c>
      <c r="N156" s="579" t="s">
        <v>53</v>
      </c>
      <c r="O156" s="494"/>
      <c r="P156" s="580">
        <f>O156*H156</f>
        <v>0</v>
      </c>
      <c r="Q156" s="580">
        <v>0</v>
      </c>
      <c r="R156" s="580">
        <f>Q156*H156</f>
        <v>0</v>
      </c>
      <c r="S156" s="580">
        <v>0</v>
      </c>
      <c r="T156" s="581">
        <f>S156*H156</f>
        <v>0</v>
      </c>
      <c r="AR156" s="482" t="s">
        <v>129</v>
      </c>
      <c r="AT156" s="482" t="s">
        <v>199</v>
      </c>
      <c r="AU156" s="482" t="s">
        <v>89</v>
      </c>
      <c r="AY156" s="482" t="s">
        <v>197</v>
      </c>
      <c r="BE156" s="582">
        <f>IF(N156="základní",J156,0)</f>
        <v>0</v>
      </c>
      <c r="BF156" s="582">
        <f>IF(N156="snížená",J156,0)</f>
        <v>0</v>
      </c>
      <c r="BG156" s="582">
        <f>IF(N156="zákl. přenesená",J156,0)</f>
        <v>0</v>
      </c>
      <c r="BH156" s="582">
        <f>IF(N156="sníž. přenesená",J156,0)</f>
        <v>0</v>
      </c>
      <c r="BI156" s="582">
        <f>IF(N156="nulová",J156,0)</f>
        <v>0</v>
      </c>
      <c r="BJ156" s="482" t="s">
        <v>11</v>
      </c>
      <c r="BK156" s="582">
        <f>ROUND(I156*H156,0)</f>
        <v>0</v>
      </c>
      <c r="BL156" s="482" t="s">
        <v>129</v>
      </c>
      <c r="BM156" s="482" t="s">
        <v>6764</v>
      </c>
    </row>
    <row r="157" spans="2:65" s="492" customFormat="1" ht="54">
      <c r="B157" s="493"/>
      <c r="D157" s="594" t="s">
        <v>257</v>
      </c>
      <c r="F157" s="595" t="s">
        <v>5341</v>
      </c>
      <c r="L157" s="493"/>
      <c r="M157" s="596"/>
      <c r="N157" s="494"/>
      <c r="O157" s="494"/>
      <c r="P157" s="494"/>
      <c r="Q157" s="494"/>
      <c r="R157" s="494"/>
      <c r="S157" s="494"/>
      <c r="T157" s="597"/>
      <c r="AT157" s="482" t="s">
        <v>257</v>
      </c>
      <c r="AU157" s="482" t="s">
        <v>89</v>
      </c>
    </row>
    <row r="158" spans="2:65" s="599" customFormat="1">
      <c r="B158" s="598"/>
      <c r="D158" s="594" t="s">
        <v>205</v>
      </c>
      <c r="E158" s="600" t="s">
        <v>5</v>
      </c>
      <c r="F158" s="601" t="s">
        <v>6729</v>
      </c>
      <c r="H158" s="600" t="s">
        <v>5</v>
      </c>
      <c r="L158" s="598"/>
      <c r="M158" s="602"/>
      <c r="N158" s="603"/>
      <c r="O158" s="603"/>
      <c r="P158" s="603"/>
      <c r="Q158" s="603"/>
      <c r="R158" s="603"/>
      <c r="S158" s="603"/>
      <c r="T158" s="604"/>
      <c r="AT158" s="600" t="s">
        <v>205</v>
      </c>
      <c r="AU158" s="600" t="s">
        <v>89</v>
      </c>
      <c r="AV158" s="599" t="s">
        <v>11</v>
      </c>
      <c r="AW158" s="599" t="s">
        <v>43</v>
      </c>
      <c r="AX158" s="599" t="s">
        <v>82</v>
      </c>
      <c r="AY158" s="600" t="s">
        <v>197</v>
      </c>
    </row>
    <row r="159" spans="2:65" s="606" customFormat="1">
      <c r="B159" s="605"/>
      <c r="D159" s="594" t="s">
        <v>205</v>
      </c>
      <c r="E159" s="607" t="s">
        <v>5</v>
      </c>
      <c r="F159" s="608" t="s">
        <v>6765</v>
      </c>
      <c r="H159" s="609">
        <v>1</v>
      </c>
      <c r="L159" s="605"/>
      <c r="M159" s="610"/>
      <c r="N159" s="611"/>
      <c r="O159" s="611"/>
      <c r="P159" s="611"/>
      <c r="Q159" s="611"/>
      <c r="R159" s="611"/>
      <c r="S159" s="611"/>
      <c r="T159" s="612"/>
      <c r="AT159" s="607" t="s">
        <v>205</v>
      </c>
      <c r="AU159" s="607" t="s">
        <v>89</v>
      </c>
      <c r="AV159" s="606" t="s">
        <v>89</v>
      </c>
      <c r="AW159" s="606" t="s">
        <v>43</v>
      </c>
      <c r="AX159" s="606" t="s">
        <v>82</v>
      </c>
      <c r="AY159" s="607" t="s">
        <v>197</v>
      </c>
    </row>
    <row r="160" spans="2:65" s="614" customFormat="1">
      <c r="B160" s="613"/>
      <c r="D160" s="594" t="s">
        <v>205</v>
      </c>
      <c r="E160" s="615" t="s">
        <v>5</v>
      </c>
      <c r="F160" s="616" t="s">
        <v>210</v>
      </c>
      <c r="H160" s="617">
        <v>1</v>
      </c>
      <c r="L160" s="613"/>
      <c r="M160" s="618"/>
      <c r="N160" s="619"/>
      <c r="O160" s="619"/>
      <c r="P160" s="619"/>
      <c r="Q160" s="619"/>
      <c r="R160" s="619"/>
      <c r="S160" s="619"/>
      <c r="T160" s="620"/>
      <c r="AT160" s="615" t="s">
        <v>205</v>
      </c>
      <c r="AU160" s="615" t="s">
        <v>89</v>
      </c>
      <c r="AV160" s="614" t="s">
        <v>129</v>
      </c>
      <c r="AW160" s="614" t="s">
        <v>43</v>
      </c>
      <c r="AX160" s="614" t="s">
        <v>11</v>
      </c>
      <c r="AY160" s="615" t="s">
        <v>197</v>
      </c>
    </row>
    <row r="161" spans="2:65" s="492" customFormat="1" ht="25.5" customHeight="1">
      <c r="B161" s="493"/>
      <c r="C161" s="572" t="s">
        <v>12</v>
      </c>
      <c r="D161" s="572" t="s">
        <v>199</v>
      </c>
      <c r="E161" s="573" t="s">
        <v>5520</v>
      </c>
      <c r="F161" s="574" t="s">
        <v>5521</v>
      </c>
      <c r="G161" s="575" t="s">
        <v>213</v>
      </c>
      <c r="H161" s="576">
        <v>0.22500000000000001</v>
      </c>
      <c r="I161" s="7"/>
      <c r="J161" s="577">
        <f>ROUND(I161*H161,0)</f>
        <v>0</v>
      </c>
      <c r="K161" s="574" t="s">
        <v>203</v>
      </c>
      <c r="L161" s="493"/>
      <c r="M161" s="578" t="s">
        <v>5</v>
      </c>
      <c r="N161" s="579" t="s">
        <v>53</v>
      </c>
      <c r="O161" s="494"/>
      <c r="P161" s="580">
        <f>O161*H161</f>
        <v>0</v>
      </c>
      <c r="Q161" s="580">
        <v>0</v>
      </c>
      <c r="R161" s="580">
        <f>Q161*H161</f>
        <v>0</v>
      </c>
      <c r="S161" s="580">
        <v>0</v>
      </c>
      <c r="T161" s="581">
        <f>S161*H161</f>
        <v>0</v>
      </c>
      <c r="AR161" s="482" t="s">
        <v>129</v>
      </c>
      <c r="AT161" s="482" t="s">
        <v>199</v>
      </c>
      <c r="AU161" s="482" t="s">
        <v>89</v>
      </c>
      <c r="AY161" s="482" t="s">
        <v>197</v>
      </c>
      <c r="BE161" s="582">
        <f>IF(N161="základní",J161,0)</f>
        <v>0</v>
      </c>
      <c r="BF161" s="582">
        <f>IF(N161="snížená",J161,0)</f>
        <v>0</v>
      </c>
      <c r="BG161" s="582">
        <f>IF(N161="zákl. přenesená",J161,0)</f>
        <v>0</v>
      </c>
      <c r="BH161" s="582">
        <f>IF(N161="sníž. přenesená",J161,0)</f>
        <v>0</v>
      </c>
      <c r="BI161" s="582">
        <f>IF(N161="nulová",J161,0)</f>
        <v>0</v>
      </c>
      <c r="BJ161" s="482" t="s">
        <v>11</v>
      </c>
      <c r="BK161" s="582">
        <f>ROUND(I161*H161,0)</f>
        <v>0</v>
      </c>
      <c r="BL161" s="482" t="s">
        <v>129</v>
      </c>
      <c r="BM161" s="482" t="s">
        <v>6766</v>
      </c>
    </row>
    <row r="162" spans="2:65" s="492" customFormat="1" ht="40.5">
      <c r="B162" s="493"/>
      <c r="D162" s="594" t="s">
        <v>257</v>
      </c>
      <c r="F162" s="595" t="s">
        <v>5347</v>
      </c>
      <c r="L162" s="493"/>
      <c r="M162" s="596"/>
      <c r="N162" s="494"/>
      <c r="O162" s="494"/>
      <c r="P162" s="494"/>
      <c r="Q162" s="494"/>
      <c r="R162" s="494"/>
      <c r="S162" s="494"/>
      <c r="T162" s="597"/>
      <c r="AT162" s="482" t="s">
        <v>257</v>
      </c>
      <c r="AU162" s="482" t="s">
        <v>89</v>
      </c>
    </row>
    <row r="163" spans="2:65" s="599" customFormat="1">
      <c r="B163" s="598"/>
      <c r="D163" s="594" t="s">
        <v>205</v>
      </c>
      <c r="E163" s="600" t="s">
        <v>5</v>
      </c>
      <c r="F163" s="601" t="s">
        <v>6729</v>
      </c>
      <c r="H163" s="600" t="s">
        <v>5</v>
      </c>
      <c r="L163" s="598"/>
      <c r="M163" s="602"/>
      <c r="N163" s="603"/>
      <c r="O163" s="603"/>
      <c r="P163" s="603"/>
      <c r="Q163" s="603"/>
      <c r="R163" s="603"/>
      <c r="S163" s="603"/>
      <c r="T163" s="604"/>
      <c r="AT163" s="600" t="s">
        <v>205</v>
      </c>
      <c r="AU163" s="600" t="s">
        <v>89</v>
      </c>
      <c r="AV163" s="599" t="s">
        <v>11</v>
      </c>
      <c r="AW163" s="599" t="s">
        <v>43</v>
      </c>
      <c r="AX163" s="599" t="s">
        <v>82</v>
      </c>
      <c r="AY163" s="600" t="s">
        <v>197</v>
      </c>
    </row>
    <row r="164" spans="2:65" s="599" customFormat="1">
      <c r="B164" s="598"/>
      <c r="D164" s="594" t="s">
        <v>205</v>
      </c>
      <c r="E164" s="600" t="s">
        <v>5</v>
      </c>
      <c r="F164" s="601" t="s">
        <v>6733</v>
      </c>
      <c r="H164" s="600" t="s">
        <v>5</v>
      </c>
      <c r="L164" s="598"/>
      <c r="M164" s="602"/>
      <c r="N164" s="603"/>
      <c r="O164" s="603"/>
      <c r="P164" s="603"/>
      <c r="Q164" s="603"/>
      <c r="R164" s="603"/>
      <c r="S164" s="603"/>
      <c r="T164" s="604"/>
      <c r="AT164" s="600" t="s">
        <v>205</v>
      </c>
      <c r="AU164" s="600" t="s">
        <v>89</v>
      </c>
      <c r="AV164" s="599" t="s">
        <v>11</v>
      </c>
      <c r="AW164" s="599" t="s">
        <v>43</v>
      </c>
      <c r="AX164" s="599" t="s">
        <v>82</v>
      </c>
      <c r="AY164" s="600" t="s">
        <v>197</v>
      </c>
    </row>
    <row r="165" spans="2:65" s="606" customFormat="1">
      <c r="B165" s="605"/>
      <c r="D165" s="594" t="s">
        <v>205</v>
      </c>
      <c r="E165" s="607" t="s">
        <v>5</v>
      </c>
      <c r="F165" s="608" t="s">
        <v>6767</v>
      </c>
      <c r="H165" s="609">
        <v>0.22500000000000001</v>
      </c>
      <c r="L165" s="605"/>
      <c r="M165" s="610"/>
      <c r="N165" s="611"/>
      <c r="O165" s="611"/>
      <c r="P165" s="611"/>
      <c r="Q165" s="611"/>
      <c r="R165" s="611"/>
      <c r="S165" s="611"/>
      <c r="T165" s="612"/>
      <c r="AT165" s="607" t="s">
        <v>205</v>
      </c>
      <c r="AU165" s="607" t="s">
        <v>89</v>
      </c>
      <c r="AV165" s="606" t="s">
        <v>89</v>
      </c>
      <c r="AW165" s="606" t="s">
        <v>43</v>
      </c>
      <c r="AX165" s="606" t="s">
        <v>82</v>
      </c>
      <c r="AY165" s="607" t="s">
        <v>197</v>
      </c>
    </row>
    <row r="166" spans="2:65" s="614" customFormat="1">
      <c r="B166" s="613"/>
      <c r="D166" s="594" t="s">
        <v>205</v>
      </c>
      <c r="E166" s="615" t="s">
        <v>5</v>
      </c>
      <c r="F166" s="616" t="s">
        <v>210</v>
      </c>
      <c r="H166" s="617">
        <v>0.22500000000000001</v>
      </c>
      <c r="L166" s="613"/>
      <c r="M166" s="618"/>
      <c r="N166" s="619"/>
      <c r="O166" s="619"/>
      <c r="P166" s="619"/>
      <c r="Q166" s="619"/>
      <c r="R166" s="619"/>
      <c r="S166" s="619"/>
      <c r="T166" s="620"/>
      <c r="AT166" s="615" t="s">
        <v>205</v>
      </c>
      <c r="AU166" s="615" t="s">
        <v>89</v>
      </c>
      <c r="AV166" s="614" t="s">
        <v>129</v>
      </c>
      <c r="AW166" s="614" t="s">
        <v>43</v>
      </c>
      <c r="AX166" s="614" t="s">
        <v>11</v>
      </c>
      <c r="AY166" s="615" t="s">
        <v>197</v>
      </c>
    </row>
    <row r="167" spans="2:65" s="492" customFormat="1" ht="25.5" customHeight="1">
      <c r="B167" s="493"/>
      <c r="C167" s="572" t="s">
        <v>374</v>
      </c>
      <c r="D167" s="572" t="s">
        <v>199</v>
      </c>
      <c r="E167" s="573" t="s">
        <v>5350</v>
      </c>
      <c r="F167" s="574" t="s">
        <v>5351</v>
      </c>
      <c r="G167" s="575" t="s">
        <v>290</v>
      </c>
      <c r="H167" s="576">
        <v>0.6</v>
      </c>
      <c r="I167" s="7"/>
      <c r="J167" s="577">
        <f>ROUND(I167*H167,0)</f>
        <v>0</v>
      </c>
      <c r="K167" s="574" t="s">
        <v>203</v>
      </c>
      <c r="L167" s="493"/>
      <c r="M167" s="578" t="s">
        <v>5</v>
      </c>
      <c r="N167" s="579" t="s">
        <v>53</v>
      </c>
      <c r="O167" s="494"/>
      <c r="P167" s="580">
        <f>O167*H167</f>
        <v>0</v>
      </c>
      <c r="Q167" s="580">
        <v>6.3200000000000001E-3</v>
      </c>
      <c r="R167" s="580">
        <f>Q167*H167</f>
        <v>3.7919999999999998E-3</v>
      </c>
      <c r="S167" s="580">
        <v>0</v>
      </c>
      <c r="T167" s="581">
        <f>S167*H167</f>
        <v>0</v>
      </c>
      <c r="AR167" s="482" t="s">
        <v>129</v>
      </c>
      <c r="AT167" s="482" t="s">
        <v>199</v>
      </c>
      <c r="AU167" s="482" t="s">
        <v>89</v>
      </c>
      <c r="AY167" s="482" t="s">
        <v>197</v>
      </c>
      <c r="BE167" s="582">
        <f>IF(N167="základní",J167,0)</f>
        <v>0</v>
      </c>
      <c r="BF167" s="582">
        <f>IF(N167="snížená",J167,0)</f>
        <v>0</v>
      </c>
      <c r="BG167" s="582">
        <f>IF(N167="zákl. přenesená",J167,0)</f>
        <v>0</v>
      </c>
      <c r="BH167" s="582">
        <f>IF(N167="sníž. přenesená",J167,0)</f>
        <v>0</v>
      </c>
      <c r="BI167" s="582">
        <f>IF(N167="nulová",J167,0)</f>
        <v>0</v>
      </c>
      <c r="BJ167" s="482" t="s">
        <v>11</v>
      </c>
      <c r="BK167" s="582">
        <f>ROUND(I167*H167,0)</f>
        <v>0</v>
      </c>
      <c r="BL167" s="482" t="s">
        <v>129</v>
      </c>
      <c r="BM167" s="482" t="s">
        <v>6768</v>
      </c>
    </row>
    <row r="168" spans="2:65" s="599" customFormat="1">
      <c r="B168" s="598"/>
      <c r="D168" s="594" t="s">
        <v>205</v>
      </c>
      <c r="E168" s="600" t="s">
        <v>5</v>
      </c>
      <c r="F168" s="601" t="s">
        <v>6729</v>
      </c>
      <c r="H168" s="600" t="s">
        <v>5</v>
      </c>
      <c r="L168" s="598"/>
      <c r="M168" s="602"/>
      <c r="N168" s="603"/>
      <c r="O168" s="603"/>
      <c r="P168" s="603"/>
      <c r="Q168" s="603"/>
      <c r="R168" s="603"/>
      <c r="S168" s="603"/>
      <c r="T168" s="604"/>
      <c r="AT168" s="600" t="s">
        <v>205</v>
      </c>
      <c r="AU168" s="600" t="s">
        <v>89</v>
      </c>
      <c r="AV168" s="599" t="s">
        <v>11</v>
      </c>
      <c r="AW168" s="599" t="s">
        <v>43</v>
      </c>
      <c r="AX168" s="599" t="s">
        <v>82</v>
      </c>
      <c r="AY168" s="600" t="s">
        <v>197</v>
      </c>
    </row>
    <row r="169" spans="2:65" s="599" customFormat="1">
      <c r="B169" s="598"/>
      <c r="D169" s="594" t="s">
        <v>205</v>
      </c>
      <c r="E169" s="600" t="s">
        <v>5</v>
      </c>
      <c r="F169" s="601" t="s">
        <v>6733</v>
      </c>
      <c r="H169" s="600" t="s">
        <v>5</v>
      </c>
      <c r="L169" s="598"/>
      <c r="M169" s="602"/>
      <c r="N169" s="603"/>
      <c r="O169" s="603"/>
      <c r="P169" s="603"/>
      <c r="Q169" s="603"/>
      <c r="R169" s="603"/>
      <c r="S169" s="603"/>
      <c r="T169" s="604"/>
      <c r="AT169" s="600" t="s">
        <v>205</v>
      </c>
      <c r="AU169" s="600" t="s">
        <v>89</v>
      </c>
      <c r="AV169" s="599" t="s">
        <v>11</v>
      </c>
      <c r="AW169" s="599" t="s">
        <v>43</v>
      </c>
      <c r="AX169" s="599" t="s">
        <v>82</v>
      </c>
      <c r="AY169" s="600" t="s">
        <v>197</v>
      </c>
    </row>
    <row r="170" spans="2:65" s="606" customFormat="1">
      <c r="B170" s="605"/>
      <c r="D170" s="594" t="s">
        <v>205</v>
      </c>
      <c r="E170" s="607" t="s">
        <v>5</v>
      </c>
      <c r="F170" s="608" t="s">
        <v>6769</v>
      </c>
      <c r="H170" s="609">
        <v>0.6</v>
      </c>
      <c r="L170" s="605"/>
      <c r="M170" s="610"/>
      <c r="N170" s="611"/>
      <c r="O170" s="611"/>
      <c r="P170" s="611"/>
      <c r="Q170" s="611"/>
      <c r="R170" s="611"/>
      <c r="S170" s="611"/>
      <c r="T170" s="612"/>
      <c r="AT170" s="607" t="s">
        <v>205</v>
      </c>
      <c r="AU170" s="607" t="s">
        <v>89</v>
      </c>
      <c r="AV170" s="606" t="s">
        <v>89</v>
      </c>
      <c r="AW170" s="606" t="s">
        <v>43</v>
      </c>
      <c r="AX170" s="606" t="s">
        <v>82</v>
      </c>
      <c r="AY170" s="607" t="s">
        <v>197</v>
      </c>
    </row>
    <row r="171" spans="2:65" s="614" customFormat="1">
      <c r="B171" s="613"/>
      <c r="D171" s="594" t="s">
        <v>205</v>
      </c>
      <c r="E171" s="615" t="s">
        <v>5</v>
      </c>
      <c r="F171" s="616" t="s">
        <v>210</v>
      </c>
      <c r="H171" s="617">
        <v>0.6</v>
      </c>
      <c r="L171" s="613"/>
      <c r="M171" s="618"/>
      <c r="N171" s="619"/>
      <c r="O171" s="619"/>
      <c r="P171" s="619"/>
      <c r="Q171" s="619"/>
      <c r="R171" s="619"/>
      <c r="S171" s="619"/>
      <c r="T171" s="620"/>
      <c r="AT171" s="615" t="s">
        <v>205</v>
      </c>
      <c r="AU171" s="615" t="s">
        <v>89</v>
      </c>
      <c r="AV171" s="614" t="s">
        <v>129</v>
      </c>
      <c r="AW171" s="614" t="s">
        <v>43</v>
      </c>
      <c r="AX171" s="614" t="s">
        <v>11</v>
      </c>
      <c r="AY171" s="615" t="s">
        <v>197</v>
      </c>
    </row>
    <row r="172" spans="2:65" s="560" customFormat="1" ht="29.85" customHeight="1">
      <c r="B172" s="559"/>
      <c r="D172" s="561" t="s">
        <v>81</v>
      </c>
      <c r="E172" s="570" t="s">
        <v>303</v>
      </c>
      <c r="F172" s="570" t="s">
        <v>5361</v>
      </c>
      <c r="J172" s="571">
        <f>BK172</f>
        <v>0</v>
      </c>
      <c r="L172" s="559"/>
      <c r="M172" s="564"/>
      <c r="N172" s="565"/>
      <c r="O172" s="565"/>
      <c r="P172" s="566">
        <f>SUM(P173:P214)</f>
        <v>0</v>
      </c>
      <c r="Q172" s="565"/>
      <c r="R172" s="566">
        <f>SUM(R173:R214)</f>
        <v>1.0564280000000001</v>
      </c>
      <c r="S172" s="565"/>
      <c r="T172" s="567">
        <f>SUM(T173:T214)</f>
        <v>0</v>
      </c>
      <c r="AR172" s="561" t="s">
        <v>11</v>
      </c>
      <c r="AT172" s="568" t="s">
        <v>81</v>
      </c>
      <c r="AU172" s="568" t="s">
        <v>11</v>
      </c>
      <c r="AY172" s="561" t="s">
        <v>197</v>
      </c>
      <c r="BK172" s="569">
        <f>SUM(BK173:BK214)</f>
        <v>0</v>
      </c>
    </row>
    <row r="173" spans="2:65" s="492" customFormat="1" ht="25.5" customHeight="1">
      <c r="B173" s="493"/>
      <c r="C173" s="572" t="s">
        <v>383</v>
      </c>
      <c r="D173" s="572" t="s">
        <v>199</v>
      </c>
      <c r="E173" s="573" t="s">
        <v>6770</v>
      </c>
      <c r="F173" s="574" t="s">
        <v>6771</v>
      </c>
      <c r="G173" s="575" t="s">
        <v>202</v>
      </c>
      <c r="H173" s="576">
        <v>1</v>
      </c>
      <c r="I173" s="7"/>
      <c r="J173" s="577">
        <f>ROUND(I173*H173,0)</f>
        <v>0</v>
      </c>
      <c r="K173" s="574" t="s">
        <v>5</v>
      </c>
      <c r="L173" s="493"/>
      <c r="M173" s="578" t="s">
        <v>5</v>
      </c>
      <c r="N173" s="579" t="s">
        <v>53</v>
      </c>
      <c r="O173" s="494"/>
      <c r="P173" s="580">
        <f>O173*H173</f>
        <v>0</v>
      </c>
      <c r="Q173" s="580">
        <v>0</v>
      </c>
      <c r="R173" s="580">
        <f>Q173*H173</f>
        <v>0</v>
      </c>
      <c r="S173" s="580">
        <v>0</v>
      </c>
      <c r="T173" s="581">
        <f>S173*H173</f>
        <v>0</v>
      </c>
      <c r="AR173" s="482" t="s">
        <v>129</v>
      </c>
      <c r="AT173" s="482" t="s">
        <v>199</v>
      </c>
      <c r="AU173" s="482" t="s">
        <v>89</v>
      </c>
      <c r="AY173" s="482" t="s">
        <v>197</v>
      </c>
      <c r="BE173" s="582">
        <f>IF(N173="základní",J173,0)</f>
        <v>0</v>
      </c>
      <c r="BF173" s="582">
        <f>IF(N173="snížená",J173,0)</f>
        <v>0</v>
      </c>
      <c r="BG173" s="582">
        <f>IF(N173="zákl. přenesená",J173,0)</f>
        <v>0</v>
      </c>
      <c r="BH173" s="582">
        <f>IF(N173="sníž. přenesená",J173,0)</f>
        <v>0</v>
      </c>
      <c r="BI173" s="582">
        <f>IF(N173="nulová",J173,0)</f>
        <v>0</v>
      </c>
      <c r="BJ173" s="482" t="s">
        <v>11</v>
      </c>
      <c r="BK173" s="582">
        <f>ROUND(I173*H173,0)</f>
        <v>0</v>
      </c>
      <c r="BL173" s="482" t="s">
        <v>129</v>
      </c>
      <c r="BM173" s="482" t="s">
        <v>6772</v>
      </c>
    </row>
    <row r="174" spans="2:65" s="492" customFormat="1" ht="25.5" customHeight="1">
      <c r="B174" s="493"/>
      <c r="C174" s="572" t="s">
        <v>402</v>
      </c>
      <c r="D174" s="572" t="s">
        <v>199</v>
      </c>
      <c r="E174" s="573" t="s">
        <v>6773</v>
      </c>
      <c r="F174" s="574" t="s">
        <v>6774</v>
      </c>
      <c r="G174" s="575" t="s">
        <v>876</v>
      </c>
      <c r="H174" s="576">
        <v>10</v>
      </c>
      <c r="I174" s="7"/>
      <c r="J174" s="577">
        <f>ROUND(I174*H174,0)</f>
        <v>0</v>
      </c>
      <c r="K174" s="574" t="s">
        <v>203</v>
      </c>
      <c r="L174" s="493"/>
      <c r="M174" s="578" t="s">
        <v>5</v>
      </c>
      <c r="N174" s="579" t="s">
        <v>53</v>
      </c>
      <c r="O174" s="494"/>
      <c r="P174" s="580">
        <f>O174*H174</f>
        <v>0</v>
      </c>
      <c r="Q174" s="580">
        <v>0</v>
      </c>
      <c r="R174" s="580">
        <f>Q174*H174</f>
        <v>0</v>
      </c>
      <c r="S174" s="580">
        <v>0</v>
      </c>
      <c r="T174" s="581">
        <f>S174*H174</f>
        <v>0</v>
      </c>
      <c r="AR174" s="482" t="s">
        <v>129</v>
      </c>
      <c r="AT174" s="482" t="s">
        <v>199</v>
      </c>
      <c r="AU174" s="482" t="s">
        <v>89</v>
      </c>
      <c r="AY174" s="482" t="s">
        <v>197</v>
      </c>
      <c r="BE174" s="582">
        <f>IF(N174="základní",J174,0)</f>
        <v>0</v>
      </c>
      <c r="BF174" s="582">
        <f>IF(N174="snížená",J174,0)</f>
        <v>0</v>
      </c>
      <c r="BG174" s="582">
        <f>IF(N174="zákl. přenesená",J174,0)</f>
        <v>0</v>
      </c>
      <c r="BH174" s="582">
        <f>IF(N174="sníž. přenesená",J174,0)</f>
        <v>0</v>
      </c>
      <c r="BI174" s="582">
        <f>IF(N174="nulová",J174,0)</f>
        <v>0</v>
      </c>
      <c r="BJ174" s="482" t="s">
        <v>11</v>
      </c>
      <c r="BK174" s="582">
        <f>ROUND(I174*H174,0)</f>
        <v>0</v>
      </c>
      <c r="BL174" s="482" t="s">
        <v>129</v>
      </c>
      <c r="BM174" s="482" t="s">
        <v>6775</v>
      </c>
    </row>
    <row r="175" spans="2:65" s="492" customFormat="1" ht="67.5">
      <c r="B175" s="493"/>
      <c r="D175" s="594" t="s">
        <v>257</v>
      </c>
      <c r="F175" s="595" t="s">
        <v>6776</v>
      </c>
      <c r="L175" s="493"/>
      <c r="M175" s="596"/>
      <c r="N175" s="494"/>
      <c r="O175" s="494"/>
      <c r="P175" s="494"/>
      <c r="Q175" s="494"/>
      <c r="R175" s="494"/>
      <c r="S175" s="494"/>
      <c r="T175" s="597"/>
      <c r="AT175" s="482" t="s">
        <v>257</v>
      </c>
      <c r="AU175" s="482" t="s">
        <v>89</v>
      </c>
    </row>
    <row r="176" spans="2:65" s="599" customFormat="1">
      <c r="B176" s="598"/>
      <c r="D176" s="594" t="s">
        <v>205</v>
      </c>
      <c r="E176" s="600" t="s">
        <v>5</v>
      </c>
      <c r="F176" s="601" t="s">
        <v>6729</v>
      </c>
      <c r="H176" s="600" t="s">
        <v>5</v>
      </c>
      <c r="L176" s="598"/>
      <c r="M176" s="602"/>
      <c r="N176" s="603"/>
      <c r="O176" s="603"/>
      <c r="P176" s="603"/>
      <c r="Q176" s="603"/>
      <c r="R176" s="603"/>
      <c r="S176" s="603"/>
      <c r="T176" s="604"/>
      <c r="AT176" s="600" t="s">
        <v>205</v>
      </c>
      <c r="AU176" s="600" t="s">
        <v>89</v>
      </c>
      <c r="AV176" s="599" t="s">
        <v>11</v>
      </c>
      <c r="AW176" s="599" t="s">
        <v>43</v>
      </c>
      <c r="AX176" s="599" t="s">
        <v>82</v>
      </c>
      <c r="AY176" s="600" t="s">
        <v>197</v>
      </c>
    </row>
    <row r="177" spans="2:65" s="606" customFormat="1">
      <c r="B177" s="605"/>
      <c r="D177" s="594" t="s">
        <v>205</v>
      </c>
      <c r="E177" s="607" t="s">
        <v>5</v>
      </c>
      <c r="F177" s="608" t="s">
        <v>2498</v>
      </c>
      <c r="H177" s="609">
        <v>10</v>
      </c>
      <c r="L177" s="605"/>
      <c r="M177" s="610"/>
      <c r="N177" s="611"/>
      <c r="O177" s="611"/>
      <c r="P177" s="611"/>
      <c r="Q177" s="611"/>
      <c r="R177" s="611"/>
      <c r="S177" s="611"/>
      <c r="T177" s="612"/>
      <c r="AT177" s="607" t="s">
        <v>205</v>
      </c>
      <c r="AU177" s="607" t="s">
        <v>89</v>
      </c>
      <c r="AV177" s="606" t="s">
        <v>89</v>
      </c>
      <c r="AW177" s="606" t="s">
        <v>43</v>
      </c>
      <c r="AX177" s="606" t="s">
        <v>82</v>
      </c>
      <c r="AY177" s="607" t="s">
        <v>197</v>
      </c>
    </row>
    <row r="178" spans="2:65" s="614" customFormat="1">
      <c r="B178" s="613"/>
      <c r="D178" s="594" t="s">
        <v>205</v>
      </c>
      <c r="E178" s="615" t="s">
        <v>5</v>
      </c>
      <c r="F178" s="616" t="s">
        <v>210</v>
      </c>
      <c r="H178" s="617">
        <v>10</v>
      </c>
      <c r="L178" s="613"/>
      <c r="M178" s="618"/>
      <c r="N178" s="619"/>
      <c r="O178" s="619"/>
      <c r="P178" s="619"/>
      <c r="Q178" s="619"/>
      <c r="R178" s="619"/>
      <c r="S178" s="619"/>
      <c r="T178" s="620"/>
      <c r="AT178" s="615" t="s">
        <v>205</v>
      </c>
      <c r="AU178" s="615" t="s">
        <v>89</v>
      </c>
      <c r="AV178" s="614" t="s">
        <v>129</v>
      </c>
      <c r="AW178" s="614" t="s">
        <v>43</v>
      </c>
      <c r="AX178" s="614" t="s">
        <v>11</v>
      </c>
      <c r="AY178" s="615" t="s">
        <v>197</v>
      </c>
    </row>
    <row r="179" spans="2:65" s="492" customFormat="1" ht="16.5" customHeight="1">
      <c r="B179" s="493"/>
      <c r="C179" s="629" t="s">
        <v>413</v>
      </c>
      <c r="D179" s="629" t="s">
        <v>1907</v>
      </c>
      <c r="E179" s="630" t="s">
        <v>6777</v>
      </c>
      <c r="F179" s="631" t="s">
        <v>6778</v>
      </c>
      <c r="G179" s="632" t="s">
        <v>876</v>
      </c>
      <c r="H179" s="633">
        <v>10.3</v>
      </c>
      <c r="I179" s="11"/>
      <c r="J179" s="634">
        <f>ROUND(I179*H179,0)</f>
        <v>0</v>
      </c>
      <c r="K179" s="631" t="s">
        <v>203</v>
      </c>
      <c r="L179" s="635"/>
      <c r="M179" s="636" t="s">
        <v>5</v>
      </c>
      <c r="N179" s="637" t="s">
        <v>53</v>
      </c>
      <c r="O179" s="494"/>
      <c r="P179" s="580">
        <f>O179*H179</f>
        <v>0</v>
      </c>
      <c r="Q179" s="580">
        <v>1.06E-3</v>
      </c>
      <c r="R179" s="580">
        <f>Q179*H179</f>
        <v>1.0918000000000001E-2</v>
      </c>
      <c r="S179" s="580">
        <v>0</v>
      </c>
      <c r="T179" s="581">
        <f>S179*H179</f>
        <v>0</v>
      </c>
      <c r="AR179" s="482" t="s">
        <v>303</v>
      </c>
      <c r="AT179" s="482" t="s">
        <v>1907</v>
      </c>
      <c r="AU179" s="482" t="s">
        <v>89</v>
      </c>
      <c r="AY179" s="482" t="s">
        <v>197</v>
      </c>
      <c r="BE179" s="582">
        <f>IF(N179="základní",J179,0)</f>
        <v>0</v>
      </c>
      <c r="BF179" s="582">
        <f>IF(N179="snížená",J179,0)</f>
        <v>0</v>
      </c>
      <c r="BG179" s="582">
        <f>IF(N179="zákl. přenesená",J179,0)</f>
        <v>0</v>
      </c>
      <c r="BH179" s="582">
        <f>IF(N179="sníž. přenesená",J179,0)</f>
        <v>0</v>
      </c>
      <c r="BI179" s="582">
        <f>IF(N179="nulová",J179,0)</f>
        <v>0</v>
      </c>
      <c r="BJ179" s="482" t="s">
        <v>11</v>
      </c>
      <c r="BK179" s="582">
        <f>ROUND(I179*H179,0)</f>
        <v>0</v>
      </c>
      <c r="BL179" s="482" t="s">
        <v>129</v>
      </c>
      <c r="BM179" s="482" t="s">
        <v>6779</v>
      </c>
    </row>
    <row r="180" spans="2:65" s="606" customFormat="1">
      <c r="B180" s="605"/>
      <c r="D180" s="594" t="s">
        <v>205</v>
      </c>
      <c r="F180" s="608" t="s">
        <v>6780</v>
      </c>
      <c r="H180" s="609">
        <v>10.3</v>
      </c>
      <c r="L180" s="605"/>
      <c r="M180" s="610"/>
      <c r="N180" s="611"/>
      <c r="O180" s="611"/>
      <c r="P180" s="611"/>
      <c r="Q180" s="611"/>
      <c r="R180" s="611"/>
      <c r="S180" s="611"/>
      <c r="T180" s="612"/>
      <c r="AT180" s="607" t="s">
        <v>205</v>
      </c>
      <c r="AU180" s="607" t="s">
        <v>89</v>
      </c>
      <c r="AV180" s="606" t="s">
        <v>89</v>
      </c>
      <c r="AW180" s="606" t="s">
        <v>6</v>
      </c>
      <c r="AX180" s="606" t="s">
        <v>11</v>
      </c>
      <c r="AY180" s="607" t="s">
        <v>197</v>
      </c>
    </row>
    <row r="181" spans="2:65" s="492" customFormat="1" ht="25.5" customHeight="1">
      <c r="B181" s="493"/>
      <c r="C181" s="572" t="s">
        <v>432</v>
      </c>
      <c r="D181" s="572" t="s">
        <v>199</v>
      </c>
      <c r="E181" s="573" t="s">
        <v>6781</v>
      </c>
      <c r="F181" s="574" t="s">
        <v>6782</v>
      </c>
      <c r="G181" s="575" t="s">
        <v>202</v>
      </c>
      <c r="H181" s="576">
        <v>1</v>
      </c>
      <c r="I181" s="7"/>
      <c r="J181" s="577">
        <f>ROUND(I181*H181,0)</f>
        <v>0</v>
      </c>
      <c r="K181" s="574" t="s">
        <v>203</v>
      </c>
      <c r="L181" s="493"/>
      <c r="M181" s="578" t="s">
        <v>5</v>
      </c>
      <c r="N181" s="579" t="s">
        <v>53</v>
      </c>
      <c r="O181" s="494"/>
      <c r="P181" s="580">
        <f>O181*H181</f>
        <v>0</v>
      </c>
      <c r="Q181" s="580">
        <v>1.6299999999999999E-3</v>
      </c>
      <c r="R181" s="580">
        <f>Q181*H181</f>
        <v>1.6299999999999999E-3</v>
      </c>
      <c r="S181" s="580">
        <v>0</v>
      </c>
      <c r="T181" s="581">
        <f>S181*H181</f>
        <v>0</v>
      </c>
      <c r="AR181" s="482" t="s">
        <v>129</v>
      </c>
      <c r="AT181" s="482" t="s">
        <v>199</v>
      </c>
      <c r="AU181" s="482" t="s">
        <v>89</v>
      </c>
      <c r="AY181" s="482" t="s">
        <v>197</v>
      </c>
      <c r="BE181" s="582">
        <f>IF(N181="základní",J181,0)</f>
        <v>0</v>
      </c>
      <c r="BF181" s="582">
        <f>IF(N181="snížená",J181,0)</f>
        <v>0</v>
      </c>
      <c r="BG181" s="582">
        <f>IF(N181="zákl. přenesená",J181,0)</f>
        <v>0</v>
      </c>
      <c r="BH181" s="582">
        <f>IF(N181="sníž. přenesená",J181,0)</f>
        <v>0</v>
      </c>
      <c r="BI181" s="582">
        <f>IF(N181="nulová",J181,0)</f>
        <v>0</v>
      </c>
      <c r="BJ181" s="482" t="s">
        <v>11</v>
      </c>
      <c r="BK181" s="582">
        <f>ROUND(I181*H181,0)</f>
        <v>0</v>
      </c>
      <c r="BL181" s="482" t="s">
        <v>129</v>
      </c>
      <c r="BM181" s="482" t="s">
        <v>6783</v>
      </c>
    </row>
    <row r="182" spans="2:65" s="492" customFormat="1" ht="40.5">
      <c r="B182" s="493"/>
      <c r="D182" s="594" t="s">
        <v>257</v>
      </c>
      <c r="F182" s="595" t="s">
        <v>6784</v>
      </c>
      <c r="L182" s="493"/>
      <c r="M182" s="596"/>
      <c r="N182" s="494"/>
      <c r="O182" s="494"/>
      <c r="P182" s="494"/>
      <c r="Q182" s="494"/>
      <c r="R182" s="494"/>
      <c r="S182" s="494"/>
      <c r="T182" s="597"/>
      <c r="AT182" s="482" t="s">
        <v>257</v>
      </c>
      <c r="AU182" s="482" t="s">
        <v>89</v>
      </c>
    </row>
    <row r="183" spans="2:65" s="492" customFormat="1" ht="16.5" customHeight="1">
      <c r="B183" s="493"/>
      <c r="C183" s="572" t="s">
        <v>10</v>
      </c>
      <c r="D183" s="572" t="s">
        <v>199</v>
      </c>
      <c r="E183" s="573" t="s">
        <v>6785</v>
      </c>
      <c r="F183" s="574" t="s">
        <v>6786</v>
      </c>
      <c r="G183" s="575" t="s">
        <v>202</v>
      </c>
      <c r="H183" s="576">
        <v>1</v>
      </c>
      <c r="I183" s="7"/>
      <c r="J183" s="577">
        <f>ROUND(I183*H183,0)</f>
        <v>0</v>
      </c>
      <c r="K183" s="574" t="s">
        <v>203</v>
      </c>
      <c r="L183" s="493"/>
      <c r="M183" s="578" t="s">
        <v>5</v>
      </c>
      <c r="N183" s="579" t="s">
        <v>53</v>
      </c>
      <c r="O183" s="494"/>
      <c r="P183" s="580">
        <f>O183*H183</f>
        <v>0</v>
      </c>
      <c r="Q183" s="580">
        <v>8.7000000000000001E-4</v>
      </c>
      <c r="R183" s="580">
        <f>Q183*H183</f>
        <v>8.7000000000000001E-4</v>
      </c>
      <c r="S183" s="580">
        <v>0</v>
      </c>
      <c r="T183" s="581">
        <f>S183*H183</f>
        <v>0</v>
      </c>
      <c r="AR183" s="482" t="s">
        <v>129</v>
      </c>
      <c r="AT183" s="482" t="s">
        <v>199</v>
      </c>
      <c r="AU183" s="482" t="s">
        <v>89</v>
      </c>
      <c r="AY183" s="482" t="s">
        <v>197</v>
      </c>
      <c r="BE183" s="582">
        <f>IF(N183="základní",J183,0)</f>
        <v>0</v>
      </c>
      <c r="BF183" s="582">
        <f>IF(N183="snížená",J183,0)</f>
        <v>0</v>
      </c>
      <c r="BG183" s="582">
        <f>IF(N183="zákl. přenesená",J183,0)</f>
        <v>0</v>
      </c>
      <c r="BH183" s="582">
        <f>IF(N183="sníž. přenesená",J183,0)</f>
        <v>0</v>
      </c>
      <c r="BI183" s="582">
        <f>IF(N183="nulová",J183,0)</f>
        <v>0</v>
      </c>
      <c r="BJ183" s="482" t="s">
        <v>11</v>
      </c>
      <c r="BK183" s="582">
        <f>ROUND(I183*H183,0)</f>
        <v>0</v>
      </c>
      <c r="BL183" s="482" t="s">
        <v>129</v>
      </c>
      <c r="BM183" s="482" t="s">
        <v>6787</v>
      </c>
    </row>
    <row r="184" spans="2:65" s="492" customFormat="1" ht="175.5">
      <c r="B184" s="493"/>
      <c r="D184" s="594" t="s">
        <v>257</v>
      </c>
      <c r="F184" s="595" t="s">
        <v>6788</v>
      </c>
      <c r="L184" s="493"/>
      <c r="M184" s="596"/>
      <c r="N184" s="494"/>
      <c r="O184" s="494"/>
      <c r="P184" s="494"/>
      <c r="Q184" s="494"/>
      <c r="R184" s="494"/>
      <c r="S184" s="494"/>
      <c r="T184" s="597"/>
      <c r="AT184" s="482" t="s">
        <v>257</v>
      </c>
      <c r="AU184" s="482" t="s">
        <v>89</v>
      </c>
    </row>
    <row r="185" spans="2:65" s="492" customFormat="1" ht="16.5" customHeight="1">
      <c r="B185" s="493"/>
      <c r="C185" s="629" t="s">
        <v>450</v>
      </c>
      <c r="D185" s="629" t="s">
        <v>1907</v>
      </c>
      <c r="E185" s="630" t="s">
        <v>6789</v>
      </c>
      <c r="F185" s="631" t="s">
        <v>6790</v>
      </c>
      <c r="G185" s="632" t="s">
        <v>202</v>
      </c>
      <c r="H185" s="633">
        <v>1</v>
      </c>
      <c r="I185" s="11"/>
      <c r="J185" s="634">
        <f>ROUND(I185*H185,0)</f>
        <v>0</v>
      </c>
      <c r="K185" s="631" t="s">
        <v>203</v>
      </c>
      <c r="L185" s="635"/>
      <c r="M185" s="636" t="s">
        <v>5</v>
      </c>
      <c r="N185" s="637" t="s">
        <v>53</v>
      </c>
      <c r="O185" s="494"/>
      <c r="P185" s="580">
        <f>O185*H185</f>
        <v>0</v>
      </c>
      <c r="Q185" s="580">
        <v>6.6E-3</v>
      </c>
      <c r="R185" s="580">
        <f>Q185*H185</f>
        <v>6.6E-3</v>
      </c>
      <c r="S185" s="580">
        <v>0</v>
      </c>
      <c r="T185" s="581">
        <f>S185*H185</f>
        <v>0</v>
      </c>
      <c r="AR185" s="482" t="s">
        <v>303</v>
      </c>
      <c r="AT185" s="482" t="s">
        <v>1907</v>
      </c>
      <c r="AU185" s="482" t="s">
        <v>89</v>
      </c>
      <c r="AY185" s="482" t="s">
        <v>197</v>
      </c>
      <c r="BE185" s="582">
        <f>IF(N185="základní",J185,0)</f>
        <v>0</v>
      </c>
      <c r="BF185" s="582">
        <f>IF(N185="snížená",J185,0)</f>
        <v>0</v>
      </c>
      <c r="BG185" s="582">
        <f>IF(N185="zákl. přenesená",J185,0)</f>
        <v>0</v>
      </c>
      <c r="BH185" s="582">
        <f>IF(N185="sníž. přenesená",J185,0)</f>
        <v>0</v>
      </c>
      <c r="BI185" s="582">
        <f>IF(N185="nulová",J185,0)</f>
        <v>0</v>
      </c>
      <c r="BJ185" s="482" t="s">
        <v>11</v>
      </c>
      <c r="BK185" s="582">
        <f>ROUND(I185*H185,0)</f>
        <v>0</v>
      </c>
      <c r="BL185" s="482" t="s">
        <v>129</v>
      </c>
      <c r="BM185" s="482" t="s">
        <v>6791</v>
      </c>
    </row>
    <row r="186" spans="2:65" s="492" customFormat="1" ht="25.5" customHeight="1">
      <c r="B186" s="493"/>
      <c r="C186" s="572" t="s">
        <v>458</v>
      </c>
      <c r="D186" s="572" t="s">
        <v>199</v>
      </c>
      <c r="E186" s="573" t="s">
        <v>6792</v>
      </c>
      <c r="F186" s="574" t="s">
        <v>6793</v>
      </c>
      <c r="G186" s="575" t="s">
        <v>202</v>
      </c>
      <c r="H186" s="576">
        <v>2</v>
      </c>
      <c r="I186" s="7"/>
      <c r="J186" s="577">
        <f>ROUND(I186*H186,0)</f>
        <v>0</v>
      </c>
      <c r="K186" s="574" t="s">
        <v>203</v>
      </c>
      <c r="L186" s="493"/>
      <c r="M186" s="578" t="s">
        <v>5</v>
      </c>
      <c r="N186" s="579" t="s">
        <v>53</v>
      </c>
      <c r="O186" s="494"/>
      <c r="P186" s="580">
        <f>O186*H186</f>
        <v>0</v>
      </c>
      <c r="Q186" s="580">
        <v>7.2000000000000005E-4</v>
      </c>
      <c r="R186" s="580">
        <f>Q186*H186</f>
        <v>1.4400000000000001E-3</v>
      </c>
      <c r="S186" s="580">
        <v>0</v>
      </c>
      <c r="T186" s="581">
        <f>S186*H186</f>
        <v>0</v>
      </c>
      <c r="AR186" s="482" t="s">
        <v>129</v>
      </c>
      <c r="AT186" s="482" t="s">
        <v>199</v>
      </c>
      <c r="AU186" s="482" t="s">
        <v>89</v>
      </c>
      <c r="AY186" s="482" t="s">
        <v>197</v>
      </c>
      <c r="BE186" s="582">
        <f>IF(N186="základní",J186,0)</f>
        <v>0</v>
      </c>
      <c r="BF186" s="582">
        <f>IF(N186="snížená",J186,0)</f>
        <v>0</v>
      </c>
      <c r="BG186" s="582">
        <f>IF(N186="zákl. přenesená",J186,0)</f>
        <v>0</v>
      </c>
      <c r="BH186" s="582">
        <f>IF(N186="sníž. přenesená",J186,0)</f>
        <v>0</v>
      </c>
      <c r="BI186" s="582">
        <f>IF(N186="nulová",J186,0)</f>
        <v>0</v>
      </c>
      <c r="BJ186" s="482" t="s">
        <v>11</v>
      </c>
      <c r="BK186" s="582">
        <f>ROUND(I186*H186,0)</f>
        <v>0</v>
      </c>
      <c r="BL186" s="482" t="s">
        <v>129</v>
      </c>
      <c r="BM186" s="482" t="s">
        <v>6794</v>
      </c>
    </row>
    <row r="187" spans="2:65" s="492" customFormat="1" ht="175.5">
      <c r="B187" s="493"/>
      <c r="D187" s="594" t="s">
        <v>257</v>
      </c>
      <c r="F187" s="595" t="s">
        <v>6788</v>
      </c>
      <c r="L187" s="493"/>
      <c r="M187" s="596"/>
      <c r="N187" s="494"/>
      <c r="O187" s="494"/>
      <c r="P187" s="494"/>
      <c r="Q187" s="494"/>
      <c r="R187" s="494"/>
      <c r="S187" s="494"/>
      <c r="T187" s="597"/>
      <c r="AT187" s="482" t="s">
        <v>257</v>
      </c>
      <c r="AU187" s="482" t="s">
        <v>89</v>
      </c>
    </row>
    <row r="188" spans="2:65" s="492" customFormat="1" ht="25.5" customHeight="1">
      <c r="B188" s="493"/>
      <c r="C188" s="629" t="s">
        <v>466</v>
      </c>
      <c r="D188" s="629" t="s">
        <v>1907</v>
      </c>
      <c r="E188" s="630" t="s">
        <v>6795</v>
      </c>
      <c r="F188" s="631" t="s">
        <v>6796</v>
      </c>
      <c r="G188" s="632" t="s">
        <v>202</v>
      </c>
      <c r="H188" s="633">
        <v>2</v>
      </c>
      <c r="I188" s="11"/>
      <c r="J188" s="634">
        <f>ROUND(I188*H188,0)</f>
        <v>0</v>
      </c>
      <c r="K188" s="631" t="s">
        <v>203</v>
      </c>
      <c r="L188" s="635"/>
      <c r="M188" s="636" t="s">
        <v>5</v>
      </c>
      <c r="N188" s="637" t="s">
        <v>53</v>
      </c>
      <c r="O188" s="494"/>
      <c r="P188" s="580">
        <f>O188*H188</f>
        <v>0</v>
      </c>
      <c r="Q188" s="580">
        <v>1.2E-2</v>
      </c>
      <c r="R188" s="580">
        <f>Q188*H188</f>
        <v>2.4E-2</v>
      </c>
      <c r="S188" s="580">
        <v>0</v>
      </c>
      <c r="T188" s="581">
        <f>S188*H188</f>
        <v>0</v>
      </c>
      <c r="AR188" s="482" t="s">
        <v>303</v>
      </c>
      <c r="AT188" s="482" t="s">
        <v>1907</v>
      </c>
      <c r="AU188" s="482" t="s">
        <v>89</v>
      </c>
      <c r="AY188" s="482" t="s">
        <v>197</v>
      </c>
      <c r="BE188" s="582">
        <f>IF(N188="základní",J188,0)</f>
        <v>0</v>
      </c>
      <c r="BF188" s="582">
        <f>IF(N188="snížená",J188,0)</f>
        <v>0</v>
      </c>
      <c r="BG188" s="582">
        <f>IF(N188="zákl. přenesená",J188,0)</f>
        <v>0</v>
      </c>
      <c r="BH188" s="582">
        <f>IF(N188="sníž. přenesená",J188,0)</f>
        <v>0</v>
      </c>
      <c r="BI188" s="582">
        <f>IF(N188="nulová",J188,0)</f>
        <v>0</v>
      </c>
      <c r="BJ188" s="482" t="s">
        <v>11</v>
      </c>
      <c r="BK188" s="582">
        <f>ROUND(I188*H188,0)</f>
        <v>0</v>
      </c>
      <c r="BL188" s="482" t="s">
        <v>129</v>
      </c>
      <c r="BM188" s="482" t="s">
        <v>6797</v>
      </c>
    </row>
    <row r="189" spans="2:65" s="492" customFormat="1" ht="25.5" customHeight="1">
      <c r="B189" s="493"/>
      <c r="C189" s="572" t="s">
        <v>604</v>
      </c>
      <c r="D189" s="572" t="s">
        <v>199</v>
      </c>
      <c r="E189" s="573" t="s">
        <v>6798</v>
      </c>
      <c r="F189" s="574" t="s">
        <v>6799</v>
      </c>
      <c r="G189" s="575" t="s">
        <v>202</v>
      </c>
      <c r="H189" s="576">
        <v>1</v>
      </c>
      <c r="I189" s="7"/>
      <c r="J189" s="577">
        <f>ROUND(I189*H189,0)</f>
        <v>0</v>
      </c>
      <c r="K189" s="574" t="s">
        <v>203</v>
      </c>
      <c r="L189" s="493"/>
      <c r="M189" s="578" t="s">
        <v>5</v>
      </c>
      <c r="N189" s="579" t="s">
        <v>53</v>
      </c>
      <c r="O189" s="494"/>
      <c r="P189" s="580">
        <f>O189*H189</f>
        <v>0</v>
      </c>
      <c r="Q189" s="580">
        <v>6.8999999999999997E-4</v>
      </c>
      <c r="R189" s="580">
        <f>Q189*H189</f>
        <v>6.8999999999999997E-4</v>
      </c>
      <c r="S189" s="580">
        <v>0</v>
      </c>
      <c r="T189" s="581">
        <f>S189*H189</f>
        <v>0</v>
      </c>
      <c r="AR189" s="482" t="s">
        <v>129</v>
      </c>
      <c r="AT189" s="482" t="s">
        <v>199</v>
      </c>
      <c r="AU189" s="482" t="s">
        <v>89</v>
      </c>
      <c r="AY189" s="482" t="s">
        <v>197</v>
      </c>
      <c r="BE189" s="582">
        <f>IF(N189="základní",J189,0)</f>
        <v>0</v>
      </c>
      <c r="BF189" s="582">
        <f>IF(N189="snížená",J189,0)</f>
        <v>0</v>
      </c>
      <c r="BG189" s="582">
        <f>IF(N189="zákl. přenesená",J189,0)</f>
        <v>0</v>
      </c>
      <c r="BH189" s="582">
        <f>IF(N189="sníž. přenesená",J189,0)</f>
        <v>0</v>
      </c>
      <c r="BI189" s="582">
        <f>IF(N189="nulová",J189,0)</f>
        <v>0</v>
      </c>
      <c r="BJ189" s="482" t="s">
        <v>11</v>
      </c>
      <c r="BK189" s="582">
        <f>ROUND(I189*H189,0)</f>
        <v>0</v>
      </c>
      <c r="BL189" s="482" t="s">
        <v>129</v>
      </c>
      <c r="BM189" s="482" t="s">
        <v>6800</v>
      </c>
    </row>
    <row r="190" spans="2:65" s="492" customFormat="1" ht="175.5">
      <c r="B190" s="493"/>
      <c r="D190" s="594" t="s">
        <v>257</v>
      </c>
      <c r="F190" s="595" t="s">
        <v>6788</v>
      </c>
      <c r="L190" s="493"/>
      <c r="M190" s="596"/>
      <c r="N190" s="494"/>
      <c r="O190" s="494"/>
      <c r="P190" s="494"/>
      <c r="Q190" s="494"/>
      <c r="R190" s="494"/>
      <c r="S190" s="494"/>
      <c r="T190" s="597"/>
      <c r="AT190" s="482" t="s">
        <v>257</v>
      </c>
      <c r="AU190" s="482" t="s">
        <v>89</v>
      </c>
    </row>
    <row r="191" spans="2:65" s="492" customFormat="1" ht="25.5" customHeight="1">
      <c r="B191" s="493"/>
      <c r="C191" s="629" t="s">
        <v>608</v>
      </c>
      <c r="D191" s="629" t="s">
        <v>1907</v>
      </c>
      <c r="E191" s="630" t="s">
        <v>6801</v>
      </c>
      <c r="F191" s="631" t="s">
        <v>6802</v>
      </c>
      <c r="G191" s="632" t="s">
        <v>202</v>
      </c>
      <c r="H191" s="633">
        <v>1</v>
      </c>
      <c r="I191" s="11"/>
      <c r="J191" s="634">
        <f>ROUND(I191*H191,0)</f>
        <v>0</v>
      </c>
      <c r="K191" s="631" t="s">
        <v>203</v>
      </c>
      <c r="L191" s="635"/>
      <c r="M191" s="636" t="s">
        <v>5</v>
      </c>
      <c r="N191" s="637" t="s">
        <v>53</v>
      </c>
      <c r="O191" s="494"/>
      <c r="P191" s="580">
        <f>O191*H191</f>
        <v>0</v>
      </c>
      <c r="Q191" s="580">
        <v>4.1999999999999997E-3</v>
      </c>
      <c r="R191" s="580">
        <f>Q191*H191</f>
        <v>4.1999999999999997E-3</v>
      </c>
      <c r="S191" s="580">
        <v>0</v>
      </c>
      <c r="T191" s="581">
        <f>S191*H191</f>
        <v>0</v>
      </c>
      <c r="AR191" s="482" t="s">
        <v>303</v>
      </c>
      <c r="AT191" s="482" t="s">
        <v>1907</v>
      </c>
      <c r="AU191" s="482" t="s">
        <v>89</v>
      </c>
      <c r="AY191" s="482" t="s">
        <v>197</v>
      </c>
      <c r="BE191" s="582">
        <f>IF(N191="základní",J191,0)</f>
        <v>0</v>
      </c>
      <c r="BF191" s="582">
        <f>IF(N191="snížená",J191,0)</f>
        <v>0</v>
      </c>
      <c r="BG191" s="582">
        <f>IF(N191="zákl. přenesená",J191,0)</f>
        <v>0</v>
      </c>
      <c r="BH191" s="582">
        <f>IF(N191="sníž. přenesená",J191,0)</f>
        <v>0</v>
      </c>
      <c r="BI191" s="582">
        <f>IF(N191="nulová",J191,0)</f>
        <v>0</v>
      </c>
      <c r="BJ191" s="482" t="s">
        <v>11</v>
      </c>
      <c r="BK191" s="582">
        <f>ROUND(I191*H191,0)</f>
        <v>0</v>
      </c>
      <c r="BL191" s="482" t="s">
        <v>129</v>
      </c>
      <c r="BM191" s="482" t="s">
        <v>6803</v>
      </c>
    </row>
    <row r="192" spans="2:65" s="492" customFormat="1" ht="27">
      <c r="B192" s="493"/>
      <c r="D192" s="594" t="s">
        <v>2337</v>
      </c>
      <c r="F192" s="595" t="s">
        <v>6804</v>
      </c>
      <c r="L192" s="493"/>
      <c r="M192" s="596"/>
      <c r="N192" s="494"/>
      <c r="O192" s="494"/>
      <c r="P192" s="494"/>
      <c r="Q192" s="494"/>
      <c r="R192" s="494"/>
      <c r="S192" s="494"/>
      <c r="T192" s="597"/>
      <c r="AT192" s="482" t="s">
        <v>2337</v>
      </c>
      <c r="AU192" s="482" t="s">
        <v>89</v>
      </c>
    </row>
    <row r="193" spans="2:65" s="492" customFormat="1" ht="16.5" customHeight="1">
      <c r="B193" s="493"/>
      <c r="C193" s="572" t="s">
        <v>705</v>
      </c>
      <c r="D193" s="572" t="s">
        <v>199</v>
      </c>
      <c r="E193" s="573" t="s">
        <v>6805</v>
      </c>
      <c r="F193" s="574" t="s">
        <v>6806</v>
      </c>
      <c r="G193" s="575" t="s">
        <v>202</v>
      </c>
      <c r="H193" s="576">
        <v>1</v>
      </c>
      <c r="I193" s="7"/>
      <c r="J193" s="577">
        <f>ROUND(I193*H193,0)</f>
        <v>0</v>
      </c>
      <c r="K193" s="574" t="s">
        <v>203</v>
      </c>
      <c r="L193" s="493"/>
      <c r="M193" s="578" t="s">
        <v>5</v>
      </c>
      <c r="N193" s="579" t="s">
        <v>53</v>
      </c>
      <c r="O193" s="494"/>
      <c r="P193" s="580">
        <f>O193*H193</f>
        <v>0</v>
      </c>
      <c r="Q193" s="580">
        <v>6.8999999999999997E-4</v>
      </c>
      <c r="R193" s="580">
        <f>Q193*H193</f>
        <v>6.8999999999999997E-4</v>
      </c>
      <c r="S193" s="580">
        <v>0</v>
      </c>
      <c r="T193" s="581">
        <f>S193*H193</f>
        <v>0</v>
      </c>
      <c r="AR193" s="482" t="s">
        <v>129</v>
      </c>
      <c r="AT193" s="482" t="s">
        <v>199</v>
      </c>
      <c r="AU193" s="482" t="s">
        <v>89</v>
      </c>
      <c r="AY193" s="482" t="s">
        <v>197</v>
      </c>
      <c r="BE193" s="582">
        <f>IF(N193="základní",J193,0)</f>
        <v>0</v>
      </c>
      <c r="BF193" s="582">
        <f>IF(N193="snížená",J193,0)</f>
        <v>0</v>
      </c>
      <c r="BG193" s="582">
        <f>IF(N193="zákl. přenesená",J193,0)</f>
        <v>0</v>
      </c>
      <c r="BH193" s="582">
        <f>IF(N193="sníž. přenesená",J193,0)</f>
        <v>0</v>
      </c>
      <c r="BI193" s="582">
        <f>IF(N193="nulová",J193,0)</f>
        <v>0</v>
      </c>
      <c r="BJ193" s="482" t="s">
        <v>11</v>
      </c>
      <c r="BK193" s="582">
        <f>ROUND(I193*H193,0)</f>
        <v>0</v>
      </c>
      <c r="BL193" s="482" t="s">
        <v>129</v>
      </c>
      <c r="BM193" s="482" t="s">
        <v>6807</v>
      </c>
    </row>
    <row r="194" spans="2:65" s="492" customFormat="1" ht="175.5">
      <c r="B194" s="493"/>
      <c r="D194" s="594" t="s">
        <v>257</v>
      </c>
      <c r="F194" s="595" t="s">
        <v>6788</v>
      </c>
      <c r="L194" s="493"/>
      <c r="M194" s="596"/>
      <c r="N194" s="494"/>
      <c r="O194" s="494"/>
      <c r="P194" s="494"/>
      <c r="Q194" s="494"/>
      <c r="R194" s="494"/>
      <c r="S194" s="494"/>
      <c r="T194" s="597"/>
      <c r="AT194" s="482" t="s">
        <v>257</v>
      </c>
      <c r="AU194" s="482" t="s">
        <v>89</v>
      </c>
    </row>
    <row r="195" spans="2:65" s="492" customFormat="1" ht="16.5" customHeight="1">
      <c r="B195" s="493"/>
      <c r="C195" s="629" t="s">
        <v>752</v>
      </c>
      <c r="D195" s="629" t="s">
        <v>1907</v>
      </c>
      <c r="E195" s="630" t="s">
        <v>6808</v>
      </c>
      <c r="F195" s="631" t="s">
        <v>6809</v>
      </c>
      <c r="G195" s="632" t="s">
        <v>202</v>
      </c>
      <c r="H195" s="633">
        <v>1</v>
      </c>
      <c r="I195" s="11"/>
      <c r="J195" s="634">
        <f>ROUND(I195*H195,0)</f>
        <v>0</v>
      </c>
      <c r="K195" s="631" t="s">
        <v>203</v>
      </c>
      <c r="L195" s="635"/>
      <c r="M195" s="636" t="s">
        <v>5</v>
      </c>
      <c r="N195" s="637" t="s">
        <v>53</v>
      </c>
      <c r="O195" s="494"/>
      <c r="P195" s="580">
        <f>O195*H195</f>
        <v>0</v>
      </c>
      <c r="Q195" s="580">
        <v>1.4500000000000001E-2</v>
      </c>
      <c r="R195" s="580">
        <f>Q195*H195</f>
        <v>1.4500000000000001E-2</v>
      </c>
      <c r="S195" s="580">
        <v>0</v>
      </c>
      <c r="T195" s="581">
        <f>S195*H195</f>
        <v>0</v>
      </c>
      <c r="AR195" s="482" t="s">
        <v>303</v>
      </c>
      <c r="AT195" s="482" t="s">
        <v>1907</v>
      </c>
      <c r="AU195" s="482" t="s">
        <v>89</v>
      </c>
      <c r="AY195" s="482" t="s">
        <v>197</v>
      </c>
      <c r="BE195" s="582">
        <f>IF(N195="základní",J195,0)</f>
        <v>0</v>
      </c>
      <c r="BF195" s="582">
        <f>IF(N195="snížená",J195,0)</f>
        <v>0</v>
      </c>
      <c r="BG195" s="582">
        <f>IF(N195="zákl. přenesená",J195,0)</f>
        <v>0</v>
      </c>
      <c r="BH195" s="582">
        <f>IF(N195="sníž. přenesená",J195,0)</f>
        <v>0</v>
      </c>
      <c r="BI195" s="582">
        <f>IF(N195="nulová",J195,0)</f>
        <v>0</v>
      </c>
      <c r="BJ195" s="482" t="s">
        <v>11</v>
      </c>
      <c r="BK195" s="582">
        <f>ROUND(I195*H195,0)</f>
        <v>0</v>
      </c>
      <c r="BL195" s="482" t="s">
        <v>129</v>
      </c>
      <c r="BM195" s="482" t="s">
        <v>6810</v>
      </c>
    </row>
    <row r="196" spans="2:65" s="492" customFormat="1" ht="16.5" customHeight="1">
      <c r="B196" s="493"/>
      <c r="C196" s="572" t="s">
        <v>758</v>
      </c>
      <c r="D196" s="572" t="s">
        <v>199</v>
      </c>
      <c r="E196" s="573" t="s">
        <v>6811</v>
      </c>
      <c r="F196" s="574" t="s">
        <v>6812</v>
      </c>
      <c r="G196" s="575" t="s">
        <v>202</v>
      </c>
      <c r="H196" s="576">
        <v>1</v>
      </c>
      <c r="I196" s="7"/>
      <c r="J196" s="577">
        <f>ROUND(I196*H196,0)</f>
        <v>0</v>
      </c>
      <c r="K196" s="574" t="s">
        <v>203</v>
      </c>
      <c r="L196" s="493"/>
      <c r="M196" s="578" t="s">
        <v>5</v>
      </c>
      <c r="N196" s="579" t="s">
        <v>53</v>
      </c>
      <c r="O196" s="494"/>
      <c r="P196" s="580">
        <f>O196*H196</f>
        <v>0</v>
      </c>
      <c r="Q196" s="580">
        <v>3.4000000000000002E-4</v>
      </c>
      <c r="R196" s="580">
        <f>Q196*H196</f>
        <v>3.4000000000000002E-4</v>
      </c>
      <c r="S196" s="580">
        <v>0</v>
      </c>
      <c r="T196" s="581">
        <f>S196*H196</f>
        <v>0</v>
      </c>
      <c r="AR196" s="482" t="s">
        <v>129</v>
      </c>
      <c r="AT196" s="482" t="s">
        <v>199</v>
      </c>
      <c r="AU196" s="482" t="s">
        <v>89</v>
      </c>
      <c r="AY196" s="482" t="s">
        <v>197</v>
      </c>
      <c r="BE196" s="582">
        <f>IF(N196="základní",J196,0)</f>
        <v>0</v>
      </c>
      <c r="BF196" s="582">
        <f>IF(N196="snížená",J196,0)</f>
        <v>0</v>
      </c>
      <c r="BG196" s="582">
        <f>IF(N196="zákl. přenesená",J196,0)</f>
        <v>0</v>
      </c>
      <c r="BH196" s="582">
        <f>IF(N196="sníž. přenesená",J196,0)</f>
        <v>0</v>
      </c>
      <c r="BI196" s="582">
        <f>IF(N196="nulová",J196,0)</f>
        <v>0</v>
      </c>
      <c r="BJ196" s="482" t="s">
        <v>11</v>
      </c>
      <c r="BK196" s="582">
        <f>ROUND(I196*H196,0)</f>
        <v>0</v>
      </c>
      <c r="BL196" s="482" t="s">
        <v>129</v>
      </c>
      <c r="BM196" s="482" t="s">
        <v>6813</v>
      </c>
    </row>
    <row r="197" spans="2:65" s="492" customFormat="1" ht="175.5">
      <c r="B197" s="493"/>
      <c r="D197" s="594" t="s">
        <v>257</v>
      </c>
      <c r="F197" s="595" t="s">
        <v>6788</v>
      </c>
      <c r="L197" s="493"/>
      <c r="M197" s="596"/>
      <c r="N197" s="494"/>
      <c r="O197" s="494"/>
      <c r="P197" s="494"/>
      <c r="Q197" s="494"/>
      <c r="R197" s="494"/>
      <c r="S197" s="494"/>
      <c r="T197" s="597"/>
      <c r="AT197" s="482" t="s">
        <v>257</v>
      </c>
      <c r="AU197" s="482" t="s">
        <v>89</v>
      </c>
    </row>
    <row r="198" spans="2:65" s="492" customFormat="1" ht="16.5" customHeight="1">
      <c r="B198" s="493"/>
      <c r="C198" s="629" t="s">
        <v>763</v>
      </c>
      <c r="D198" s="629" t="s">
        <v>1907</v>
      </c>
      <c r="E198" s="630" t="s">
        <v>6814</v>
      </c>
      <c r="F198" s="631" t="s">
        <v>6815</v>
      </c>
      <c r="G198" s="632" t="s">
        <v>202</v>
      </c>
      <c r="H198" s="633">
        <v>1</v>
      </c>
      <c r="I198" s="11"/>
      <c r="J198" s="634">
        <f>ROUND(I198*H198,0)</f>
        <v>0</v>
      </c>
      <c r="K198" s="631" t="s">
        <v>203</v>
      </c>
      <c r="L198" s="635"/>
      <c r="M198" s="636" t="s">
        <v>5</v>
      </c>
      <c r="N198" s="637" t="s">
        <v>53</v>
      </c>
      <c r="O198" s="494"/>
      <c r="P198" s="580">
        <f>O198*H198</f>
        <v>0</v>
      </c>
      <c r="Q198" s="580">
        <v>1.6900000000000001E-3</v>
      </c>
      <c r="R198" s="580">
        <f>Q198*H198</f>
        <v>1.6900000000000001E-3</v>
      </c>
      <c r="S198" s="580">
        <v>0</v>
      </c>
      <c r="T198" s="581">
        <f>S198*H198</f>
        <v>0</v>
      </c>
      <c r="AR198" s="482" t="s">
        <v>303</v>
      </c>
      <c r="AT198" s="482" t="s">
        <v>1907</v>
      </c>
      <c r="AU198" s="482" t="s">
        <v>89</v>
      </c>
      <c r="AY198" s="482" t="s">
        <v>197</v>
      </c>
      <c r="BE198" s="582">
        <f>IF(N198="základní",J198,0)</f>
        <v>0</v>
      </c>
      <c r="BF198" s="582">
        <f>IF(N198="snížená",J198,0)</f>
        <v>0</v>
      </c>
      <c r="BG198" s="582">
        <f>IF(N198="zákl. přenesená",J198,0)</f>
        <v>0</v>
      </c>
      <c r="BH198" s="582">
        <f>IF(N198="sníž. přenesená",J198,0)</f>
        <v>0</v>
      </c>
      <c r="BI198" s="582">
        <f>IF(N198="nulová",J198,0)</f>
        <v>0</v>
      </c>
      <c r="BJ198" s="482" t="s">
        <v>11</v>
      </c>
      <c r="BK198" s="582">
        <f>ROUND(I198*H198,0)</f>
        <v>0</v>
      </c>
      <c r="BL198" s="482" t="s">
        <v>129</v>
      </c>
      <c r="BM198" s="482" t="s">
        <v>6816</v>
      </c>
    </row>
    <row r="199" spans="2:65" s="492" customFormat="1" ht="27">
      <c r="B199" s="493"/>
      <c r="D199" s="594" t="s">
        <v>2337</v>
      </c>
      <c r="F199" s="595" t="s">
        <v>6817</v>
      </c>
      <c r="L199" s="493"/>
      <c r="M199" s="596"/>
      <c r="N199" s="494"/>
      <c r="O199" s="494"/>
      <c r="P199" s="494"/>
      <c r="Q199" s="494"/>
      <c r="R199" s="494"/>
      <c r="S199" s="494"/>
      <c r="T199" s="597"/>
      <c r="AT199" s="482" t="s">
        <v>2337</v>
      </c>
      <c r="AU199" s="482" t="s">
        <v>89</v>
      </c>
    </row>
    <row r="200" spans="2:65" s="492" customFormat="1" ht="16.5" customHeight="1">
      <c r="B200" s="493"/>
      <c r="C200" s="572" t="s">
        <v>770</v>
      </c>
      <c r="D200" s="572" t="s">
        <v>199</v>
      </c>
      <c r="E200" s="573" t="s">
        <v>6818</v>
      </c>
      <c r="F200" s="574" t="s">
        <v>6819</v>
      </c>
      <c r="G200" s="575" t="s">
        <v>876</v>
      </c>
      <c r="H200" s="576">
        <v>10</v>
      </c>
      <c r="I200" s="7"/>
      <c r="J200" s="577">
        <f>ROUND(I200*H200,0)</f>
        <v>0</v>
      </c>
      <c r="K200" s="574" t="s">
        <v>203</v>
      </c>
      <c r="L200" s="493"/>
      <c r="M200" s="578" t="s">
        <v>5</v>
      </c>
      <c r="N200" s="579" t="s">
        <v>53</v>
      </c>
      <c r="O200" s="494"/>
      <c r="P200" s="580">
        <f>O200*H200</f>
        <v>0</v>
      </c>
      <c r="Q200" s="580">
        <v>0</v>
      </c>
      <c r="R200" s="580">
        <f>Q200*H200</f>
        <v>0</v>
      </c>
      <c r="S200" s="580">
        <v>0</v>
      </c>
      <c r="T200" s="581">
        <f>S200*H200</f>
        <v>0</v>
      </c>
      <c r="AR200" s="482" t="s">
        <v>129</v>
      </c>
      <c r="AT200" s="482" t="s">
        <v>199</v>
      </c>
      <c r="AU200" s="482" t="s">
        <v>89</v>
      </c>
      <c r="AY200" s="482" t="s">
        <v>197</v>
      </c>
      <c r="BE200" s="582">
        <f>IF(N200="základní",J200,0)</f>
        <v>0</v>
      </c>
      <c r="BF200" s="582">
        <f>IF(N200="snížená",J200,0)</f>
        <v>0</v>
      </c>
      <c r="BG200" s="582">
        <f>IF(N200="zákl. přenesená",J200,0)</f>
        <v>0</v>
      </c>
      <c r="BH200" s="582">
        <f>IF(N200="sníž. přenesená",J200,0)</f>
        <v>0</v>
      </c>
      <c r="BI200" s="582">
        <f>IF(N200="nulová",J200,0)</f>
        <v>0</v>
      </c>
      <c r="BJ200" s="482" t="s">
        <v>11</v>
      </c>
      <c r="BK200" s="582">
        <f>ROUND(I200*H200,0)</f>
        <v>0</v>
      </c>
      <c r="BL200" s="482" t="s">
        <v>129</v>
      </c>
      <c r="BM200" s="482" t="s">
        <v>6820</v>
      </c>
    </row>
    <row r="201" spans="2:65" s="492" customFormat="1" ht="40.5">
      <c r="B201" s="493"/>
      <c r="D201" s="594" t="s">
        <v>257</v>
      </c>
      <c r="F201" s="595" t="s">
        <v>6821</v>
      </c>
      <c r="L201" s="493"/>
      <c r="M201" s="596"/>
      <c r="N201" s="494"/>
      <c r="O201" s="494"/>
      <c r="P201" s="494"/>
      <c r="Q201" s="494"/>
      <c r="R201" s="494"/>
      <c r="S201" s="494"/>
      <c r="T201" s="597"/>
      <c r="AT201" s="482" t="s">
        <v>257</v>
      </c>
      <c r="AU201" s="482" t="s">
        <v>89</v>
      </c>
    </row>
    <row r="202" spans="2:65" s="492" customFormat="1" ht="16.5" customHeight="1">
      <c r="B202" s="493"/>
      <c r="C202" s="572" t="s">
        <v>779</v>
      </c>
      <c r="D202" s="572" t="s">
        <v>199</v>
      </c>
      <c r="E202" s="573" t="s">
        <v>5905</v>
      </c>
      <c r="F202" s="574" t="s">
        <v>5906</v>
      </c>
      <c r="G202" s="575" t="s">
        <v>876</v>
      </c>
      <c r="H202" s="576">
        <v>10</v>
      </c>
      <c r="I202" s="7"/>
      <c r="J202" s="577">
        <f>ROUND(I202*H202,0)</f>
        <v>0</v>
      </c>
      <c r="K202" s="574" t="s">
        <v>203</v>
      </c>
      <c r="L202" s="493"/>
      <c r="M202" s="578" t="s">
        <v>5</v>
      </c>
      <c r="N202" s="579" t="s">
        <v>53</v>
      </c>
      <c r="O202" s="494"/>
      <c r="P202" s="580">
        <f>O202*H202</f>
        <v>0</v>
      </c>
      <c r="Q202" s="580">
        <v>0</v>
      </c>
      <c r="R202" s="580">
        <f>Q202*H202</f>
        <v>0</v>
      </c>
      <c r="S202" s="580">
        <v>0</v>
      </c>
      <c r="T202" s="581">
        <f>S202*H202</f>
        <v>0</v>
      </c>
      <c r="AR202" s="482" t="s">
        <v>129</v>
      </c>
      <c r="AT202" s="482" t="s">
        <v>199</v>
      </c>
      <c r="AU202" s="482" t="s">
        <v>89</v>
      </c>
      <c r="AY202" s="482" t="s">
        <v>197</v>
      </c>
      <c r="BE202" s="582">
        <f>IF(N202="základní",J202,0)</f>
        <v>0</v>
      </c>
      <c r="BF202" s="582">
        <f>IF(N202="snížená",J202,0)</f>
        <v>0</v>
      </c>
      <c r="BG202" s="582">
        <f>IF(N202="zákl. přenesená",J202,0)</f>
        <v>0</v>
      </c>
      <c r="BH202" s="582">
        <f>IF(N202="sníž. přenesená",J202,0)</f>
        <v>0</v>
      </c>
      <c r="BI202" s="582">
        <f>IF(N202="nulová",J202,0)</f>
        <v>0</v>
      </c>
      <c r="BJ202" s="482" t="s">
        <v>11</v>
      </c>
      <c r="BK202" s="582">
        <f>ROUND(I202*H202,0)</f>
        <v>0</v>
      </c>
      <c r="BL202" s="482" t="s">
        <v>129</v>
      </c>
      <c r="BM202" s="482" t="s">
        <v>6822</v>
      </c>
    </row>
    <row r="203" spans="2:65" s="492" customFormat="1" ht="94.5">
      <c r="B203" s="493"/>
      <c r="D203" s="594" t="s">
        <v>257</v>
      </c>
      <c r="F203" s="595" t="s">
        <v>5744</v>
      </c>
      <c r="L203" s="493"/>
      <c r="M203" s="596"/>
      <c r="N203" s="494"/>
      <c r="O203" s="494"/>
      <c r="P203" s="494"/>
      <c r="Q203" s="494"/>
      <c r="R203" s="494"/>
      <c r="S203" s="494"/>
      <c r="T203" s="597"/>
      <c r="AT203" s="482" t="s">
        <v>257</v>
      </c>
      <c r="AU203" s="482" t="s">
        <v>89</v>
      </c>
    </row>
    <row r="204" spans="2:65" s="492" customFormat="1" ht="25.5" customHeight="1">
      <c r="B204" s="493"/>
      <c r="C204" s="572" t="s">
        <v>790</v>
      </c>
      <c r="D204" s="572" t="s">
        <v>199</v>
      </c>
      <c r="E204" s="573" t="s">
        <v>5745</v>
      </c>
      <c r="F204" s="574" t="s">
        <v>5746</v>
      </c>
      <c r="G204" s="575" t="s">
        <v>202</v>
      </c>
      <c r="H204" s="576">
        <v>1</v>
      </c>
      <c r="I204" s="7"/>
      <c r="J204" s="577">
        <f>ROUND(I204*H204,0)</f>
        <v>0</v>
      </c>
      <c r="K204" s="574" t="s">
        <v>203</v>
      </c>
      <c r="L204" s="493"/>
      <c r="M204" s="578" t="s">
        <v>5</v>
      </c>
      <c r="N204" s="579" t="s">
        <v>53</v>
      </c>
      <c r="O204" s="494"/>
      <c r="P204" s="580">
        <f>O204*H204</f>
        <v>0</v>
      </c>
      <c r="Q204" s="580">
        <v>0.46009</v>
      </c>
      <c r="R204" s="580">
        <f>Q204*H204</f>
        <v>0.46009</v>
      </c>
      <c r="S204" s="580">
        <v>0</v>
      </c>
      <c r="T204" s="581">
        <f>S204*H204</f>
        <v>0</v>
      </c>
      <c r="AR204" s="482" t="s">
        <v>129</v>
      </c>
      <c r="AT204" s="482" t="s">
        <v>199</v>
      </c>
      <c r="AU204" s="482" t="s">
        <v>89</v>
      </c>
      <c r="AY204" s="482" t="s">
        <v>197</v>
      </c>
      <c r="BE204" s="582">
        <f>IF(N204="základní",J204,0)</f>
        <v>0</v>
      </c>
      <c r="BF204" s="582">
        <f>IF(N204="snížená",J204,0)</f>
        <v>0</v>
      </c>
      <c r="BG204" s="582">
        <f>IF(N204="zákl. přenesená",J204,0)</f>
        <v>0</v>
      </c>
      <c r="BH204" s="582">
        <f>IF(N204="sníž. přenesená",J204,0)</f>
        <v>0</v>
      </c>
      <c r="BI204" s="582">
        <f>IF(N204="nulová",J204,0)</f>
        <v>0</v>
      </c>
      <c r="BJ204" s="482" t="s">
        <v>11</v>
      </c>
      <c r="BK204" s="582">
        <f>ROUND(I204*H204,0)</f>
        <v>0</v>
      </c>
      <c r="BL204" s="482" t="s">
        <v>129</v>
      </c>
      <c r="BM204" s="482" t="s">
        <v>6823</v>
      </c>
    </row>
    <row r="205" spans="2:65" s="492" customFormat="1" ht="94.5">
      <c r="B205" s="493"/>
      <c r="D205" s="594" t="s">
        <v>257</v>
      </c>
      <c r="F205" s="595" t="s">
        <v>5744</v>
      </c>
      <c r="L205" s="493"/>
      <c r="M205" s="596"/>
      <c r="N205" s="494"/>
      <c r="O205" s="494"/>
      <c r="P205" s="494"/>
      <c r="Q205" s="494"/>
      <c r="R205" s="494"/>
      <c r="S205" s="494"/>
      <c r="T205" s="597"/>
      <c r="AT205" s="482" t="s">
        <v>257</v>
      </c>
      <c r="AU205" s="482" t="s">
        <v>89</v>
      </c>
    </row>
    <row r="206" spans="2:65" s="492" customFormat="1" ht="25.5" customHeight="1">
      <c r="B206" s="493"/>
      <c r="C206" s="572" t="s">
        <v>804</v>
      </c>
      <c r="D206" s="572" t="s">
        <v>199</v>
      </c>
      <c r="E206" s="573" t="s">
        <v>6824</v>
      </c>
      <c r="F206" s="574" t="s">
        <v>6825</v>
      </c>
      <c r="G206" s="575" t="s">
        <v>202</v>
      </c>
      <c r="H206" s="576">
        <v>1</v>
      </c>
      <c r="I206" s="7"/>
      <c r="J206" s="577">
        <f>ROUND(I206*H206,0)</f>
        <v>0</v>
      </c>
      <c r="K206" s="574" t="s">
        <v>203</v>
      </c>
      <c r="L206" s="493"/>
      <c r="M206" s="578" t="s">
        <v>5</v>
      </c>
      <c r="N206" s="579" t="s">
        <v>53</v>
      </c>
      <c r="O206" s="494"/>
      <c r="P206" s="580">
        <f>O206*H206</f>
        <v>0</v>
      </c>
      <c r="Q206" s="580">
        <v>0.43786000000000003</v>
      </c>
      <c r="R206" s="580">
        <f>Q206*H206</f>
        <v>0.43786000000000003</v>
      </c>
      <c r="S206" s="580">
        <v>0</v>
      </c>
      <c r="T206" s="581">
        <f>S206*H206</f>
        <v>0</v>
      </c>
      <c r="AR206" s="482" t="s">
        <v>129</v>
      </c>
      <c r="AT206" s="482" t="s">
        <v>199</v>
      </c>
      <c r="AU206" s="482" t="s">
        <v>89</v>
      </c>
      <c r="AY206" s="482" t="s">
        <v>197</v>
      </c>
      <c r="BE206" s="582">
        <f>IF(N206="základní",J206,0)</f>
        <v>0</v>
      </c>
      <c r="BF206" s="582">
        <f>IF(N206="snížená",J206,0)</f>
        <v>0</v>
      </c>
      <c r="BG206" s="582">
        <f>IF(N206="zákl. přenesená",J206,0)</f>
        <v>0</v>
      </c>
      <c r="BH206" s="582">
        <f>IF(N206="sníž. přenesená",J206,0)</f>
        <v>0</v>
      </c>
      <c r="BI206" s="582">
        <f>IF(N206="nulová",J206,0)</f>
        <v>0</v>
      </c>
      <c r="BJ206" s="482" t="s">
        <v>11</v>
      </c>
      <c r="BK206" s="582">
        <f>ROUND(I206*H206,0)</f>
        <v>0</v>
      </c>
      <c r="BL206" s="482" t="s">
        <v>129</v>
      </c>
      <c r="BM206" s="482" t="s">
        <v>6826</v>
      </c>
    </row>
    <row r="207" spans="2:65" s="492" customFormat="1" ht="108">
      <c r="B207" s="493"/>
      <c r="D207" s="594" t="s">
        <v>257</v>
      </c>
      <c r="F207" s="595" t="s">
        <v>6827</v>
      </c>
      <c r="L207" s="493"/>
      <c r="M207" s="596"/>
      <c r="N207" s="494"/>
      <c r="O207" s="494"/>
      <c r="P207" s="494"/>
      <c r="Q207" s="494"/>
      <c r="R207" s="494"/>
      <c r="S207" s="494"/>
      <c r="T207" s="597"/>
      <c r="AT207" s="482" t="s">
        <v>257</v>
      </c>
      <c r="AU207" s="482" t="s">
        <v>89</v>
      </c>
    </row>
    <row r="208" spans="2:65" s="492" customFormat="1" ht="16.5" customHeight="1">
      <c r="B208" s="493"/>
      <c r="C208" s="629" t="s">
        <v>810</v>
      </c>
      <c r="D208" s="629" t="s">
        <v>1907</v>
      </c>
      <c r="E208" s="630" t="s">
        <v>6828</v>
      </c>
      <c r="F208" s="631" t="s">
        <v>6829</v>
      </c>
      <c r="G208" s="632" t="s">
        <v>202</v>
      </c>
      <c r="H208" s="633">
        <v>1</v>
      </c>
      <c r="I208" s="11"/>
      <c r="J208" s="634">
        <f>ROUND(I208*H208,0)</f>
        <v>0</v>
      </c>
      <c r="K208" s="631" t="s">
        <v>203</v>
      </c>
      <c r="L208" s="635"/>
      <c r="M208" s="636" t="s">
        <v>5</v>
      </c>
      <c r="N208" s="637" t="s">
        <v>53</v>
      </c>
      <c r="O208" s="494"/>
      <c r="P208" s="580">
        <f>O208*H208</f>
        <v>0</v>
      </c>
      <c r="Q208" s="580">
        <v>8.6999999999999994E-2</v>
      </c>
      <c r="R208" s="580">
        <f>Q208*H208</f>
        <v>8.6999999999999994E-2</v>
      </c>
      <c r="S208" s="580">
        <v>0</v>
      </c>
      <c r="T208" s="581">
        <f>S208*H208</f>
        <v>0</v>
      </c>
      <c r="AR208" s="482" t="s">
        <v>303</v>
      </c>
      <c r="AT208" s="482" t="s">
        <v>1907</v>
      </c>
      <c r="AU208" s="482" t="s">
        <v>89</v>
      </c>
      <c r="AY208" s="482" t="s">
        <v>197</v>
      </c>
      <c r="BE208" s="582">
        <f>IF(N208="základní",J208,0)</f>
        <v>0</v>
      </c>
      <c r="BF208" s="582">
        <f>IF(N208="snížená",J208,0)</f>
        <v>0</v>
      </c>
      <c r="BG208" s="582">
        <f>IF(N208="zákl. přenesená",J208,0)</f>
        <v>0</v>
      </c>
      <c r="BH208" s="582">
        <f>IF(N208="sníž. přenesená",J208,0)</f>
        <v>0</v>
      </c>
      <c r="BI208" s="582">
        <f>IF(N208="nulová",J208,0)</f>
        <v>0</v>
      </c>
      <c r="BJ208" s="482" t="s">
        <v>11</v>
      </c>
      <c r="BK208" s="582">
        <f>ROUND(I208*H208,0)</f>
        <v>0</v>
      </c>
      <c r="BL208" s="482" t="s">
        <v>129</v>
      </c>
      <c r="BM208" s="482" t="s">
        <v>6830</v>
      </c>
    </row>
    <row r="209" spans="2:65" s="492" customFormat="1" ht="16.5" customHeight="1">
      <c r="B209" s="493"/>
      <c r="C209" s="572" t="s">
        <v>816</v>
      </c>
      <c r="D209" s="572" t="s">
        <v>199</v>
      </c>
      <c r="E209" s="573" t="s">
        <v>6831</v>
      </c>
      <c r="F209" s="574" t="s">
        <v>6832</v>
      </c>
      <c r="G209" s="575" t="s">
        <v>202</v>
      </c>
      <c r="H209" s="576">
        <v>1</v>
      </c>
      <c r="I209" s="7"/>
      <c r="J209" s="577">
        <f>ROUND(I209*H209,0)</f>
        <v>0</v>
      </c>
      <c r="K209" s="574" t="s">
        <v>203</v>
      </c>
      <c r="L209" s="493"/>
      <c r="M209" s="578" t="s">
        <v>5</v>
      </c>
      <c r="N209" s="579" t="s">
        <v>53</v>
      </c>
      <c r="O209" s="494"/>
      <c r="P209" s="580">
        <f>O209*H209</f>
        <v>0</v>
      </c>
      <c r="Q209" s="580">
        <v>3.1E-4</v>
      </c>
      <c r="R209" s="580">
        <f>Q209*H209</f>
        <v>3.1E-4</v>
      </c>
      <c r="S209" s="580">
        <v>0</v>
      </c>
      <c r="T209" s="581">
        <f>S209*H209</f>
        <v>0</v>
      </c>
      <c r="AR209" s="482" t="s">
        <v>129</v>
      </c>
      <c r="AT209" s="482" t="s">
        <v>199</v>
      </c>
      <c r="AU209" s="482" t="s">
        <v>89</v>
      </c>
      <c r="AY209" s="482" t="s">
        <v>197</v>
      </c>
      <c r="BE209" s="582">
        <f>IF(N209="základní",J209,0)</f>
        <v>0</v>
      </c>
      <c r="BF209" s="582">
        <f>IF(N209="snížená",J209,0)</f>
        <v>0</v>
      </c>
      <c r="BG209" s="582">
        <f>IF(N209="zákl. přenesená",J209,0)</f>
        <v>0</v>
      </c>
      <c r="BH209" s="582">
        <f>IF(N209="sníž. přenesená",J209,0)</f>
        <v>0</v>
      </c>
      <c r="BI209" s="582">
        <f>IF(N209="nulová",J209,0)</f>
        <v>0</v>
      </c>
      <c r="BJ209" s="482" t="s">
        <v>11</v>
      </c>
      <c r="BK209" s="582">
        <f>ROUND(I209*H209,0)</f>
        <v>0</v>
      </c>
      <c r="BL209" s="482" t="s">
        <v>129</v>
      </c>
      <c r="BM209" s="482" t="s">
        <v>6833</v>
      </c>
    </row>
    <row r="210" spans="2:65" s="492" customFormat="1" ht="67.5">
      <c r="B210" s="493"/>
      <c r="D210" s="594" t="s">
        <v>257</v>
      </c>
      <c r="F210" s="595" t="s">
        <v>6834</v>
      </c>
      <c r="L210" s="493"/>
      <c r="M210" s="596"/>
      <c r="N210" s="494"/>
      <c r="O210" s="494"/>
      <c r="P210" s="494"/>
      <c r="Q210" s="494"/>
      <c r="R210" s="494"/>
      <c r="S210" s="494"/>
      <c r="T210" s="597"/>
      <c r="AT210" s="482" t="s">
        <v>257</v>
      </c>
      <c r="AU210" s="482" t="s">
        <v>89</v>
      </c>
    </row>
    <row r="211" spans="2:65" s="492" customFormat="1" ht="16.5" customHeight="1">
      <c r="B211" s="493"/>
      <c r="C211" s="572" t="s">
        <v>821</v>
      </c>
      <c r="D211" s="572" t="s">
        <v>199</v>
      </c>
      <c r="E211" s="573" t="s">
        <v>5921</v>
      </c>
      <c r="F211" s="574" t="s">
        <v>5922</v>
      </c>
      <c r="G211" s="575" t="s">
        <v>876</v>
      </c>
      <c r="H211" s="576">
        <v>10</v>
      </c>
      <c r="I211" s="7"/>
      <c r="J211" s="577">
        <f>ROUND(I211*H211,0)</f>
        <v>0</v>
      </c>
      <c r="K211" s="574" t="s">
        <v>203</v>
      </c>
      <c r="L211" s="493"/>
      <c r="M211" s="578" t="s">
        <v>5</v>
      </c>
      <c r="N211" s="579" t="s">
        <v>53</v>
      </c>
      <c r="O211" s="494"/>
      <c r="P211" s="580">
        <f>O211*H211</f>
        <v>0</v>
      </c>
      <c r="Q211" s="580">
        <v>1.9000000000000001E-4</v>
      </c>
      <c r="R211" s="580">
        <f>Q211*H211</f>
        <v>1.9000000000000002E-3</v>
      </c>
      <c r="S211" s="580">
        <v>0</v>
      </c>
      <c r="T211" s="581">
        <f>S211*H211</f>
        <v>0</v>
      </c>
      <c r="AR211" s="482" t="s">
        <v>129</v>
      </c>
      <c r="AT211" s="482" t="s">
        <v>199</v>
      </c>
      <c r="AU211" s="482" t="s">
        <v>89</v>
      </c>
      <c r="AY211" s="482" t="s">
        <v>197</v>
      </c>
      <c r="BE211" s="582">
        <f>IF(N211="základní",J211,0)</f>
        <v>0</v>
      </c>
      <c r="BF211" s="582">
        <f>IF(N211="snížená",J211,0)</f>
        <v>0</v>
      </c>
      <c r="BG211" s="582">
        <f>IF(N211="zákl. přenesená",J211,0)</f>
        <v>0</v>
      </c>
      <c r="BH211" s="582">
        <f>IF(N211="sníž. přenesená",J211,0)</f>
        <v>0</v>
      </c>
      <c r="BI211" s="582">
        <f>IF(N211="nulová",J211,0)</f>
        <v>0</v>
      </c>
      <c r="BJ211" s="482" t="s">
        <v>11</v>
      </c>
      <c r="BK211" s="582">
        <f>ROUND(I211*H211,0)</f>
        <v>0</v>
      </c>
      <c r="BL211" s="482" t="s">
        <v>129</v>
      </c>
      <c r="BM211" s="482" t="s">
        <v>6835</v>
      </c>
    </row>
    <row r="212" spans="2:65" s="492" customFormat="1" ht="16.5" customHeight="1">
      <c r="B212" s="493"/>
      <c r="C212" s="572" t="s">
        <v>829</v>
      </c>
      <c r="D212" s="572" t="s">
        <v>199</v>
      </c>
      <c r="E212" s="573" t="s">
        <v>5589</v>
      </c>
      <c r="F212" s="574" t="s">
        <v>5590</v>
      </c>
      <c r="G212" s="575" t="s">
        <v>876</v>
      </c>
      <c r="H212" s="576">
        <v>10</v>
      </c>
      <c r="I212" s="7"/>
      <c r="J212" s="577">
        <f>ROUND(I212*H212,0)</f>
        <v>0</v>
      </c>
      <c r="K212" s="574" t="s">
        <v>203</v>
      </c>
      <c r="L212" s="493"/>
      <c r="M212" s="578" t="s">
        <v>5</v>
      </c>
      <c r="N212" s="579" t="s">
        <v>53</v>
      </c>
      <c r="O212" s="494"/>
      <c r="P212" s="580">
        <f>O212*H212</f>
        <v>0</v>
      </c>
      <c r="Q212" s="580">
        <v>1.2999999999999999E-4</v>
      </c>
      <c r="R212" s="580">
        <f>Q212*H212</f>
        <v>1.2999999999999999E-3</v>
      </c>
      <c r="S212" s="580">
        <v>0</v>
      </c>
      <c r="T212" s="581">
        <f>S212*H212</f>
        <v>0</v>
      </c>
      <c r="AR212" s="482" t="s">
        <v>129</v>
      </c>
      <c r="AT212" s="482" t="s">
        <v>199</v>
      </c>
      <c r="AU212" s="482" t="s">
        <v>89</v>
      </c>
      <c r="AY212" s="482" t="s">
        <v>197</v>
      </c>
      <c r="BE212" s="582">
        <f>IF(N212="základní",J212,0)</f>
        <v>0</v>
      </c>
      <c r="BF212" s="582">
        <f>IF(N212="snížená",J212,0)</f>
        <v>0</v>
      </c>
      <c r="BG212" s="582">
        <f>IF(N212="zákl. přenesená",J212,0)</f>
        <v>0</v>
      </c>
      <c r="BH212" s="582">
        <f>IF(N212="sníž. přenesená",J212,0)</f>
        <v>0</v>
      </c>
      <c r="BI212" s="582">
        <f>IF(N212="nulová",J212,0)</f>
        <v>0</v>
      </c>
      <c r="BJ212" s="482" t="s">
        <v>11</v>
      </c>
      <c r="BK212" s="582">
        <f>ROUND(I212*H212,0)</f>
        <v>0</v>
      </c>
      <c r="BL212" s="482" t="s">
        <v>129</v>
      </c>
      <c r="BM212" s="482" t="s">
        <v>6836</v>
      </c>
    </row>
    <row r="213" spans="2:65" s="492" customFormat="1" ht="25.5" customHeight="1">
      <c r="B213" s="493"/>
      <c r="C213" s="572" t="s">
        <v>840</v>
      </c>
      <c r="D213" s="572" t="s">
        <v>199</v>
      </c>
      <c r="E213" s="573" t="s">
        <v>6837</v>
      </c>
      <c r="F213" s="574" t="s">
        <v>6838</v>
      </c>
      <c r="G213" s="575" t="s">
        <v>202</v>
      </c>
      <c r="H213" s="576">
        <v>1</v>
      </c>
      <c r="I213" s="7"/>
      <c r="J213" s="577">
        <f>ROUND(I213*H213,0)</f>
        <v>0</v>
      </c>
      <c r="K213" s="574" t="s">
        <v>203</v>
      </c>
      <c r="L213" s="493"/>
      <c r="M213" s="578" t="s">
        <v>5</v>
      </c>
      <c r="N213" s="579" t="s">
        <v>53</v>
      </c>
      <c r="O213" s="494"/>
      <c r="P213" s="580">
        <f>O213*H213</f>
        <v>0</v>
      </c>
      <c r="Q213" s="580">
        <v>4.0000000000000002E-4</v>
      </c>
      <c r="R213" s="580">
        <f>Q213*H213</f>
        <v>4.0000000000000002E-4</v>
      </c>
      <c r="S213" s="580">
        <v>0</v>
      </c>
      <c r="T213" s="581">
        <f>S213*H213</f>
        <v>0</v>
      </c>
      <c r="AR213" s="482" t="s">
        <v>129</v>
      </c>
      <c r="AT213" s="482" t="s">
        <v>199</v>
      </c>
      <c r="AU213" s="482" t="s">
        <v>89</v>
      </c>
      <c r="AY213" s="482" t="s">
        <v>197</v>
      </c>
      <c r="BE213" s="582">
        <f>IF(N213="základní",J213,0)</f>
        <v>0</v>
      </c>
      <c r="BF213" s="582">
        <f>IF(N213="snížená",J213,0)</f>
        <v>0</v>
      </c>
      <c r="BG213" s="582">
        <f>IF(N213="zákl. přenesená",J213,0)</f>
        <v>0</v>
      </c>
      <c r="BH213" s="582">
        <f>IF(N213="sníž. přenesená",J213,0)</f>
        <v>0</v>
      </c>
      <c r="BI213" s="582">
        <f>IF(N213="nulová",J213,0)</f>
        <v>0</v>
      </c>
      <c r="BJ213" s="482" t="s">
        <v>11</v>
      </c>
      <c r="BK213" s="582">
        <f>ROUND(I213*H213,0)</f>
        <v>0</v>
      </c>
      <c r="BL213" s="482" t="s">
        <v>129</v>
      </c>
      <c r="BM213" s="482" t="s">
        <v>6839</v>
      </c>
    </row>
    <row r="214" spans="2:65" s="492" customFormat="1" ht="27">
      <c r="B214" s="493"/>
      <c r="D214" s="594" t="s">
        <v>257</v>
      </c>
      <c r="F214" s="595" t="s">
        <v>6840</v>
      </c>
      <c r="L214" s="493"/>
      <c r="M214" s="596"/>
      <c r="N214" s="494"/>
      <c r="O214" s="494"/>
      <c r="P214" s="494"/>
      <c r="Q214" s="494"/>
      <c r="R214" s="494"/>
      <c r="S214" s="494"/>
      <c r="T214" s="597"/>
      <c r="AT214" s="482" t="s">
        <v>257</v>
      </c>
      <c r="AU214" s="482" t="s">
        <v>89</v>
      </c>
    </row>
    <row r="215" spans="2:65" s="560" customFormat="1" ht="29.85" customHeight="1">
      <c r="B215" s="559"/>
      <c r="D215" s="561" t="s">
        <v>81</v>
      </c>
      <c r="E215" s="570" t="s">
        <v>1210</v>
      </c>
      <c r="F215" s="570" t="s">
        <v>1211</v>
      </c>
      <c r="J215" s="571">
        <f>BK215</f>
        <v>0</v>
      </c>
      <c r="L215" s="559"/>
      <c r="M215" s="564"/>
      <c r="N215" s="565"/>
      <c r="O215" s="565"/>
      <c r="P215" s="566">
        <f>SUM(P216:P217)</f>
        <v>0</v>
      </c>
      <c r="Q215" s="565"/>
      <c r="R215" s="566">
        <f>SUM(R216:R217)</f>
        <v>0</v>
      </c>
      <c r="S215" s="565"/>
      <c r="T215" s="567">
        <f>SUM(T216:T217)</f>
        <v>0</v>
      </c>
      <c r="AR215" s="561" t="s">
        <v>11</v>
      </c>
      <c r="AT215" s="568" t="s">
        <v>81</v>
      </c>
      <c r="AU215" s="568" t="s">
        <v>11</v>
      </c>
      <c r="AY215" s="561" t="s">
        <v>197</v>
      </c>
      <c r="BK215" s="569">
        <f>SUM(BK216:BK217)</f>
        <v>0</v>
      </c>
    </row>
    <row r="216" spans="2:65" s="492" customFormat="1" ht="38.25" customHeight="1">
      <c r="B216" s="493"/>
      <c r="C216" s="572" t="s">
        <v>863</v>
      </c>
      <c r="D216" s="572" t="s">
        <v>199</v>
      </c>
      <c r="E216" s="573" t="s">
        <v>5388</v>
      </c>
      <c r="F216" s="574" t="s">
        <v>5389</v>
      </c>
      <c r="G216" s="575" t="s">
        <v>271</v>
      </c>
      <c r="H216" s="576">
        <v>8.9049999999999994</v>
      </c>
      <c r="I216" s="7"/>
      <c r="J216" s="577">
        <f>ROUND(I216*H216,0)</f>
        <v>0</v>
      </c>
      <c r="K216" s="574" t="s">
        <v>203</v>
      </c>
      <c r="L216" s="493"/>
      <c r="M216" s="578" t="s">
        <v>5</v>
      </c>
      <c r="N216" s="579" t="s">
        <v>53</v>
      </c>
      <c r="O216" s="494"/>
      <c r="P216" s="580">
        <f>O216*H216</f>
        <v>0</v>
      </c>
      <c r="Q216" s="580">
        <v>0</v>
      </c>
      <c r="R216" s="580">
        <f>Q216*H216</f>
        <v>0</v>
      </c>
      <c r="S216" s="580">
        <v>0</v>
      </c>
      <c r="T216" s="581">
        <f>S216*H216</f>
        <v>0</v>
      </c>
      <c r="AR216" s="482" t="s">
        <v>129</v>
      </c>
      <c r="AT216" s="482" t="s">
        <v>199</v>
      </c>
      <c r="AU216" s="482" t="s">
        <v>89</v>
      </c>
      <c r="AY216" s="482" t="s">
        <v>197</v>
      </c>
      <c r="BE216" s="582">
        <f>IF(N216="základní",J216,0)</f>
        <v>0</v>
      </c>
      <c r="BF216" s="582">
        <f>IF(N216="snížená",J216,0)</f>
        <v>0</v>
      </c>
      <c r="BG216" s="582">
        <f>IF(N216="zákl. přenesená",J216,0)</f>
        <v>0</v>
      </c>
      <c r="BH216" s="582">
        <f>IF(N216="sníž. přenesená",J216,0)</f>
        <v>0</v>
      </c>
      <c r="BI216" s="582">
        <f>IF(N216="nulová",J216,0)</f>
        <v>0</v>
      </c>
      <c r="BJ216" s="482" t="s">
        <v>11</v>
      </c>
      <c r="BK216" s="582">
        <f>ROUND(I216*H216,0)</f>
        <v>0</v>
      </c>
      <c r="BL216" s="482" t="s">
        <v>129</v>
      </c>
      <c r="BM216" s="482" t="s">
        <v>6841</v>
      </c>
    </row>
    <row r="217" spans="2:65" s="492" customFormat="1" ht="54">
      <c r="B217" s="493"/>
      <c r="D217" s="594" t="s">
        <v>257</v>
      </c>
      <c r="F217" s="595" t="s">
        <v>5391</v>
      </c>
      <c r="L217" s="493"/>
      <c r="M217" s="596"/>
      <c r="N217" s="494"/>
      <c r="O217" s="494"/>
      <c r="P217" s="494"/>
      <c r="Q217" s="494"/>
      <c r="R217" s="494"/>
      <c r="S217" s="494"/>
      <c r="T217" s="597"/>
      <c r="AT217" s="482" t="s">
        <v>257</v>
      </c>
      <c r="AU217" s="482" t="s">
        <v>89</v>
      </c>
    </row>
    <row r="218" spans="2:65" s="560" customFormat="1" ht="37.35" customHeight="1">
      <c r="B218" s="559"/>
      <c r="D218" s="561" t="s">
        <v>81</v>
      </c>
      <c r="E218" s="562" t="s">
        <v>1916</v>
      </c>
      <c r="F218" s="562" t="s">
        <v>1917</v>
      </c>
      <c r="J218" s="563">
        <f>BK218</f>
        <v>0</v>
      </c>
      <c r="L218" s="559"/>
      <c r="M218" s="564"/>
      <c r="N218" s="565"/>
      <c r="O218" s="565"/>
      <c r="P218" s="566">
        <f>SUM(P219:P226)</f>
        <v>0</v>
      </c>
      <c r="Q218" s="565"/>
      <c r="R218" s="566">
        <f>SUM(R219:R226)</f>
        <v>0</v>
      </c>
      <c r="S218" s="565"/>
      <c r="T218" s="567">
        <f>SUM(T219:T226)</f>
        <v>0</v>
      </c>
      <c r="AR218" s="561" t="s">
        <v>129</v>
      </c>
      <c r="AT218" s="568" t="s">
        <v>81</v>
      </c>
      <c r="AU218" s="568" t="s">
        <v>82</v>
      </c>
      <c r="AY218" s="561" t="s">
        <v>197</v>
      </c>
      <c r="BK218" s="569">
        <f>SUM(BK219:BK226)</f>
        <v>0</v>
      </c>
    </row>
    <row r="219" spans="2:65" s="492" customFormat="1" ht="25.5" customHeight="1">
      <c r="B219" s="493"/>
      <c r="C219" s="572" t="s">
        <v>873</v>
      </c>
      <c r="D219" s="572" t="s">
        <v>199</v>
      </c>
      <c r="E219" s="573" t="s">
        <v>6842</v>
      </c>
      <c r="F219" s="574" t="s">
        <v>6843</v>
      </c>
      <c r="G219" s="575" t="s">
        <v>1921</v>
      </c>
      <c r="H219" s="576">
        <v>10</v>
      </c>
      <c r="I219" s="7"/>
      <c r="J219" s="577">
        <f>ROUND(I219*H219,0)</f>
        <v>0</v>
      </c>
      <c r="K219" s="574" t="s">
        <v>203</v>
      </c>
      <c r="L219" s="493"/>
      <c r="M219" s="578" t="s">
        <v>5</v>
      </c>
      <c r="N219" s="579" t="s">
        <v>53</v>
      </c>
      <c r="O219" s="494"/>
      <c r="P219" s="580">
        <f>O219*H219</f>
        <v>0</v>
      </c>
      <c r="Q219" s="580">
        <v>0</v>
      </c>
      <c r="R219" s="580">
        <f>Q219*H219</f>
        <v>0</v>
      </c>
      <c r="S219" s="580">
        <v>0</v>
      </c>
      <c r="T219" s="581">
        <f>S219*H219</f>
        <v>0</v>
      </c>
      <c r="AR219" s="482" t="s">
        <v>1922</v>
      </c>
      <c r="AT219" s="482" t="s">
        <v>199</v>
      </c>
      <c r="AU219" s="482" t="s">
        <v>11</v>
      </c>
      <c r="AY219" s="482" t="s">
        <v>197</v>
      </c>
      <c r="BE219" s="582">
        <f>IF(N219="základní",J219,0)</f>
        <v>0</v>
      </c>
      <c r="BF219" s="582">
        <f>IF(N219="snížená",J219,0)</f>
        <v>0</v>
      </c>
      <c r="BG219" s="582">
        <f>IF(N219="zákl. přenesená",J219,0)</f>
        <v>0</v>
      </c>
      <c r="BH219" s="582">
        <f>IF(N219="sníž. přenesená",J219,0)</f>
        <v>0</v>
      </c>
      <c r="BI219" s="582">
        <f>IF(N219="nulová",J219,0)</f>
        <v>0</v>
      </c>
      <c r="BJ219" s="482" t="s">
        <v>11</v>
      </c>
      <c r="BK219" s="582">
        <f>ROUND(I219*H219,0)</f>
        <v>0</v>
      </c>
      <c r="BL219" s="482" t="s">
        <v>1922</v>
      </c>
      <c r="BM219" s="482" t="s">
        <v>6844</v>
      </c>
    </row>
    <row r="220" spans="2:65" s="599" customFormat="1">
      <c r="B220" s="598"/>
      <c r="D220" s="594" t="s">
        <v>205</v>
      </c>
      <c r="E220" s="600" t="s">
        <v>5</v>
      </c>
      <c r="F220" s="601" t="s">
        <v>6845</v>
      </c>
      <c r="H220" s="600" t="s">
        <v>5</v>
      </c>
      <c r="L220" s="598"/>
      <c r="M220" s="602"/>
      <c r="N220" s="603"/>
      <c r="O220" s="603"/>
      <c r="P220" s="603"/>
      <c r="Q220" s="603"/>
      <c r="R220" s="603"/>
      <c r="S220" s="603"/>
      <c r="T220" s="604"/>
      <c r="AT220" s="600" t="s">
        <v>205</v>
      </c>
      <c r="AU220" s="600" t="s">
        <v>11</v>
      </c>
      <c r="AV220" s="599" t="s">
        <v>11</v>
      </c>
      <c r="AW220" s="599" t="s">
        <v>43</v>
      </c>
      <c r="AX220" s="599" t="s">
        <v>82</v>
      </c>
      <c r="AY220" s="600" t="s">
        <v>197</v>
      </c>
    </row>
    <row r="221" spans="2:65" s="606" customFormat="1">
      <c r="B221" s="605"/>
      <c r="D221" s="594" t="s">
        <v>205</v>
      </c>
      <c r="E221" s="607" t="s">
        <v>5</v>
      </c>
      <c r="F221" s="608" t="s">
        <v>2498</v>
      </c>
      <c r="H221" s="609">
        <v>10</v>
      </c>
      <c r="L221" s="605"/>
      <c r="M221" s="610"/>
      <c r="N221" s="611"/>
      <c r="O221" s="611"/>
      <c r="P221" s="611"/>
      <c r="Q221" s="611"/>
      <c r="R221" s="611"/>
      <c r="S221" s="611"/>
      <c r="T221" s="612"/>
      <c r="AT221" s="607" t="s">
        <v>205</v>
      </c>
      <c r="AU221" s="607" t="s">
        <v>11</v>
      </c>
      <c r="AV221" s="606" t="s">
        <v>89</v>
      </c>
      <c r="AW221" s="606" t="s">
        <v>43</v>
      </c>
      <c r="AX221" s="606" t="s">
        <v>82</v>
      </c>
      <c r="AY221" s="607" t="s">
        <v>197</v>
      </c>
    </row>
    <row r="222" spans="2:65" s="614" customFormat="1">
      <c r="B222" s="613"/>
      <c r="D222" s="594" t="s">
        <v>205</v>
      </c>
      <c r="E222" s="615" t="s">
        <v>5</v>
      </c>
      <c r="F222" s="616" t="s">
        <v>210</v>
      </c>
      <c r="H222" s="617">
        <v>10</v>
      </c>
      <c r="L222" s="613"/>
      <c r="M222" s="618"/>
      <c r="N222" s="619"/>
      <c r="O222" s="619"/>
      <c r="P222" s="619"/>
      <c r="Q222" s="619"/>
      <c r="R222" s="619"/>
      <c r="S222" s="619"/>
      <c r="T222" s="620"/>
      <c r="AT222" s="615" t="s">
        <v>205</v>
      </c>
      <c r="AU222" s="615" t="s">
        <v>11</v>
      </c>
      <c r="AV222" s="614" t="s">
        <v>129</v>
      </c>
      <c r="AW222" s="614" t="s">
        <v>43</v>
      </c>
      <c r="AX222" s="614" t="s">
        <v>11</v>
      </c>
      <c r="AY222" s="615" t="s">
        <v>197</v>
      </c>
    </row>
    <row r="223" spans="2:65" s="492" customFormat="1" ht="25.5" customHeight="1">
      <c r="B223" s="493"/>
      <c r="C223" s="572" t="s">
        <v>884</v>
      </c>
      <c r="D223" s="572" t="s">
        <v>199</v>
      </c>
      <c r="E223" s="573" t="s">
        <v>5222</v>
      </c>
      <c r="F223" s="574" t="s">
        <v>5223</v>
      </c>
      <c r="G223" s="575" t="s">
        <v>1921</v>
      </c>
      <c r="H223" s="576">
        <v>3</v>
      </c>
      <c r="I223" s="7"/>
      <c r="J223" s="577">
        <f>ROUND(I223*H223,0)</f>
        <v>0</v>
      </c>
      <c r="K223" s="574" t="s">
        <v>203</v>
      </c>
      <c r="L223" s="493"/>
      <c r="M223" s="578" t="s">
        <v>5</v>
      </c>
      <c r="N223" s="579" t="s">
        <v>53</v>
      </c>
      <c r="O223" s="494"/>
      <c r="P223" s="580">
        <f>O223*H223</f>
        <v>0</v>
      </c>
      <c r="Q223" s="580">
        <v>0</v>
      </c>
      <c r="R223" s="580">
        <f>Q223*H223</f>
        <v>0</v>
      </c>
      <c r="S223" s="580">
        <v>0</v>
      </c>
      <c r="T223" s="581">
        <f>S223*H223</f>
        <v>0</v>
      </c>
      <c r="AR223" s="482" t="s">
        <v>1922</v>
      </c>
      <c r="AT223" s="482" t="s">
        <v>199</v>
      </c>
      <c r="AU223" s="482" t="s">
        <v>11</v>
      </c>
      <c r="AY223" s="482" t="s">
        <v>197</v>
      </c>
      <c r="BE223" s="582">
        <f>IF(N223="základní",J223,0)</f>
        <v>0</v>
      </c>
      <c r="BF223" s="582">
        <f>IF(N223="snížená",J223,0)</f>
        <v>0</v>
      </c>
      <c r="BG223" s="582">
        <f>IF(N223="zákl. přenesená",J223,0)</f>
        <v>0</v>
      </c>
      <c r="BH223" s="582">
        <f>IF(N223="sníž. přenesená",J223,0)</f>
        <v>0</v>
      </c>
      <c r="BI223" s="582">
        <f>IF(N223="nulová",J223,0)</f>
        <v>0</v>
      </c>
      <c r="BJ223" s="482" t="s">
        <v>11</v>
      </c>
      <c r="BK223" s="582">
        <f>ROUND(I223*H223,0)</f>
        <v>0</v>
      </c>
      <c r="BL223" s="482" t="s">
        <v>1922</v>
      </c>
      <c r="BM223" s="482" t="s">
        <v>6846</v>
      </c>
    </row>
    <row r="224" spans="2:65" s="599" customFormat="1">
      <c r="B224" s="598"/>
      <c r="D224" s="594" t="s">
        <v>205</v>
      </c>
      <c r="E224" s="600" t="s">
        <v>5</v>
      </c>
      <c r="F224" s="601" t="s">
        <v>5602</v>
      </c>
      <c r="H224" s="600" t="s">
        <v>5</v>
      </c>
      <c r="L224" s="598"/>
      <c r="M224" s="602"/>
      <c r="N224" s="603"/>
      <c r="O224" s="603"/>
      <c r="P224" s="603"/>
      <c r="Q224" s="603"/>
      <c r="R224" s="603"/>
      <c r="S224" s="603"/>
      <c r="T224" s="604"/>
      <c r="AT224" s="600" t="s">
        <v>205</v>
      </c>
      <c r="AU224" s="600" t="s">
        <v>11</v>
      </c>
      <c r="AV224" s="599" t="s">
        <v>11</v>
      </c>
      <c r="AW224" s="599" t="s">
        <v>43</v>
      </c>
      <c r="AX224" s="599" t="s">
        <v>82</v>
      </c>
      <c r="AY224" s="600" t="s">
        <v>197</v>
      </c>
    </row>
    <row r="225" spans="2:51" s="606" customFormat="1">
      <c r="B225" s="605"/>
      <c r="D225" s="594" t="s">
        <v>205</v>
      </c>
      <c r="E225" s="607" t="s">
        <v>5</v>
      </c>
      <c r="F225" s="608" t="s">
        <v>931</v>
      </c>
      <c r="H225" s="609">
        <v>3</v>
      </c>
      <c r="L225" s="605"/>
      <c r="M225" s="610"/>
      <c r="N225" s="611"/>
      <c r="O225" s="611"/>
      <c r="P225" s="611"/>
      <c r="Q225" s="611"/>
      <c r="R225" s="611"/>
      <c r="S225" s="611"/>
      <c r="T225" s="612"/>
      <c r="AT225" s="607" t="s">
        <v>205</v>
      </c>
      <c r="AU225" s="607" t="s">
        <v>11</v>
      </c>
      <c r="AV225" s="606" t="s">
        <v>89</v>
      </c>
      <c r="AW225" s="606" t="s">
        <v>43</v>
      </c>
      <c r="AX225" s="606" t="s">
        <v>82</v>
      </c>
      <c r="AY225" s="607" t="s">
        <v>197</v>
      </c>
    </row>
    <row r="226" spans="2:51" s="614" customFormat="1">
      <c r="B226" s="613"/>
      <c r="D226" s="594" t="s">
        <v>205</v>
      </c>
      <c r="E226" s="615" t="s">
        <v>5</v>
      </c>
      <c r="F226" s="616" t="s">
        <v>210</v>
      </c>
      <c r="H226" s="617">
        <v>3</v>
      </c>
      <c r="L226" s="613"/>
      <c r="M226" s="638"/>
      <c r="N226" s="639"/>
      <c r="O226" s="639"/>
      <c r="P226" s="639"/>
      <c r="Q226" s="639"/>
      <c r="R226" s="639"/>
      <c r="S226" s="639"/>
      <c r="T226" s="640"/>
      <c r="AT226" s="615" t="s">
        <v>205</v>
      </c>
      <c r="AU226" s="615" t="s">
        <v>11</v>
      </c>
      <c r="AV226" s="614" t="s">
        <v>129</v>
      </c>
      <c r="AW226" s="614" t="s">
        <v>43</v>
      </c>
      <c r="AX226" s="614" t="s">
        <v>11</v>
      </c>
      <c r="AY226" s="615" t="s">
        <v>197</v>
      </c>
    </row>
    <row r="227" spans="2:51" s="492" customFormat="1" ht="6.95" customHeight="1">
      <c r="B227" s="517"/>
      <c r="C227" s="518"/>
      <c r="D227" s="518"/>
      <c r="E227" s="518"/>
      <c r="F227" s="518"/>
      <c r="G227" s="518"/>
      <c r="H227" s="518"/>
      <c r="I227" s="518"/>
      <c r="J227" s="518"/>
      <c r="K227" s="518"/>
      <c r="L227" s="493"/>
    </row>
  </sheetData>
  <sheetProtection password="C63E" sheet="1" objects="1" scenarios="1"/>
  <autoFilter ref="C81:K226"/>
  <mergeCells count="10">
    <mergeCell ref="J51:J52"/>
    <mergeCell ref="E72:H72"/>
    <mergeCell ref="E74:H74"/>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9.xml><?xml version="1.0" encoding="utf-8"?>
<worksheet xmlns="http://schemas.openxmlformats.org/spreadsheetml/2006/main" xmlns:r="http://schemas.openxmlformats.org/officeDocument/2006/relationships">
  <sheetPr>
    <pageSetUpPr fitToPage="1"/>
  </sheetPr>
  <dimension ref="A1:BR82"/>
  <sheetViews>
    <sheetView showGridLines="0" workbookViewId="0">
      <pane ySplit="1" topLeftCell="A71" activePane="bottomLeft" state="frozen"/>
      <selection pane="bottomLeft" activeCell="I81" sqref="I81"/>
    </sheetView>
  </sheetViews>
  <sheetFormatPr defaultRowHeight="13.5"/>
  <cols>
    <col min="1" max="1" width="8.33203125" style="481" customWidth="1"/>
    <col min="2" max="2" width="1.6640625" style="481" customWidth="1"/>
    <col min="3" max="3" width="4.1640625" style="481" customWidth="1"/>
    <col min="4" max="4" width="4.33203125" style="481" customWidth="1"/>
    <col min="5" max="5" width="17.1640625" style="481" customWidth="1"/>
    <col min="6" max="6" width="75" style="481" customWidth="1"/>
    <col min="7" max="7" width="8.6640625" style="481" customWidth="1"/>
    <col min="8" max="8" width="11.1640625" style="481" customWidth="1"/>
    <col min="9" max="9" width="12.6640625" style="481" customWidth="1"/>
    <col min="10" max="10" width="23.5" style="481" customWidth="1"/>
    <col min="11" max="11" width="15.5" style="481" customWidth="1"/>
    <col min="12" max="12" width="9.33203125" style="481"/>
    <col min="13" max="18" width="9.33203125" style="481" hidden="1"/>
    <col min="19" max="19" width="8.1640625" style="481" hidden="1" customWidth="1"/>
    <col min="20" max="20" width="29.6640625" style="481" hidden="1" customWidth="1"/>
    <col min="21" max="21" width="16.33203125" style="481" hidden="1" customWidth="1"/>
    <col min="22" max="22" width="12.33203125" style="481" customWidth="1"/>
    <col min="23" max="23" width="16.33203125" style="481" customWidth="1"/>
    <col min="24" max="24" width="12.33203125" style="481" customWidth="1"/>
    <col min="25" max="25" width="15" style="481" customWidth="1"/>
    <col min="26" max="26" width="11" style="481" customWidth="1"/>
    <col min="27" max="27" width="15" style="481" customWidth="1"/>
    <col min="28" max="28" width="16.33203125" style="481" customWidth="1"/>
    <col min="29" max="29" width="11" style="481" customWidth="1"/>
    <col min="30" max="30" width="15" style="481" customWidth="1"/>
    <col min="31" max="31" width="16.33203125" style="481" customWidth="1"/>
    <col min="32" max="43" width="9.33203125" style="481"/>
    <col min="44" max="65" width="9.33203125" style="481" hidden="1"/>
    <col min="66" max="16384" width="9.33203125" style="481"/>
  </cols>
  <sheetData>
    <row r="1" spans="1:70" ht="21.75" customHeight="1">
      <c r="A1" s="478"/>
      <c r="B1" s="3"/>
      <c r="C1" s="3"/>
      <c r="D1" s="4" t="s">
        <v>1</v>
      </c>
      <c r="E1" s="3"/>
      <c r="F1" s="479" t="s">
        <v>144</v>
      </c>
      <c r="G1" s="960" t="s">
        <v>145</v>
      </c>
      <c r="H1" s="960"/>
      <c r="I1" s="3"/>
      <c r="J1" s="479" t="s">
        <v>146</v>
      </c>
      <c r="K1" s="4" t="s">
        <v>147</v>
      </c>
      <c r="L1" s="479" t="s">
        <v>148</v>
      </c>
      <c r="M1" s="479"/>
      <c r="N1" s="479"/>
      <c r="O1" s="479"/>
      <c r="P1" s="479"/>
      <c r="Q1" s="479"/>
      <c r="R1" s="479"/>
      <c r="S1" s="479"/>
      <c r="T1" s="479"/>
      <c r="U1" s="480"/>
      <c r="V1" s="480"/>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row>
    <row r="2" spans="1:70" ht="36.950000000000003" customHeight="1">
      <c r="L2" s="955" t="s">
        <v>8</v>
      </c>
      <c r="M2" s="956"/>
      <c r="N2" s="956"/>
      <c r="O2" s="956"/>
      <c r="P2" s="956"/>
      <c r="Q2" s="956"/>
      <c r="R2" s="956"/>
      <c r="S2" s="956"/>
      <c r="T2" s="956"/>
      <c r="U2" s="956"/>
      <c r="V2" s="956"/>
      <c r="AT2" s="482" t="s">
        <v>140</v>
      </c>
    </row>
    <row r="3" spans="1:70" ht="6.95" customHeight="1">
      <c r="B3" s="483"/>
      <c r="C3" s="484"/>
      <c r="D3" s="484"/>
      <c r="E3" s="484"/>
      <c r="F3" s="484"/>
      <c r="G3" s="484"/>
      <c r="H3" s="484"/>
      <c r="I3" s="484"/>
      <c r="J3" s="484"/>
      <c r="K3" s="485"/>
      <c r="AT3" s="482" t="s">
        <v>89</v>
      </c>
    </row>
    <row r="4" spans="1:70" ht="36.950000000000003" customHeight="1">
      <c r="B4" s="486"/>
      <c r="C4" s="487"/>
      <c r="D4" s="488" t="s">
        <v>149</v>
      </c>
      <c r="E4" s="487"/>
      <c r="F4" s="487"/>
      <c r="G4" s="487"/>
      <c r="H4" s="487"/>
      <c r="I4" s="487"/>
      <c r="J4" s="487"/>
      <c r="K4" s="489"/>
      <c r="M4" s="490" t="s">
        <v>14</v>
      </c>
      <c r="AT4" s="482" t="s">
        <v>6</v>
      </c>
    </row>
    <row r="5" spans="1:70" ht="6.95" customHeight="1">
      <c r="B5" s="486"/>
      <c r="C5" s="487"/>
      <c r="D5" s="487"/>
      <c r="E5" s="487"/>
      <c r="F5" s="487"/>
      <c r="G5" s="487"/>
      <c r="H5" s="487"/>
      <c r="I5" s="487"/>
      <c r="J5" s="487"/>
      <c r="K5" s="489"/>
    </row>
    <row r="6" spans="1:70" ht="15">
      <c r="B6" s="486"/>
      <c r="C6" s="487"/>
      <c r="D6" s="491" t="s">
        <v>20</v>
      </c>
      <c r="E6" s="487"/>
      <c r="F6" s="487"/>
      <c r="G6" s="487"/>
      <c r="H6" s="487"/>
      <c r="I6" s="487"/>
      <c r="J6" s="487"/>
      <c r="K6" s="489"/>
    </row>
    <row r="7" spans="1:70" ht="16.5" customHeight="1">
      <c r="B7" s="486"/>
      <c r="C7" s="487"/>
      <c r="D7" s="487"/>
      <c r="E7" s="961" t="str">
        <f>'Rekapitulace stavby'!K6</f>
        <v>Rekonstrukce domu blok 60, č.p. 2180, ul. Táboritů v mostě, domov se zvláštním režimem</v>
      </c>
      <c r="F7" s="967"/>
      <c r="G7" s="967"/>
      <c r="H7" s="967"/>
      <c r="I7" s="487"/>
      <c r="J7" s="487"/>
      <c r="K7" s="489"/>
    </row>
    <row r="8" spans="1:70" s="492" customFormat="1" ht="15">
      <c r="B8" s="493"/>
      <c r="C8" s="494"/>
      <c r="D8" s="491" t="s">
        <v>150</v>
      </c>
      <c r="E8" s="494"/>
      <c r="F8" s="494"/>
      <c r="G8" s="494"/>
      <c r="H8" s="494"/>
      <c r="I8" s="494"/>
      <c r="J8" s="494"/>
      <c r="K8" s="495"/>
    </row>
    <row r="9" spans="1:70" s="492" customFormat="1" ht="36.950000000000003" customHeight="1">
      <c r="B9" s="493"/>
      <c r="C9" s="494"/>
      <c r="D9" s="494"/>
      <c r="E9" s="963" t="s">
        <v>6847</v>
      </c>
      <c r="F9" s="962"/>
      <c r="G9" s="962"/>
      <c r="H9" s="962"/>
      <c r="I9" s="494"/>
      <c r="J9" s="494"/>
      <c r="K9" s="495"/>
    </row>
    <row r="10" spans="1:70" s="492" customFormat="1">
      <c r="B10" s="493"/>
      <c r="C10" s="494"/>
      <c r="D10" s="494"/>
      <c r="E10" s="494"/>
      <c r="F10" s="494"/>
      <c r="G10" s="494"/>
      <c r="H10" s="494"/>
      <c r="I10" s="494"/>
      <c r="J10" s="494"/>
      <c r="K10" s="495"/>
    </row>
    <row r="11" spans="1:70" s="492" customFormat="1" ht="14.45" customHeight="1">
      <c r="B11" s="493"/>
      <c r="C11" s="494"/>
      <c r="D11" s="491" t="s">
        <v>22</v>
      </c>
      <c r="E11" s="494"/>
      <c r="F11" s="496" t="s">
        <v>5</v>
      </c>
      <c r="G11" s="494"/>
      <c r="H11" s="494"/>
      <c r="I11" s="491" t="s">
        <v>24</v>
      </c>
      <c r="J11" s="496" t="s">
        <v>5</v>
      </c>
      <c r="K11" s="495"/>
    </row>
    <row r="12" spans="1:70" s="492" customFormat="1" ht="14.45" customHeight="1">
      <c r="B12" s="493"/>
      <c r="C12" s="494"/>
      <c r="D12" s="491" t="s">
        <v>26</v>
      </c>
      <c r="E12" s="494"/>
      <c r="F12" s="496" t="s">
        <v>27</v>
      </c>
      <c r="G12" s="494"/>
      <c r="H12" s="494"/>
      <c r="I12" s="491" t="s">
        <v>28</v>
      </c>
      <c r="J12" s="497" t="str">
        <f>'Rekapitulace stavby'!AN8</f>
        <v>13. 12. 2017</v>
      </c>
      <c r="K12" s="495"/>
    </row>
    <row r="13" spans="1:70" s="492" customFormat="1" ht="10.9" customHeight="1">
      <c r="B13" s="493"/>
      <c r="C13" s="494"/>
      <c r="D13" s="494"/>
      <c r="E13" s="494"/>
      <c r="F13" s="494"/>
      <c r="G13" s="494"/>
      <c r="H13" s="494"/>
      <c r="I13" s="494"/>
      <c r="J13" s="494"/>
      <c r="K13" s="495"/>
    </row>
    <row r="14" spans="1:70" s="492" customFormat="1" ht="14.45" customHeight="1">
      <c r="B14" s="493"/>
      <c r="C14" s="494"/>
      <c r="D14" s="491" t="s">
        <v>34</v>
      </c>
      <c r="E14" s="494"/>
      <c r="F14" s="494"/>
      <c r="G14" s="494"/>
      <c r="H14" s="494"/>
      <c r="I14" s="491" t="s">
        <v>35</v>
      </c>
      <c r="J14" s="496" t="s">
        <v>36</v>
      </c>
      <c r="K14" s="495"/>
    </row>
    <row r="15" spans="1:70" s="492" customFormat="1" ht="18" customHeight="1">
      <c r="B15" s="493"/>
      <c r="C15" s="494"/>
      <c r="D15" s="494"/>
      <c r="E15" s="496" t="s">
        <v>37</v>
      </c>
      <c r="F15" s="494"/>
      <c r="G15" s="494"/>
      <c r="H15" s="494"/>
      <c r="I15" s="491" t="s">
        <v>38</v>
      </c>
      <c r="J15" s="496" t="s">
        <v>5</v>
      </c>
      <c r="K15" s="495"/>
    </row>
    <row r="16" spans="1:70" s="492" customFormat="1" ht="6.95" customHeight="1">
      <c r="B16" s="493"/>
      <c r="C16" s="494"/>
      <c r="D16" s="494"/>
      <c r="E16" s="494"/>
      <c r="F16" s="494"/>
      <c r="G16" s="494"/>
      <c r="H16" s="494"/>
      <c r="I16" s="494"/>
      <c r="J16" s="494"/>
      <c r="K16" s="495"/>
    </row>
    <row r="17" spans="2:11" s="492" customFormat="1" ht="14.45" customHeight="1">
      <c r="B17" s="493"/>
      <c r="C17" s="494"/>
      <c r="D17" s="491" t="s">
        <v>39</v>
      </c>
      <c r="E17" s="494"/>
      <c r="F17" s="494"/>
      <c r="G17" s="494"/>
      <c r="H17" s="494"/>
      <c r="I17" s="491" t="s">
        <v>35</v>
      </c>
      <c r="J17" s="496" t="str">
        <f>IF('Rekapitulace stavby'!AN13="Vyplň údaj","",IF('Rekapitulace stavby'!AN13="","",'Rekapitulace stavby'!AN13))</f>
        <v/>
      </c>
      <c r="K17" s="495"/>
    </row>
    <row r="18" spans="2:11" s="492" customFormat="1" ht="18" customHeight="1">
      <c r="B18" s="493"/>
      <c r="C18" s="494"/>
      <c r="D18" s="494"/>
      <c r="E18" s="496" t="str">
        <f>IF('Rekapitulace stavby'!E14="Vyplň údaj","",IF('Rekapitulace stavby'!E14="","",'Rekapitulace stavby'!E14))</f>
        <v/>
      </c>
      <c r="F18" s="494"/>
      <c r="G18" s="494"/>
      <c r="H18" s="494"/>
      <c r="I18" s="491" t="s">
        <v>38</v>
      </c>
      <c r="J18" s="496" t="str">
        <f>IF('Rekapitulace stavby'!AN14="Vyplň údaj","",IF('Rekapitulace stavby'!AN14="","",'Rekapitulace stavby'!AN14))</f>
        <v/>
      </c>
      <c r="K18" s="495"/>
    </row>
    <row r="19" spans="2:11" s="492" customFormat="1" ht="6.95" customHeight="1">
      <c r="B19" s="493"/>
      <c r="C19" s="494"/>
      <c r="D19" s="494"/>
      <c r="E19" s="494"/>
      <c r="F19" s="494"/>
      <c r="G19" s="494"/>
      <c r="H19" s="494"/>
      <c r="I19" s="494"/>
      <c r="J19" s="494"/>
      <c r="K19" s="495"/>
    </row>
    <row r="20" spans="2:11" s="492" customFormat="1" ht="14.45" customHeight="1">
      <c r="B20" s="493"/>
      <c r="C20" s="494"/>
      <c r="D20" s="491" t="s">
        <v>41</v>
      </c>
      <c r="E20" s="494"/>
      <c r="F20" s="494"/>
      <c r="G20" s="494"/>
      <c r="H20" s="494"/>
      <c r="I20" s="491" t="s">
        <v>35</v>
      </c>
      <c r="J20" s="496" t="s">
        <v>42</v>
      </c>
      <c r="K20" s="495"/>
    </row>
    <row r="21" spans="2:11" s="492" customFormat="1" ht="18" customHeight="1">
      <c r="B21" s="493"/>
      <c r="C21" s="494"/>
      <c r="D21" s="494"/>
      <c r="E21" s="496" t="s">
        <v>44</v>
      </c>
      <c r="F21" s="494"/>
      <c r="G21" s="494"/>
      <c r="H21" s="494"/>
      <c r="I21" s="491" t="s">
        <v>38</v>
      </c>
      <c r="J21" s="496" t="s">
        <v>5</v>
      </c>
      <c r="K21" s="495"/>
    </row>
    <row r="22" spans="2:11" s="492" customFormat="1" ht="6.95" customHeight="1">
      <c r="B22" s="493"/>
      <c r="C22" s="494"/>
      <c r="D22" s="494"/>
      <c r="E22" s="494"/>
      <c r="F22" s="494"/>
      <c r="G22" s="494"/>
      <c r="H22" s="494"/>
      <c r="I22" s="494"/>
      <c r="J22" s="494"/>
      <c r="K22" s="495"/>
    </row>
    <row r="23" spans="2:11" s="492" customFormat="1" ht="14.45" customHeight="1">
      <c r="B23" s="493"/>
      <c r="C23" s="494"/>
      <c r="D23" s="491" t="s">
        <v>45</v>
      </c>
      <c r="E23" s="494"/>
      <c r="F23" s="494"/>
      <c r="G23" s="494"/>
      <c r="H23" s="494"/>
      <c r="I23" s="494"/>
      <c r="J23" s="494"/>
      <c r="K23" s="495"/>
    </row>
    <row r="24" spans="2:11" s="501" customFormat="1" ht="85.5" customHeight="1">
      <c r="B24" s="498"/>
      <c r="C24" s="499"/>
      <c r="D24" s="499"/>
      <c r="E24" s="924" t="s">
        <v>154</v>
      </c>
      <c r="F24" s="924"/>
      <c r="G24" s="924"/>
      <c r="H24" s="924"/>
      <c r="I24" s="499"/>
      <c r="J24" s="499"/>
      <c r="K24" s="500"/>
    </row>
    <row r="25" spans="2:11" s="492" customFormat="1" ht="6.95" customHeight="1">
      <c r="B25" s="493"/>
      <c r="C25" s="494"/>
      <c r="D25" s="494"/>
      <c r="E25" s="494"/>
      <c r="F25" s="494"/>
      <c r="G25" s="494"/>
      <c r="H25" s="494"/>
      <c r="I25" s="494"/>
      <c r="J25" s="494"/>
      <c r="K25" s="495"/>
    </row>
    <row r="26" spans="2:11" s="492" customFormat="1" ht="6.95" customHeight="1">
      <c r="B26" s="493"/>
      <c r="C26" s="494"/>
      <c r="D26" s="502"/>
      <c r="E26" s="502"/>
      <c r="F26" s="502"/>
      <c r="G26" s="502"/>
      <c r="H26" s="502"/>
      <c r="I26" s="502"/>
      <c r="J26" s="502"/>
      <c r="K26" s="503"/>
    </row>
    <row r="27" spans="2:11" s="492" customFormat="1" ht="25.35" customHeight="1">
      <c r="B27" s="493"/>
      <c r="C27" s="494"/>
      <c r="D27" s="504" t="s">
        <v>48</v>
      </c>
      <c r="E27" s="494"/>
      <c r="F27" s="494"/>
      <c r="G27" s="494"/>
      <c r="H27" s="494"/>
      <c r="I27" s="494"/>
      <c r="J27" s="505">
        <f>ROUND(J78,0)</f>
        <v>0</v>
      </c>
      <c r="K27" s="495"/>
    </row>
    <row r="28" spans="2:11" s="492" customFormat="1" ht="6.95" customHeight="1">
      <c r="B28" s="493"/>
      <c r="C28" s="494"/>
      <c r="D28" s="502"/>
      <c r="E28" s="502"/>
      <c r="F28" s="502"/>
      <c r="G28" s="502"/>
      <c r="H28" s="502"/>
      <c r="I28" s="502"/>
      <c r="J28" s="502"/>
      <c r="K28" s="503"/>
    </row>
    <row r="29" spans="2:11" s="492" customFormat="1" ht="14.45" customHeight="1">
      <c r="B29" s="493"/>
      <c r="C29" s="494"/>
      <c r="D29" s="494"/>
      <c r="E29" s="494"/>
      <c r="F29" s="506" t="s">
        <v>50</v>
      </c>
      <c r="G29" s="494"/>
      <c r="H29" s="494"/>
      <c r="I29" s="506" t="s">
        <v>49</v>
      </c>
      <c r="J29" s="506" t="s">
        <v>51</v>
      </c>
      <c r="K29" s="495"/>
    </row>
    <row r="30" spans="2:11" s="492" customFormat="1" ht="14.45" customHeight="1">
      <c r="B30" s="493"/>
      <c r="C30" s="494"/>
      <c r="D30" s="507" t="s">
        <v>52</v>
      </c>
      <c r="E30" s="507" t="s">
        <v>53</v>
      </c>
      <c r="F30" s="508">
        <f>ROUND(SUM(BE78:BE81), 0)</f>
        <v>0</v>
      </c>
      <c r="G30" s="494"/>
      <c r="H30" s="494"/>
      <c r="I30" s="509">
        <v>0.21</v>
      </c>
      <c r="J30" s="508">
        <f>ROUND(ROUND((SUM(BE78:BE81)), 0)*I30, 1)</f>
        <v>0</v>
      </c>
      <c r="K30" s="495"/>
    </row>
    <row r="31" spans="2:11" s="492" customFormat="1" ht="14.45" customHeight="1">
      <c r="B31" s="493"/>
      <c r="C31" s="494"/>
      <c r="D31" s="494"/>
      <c r="E31" s="507" t="s">
        <v>54</v>
      </c>
      <c r="F31" s="508">
        <f>ROUND(SUM(BF78:BF81), 0)</f>
        <v>0</v>
      </c>
      <c r="G31" s="494"/>
      <c r="H31" s="494"/>
      <c r="I31" s="509">
        <v>0.15</v>
      </c>
      <c r="J31" s="508">
        <f>ROUND(ROUND((SUM(BF78:BF81)), 0)*I31, 1)</f>
        <v>0</v>
      </c>
      <c r="K31" s="495"/>
    </row>
    <row r="32" spans="2:11" s="492" customFormat="1" ht="14.45" hidden="1" customHeight="1">
      <c r="B32" s="493"/>
      <c r="C32" s="494"/>
      <c r="D32" s="494"/>
      <c r="E32" s="507" t="s">
        <v>55</v>
      </c>
      <c r="F32" s="508">
        <f>ROUND(SUM(BG78:BG81), 0)</f>
        <v>0</v>
      </c>
      <c r="G32" s="494"/>
      <c r="H32" s="494"/>
      <c r="I32" s="509">
        <v>0.21</v>
      </c>
      <c r="J32" s="508">
        <v>0</v>
      </c>
      <c r="K32" s="495"/>
    </row>
    <row r="33" spans="2:11" s="492" customFormat="1" ht="14.45" hidden="1" customHeight="1">
      <c r="B33" s="493"/>
      <c r="C33" s="494"/>
      <c r="D33" s="494"/>
      <c r="E33" s="507" t="s">
        <v>56</v>
      </c>
      <c r="F33" s="508">
        <f>ROUND(SUM(BH78:BH81), 0)</f>
        <v>0</v>
      </c>
      <c r="G33" s="494"/>
      <c r="H33" s="494"/>
      <c r="I33" s="509">
        <v>0.15</v>
      </c>
      <c r="J33" s="508">
        <v>0</v>
      </c>
      <c r="K33" s="495"/>
    </row>
    <row r="34" spans="2:11" s="492" customFormat="1" ht="14.45" hidden="1" customHeight="1">
      <c r="B34" s="493"/>
      <c r="C34" s="494"/>
      <c r="D34" s="494"/>
      <c r="E34" s="507" t="s">
        <v>57</v>
      </c>
      <c r="F34" s="508">
        <f>ROUND(SUM(BI78:BI81), 0)</f>
        <v>0</v>
      </c>
      <c r="G34" s="494"/>
      <c r="H34" s="494"/>
      <c r="I34" s="509">
        <v>0</v>
      </c>
      <c r="J34" s="508">
        <v>0</v>
      </c>
      <c r="K34" s="495"/>
    </row>
    <row r="35" spans="2:11" s="492" customFormat="1" ht="6.95" customHeight="1">
      <c r="B35" s="493"/>
      <c r="C35" s="494"/>
      <c r="D35" s="494"/>
      <c r="E35" s="494"/>
      <c r="F35" s="494"/>
      <c r="G35" s="494"/>
      <c r="H35" s="494"/>
      <c r="I35" s="494"/>
      <c r="J35" s="494"/>
      <c r="K35" s="495"/>
    </row>
    <row r="36" spans="2:11" s="492" customFormat="1" ht="25.35" customHeight="1">
      <c r="B36" s="493"/>
      <c r="C36" s="510"/>
      <c r="D36" s="511" t="s">
        <v>58</v>
      </c>
      <c r="E36" s="512"/>
      <c r="F36" s="512"/>
      <c r="G36" s="513" t="s">
        <v>59</v>
      </c>
      <c r="H36" s="514" t="s">
        <v>60</v>
      </c>
      <c r="I36" s="512"/>
      <c r="J36" s="515">
        <f>SUM(J27:J34)</f>
        <v>0</v>
      </c>
      <c r="K36" s="516"/>
    </row>
    <row r="37" spans="2:11" s="492" customFormat="1" ht="14.45" customHeight="1">
      <c r="B37" s="517"/>
      <c r="C37" s="518"/>
      <c r="D37" s="518"/>
      <c r="E37" s="518"/>
      <c r="F37" s="518"/>
      <c r="G37" s="518"/>
      <c r="H37" s="518"/>
      <c r="I37" s="518"/>
      <c r="J37" s="518"/>
      <c r="K37" s="519"/>
    </row>
    <row r="41" spans="2:11" s="492" customFormat="1" ht="6.95" customHeight="1">
      <c r="B41" s="520"/>
      <c r="C41" s="521"/>
      <c r="D41" s="521"/>
      <c r="E41" s="521"/>
      <c r="F41" s="521"/>
      <c r="G41" s="521"/>
      <c r="H41" s="521"/>
      <c r="I41" s="521"/>
      <c r="J41" s="521"/>
      <c r="K41" s="522"/>
    </row>
    <row r="42" spans="2:11" s="492" customFormat="1" ht="36.950000000000003" customHeight="1">
      <c r="B42" s="493"/>
      <c r="C42" s="488" t="s">
        <v>155</v>
      </c>
      <c r="D42" s="494"/>
      <c r="E42" s="494"/>
      <c r="F42" s="494"/>
      <c r="G42" s="494"/>
      <c r="H42" s="494"/>
      <c r="I42" s="494"/>
      <c r="J42" s="494"/>
      <c r="K42" s="495"/>
    </row>
    <row r="43" spans="2:11" s="492" customFormat="1" ht="6.95" customHeight="1">
      <c r="B43" s="493"/>
      <c r="C43" s="494"/>
      <c r="D43" s="494"/>
      <c r="E43" s="494"/>
      <c r="F43" s="494"/>
      <c r="G43" s="494"/>
      <c r="H43" s="494"/>
      <c r="I43" s="494"/>
      <c r="J43" s="494"/>
      <c r="K43" s="495"/>
    </row>
    <row r="44" spans="2:11" s="492" customFormat="1" ht="14.45" customHeight="1">
      <c r="B44" s="493"/>
      <c r="C44" s="491" t="s">
        <v>20</v>
      </c>
      <c r="D44" s="494"/>
      <c r="E44" s="494"/>
      <c r="F44" s="494"/>
      <c r="G44" s="494"/>
      <c r="H44" s="494"/>
      <c r="I44" s="494"/>
      <c r="J44" s="494"/>
      <c r="K44" s="495"/>
    </row>
    <row r="45" spans="2:11" s="492" customFormat="1" ht="16.5" customHeight="1">
      <c r="B45" s="493"/>
      <c r="C45" s="494"/>
      <c r="D45" s="494"/>
      <c r="E45" s="961" t="str">
        <f>E7</f>
        <v>Rekonstrukce domu blok 60, č.p. 2180, ul. Táboritů v mostě, domov se zvláštním režimem</v>
      </c>
      <c r="F45" s="967"/>
      <c r="G45" s="967"/>
      <c r="H45" s="967"/>
      <c r="I45" s="494"/>
      <c r="J45" s="494"/>
      <c r="K45" s="495"/>
    </row>
    <row r="46" spans="2:11" s="492" customFormat="1" ht="14.45" customHeight="1">
      <c r="B46" s="493"/>
      <c r="C46" s="491" t="s">
        <v>150</v>
      </c>
      <c r="D46" s="494"/>
      <c r="E46" s="494"/>
      <c r="F46" s="494"/>
      <c r="G46" s="494"/>
      <c r="H46" s="494"/>
      <c r="I46" s="494"/>
      <c r="J46" s="494"/>
      <c r="K46" s="495"/>
    </row>
    <row r="47" spans="2:11" s="492" customFormat="1" ht="17.25" customHeight="1">
      <c r="B47" s="493"/>
      <c r="C47" s="494"/>
      <c r="D47" s="494"/>
      <c r="E47" s="963" t="str">
        <f>E9</f>
        <v>7 - IO 06 - Přeložka lampy VO</v>
      </c>
      <c r="F47" s="962"/>
      <c r="G47" s="962"/>
      <c r="H47" s="962"/>
      <c r="I47" s="494"/>
      <c r="J47" s="494"/>
      <c r="K47" s="495"/>
    </row>
    <row r="48" spans="2:11" s="492" customFormat="1" ht="6.95" customHeight="1">
      <c r="B48" s="493"/>
      <c r="C48" s="494"/>
      <c r="D48" s="494"/>
      <c r="E48" s="494"/>
      <c r="F48" s="494"/>
      <c r="G48" s="494"/>
      <c r="H48" s="494"/>
      <c r="I48" s="494"/>
      <c r="J48" s="494"/>
      <c r="K48" s="495"/>
    </row>
    <row r="49" spans="2:47" s="492" customFormat="1" ht="18" customHeight="1">
      <c r="B49" s="493"/>
      <c r="C49" s="491" t="s">
        <v>26</v>
      </c>
      <c r="D49" s="494"/>
      <c r="E49" s="494"/>
      <c r="F49" s="496" t="str">
        <f>F12</f>
        <v>Most</v>
      </c>
      <c r="G49" s="494"/>
      <c r="H49" s="494"/>
      <c r="I49" s="491" t="s">
        <v>28</v>
      </c>
      <c r="J49" s="497" t="str">
        <f>IF(J12="","",J12)</f>
        <v>13. 12. 2017</v>
      </c>
      <c r="K49" s="495"/>
    </row>
    <row r="50" spans="2:47" s="492" customFormat="1" ht="6.95" customHeight="1">
      <c r="B50" s="493"/>
      <c r="C50" s="494"/>
      <c r="D50" s="494"/>
      <c r="E50" s="494"/>
      <c r="F50" s="494"/>
      <c r="G50" s="494"/>
      <c r="H50" s="494"/>
      <c r="I50" s="494"/>
      <c r="J50" s="494"/>
      <c r="K50" s="495"/>
    </row>
    <row r="51" spans="2:47" s="492" customFormat="1" ht="15">
      <c r="B51" s="493"/>
      <c r="C51" s="491" t="s">
        <v>34</v>
      </c>
      <c r="D51" s="494"/>
      <c r="E51" s="494"/>
      <c r="F51" s="496" t="str">
        <f>E15</f>
        <v>Mostecká bytová a.s.</v>
      </c>
      <c r="G51" s="494"/>
      <c r="H51" s="494"/>
      <c r="I51" s="491" t="s">
        <v>41</v>
      </c>
      <c r="J51" s="924" t="str">
        <f>E21</f>
        <v>Ct. Žežulka - ZEFRAPROJEKT</v>
      </c>
      <c r="K51" s="495"/>
    </row>
    <row r="52" spans="2:47" s="492" customFormat="1" ht="14.45" customHeight="1">
      <c r="B52" s="493"/>
      <c r="C52" s="491" t="s">
        <v>39</v>
      </c>
      <c r="D52" s="494"/>
      <c r="E52" s="494"/>
      <c r="F52" s="496" t="str">
        <f>IF(E18="","",E18)</f>
        <v/>
      </c>
      <c r="G52" s="494"/>
      <c r="H52" s="494"/>
      <c r="I52" s="494"/>
      <c r="J52" s="964"/>
      <c r="K52" s="495"/>
    </row>
    <row r="53" spans="2:47" s="492" customFormat="1" ht="10.35" customHeight="1">
      <c r="B53" s="493"/>
      <c r="C53" s="494"/>
      <c r="D53" s="494"/>
      <c r="E53" s="494"/>
      <c r="F53" s="494"/>
      <c r="G53" s="494"/>
      <c r="H53" s="494"/>
      <c r="I53" s="494"/>
      <c r="J53" s="494"/>
      <c r="K53" s="495"/>
    </row>
    <row r="54" spans="2:47" s="492" customFormat="1" ht="29.25" customHeight="1">
      <c r="B54" s="493"/>
      <c r="C54" s="523" t="s">
        <v>156</v>
      </c>
      <c r="D54" s="510"/>
      <c r="E54" s="510"/>
      <c r="F54" s="510"/>
      <c r="G54" s="510"/>
      <c r="H54" s="510"/>
      <c r="I54" s="510"/>
      <c r="J54" s="524" t="s">
        <v>157</v>
      </c>
      <c r="K54" s="525"/>
    </row>
    <row r="55" spans="2:47" s="492" customFormat="1" ht="10.35" customHeight="1">
      <c r="B55" s="493"/>
      <c r="C55" s="494"/>
      <c r="D55" s="494"/>
      <c r="E55" s="494"/>
      <c r="F55" s="494"/>
      <c r="G55" s="494"/>
      <c r="H55" s="494"/>
      <c r="I55" s="494"/>
      <c r="J55" s="494"/>
      <c r="K55" s="495"/>
    </row>
    <row r="56" spans="2:47" s="492" customFormat="1" ht="29.25" customHeight="1">
      <c r="B56" s="493"/>
      <c r="C56" s="526" t="s">
        <v>158</v>
      </c>
      <c r="D56" s="494"/>
      <c r="E56" s="494"/>
      <c r="F56" s="494"/>
      <c r="G56" s="494"/>
      <c r="H56" s="494"/>
      <c r="I56" s="494"/>
      <c r="J56" s="505">
        <f>J78</f>
        <v>0</v>
      </c>
      <c r="K56" s="495"/>
      <c r="AU56" s="482" t="s">
        <v>159</v>
      </c>
    </row>
    <row r="57" spans="2:47" s="533" customFormat="1" ht="24.95" customHeight="1">
      <c r="B57" s="527"/>
      <c r="C57" s="528"/>
      <c r="D57" s="529" t="s">
        <v>178</v>
      </c>
      <c r="E57" s="530"/>
      <c r="F57" s="530"/>
      <c r="G57" s="530"/>
      <c r="H57" s="530"/>
      <c r="I57" s="530"/>
      <c r="J57" s="531">
        <f>J79</f>
        <v>0</v>
      </c>
      <c r="K57" s="532"/>
    </row>
    <row r="58" spans="2:47" s="540" customFormat="1" ht="19.899999999999999" customHeight="1">
      <c r="B58" s="534"/>
      <c r="C58" s="535"/>
      <c r="D58" s="536" t="s">
        <v>6848</v>
      </c>
      <c r="E58" s="537"/>
      <c r="F58" s="537"/>
      <c r="G58" s="537"/>
      <c r="H58" s="537"/>
      <c r="I58" s="537"/>
      <c r="J58" s="538">
        <f>J80</f>
        <v>0</v>
      </c>
      <c r="K58" s="539"/>
    </row>
    <row r="59" spans="2:47" s="492" customFormat="1" ht="21.75" customHeight="1">
      <c r="B59" s="493"/>
      <c r="C59" s="494"/>
      <c r="D59" s="494"/>
      <c r="E59" s="494"/>
      <c r="F59" s="494"/>
      <c r="G59" s="494"/>
      <c r="H59" s="494"/>
      <c r="I59" s="494"/>
      <c r="J59" s="494"/>
      <c r="K59" s="495"/>
    </row>
    <row r="60" spans="2:47" s="492" customFormat="1" ht="6.95" customHeight="1">
      <c r="B60" s="517"/>
      <c r="C60" s="518"/>
      <c r="D60" s="518"/>
      <c r="E60" s="518"/>
      <c r="F60" s="518"/>
      <c r="G60" s="518"/>
      <c r="H60" s="518"/>
      <c r="I60" s="518"/>
      <c r="J60" s="518"/>
      <c r="K60" s="519"/>
    </row>
    <row r="64" spans="2:47" s="492" customFormat="1" ht="6.95" customHeight="1">
      <c r="B64" s="520"/>
      <c r="C64" s="521"/>
      <c r="D64" s="521"/>
      <c r="E64" s="521"/>
      <c r="F64" s="521"/>
      <c r="G64" s="521"/>
      <c r="H64" s="521"/>
      <c r="I64" s="521"/>
      <c r="J64" s="521"/>
      <c r="K64" s="521"/>
      <c r="L64" s="493"/>
    </row>
    <row r="65" spans="2:63" s="492" customFormat="1" ht="36.950000000000003" customHeight="1">
      <c r="B65" s="493"/>
      <c r="C65" s="541" t="s">
        <v>181</v>
      </c>
      <c r="L65" s="493"/>
    </row>
    <row r="66" spans="2:63" s="492" customFormat="1" ht="6.95" customHeight="1">
      <c r="B66" s="493"/>
      <c r="L66" s="493"/>
    </row>
    <row r="67" spans="2:63" s="492" customFormat="1" ht="14.45" customHeight="1">
      <c r="B67" s="493"/>
      <c r="C67" s="542" t="s">
        <v>20</v>
      </c>
      <c r="L67" s="493"/>
    </row>
    <row r="68" spans="2:63" s="492" customFormat="1" ht="16.5" customHeight="1">
      <c r="B68" s="493"/>
      <c r="E68" s="965" t="str">
        <f>E7</f>
        <v>Rekonstrukce domu blok 60, č.p. 2180, ul. Táboritů v mostě, domov se zvláštním režimem</v>
      </c>
      <c r="F68" s="966"/>
      <c r="G68" s="966"/>
      <c r="H68" s="966"/>
      <c r="L68" s="493"/>
    </row>
    <row r="69" spans="2:63" s="492" customFormat="1" ht="14.45" customHeight="1">
      <c r="B69" s="493"/>
      <c r="C69" s="542" t="s">
        <v>150</v>
      </c>
      <c r="L69" s="493"/>
    </row>
    <row r="70" spans="2:63" s="492" customFormat="1" ht="17.25" customHeight="1">
      <c r="B70" s="493"/>
      <c r="E70" s="935" t="str">
        <f>E9</f>
        <v>7 - IO 06 - Přeložka lampy VO</v>
      </c>
      <c r="F70" s="959"/>
      <c r="G70" s="959"/>
      <c r="H70" s="959"/>
      <c r="L70" s="493"/>
    </row>
    <row r="71" spans="2:63" s="492" customFormat="1" ht="6.95" customHeight="1">
      <c r="B71" s="493"/>
      <c r="L71" s="493"/>
    </row>
    <row r="72" spans="2:63" s="492" customFormat="1" ht="18" customHeight="1">
      <c r="B72" s="493"/>
      <c r="C72" s="542" t="s">
        <v>26</v>
      </c>
      <c r="F72" s="543" t="str">
        <f>F12</f>
        <v>Most</v>
      </c>
      <c r="I72" s="542" t="s">
        <v>28</v>
      </c>
      <c r="J72" s="544" t="str">
        <f>IF(J12="","",J12)</f>
        <v>13. 12. 2017</v>
      </c>
      <c r="L72" s="493"/>
    </row>
    <row r="73" spans="2:63" s="492" customFormat="1" ht="6.95" customHeight="1">
      <c r="B73" s="493"/>
      <c r="L73" s="493"/>
    </row>
    <row r="74" spans="2:63" s="492" customFormat="1" ht="15">
      <c r="B74" s="493"/>
      <c r="C74" s="542" t="s">
        <v>34</v>
      </c>
      <c r="F74" s="543" t="str">
        <f>E15</f>
        <v>Mostecká bytová a.s.</v>
      </c>
      <c r="I74" s="542" t="s">
        <v>41</v>
      </c>
      <c r="J74" s="543" t="str">
        <f>E21</f>
        <v>Ct. Žežulka - ZEFRAPROJEKT</v>
      </c>
      <c r="L74" s="493"/>
    </row>
    <row r="75" spans="2:63" s="492" customFormat="1" ht="14.45" customHeight="1">
      <c r="B75" s="493"/>
      <c r="C75" s="542" t="s">
        <v>39</v>
      </c>
      <c r="F75" s="543" t="str">
        <f>IF(E18="","",E18)</f>
        <v/>
      </c>
      <c r="L75" s="493"/>
    </row>
    <row r="76" spans="2:63" s="492" customFormat="1" ht="10.35" customHeight="1">
      <c r="B76" s="493"/>
      <c r="L76" s="493"/>
    </row>
    <row r="77" spans="2:63" s="552" customFormat="1" ht="29.25" customHeight="1">
      <c r="B77" s="545"/>
      <c r="C77" s="546" t="s">
        <v>182</v>
      </c>
      <c r="D77" s="547" t="s">
        <v>67</v>
      </c>
      <c r="E77" s="547" t="s">
        <v>63</v>
      </c>
      <c r="F77" s="547" t="s">
        <v>183</v>
      </c>
      <c r="G77" s="547" t="s">
        <v>184</v>
      </c>
      <c r="H77" s="547" t="s">
        <v>185</v>
      </c>
      <c r="I77" s="547" t="s">
        <v>186</v>
      </c>
      <c r="J77" s="547" t="s">
        <v>157</v>
      </c>
      <c r="K77" s="548" t="s">
        <v>187</v>
      </c>
      <c r="L77" s="545"/>
      <c r="M77" s="549" t="s">
        <v>188</v>
      </c>
      <c r="N77" s="550" t="s">
        <v>52</v>
      </c>
      <c r="O77" s="550" t="s">
        <v>189</v>
      </c>
      <c r="P77" s="550" t="s">
        <v>190</v>
      </c>
      <c r="Q77" s="550" t="s">
        <v>191</v>
      </c>
      <c r="R77" s="550" t="s">
        <v>192</v>
      </c>
      <c r="S77" s="550" t="s">
        <v>193</v>
      </c>
      <c r="T77" s="551" t="s">
        <v>194</v>
      </c>
    </row>
    <row r="78" spans="2:63" s="492" customFormat="1" ht="29.25" customHeight="1">
      <c r="B78" s="493"/>
      <c r="C78" s="553" t="s">
        <v>158</v>
      </c>
      <c r="J78" s="554">
        <f>BK78</f>
        <v>0</v>
      </c>
      <c r="L78" s="493"/>
      <c r="M78" s="555"/>
      <c r="N78" s="502"/>
      <c r="O78" s="502"/>
      <c r="P78" s="556">
        <f>P79</f>
        <v>0</v>
      </c>
      <c r="Q78" s="502"/>
      <c r="R78" s="556">
        <f>R79</f>
        <v>0</v>
      </c>
      <c r="S78" s="502"/>
      <c r="T78" s="557">
        <f>T79</f>
        <v>0</v>
      </c>
      <c r="AT78" s="482" t="s">
        <v>81</v>
      </c>
      <c r="AU78" s="482" t="s">
        <v>159</v>
      </c>
      <c r="BK78" s="558">
        <f>BK79</f>
        <v>0</v>
      </c>
    </row>
    <row r="79" spans="2:63" s="560" customFormat="1" ht="37.35" customHeight="1">
      <c r="B79" s="559"/>
      <c r="D79" s="561" t="s">
        <v>81</v>
      </c>
      <c r="E79" s="562" t="s">
        <v>1907</v>
      </c>
      <c r="F79" s="562" t="s">
        <v>1908</v>
      </c>
      <c r="J79" s="563">
        <f>BK79</f>
        <v>0</v>
      </c>
      <c r="L79" s="559"/>
      <c r="M79" s="564"/>
      <c r="N79" s="565"/>
      <c r="O79" s="565"/>
      <c r="P79" s="566">
        <f>P80</f>
        <v>0</v>
      </c>
      <c r="Q79" s="565"/>
      <c r="R79" s="566">
        <f>R80</f>
        <v>0</v>
      </c>
      <c r="S79" s="565"/>
      <c r="T79" s="567">
        <f>T80</f>
        <v>0</v>
      </c>
      <c r="AR79" s="561" t="s">
        <v>114</v>
      </c>
      <c r="AT79" s="568" t="s">
        <v>81</v>
      </c>
      <c r="AU79" s="568" t="s">
        <v>82</v>
      </c>
      <c r="AY79" s="561" t="s">
        <v>197</v>
      </c>
      <c r="BK79" s="569">
        <f>BK80</f>
        <v>0</v>
      </c>
    </row>
    <row r="80" spans="2:63" s="560" customFormat="1" ht="19.899999999999999" customHeight="1">
      <c r="B80" s="559"/>
      <c r="D80" s="561" t="s">
        <v>81</v>
      </c>
      <c r="E80" s="570" t="s">
        <v>6849</v>
      </c>
      <c r="F80" s="570" t="s">
        <v>6850</v>
      </c>
      <c r="J80" s="571">
        <f>BK80</f>
        <v>0</v>
      </c>
      <c r="L80" s="559"/>
      <c r="M80" s="564"/>
      <c r="N80" s="565"/>
      <c r="O80" s="565"/>
      <c r="P80" s="566">
        <f>P81</f>
        <v>0</v>
      </c>
      <c r="Q80" s="565"/>
      <c r="R80" s="566">
        <f>R81</f>
        <v>0</v>
      </c>
      <c r="S80" s="565"/>
      <c r="T80" s="567">
        <f>T81</f>
        <v>0</v>
      </c>
      <c r="AR80" s="561" t="s">
        <v>114</v>
      </c>
      <c r="AT80" s="568" t="s">
        <v>81</v>
      </c>
      <c r="AU80" s="568" t="s">
        <v>11</v>
      </c>
      <c r="AY80" s="561" t="s">
        <v>197</v>
      </c>
      <c r="BK80" s="569">
        <f>BK81</f>
        <v>0</v>
      </c>
    </row>
    <row r="81" spans="2:65" s="492" customFormat="1" ht="16.5" customHeight="1">
      <c r="B81" s="493"/>
      <c r="C81" s="572" t="s">
        <v>11</v>
      </c>
      <c r="D81" s="572" t="s">
        <v>199</v>
      </c>
      <c r="E81" s="573" t="s">
        <v>6851</v>
      </c>
      <c r="F81" s="574" t="s">
        <v>6852</v>
      </c>
      <c r="G81" s="575" t="s">
        <v>202</v>
      </c>
      <c r="H81" s="576">
        <v>1</v>
      </c>
      <c r="I81" s="7"/>
      <c r="J81" s="577">
        <f>ROUND(I81*H81,0)</f>
        <v>0</v>
      </c>
      <c r="K81" s="574" t="s">
        <v>5</v>
      </c>
      <c r="L81" s="493"/>
      <c r="M81" s="578" t="s">
        <v>5</v>
      </c>
      <c r="N81" s="583" t="s">
        <v>53</v>
      </c>
      <c r="O81" s="584"/>
      <c r="P81" s="585">
        <f>O81*H81</f>
        <v>0</v>
      </c>
      <c r="Q81" s="585">
        <v>0</v>
      </c>
      <c r="R81" s="585">
        <f>Q81*H81</f>
        <v>0</v>
      </c>
      <c r="S81" s="585">
        <v>0</v>
      </c>
      <c r="T81" s="586">
        <f>S81*H81</f>
        <v>0</v>
      </c>
      <c r="AR81" s="482" t="s">
        <v>1181</v>
      </c>
      <c r="AT81" s="482" t="s">
        <v>199</v>
      </c>
      <c r="AU81" s="482" t="s">
        <v>89</v>
      </c>
      <c r="AY81" s="482" t="s">
        <v>197</v>
      </c>
      <c r="BE81" s="582">
        <f>IF(N81="základní",J81,0)</f>
        <v>0</v>
      </c>
      <c r="BF81" s="582">
        <f>IF(N81="snížená",J81,0)</f>
        <v>0</v>
      </c>
      <c r="BG81" s="582">
        <f>IF(N81="zákl. přenesená",J81,0)</f>
        <v>0</v>
      </c>
      <c r="BH81" s="582">
        <f>IF(N81="sníž. přenesená",J81,0)</f>
        <v>0</v>
      </c>
      <c r="BI81" s="582">
        <f>IF(N81="nulová",J81,0)</f>
        <v>0</v>
      </c>
      <c r="BJ81" s="482" t="s">
        <v>11</v>
      </c>
      <c r="BK81" s="582">
        <f>ROUND(I81*H81,0)</f>
        <v>0</v>
      </c>
      <c r="BL81" s="482" t="s">
        <v>1181</v>
      </c>
      <c r="BM81" s="482" t="s">
        <v>6853</v>
      </c>
    </row>
    <row r="82" spans="2:65" s="492" customFormat="1" ht="6.95" customHeight="1">
      <c r="B82" s="517"/>
      <c r="C82" s="518"/>
      <c r="D82" s="518"/>
      <c r="E82" s="518"/>
      <c r="F82" s="518"/>
      <c r="G82" s="518"/>
      <c r="H82" s="518"/>
      <c r="I82" s="518"/>
      <c r="J82" s="518"/>
      <c r="K82" s="518"/>
      <c r="L82" s="493"/>
    </row>
  </sheetData>
  <sheetProtection password="C63E" sheet="1" objects="1" scenarios="1"/>
  <autoFilter ref="C77:K81"/>
  <mergeCells count="10">
    <mergeCell ref="J51:J52"/>
    <mergeCell ref="E68:H68"/>
    <mergeCell ref="E70:H70"/>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7"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3.xml><?xml version="1.0" encoding="utf-8"?>
<worksheet xmlns="http://schemas.openxmlformats.org/spreadsheetml/2006/main" xmlns:r="http://schemas.openxmlformats.org/officeDocument/2006/relationships">
  <sheetPr>
    <pageSetUpPr fitToPage="1"/>
  </sheetPr>
  <dimension ref="A1:BR4842"/>
  <sheetViews>
    <sheetView showGridLines="0" workbookViewId="0">
      <pane ySplit="1" topLeftCell="A2222" activePane="bottomLeft" state="frozen"/>
      <selection pane="bottomLeft" activeCell="W4829" sqref="W4829"/>
    </sheetView>
  </sheetViews>
  <sheetFormatPr defaultRowHeight="13.5"/>
  <cols>
    <col min="1" max="1" width="8.33203125" style="481" customWidth="1"/>
    <col min="2" max="2" width="1.6640625" style="481" customWidth="1"/>
    <col min="3" max="3" width="4.1640625" style="481" customWidth="1"/>
    <col min="4" max="4" width="4.33203125" style="481" customWidth="1"/>
    <col min="5" max="5" width="17.1640625" style="481" customWidth="1"/>
    <col min="6" max="6" width="75" style="481" customWidth="1"/>
    <col min="7" max="7" width="8.6640625" style="481" customWidth="1"/>
    <col min="8" max="8" width="13.6640625" style="481" customWidth="1"/>
    <col min="9" max="9" width="17" style="481" customWidth="1"/>
    <col min="10" max="10" width="23.5" style="481" customWidth="1"/>
    <col min="11" max="11" width="15.5" style="481" customWidth="1"/>
    <col min="12" max="12" width="9.33203125" style="481"/>
    <col min="13" max="18" width="9.33203125" style="481" hidden="1"/>
    <col min="19" max="19" width="8.1640625" style="481" hidden="1" customWidth="1"/>
    <col min="20" max="20" width="29.6640625" style="481" hidden="1" customWidth="1"/>
    <col min="21" max="21" width="16.33203125" style="481" hidden="1" customWidth="1"/>
    <col min="22" max="22" width="12.33203125" style="481" customWidth="1"/>
    <col min="23" max="23" width="16.33203125" style="481" customWidth="1"/>
    <col min="24" max="24" width="12.33203125" style="481" customWidth="1"/>
    <col min="25" max="25" width="15" style="481" customWidth="1"/>
    <col min="26" max="26" width="11" style="481" customWidth="1"/>
    <col min="27" max="27" width="15" style="481" customWidth="1"/>
    <col min="28" max="28" width="16.33203125" style="481" customWidth="1"/>
    <col min="29" max="29" width="11" style="481" customWidth="1"/>
    <col min="30" max="30" width="15" style="481" customWidth="1"/>
    <col min="31" max="31" width="16.33203125" style="481" customWidth="1"/>
    <col min="32" max="43" width="9.33203125" style="481"/>
    <col min="44" max="65" width="9.33203125" style="481" hidden="1"/>
    <col min="66" max="16384" width="9.33203125" style="481"/>
  </cols>
  <sheetData>
    <row r="1" spans="1:70" ht="21.75" customHeight="1">
      <c r="A1" s="478"/>
      <c r="B1" s="3"/>
      <c r="C1" s="3"/>
      <c r="D1" s="4" t="s">
        <v>1</v>
      </c>
      <c r="E1" s="3"/>
      <c r="F1" s="479" t="s">
        <v>144</v>
      </c>
      <c r="G1" s="960" t="s">
        <v>145</v>
      </c>
      <c r="H1" s="960"/>
      <c r="I1" s="3"/>
      <c r="J1" s="479" t="s">
        <v>146</v>
      </c>
      <c r="K1" s="4" t="s">
        <v>147</v>
      </c>
      <c r="L1" s="479" t="s">
        <v>148</v>
      </c>
      <c r="M1" s="479"/>
      <c r="N1" s="479"/>
      <c r="O1" s="479"/>
      <c r="P1" s="479"/>
      <c r="Q1" s="479"/>
      <c r="R1" s="479"/>
      <c r="S1" s="479"/>
      <c r="T1" s="479"/>
      <c r="U1" s="480"/>
      <c r="V1" s="480"/>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row>
    <row r="2" spans="1:70" ht="36.950000000000003" customHeight="1">
      <c r="L2" s="955" t="s">
        <v>8</v>
      </c>
      <c r="M2" s="956"/>
      <c r="N2" s="956"/>
      <c r="O2" s="956"/>
      <c r="P2" s="956"/>
      <c r="Q2" s="956"/>
      <c r="R2" s="956"/>
      <c r="S2" s="956"/>
      <c r="T2" s="956"/>
      <c r="U2" s="956"/>
      <c r="V2" s="956"/>
      <c r="AT2" s="482" t="s">
        <v>97</v>
      </c>
      <c r="AZ2" s="641" t="s">
        <v>1932</v>
      </c>
      <c r="BA2" s="641" t="s">
        <v>1933</v>
      </c>
      <c r="BB2" s="641" t="s">
        <v>290</v>
      </c>
      <c r="BC2" s="641" t="s">
        <v>1934</v>
      </c>
      <c r="BD2" s="641" t="s">
        <v>114</v>
      </c>
    </row>
    <row r="3" spans="1:70" ht="6.95" customHeight="1">
      <c r="B3" s="483"/>
      <c r="C3" s="484"/>
      <c r="D3" s="484"/>
      <c r="E3" s="484"/>
      <c r="F3" s="484"/>
      <c r="G3" s="484"/>
      <c r="H3" s="484"/>
      <c r="I3" s="484"/>
      <c r="J3" s="484"/>
      <c r="K3" s="485"/>
      <c r="AT3" s="482" t="s">
        <v>89</v>
      </c>
      <c r="AZ3" s="641" t="s">
        <v>1935</v>
      </c>
      <c r="BA3" s="641" t="s">
        <v>1933</v>
      </c>
      <c r="BB3" s="641" t="s">
        <v>290</v>
      </c>
      <c r="BC3" s="641" t="s">
        <v>1936</v>
      </c>
      <c r="BD3" s="641" t="s">
        <v>114</v>
      </c>
    </row>
    <row r="4" spans="1:70" ht="36.950000000000003" customHeight="1">
      <c r="B4" s="486"/>
      <c r="C4" s="487"/>
      <c r="D4" s="488" t="s">
        <v>149</v>
      </c>
      <c r="E4" s="487"/>
      <c r="F4" s="487"/>
      <c r="G4" s="487"/>
      <c r="H4" s="487"/>
      <c r="I4" s="487"/>
      <c r="J4" s="487"/>
      <c r="K4" s="489"/>
      <c r="M4" s="490" t="s">
        <v>14</v>
      </c>
      <c r="AT4" s="482" t="s">
        <v>6</v>
      </c>
      <c r="AZ4" s="641" t="s">
        <v>1937</v>
      </c>
      <c r="BA4" s="641" t="s">
        <v>1933</v>
      </c>
      <c r="BB4" s="641" t="s">
        <v>290</v>
      </c>
      <c r="BC4" s="641" t="s">
        <v>1938</v>
      </c>
      <c r="BD4" s="641" t="s">
        <v>114</v>
      </c>
    </row>
    <row r="5" spans="1:70" ht="6.95" customHeight="1">
      <c r="B5" s="486"/>
      <c r="C5" s="487"/>
      <c r="D5" s="487"/>
      <c r="E5" s="487"/>
      <c r="F5" s="487"/>
      <c r="G5" s="487"/>
      <c r="H5" s="487"/>
      <c r="I5" s="487"/>
      <c r="J5" s="487"/>
      <c r="K5" s="489"/>
      <c r="AZ5" s="641" t="s">
        <v>1939</v>
      </c>
      <c r="BA5" s="641" t="s">
        <v>1933</v>
      </c>
      <c r="BB5" s="641" t="s">
        <v>290</v>
      </c>
      <c r="BC5" s="641" t="s">
        <v>1940</v>
      </c>
      <c r="BD5" s="641" t="s">
        <v>114</v>
      </c>
    </row>
    <row r="6" spans="1:70" ht="15">
      <c r="B6" s="486"/>
      <c r="C6" s="487"/>
      <c r="D6" s="491" t="s">
        <v>20</v>
      </c>
      <c r="E6" s="487"/>
      <c r="F6" s="487"/>
      <c r="G6" s="487"/>
      <c r="H6" s="487"/>
      <c r="I6" s="487"/>
      <c r="J6" s="487"/>
      <c r="K6" s="489"/>
      <c r="AZ6" s="641" t="s">
        <v>1941</v>
      </c>
      <c r="BA6" s="641" t="s">
        <v>1933</v>
      </c>
      <c r="BB6" s="641" t="s">
        <v>290</v>
      </c>
      <c r="BC6" s="641" t="s">
        <v>1942</v>
      </c>
      <c r="BD6" s="641" t="s">
        <v>114</v>
      </c>
    </row>
    <row r="7" spans="1:70" ht="16.5" customHeight="1">
      <c r="B7" s="486"/>
      <c r="C7" s="487"/>
      <c r="D7" s="487"/>
      <c r="E7" s="961" t="str">
        <f>'Rekapitulace stavby'!K6</f>
        <v>Rekonstrukce domu blok 60, č.p. 2180, ul. Táboritů v mostě, domov se zvláštním režimem</v>
      </c>
      <c r="F7" s="967"/>
      <c r="G7" s="967"/>
      <c r="H7" s="967"/>
      <c r="I7" s="487"/>
      <c r="J7" s="487"/>
      <c r="K7" s="489"/>
      <c r="AZ7" s="641" t="s">
        <v>1943</v>
      </c>
      <c r="BA7" s="641" t="s">
        <v>1933</v>
      </c>
      <c r="BB7" s="641" t="s">
        <v>290</v>
      </c>
      <c r="BC7" s="641" t="s">
        <v>1944</v>
      </c>
      <c r="BD7" s="641" t="s">
        <v>114</v>
      </c>
    </row>
    <row r="8" spans="1:70" ht="15">
      <c r="B8" s="486"/>
      <c r="C8" s="487"/>
      <c r="D8" s="491" t="s">
        <v>150</v>
      </c>
      <c r="E8" s="487"/>
      <c r="F8" s="487"/>
      <c r="G8" s="487"/>
      <c r="H8" s="487"/>
      <c r="I8" s="487"/>
      <c r="J8" s="487"/>
      <c r="K8" s="489"/>
      <c r="AZ8" s="641" t="s">
        <v>1945</v>
      </c>
      <c r="BA8" s="641" t="s">
        <v>1933</v>
      </c>
      <c r="BB8" s="641" t="s">
        <v>290</v>
      </c>
      <c r="BC8" s="641" t="s">
        <v>1946</v>
      </c>
      <c r="BD8" s="641" t="s">
        <v>114</v>
      </c>
    </row>
    <row r="9" spans="1:70" s="492" customFormat="1" ht="16.5" customHeight="1">
      <c r="B9" s="493"/>
      <c r="C9" s="494"/>
      <c r="D9" s="494"/>
      <c r="E9" s="961" t="s">
        <v>151</v>
      </c>
      <c r="F9" s="962"/>
      <c r="G9" s="962"/>
      <c r="H9" s="962"/>
      <c r="I9" s="494"/>
      <c r="J9" s="494"/>
      <c r="K9" s="495"/>
      <c r="AZ9" s="641" t="s">
        <v>1947</v>
      </c>
      <c r="BA9" s="641" t="s">
        <v>1948</v>
      </c>
      <c r="BB9" s="641" t="s">
        <v>290</v>
      </c>
      <c r="BC9" s="641" t="s">
        <v>1949</v>
      </c>
      <c r="BD9" s="641" t="s">
        <v>114</v>
      </c>
    </row>
    <row r="10" spans="1:70" s="492" customFormat="1" ht="15">
      <c r="B10" s="493"/>
      <c r="C10" s="494"/>
      <c r="D10" s="491" t="s">
        <v>152</v>
      </c>
      <c r="E10" s="494"/>
      <c r="F10" s="494"/>
      <c r="G10" s="494"/>
      <c r="H10" s="494"/>
      <c r="I10" s="494"/>
      <c r="J10" s="494"/>
      <c r="K10" s="495"/>
      <c r="AZ10" s="641" t="s">
        <v>1950</v>
      </c>
      <c r="BA10" s="641" t="s">
        <v>1951</v>
      </c>
      <c r="BB10" s="641" t="s">
        <v>290</v>
      </c>
      <c r="BC10" s="641" t="s">
        <v>1952</v>
      </c>
      <c r="BD10" s="641" t="s">
        <v>114</v>
      </c>
    </row>
    <row r="11" spans="1:70" s="492" customFormat="1" ht="36.950000000000003" customHeight="1">
      <c r="B11" s="493"/>
      <c r="C11" s="494"/>
      <c r="D11" s="494"/>
      <c r="E11" s="963" t="s">
        <v>1953</v>
      </c>
      <c r="F11" s="962"/>
      <c r="G11" s="962"/>
      <c r="H11" s="962"/>
      <c r="I11" s="494"/>
      <c r="J11" s="494"/>
      <c r="K11" s="495"/>
    </row>
    <row r="12" spans="1:70" s="492" customFormat="1">
      <c r="B12" s="493"/>
      <c r="C12" s="494"/>
      <c r="D12" s="494"/>
      <c r="E12" s="494"/>
      <c r="F12" s="494"/>
      <c r="G12" s="494"/>
      <c r="H12" s="494"/>
      <c r="I12" s="494"/>
      <c r="J12" s="494"/>
      <c r="K12" s="495"/>
    </row>
    <row r="13" spans="1:70" s="492" customFormat="1" ht="14.45" customHeight="1">
      <c r="B13" s="493"/>
      <c r="C13" s="494"/>
      <c r="D13" s="491" t="s">
        <v>22</v>
      </c>
      <c r="E13" s="494"/>
      <c r="F13" s="496" t="s">
        <v>5</v>
      </c>
      <c r="G13" s="494"/>
      <c r="H13" s="494"/>
      <c r="I13" s="491" t="s">
        <v>24</v>
      </c>
      <c r="J13" s="496" t="s">
        <v>5</v>
      </c>
      <c r="K13" s="495"/>
    </row>
    <row r="14" spans="1:70" s="492" customFormat="1" ht="14.45" customHeight="1">
      <c r="B14" s="493"/>
      <c r="C14" s="494"/>
      <c r="D14" s="491" t="s">
        <v>26</v>
      </c>
      <c r="E14" s="494"/>
      <c r="F14" s="496" t="s">
        <v>27</v>
      </c>
      <c r="G14" s="494"/>
      <c r="H14" s="494"/>
      <c r="I14" s="491" t="s">
        <v>28</v>
      </c>
      <c r="J14" s="497" t="str">
        <f>'Rekapitulace stavby'!AN8</f>
        <v>13. 12. 2017</v>
      </c>
      <c r="K14" s="495"/>
    </row>
    <row r="15" spans="1:70" s="492" customFormat="1" ht="10.9" customHeight="1">
      <c r="B15" s="493"/>
      <c r="C15" s="494"/>
      <c r="D15" s="494"/>
      <c r="E15" s="494"/>
      <c r="F15" s="494"/>
      <c r="G15" s="494"/>
      <c r="H15" s="494"/>
      <c r="I15" s="494"/>
      <c r="J15" s="494"/>
      <c r="K15" s="495"/>
    </row>
    <row r="16" spans="1:70" s="492" customFormat="1" ht="14.45" customHeight="1">
      <c r="B16" s="493"/>
      <c r="C16" s="494"/>
      <c r="D16" s="491" t="s">
        <v>34</v>
      </c>
      <c r="E16" s="494"/>
      <c r="F16" s="494"/>
      <c r="G16" s="494"/>
      <c r="H16" s="494"/>
      <c r="I16" s="491" t="s">
        <v>35</v>
      </c>
      <c r="J16" s="496" t="s">
        <v>36</v>
      </c>
      <c r="K16" s="495"/>
    </row>
    <row r="17" spans="2:23" s="492" customFormat="1" ht="18" customHeight="1">
      <c r="B17" s="493"/>
      <c r="C17" s="494"/>
      <c r="D17" s="494"/>
      <c r="E17" s="496" t="s">
        <v>37</v>
      </c>
      <c r="F17" s="494"/>
      <c r="G17" s="494"/>
      <c r="H17" s="494"/>
      <c r="I17" s="491" t="s">
        <v>38</v>
      </c>
      <c r="J17" s="496" t="s">
        <v>5</v>
      </c>
      <c r="K17" s="495"/>
      <c r="W17" s="10"/>
    </row>
    <row r="18" spans="2:23" s="492" customFormat="1" ht="6.95" customHeight="1">
      <c r="B18" s="493"/>
      <c r="C18" s="494"/>
      <c r="D18" s="494"/>
      <c r="E18" s="494"/>
      <c r="F18" s="494"/>
      <c r="G18" s="494"/>
      <c r="H18" s="494"/>
      <c r="I18" s="494"/>
      <c r="J18" s="494"/>
      <c r="K18" s="495"/>
    </row>
    <row r="19" spans="2:23" s="492" customFormat="1" ht="14.45" customHeight="1">
      <c r="B19" s="493"/>
      <c r="C19" s="494"/>
      <c r="D19" s="491" t="s">
        <v>39</v>
      </c>
      <c r="E19" s="494"/>
      <c r="F19" s="494"/>
      <c r="G19" s="494"/>
      <c r="H19" s="494"/>
      <c r="I19" s="491" t="s">
        <v>35</v>
      </c>
      <c r="J19" s="496" t="str">
        <f>IF('Rekapitulace stavby'!AN13="Vyplň údaj","",IF('Rekapitulace stavby'!AN13="","",'Rekapitulace stavby'!AN13))</f>
        <v/>
      </c>
      <c r="K19" s="495"/>
    </row>
    <row r="20" spans="2:23" s="492" customFormat="1" ht="18" customHeight="1">
      <c r="B20" s="493"/>
      <c r="C20" s="494"/>
      <c r="D20" s="494"/>
      <c r="E20" s="496" t="str">
        <f>IF('Rekapitulace stavby'!E14="Vyplň údaj","",IF('Rekapitulace stavby'!E14="","",'Rekapitulace stavby'!E14))</f>
        <v/>
      </c>
      <c r="F20" s="494"/>
      <c r="G20" s="494"/>
      <c r="H20" s="494"/>
      <c r="I20" s="491" t="s">
        <v>38</v>
      </c>
      <c r="J20" s="496" t="str">
        <f>IF('Rekapitulace stavby'!AN14="Vyplň údaj","",IF('Rekapitulace stavby'!AN14="","",'Rekapitulace stavby'!AN14))</f>
        <v/>
      </c>
      <c r="K20" s="495"/>
    </row>
    <row r="21" spans="2:23" s="492" customFormat="1" ht="6.95" customHeight="1">
      <c r="B21" s="493"/>
      <c r="C21" s="494"/>
      <c r="D21" s="494"/>
      <c r="E21" s="494"/>
      <c r="F21" s="494"/>
      <c r="G21" s="494"/>
      <c r="H21" s="494"/>
      <c r="I21" s="494"/>
      <c r="J21" s="494"/>
      <c r="K21" s="495"/>
    </row>
    <row r="22" spans="2:23" s="492" customFormat="1" ht="14.45" customHeight="1">
      <c r="B22" s="493"/>
      <c r="C22" s="494"/>
      <c r="D22" s="491" t="s">
        <v>41</v>
      </c>
      <c r="E22" s="494"/>
      <c r="F22" s="494"/>
      <c r="G22" s="494"/>
      <c r="H22" s="494"/>
      <c r="I22" s="491" t="s">
        <v>35</v>
      </c>
      <c r="J22" s="496" t="s">
        <v>42</v>
      </c>
      <c r="K22" s="495"/>
    </row>
    <row r="23" spans="2:23" s="492" customFormat="1" ht="18" customHeight="1">
      <c r="B23" s="493"/>
      <c r="C23" s="494"/>
      <c r="D23" s="494"/>
      <c r="E23" s="496" t="s">
        <v>44</v>
      </c>
      <c r="F23" s="494"/>
      <c r="G23" s="494"/>
      <c r="H23" s="494"/>
      <c r="I23" s="491" t="s">
        <v>38</v>
      </c>
      <c r="J23" s="496" t="s">
        <v>5</v>
      </c>
      <c r="K23" s="495"/>
    </row>
    <row r="24" spans="2:23" s="492" customFormat="1" ht="6.95" customHeight="1">
      <c r="B24" s="493"/>
      <c r="C24" s="494"/>
      <c r="D24" s="494"/>
      <c r="E24" s="494"/>
      <c r="F24" s="494"/>
      <c r="G24" s="494"/>
      <c r="H24" s="494"/>
      <c r="I24" s="494"/>
      <c r="J24" s="494"/>
      <c r="K24" s="495"/>
    </row>
    <row r="25" spans="2:23" s="492" customFormat="1" ht="14.45" customHeight="1">
      <c r="B25" s="493"/>
      <c r="C25" s="494"/>
      <c r="D25" s="491" t="s">
        <v>45</v>
      </c>
      <c r="E25" s="494"/>
      <c r="F25" s="494"/>
      <c r="G25" s="494"/>
      <c r="H25" s="494"/>
      <c r="I25" s="494"/>
      <c r="J25" s="494"/>
      <c r="K25" s="495"/>
    </row>
    <row r="26" spans="2:23" s="501" customFormat="1" ht="85.5" customHeight="1">
      <c r="B26" s="498"/>
      <c r="C26" s="499"/>
      <c r="D26" s="499"/>
      <c r="E26" s="924" t="s">
        <v>154</v>
      </c>
      <c r="F26" s="924"/>
      <c r="G26" s="924"/>
      <c r="H26" s="924"/>
      <c r="I26" s="499"/>
      <c r="J26" s="499"/>
      <c r="K26" s="500"/>
    </row>
    <row r="27" spans="2:23" s="492" customFormat="1" ht="6.95" customHeight="1">
      <c r="B27" s="493"/>
      <c r="C27" s="494"/>
      <c r="D27" s="494"/>
      <c r="E27" s="494"/>
      <c r="F27" s="494"/>
      <c r="G27" s="494"/>
      <c r="H27" s="494"/>
      <c r="I27" s="494"/>
      <c r="J27" s="494"/>
      <c r="K27" s="495"/>
    </row>
    <row r="28" spans="2:23" s="492" customFormat="1" ht="6.95" customHeight="1">
      <c r="B28" s="493"/>
      <c r="C28" s="494"/>
      <c r="D28" s="502"/>
      <c r="E28" s="502"/>
      <c r="F28" s="502"/>
      <c r="G28" s="502"/>
      <c r="H28" s="502"/>
      <c r="I28" s="502"/>
      <c r="J28" s="502"/>
      <c r="K28" s="503"/>
    </row>
    <row r="29" spans="2:23" s="492" customFormat="1" ht="25.35" customHeight="1">
      <c r="B29" s="493"/>
      <c r="C29" s="494"/>
      <c r="D29" s="504" t="s">
        <v>48</v>
      </c>
      <c r="E29" s="494"/>
      <c r="F29" s="494"/>
      <c r="G29" s="494"/>
      <c r="H29" s="494"/>
      <c r="I29" s="494"/>
      <c r="J29" s="505">
        <f>ROUND(J113,0)</f>
        <v>0</v>
      </c>
      <c r="K29" s="495"/>
    </row>
    <row r="30" spans="2:23" s="492" customFormat="1" ht="6.95" customHeight="1">
      <c r="B30" s="493"/>
      <c r="C30" s="494"/>
      <c r="D30" s="502"/>
      <c r="E30" s="502"/>
      <c r="F30" s="502"/>
      <c r="G30" s="502"/>
      <c r="H30" s="502"/>
      <c r="I30" s="502"/>
      <c r="J30" s="502"/>
      <c r="K30" s="503"/>
    </row>
    <row r="31" spans="2:23" s="492" customFormat="1" ht="14.45" customHeight="1">
      <c r="B31" s="493"/>
      <c r="C31" s="494"/>
      <c r="D31" s="494"/>
      <c r="E31" s="494"/>
      <c r="F31" s="506" t="s">
        <v>50</v>
      </c>
      <c r="G31" s="494"/>
      <c r="H31" s="494"/>
      <c r="I31" s="506" t="s">
        <v>49</v>
      </c>
      <c r="J31" s="506" t="s">
        <v>51</v>
      </c>
      <c r="K31" s="495"/>
    </row>
    <row r="32" spans="2:23" s="492" customFormat="1" ht="14.45" customHeight="1">
      <c r="B32" s="493"/>
      <c r="C32" s="494"/>
      <c r="D32" s="507" t="s">
        <v>52</v>
      </c>
      <c r="E32" s="507" t="s">
        <v>53</v>
      </c>
      <c r="F32" s="508">
        <f>ROUND(SUM(BE113:BE4841), 0)</f>
        <v>0</v>
      </c>
      <c r="G32" s="494"/>
      <c r="H32" s="494"/>
      <c r="I32" s="509">
        <v>0.21</v>
      </c>
      <c r="J32" s="508">
        <f>ROUND(ROUND((SUM(BE113:BE4841)), 0)*I32, 1)</f>
        <v>0</v>
      </c>
      <c r="K32" s="495"/>
    </row>
    <row r="33" spans="2:11" s="492" customFormat="1" ht="14.45" customHeight="1">
      <c r="B33" s="493"/>
      <c r="C33" s="494"/>
      <c r="D33" s="494"/>
      <c r="E33" s="507" t="s">
        <v>54</v>
      </c>
      <c r="F33" s="508">
        <f>ROUND(SUM(BF113:BF4841), 0)</f>
        <v>0</v>
      </c>
      <c r="G33" s="494"/>
      <c r="H33" s="494"/>
      <c r="I33" s="509">
        <v>0.15</v>
      </c>
      <c r="J33" s="508">
        <f>ROUND(ROUND((SUM(BF113:BF4841)), 0)*I33, 1)</f>
        <v>0</v>
      </c>
      <c r="K33" s="495"/>
    </row>
    <row r="34" spans="2:11" s="492" customFormat="1" ht="14.45" hidden="1" customHeight="1">
      <c r="B34" s="493"/>
      <c r="C34" s="494"/>
      <c r="D34" s="494"/>
      <c r="E34" s="507" t="s">
        <v>55</v>
      </c>
      <c r="F34" s="508">
        <f>ROUND(SUM(BG113:BG4841), 0)</f>
        <v>0</v>
      </c>
      <c r="G34" s="494"/>
      <c r="H34" s="494"/>
      <c r="I34" s="509">
        <v>0.21</v>
      </c>
      <c r="J34" s="508">
        <v>0</v>
      </c>
      <c r="K34" s="495"/>
    </row>
    <row r="35" spans="2:11" s="492" customFormat="1" ht="14.45" hidden="1" customHeight="1">
      <c r="B35" s="493"/>
      <c r="C35" s="494"/>
      <c r="D35" s="494"/>
      <c r="E35" s="507" t="s">
        <v>56</v>
      </c>
      <c r="F35" s="508">
        <f>ROUND(SUM(BH113:BH4841), 0)</f>
        <v>0</v>
      </c>
      <c r="G35" s="494"/>
      <c r="H35" s="494"/>
      <c r="I35" s="509">
        <v>0.15</v>
      </c>
      <c r="J35" s="508">
        <v>0</v>
      </c>
      <c r="K35" s="495"/>
    </row>
    <row r="36" spans="2:11" s="492" customFormat="1" ht="14.45" hidden="1" customHeight="1">
      <c r="B36" s="493"/>
      <c r="C36" s="494"/>
      <c r="D36" s="494"/>
      <c r="E36" s="507" t="s">
        <v>57</v>
      </c>
      <c r="F36" s="508">
        <f>ROUND(SUM(BI113:BI4841), 0)</f>
        <v>0</v>
      </c>
      <c r="G36" s="494"/>
      <c r="H36" s="494"/>
      <c r="I36" s="509">
        <v>0</v>
      </c>
      <c r="J36" s="508">
        <v>0</v>
      </c>
      <c r="K36" s="495"/>
    </row>
    <row r="37" spans="2:11" s="492" customFormat="1" ht="6.95" customHeight="1">
      <c r="B37" s="493"/>
      <c r="C37" s="494"/>
      <c r="D37" s="494"/>
      <c r="E37" s="494"/>
      <c r="F37" s="494"/>
      <c r="G37" s="494"/>
      <c r="H37" s="494"/>
      <c r="I37" s="494"/>
      <c r="J37" s="494"/>
      <c r="K37" s="495"/>
    </row>
    <row r="38" spans="2:11" s="492" customFormat="1" ht="25.35" customHeight="1">
      <c r="B38" s="493"/>
      <c r="C38" s="510"/>
      <c r="D38" s="511" t="s">
        <v>58</v>
      </c>
      <c r="E38" s="512"/>
      <c r="F38" s="512"/>
      <c r="G38" s="513" t="s">
        <v>59</v>
      </c>
      <c r="H38" s="514" t="s">
        <v>60</v>
      </c>
      <c r="I38" s="512"/>
      <c r="J38" s="515">
        <f>SUM(J29:J36)</f>
        <v>0</v>
      </c>
      <c r="K38" s="516"/>
    </row>
    <row r="39" spans="2:11" s="492" customFormat="1" ht="14.45" customHeight="1">
      <c r="B39" s="517"/>
      <c r="C39" s="518"/>
      <c r="D39" s="518"/>
      <c r="E39" s="518"/>
      <c r="F39" s="518"/>
      <c r="G39" s="518"/>
      <c r="H39" s="518"/>
      <c r="I39" s="518"/>
      <c r="J39" s="518"/>
      <c r="K39" s="519"/>
    </row>
    <row r="43" spans="2:11" s="492" customFormat="1" ht="6.95" customHeight="1">
      <c r="B43" s="520"/>
      <c r="C43" s="521"/>
      <c r="D43" s="521"/>
      <c r="E43" s="521"/>
      <c r="F43" s="521"/>
      <c r="G43" s="521"/>
      <c r="H43" s="521"/>
      <c r="I43" s="521"/>
      <c r="J43" s="521"/>
      <c r="K43" s="522"/>
    </row>
    <row r="44" spans="2:11" s="492" customFormat="1" ht="36.950000000000003" customHeight="1">
      <c r="B44" s="493"/>
      <c r="C44" s="488" t="s">
        <v>155</v>
      </c>
      <c r="D44" s="494"/>
      <c r="E44" s="494"/>
      <c r="F44" s="494"/>
      <c r="G44" s="494"/>
      <c r="H44" s="494"/>
      <c r="I44" s="494"/>
      <c r="J44" s="494"/>
      <c r="K44" s="495"/>
    </row>
    <row r="45" spans="2:11" s="492" customFormat="1" ht="6.95" customHeight="1">
      <c r="B45" s="493"/>
      <c r="C45" s="494"/>
      <c r="D45" s="494"/>
      <c r="E45" s="494"/>
      <c r="F45" s="494"/>
      <c r="G45" s="494"/>
      <c r="H45" s="494"/>
      <c r="I45" s="494"/>
      <c r="J45" s="494"/>
      <c r="K45" s="495"/>
    </row>
    <row r="46" spans="2:11" s="492" customFormat="1" ht="14.45" customHeight="1">
      <c r="B46" s="493"/>
      <c r="C46" s="491" t="s">
        <v>20</v>
      </c>
      <c r="D46" s="494"/>
      <c r="E46" s="494"/>
      <c r="F46" s="494"/>
      <c r="G46" s="494"/>
      <c r="H46" s="494"/>
      <c r="I46" s="494"/>
      <c r="J46" s="494"/>
      <c r="K46" s="495"/>
    </row>
    <row r="47" spans="2:11" s="492" customFormat="1" ht="16.5" customHeight="1">
      <c r="B47" s="493"/>
      <c r="C47" s="494"/>
      <c r="D47" s="494"/>
      <c r="E47" s="961" t="str">
        <f>E7</f>
        <v>Rekonstrukce domu blok 60, č.p. 2180, ul. Táboritů v mostě, domov se zvláštním režimem</v>
      </c>
      <c r="F47" s="967"/>
      <c r="G47" s="967"/>
      <c r="H47" s="967"/>
      <c r="I47" s="494"/>
      <c r="J47" s="494"/>
      <c r="K47" s="495"/>
    </row>
    <row r="48" spans="2:11" ht="15">
      <c r="B48" s="486"/>
      <c r="C48" s="491" t="s">
        <v>150</v>
      </c>
      <c r="D48" s="487"/>
      <c r="E48" s="487"/>
      <c r="F48" s="487"/>
      <c r="G48" s="487"/>
      <c r="H48" s="487"/>
      <c r="I48" s="487"/>
      <c r="J48" s="487"/>
      <c r="K48" s="489"/>
    </row>
    <row r="49" spans="2:47" s="492" customFormat="1" ht="16.5" customHeight="1">
      <c r="B49" s="493"/>
      <c r="C49" s="494"/>
      <c r="D49" s="494"/>
      <c r="E49" s="961" t="s">
        <v>151</v>
      </c>
      <c r="F49" s="962"/>
      <c r="G49" s="962"/>
      <c r="H49" s="962"/>
      <c r="I49" s="494"/>
      <c r="J49" s="494"/>
      <c r="K49" s="495"/>
    </row>
    <row r="50" spans="2:47" s="492" customFormat="1" ht="14.45" customHeight="1">
      <c r="B50" s="493"/>
      <c r="C50" s="491" t="s">
        <v>152</v>
      </c>
      <c r="D50" s="494"/>
      <c r="E50" s="494"/>
      <c r="F50" s="494"/>
      <c r="G50" s="494"/>
      <c r="H50" s="494"/>
      <c r="I50" s="494"/>
      <c r="J50" s="494"/>
      <c r="K50" s="495"/>
    </row>
    <row r="51" spans="2:47" s="492" customFormat="1" ht="17.25" customHeight="1">
      <c r="B51" s="493"/>
      <c r="C51" s="494"/>
      <c r="D51" s="494"/>
      <c r="E51" s="963" t="str">
        <f>E11</f>
        <v>02 - SO 01.2 - Stavební část</v>
      </c>
      <c r="F51" s="962"/>
      <c r="G51" s="962"/>
      <c r="H51" s="962"/>
      <c r="I51" s="494"/>
      <c r="J51" s="494"/>
      <c r="K51" s="495"/>
    </row>
    <row r="52" spans="2:47" s="492" customFormat="1" ht="6.95" customHeight="1">
      <c r="B52" s="493"/>
      <c r="C52" s="494"/>
      <c r="D52" s="494"/>
      <c r="E52" s="494"/>
      <c r="F52" s="494"/>
      <c r="G52" s="494"/>
      <c r="H52" s="494"/>
      <c r="I52" s="494"/>
      <c r="J52" s="494"/>
      <c r="K52" s="495"/>
    </row>
    <row r="53" spans="2:47" s="492" customFormat="1" ht="18" customHeight="1">
      <c r="B53" s="493"/>
      <c r="C53" s="491" t="s">
        <v>26</v>
      </c>
      <c r="D53" s="494"/>
      <c r="E53" s="494"/>
      <c r="F53" s="496" t="str">
        <f>F14</f>
        <v>Most</v>
      </c>
      <c r="G53" s="494"/>
      <c r="H53" s="494"/>
      <c r="I53" s="491" t="s">
        <v>28</v>
      </c>
      <c r="J53" s="497" t="str">
        <f>IF(J14="","",J14)</f>
        <v>13. 12. 2017</v>
      </c>
      <c r="K53" s="495"/>
    </row>
    <row r="54" spans="2:47" s="492" customFormat="1" ht="6.95" customHeight="1">
      <c r="B54" s="493"/>
      <c r="C54" s="494"/>
      <c r="D54" s="494"/>
      <c r="E54" s="494"/>
      <c r="F54" s="494"/>
      <c r="G54" s="494"/>
      <c r="H54" s="494"/>
      <c r="I54" s="494"/>
      <c r="J54" s="494"/>
      <c r="K54" s="495"/>
    </row>
    <row r="55" spans="2:47" s="492" customFormat="1" ht="15">
      <c r="B55" s="493"/>
      <c r="C55" s="491" t="s">
        <v>34</v>
      </c>
      <c r="D55" s="494"/>
      <c r="E55" s="494"/>
      <c r="F55" s="496" t="str">
        <f>E17</f>
        <v>Mostecká bytová a.s.</v>
      </c>
      <c r="G55" s="494"/>
      <c r="H55" s="494"/>
      <c r="I55" s="491" t="s">
        <v>41</v>
      </c>
      <c r="J55" s="924" t="str">
        <f>E23</f>
        <v>Ct. Žežulka - ZEFRAPROJEKT</v>
      </c>
      <c r="K55" s="495"/>
    </row>
    <row r="56" spans="2:47" s="492" customFormat="1" ht="14.45" customHeight="1">
      <c r="B56" s="493"/>
      <c r="C56" s="491" t="s">
        <v>39</v>
      </c>
      <c r="D56" s="494"/>
      <c r="E56" s="494"/>
      <c r="F56" s="496" t="str">
        <f>IF(E20="","",E20)</f>
        <v/>
      </c>
      <c r="G56" s="494"/>
      <c r="H56" s="494"/>
      <c r="I56" s="494"/>
      <c r="J56" s="964"/>
      <c r="K56" s="495"/>
    </row>
    <row r="57" spans="2:47" s="492" customFormat="1" ht="10.35" customHeight="1">
      <c r="B57" s="493"/>
      <c r="C57" s="494"/>
      <c r="D57" s="494"/>
      <c r="E57" s="494"/>
      <c r="F57" s="494"/>
      <c r="G57" s="494"/>
      <c r="H57" s="494"/>
      <c r="I57" s="494"/>
      <c r="J57" s="494"/>
      <c r="K57" s="495"/>
    </row>
    <row r="58" spans="2:47" s="492" customFormat="1" ht="29.25" customHeight="1">
      <c r="B58" s="493"/>
      <c r="C58" s="523" t="s">
        <v>156</v>
      </c>
      <c r="D58" s="510"/>
      <c r="E58" s="510"/>
      <c r="F58" s="510"/>
      <c r="G58" s="510"/>
      <c r="H58" s="510"/>
      <c r="I58" s="510"/>
      <c r="J58" s="524" t="s">
        <v>157</v>
      </c>
      <c r="K58" s="525"/>
    </row>
    <row r="59" spans="2:47" s="492" customFormat="1" ht="10.35" customHeight="1">
      <c r="B59" s="493"/>
      <c r="C59" s="494"/>
      <c r="D59" s="494"/>
      <c r="E59" s="494"/>
      <c r="F59" s="494"/>
      <c r="G59" s="494"/>
      <c r="H59" s="494"/>
      <c r="I59" s="494"/>
      <c r="J59" s="494"/>
      <c r="K59" s="495"/>
    </row>
    <row r="60" spans="2:47" s="492" customFormat="1" ht="29.25" customHeight="1">
      <c r="B60" s="493"/>
      <c r="C60" s="526" t="s">
        <v>158</v>
      </c>
      <c r="D60" s="494"/>
      <c r="E60" s="494"/>
      <c r="F60" s="494"/>
      <c r="G60" s="494"/>
      <c r="H60" s="494"/>
      <c r="I60" s="494"/>
      <c r="J60" s="505">
        <f>J113</f>
        <v>0</v>
      </c>
      <c r="K60" s="495"/>
      <c r="AU60" s="482" t="s">
        <v>159</v>
      </c>
    </row>
    <row r="61" spans="2:47" s="533" customFormat="1" ht="24.95" customHeight="1">
      <c r="B61" s="527"/>
      <c r="C61" s="528"/>
      <c r="D61" s="529" t="s">
        <v>160</v>
      </c>
      <c r="E61" s="530"/>
      <c r="F61" s="530"/>
      <c r="G61" s="530"/>
      <c r="H61" s="530"/>
      <c r="I61" s="530"/>
      <c r="J61" s="531">
        <f>J114</f>
        <v>0</v>
      </c>
      <c r="K61" s="532"/>
    </row>
    <row r="62" spans="2:47" s="540" customFormat="1" ht="19.899999999999999" customHeight="1">
      <c r="B62" s="534"/>
      <c r="C62" s="535"/>
      <c r="D62" s="536" t="s">
        <v>1954</v>
      </c>
      <c r="E62" s="537"/>
      <c r="F62" s="537"/>
      <c r="G62" s="537"/>
      <c r="H62" s="537"/>
      <c r="I62" s="537"/>
      <c r="J62" s="538">
        <f>J115</f>
        <v>0</v>
      </c>
      <c r="K62" s="539"/>
    </row>
    <row r="63" spans="2:47" s="540" customFormat="1" ht="19.899999999999999" customHeight="1">
      <c r="B63" s="534"/>
      <c r="C63" s="535"/>
      <c r="D63" s="536" t="s">
        <v>1955</v>
      </c>
      <c r="E63" s="537"/>
      <c r="F63" s="537"/>
      <c r="G63" s="537"/>
      <c r="H63" s="537"/>
      <c r="I63" s="537"/>
      <c r="J63" s="538">
        <f>J208</f>
        <v>0</v>
      </c>
      <c r="K63" s="539"/>
    </row>
    <row r="64" spans="2:47" s="540" customFormat="1" ht="19.899999999999999" customHeight="1">
      <c r="B64" s="534"/>
      <c r="C64" s="535"/>
      <c r="D64" s="536" t="s">
        <v>161</v>
      </c>
      <c r="E64" s="537"/>
      <c r="F64" s="537"/>
      <c r="G64" s="537"/>
      <c r="H64" s="537"/>
      <c r="I64" s="537"/>
      <c r="J64" s="538">
        <f>J371</f>
        <v>0</v>
      </c>
      <c r="K64" s="539"/>
    </row>
    <row r="65" spans="2:11" s="540" customFormat="1" ht="19.899999999999999" customHeight="1">
      <c r="B65" s="534"/>
      <c r="C65" s="535"/>
      <c r="D65" s="536" t="s">
        <v>162</v>
      </c>
      <c r="E65" s="537"/>
      <c r="F65" s="537"/>
      <c r="G65" s="537"/>
      <c r="H65" s="537"/>
      <c r="I65" s="537"/>
      <c r="J65" s="538">
        <f>J875</f>
        <v>0</v>
      </c>
      <c r="K65" s="539"/>
    </row>
    <row r="66" spans="2:11" s="540" customFormat="1" ht="19.899999999999999" customHeight="1">
      <c r="B66" s="534"/>
      <c r="C66" s="535"/>
      <c r="D66" s="536" t="s">
        <v>1956</v>
      </c>
      <c r="E66" s="537"/>
      <c r="F66" s="537"/>
      <c r="G66" s="537"/>
      <c r="H66" s="537"/>
      <c r="I66" s="537"/>
      <c r="J66" s="538">
        <f>J1159</f>
        <v>0</v>
      </c>
      <c r="K66" s="539"/>
    </row>
    <row r="67" spans="2:11" s="540" customFormat="1" ht="19.899999999999999" customHeight="1">
      <c r="B67" s="534"/>
      <c r="C67" s="535"/>
      <c r="D67" s="536" t="s">
        <v>163</v>
      </c>
      <c r="E67" s="537"/>
      <c r="F67" s="537"/>
      <c r="G67" s="537"/>
      <c r="H67" s="537"/>
      <c r="I67" s="537"/>
      <c r="J67" s="538">
        <f>J2207</f>
        <v>0</v>
      </c>
      <c r="K67" s="539"/>
    </row>
    <row r="68" spans="2:11" s="540" customFormat="1" ht="19.899999999999999" customHeight="1">
      <c r="B68" s="534"/>
      <c r="C68" s="535"/>
      <c r="D68" s="536" t="s">
        <v>164</v>
      </c>
      <c r="E68" s="537"/>
      <c r="F68" s="537"/>
      <c r="G68" s="537"/>
      <c r="H68" s="537"/>
      <c r="I68" s="537"/>
      <c r="J68" s="538">
        <f>J2597</f>
        <v>0</v>
      </c>
      <c r="K68" s="539"/>
    </row>
    <row r="69" spans="2:11" s="540" customFormat="1" ht="19.899999999999999" customHeight="1">
      <c r="B69" s="534"/>
      <c r="C69" s="535"/>
      <c r="D69" s="536" t="s">
        <v>165</v>
      </c>
      <c r="E69" s="537"/>
      <c r="F69" s="537"/>
      <c r="G69" s="537"/>
      <c r="H69" s="537"/>
      <c r="I69" s="537"/>
      <c r="J69" s="538">
        <f>J2603</f>
        <v>0</v>
      </c>
      <c r="K69" s="539"/>
    </row>
    <row r="70" spans="2:11" s="533" customFormat="1" ht="24.95" customHeight="1">
      <c r="B70" s="527"/>
      <c r="C70" s="528"/>
      <c r="D70" s="529" t="s">
        <v>166</v>
      </c>
      <c r="E70" s="530"/>
      <c r="F70" s="530"/>
      <c r="G70" s="530"/>
      <c r="H70" s="530"/>
      <c r="I70" s="530"/>
      <c r="J70" s="531">
        <f>J2606</f>
        <v>0</v>
      </c>
      <c r="K70" s="532"/>
    </row>
    <row r="71" spans="2:11" s="540" customFormat="1" ht="19.899999999999999" customHeight="1">
      <c r="B71" s="534"/>
      <c r="C71" s="535"/>
      <c r="D71" s="536" t="s">
        <v>1957</v>
      </c>
      <c r="E71" s="537"/>
      <c r="F71" s="537"/>
      <c r="G71" s="537"/>
      <c r="H71" s="537"/>
      <c r="I71" s="537"/>
      <c r="J71" s="538">
        <f>J2607</f>
        <v>0</v>
      </c>
      <c r="K71" s="539"/>
    </row>
    <row r="72" spans="2:11" s="540" customFormat="1" ht="19.899999999999999" customHeight="1">
      <c r="B72" s="534"/>
      <c r="C72" s="535"/>
      <c r="D72" s="536" t="s">
        <v>1958</v>
      </c>
      <c r="E72" s="537"/>
      <c r="F72" s="537"/>
      <c r="G72" s="537"/>
      <c r="H72" s="537"/>
      <c r="I72" s="537"/>
      <c r="J72" s="538">
        <f>J2666</f>
        <v>0</v>
      </c>
      <c r="K72" s="539"/>
    </row>
    <row r="73" spans="2:11" s="540" customFormat="1" ht="19.899999999999999" customHeight="1">
      <c r="B73" s="534"/>
      <c r="C73" s="535"/>
      <c r="D73" s="536" t="s">
        <v>167</v>
      </c>
      <c r="E73" s="537"/>
      <c r="F73" s="537"/>
      <c r="G73" s="537"/>
      <c r="H73" s="537"/>
      <c r="I73" s="537"/>
      <c r="J73" s="538">
        <f>J2727</f>
        <v>0</v>
      </c>
      <c r="K73" s="539"/>
    </row>
    <row r="74" spans="2:11" s="540" customFormat="1" ht="19.899999999999999" customHeight="1">
      <c r="B74" s="534"/>
      <c r="C74" s="535"/>
      <c r="D74" s="536" t="s">
        <v>1959</v>
      </c>
      <c r="E74" s="537"/>
      <c r="F74" s="537"/>
      <c r="G74" s="537"/>
      <c r="H74" s="537"/>
      <c r="I74" s="537"/>
      <c r="J74" s="538">
        <f>J2800</f>
        <v>0</v>
      </c>
      <c r="K74" s="539"/>
    </row>
    <row r="75" spans="2:11" s="540" customFormat="1" ht="19.899999999999999" customHeight="1">
      <c r="B75" s="534"/>
      <c r="C75" s="535"/>
      <c r="D75" s="536" t="s">
        <v>168</v>
      </c>
      <c r="E75" s="537"/>
      <c r="F75" s="537"/>
      <c r="G75" s="537"/>
      <c r="H75" s="537"/>
      <c r="I75" s="537"/>
      <c r="J75" s="538">
        <f>J2807</f>
        <v>0</v>
      </c>
      <c r="K75" s="539"/>
    </row>
    <row r="76" spans="2:11" s="540" customFormat="1" ht="19.899999999999999" customHeight="1">
      <c r="B76" s="534"/>
      <c r="C76" s="535"/>
      <c r="D76" s="536" t="s">
        <v>169</v>
      </c>
      <c r="E76" s="537"/>
      <c r="F76" s="537"/>
      <c r="G76" s="537"/>
      <c r="H76" s="537"/>
      <c r="I76" s="537"/>
      <c r="J76" s="538">
        <f>J2819</f>
        <v>0</v>
      </c>
      <c r="K76" s="539"/>
    </row>
    <row r="77" spans="2:11" s="540" customFormat="1" ht="19.899999999999999" customHeight="1">
      <c r="B77" s="534"/>
      <c r="C77" s="535"/>
      <c r="D77" s="536" t="s">
        <v>1960</v>
      </c>
      <c r="E77" s="537"/>
      <c r="F77" s="537"/>
      <c r="G77" s="537"/>
      <c r="H77" s="537"/>
      <c r="I77" s="537"/>
      <c r="J77" s="538">
        <f>J2899</f>
        <v>0</v>
      </c>
      <c r="K77" s="539"/>
    </row>
    <row r="78" spans="2:11" s="540" customFormat="1" ht="19.899999999999999" customHeight="1">
      <c r="B78" s="534"/>
      <c r="C78" s="535"/>
      <c r="D78" s="536" t="s">
        <v>170</v>
      </c>
      <c r="E78" s="537"/>
      <c r="F78" s="537"/>
      <c r="G78" s="537"/>
      <c r="H78" s="537"/>
      <c r="I78" s="537"/>
      <c r="J78" s="538">
        <f>J3236</f>
        <v>0</v>
      </c>
      <c r="K78" s="539"/>
    </row>
    <row r="79" spans="2:11" s="540" customFormat="1" ht="19.899999999999999" customHeight="1">
      <c r="B79" s="534"/>
      <c r="C79" s="535"/>
      <c r="D79" s="536" t="s">
        <v>1961</v>
      </c>
      <c r="E79" s="537"/>
      <c r="F79" s="537"/>
      <c r="G79" s="537"/>
      <c r="H79" s="537"/>
      <c r="I79" s="537"/>
      <c r="J79" s="538">
        <f>J3284</f>
        <v>0</v>
      </c>
      <c r="K79" s="539"/>
    </row>
    <row r="80" spans="2:11" s="540" customFormat="1" ht="19.899999999999999" customHeight="1">
      <c r="B80" s="534"/>
      <c r="C80" s="535"/>
      <c r="D80" s="536" t="s">
        <v>172</v>
      </c>
      <c r="E80" s="537"/>
      <c r="F80" s="537"/>
      <c r="G80" s="537"/>
      <c r="H80" s="537"/>
      <c r="I80" s="537"/>
      <c r="J80" s="538">
        <f>J3486</f>
        <v>0</v>
      </c>
      <c r="K80" s="539"/>
    </row>
    <row r="81" spans="2:11" s="540" customFormat="1" ht="19.899999999999999" customHeight="1">
      <c r="B81" s="534"/>
      <c r="C81" s="535"/>
      <c r="D81" s="536" t="s">
        <v>173</v>
      </c>
      <c r="E81" s="537"/>
      <c r="F81" s="537"/>
      <c r="G81" s="537"/>
      <c r="H81" s="537"/>
      <c r="I81" s="537"/>
      <c r="J81" s="538">
        <f>J3632</f>
        <v>0</v>
      </c>
      <c r="K81" s="539"/>
    </row>
    <row r="82" spans="2:11" s="540" customFormat="1" ht="19.899999999999999" customHeight="1">
      <c r="B82" s="534"/>
      <c r="C82" s="535"/>
      <c r="D82" s="536" t="s">
        <v>175</v>
      </c>
      <c r="E82" s="537"/>
      <c r="F82" s="537"/>
      <c r="G82" s="537"/>
      <c r="H82" s="537"/>
      <c r="I82" s="537"/>
      <c r="J82" s="538">
        <f>J3738</f>
        <v>0</v>
      </c>
      <c r="K82" s="539"/>
    </row>
    <row r="83" spans="2:11" s="540" customFormat="1" ht="19.899999999999999" customHeight="1">
      <c r="B83" s="534"/>
      <c r="C83" s="535"/>
      <c r="D83" s="536" t="s">
        <v>1962</v>
      </c>
      <c r="E83" s="537"/>
      <c r="F83" s="537"/>
      <c r="G83" s="537"/>
      <c r="H83" s="537"/>
      <c r="I83" s="537"/>
      <c r="J83" s="538">
        <f>J3748</f>
        <v>0</v>
      </c>
      <c r="K83" s="539"/>
    </row>
    <row r="84" spans="2:11" s="540" customFormat="1" ht="19.899999999999999" customHeight="1">
      <c r="B84" s="534"/>
      <c r="C84" s="535"/>
      <c r="D84" s="536" t="s">
        <v>176</v>
      </c>
      <c r="E84" s="537"/>
      <c r="F84" s="537"/>
      <c r="G84" s="537"/>
      <c r="H84" s="537"/>
      <c r="I84" s="537"/>
      <c r="J84" s="538">
        <f>J3781</f>
        <v>0</v>
      </c>
      <c r="K84" s="539"/>
    </row>
    <row r="85" spans="2:11" s="540" customFormat="1" ht="19.899999999999999" customHeight="1">
      <c r="B85" s="534"/>
      <c r="C85" s="535"/>
      <c r="D85" s="536" t="s">
        <v>1963</v>
      </c>
      <c r="E85" s="537"/>
      <c r="F85" s="537"/>
      <c r="G85" s="537"/>
      <c r="H85" s="537"/>
      <c r="I85" s="537"/>
      <c r="J85" s="538">
        <f>J4031</f>
        <v>0</v>
      </c>
      <c r="K85" s="539"/>
    </row>
    <row r="86" spans="2:11" s="540" customFormat="1" ht="19.899999999999999" customHeight="1">
      <c r="B86" s="534"/>
      <c r="C86" s="535"/>
      <c r="D86" s="536" t="s">
        <v>1964</v>
      </c>
      <c r="E86" s="537"/>
      <c r="F86" s="537"/>
      <c r="G86" s="537"/>
      <c r="H86" s="537"/>
      <c r="I86" s="537"/>
      <c r="J86" s="538">
        <f>J4640</f>
        <v>0</v>
      </c>
      <c r="K86" s="539"/>
    </row>
    <row r="87" spans="2:11" s="540" customFormat="1" ht="19.899999999999999" customHeight="1">
      <c r="B87" s="534"/>
      <c r="C87" s="535"/>
      <c r="D87" s="536" t="s">
        <v>1965</v>
      </c>
      <c r="E87" s="537"/>
      <c r="F87" s="537"/>
      <c r="G87" s="537"/>
      <c r="H87" s="537"/>
      <c r="I87" s="537"/>
      <c r="J87" s="538">
        <f>J4798</f>
        <v>0</v>
      </c>
      <c r="K87" s="539"/>
    </row>
    <row r="88" spans="2:11" s="533" customFormat="1" ht="24.95" customHeight="1">
      <c r="B88" s="527"/>
      <c r="C88" s="528"/>
      <c r="D88" s="529" t="s">
        <v>178</v>
      </c>
      <c r="E88" s="530"/>
      <c r="F88" s="530"/>
      <c r="G88" s="530"/>
      <c r="H88" s="530"/>
      <c r="I88" s="530"/>
      <c r="J88" s="531">
        <f>J4828</f>
        <v>0</v>
      </c>
      <c r="K88" s="532"/>
    </row>
    <row r="89" spans="2:11" s="540" customFormat="1" ht="19.899999999999999" customHeight="1">
      <c r="B89" s="534"/>
      <c r="C89" s="535"/>
      <c r="D89" s="536" t="s">
        <v>179</v>
      </c>
      <c r="E89" s="537"/>
      <c r="F89" s="537"/>
      <c r="G89" s="537"/>
      <c r="H89" s="537"/>
      <c r="I89" s="537"/>
      <c r="J89" s="538">
        <f>J4829</f>
        <v>0</v>
      </c>
      <c r="K89" s="539"/>
    </row>
    <row r="90" spans="2:11" s="540" customFormat="1" ht="19.899999999999999" customHeight="1">
      <c r="B90" s="534"/>
      <c r="C90" s="535"/>
      <c r="D90" s="536" t="s">
        <v>1966</v>
      </c>
      <c r="E90" s="537"/>
      <c r="F90" s="537"/>
      <c r="G90" s="537"/>
      <c r="H90" s="537"/>
      <c r="I90" s="537"/>
      <c r="J90" s="538">
        <f>J4835</f>
        <v>0</v>
      </c>
      <c r="K90" s="539"/>
    </row>
    <row r="91" spans="2:11" s="533" customFormat="1" ht="24.95" customHeight="1">
      <c r="B91" s="527"/>
      <c r="C91" s="528"/>
      <c r="D91" s="529" t="s">
        <v>180</v>
      </c>
      <c r="E91" s="530"/>
      <c r="F91" s="530"/>
      <c r="G91" s="530"/>
      <c r="H91" s="530"/>
      <c r="I91" s="530"/>
      <c r="J91" s="531">
        <f>J4837</f>
        <v>0</v>
      </c>
      <c r="K91" s="532"/>
    </row>
    <row r="92" spans="2:11" s="492" customFormat="1" ht="21.75" customHeight="1">
      <c r="B92" s="493"/>
      <c r="C92" s="494"/>
      <c r="D92" s="494"/>
      <c r="E92" s="494"/>
      <c r="F92" s="494"/>
      <c r="G92" s="494"/>
      <c r="H92" s="494"/>
      <c r="I92" s="494"/>
      <c r="J92" s="494"/>
      <c r="K92" s="495"/>
    </row>
    <row r="93" spans="2:11" s="492" customFormat="1" ht="6.95" customHeight="1">
      <c r="B93" s="517"/>
      <c r="C93" s="518"/>
      <c r="D93" s="518"/>
      <c r="E93" s="518"/>
      <c r="F93" s="518"/>
      <c r="G93" s="518"/>
      <c r="H93" s="518"/>
      <c r="I93" s="518"/>
      <c r="J93" s="518"/>
      <c r="K93" s="519"/>
    </row>
    <row r="97" spans="2:20" s="492" customFormat="1" ht="6.95" customHeight="1">
      <c r="B97" s="520"/>
      <c r="C97" s="521"/>
      <c r="D97" s="521"/>
      <c r="E97" s="521"/>
      <c r="F97" s="521"/>
      <c r="G97" s="521"/>
      <c r="H97" s="521"/>
      <c r="I97" s="521"/>
      <c r="J97" s="521"/>
      <c r="K97" s="521"/>
      <c r="L97" s="493"/>
    </row>
    <row r="98" spans="2:20" s="492" customFormat="1" ht="36.950000000000003" customHeight="1">
      <c r="B98" s="493"/>
      <c r="C98" s="541" t="s">
        <v>181</v>
      </c>
      <c r="L98" s="493"/>
    </row>
    <row r="99" spans="2:20" s="492" customFormat="1" ht="6.95" customHeight="1">
      <c r="B99" s="493"/>
      <c r="L99" s="493"/>
    </row>
    <row r="100" spans="2:20" s="492" customFormat="1" ht="14.45" customHeight="1">
      <c r="B100" s="493"/>
      <c r="C100" s="542" t="s">
        <v>20</v>
      </c>
      <c r="L100" s="493"/>
    </row>
    <row r="101" spans="2:20" s="492" customFormat="1" ht="16.5" customHeight="1">
      <c r="B101" s="493"/>
      <c r="E101" s="965" t="str">
        <f>E7</f>
        <v>Rekonstrukce domu blok 60, č.p. 2180, ul. Táboritů v mostě, domov se zvláštním režimem</v>
      </c>
      <c r="F101" s="966"/>
      <c r="G101" s="966"/>
      <c r="H101" s="966"/>
      <c r="L101" s="493"/>
    </row>
    <row r="102" spans="2:20" ht="15">
      <c r="B102" s="486"/>
      <c r="C102" s="542" t="s">
        <v>150</v>
      </c>
      <c r="L102" s="486"/>
    </row>
    <row r="103" spans="2:20" s="492" customFormat="1" ht="16.5" customHeight="1">
      <c r="B103" s="493"/>
      <c r="E103" s="965" t="s">
        <v>151</v>
      </c>
      <c r="F103" s="959"/>
      <c r="G103" s="959"/>
      <c r="H103" s="959"/>
      <c r="L103" s="493"/>
    </row>
    <row r="104" spans="2:20" s="492" customFormat="1" ht="14.45" customHeight="1">
      <c r="B104" s="493"/>
      <c r="C104" s="542" t="s">
        <v>152</v>
      </c>
      <c r="L104" s="493"/>
    </row>
    <row r="105" spans="2:20" s="492" customFormat="1" ht="17.25" customHeight="1">
      <c r="B105" s="493"/>
      <c r="E105" s="935" t="str">
        <f>E11</f>
        <v>02 - SO 01.2 - Stavební část</v>
      </c>
      <c r="F105" s="959"/>
      <c r="G105" s="959"/>
      <c r="H105" s="959"/>
      <c r="L105" s="493"/>
    </row>
    <row r="106" spans="2:20" s="492" customFormat="1" ht="6.95" customHeight="1">
      <c r="B106" s="493"/>
      <c r="L106" s="493"/>
    </row>
    <row r="107" spans="2:20" s="492" customFormat="1" ht="18" customHeight="1">
      <c r="B107" s="493"/>
      <c r="C107" s="542" t="s">
        <v>26</v>
      </c>
      <c r="F107" s="543" t="str">
        <f>F14</f>
        <v>Most</v>
      </c>
      <c r="I107" s="542" t="s">
        <v>28</v>
      </c>
      <c r="J107" s="544" t="str">
        <f>IF(J14="","",J14)</f>
        <v>13. 12. 2017</v>
      </c>
      <c r="L107" s="493"/>
    </row>
    <row r="108" spans="2:20" s="492" customFormat="1" ht="6.95" customHeight="1">
      <c r="B108" s="493"/>
      <c r="L108" s="493"/>
    </row>
    <row r="109" spans="2:20" s="492" customFormat="1" ht="15">
      <c r="B109" s="493"/>
      <c r="C109" s="542" t="s">
        <v>34</v>
      </c>
      <c r="F109" s="543" t="str">
        <f>E17</f>
        <v>Mostecká bytová a.s.</v>
      </c>
      <c r="I109" s="542" t="s">
        <v>41</v>
      </c>
      <c r="J109" s="543" t="str">
        <f>E23</f>
        <v>Ct. Žežulka - ZEFRAPROJEKT</v>
      </c>
      <c r="L109" s="493"/>
    </row>
    <row r="110" spans="2:20" s="492" customFormat="1" ht="14.45" customHeight="1">
      <c r="B110" s="493"/>
      <c r="C110" s="542" t="s">
        <v>39</v>
      </c>
      <c r="F110" s="543" t="str">
        <f>IF(E20="","",E20)</f>
        <v/>
      </c>
      <c r="L110" s="493"/>
    </row>
    <row r="111" spans="2:20" s="492" customFormat="1" ht="10.35" customHeight="1">
      <c r="B111" s="493"/>
      <c r="L111" s="493"/>
    </row>
    <row r="112" spans="2:20" s="552" customFormat="1" ht="29.25" customHeight="1">
      <c r="B112" s="545"/>
      <c r="C112" s="546" t="s">
        <v>182</v>
      </c>
      <c r="D112" s="547" t="s">
        <v>67</v>
      </c>
      <c r="E112" s="547" t="s">
        <v>63</v>
      </c>
      <c r="F112" s="547" t="s">
        <v>183</v>
      </c>
      <c r="G112" s="547" t="s">
        <v>184</v>
      </c>
      <c r="H112" s="547" t="s">
        <v>185</v>
      </c>
      <c r="I112" s="547" t="s">
        <v>186</v>
      </c>
      <c r="J112" s="547" t="s">
        <v>157</v>
      </c>
      <c r="K112" s="548" t="s">
        <v>187</v>
      </c>
      <c r="L112" s="545"/>
      <c r="M112" s="549" t="s">
        <v>188</v>
      </c>
      <c r="N112" s="550" t="s">
        <v>52</v>
      </c>
      <c r="O112" s="550" t="s">
        <v>189</v>
      </c>
      <c r="P112" s="550" t="s">
        <v>190</v>
      </c>
      <c r="Q112" s="550" t="s">
        <v>191</v>
      </c>
      <c r="R112" s="550" t="s">
        <v>192</v>
      </c>
      <c r="S112" s="550" t="s">
        <v>193</v>
      </c>
      <c r="T112" s="551" t="s">
        <v>194</v>
      </c>
    </row>
    <row r="113" spans="2:65" s="492" customFormat="1" ht="29.25" customHeight="1">
      <c r="B113" s="493"/>
      <c r="C113" s="553" t="s">
        <v>158</v>
      </c>
      <c r="J113" s="554">
        <f>BK113</f>
        <v>0</v>
      </c>
      <c r="L113" s="493"/>
      <c r="M113" s="555"/>
      <c r="N113" s="502"/>
      <c r="O113" s="502"/>
      <c r="P113" s="556">
        <f>P114+P2606+P4828+P4837</f>
        <v>0</v>
      </c>
      <c r="Q113" s="502"/>
      <c r="R113" s="556">
        <f>R114+R2606+R4828+R4837</f>
        <v>3935.4959497000004</v>
      </c>
      <c r="S113" s="502"/>
      <c r="T113" s="557">
        <f>T114+T2606+T4828+T4837</f>
        <v>8.8841000000000001</v>
      </c>
      <c r="AT113" s="482" t="s">
        <v>81</v>
      </c>
      <c r="AU113" s="482" t="s">
        <v>159</v>
      </c>
      <c r="BK113" s="558">
        <f>BK114+BK2606+BK4828+BK4837</f>
        <v>0</v>
      </c>
    </row>
    <row r="114" spans="2:65" s="560" customFormat="1" ht="37.35" customHeight="1">
      <c r="B114" s="559"/>
      <c r="D114" s="561" t="s">
        <v>81</v>
      </c>
      <c r="E114" s="562" t="s">
        <v>195</v>
      </c>
      <c r="F114" s="562" t="s">
        <v>196</v>
      </c>
      <c r="J114" s="563">
        <f>BK114</f>
        <v>0</v>
      </c>
      <c r="L114" s="559"/>
      <c r="M114" s="564"/>
      <c r="N114" s="565"/>
      <c r="O114" s="565"/>
      <c r="P114" s="566">
        <f>P115+P208+P371+P875+P1159+P2207+P2597+P2603</f>
        <v>0</v>
      </c>
      <c r="Q114" s="565"/>
      <c r="R114" s="566">
        <f>R115+R208+R371+R875+R1159+R2207+R2597+R2603</f>
        <v>3569.5948117700004</v>
      </c>
      <c r="S114" s="565"/>
      <c r="T114" s="567">
        <f>T115+T208+T371+T875+T1159+T2207+T2597+T2603</f>
        <v>8.8841000000000001</v>
      </c>
      <c r="AR114" s="561" t="s">
        <v>11</v>
      </c>
      <c r="AT114" s="568" t="s">
        <v>81</v>
      </c>
      <c r="AU114" s="568" t="s">
        <v>82</v>
      </c>
      <c r="AY114" s="561" t="s">
        <v>197</v>
      </c>
      <c r="BK114" s="569">
        <f>BK115+BK208+BK371+BK875+BK1159+BK2207+BK2597+BK2603</f>
        <v>0</v>
      </c>
    </row>
    <row r="115" spans="2:65" s="560" customFormat="1" ht="19.899999999999999" customHeight="1">
      <c r="B115" s="559"/>
      <c r="D115" s="561" t="s">
        <v>81</v>
      </c>
      <c r="E115" s="570" t="s">
        <v>11</v>
      </c>
      <c r="F115" s="570" t="s">
        <v>1967</v>
      </c>
      <c r="J115" s="571">
        <f>BK115</f>
        <v>0</v>
      </c>
      <c r="L115" s="559"/>
      <c r="M115" s="564"/>
      <c r="N115" s="565"/>
      <c r="O115" s="565"/>
      <c r="P115" s="566">
        <f>SUM(P116:P207)</f>
        <v>0</v>
      </c>
      <c r="Q115" s="565"/>
      <c r="R115" s="566">
        <f>SUM(R116:R207)</f>
        <v>386.94300000000004</v>
      </c>
      <c r="S115" s="565"/>
      <c r="T115" s="567">
        <f>SUM(T116:T207)</f>
        <v>0</v>
      </c>
      <c r="AR115" s="561" t="s">
        <v>11</v>
      </c>
      <c r="AT115" s="568" t="s">
        <v>81</v>
      </c>
      <c r="AU115" s="568" t="s">
        <v>11</v>
      </c>
      <c r="AY115" s="561" t="s">
        <v>197</v>
      </c>
      <c r="BK115" s="569">
        <f>SUM(BK116:BK207)</f>
        <v>0</v>
      </c>
    </row>
    <row r="116" spans="2:65" s="492" customFormat="1" ht="25.5" customHeight="1">
      <c r="B116" s="493"/>
      <c r="C116" s="572" t="s">
        <v>11</v>
      </c>
      <c r="D116" s="572" t="s">
        <v>199</v>
      </c>
      <c r="E116" s="573" t="s">
        <v>1968</v>
      </c>
      <c r="F116" s="574" t="s">
        <v>1969</v>
      </c>
      <c r="G116" s="575" t="s">
        <v>1921</v>
      </c>
      <c r="H116" s="576">
        <v>120</v>
      </c>
      <c r="I116" s="7"/>
      <c r="J116" s="577">
        <f>ROUND(I116*H116,0)</f>
        <v>0</v>
      </c>
      <c r="K116" s="574" t="s">
        <v>203</v>
      </c>
      <c r="L116" s="493"/>
      <c r="M116" s="578" t="s">
        <v>5</v>
      </c>
      <c r="N116" s="579" t="s">
        <v>53</v>
      </c>
      <c r="O116" s="494"/>
      <c r="P116" s="580">
        <f>O116*H116</f>
        <v>0</v>
      </c>
      <c r="Q116" s="580">
        <v>0</v>
      </c>
      <c r="R116" s="580">
        <f>Q116*H116</f>
        <v>0</v>
      </c>
      <c r="S116" s="580">
        <v>0</v>
      </c>
      <c r="T116" s="581">
        <f>S116*H116</f>
        <v>0</v>
      </c>
      <c r="AR116" s="482" t="s">
        <v>129</v>
      </c>
      <c r="AT116" s="482" t="s">
        <v>199</v>
      </c>
      <c r="AU116" s="482" t="s">
        <v>89</v>
      </c>
      <c r="AY116" s="482" t="s">
        <v>197</v>
      </c>
      <c r="BE116" s="582">
        <f>IF(N116="základní",J116,0)</f>
        <v>0</v>
      </c>
      <c r="BF116" s="582">
        <f>IF(N116="snížená",J116,0)</f>
        <v>0</v>
      </c>
      <c r="BG116" s="582">
        <f>IF(N116="zákl. přenesená",J116,0)</f>
        <v>0</v>
      </c>
      <c r="BH116" s="582">
        <f>IF(N116="sníž. přenesená",J116,0)</f>
        <v>0</v>
      </c>
      <c r="BI116" s="582">
        <f>IF(N116="nulová",J116,0)</f>
        <v>0</v>
      </c>
      <c r="BJ116" s="482" t="s">
        <v>11</v>
      </c>
      <c r="BK116" s="582">
        <f>ROUND(I116*H116,0)</f>
        <v>0</v>
      </c>
      <c r="BL116" s="482" t="s">
        <v>129</v>
      </c>
      <c r="BM116" s="482" t="s">
        <v>1970</v>
      </c>
    </row>
    <row r="117" spans="2:65" s="492" customFormat="1" ht="135">
      <c r="B117" s="493"/>
      <c r="D117" s="594" t="s">
        <v>257</v>
      </c>
      <c r="F117" s="595" t="s">
        <v>1971</v>
      </c>
      <c r="L117" s="493"/>
      <c r="M117" s="596"/>
      <c r="N117" s="494"/>
      <c r="O117" s="494"/>
      <c r="P117" s="494"/>
      <c r="Q117" s="494"/>
      <c r="R117" s="494"/>
      <c r="S117" s="494"/>
      <c r="T117" s="597"/>
      <c r="AT117" s="482" t="s">
        <v>257</v>
      </c>
      <c r="AU117" s="482" t="s">
        <v>89</v>
      </c>
    </row>
    <row r="118" spans="2:65" s="492" customFormat="1" ht="25.5" customHeight="1">
      <c r="B118" s="493"/>
      <c r="C118" s="572" t="s">
        <v>89</v>
      </c>
      <c r="D118" s="572" t="s">
        <v>199</v>
      </c>
      <c r="E118" s="573" t="s">
        <v>1972</v>
      </c>
      <c r="F118" s="574" t="s">
        <v>1973</v>
      </c>
      <c r="G118" s="575" t="s">
        <v>213</v>
      </c>
      <c r="H118" s="576">
        <v>722.65700000000004</v>
      </c>
      <c r="I118" s="7"/>
      <c r="J118" s="577">
        <f>ROUND(I118*H118,0)</f>
        <v>0</v>
      </c>
      <c r="K118" s="574" t="s">
        <v>203</v>
      </c>
      <c r="L118" s="493"/>
      <c r="M118" s="578" t="s">
        <v>5</v>
      </c>
      <c r="N118" s="579" t="s">
        <v>53</v>
      </c>
      <c r="O118" s="494"/>
      <c r="P118" s="580">
        <f>O118*H118</f>
        <v>0</v>
      </c>
      <c r="Q118" s="580">
        <v>0</v>
      </c>
      <c r="R118" s="580">
        <f>Q118*H118</f>
        <v>0</v>
      </c>
      <c r="S118" s="580">
        <v>0</v>
      </c>
      <c r="T118" s="581">
        <f>S118*H118</f>
        <v>0</v>
      </c>
      <c r="AR118" s="482" t="s">
        <v>129</v>
      </c>
      <c r="AT118" s="482" t="s">
        <v>199</v>
      </c>
      <c r="AU118" s="482" t="s">
        <v>89</v>
      </c>
      <c r="AY118" s="482" t="s">
        <v>197</v>
      </c>
      <c r="BE118" s="582">
        <f>IF(N118="základní",J118,0)</f>
        <v>0</v>
      </c>
      <c r="BF118" s="582">
        <f>IF(N118="snížená",J118,0)</f>
        <v>0</v>
      </c>
      <c r="BG118" s="582">
        <f>IF(N118="zákl. přenesená",J118,0)</f>
        <v>0</v>
      </c>
      <c r="BH118" s="582">
        <f>IF(N118="sníž. přenesená",J118,0)</f>
        <v>0</v>
      </c>
      <c r="BI118" s="582">
        <f>IF(N118="nulová",J118,0)</f>
        <v>0</v>
      </c>
      <c r="BJ118" s="482" t="s">
        <v>11</v>
      </c>
      <c r="BK118" s="582">
        <f>ROUND(I118*H118,0)</f>
        <v>0</v>
      </c>
      <c r="BL118" s="482" t="s">
        <v>129</v>
      </c>
      <c r="BM118" s="482" t="s">
        <v>1974</v>
      </c>
    </row>
    <row r="119" spans="2:65" s="492" customFormat="1" ht="175.5">
      <c r="B119" s="493"/>
      <c r="D119" s="594" t="s">
        <v>257</v>
      </c>
      <c r="F119" s="595" t="s">
        <v>1975</v>
      </c>
      <c r="L119" s="493"/>
      <c r="M119" s="596"/>
      <c r="N119" s="494"/>
      <c r="O119" s="494"/>
      <c r="P119" s="494"/>
      <c r="Q119" s="494"/>
      <c r="R119" s="494"/>
      <c r="S119" s="494"/>
      <c r="T119" s="597"/>
      <c r="AT119" s="482" t="s">
        <v>257</v>
      </c>
      <c r="AU119" s="482" t="s">
        <v>89</v>
      </c>
    </row>
    <row r="120" spans="2:65" s="599" customFormat="1">
      <c r="B120" s="598"/>
      <c r="D120" s="594" t="s">
        <v>205</v>
      </c>
      <c r="E120" s="600" t="s">
        <v>5</v>
      </c>
      <c r="F120" s="601" t="s">
        <v>1976</v>
      </c>
      <c r="H120" s="600" t="s">
        <v>5</v>
      </c>
      <c r="L120" s="598"/>
      <c r="M120" s="602"/>
      <c r="N120" s="603"/>
      <c r="O120" s="603"/>
      <c r="P120" s="603"/>
      <c r="Q120" s="603"/>
      <c r="R120" s="603"/>
      <c r="S120" s="603"/>
      <c r="T120" s="604"/>
      <c r="AT120" s="600" t="s">
        <v>205</v>
      </c>
      <c r="AU120" s="600" t="s">
        <v>89</v>
      </c>
      <c r="AV120" s="599" t="s">
        <v>11</v>
      </c>
      <c r="AW120" s="599" t="s">
        <v>43</v>
      </c>
      <c r="AX120" s="599" t="s">
        <v>82</v>
      </c>
      <c r="AY120" s="600" t="s">
        <v>197</v>
      </c>
    </row>
    <row r="121" spans="2:65" s="599" customFormat="1">
      <c r="B121" s="598"/>
      <c r="D121" s="594" t="s">
        <v>205</v>
      </c>
      <c r="E121" s="600" t="s">
        <v>5</v>
      </c>
      <c r="F121" s="601" t="s">
        <v>1977</v>
      </c>
      <c r="H121" s="600" t="s">
        <v>5</v>
      </c>
      <c r="L121" s="598"/>
      <c r="M121" s="602"/>
      <c r="N121" s="603"/>
      <c r="O121" s="603"/>
      <c r="P121" s="603"/>
      <c r="Q121" s="603"/>
      <c r="R121" s="603"/>
      <c r="S121" s="603"/>
      <c r="T121" s="604"/>
      <c r="AT121" s="600" t="s">
        <v>205</v>
      </c>
      <c r="AU121" s="600" t="s">
        <v>89</v>
      </c>
      <c r="AV121" s="599" t="s">
        <v>11</v>
      </c>
      <c r="AW121" s="599" t="s">
        <v>43</v>
      </c>
      <c r="AX121" s="599" t="s">
        <v>82</v>
      </c>
      <c r="AY121" s="600" t="s">
        <v>197</v>
      </c>
    </row>
    <row r="122" spans="2:65" s="599" customFormat="1">
      <c r="B122" s="598"/>
      <c r="D122" s="594" t="s">
        <v>205</v>
      </c>
      <c r="E122" s="600" t="s">
        <v>5</v>
      </c>
      <c r="F122" s="601" t="s">
        <v>1978</v>
      </c>
      <c r="H122" s="600" t="s">
        <v>5</v>
      </c>
      <c r="L122" s="598"/>
      <c r="M122" s="602"/>
      <c r="N122" s="603"/>
      <c r="O122" s="603"/>
      <c r="P122" s="603"/>
      <c r="Q122" s="603"/>
      <c r="R122" s="603"/>
      <c r="S122" s="603"/>
      <c r="T122" s="604"/>
      <c r="AT122" s="600" t="s">
        <v>205</v>
      </c>
      <c r="AU122" s="600" t="s">
        <v>89</v>
      </c>
      <c r="AV122" s="599" t="s">
        <v>11</v>
      </c>
      <c r="AW122" s="599" t="s">
        <v>43</v>
      </c>
      <c r="AX122" s="599" t="s">
        <v>82</v>
      </c>
      <c r="AY122" s="600" t="s">
        <v>197</v>
      </c>
    </row>
    <row r="123" spans="2:65" s="606" customFormat="1">
      <c r="B123" s="605"/>
      <c r="D123" s="594" t="s">
        <v>205</v>
      </c>
      <c r="E123" s="607" t="s">
        <v>5</v>
      </c>
      <c r="F123" s="608" t="s">
        <v>1979</v>
      </c>
      <c r="H123" s="609">
        <v>75.489999999999995</v>
      </c>
      <c r="L123" s="605"/>
      <c r="M123" s="610"/>
      <c r="N123" s="611"/>
      <c r="O123" s="611"/>
      <c r="P123" s="611"/>
      <c r="Q123" s="611"/>
      <c r="R123" s="611"/>
      <c r="S123" s="611"/>
      <c r="T123" s="612"/>
      <c r="AT123" s="607" t="s">
        <v>205</v>
      </c>
      <c r="AU123" s="607" t="s">
        <v>89</v>
      </c>
      <c r="AV123" s="606" t="s">
        <v>89</v>
      </c>
      <c r="AW123" s="606" t="s">
        <v>43</v>
      </c>
      <c r="AX123" s="606" t="s">
        <v>82</v>
      </c>
      <c r="AY123" s="607" t="s">
        <v>197</v>
      </c>
    </row>
    <row r="124" spans="2:65" s="606" customFormat="1">
      <c r="B124" s="605"/>
      <c r="D124" s="594" t="s">
        <v>205</v>
      </c>
      <c r="E124" s="607" t="s">
        <v>5</v>
      </c>
      <c r="F124" s="608" t="s">
        <v>1980</v>
      </c>
      <c r="H124" s="609">
        <v>97.59</v>
      </c>
      <c r="L124" s="605"/>
      <c r="M124" s="610"/>
      <c r="N124" s="611"/>
      <c r="O124" s="611"/>
      <c r="P124" s="611"/>
      <c r="Q124" s="611"/>
      <c r="R124" s="611"/>
      <c r="S124" s="611"/>
      <c r="T124" s="612"/>
      <c r="AT124" s="607" t="s">
        <v>205</v>
      </c>
      <c r="AU124" s="607" t="s">
        <v>89</v>
      </c>
      <c r="AV124" s="606" t="s">
        <v>89</v>
      </c>
      <c r="AW124" s="606" t="s">
        <v>43</v>
      </c>
      <c r="AX124" s="606" t="s">
        <v>82</v>
      </c>
      <c r="AY124" s="607" t="s">
        <v>197</v>
      </c>
    </row>
    <row r="125" spans="2:65" s="599" customFormat="1">
      <c r="B125" s="598"/>
      <c r="D125" s="594" t="s">
        <v>205</v>
      </c>
      <c r="E125" s="600" t="s">
        <v>5</v>
      </c>
      <c r="F125" s="601" t="s">
        <v>1981</v>
      </c>
      <c r="H125" s="600" t="s">
        <v>5</v>
      </c>
      <c r="L125" s="598"/>
      <c r="M125" s="602"/>
      <c r="N125" s="603"/>
      <c r="O125" s="603"/>
      <c r="P125" s="603"/>
      <c r="Q125" s="603"/>
      <c r="R125" s="603"/>
      <c r="S125" s="603"/>
      <c r="T125" s="604"/>
      <c r="AT125" s="600" t="s">
        <v>205</v>
      </c>
      <c r="AU125" s="600" t="s">
        <v>89</v>
      </c>
      <c r="AV125" s="599" t="s">
        <v>11</v>
      </c>
      <c r="AW125" s="599" t="s">
        <v>43</v>
      </c>
      <c r="AX125" s="599" t="s">
        <v>82</v>
      </c>
      <c r="AY125" s="600" t="s">
        <v>197</v>
      </c>
    </row>
    <row r="126" spans="2:65" s="606" customFormat="1">
      <c r="B126" s="605"/>
      <c r="D126" s="594" t="s">
        <v>205</v>
      </c>
      <c r="E126" s="607" t="s">
        <v>5</v>
      </c>
      <c r="F126" s="608" t="s">
        <v>1982</v>
      </c>
      <c r="H126" s="609">
        <v>17.308</v>
      </c>
      <c r="L126" s="605"/>
      <c r="M126" s="610"/>
      <c r="N126" s="611"/>
      <c r="O126" s="611"/>
      <c r="P126" s="611"/>
      <c r="Q126" s="611"/>
      <c r="R126" s="611"/>
      <c r="S126" s="611"/>
      <c r="T126" s="612"/>
      <c r="AT126" s="607" t="s">
        <v>205</v>
      </c>
      <c r="AU126" s="607" t="s">
        <v>89</v>
      </c>
      <c r="AV126" s="606" t="s">
        <v>89</v>
      </c>
      <c r="AW126" s="606" t="s">
        <v>43</v>
      </c>
      <c r="AX126" s="606" t="s">
        <v>82</v>
      </c>
      <c r="AY126" s="607" t="s">
        <v>197</v>
      </c>
    </row>
    <row r="127" spans="2:65" s="622" customFormat="1">
      <c r="B127" s="621"/>
      <c r="D127" s="594" t="s">
        <v>205</v>
      </c>
      <c r="E127" s="623" t="s">
        <v>5</v>
      </c>
      <c r="F127" s="624" t="s">
        <v>1983</v>
      </c>
      <c r="H127" s="625">
        <v>190.38800000000001</v>
      </c>
      <c r="L127" s="621"/>
      <c r="M127" s="626"/>
      <c r="N127" s="627"/>
      <c r="O127" s="627"/>
      <c r="P127" s="627"/>
      <c r="Q127" s="627"/>
      <c r="R127" s="627"/>
      <c r="S127" s="627"/>
      <c r="T127" s="628"/>
      <c r="AT127" s="623" t="s">
        <v>205</v>
      </c>
      <c r="AU127" s="623" t="s">
        <v>89</v>
      </c>
      <c r="AV127" s="622" t="s">
        <v>114</v>
      </c>
      <c r="AW127" s="622" t="s">
        <v>43</v>
      </c>
      <c r="AX127" s="622" t="s">
        <v>82</v>
      </c>
      <c r="AY127" s="623" t="s">
        <v>197</v>
      </c>
    </row>
    <row r="128" spans="2:65" s="599" customFormat="1">
      <c r="B128" s="598"/>
      <c r="D128" s="594" t="s">
        <v>205</v>
      </c>
      <c r="E128" s="600" t="s">
        <v>5</v>
      </c>
      <c r="F128" s="601" t="s">
        <v>1984</v>
      </c>
      <c r="H128" s="600" t="s">
        <v>5</v>
      </c>
      <c r="L128" s="598"/>
      <c r="M128" s="602"/>
      <c r="N128" s="603"/>
      <c r="O128" s="603"/>
      <c r="P128" s="603"/>
      <c r="Q128" s="603"/>
      <c r="R128" s="603"/>
      <c r="S128" s="603"/>
      <c r="T128" s="604"/>
      <c r="AT128" s="600" t="s">
        <v>205</v>
      </c>
      <c r="AU128" s="600" t="s">
        <v>89</v>
      </c>
      <c r="AV128" s="599" t="s">
        <v>11</v>
      </c>
      <c r="AW128" s="599" t="s">
        <v>43</v>
      </c>
      <c r="AX128" s="599" t="s">
        <v>82</v>
      </c>
      <c r="AY128" s="600" t="s">
        <v>197</v>
      </c>
    </row>
    <row r="129" spans="2:51" s="606" customFormat="1">
      <c r="B129" s="605"/>
      <c r="D129" s="594" t="s">
        <v>205</v>
      </c>
      <c r="E129" s="607" t="s">
        <v>5</v>
      </c>
      <c r="F129" s="608" t="s">
        <v>1985</v>
      </c>
      <c r="H129" s="609">
        <v>286.642</v>
      </c>
      <c r="L129" s="605"/>
      <c r="M129" s="610"/>
      <c r="N129" s="611"/>
      <c r="O129" s="611"/>
      <c r="P129" s="611"/>
      <c r="Q129" s="611"/>
      <c r="R129" s="611"/>
      <c r="S129" s="611"/>
      <c r="T129" s="612"/>
      <c r="AT129" s="607" t="s">
        <v>205</v>
      </c>
      <c r="AU129" s="607" t="s">
        <v>89</v>
      </c>
      <c r="AV129" s="606" t="s">
        <v>89</v>
      </c>
      <c r="AW129" s="606" t="s">
        <v>43</v>
      </c>
      <c r="AX129" s="606" t="s">
        <v>82</v>
      </c>
      <c r="AY129" s="607" t="s">
        <v>197</v>
      </c>
    </row>
    <row r="130" spans="2:51" s="599" customFormat="1">
      <c r="B130" s="598"/>
      <c r="D130" s="594" t="s">
        <v>205</v>
      </c>
      <c r="E130" s="600" t="s">
        <v>5</v>
      </c>
      <c r="F130" s="601" t="s">
        <v>1981</v>
      </c>
      <c r="H130" s="600" t="s">
        <v>5</v>
      </c>
      <c r="L130" s="598"/>
      <c r="M130" s="602"/>
      <c r="N130" s="603"/>
      <c r="O130" s="603"/>
      <c r="P130" s="603"/>
      <c r="Q130" s="603"/>
      <c r="R130" s="603"/>
      <c r="S130" s="603"/>
      <c r="T130" s="604"/>
      <c r="AT130" s="600" t="s">
        <v>205</v>
      </c>
      <c r="AU130" s="600" t="s">
        <v>89</v>
      </c>
      <c r="AV130" s="599" t="s">
        <v>11</v>
      </c>
      <c r="AW130" s="599" t="s">
        <v>43</v>
      </c>
      <c r="AX130" s="599" t="s">
        <v>82</v>
      </c>
      <c r="AY130" s="600" t="s">
        <v>197</v>
      </c>
    </row>
    <row r="131" spans="2:51" s="606" customFormat="1">
      <c r="B131" s="605"/>
      <c r="D131" s="594" t="s">
        <v>205</v>
      </c>
      <c r="E131" s="607" t="s">
        <v>5</v>
      </c>
      <c r="F131" s="608" t="s">
        <v>1986</v>
      </c>
      <c r="H131" s="609">
        <v>28.664000000000001</v>
      </c>
      <c r="L131" s="605"/>
      <c r="M131" s="610"/>
      <c r="N131" s="611"/>
      <c r="O131" s="611"/>
      <c r="P131" s="611"/>
      <c r="Q131" s="611"/>
      <c r="R131" s="611"/>
      <c r="S131" s="611"/>
      <c r="T131" s="612"/>
      <c r="AT131" s="607" t="s">
        <v>205</v>
      </c>
      <c r="AU131" s="607" t="s">
        <v>89</v>
      </c>
      <c r="AV131" s="606" t="s">
        <v>89</v>
      </c>
      <c r="AW131" s="606" t="s">
        <v>43</v>
      </c>
      <c r="AX131" s="606" t="s">
        <v>82</v>
      </c>
      <c r="AY131" s="607" t="s">
        <v>197</v>
      </c>
    </row>
    <row r="132" spans="2:51" s="622" customFormat="1">
      <c r="B132" s="621"/>
      <c r="D132" s="594" t="s">
        <v>205</v>
      </c>
      <c r="E132" s="623" t="s">
        <v>5</v>
      </c>
      <c r="F132" s="624" t="s">
        <v>1987</v>
      </c>
      <c r="H132" s="625">
        <v>315.30599999999998</v>
      </c>
      <c r="L132" s="621"/>
      <c r="M132" s="626"/>
      <c r="N132" s="627"/>
      <c r="O132" s="627"/>
      <c r="P132" s="627"/>
      <c r="Q132" s="627"/>
      <c r="R132" s="627"/>
      <c r="S132" s="627"/>
      <c r="T132" s="628"/>
      <c r="AT132" s="623" t="s">
        <v>205</v>
      </c>
      <c r="AU132" s="623" t="s">
        <v>89</v>
      </c>
      <c r="AV132" s="622" t="s">
        <v>114</v>
      </c>
      <c r="AW132" s="622" t="s">
        <v>43</v>
      </c>
      <c r="AX132" s="622" t="s">
        <v>82</v>
      </c>
      <c r="AY132" s="623" t="s">
        <v>197</v>
      </c>
    </row>
    <row r="133" spans="2:51" s="599" customFormat="1">
      <c r="B133" s="598"/>
      <c r="D133" s="594" t="s">
        <v>205</v>
      </c>
      <c r="E133" s="600" t="s">
        <v>5</v>
      </c>
      <c r="F133" s="601" t="s">
        <v>1988</v>
      </c>
      <c r="H133" s="600" t="s">
        <v>5</v>
      </c>
      <c r="L133" s="598"/>
      <c r="M133" s="602"/>
      <c r="N133" s="603"/>
      <c r="O133" s="603"/>
      <c r="P133" s="603"/>
      <c r="Q133" s="603"/>
      <c r="R133" s="603"/>
      <c r="S133" s="603"/>
      <c r="T133" s="604"/>
      <c r="AT133" s="600" t="s">
        <v>205</v>
      </c>
      <c r="AU133" s="600" t="s">
        <v>89</v>
      </c>
      <c r="AV133" s="599" t="s">
        <v>11</v>
      </c>
      <c r="AW133" s="599" t="s">
        <v>43</v>
      </c>
      <c r="AX133" s="599" t="s">
        <v>82</v>
      </c>
      <c r="AY133" s="600" t="s">
        <v>197</v>
      </c>
    </row>
    <row r="134" spans="2:51" s="606" customFormat="1">
      <c r="B134" s="605"/>
      <c r="D134" s="594" t="s">
        <v>205</v>
      </c>
      <c r="E134" s="607" t="s">
        <v>5</v>
      </c>
      <c r="F134" s="608" t="s">
        <v>1989</v>
      </c>
      <c r="H134" s="609">
        <v>2.6059999999999999</v>
      </c>
      <c r="L134" s="605"/>
      <c r="M134" s="610"/>
      <c r="N134" s="611"/>
      <c r="O134" s="611"/>
      <c r="P134" s="611"/>
      <c r="Q134" s="611"/>
      <c r="R134" s="611"/>
      <c r="S134" s="611"/>
      <c r="T134" s="612"/>
      <c r="AT134" s="607" t="s">
        <v>205</v>
      </c>
      <c r="AU134" s="607" t="s">
        <v>89</v>
      </c>
      <c r="AV134" s="606" t="s">
        <v>89</v>
      </c>
      <c r="AW134" s="606" t="s">
        <v>43</v>
      </c>
      <c r="AX134" s="606" t="s">
        <v>82</v>
      </c>
      <c r="AY134" s="607" t="s">
        <v>197</v>
      </c>
    </row>
    <row r="135" spans="2:51" s="599" customFormat="1">
      <c r="B135" s="598"/>
      <c r="D135" s="594" t="s">
        <v>205</v>
      </c>
      <c r="E135" s="600" t="s">
        <v>5</v>
      </c>
      <c r="F135" s="601" t="s">
        <v>1990</v>
      </c>
      <c r="H135" s="600" t="s">
        <v>5</v>
      </c>
      <c r="L135" s="598"/>
      <c r="M135" s="602"/>
      <c r="N135" s="603"/>
      <c r="O135" s="603"/>
      <c r="P135" s="603"/>
      <c r="Q135" s="603"/>
      <c r="R135" s="603"/>
      <c r="S135" s="603"/>
      <c r="T135" s="604"/>
      <c r="AT135" s="600" t="s">
        <v>205</v>
      </c>
      <c r="AU135" s="600" t="s">
        <v>89</v>
      </c>
      <c r="AV135" s="599" t="s">
        <v>11</v>
      </c>
      <c r="AW135" s="599" t="s">
        <v>43</v>
      </c>
      <c r="AX135" s="599" t="s">
        <v>82</v>
      </c>
      <c r="AY135" s="600" t="s">
        <v>197</v>
      </c>
    </row>
    <row r="136" spans="2:51" s="606" customFormat="1">
      <c r="B136" s="605"/>
      <c r="D136" s="594" t="s">
        <v>205</v>
      </c>
      <c r="E136" s="607" t="s">
        <v>5</v>
      </c>
      <c r="F136" s="608" t="s">
        <v>1991</v>
      </c>
      <c r="H136" s="609">
        <v>149.77799999999999</v>
      </c>
      <c r="L136" s="605"/>
      <c r="M136" s="610"/>
      <c r="N136" s="611"/>
      <c r="O136" s="611"/>
      <c r="P136" s="611"/>
      <c r="Q136" s="611"/>
      <c r="R136" s="611"/>
      <c r="S136" s="611"/>
      <c r="T136" s="612"/>
      <c r="AT136" s="607" t="s">
        <v>205</v>
      </c>
      <c r="AU136" s="607" t="s">
        <v>89</v>
      </c>
      <c r="AV136" s="606" t="s">
        <v>89</v>
      </c>
      <c r="AW136" s="606" t="s">
        <v>43</v>
      </c>
      <c r="AX136" s="606" t="s">
        <v>82</v>
      </c>
      <c r="AY136" s="607" t="s">
        <v>197</v>
      </c>
    </row>
    <row r="137" spans="2:51" s="599" customFormat="1">
      <c r="B137" s="598"/>
      <c r="D137" s="594" t="s">
        <v>205</v>
      </c>
      <c r="E137" s="600" t="s">
        <v>5</v>
      </c>
      <c r="F137" s="601" t="s">
        <v>1992</v>
      </c>
      <c r="H137" s="600" t="s">
        <v>5</v>
      </c>
      <c r="L137" s="598"/>
      <c r="M137" s="602"/>
      <c r="N137" s="603"/>
      <c r="O137" s="603"/>
      <c r="P137" s="603"/>
      <c r="Q137" s="603"/>
      <c r="R137" s="603"/>
      <c r="S137" s="603"/>
      <c r="T137" s="604"/>
      <c r="AT137" s="600" t="s">
        <v>205</v>
      </c>
      <c r="AU137" s="600" t="s">
        <v>89</v>
      </c>
      <c r="AV137" s="599" t="s">
        <v>11</v>
      </c>
      <c r="AW137" s="599" t="s">
        <v>43</v>
      </c>
      <c r="AX137" s="599" t="s">
        <v>82</v>
      </c>
      <c r="AY137" s="600" t="s">
        <v>197</v>
      </c>
    </row>
    <row r="138" spans="2:51" s="606" customFormat="1">
      <c r="B138" s="605"/>
      <c r="D138" s="594" t="s">
        <v>205</v>
      </c>
      <c r="E138" s="607" t="s">
        <v>5</v>
      </c>
      <c r="F138" s="608" t="s">
        <v>1993</v>
      </c>
      <c r="H138" s="609">
        <v>13.13</v>
      </c>
      <c r="L138" s="605"/>
      <c r="M138" s="610"/>
      <c r="N138" s="611"/>
      <c r="O138" s="611"/>
      <c r="P138" s="611"/>
      <c r="Q138" s="611"/>
      <c r="R138" s="611"/>
      <c r="S138" s="611"/>
      <c r="T138" s="612"/>
      <c r="AT138" s="607" t="s">
        <v>205</v>
      </c>
      <c r="AU138" s="607" t="s">
        <v>89</v>
      </c>
      <c r="AV138" s="606" t="s">
        <v>89</v>
      </c>
      <c r="AW138" s="606" t="s">
        <v>43</v>
      </c>
      <c r="AX138" s="606" t="s">
        <v>82</v>
      </c>
      <c r="AY138" s="607" t="s">
        <v>197</v>
      </c>
    </row>
    <row r="139" spans="2:51" s="599" customFormat="1">
      <c r="B139" s="598"/>
      <c r="D139" s="594" t="s">
        <v>205</v>
      </c>
      <c r="E139" s="600" t="s">
        <v>5</v>
      </c>
      <c r="F139" s="601" t="s">
        <v>1994</v>
      </c>
      <c r="H139" s="600" t="s">
        <v>5</v>
      </c>
      <c r="L139" s="598"/>
      <c r="M139" s="602"/>
      <c r="N139" s="603"/>
      <c r="O139" s="603"/>
      <c r="P139" s="603"/>
      <c r="Q139" s="603"/>
      <c r="R139" s="603"/>
      <c r="S139" s="603"/>
      <c r="T139" s="604"/>
      <c r="AT139" s="600" t="s">
        <v>205</v>
      </c>
      <c r="AU139" s="600" t="s">
        <v>89</v>
      </c>
      <c r="AV139" s="599" t="s">
        <v>11</v>
      </c>
      <c r="AW139" s="599" t="s">
        <v>43</v>
      </c>
      <c r="AX139" s="599" t="s">
        <v>82</v>
      </c>
      <c r="AY139" s="600" t="s">
        <v>197</v>
      </c>
    </row>
    <row r="140" spans="2:51" s="606" customFormat="1">
      <c r="B140" s="605"/>
      <c r="D140" s="594" t="s">
        <v>205</v>
      </c>
      <c r="E140" s="607" t="s">
        <v>5</v>
      </c>
      <c r="F140" s="608" t="s">
        <v>1995</v>
      </c>
      <c r="H140" s="609">
        <v>8.0559999999999992</v>
      </c>
      <c r="L140" s="605"/>
      <c r="M140" s="610"/>
      <c r="N140" s="611"/>
      <c r="O140" s="611"/>
      <c r="P140" s="611"/>
      <c r="Q140" s="611"/>
      <c r="R140" s="611"/>
      <c r="S140" s="611"/>
      <c r="T140" s="612"/>
      <c r="AT140" s="607" t="s">
        <v>205</v>
      </c>
      <c r="AU140" s="607" t="s">
        <v>89</v>
      </c>
      <c r="AV140" s="606" t="s">
        <v>89</v>
      </c>
      <c r="AW140" s="606" t="s">
        <v>43</v>
      </c>
      <c r="AX140" s="606" t="s">
        <v>82</v>
      </c>
      <c r="AY140" s="607" t="s">
        <v>197</v>
      </c>
    </row>
    <row r="141" spans="2:51" s="599" customFormat="1">
      <c r="B141" s="598"/>
      <c r="D141" s="594" t="s">
        <v>205</v>
      </c>
      <c r="E141" s="600" t="s">
        <v>5</v>
      </c>
      <c r="F141" s="601" t="s">
        <v>1996</v>
      </c>
      <c r="H141" s="600" t="s">
        <v>5</v>
      </c>
      <c r="L141" s="598"/>
      <c r="M141" s="602"/>
      <c r="N141" s="603"/>
      <c r="O141" s="603"/>
      <c r="P141" s="603"/>
      <c r="Q141" s="603"/>
      <c r="R141" s="603"/>
      <c r="S141" s="603"/>
      <c r="T141" s="604"/>
      <c r="AT141" s="600" t="s">
        <v>205</v>
      </c>
      <c r="AU141" s="600" t="s">
        <v>89</v>
      </c>
      <c r="AV141" s="599" t="s">
        <v>11</v>
      </c>
      <c r="AW141" s="599" t="s">
        <v>43</v>
      </c>
      <c r="AX141" s="599" t="s">
        <v>82</v>
      </c>
      <c r="AY141" s="600" t="s">
        <v>197</v>
      </c>
    </row>
    <row r="142" spans="2:51" s="606" customFormat="1">
      <c r="B142" s="605"/>
      <c r="D142" s="594" t="s">
        <v>205</v>
      </c>
      <c r="E142" s="607" t="s">
        <v>5</v>
      </c>
      <c r="F142" s="608" t="s">
        <v>1997</v>
      </c>
      <c r="H142" s="609">
        <v>43.393000000000001</v>
      </c>
      <c r="L142" s="605"/>
      <c r="M142" s="610"/>
      <c r="N142" s="611"/>
      <c r="O142" s="611"/>
      <c r="P142" s="611"/>
      <c r="Q142" s="611"/>
      <c r="R142" s="611"/>
      <c r="S142" s="611"/>
      <c r="T142" s="612"/>
      <c r="AT142" s="607" t="s">
        <v>205</v>
      </c>
      <c r="AU142" s="607" t="s">
        <v>89</v>
      </c>
      <c r="AV142" s="606" t="s">
        <v>89</v>
      </c>
      <c r="AW142" s="606" t="s">
        <v>43</v>
      </c>
      <c r="AX142" s="606" t="s">
        <v>82</v>
      </c>
      <c r="AY142" s="607" t="s">
        <v>197</v>
      </c>
    </row>
    <row r="143" spans="2:51" s="622" customFormat="1">
      <c r="B143" s="621"/>
      <c r="D143" s="594" t="s">
        <v>205</v>
      </c>
      <c r="E143" s="623" t="s">
        <v>5</v>
      </c>
      <c r="F143" s="624" t="s">
        <v>1998</v>
      </c>
      <c r="H143" s="625">
        <v>216.96299999999999</v>
      </c>
      <c r="L143" s="621"/>
      <c r="M143" s="626"/>
      <c r="N143" s="627"/>
      <c r="O143" s="627"/>
      <c r="P143" s="627"/>
      <c r="Q143" s="627"/>
      <c r="R143" s="627"/>
      <c r="S143" s="627"/>
      <c r="T143" s="628"/>
      <c r="AT143" s="623" t="s">
        <v>205</v>
      </c>
      <c r="AU143" s="623" t="s">
        <v>89</v>
      </c>
      <c r="AV143" s="622" t="s">
        <v>114</v>
      </c>
      <c r="AW143" s="622" t="s">
        <v>43</v>
      </c>
      <c r="AX143" s="622" t="s">
        <v>82</v>
      </c>
      <c r="AY143" s="623" t="s">
        <v>197</v>
      </c>
    </row>
    <row r="144" spans="2:51" s="614" customFormat="1">
      <c r="B144" s="613"/>
      <c r="D144" s="594" t="s">
        <v>205</v>
      </c>
      <c r="E144" s="615" t="s">
        <v>5</v>
      </c>
      <c r="F144" s="616" t="s">
        <v>210</v>
      </c>
      <c r="H144" s="617">
        <v>722.65700000000004</v>
      </c>
      <c r="L144" s="613"/>
      <c r="M144" s="618"/>
      <c r="N144" s="619"/>
      <c r="O144" s="619"/>
      <c r="P144" s="619"/>
      <c r="Q144" s="619"/>
      <c r="R144" s="619"/>
      <c r="S144" s="619"/>
      <c r="T144" s="620"/>
      <c r="AT144" s="615" t="s">
        <v>205</v>
      </c>
      <c r="AU144" s="615" t="s">
        <v>89</v>
      </c>
      <c r="AV144" s="614" t="s">
        <v>129</v>
      </c>
      <c r="AW144" s="614" t="s">
        <v>43</v>
      </c>
      <c r="AX144" s="614" t="s">
        <v>11</v>
      </c>
      <c r="AY144" s="615" t="s">
        <v>197</v>
      </c>
    </row>
    <row r="145" spans="2:65" s="492" customFormat="1" ht="25.5" customHeight="1">
      <c r="B145" s="493"/>
      <c r="C145" s="572" t="s">
        <v>114</v>
      </c>
      <c r="D145" s="572" t="s">
        <v>199</v>
      </c>
      <c r="E145" s="573" t="s">
        <v>1999</v>
      </c>
      <c r="F145" s="574" t="s">
        <v>2000</v>
      </c>
      <c r="G145" s="575" t="s">
        <v>213</v>
      </c>
      <c r="H145" s="576">
        <v>722.65700000000004</v>
      </c>
      <c r="I145" s="7"/>
      <c r="J145" s="577">
        <f>ROUND(I145*H145,0)</f>
        <v>0</v>
      </c>
      <c r="K145" s="574" t="s">
        <v>203</v>
      </c>
      <c r="L145" s="493"/>
      <c r="M145" s="578" t="s">
        <v>5</v>
      </c>
      <c r="N145" s="579" t="s">
        <v>53</v>
      </c>
      <c r="O145" s="494"/>
      <c r="P145" s="580">
        <f>O145*H145</f>
        <v>0</v>
      </c>
      <c r="Q145" s="580">
        <v>0</v>
      </c>
      <c r="R145" s="580">
        <f>Q145*H145</f>
        <v>0</v>
      </c>
      <c r="S145" s="580">
        <v>0</v>
      </c>
      <c r="T145" s="581">
        <f>S145*H145</f>
        <v>0</v>
      </c>
      <c r="AR145" s="482" t="s">
        <v>129</v>
      </c>
      <c r="AT145" s="482" t="s">
        <v>199</v>
      </c>
      <c r="AU145" s="482" t="s">
        <v>89</v>
      </c>
      <c r="AY145" s="482" t="s">
        <v>197</v>
      </c>
      <c r="BE145" s="582">
        <f>IF(N145="základní",J145,0)</f>
        <v>0</v>
      </c>
      <c r="BF145" s="582">
        <f>IF(N145="snížená",J145,0)</f>
        <v>0</v>
      </c>
      <c r="BG145" s="582">
        <f>IF(N145="zákl. přenesená",J145,0)</f>
        <v>0</v>
      </c>
      <c r="BH145" s="582">
        <f>IF(N145="sníž. přenesená",J145,0)</f>
        <v>0</v>
      </c>
      <c r="BI145" s="582">
        <f>IF(N145="nulová",J145,0)</f>
        <v>0</v>
      </c>
      <c r="BJ145" s="482" t="s">
        <v>11</v>
      </c>
      <c r="BK145" s="582">
        <f>ROUND(I145*H145,0)</f>
        <v>0</v>
      </c>
      <c r="BL145" s="482" t="s">
        <v>129</v>
      </c>
      <c r="BM145" s="482" t="s">
        <v>2001</v>
      </c>
    </row>
    <row r="146" spans="2:65" s="492" customFormat="1" ht="175.5">
      <c r="B146" s="493"/>
      <c r="D146" s="594" t="s">
        <v>257</v>
      </c>
      <c r="F146" s="595" t="s">
        <v>1975</v>
      </c>
      <c r="L146" s="493"/>
      <c r="M146" s="596"/>
      <c r="N146" s="494"/>
      <c r="O146" s="494"/>
      <c r="P146" s="494"/>
      <c r="Q146" s="494"/>
      <c r="R146" s="494"/>
      <c r="S146" s="494"/>
      <c r="T146" s="597"/>
      <c r="AT146" s="482" t="s">
        <v>257</v>
      </c>
      <c r="AU146" s="482" t="s">
        <v>89</v>
      </c>
    </row>
    <row r="147" spans="2:65" s="492" customFormat="1" ht="38.25" customHeight="1">
      <c r="B147" s="493"/>
      <c r="C147" s="572" t="s">
        <v>129</v>
      </c>
      <c r="D147" s="572" t="s">
        <v>199</v>
      </c>
      <c r="E147" s="573" t="s">
        <v>2002</v>
      </c>
      <c r="F147" s="574" t="s">
        <v>2003</v>
      </c>
      <c r="G147" s="575" t="s">
        <v>213</v>
      </c>
      <c r="H147" s="576">
        <v>156.24100000000001</v>
      </c>
      <c r="I147" s="7"/>
      <c r="J147" s="577">
        <f>ROUND(I147*H147,0)</f>
        <v>0</v>
      </c>
      <c r="K147" s="574" t="s">
        <v>203</v>
      </c>
      <c r="L147" s="493"/>
      <c r="M147" s="578" t="s">
        <v>5</v>
      </c>
      <c r="N147" s="579" t="s">
        <v>53</v>
      </c>
      <c r="O147" s="494"/>
      <c r="P147" s="580">
        <f>O147*H147</f>
        <v>0</v>
      </c>
      <c r="Q147" s="580">
        <v>0</v>
      </c>
      <c r="R147" s="580">
        <f>Q147*H147</f>
        <v>0</v>
      </c>
      <c r="S147" s="580">
        <v>0</v>
      </c>
      <c r="T147" s="581">
        <f>S147*H147</f>
        <v>0</v>
      </c>
      <c r="AR147" s="482" t="s">
        <v>129</v>
      </c>
      <c r="AT147" s="482" t="s">
        <v>199</v>
      </c>
      <c r="AU147" s="482" t="s">
        <v>89</v>
      </c>
      <c r="AY147" s="482" t="s">
        <v>197</v>
      </c>
      <c r="BE147" s="582">
        <f>IF(N147="základní",J147,0)</f>
        <v>0</v>
      </c>
      <c r="BF147" s="582">
        <f>IF(N147="snížená",J147,0)</f>
        <v>0</v>
      </c>
      <c r="BG147" s="582">
        <f>IF(N147="zákl. přenesená",J147,0)</f>
        <v>0</v>
      </c>
      <c r="BH147" s="582">
        <f>IF(N147="sníž. přenesená",J147,0)</f>
        <v>0</v>
      </c>
      <c r="BI147" s="582">
        <f>IF(N147="nulová",J147,0)</f>
        <v>0</v>
      </c>
      <c r="BJ147" s="482" t="s">
        <v>11</v>
      </c>
      <c r="BK147" s="582">
        <f>ROUND(I147*H147,0)</f>
        <v>0</v>
      </c>
      <c r="BL147" s="482" t="s">
        <v>129</v>
      </c>
      <c r="BM147" s="482" t="s">
        <v>2004</v>
      </c>
    </row>
    <row r="148" spans="2:65" s="599" customFormat="1">
      <c r="B148" s="598"/>
      <c r="D148" s="594" t="s">
        <v>205</v>
      </c>
      <c r="E148" s="600" t="s">
        <v>5</v>
      </c>
      <c r="F148" s="601" t="s">
        <v>2005</v>
      </c>
      <c r="H148" s="600" t="s">
        <v>5</v>
      </c>
      <c r="L148" s="598"/>
      <c r="M148" s="602"/>
      <c r="N148" s="603"/>
      <c r="O148" s="603"/>
      <c r="P148" s="603"/>
      <c r="Q148" s="603"/>
      <c r="R148" s="603"/>
      <c r="S148" s="603"/>
      <c r="T148" s="604"/>
      <c r="AT148" s="600" t="s">
        <v>205</v>
      </c>
      <c r="AU148" s="600" t="s">
        <v>89</v>
      </c>
      <c r="AV148" s="599" t="s">
        <v>11</v>
      </c>
      <c r="AW148" s="599" t="s">
        <v>43</v>
      </c>
      <c r="AX148" s="599" t="s">
        <v>82</v>
      </c>
      <c r="AY148" s="600" t="s">
        <v>197</v>
      </c>
    </row>
    <row r="149" spans="2:65" s="606" customFormat="1">
      <c r="B149" s="605"/>
      <c r="D149" s="594" t="s">
        <v>205</v>
      </c>
      <c r="E149" s="607" t="s">
        <v>5</v>
      </c>
      <c r="F149" s="608" t="s">
        <v>2006</v>
      </c>
      <c r="H149" s="609">
        <v>156.24100000000001</v>
      </c>
      <c r="L149" s="605"/>
      <c r="M149" s="610"/>
      <c r="N149" s="611"/>
      <c r="O149" s="611"/>
      <c r="P149" s="611"/>
      <c r="Q149" s="611"/>
      <c r="R149" s="611"/>
      <c r="S149" s="611"/>
      <c r="T149" s="612"/>
      <c r="AT149" s="607" t="s">
        <v>205</v>
      </c>
      <c r="AU149" s="607" t="s">
        <v>89</v>
      </c>
      <c r="AV149" s="606" t="s">
        <v>89</v>
      </c>
      <c r="AW149" s="606" t="s">
        <v>43</v>
      </c>
      <c r="AX149" s="606" t="s">
        <v>82</v>
      </c>
      <c r="AY149" s="607" t="s">
        <v>197</v>
      </c>
    </row>
    <row r="150" spans="2:65" s="614" customFormat="1">
      <c r="B150" s="613"/>
      <c r="D150" s="594" t="s">
        <v>205</v>
      </c>
      <c r="E150" s="615" t="s">
        <v>5</v>
      </c>
      <c r="F150" s="616" t="s">
        <v>210</v>
      </c>
      <c r="H150" s="617">
        <v>156.24100000000001</v>
      </c>
      <c r="L150" s="613"/>
      <c r="M150" s="618"/>
      <c r="N150" s="619"/>
      <c r="O150" s="619"/>
      <c r="P150" s="619"/>
      <c r="Q150" s="619"/>
      <c r="R150" s="619"/>
      <c r="S150" s="619"/>
      <c r="T150" s="620"/>
      <c r="AT150" s="615" t="s">
        <v>205</v>
      </c>
      <c r="AU150" s="615" t="s">
        <v>89</v>
      </c>
      <c r="AV150" s="614" t="s">
        <v>129</v>
      </c>
      <c r="AW150" s="614" t="s">
        <v>43</v>
      </c>
      <c r="AX150" s="614" t="s">
        <v>11</v>
      </c>
      <c r="AY150" s="615" t="s">
        <v>197</v>
      </c>
    </row>
    <row r="151" spans="2:65" s="492" customFormat="1" ht="38.25" customHeight="1">
      <c r="B151" s="493"/>
      <c r="C151" s="572" t="s">
        <v>132</v>
      </c>
      <c r="D151" s="572" t="s">
        <v>199</v>
      </c>
      <c r="E151" s="573" t="s">
        <v>2007</v>
      </c>
      <c r="F151" s="574" t="s">
        <v>2008</v>
      </c>
      <c r="G151" s="575" t="s">
        <v>213</v>
      </c>
      <c r="H151" s="576">
        <v>156.24100000000001</v>
      </c>
      <c r="I151" s="7"/>
      <c r="J151" s="577">
        <f>ROUND(I151*H151,0)</f>
        <v>0</v>
      </c>
      <c r="K151" s="574" t="s">
        <v>203</v>
      </c>
      <c r="L151" s="493"/>
      <c r="M151" s="578" t="s">
        <v>5</v>
      </c>
      <c r="N151" s="579" t="s">
        <v>53</v>
      </c>
      <c r="O151" s="494"/>
      <c r="P151" s="580">
        <f>O151*H151</f>
        <v>0</v>
      </c>
      <c r="Q151" s="580">
        <v>0</v>
      </c>
      <c r="R151" s="580">
        <f>Q151*H151</f>
        <v>0</v>
      </c>
      <c r="S151" s="580">
        <v>0</v>
      </c>
      <c r="T151" s="581">
        <f>S151*H151</f>
        <v>0</v>
      </c>
      <c r="AR151" s="482" t="s">
        <v>129</v>
      </c>
      <c r="AT151" s="482" t="s">
        <v>199</v>
      </c>
      <c r="AU151" s="482" t="s">
        <v>89</v>
      </c>
      <c r="AY151" s="482" t="s">
        <v>197</v>
      </c>
      <c r="BE151" s="582">
        <f>IF(N151="základní",J151,0)</f>
        <v>0</v>
      </c>
      <c r="BF151" s="582">
        <f>IF(N151="snížená",J151,0)</f>
        <v>0</v>
      </c>
      <c r="BG151" s="582">
        <f>IF(N151="zákl. přenesená",J151,0)</f>
        <v>0</v>
      </c>
      <c r="BH151" s="582">
        <f>IF(N151="sníž. přenesená",J151,0)</f>
        <v>0</v>
      </c>
      <c r="BI151" s="582">
        <f>IF(N151="nulová",J151,0)</f>
        <v>0</v>
      </c>
      <c r="BJ151" s="482" t="s">
        <v>11</v>
      </c>
      <c r="BK151" s="582">
        <f>ROUND(I151*H151,0)</f>
        <v>0</v>
      </c>
      <c r="BL151" s="482" t="s">
        <v>129</v>
      </c>
      <c r="BM151" s="482" t="s">
        <v>2009</v>
      </c>
    </row>
    <row r="152" spans="2:65" s="492" customFormat="1" ht="38.25" customHeight="1">
      <c r="B152" s="493"/>
      <c r="C152" s="572" t="s">
        <v>135</v>
      </c>
      <c r="D152" s="572" t="s">
        <v>199</v>
      </c>
      <c r="E152" s="573" t="s">
        <v>2010</v>
      </c>
      <c r="F152" s="574" t="s">
        <v>2011</v>
      </c>
      <c r="G152" s="575" t="s">
        <v>213</v>
      </c>
      <c r="H152" s="576">
        <v>135.934</v>
      </c>
      <c r="I152" s="7"/>
      <c r="J152" s="577">
        <f>ROUND(I152*H152,0)</f>
        <v>0</v>
      </c>
      <c r="K152" s="574" t="s">
        <v>203</v>
      </c>
      <c r="L152" s="493"/>
      <c r="M152" s="578" t="s">
        <v>5</v>
      </c>
      <c r="N152" s="579" t="s">
        <v>53</v>
      </c>
      <c r="O152" s="494"/>
      <c r="P152" s="580">
        <f>O152*H152</f>
        <v>0</v>
      </c>
      <c r="Q152" s="580">
        <v>0</v>
      </c>
      <c r="R152" s="580">
        <f>Q152*H152</f>
        <v>0</v>
      </c>
      <c r="S152" s="580">
        <v>0</v>
      </c>
      <c r="T152" s="581">
        <f>S152*H152</f>
        <v>0</v>
      </c>
      <c r="AR152" s="482" t="s">
        <v>129</v>
      </c>
      <c r="AT152" s="482" t="s">
        <v>199</v>
      </c>
      <c r="AU152" s="482" t="s">
        <v>89</v>
      </c>
      <c r="AY152" s="482" t="s">
        <v>197</v>
      </c>
      <c r="BE152" s="582">
        <f>IF(N152="základní",J152,0)</f>
        <v>0</v>
      </c>
      <c r="BF152" s="582">
        <f>IF(N152="snížená",J152,0)</f>
        <v>0</v>
      </c>
      <c r="BG152" s="582">
        <f>IF(N152="zákl. přenesená",J152,0)</f>
        <v>0</v>
      </c>
      <c r="BH152" s="582">
        <f>IF(N152="sníž. přenesená",J152,0)</f>
        <v>0</v>
      </c>
      <c r="BI152" s="582">
        <f>IF(N152="nulová",J152,0)</f>
        <v>0</v>
      </c>
      <c r="BJ152" s="482" t="s">
        <v>11</v>
      </c>
      <c r="BK152" s="582">
        <f>ROUND(I152*H152,0)</f>
        <v>0</v>
      </c>
      <c r="BL152" s="482" t="s">
        <v>129</v>
      </c>
      <c r="BM152" s="482" t="s">
        <v>2012</v>
      </c>
    </row>
    <row r="153" spans="2:65" s="492" customFormat="1" ht="94.5">
      <c r="B153" s="493"/>
      <c r="D153" s="594" t="s">
        <v>257</v>
      </c>
      <c r="F153" s="595" t="s">
        <v>2013</v>
      </c>
      <c r="L153" s="493"/>
      <c r="M153" s="596"/>
      <c r="N153" s="494"/>
      <c r="O153" s="494"/>
      <c r="P153" s="494"/>
      <c r="Q153" s="494"/>
      <c r="R153" s="494"/>
      <c r="S153" s="494"/>
      <c r="T153" s="597"/>
      <c r="AT153" s="482" t="s">
        <v>257</v>
      </c>
      <c r="AU153" s="482" t="s">
        <v>89</v>
      </c>
    </row>
    <row r="154" spans="2:65" s="606" customFormat="1">
      <c r="B154" s="605"/>
      <c r="D154" s="594" t="s">
        <v>205</v>
      </c>
      <c r="E154" s="607" t="s">
        <v>5</v>
      </c>
      <c r="F154" s="608" t="s">
        <v>2014</v>
      </c>
      <c r="H154" s="609">
        <v>57.813000000000002</v>
      </c>
      <c r="L154" s="605"/>
      <c r="M154" s="610"/>
      <c r="N154" s="611"/>
      <c r="O154" s="611"/>
      <c r="P154" s="611"/>
      <c r="Q154" s="611"/>
      <c r="R154" s="611"/>
      <c r="S154" s="611"/>
      <c r="T154" s="612"/>
      <c r="AT154" s="607" t="s">
        <v>205</v>
      </c>
      <c r="AU154" s="607" t="s">
        <v>89</v>
      </c>
      <c r="AV154" s="606" t="s">
        <v>89</v>
      </c>
      <c r="AW154" s="606" t="s">
        <v>43</v>
      </c>
      <c r="AX154" s="606" t="s">
        <v>82</v>
      </c>
      <c r="AY154" s="607" t="s">
        <v>197</v>
      </c>
    </row>
    <row r="155" spans="2:65" s="606" customFormat="1">
      <c r="B155" s="605"/>
      <c r="D155" s="594" t="s">
        <v>205</v>
      </c>
      <c r="E155" s="607" t="s">
        <v>5</v>
      </c>
      <c r="F155" s="608" t="s">
        <v>2015</v>
      </c>
      <c r="H155" s="609">
        <v>78.120999999999995</v>
      </c>
      <c r="L155" s="605"/>
      <c r="M155" s="610"/>
      <c r="N155" s="611"/>
      <c r="O155" s="611"/>
      <c r="P155" s="611"/>
      <c r="Q155" s="611"/>
      <c r="R155" s="611"/>
      <c r="S155" s="611"/>
      <c r="T155" s="612"/>
      <c r="AT155" s="607" t="s">
        <v>205</v>
      </c>
      <c r="AU155" s="607" t="s">
        <v>89</v>
      </c>
      <c r="AV155" s="606" t="s">
        <v>89</v>
      </c>
      <c r="AW155" s="606" t="s">
        <v>43</v>
      </c>
      <c r="AX155" s="606" t="s">
        <v>82</v>
      </c>
      <c r="AY155" s="607" t="s">
        <v>197</v>
      </c>
    </row>
    <row r="156" spans="2:65" s="614" customFormat="1">
      <c r="B156" s="613"/>
      <c r="D156" s="594" t="s">
        <v>205</v>
      </c>
      <c r="E156" s="615" t="s">
        <v>5</v>
      </c>
      <c r="F156" s="616" t="s">
        <v>210</v>
      </c>
      <c r="H156" s="617">
        <v>135.934</v>
      </c>
      <c r="L156" s="613"/>
      <c r="M156" s="618"/>
      <c r="N156" s="619"/>
      <c r="O156" s="619"/>
      <c r="P156" s="619"/>
      <c r="Q156" s="619"/>
      <c r="R156" s="619"/>
      <c r="S156" s="619"/>
      <c r="T156" s="620"/>
      <c r="AT156" s="615" t="s">
        <v>205</v>
      </c>
      <c r="AU156" s="615" t="s">
        <v>89</v>
      </c>
      <c r="AV156" s="614" t="s">
        <v>129</v>
      </c>
      <c r="AW156" s="614" t="s">
        <v>43</v>
      </c>
      <c r="AX156" s="614" t="s">
        <v>11</v>
      </c>
      <c r="AY156" s="615" t="s">
        <v>197</v>
      </c>
    </row>
    <row r="157" spans="2:65" s="492" customFormat="1" ht="38.25" customHeight="1">
      <c r="B157" s="493"/>
      <c r="C157" s="572" t="s">
        <v>138</v>
      </c>
      <c r="D157" s="572" t="s">
        <v>199</v>
      </c>
      <c r="E157" s="573" t="s">
        <v>2016</v>
      </c>
      <c r="F157" s="574" t="s">
        <v>2017</v>
      </c>
      <c r="G157" s="575" t="s">
        <v>213</v>
      </c>
      <c r="H157" s="576">
        <v>33.845999999999997</v>
      </c>
      <c r="I157" s="7"/>
      <c r="J157" s="577">
        <f>ROUND(I157*H157,0)</f>
        <v>0</v>
      </c>
      <c r="K157" s="574" t="s">
        <v>203</v>
      </c>
      <c r="L157" s="493"/>
      <c r="M157" s="578" t="s">
        <v>5</v>
      </c>
      <c r="N157" s="579" t="s">
        <v>53</v>
      </c>
      <c r="O157" s="494"/>
      <c r="P157" s="580">
        <f>O157*H157</f>
        <v>0</v>
      </c>
      <c r="Q157" s="580">
        <v>0</v>
      </c>
      <c r="R157" s="580">
        <f>Q157*H157</f>
        <v>0</v>
      </c>
      <c r="S157" s="580">
        <v>0</v>
      </c>
      <c r="T157" s="581">
        <f>S157*H157</f>
        <v>0</v>
      </c>
      <c r="AR157" s="482" t="s">
        <v>129</v>
      </c>
      <c r="AT157" s="482" t="s">
        <v>199</v>
      </c>
      <c r="AU157" s="482" t="s">
        <v>89</v>
      </c>
      <c r="AY157" s="482" t="s">
        <v>197</v>
      </c>
      <c r="BE157" s="582">
        <f>IF(N157="základní",J157,0)</f>
        <v>0</v>
      </c>
      <c r="BF157" s="582">
        <f>IF(N157="snížená",J157,0)</f>
        <v>0</v>
      </c>
      <c r="BG157" s="582">
        <f>IF(N157="zákl. přenesená",J157,0)</f>
        <v>0</v>
      </c>
      <c r="BH157" s="582">
        <f>IF(N157="sníž. přenesená",J157,0)</f>
        <v>0</v>
      </c>
      <c r="BI157" s="582">
        <f>IF(N157="nulová",J157,0)</f>
        <v>0</v>
      </c>
      <c r="BJ157" s="482" t="s">
        <v>11</v>
      </c>
      <c r="BK157" s="582">
        <f>ROUND(I157*H157,0)</f>
        <v>0</v>
      </c>
      <c r="BL157" s="482" t="s">
        <v>129</v>
      </c>
      <c r="BM157" s="482" t="s">
        <v>2018</v>
      </c>
    </row>
    <row r="158" spans="2:65" s="599" customFormat="1">
      <c r="B158" s="598"/>
      <c r="D158" s="594" t="s">
        <v>205</v>
      </c>
      <c r="E158" s="600" t="s">
        <v>5</v>
      </c>
      <c r="F158" s="601" t="s">
        <v>215</v>
      </c>
      <c r="H158" s="600" t="s">
        <v>5</v>
      </c>
      <c r="L158" s="598"/>
      <c r="M158" s="602"/>
      <c r="N158" s="603"/>
      <c r="O158" s="603"/>
      <c r="P158" s="603"/>
      <c r="Q158" s="603"/>
      <c r="R158" s="603"/>
      <c r="S158" s="603"/>
      <c r="T158" s="604"/>
      <c r="AT158" s="600" t="s">
        <v>205</v>
      </c>
      <c r="AU158" s="600" t="s">
        <v>89</v>
      </c>
      <c r="AV158" s="599" t="s">
        <v>11</v>
      </c>
      <c r="AW158" s="599" t="s">
        <v>43</v>
      </c>
      <c r="AX158" s="599" t="s">
        <v>82</v>
      </c>
      <c r="AY158" s="600" t="s">
        <v>197</v>
      </c>
    </row>
    <row r="159" spans="2:65" s="599" customFormat="1">
      <c r="B159" s="598"/>
      <c r="D159" s="594" t="s">
        <v>205</v>
      </c>
      <c r="E159" s="600" t="s">
        <v>5</v>
      </c>
      <c r="F159" s="601" t="s">
        <v>1479</v>
      </c>
      <c r="H159" s="600" t="s">
        <v>5</v>
      </c>
      <c r="L159" s="598"/>
      <c r="M159" s="602"/>
      <c r="N159" s="603"/>
      <c r="O159" s="603"/>
      <c r="P159" s="603"/>
      <c r="Q159" s="603"/>
      <c r="R159" s="603"/>
      <c r="S159" s="603"/>
      <c r="T159" s="604"/>
      <c r="AT159" s="600" t="s">
        <v>205</v>
      </c>
      <c r="AU159" s="600" t="s">
        <v>89</v>
      </c>
      <c r="AV159" s="599" t="s">
        <v>11</v>
      </c>
      <c r="AW159" s="599" t="s">
        <v>43</v>
      </c>
      <c r="AX159" s="599" t="s">
        <v>82</v>
      </c>
      <c r="AY159" s="600" t="s">
        <v>197</v>
      </c>
    </row>
    <row r="160" spans="2:65" s="599" customFormat="1">
      <c r="B160" s="598"/>
      <c r="D160" s="594" t="s">
        <v>205</v>
      </c>
      <c r="E160" s="600" t="s">
        <v>5</v>
      </c>
      <c r="F160" s="601" t="s">
        <v>2019</v>
      </c>
      <c r="H160" s="600" t="s">
        <v>5</v>
      </c>
      <c r="L160" s="598"/>
      <c r="M160" s="602"/>
      <c r="N160" s="603"/>
      <c r="O160" s="603"/>
      <c r="P160" s="603"/>
      <c r="Q160" s="603"/>
      <c r="R160" s="603"/>
      <c r="S160" s="603"/>
      <c r="T160" s="604"/>
      <c r="AT160" s="600" t="s">
        <v>205</v>
      </c>
      <c r="AU160" s="600" t="s">
        <v>89</v>
      </c>
      <c r="AV160" s="599" t="s">
        <v>11</v>
      </c>
      <c r="AW160" s="599" t="s">
        <v>43</v>
      </c>
      <c r="AX160" s="599" t="s">
        <v>82</v>
      </c>
      <c r="AY160" s="600" t="s">
        <v>197</v>
      </c>
    </row>
    <row r="161" spans="2:65" s="606" customFormat="1">
      <c r="B161" s="605"/>
      <c r="D161" s="594" t="s">
        <v>205</v>
      </c>
      <c r="E161" s="607" t="s">
        <v>5</v>
      </c>
      <c r="F161" s="608" t="s">
        <v>2020</v>
      </c>
      <c r="H161" s="609">
        <v>33.845999999999997</v>
      </c>
      <c r="L161" s="605"/>
      <c r="M161" s="610"/>
      <c r="N161" s="611"/>
      <c r="O161" s="611"/>
      <c r="P161" s="611"/>
      <c r="Q161" s="611"/>
      <c r="R161" s="611"/>
      <c r="S161" s="611"/>
      <c r="T161" s="612"/>
      <c r="AT161" s="607" t="s">
        <v>205</v>
      </c>
      <c r="AU161" s="607" t="s">
        <v>89</v>
      </c>
      <c r="AV161" s="606" t="s">
        <v>89</v>
      </c>
      <c r="AW161" s="606" t="s">
        <v>43</v>
      </c>
      <c r="AX161" s="606" t="s">
        <v>82</v>
      </c>
      <c r="AY161" s="607" t="s">
        <v>197</v>
      </c>
    </row>
    <row r="162" spans="2:65" s="622" customFormat="1">
      <c r="B162" s="621"/>
      <c r="D162" s="594" t="s">
        <v>205</v>
      </c>
      <c r="E162" s="623" t="s">
        <v>5</v>
      </c>
      <c r="F162" s="624" t="s">
        <v>222</v>
      </c>
      <c r="H162" s="625">
        <v>33.845999999999997</v>
      </c>
      <c r="L162" s="621"/>
      <c r="M162" s="626"/>
      <c r="N162" s="627"/>
      <c r="O162" s="627"/>
      <c r="P162" s="627"/>
      <c r="Q162" s="627"/>
      <c r="R162" s="627"/>
      <c r="S162" s="627"/>
      <c r="T162" s="628"/>
      <c r="AT162" s="623" t="s">
        <v>205</v>
      </c>
      <c r="AU162" s="623" t="s">
        <v>89</v>
      </c>
      <c r="AV162" s="622" t="s">
        <v>114</v>
      </c>
      <c r="AW162" s="622" t="s">
        <v>43</v>
      </c>
      <c r="AX162" s="622" t="s">
        <v>82</v>
      </c>
      <c r="AY162" s="623" t="s">
        <v>197</v>
      </c>
    </row>
    <row r="163" spans="2:65" s="614" customFormat="1">
      <c r="B163" s="613"/>
      <c r="D163" s="594" t="s">
        <v>205</v>
      </c>
      <c r="E163" s="615" t="s">
        <v>5</v>
      </c>
      <c r="F163" s="616" t="s">
        <v>210</v>
      </c>
      <c r="H163" s="617">
        <v>33.845999999999997</v>
      </c>
      <c r="L163" s="613"/>
      <c r="M163" s="618"/>
      <c r="N163" s="619"/>
      <c r="O163" s="619"/>
      <c r="P163" s="619"/>
      <c r="Q163" s="619"/>
      <c r="R163" s="619"/>
      <c r="S163" s="619"/>
      <c r="T163" s="620"/>
      <c r="AT163" s="615" t="s">
        <v>205</v>
      </c>
      <c r="AU163" s="615" t="s">
        <v>89</v>
      </c>
      <c r="AV163" s="614" t="s">
        <v>129</v>
      </c>
      <c r="AW163" s="614" t="s">
        <v>43</v>
      </c>
      <c r="AX163" s="614" t="s">
        <v>11</v>
      </c>
      <c r="AY163" s="615" t="s">
        <v>197</v>
      </c>
    </row>
    <row r="164" spans="2:65" s="492" customFormat="1" ht="38.25" customHeight="1">
      <c r="B164" s="493"/>
      <c r="C164" s="572" t="s">
        <v>303</v>
      </c>
      <c r="D164" s="572" t="s">
        <v>199</v>
      </c>
      <c r="E164" s="573" t="s">
        <v>2021</v>
      </c>
      <c r="F164" s="574" t="s">
        <v>2022</v>
      </c>
      <c r="G164" s="575" t="s">
        <v>213</v>
      </c>
      <c r="H164" s="576">
        <v>33.845999999999997</v>
      </c>
      <c r="I164" s="7"/>
      <c r="J164" s="577">
        <f>ROUND(I164*H164,0)</f>
        <v>0</v>
      </c>
      <c r="K164" s="574" t="s">
        <v>203</v>
      </c>
      <c r="L164" s="493"/>
      <c r="M164" s="578" t="s">
        <v>5</v>
      </c>
      <c r="N164" s="579" t="s">
        <v>53</v>
      </c>
      <c r="O164" s="494"/>
      <c r="P164" s="580">
        <f>O164*H164</f>
        <v>0</v>
      </c>
      <c r="Q164" s="580">
        <v>0</v>
      </c>
      <c r="R164" s="580">
        <f>Q164*H164</f>
        <v>0</v>
      </c>
      <c r="S164" s="580">
        <v>0</v>
      </c>
      <c r="T164" s="581">
        <f>S164*H164</f>
        <v>0</v>
      </c>
      <c r="AR164" s="482" t="s">
        <v>129</v>
      </c>
      <c r="AT164" s="482" t="s">
        <v>199</v>
      </c>
      <c r="AU164" s="482" t="s">
        <v>89</v>
      </c>
      <c r="AY164" s="482" t="s">
        <v>197</v>
      </c>
      <c r="BE164" s="582">
        <f>IF(N164="základní",J164,0)</f>
        <v>0</v>
      </c>
      <c r="BF164" s="582">
        <f>IF(N164="snížená",J164,0)</f>
        <v>0</v>
      </c>
      <c r="BG164" s="582">
        <f>IF(N164="zákl. přenesená",J164,0)</f>
        <v>0</v>
      </c>
      <c r="BH164" s="582">
        <f>IF(N164="sníž. přenesená",J164,0)</f>
        <v>0</v>
      </c>
      <c r="BI164" s="582">
        <f>IF(N164="nulová",J164,0)</f>
        <v>0</v>
      </c>
      <c r="BJ164" s="482" t="s">
        <v>11</v>
      </c>
      <c r="BK164" s="582">
        <f>ROUND(I164*H164,0)</f>
        <v>0</v>
      </c>
      <c r="BL164" s="482" t="s">
        <v>129</v>
      </c>
      <c r="BM164" s="482" t="s">
        <v>2023</v>
      </c>
    </row>
    <row r="165" spans="2:65" s="492" customFormat="1" ht="38.25" customHeight="1">
      <c r="B165" s="493"/>
      <c r="C165" s="572" t="s">
        <v>320</v>
      </c>
      <c r="D165" s="572" t="s">
        <v>199</v>
      </c>
      <c r="E165" s="573" t="s">
        <v>2024</v>
      </c>
      <c r="F165" s="574" t="s">
        <v>2025</v>
      </c>
      <c r="G165" s="575" t="s">
        <v>213</v>
      </c>
      <c r="H165" s="576">
        <v>722.65800000000002</v>
      </c>
      <c r="I165" s="7"/>
      <c r="J165" s="577">
        <f>ROUND(I165*H165,0)</f>
        <v>0</v>
      </c>
      <c r="K165" s="574" t="s">
        <v>203</v>
      </c>
      <c r="L165" s="493"/>
      <c r="M165" s="578" t="s">
        <v>5</v>
      </c>
      <c r="N165" s="579" t="s">
        <v>53</v>
      </c>
      <c r="O165" s="494"/>
      <c r="P165" s="580">
        <f>O165*H165</f>
        <v>0</v>
      </c>
      <c r="Q165" s="580">
        <v>0</v>
      </c>
      <c r="R165" s="580">
        <f>Q165*H165</f>
        <v>0</v>
      </c>
      <c r="S165" s="580">
        <v>0</v>
      </c>
      <c r="T165" s="581">
        <f>S165*H165</f>
        <v>0</v>
      </c>
      <c r="AR165" s="482" t="s">
        <v>129</v>
      </c>
      <c r="AT165" s="482" t="s">
        <v>199</v>
      </c>
      <c r="AU165" s="482" t="s">
        <v>89</v>
      </c>
      <c r="AY165" s="482" t="s">
        <v>197</v>
      </c>
      <c r="BE165" s="582">
        <f>IF(N165="základní",J165,0)</f>
        <v>0</v>
      </c>
      <c r="BF165" s="582">
        <f>IF(N165="snížená",J165,0)</f>
        <v>0</v>
      </c>
      <c r="BG165" s="582">
        <f>IF(N165="zákl. přenesená",J165,0)</f>
        <v>0</v>
      </c>
      <c r="BH165" s="582">
        <f>IF(N165="sníž. přenesená",J165,0)</f>
        <v>0</v>
      </c>
      <c r="BI165" s="582">
        <f>IF(N165="nulová",J165,0)</f>
        <v>0</v>
      </c>
      <c r="BJ165" s="482" t="s">
        <v>11</v>
      </c>
      <c r="BK165" s="582">
        <f>ROUND(I165*H165,0)</f>
        <v>0</v>
      </c>
      <c r="BL165" s="482" t="s">
        <v>129</v>
      </c>
      <c r="BM165" s="482" t="s">
        <v>2026</v>
      </c>
    </row>
    <row r="166" spans="2:65" s="599" customFormat="1" ht="27">
      <c r="B166" s="598"/>
      <c r="D166" s="594" t="s">
        <v>205</v>
      </c>
      <c r="E166" s="600" t="s">
        <v>5</v>
      </c>
      <c r="F166" s="601" t="s">
        <v>2027</v>
      </c>
      <c r="H166" s="600" t="s">
        <v>5</v>
      </c>
      <c r="L166" s="598"/>
      <c r="M166" s="602"/>
      <c r="N166" s="603"/>
      <c r="O166" s="603"/>
      <c r="P166" s="603"/>
      <c r="Q166" s="603"/>
      <c r="R166" s="603"/>
      <c r="S166" s="603"/>
      <c r="T166" s="604"/>
      <c r="AT166" s="600" t="s">
        <v>205</v>
      </c>
      <c r="AU166" s="600" t="s">
        <v>89</v>
      </c>
      <c r="AV166" s="599" t="s">
        <v>11</v>
      </c>
      <c r="AW166" s="599" t="s">
        <v>43</v>
      </c>
      <c r="AX166" s="599" t="s">
        <v>82</v>
      </c>
      <c r="AY166" s="600" t="s">
        <v>197</v>
      </c>
    </row>
    <row r="167" spans="2:65" s="606" customFormat="1">
      <c r="B167" s="605"/>
      <c r="D167" s="594" t="s">
        <v>205</v>
      </c>
      <c r="E167" s="607" t="s">
        <v>5</v>
      </c>
      <c r="F167" s="608" t="s">
        <v>2028</v>
      </c>
      <c r="H167" s="609">
        <v>361.32900000000001</v>
      </c>
      <c r="L167" s="605"/>
      <c r="M167" s="610"/>
      <c r="N167" s="611"/>
      <c r="O167" s="611"/>
      <c r="P167" s="611"/>
      <c r="Q167" s="611"/>
      <c r="R167" s="611"/>
      <c r="S167" s="611"/>
      <c r="T167" s="612"/>
      <c r="AT167" s="607" t="s">
        <v>205</v>
      </c>
      <c r="AU167" s="607" t="s">
        <v>89</v>
      </c>
      <c r="AV167" s="606" t="s">
        <v>89</v>
      </c>
      <c r="AW167" s="606" t="s">
        <v>43</v>
      </c>
      <c r="AX167" s="606" t="s">
        <v>82</v>
      </c>
      <c r="AY167" s="607" t="s">
        <v>197</v>
      </c>
    </row>
    <row r="168" spans="2:65" s="599" customFormat="1">
      <c r="B168" s="598"/>
      <c r="D168" s="594" t="s">
        <v>205</v>
      </c>
      <c r="E168" s="600" t="s">
        <v>5</v>
      </c>
      <c r="F168" s="601" t="s">
        <v>2029</v>
      </c>
      <c r="H168" s="600" t="s">
        <v>5</v>
      </c>
      <c r="L168" s="598"/>
      <c r="M168" s="602"/>
      <c r="N168" s="603"/>
      <c r="O168" s="603"/>
      <c r="P168" s="603"/>
      <c r="Q168" s="603"/>
      <c r="R168" s="603"/>
      <c r="S168" s="603"/>
      <c r="T168" s="604"/>
      <c r="AT168" s="600" t="s">
        <v>205</v>
      </c>
      <c r="AU168" s="600" t="s">
        <v>89</v>
      </c>
      <c r="AV168" s="599" t="s">
        <v>11</v>
      </c>
      <c r="AW168" s="599" t="s">
        <v>43</v>
      </c>
      <c r="AX168" s="599" t="s">
        <v>82</v>
      </c>
      <c r="AY168" s="600" t="s">
        <v>197</v>
      </c>
    </row>
    <row r="169" spans="2:65" s="606" customFormat="1">
      <c r="B169" s="605"/>
      <c r="D169" s="594" t="s">
        <v>205</v>
      </c>
      <c r="E169" s="607" t="s">
        <v>5</v>
      </c>
      <c r="F169" s="608" t="s">
        <v>2028</v>
      </c>
      <c r="H169" s="609">
        <v>361.32900000000001</v>
      </c>
      <c r="L169" s="605"/>
      <c r="M169" s="610"/>
      <c r="N169" s="611"/>
      <c r="O169" s="611"/>
      <c r="P169" s="611"/>
      <c r="Q169" s="611"/>
      <c r="R169" s="611"/>
      <c r="S169" s="611"/>
      <c r="T169" s="612"/>
      <c r="AT169" s="607" t="s">
        <v>205</v>
      </c>
      <c r="AU169" s="607" t="s">
        <v>89</v>
      </c>
      <c r="AV169" s="606" t="s">
        <v>89</v>
      </c>
      <c r="AW169" s="606" t="s">
        <v>43</v>
      </c>
      <c r="AX169" s="606" t="s">
        <v>82</v>
      </c>
      <c r="AY169" s="607" t="s">
        <v>197</v>
      </c>
    </row>
    <row r="170" spans="2:65" s="614" customFormat="1">
      <c r="B170" s="613"/>
      <c r="D170" s="594" t="s">
        <v>205</v>
      </c>
      <c r="E170" s="615" t="s">
        <v>5</v>
      </c>
      <c r="F170" s="616" t="s">
        <v>210</v>
      </c>
      <c r="H170" s="617">
        <v>722.65800000000002</v>
      </c>
      <c r="L170" s="613"/>
      <c r="M170" s="618"/>
      <c r="N170" s="619"/>
      <c r="O170" s="619"/>
      <c r="P170" s="619"/>
      <c r="Q170" s="619"/>
      <c r="R170" s="619"/>
      <c r="S170" s="619"/>
      <c r="T170" s="620"/>
      <c r="AT170" s="615" t="s">
        <v>205</v>
      </c>
      <c r="AU170" s="615" t="s">
        <v>89</v>
      </c>
      <c r="AV170" s="614" t="s">
        <v>129</v>
      </c>
      <c r="AW170" s="614" t="s">
        <v>43</v>
      </c>
      <c r="AX170" s="614" t="s">
        <v>11</v>
      </c>
      <c r="AY170" s="615" t="s">
        <v>197</v>
      </c>
    </row>
    <row r="171" spans="2:65" s="492" customFormat="1" ht="38.25" customHeight="1">
      <c r="B171" s="493"/>
      <c r="C171" s="572" t="s">
        <v>327</v>
      </c>
      <c r="D171" s="572" t="s">
        <v>199</v>
      </c>
      <c r="E171" s="573" t="s">
        <v>2030</v>
      </c>
      <c r="F171" s="574" t="s">
        <v>2031</v>
      </c>
      <c r="G171" s="575" t="s">
        <v>213</v>
      </c>
      <c r="H171" s="576">
        <v>517.57000000000005</v>
      </c>
      <c r="I171" s="7"/>
      <c r="J171" s="577">
        <f>ROUND(I171*H171,0)</f>
        <v>0</v>
      </c>
      <c r="K171" s="574" t="s">
        <v>203</v>
      </c>
      <c r="L171" s="493"/>
      <c r="M171" s="578" t="s">
        <v>5</v>
      </c>
      <c r="N171" s="579" t="s">
        <v>53</v>
      </c>
      <c r="O171" s="494"/>
      <c r="P171" s="580">
        <f>O171*H171</f>
        <v>0</v>
      </c>
      <c r="Q171" s="580">
        <v>0</v>
      </c>
      <c r="R171" s="580">
        <f>Q171*H171</f>
        <v>0</v>
      </c>
      <c r="S171" s="580">
        <v>0</v>
      </c>
      <c r="T171" s="581">
        <f>S171*H171</f>
        <v>0</v>
      </c>
      <c r="AR171" s="482" t="s">
        <v>129</v>
      </c>
      <c r="AT171" s="482" t="s">
        <v>199</v>
      </c>
      <c r="AU171" s="482" t="s">
        <v>89</v>
      </c>
      <c r="AY171" s="482" t="s">
        <v>197</v>
      </c>
      <c r="BE171" s="582">
        <f>IF(N171="základní",J171,0)</f>
        <v>0</v>
      </c>
      <c r="BF171" s="582">
        <f>IF(N171="snížená",J171,0)</f>
        <v>0</v>
      </c>
      <c r="BG171" s="582">
        <f>IF(N171="zákl. přenesená",J171,0)</f>
        <v>0</v>
      </c>
      <c r="BH171" s="582">
        <f>IF(N171="sníž. přenesená",J171,0)</f>
        <v>0</v>
      </c>
      <c r="BI171" s="582">
        <f>IF(N171="nulová",J171,0)</f>
        <v>0</v>
      </c>
      <c r="BJ171" s="482" t="s">
        <v>11</v>
      </c>
      <c r="BK171" s="582">
        <f>ROUND(I171*H171,0)</f>
        <v>0</v>
      </c>
      <c r="BL171" s="482" t="s">
        <v>129</v>
      </c>
      <c r="BM171" s="482" t="s">
        <v>2032</v>
      </c>
    </row>
    <row r="172" spans="2:65" s="492" customFormat="1" ht="175.5">
      <c r="B172" s="493"/>
      <c r="D172" s="594" t="s">
        <v>257</v>
      </c>
      <c r="F172" s="595" t="s">
        <v>2033</v>
      </c>
      <c r="L172" s="493"/>
      <c r="M172" s="596"/>
      <c r="N172" s="494"/>
      <c r="O172" s="494"/>
      <c r="P172" s="494"/>
      <c r="Q172" s="494"/>
      <c r="R172" s="494"/>
      <c r="S172" s="494"/>
      <c r="T172" s="597"/>
      <c r="AT172" s="482" t="s">
        <v>257</v>
      </c>
      <c r="AU172" s="482" t="s">
        <v>89</v>
      </c>
    </row>
    <row r="173" spans="2:65" s="599" customFormat="1">
      <c r="B173" s="598"/>
      <c r="D173" s="594" t="s">
        <v>205</v>
      </c>
      <c r="E173" s="600" t="s">
        <v>5</v>
      </c>
      <c r="F173" s="601" t="s">
        <v>2034</v>
      </c>
      <c r="H173" s="600" t="s">
        <v>5</v>
      </c>
      <c r="L173" s="598"/>
      <c r="M173" s="602"/>
      <c r="N173" s="603"/>
      <c r="O173" s="603"/>
      <c r="P173" s="603"/>
      <c r="Q173" s="603"/>
      <c r="R173" s="603"/>
      <c r="S173" s="603"/>
      <c r="T173" s="604"/>
      <c r="AT173" s="600" t="s">
        <v>205</v>
      </c>
      <c r="AU173" s="600" t="s">
        <v>89</v>
      </c>
      <c r="AV173" s="599" t="s">
        <v>11</v>
      </c>
      <c r="AW173" s="599" t="s">
        <v>43</v>
      </c>
      <c r="AX173" s="599" t="s">
        <v>82</v>
      </c>
      <c r="AY173" s="600" t="s">
        <v>197</v>
      </c>
    </row>
    <row r="174" spans="2:65" s="606" customFormat="1">
      <c r="B174" s="605"/>
      <c r="D174" s="594" t="s">
        <v>205</v>
      </c>
      <c r="E174" s="607" t="s">
        <v>5</v>
      </c>
      <c r="F174" s="608" t="s">
        <v>2035</v>
      </c>
      <c r="H174" s="609">
        <v>361.32900000000001</v>
      </c>
      <c r="L174" s="605"/>
      <c r="M174" s="610"/>
      <c r="N174" s="611"/>
      <c r="O174" s="611"/>
      <c r="P174" s="611"/>
      <c r="Q174" s="611"/>
      <c r="R174" s="611"/>
      <c r="S174" s="611"/>
      <c r="T174" s="612"/>
      <c r="AT174" s="607" t="s">
        <v>205</v>
      </c>
      <c r="AU174" s="607" t="s">
        <v>89</v>
      </c>
      <c r="AV174" s="606" t="s">
        <v>89</v>
      </c>
      <c r="AW174" s="606" t="s">
        <v>43</v>
      </c>
      <c r="AX174" s="606" t="s">
        <v>82</v>
      </c>
      <c r="AY174" s="607" t="s">
        <v>197</v>
      </c>
    </row>
    <row r="175" spans="2:65" s="606" customFormat="1">
      <c r="B175" s="605"/>
      <c r="D175" s="594" t="s">
        <v>205</v>
      </c>
      <c r="E175" s="607" t="s">
        <v>5</v>
      </c>
      <c r="F175" s="608" t="s">
        <v>2036</v>
      </c>
      <c r="H175" s="609">
        <v>156.24100000000001</v>
      </c>
      <c r="L175" s="605"/>
      <c r="M175" s="610"/>
      <c r="N175" s="611"/>
      <c r="O175" s="611"/>
      <c r="P175" s="611"/>
      <c r="Q175" s="611"/>
      <c r="R175" s="611"/>
      <c r="S175" s="611"/>
      <c r="T175" s="612"/>
      <c r="AT175" s="607" t="s">
        <v>205</v>
      </c>
      <c r="AU175" s="607" t="s">
        <v>89</v>
      </c>
      <c r="AV175" s="606" t="s">
        <v>89</v>
      </c>
      <c r="AW175" s="606" t="s">
        <v>43</v>
      </c>
      <c r="AX175" s="606" t="s">
        <v>82</v>
      </c>
      <c r="AY175" s="607" t="s">
        <v>197</v>
      </c>
    </row>
    <row r="176" spans="2:65" s="614" customFormat="1">
      <c r="B176" s="613"/>
      <c r="D176" s="594" t="s">
        <v>205</v>
      </c>
      <c r="E176" s="615" t="s">
        <v>5</v>
      </c>
      <c r="F176" s="616" t="s">
        <v>210</v>
      </c>
      <c r="H176" s="617">
        <v>517.57000000000005</v>
      </c>
      <c r="L176" s="613"/>
      <c r="M176" s="618"/>
      <c r="N176" s="619"/>
      <c r="O176" s="619"/>
      <c r="P176" s="619"/>
      <c r="Q176" s="619"/>
      <c r="R176" s="619"/>
      <c r="S176" s="619"/>
      <c r="T176" s="620"/>
      <c r="AT176" s="615" t="s">
        <v>205</v>
      </c>
      <c r="AU176" s="615" t="s">
        <v>89</v>
      </c>
      <c r="AV176" s="614" t="s">
        <v>129</v>
      </c>
      <c r="AW176" s="614" t="s">
        <v>43</v>
      </c>
      <c r="AX176" s="614" t="s">
        <v>11</v>
      </c>
      <c r="AY176" s="615" t="s">
        <v>197</v>
      </c>
    </row>
    <row r="177" spans="2:65" s="492" customFormat="1" ht="25.5" customHeight="1">
      <c r="B177" s="493"/>
      <c r="C177" s="572" t="s">
        <v>332</v>
      </c>
      <c r="D177" s="572" t="s">
        <v>199</v>
      </c>
      <c r="E177" s="573" t="s">
        <v>2037</v>
      </c>
      <c r="F177" s="574" t="s">
        <v>2038</v>
      </c>
      <c r="G177" s="575" t="s">
        <v>213</v>
      </c>
      <c r="H177" s="576">
        <v>361.32900000000001</v>
      </c>
      <c r="I177" s="7"/>
      <c r="J177" s="577">
        <f>ROUND(I177*H177,0)</f>
        <v>0</v>
      </c>
      <c r="K177" s="574" t="s">
        <v>203</v>
      </c>
      <c r="L177" s="493"/>
      <c r="M177" s="578" t="s">
        <v>5</v>
      </c>
      <c r="N177" s="579" t="s">
        <v>53</v>
      </c>
      <c r="O177" s="494"/>
      <c r="P177" s="580">
        <f>O177*H177</f>
        <v>0</v>
      </c>
      <c r="Q177" s="580">
        <v>0</v>
      </c>
      <c r="R177" s="580">
        <f>Q177*H177</f>
        <v>0</v>
      </c>
      <c r="S177" s="580">
        <v>0</v>
      </c>
      <c r="T177" s="581">
        <f>S177*H177</f>
        <v>0</v>
      </c>
      <c r="AR177" s="482" t="s">
        <v>129</v>
      </c>
      <c r="AT177" s="482" t="s">
        <v>199</v>
      </c>
      <c r="AU177" s="482" t="s">
        <v>89</v>
      </c>
      <c r="AY177" s="482" t="s">
        <v>197</v>
      </c>
      <c r="BE177" s="582">
        <f>IF(N177="základní",J177,0)</f>
        <v>0</v>
      </c>
      <c r="BF177" s="582">
        <f>IF(N177="snížená",J177,0)</f>
        <v>0</v>
      </c>
      <c r="BG177" s="582">
        <f>IF(N177="zákl. přenesená",J177,0)</f>
        <v>0</v>
      </c>
      <c r="BH177" s="582">
        <f>IF(N177="sníž. přenesená",J177,0)</f>
        <v>0</v>
      </c>
      <c r="BI177" s="582">
        <f>IF(N177="nulová",J177,0)</f>
        <v>0</v>
      </c>
      <c r="BJ177" s="482" t="s">
        <v>11</v>
      </c>
      <c r="BK177" s="582">
        <f>ROUND(I177*H177,0)</f>
        <v>0</v>
      </c>
      <c r="BL177" s="482" t="s">
        <v>129</v>
      </c>
      <c r="BM177" s="482" t="s">
        <v>2039</v>
      </c>
    </row>
    <row r="178" spans="2:65" s="599" customFormat="1" ht="27">
      <c r="B178" s="598"/>
      <c r="D178" s="594" t="s">
        <v>205</v>
      </c>
      <c r="E178" s="600" t="s">
        <v>5</v>
      </c>
      <c r="F178" s="601" t="s">
        <v>2027</v>
      </c>
      <c r="H178" s="600" t="s">
        <v>5</v>
      </c>
      <c r="L178" s="598"/>
      <c r="M178" s="602"/>
      <c r="N178" s="603"/>
      <c r="O178" s="603"/>
      <c r="P178" s="603"/>
      <c r="Q178" s="603"/>
      <c r="R178" s="603"/>
      <c r="S178" s="603"/>
      <c r="T178" s="604"/>
      <c r="AT178" s="600" t="s">
        <v>205</v>
      </c>
      <c r="AU178" s="600" t="s">
        <v>89</v>
      </c>
      <c r="AV178" s="599" t="s">
        <v>11</v>
      </c>
      <c r="AW178" s="599" t="s">
        <v>43</v>
      </c>
      <c r="AX178" s="599" t="s">
        <v>82</v>
      </c>
      <c r="AY178" s="600" t="s">
        <v>197</v>
      </c>
    </row>
    <row r="179" spans="2:65" s="606" customFormat="1">
      <c r="B179" s="605"/>
      <c r="D179" s="594" t="s">
        <v>205</v>
      </c>
      <c r="E179" s="607" t="s">
        <v>5</v>
      </c>
      <c r="F179" s="608" t="s">
        <v>2028</v>
      </c>
      <c r="H179" s="609">
        <v>361.32900000000001</v>
      </c>
      <c r="L179" s="605"/>
      <c r="M179" s="610"/>
      <c r="N179" s="611"/>
      <c r="O179" s="611"/>
      <c r="P179" s="611"/>
      <c r="Q179" s="611"/>
      <c r="R179" s="611"/>
      <c r="S179" s="611"/>
      <c r="T179" s="612"/>
      <c r="AT179" s="607" t="s">
        <v>205</v>
      </c>
      <c r="AU179" s="607" t="s">
        <v>89</v>
      </c>
      <c r="AV179" s="606" t="s">
        <v>89</v>
      </c>
      <c r="AW179" s="606" t="s">
        <v>43</v>
      </c>
      <c r="AX179" s="606" t="s">
        <v>82</v>
      </c>
      <c r="AY179" s="607" t="s">
        <v>197</v>
      </c>
    </row>
    <row r="180" spans="2:65" s="614" customFormat="1">
      <c r="B180" s="613"/>
      <c r="D180" s="594" t="s">
        <v>205</v>
      </c>
      <c r="E180" s="615" t="s">
        <v>5</v>
      </c>
      <c r="F180" s="616" t="s">
        <v>210</v>
      </c>
      <c r="H180" s="617">
        <v>361.32900000000001</v>
      </c>
      <c r="L180" s="613"/>
      <c r="M180" s="618"/>
      <c r="N180" s="619"/>
      <c r="O180" s="619"/>
      <c r="P180" s="619"/>
      <c r="Q180" s="619"/>
      <c r="R180" s="619"/>
      <c r="S180" s="619"/>
      <c r="T180" s="620"/>
      <c r="AT180" s="615" t="s">
        <v>205</v>
      </c>
      <c r="AU180" s="615" t="s">
        <v>89</v>
      </c>
      <c r="AV180" s="614" t="s">
        <v>129</v>
      </c>
      <c r="AW180" s="614" t="s">
        <v>43</v>
      </c>
      <c r="AX180" s="614" t="s">
        <v>11</v>
      </c>
      <c r="AY180" s="615" t="s">
        <v>197</v>
      </c>
    </row>
    <row r="181" spans="2:65" s="492" customFormat="1" ht="16.5" customHeight="1">
      <c r="B181" s="493"/>
      <c r="C181" s="572" t="s">
        <v>340</v>
      </c>
      <c r="D181" s="572" t="s">
        <v>199</v>
      </c>
      <c r="E181" s="573" t="s">
        <v>2040</v>
      </c>
      <c r="F181" s="574" t="s">
        <v>2041</v>
      </c>
      <c r="G181" s="575" t="s">
        <v>213</v>
      </c>
      <c r="H181" s="576">
        <v>361.32900000000001</v>
      </c>
      <c r="I181" s="7"/>
      <c r="J181" s="577">
        <f>ROUND(I181*H181,0)</f>
        <v>0</v>
      </c>
      <c r="K181" s="574" t="s">
        <v>203</v>
      </c>
      <c r="L181" s="493"/>
      <c r="M181" s="578" t="s">
        <v>5</v>
      </c>
      <c r="N181" s="579" t="s">
        <v>53</v>
      </c>
      <c r="O181" s="494"/>
      <c r="P181" s="580">
        <f>O181*H181</f>
        <v>0</v>
      </c>
      <c r="Q181" s="580">
        <v>0</v>
      </c>
      <c r="R181" s="580">
        <f>Q181*H181</f>
        <v>0</v>
      </c>
      <c r="S181" s="580">
        <v>0</v>
      </c>
      <c r="T181" s="581">
        <f>S181*H181</f>
        <v>0</v>
      </c>
      <c r="AR181" s="482" t="s">
        <v>129</v>
      </c>
      <c r="AT181" s="482" t="s">
        <v>199</v>
      </c>
      <c r="AU181" s="482" t="s">
        <v>89</v>
      </c>
      <c r="AY181" s="482" t="s">
        <v>197</v>
      </c>
      <c r="BE181" s="582">
        <f>IF(N181="základní",J181,0)</f>
        <v>0</v>
      </c>
      <c r="BF181" s="582">
        <f>IF(N181="snížená",J181,0)</f>
        <v>0</v>
      </c>
      <c r="BG181" s="582">
        <f>IF(N181="zákl. přenesená",J181,0)</f>
        <v>0</v>
      </c>
      <c r="BH181" s="582">
        <f>IF(N181="sníž. přenesená",J181,0)</f>
        <v>0</v>
      </c>
      <c r="BI181" s="582">
        <f>IF(N181="nulová",J181,0)</f>
        <v>0</v>
      </c>
      <c r="BJ181" s="482" t="s">
        <v>11</v>
      </c>
      <c r="BK181" s="582">
        <f>ROUND(I181*H181,0)</f>
        <v>0</v>
      </c>
      <c r="BL181" s="482" t="s">
        <v>129</v>
      </c>
      <c r="BM181" s="482" t="s">
        <v>2042</v>
      </c>
    </row>
    <row r="182" spans="2:65" s="492" customFormat="1" ht="175.5">
      <c r="B182" s="493"/>
      <c r="D182" s="594" t="s">
        <v>257</v>
      </c>
      <c r="F182" s="595" t="s">
        <v>2043</v>
      </c>
      <c r="L182" s="493"/>
      <c r="M182" s="596"/>
      <c r="N182" s="494"/>
      <c r="O182" s="494"/>
      <c r="P182" s="494"/>
      <c r="Q182" s="494"/>
      <c r="R182" s="494"/>
      <c r="S182" s="494"/>
      <c r="T182" s="597"/>
      <c r="AT182" s="482" t="s">
        <v>257</v>
      </c>
      <c r="AU182" s="482" t="s">
        <v>89</v>
      </c>
    </row>
    <row r="183" spans="2:65" s="606" customFormat="1">
      <c r="B183" s="605"/>
      <c r="D183" s="594" t="s">
        <v>205</v>
      </c>
      <c r="E183" s="607" t="s">
        <v>5</v>
      </c>
      <c r="F183" s="608" t="s">
        <v>2044</v>
      </c>
      <c r="H183" s="609">
        <v>361.32900000000001</v>
      </c>
      <c r="L183" s="605"/>
      <c r="M183" s="610"/>
      <c r="N183" s="611"/>
      <c r="O183" s="611"/>
      <c r="P183" s="611"/>
      <c r="Q183" s="611"/>
      <c r="R183" s="611"/>
      <c r="S183" s="611"/>
      <c r="T183" s="612"/>
      <c r="AT183" s="607" t="s">
        <v>205</v>
      </c>
      <c r="AU183" s="607" t="s">
        <v>89</v>
      </c>
      <c r="AV183" s="606" t="s">
        <v>89</v>
      </c>
      <c r="AW183" s="606" t="s">
        <v>43</v>
      </c>
      <c r="AX183" s="606" t="s">
        <v>11</v>
      </c>
      <c r="AY183" s="607" t="s">
        <v>197</v>
      </c>
    </row>
    <row r="184" spans="2:65" s="492" customFormat="1" ht="16.5" customHeight="1">
      <c r="B184" s="493"/>
      <c r="C184" s="572" t="s">
        <v>345</v>
      </c>
      <c r="D184" s="572" t="s">
        <v>199</v>
      </c>
      <c r="E184" s="573" t="s">
        <v>2045</v>
      </c>
      <c r="F184" s="574" t="s">
        <v>2046</v>
      </c>
      <c r="G184" s="575" t="s">
        <v>271</v>
      </c>
      <c r="H184" s="576">
        <v>879.86900000000003</v>
      </c>
      <c r="I184" s="7"/>
      <c r="J184" s="577">
        <f>ROUND(I184*H184,0)</f>
        <v>0</v>
      </c>
      <c r="K184" s="574" t="s">
        <v>203</v>
      </c>
      <c r="L184" s="493"/>
      <c r="M184" s="578" t="s">
        <v>5</v>
      </c>
      <c r="N184" s="579" t="s">
        <v>53</v>
      </c>
      <c r="O184" s="494"/>
      <c r="P184" s="580">
        <f>O184*H184</f>
        <v>0</v>
      </c>
      <c r="Q184" s="580">
        <v>0</v>
      </c>
      <c r="R184" s="580">
        <f>Q184*H184</f>
        <v>0</v>
      </c>
      <c r="S184" s="580">
        <v>0</v>
      </c>
      <c r="T184" s="581">
        <f>S184*H184</f>
        <v>0</v>
      </c>
      <c r="AR184" s="482" t="s">
        <v>129</v>
      </c>
      <c r="AT184" s="482" t="s">
        <v>199</v>
      </c>
      <c r="AU184" s="482" t="s">
        <v>89</v>
      </c>
      <c r="AY184" s="482" t="s">
        <v>197</v>
      </c>
      <c r="BE184" s="582">
        <f>IF(N184="základní",J184,0)</f>
        <v>0</v>
      </c>
      <c r="BF184" s="582">
        <f>IF(N184="snížená",J184,0)</f>
        <v>0</v>
      </c>
      <c r="BG184" s="582">
        <f>IF(N184="zákl. přenesená",J184,0)</f>
        <v>0</v>
      </c>
      <c r="BH184" s="582">
        <f>IF(N184="sníž. přenesená",J184,0)</f>
        <v>0</v>
      </c>
      <c r="BI184" s="582">
        <f>IF(N184="nulová",J184,0)</f>
        <v>0</v>
      </c>
      <c r="BJ184" s="482" t="s">
        <v>11</v>
      </c>
      <c r="BK184" s="582">
        <f>ROUND(I184*H184,0)</f>
        <v>0</v>
      </c>
      <c r="BL184" s="482" t="s">
        <v>129</v>
      </c>
      <c r="BM184" s="482" t="s">
        <v>2047</v>
      </c>
    </row>
    <row r="185" spans="2:65" s="492" customFormat="1" ht="175.5">
      <c r="B185" s="493"/>
      <c r="D185" s="594" t="s">
        <v>257</v>
      </c>
      <c r="F185" s="595" t="s">
        <v>2043</v>
      </c>
      <c r="L185" s="493"/>
      <c r="M185" s="596"/>
      <c r="N185" s="494"/>
      <c r="O185" s="494"/>
      <c r="P185" s="494"/>
      <c r="Q185" s="494"/>
      <c r="R185" s="494"/>
      <c r="S185" s="494"/>
      <c r="T185" s="597"/>
      <c r="AT185" s="482" t="s">
        <v>257</v>
      </c>
      <c r="AU185" s="482" t="s">
        <v>89</v>
      </c>
    </row>
    <row r="186" spans="2:65" s="606" customFormat="1">
      <c r="B186" s="605"/>
      <c r="D186" s="594" t="s">
        <v>205</v>
      </c>
      <c r="F186" s="608" t="s">
        <v>2048</v>
      </c>
      <c r="H186" s="609">
        <v>879.86900000000003</v>
      </c>
      <c r="L186" s="605"/>
      <c r="M186" s="610"/>
      <c r="N186" s="611"/>
      <c r="O186" s="611"/>
      <c r="P186" s="611"/>
      <c r="Q186" s="611"/>
      <c r="R186" s="611"/>
      <c r="S186" s="611"/>
      <c r="T186" s="612"/>
      <c r="AT186" s="607" t="s">
        <v>205</v>
      </c>
      <c r="AU186" s="607" t="s">
        <v>89</v>
      </c>
      <c r="AV186" s="606" t="s">
        <v>89</v>
      </c>
      <c r="AW186" s="606" t="s">
        <v>6</v>
      </c>
      <c r="AX186" s="606" t="s">
        <v>11</v>
      </c>
      <c r="AY186" s="607" t="s">
        <v>197</v>
      </c>
    </row>
    <row r="187" spans="2:65" s="492" customFormat="1" ht="25.5" customHeight="1">
      <c r="B187" s="493"/>
      <c r="C187" s="572" t="s">
        <v>350</v>
      </c>
      <c r="D187" s="572" t="s">
        <v>199</v>
      </c>
      <c r="E187" s="573" t="s">
        <v>2049</v>
      </c>
      <c r="F187" s="574" t="s">
        <v>2050</v>
      </c>
      <c r="G187" s="575" t="s">
        <v>213</v>
      </c>
      <c r="H187" s="576">
        <v>517.57000000000005</v>
      </c>
      <c r="I187" s="7"/>
      <c r="J187" s="577">
        <f>ROUND(I187*H187,0)</f>
        <v>0</v>
      </c>
      <c r="K187" s="574" t="s">
        <v>203</v>
      </c>
      <c r="L187" s="493"/>
      <c r="M187" s="578" t="s">
        <v>5</v>
      </c>
      <c r="N187" s="579" t="s">
        <v>53</v>
      </c>
      <c r="O187" s="494"/>
      <c r="P187" s="580">
        <f>O187*H187</f>
        <v>0</v>
      </c>
      <c r="Q187" s="580">
        <v>0</v>
      </c>
      <c r="R187" s="580">
        <f>Q187*H187</f>
        <v>0</v>
      </c>
      <c r="S187" s="580">
        <v>0</v>
      </c>
      <c r="T187" s="581">
        <f>S187*H187</f>
        <v>0</v>
      </c>
      <c r="AR187" s="482" t="s">
        <v>129</v>
      </c>
      <c r="AT187" s="482" t="s">
        <v>199</v>
      </c>
      <c r="AU187" s="482" t="s">
        <v>89</v>
      </c>
      <c r="AY187" s="482" t="s">
        <v>197</v>
      </c>
      <c r="BE187" s="582">
        <f>IF(N187="základní",J187,0)</f>
        <v>0</v>
      </c>
      <c r="BF187" s="582">
        <f>IF(N187="snížená",J187,0)</f>
        <v>0</v>
      </c>
      <c r="BG187" s="582">
        <f>IF(N187="zákl. přenesená",J187,0)</f>
        <v>0</v>
      </c>
      <c r="BH187" s="582">
        <f>IF(N187="sníž. přenesená",J187,0)</f>
        <v>0</v>
      </c>
      <c r="BI187" s="582">
        <f>IF(N187="nulová",J187,0)</f>
        <v>0</v>
      </c>
      <c r="BJ187" s="482" t="s">
        <v>11</v>
      </c>
      <c r="BK187" s="582">
        <f>ROUND(I187*H187,0)</f>
        <v>0</v>
      </c>
      <c r="BL187" s="482" t="s">
        <v>129</v>
      </c>
      <c r="BM187" s="482" t="s">
        <v>2051</v>
      </c>
    </row>
    <row r="188" spans="2:65" s="492" customFormat="1" ht="175.5">
      <c r="B188" s="493"/>
      <c r="D188" s="594" t="s">
        <v>257</v>
      </c>
      <c r="F188" s="595" t="s">
        <v>2052</v>
      </c>
      <c r="L188" s="493"/>
      <c r="M188" s="596"/>
      <c r="N188" s="494"/>
      <c r="O188" s="494"/>
      <c r="P188" s="494"/>
      <c r="Q188" s="494"/>
      <c r="R188" s="494"/>
      <c r="S188" s="494"/>
      <c r="T188" s="597"/>
      <c r="AT188" s="482" t="s">
        <v>257</v>
      </c>
      <c r="AU188" s="482" t="s">
        <v>89</v>
      </c>
    </row>
    <row r="189" spans="2:65" s="599" customFormat="1">
      <c r="B189" s="598"/>
      <c r="D189" s="594" t="s">
        <v>205</v>
      </c>
      <c r="E189" s="600" t="s">
        <v>5</v>
      </c>
      <c r="F189" s="601" t="s">
        <v>2053</v>
      </c>
      <c r="H189" s="600" t="s">
        <v>5</v>
      </c>
      <c r="L189" s="598"/>
      <c r="M189" s="602"/>
      <c r="N189" s="603"/>
      <c r="O189" s="603"/>
      <c r="P189" s="603"/>
      <c r="Q189" s="603"/>
      <c r="R189" s="603"/>
      <c r="S189" s="603"/>
      <c r="T189" s="604"/>
      <c r="AT189" s="600" t="s">
        <v>205</v>
      </c>
      <c r="AU189" s="600" t="s">
        <v>89</v>
      </c>
      <c r="AV189" s="599" t="s">
        <v>11</v>
      </c>
      <c r="AW189" s="599" t="s">
        <v>43</v>
      </c>
      <c r="AX189" s="599" t="s">
        <v>82</v>
      </c>
      <c r="AY189" s="600" t="s">
        <v>197</v>
      </c>
    </row>
    <row r="190" spans="2:65" s="606" customFormat="1">
      <c r="B190" s="605"/>
      <c r="D190" s="594" t="s">
        <v>205</v>
      </c>
      <c r="E190" s="607" t="s">
        <v>5</v>
      </c>
      <c r="F190" s="608" t="s">
        <v>2054</v>
      </c>
      <c r="H190" s="609">
        <v>361.32900000000001</v>
      </c>
      <c r="L190" s="605"/>
      <c r="M190" s="610"/>
      <c r="N190" s="611"/>
      <c r="O190" s="611"/>
      <c r="P190" s="611"/>
      <c r="Q190" s="611"/>
      <c r="R190" s="611"/>
      <c r="S190" s="611"/>
      <c r="T190" s="612"/>
      <c r="AT190" s="607" t="s">
        <v>205</v>
      </c>
      <c r="AU190" s="607" t="s">
        <v>89</v>
      </c>
      <c r="AV190" s="606" t="s">
        <v>89</v>
      </c>
      <c r="AW190" s="606" t="s">
        <v>43</v>
      </c>
      <c r="AX190" s="606" t="s">
        <v>82</v>
      </c>
      <c r="AY190" s="607" t="s">
        <v>197</v>
      </c>
    </row>
    <row r="191" spans="2:65" s="622" customFormat="1">
      <c r="B191" s="621"/>
      <c r="D191" s="594" t="s">
        <v>205</v>
      </c>
      <c r="E191" s="623" t="s">
        <v>5</v>
      </c>
      <c r="F191" s="624" t="s">
        <v>2055</v>
      </c>
      <c r="H191" s="625">
        <v>361.32900000000001</v>
      </c>
      <c r="L191" s="621"/>
      <c r="M191" s="626"/>
      <c r="N191" s="627"/>
      <c r="O191" s="627"/>
      <c r="P191" s="627"/>
      <c r="Q191" s="627"/>
      <c r="R191" s="627"/>
      <c r="S191" s="627"/>
      <c r="T191" s="628"/>
      <c r="AT191" s="623" t="s">
        <v>205</v>
      </c>
      <c r="AU191" s="623" t="s">
        <v>89</v>
      </c>
      <c r="AV191" s="622" t="s">
        <v>114</v>
      </c>
      <c r="AW191" s="622" t="s">
        <v>43</v>
      </c>
      <c r="AX191" s="622" t="s">
        <v>82</v>
      </c>
      <c r="AY191" s="623" t="s">
        <v>197</v>
      </c>
    </row>
    <row r="192" spans="2:65" s="599" customFormat="1">
      <c r="B192" s="598"/>
      <c r="D192" s="594" t="s">
        <v>205</v>
      </c>
      <c r="E192" s="600" t="s">
        <v>5</v>
      </c>
      <c r="F192" s="601" t="s">
        <v>2056</v>
      </c>
      <c r="H192" s="600" t="s">
        <v>5</v>
      </c>
      <c r="L192" s="598"/>
      <c r="M192" s="602"/>
      <c r="N192" s="603"/>
      <c r="O192" s="603"/>
      <c r="P192" s="603"/>
      <c r="Q192" s="603"/>
      <c r="R192" s="603"/>
      <c r="S192" s="603"/>
      <c r="T192" s="604"/>
      <c r="AT192" s="600" t="s">
        <v>205</v>
      </c>
      <c r="AU192" s="600" t="s">
        <v>89</v>
      </c>
      <c r="AV192" s="599" t="s">
        <v>11</v>
      </c>
      <c r="AW192" s="599" t="s">
        <v>43</v>
      </c>
      <c r="AX192" s="599" t="s">
        <v>82</v>
      </c>
      <c r="AY192" s="600" t="s">
        <v>197</v>
      </c>
    </row>
    <row r="193" spans="2:65" s="606" customFormat="1">
      <c r="B193" s="605"/>
      <c r="D193" s="594" t="s">
        <v>205</v>
      </c>
      <c r="E193" s="607" t="s">
        <v>5</v>
      </c>
      <c r="F193" s="608" t="s">
        <v>2057</v>
      </c>
      <c r="H193" s="609">
        <v>156.24100000000001</v>
      </c>
      <c r="L193" s="605"/>
      <c r="M193" s="610"/>
      <c r="N193" s="611"/>
      <c r="O193" s="611"/>
      <c r="P193" s="611"/>
      <c r="Q193" s="611"/>
      <c r="R193" s="611"/>
      <c r="S193" s="611"/>
      <c r="T193" s="612"/>
      <c r="AT193" s="607" t="s">
        <v>205</v>
      </c>
      <c r="AU193" s="607" t="s">
        <v>89</v>
      </c>
      <c r="AV193" s="606" t="s">
        <v>89</v>
      </c>
      <c r="AW193" s="606" t="s">
        <v>43</v>
      </c>
      <c r="AX193" s="606" t="s">
        <v>82</v>
      </c>
      <c r="AY193" s="607" t="s">
        <v>197</v>
      </c>
    </row>
    <row r="194" spans="2:65" s="622" customFormat="1">
      <c r="B194" s="621"/>
      <c r="D194" s="594" t="s">
        <v>205</v>
      </c>
      <c r="E194" s="623" t="s">
        <v>5</v>
      </c>
      <c r="F194" s="624" t="s">
        <v>2055</v>
      </c>
      <c r="H194" s="625">
        <v>156.24100000000001</v>
      </c>
      <c r="L194" s="621"/>
      <c r="M194" s="626"/>
      <c r="N194" s="627"/>
      <c r="O194" s="627"/>
      <c r="P194" s="627"/>
      <c r="Q194" s="627"/>
      <c r="R194" s="627"/>
      <c r="S194" s="627"/>
      <c r="T194" s="628"/>
      <c r="AT194" s="623" t="s">
        <v>205</v>
      </c>
      <c r="AU194" s="623" t="s">
        <v>89</v>
      </c>
      <c r="AV194" s="622" t="s">
        <v>114</v>
      </c>
      <c r="AW194" s="622" t="s">
        <v>43</v>
      </c>
      <c r="AX194" s="622" t="s">
        <v>82</v>
      </c>
      <c r="AY194" s="623" t="s">
        <v>197</v>
      </c>
    </row>
    <row r="195" spans="2:65" s="614" customFormat="1">
      <c r="B195" s="613"/>
      <c r="D195" s="594" t="s">
        <v>205</v>
      </c>
      <c r="E195" s="615" t="s">
        <v>5</v>
      </c>
      <c r="F195" s="616" t="s">
        <v>210</v>
      </c>
      <c r="H195" s="617">
        <v>517.57000000000005</v>
      </c>
      <c r="L195" s="613"/>
      <c r="M195" s="618"/>
      <c r="N195" s="619"/>
      <c r="O195" s="619"/>
      <c r="P195" s="619"/>
      <c r="Q195" s="619"/>
      <c r="R195" s="619"/>
      <c r="S195" s="619"/>
      <c r="T195" s="620"/>
      <c r="AT195" s="615" t="s">
        <v>205</v>
      </c>
      <c r="AU195" s="615" t="s">
        <v>89</v>
      </c>
      <c r="AV195" s="614" t="s">
        <v>129</v>
      </c>
      <c r="AW195" s="614" t="s">
        <v>43</v>
      </c>
      <c r="AX195" s="614" t="s">
        <v>11</v>
      </c>
      <c r="AY195" s="615" t="s">
        <v>197</v>
      </c>
    </row>
    <row r="196" spans="2:65" s="492" customFormat="1" ht="16.5" customHeight="1">
      <c r="B196" s="493"/>
      <c r="C196" s="629" t="s">
        <v>12</v>
      </c>
      <c r="D196" s="629" t="s">
        <v>1907</v>
      </c>
      <c r="E196" s="630" t="s">
        <v>2058</v>
      </c>
      <c r="F196" s="631" t="s">
        <v>2059</v>
      </c>
      <c r="G196" s="632" t="s">
        <v>271</v>
      </c>
      <c r="H196" s="633">
        <v>312.48200000000003</v>
      </c>
      <c r="I196" s="11"/>
      <c r="J196" s="634">
        <f>ROUND(I196*H196,0)</f>
        <v>0</v>
      </c>
      <c r="K196" s="631" t="s">
        <v>203</v>
      </c>
      <c r="L196" s="635"/>
      <c r="M196" s="636" t="s">
        <v>5</v>
      </c>
      <c r="N196" s="637" t="s">
        <v>53</v>
      </c>
      <c r="O196" s="494"/>
      <c r="P196" s="580">
        <f>O196*H196</f>
        <v>0</v>
      </c>
      <c r="Q196" s="580">
        <v>1</v>
      </c>
      <c r="R196" s="580">
        <f>Q196*H196</f>
        <v>312.48200000000003</v>
      </c>
      <c r="S196" s="580">
        <v>0</v>
      </c>
      <c r="T196" s="581">
        <f>S196*H196</f>
        <v>0</v>
      </c>
      <c r="AR196" s="482" t="s">
        <v>303</v>
      </c>
      <c r="AT196" s="482" t="s">
        <v>1907</v>
      </c>
      <c r="AU196" s="482" t="s">
        <v>89</v>
      </c>
      <c r="AY196" s="482" t="s">
        <v>197</v>
      </c>
      <c r="BE196" s="582">
        <f>IF(N196="základní",J196,0)</f>
        <v>0</v>
      </c>
      <c r="BF196" s="582">
        <f>IF(N196="snížená",J196,0)</f>
        <v>0</v>
      </c>
      <c r="BG196" s="582">
        <f>IF(N196="zákl. přenesená",J196,0)</f>
        <v>0</v>
      </c>
      <c r="BH196" s="582">
        <f>IF(N196="sníž. přenesená",J196,0)</f>
        <v>0</v>
      </c>
      <c r="BI196" s="582">
        <f>IF(N196="nulová",J196,0)</f>
        <v>0</v>
      </c>
      <c r="BJ196" s="482" t="s">
        <v>11</v>
      </c>
      <c r="BK196" s="582">
        <f>ROUND(I196*H196,0)</f>
        <v>0</v>
      </c>
      <c r="BL196" s="482" t="s">
        <v>129</v>
      </c>
      <c r="BM196" s="482" t="s">
        <v>2060</v>
      </c>
    </row>
    <row r="197" spans="2:65" s="606" customFormat="1">
      <c r="B197" s="605"/>
      <c r="D197" s="594" t="s">
        <v>205</v>
      </c>
      <c r="F197" s="608" t="s">
        <v>2061</v>
      </c>
      <c r="H197" s="609">
        <v>312.48200000000003</v>
      </c>
      <c r="L197" s="605"/>
      <c r="M197" s="610"/>
      <c r="N197" s="611"/>
      <c r="O197" s="611"/>
      <c r="P197" s="611"/>
      <c r="Q197" s="611"/>
      <c r="R197" s="611"/>
      <c r="S197" s="611"/>
      <c r="T197" s="612"/>
      <c r="AT197" s="607" t="s">
        <v>205</v>
      </c>
      <c r="AU197" s="607" t="s">
        <v>89</v>
      </c>
      <c r="AV197" s="606" t="s">
        <v>89</v>
      </c>
      <c r="AW197" s="606" t="s">
        <v>6</v>
      </c>
      <c r="AX197" s="606" t="s">
        <v>11</v>
      </c>
      <c r="AY197" s="607" t="s">
        <v>197</v>
      </c>
    </row>
    <row r="198" spans="2:65" s="492" customFormat="1" ht="25.5" customHeight="1">
      <c r="B198" s="493"/>
      <c r="C198" s="572" t="s">
        <v>374</v>
      </c>
      <c r="D198" s="572" t="s">
        <v>199</v>
      </c>
      <c r="E198" s="573" t="s">
        <v>2062</v>
      </c>
      <c r="F198" s="574" t="s">
        <v>2063</v>
      </c>
      <c r="G198" s="575" t="s">
        <v>213</v>
      </c>
      <c r="H198" s="576">
        <v>33.845999999999997</v>
      </c>
      <c r="I198" s="7"/>
      <c r="J198" s="577">
        <f>ROUND(I198*H198,0)</f>
        <v>0</v>
      </c>
      <c r="K198" s="574" t="s">
        <v>203</v>
      </c>
      <c r="L198" s="493"/>
      <c r="M198" s="578" t="s">
        <v>5</v>
      </c>
      <c r="N198" s="579" t="s">
        <v>53</v>
      </c>
      <c r="O198" s="494"/>
      <c r="P198" s="580">
        <f>O198*H198</f>
        <v>0</v>
      </c>
      <c r="Q198" s="580">
        <v>0</v>
      </c>
      <c r="R198" s="580">
        <f>Q198*H198</f>
        <v>0</v>
      </c>
      <c r="S198" s="580">
        <v>0</v>
      </c>
      <c r="T198" s="581">
        <f>S198*H198</f>
        <v>0</v>
      </c>
      <c r="AR198" s="482" t="s">
        <v>129</v>
      </c>
      <c r="AT198" s="482" t="s">
        <v>199</v>
      </c>
      <c r="AU198" s="482" t="s">
        <v>89</v>
      </c>
      <c r="AY198" s="482" t="s">
        <v>197</v>
      </c>
      <c r="BE198" s="582">
        <f>IF(N198="základní",J198,0)</f>
        <v>0</v>
      </c>
      <c r="BF198" s="582">
        <f>IF(N198="snížená",J198,0)</f>
        <v>0</v>
      </c>
      <c r="BG198" s="582">
        <f>IF(N198="zákl. přenesená",J198,0)</f>
        <v>0</v>
      </c>
      <c r="BH198" s="582">
        <f>IF(N198="sníž. přenesená",J198,0)</f>
        <v>0</v>
      </c>
      <c r="BI198" s="582">
        <f>IF(N198="nulová",J198,0)</f>
        <v>0</v>
      </c>
      <c r="BJ198" s="482" t="s">
        <v>11</v>
      </c>
      <c r="BK198" s="582">
        <f>ROUND(I198*H198,0)</f>
        <v>0</v>
      </c>
      <c r="BL198" s="482" t="s">
        <v>129</v>
      </c>
      <c r="BM198" s="482" t="s">
        <v>2064</v>
      </c>
    </row>
    <row r="199" spans="2:65" s="492" customFormat="1" ht="175.5">
      <c r="B199" s="493"/>
      <c r="D199" s="594" t="s">
        <v>257</v>
      </c>
      <c r="F199" s="595" t="s">
        <v>2052</v>
      </c>
      <c r="L199" s="493"/>
      <c r="M199" s="596"/>
      <c r="N199" s="494"/>
      <c r="O199" s="494"/>
      <c r="P199" s="494"/>
      <c r="Q199" s="494"/>
      <c r="R199" s="494"/>
      <c r="S199" s="494"/>
      <c r="T199" s="597"/>
      <c r="AT199" s="482" t="s">
        <v>257</v>
      </c>
      <c r="AU199" s="482" t="s">
        <v>89</v>
      </c>
    </row>
    <row r="200" spans="2:65" s="599" customFormat="1">
      <c r="B200" s="598"/>
      <c r="D200" s="594" t="s">
        <v>205</v>
      </c>
      <c r="E200" s="600" t="s">
        <v>5</v>
      </c>
      <c r="F200" s="601" t="s">
        <v>215</v>
      </c>
      <c r="H200" s="600" t="s">
        <v>5</v>
      </c>
      <c r="L200" s="598"/>
      <c r="M200" s="602"/>
      <c r="N200" s="603"/>
      <c r="O200" s="603"/>
      <c r="P200" s="603"/>
      <c r="Q200" s="603"/>
      <c r="R200" s="603"/>
      <c r="S200" s="603"/>
      <c r="T200" s="604"/>
      <c r="AT200" s="600" t="s">
        <v>205</v>
      </c>
      <c r="AU200" s="600" t="s">
        <v>89</v>
      </c>
      <c r="AV200" s="599" t="s">
        <v>11</v>
      </c>
      <c r="AW200" s="599" t="s">
        <v>43</v>
      </c>
      <c r="AX200" s="599" t="s">
        <v>82</v>
      </c>
      <c r="AY200" s="600" t="s">
        <v>197</v>
      </c>
    </row>
    <row r="201" spans="2:65" s="599" customFormat="1">
      <c r="B201" s="598"/>
      <c r="D201" s="594" t="s">
        <v>205</v>
      </c>
      <c r="E201" s="600" t="s">
        <v>5</v>
      </c>
      <c r="F201" s="601" t="s">
        <v>1479</v>
      </c>
      <c r="H201" s="600" t="s">
        <v>5</v>
      </c>
      <c r="L201" s="598"/>
      <c r="M201" s="602"/>
      <c r="N201" s="603"/>
      <c r="O201" s="603"/>
      <c r="P201" s="603"/>
      <c r="Q201" s="603"/>
      <c r="R201" s="603"/>
      <c r="S201" s="603"/>
      <c r="T201" s="604"/>
      <c r="AT201" s="600" t="s">
        <v>205</v>
      </c>
      <c r="AU201" s="600" t="s">
        <v>89</v>
      </c>
      <c r="AV201" s="599" t="s">
        <v>11</v>
      </c>
      <c r="AW201" s="599" t="s">
        <v>43</v>
      </c>
      <c r="AX201" s="599" t="s">
        <v>82</v>
      </c>
      <c r="AY201" s="600" t="s">
        <v>197</v>
      </c>
    </row>
    <row r="202" spans="2:65" s="599" customFormat="1">
      <c r="B202" s="598"/>
      <c r="D202" s="594" t="s">
        <v>205</v>
      </c>
      <c r="E202" s="600" t="s">
        <v>5</v>
      </c>
      <c r="F202" s="601" t="s">
        <v>2019</v>
      </c>
      <c r="H202" s="600" t="s">
        <v>5</v>
      </c>
      <c r="L202" s="598"/>
      <c r="M202" s="602"/>
      <c r="N202" s="603"/>
      <c r="O202" s="603"/>
      <c r="P202" s="603"/>
      <c r="Q202" s="603"/>
      <c r="R202" s="603"/>
      <c r="S202" s="603"/>
      <c r="T202" s="604"/>
      <c r="AT202" s="600" t="s">
        <v>205</v>
      </c>
      <c r="AU202" s="600" t="s">
        <v>89</v>
      </c>
      <c r="AV202" s="599" t="s">
        <v>11</v>
      </c>
      <c r="AW202" s="599" t="s">
        <v>43</v>
      </c>
      <c r="AX202" s="599" t="s">
        <v>82</v>
      </c>
      <c r="AY202" s="600" t="s">
        <v>197</v>
      </c>
    </row>
    <row r="203" spans="2:65" s="606" customFormat="1">
      <c r="B203" s="605"/>
      <c r="D203" s="594" t="s">
        <v>205</v>
      </c>
      <c r="E203" s="607" t="s">
        <v>5</v>
      </c>
      <c r="F203" s="608" t="s">
        <v>2020</v>
      </c>
      <c r="H203" s="609">
        <v>33.845999999999997</v>
      </c>
      <c r="L203" s="605"/>
      <c r="M203" s="610"/>
      <c r="N203" s="611"/>
      <c r="O203" s="611"/>
      <c r="P203" s="611"/>
      <c r="Q203" s="611"/>
      <c r="R203" s="611"/>
      <c r="S203" s="611"/>
      <c r="T203" s="612"/>
      <c r="AT203" s="607" t="s">
        <v>205</v>
      </c>
      <c r="AU203" s="607" t="s">
        <v>89</v>
      </c>
      <c r="AV203" s="606" t="s">
        <v>89</v>
      </c>
      <c r="AW203" s="606" t="s">
        <v>43</v>
      </c>
      <c r="AX203" s="606" t="s">
        <v>82</v>
      </c>
      <c r="AY203" s="607" t="s">
        <v>197</v>
      </c>
    </row>
    <row r="204" spans="2:65" s="622" customFormat="1">
      <c r="B204" s="621"/>
      <c r="D204" s="594" t="s">
        <v>205</v>
      </c>
      <c r="E204" s="623" t="s">
        <v>5</v>
      </c>
      <c r="F204" s="624" t="s">
        <v>222</v>
      </c>
      <c r="H204" s="625">
        <v>33.845999999999997</v>
      </c>
      <c r="L204" s="621"/>
      <c r="M204" s="626"/>
      <c r="N204" s="627"/>
      <c r="O204" s="627"/>
      <c r="P204" s="627"/>
      <c r="Q204" s="627"/>
      <c r="R204" s="627"/>
      <c r="S204" s="627"/>
      <c r="T204" s="628"/>
      <c r="AT204" s="623" t="s">
        <v>205</v>
      </c>
      <c r="AU204" s="623" t="s">
        <v>89</v>
      </c>
      <c r="AV204" s="622" t="s">
        <v>114</v>
      </c>
      <c r="AW204" s="622" t="s">
        <v>43</v>
      </c>
      <c r="AX204" s="622" t="s">
        <v>82</v>
      </c>
      <c r="AY204" s="623" t="s">
        <v>197</v>
      </c>
    </row>
    <row r="205" spans="2:65" s="614" customFormat="1">
      <c r="B205" s="613"/>
      <c r="D205" s="594" t="s">
        <v>205</v>
      </c>
      <c r="E205" s="615" t="s">
        <v>5</v>
      </c>
      <c r="F205" s="616" t="s">
        <v>210</v>
      </c>
      <c r="H205" s="617">
        <v>33.845999999999997</v>
      </c>
      <c r="L205" s="613"/>
      <c r="M205" s="618"/>
      <c r="N205" s="619"/>
      <c r="O205" s="619"/>
      <c r="P205" s="619"/>
      <c r="Q205" s="619"/>
      <c r="R205" s="619"/>
      <c r="S205" s="619"/>
      <c r="T205" s="620"/>
      <c r="AT205" s="615" t="s">
        <v>205</v>
      </c>
      <c r="AU205" s="615" t="s">
        <v>89</v>
      </c>
      <c r="AV205" s="614" t="s">
        <v>129</v>
      </c>
      <c r="AW205" s="614" t="s">
        <v>43</v>
      </c>
      <c r="AX205" s="614" t="s">
        <v>11</v>
      </c>
      <c r="AY205" s="615" t="s">
        <v>197</v>
      </c>
    </row>
    <row r="206" spans="2:65" s="492" customFormat="1" ht="16.5" customHeight="1">
      <c r="B206" s="493"/>
      <c r="C206" s="629" t="s">
        <v>383</v>
      </c>
      <c r="D206" s="629" t="s">
        <v>1907</v>
      </c>
      <c r="E206" s="630" t="s">
        <v>2065</v>
      </c>
      <c r="F206" s="631" t="s">
        <v>2066</v>
      </c>
      <c r="G206" s="632" t="s">
        <v>271</v>
      </c>
      <c r="H206" s="633">
        <v>74.460999999999999</v>
      </c>
      <c r="I206" s="11"/>
      <c r="J206" s="634">
        <f>ROUND(I206*H206,0)</f>
        <v>0</v>
      </c>
      <c r="K206" s="631" t="s">
        <v>203</v>
      </c>
      <c r="L206" s="635"/>
      <c r="M206" s="636" t="s">
        <v>5</v>
      </c>
      <c r="N206" s="637" t="s">
        <v>53</v>
      </c>
      <c r="O206" s="494"/>
      <c r="P206" s="580">
        <f>O206*H206</f>
        <v>0</v>
      </c>
      <c r="Q206" s="580">
        <v>1</v>
      </c>
      <c r="R206" s="580">
        <f>Q206*H206</f>
        <v>74.460999999999999</v>
      </c>
      <c r="S206" s="580">
        <v>0</v>
      </c>
      <c r="T206" s="581">
        <f>S206*H206</f>
        <v>0</v>
      </c>
      <c r="AR206" s="482" t="s">
        <v>303</v>
      </c>
      <c r="AT206" s="482" t="s">
        <v>1907</v>
      </c>
      <c r="AU206" s="482" t="s">
        <v>89</v>
      </c>
      <c r="AY206" s="482" t="s">
        <v>197</v>
      </c>
      <c r="BE206" s="582">
        <f>IF(N206="základní",J206,0)</f>
        <v>0</v>
      </c>
      <c r="BF206" s="582">
        <f>IF(N206="snížená",J206,0)</f>
        <v>0</v>
      </c>
      <c r="BG206" s="582">
        <f>IF(N206="zákl. přenesená",J206,0)</f>
        <v>0</v>
      </c>
      <c r="BH206" s="582">
        <f>IF(N206="sníž. přenesená",J206,0)</f>
        <v>0</v>
      </c>
      <c r="BI206" s="582">
        <f>IF(N206="nulová",J206,0)</f>
        <v>0</v>
      </c>
      <c r="BJ206" s="482" t="s">
        <v>11</v>
      </c>
      <c r="BK206" s="582">
        <f>ROUND(I206*H206,0)</f>
        <v>0</v>
      </c>
      <c r="BL206" s="482" t="s">
        <v>129</v>
      </c>
      <c r="BM206" s="482" t="s">
        <v>2067</v>
      </c>
    </row>
    <row r="207" spans="2:65" s="606" customFormat="1">
      <c r="B207" s="605"/>
      <c r="D207" s="594" t="s">
        <v>205</v>
      </c>
      <c r="F207" s="608" t="s">
        <v>2068</v>
      </c>
      <c r="H207" s="609">
        <v>74.460999999999999</v>
      </c>
      <c r="L207" s="605"/>
      <c r="M207" s="610"/>
      <c r="N207" s="611"/>
      <c r="O207" s="611"/>
      <c r="P207" s="611"/>
      <c r="Q207" s="611"/>
      <c r="R207" s="611"/>
      <c r="S207" s="611"/>
      <c r="T207" s="612"/>
      <c r="AT207" s="607" t="s">
        <v>205</v>
      </c>
      <c r="AU207" s="607" t="s">
        <v>89</v>
      </c>
      <c r="AV207" s="606" t="s">
        <v>89</v>
      </c>
      <c r="AW207" s="606" t="s">
        <v>6</v>
      </c>
      <c r="AX207" s="606" t="s">
        <v>11</v>
      </c>
      <c r="AY207" s="607" t="s">
        <v>197</v>
      </c>
    </row>
    <row r="208" spans="2:65" s="560" customFormat="1" ht="29.85" customHeight="1">
      <c r="B208" s="559"/>
      <c r="D208" s="561" t="s">
        <v>81</v>
      </c>
      <c r="E208" s="570" t="s">
        <v>89</v>
      </c>
      <c r="F208" s="570" t="s">
        <v>2069</v>
      </c>
      <c r="J208" s="571">
        <f>BK208</f>
        <v>0</v>
      </c>
      <c r="L208" s="559"/>
      <c r="M208" s="564"/>
      <c r="N208" s="565"/>
      <c r="O208" s="565"/>
      <c r="P208" s="566">
        <f>SUM(P209:P370)</f>
        <v>0</v>
      </c>
      <c r="Q208" s="565"/>
      <c r="R208" s="566">
        <f>SUM(R209:R370)</f>
        <v>853.5266969700001</v>
      </c>
      <c r="S208" s="565"/>
      <c r="T208" s="567">
        <f>SUM(T209:T370)</f>
        <v>0</v>
      </c>
      <c r="AR208" s="561" t="s">
        <v>11</v>
      </c>
      <c r="AT208" s="568" t="s">
        <v>81</v>
      </c>
      <c r="AU208" s="568" t="s">
        <v>11</v>
      </c>
      <c r="AY208" s="561" t="s">
        <v>197</v>
      </c>
      <c r="BK208" s="569">
        <f>SUM(BK209:BK370)</f>
        <v>0</v>
      </c>
    </row>
    <row r="209" spans="2:65" s="492" customFormat="1" ht="38.25" customHeight="1">
      <c r="B209" s="493"/>
      <c r="C209" s="572" t="s">
        <v>402</v>
      </c>
      <c r="D209" s="572" t="s">
        <v>199</v>
      </c>
      <c r="E209" s="573" t="s">
        <v>2070</v>
      </c>
      <c r="F209" s="574" t="s">
        <v>2071</v>
      </c>
      <c r="G209" s="575" t="s">
        <v>876</v>
      </c>
      <c r="H209" s="576">
        <v>235.53800000000001</v>
      </c>
      <c r="I209" s="7"/>
      <c r="J209" s="577">
        <f>ROUND(I209*H209,0)</f>
        <v>0</v>
      </c>
      <c r="K209" s="574" t="s">
        <v>203</v>
      </c>
      <c r="L209" s="493"/>
      <c r="M209" s="578" t="s">
        <v>5</v>
      </c>
      <c r="N209" s="579" t="s">
        <v>53</v>
      </c>
      <c r="O209" s="494"/>
      <c r="P209" s="580">
        <f>O209*H209</f>
        <v>0</v>
      </c>
      <c r="Q209" s="580">
        <v>0.22656999999999999</v>
      </c>
      <c r="R209" s="580">
        <f>Q209*H209</f>
        <v>53.36584466</v>
      </c>
      <c r="S209" s="580">
        <v>0</v>
      </c>
      <c r="T209" s="581">
        <f>S209*H209</f>
        <v>0</v>
      </c>
      <c r="AR209" s="482" t="s">
        <v>129</v>
      </c>
      <c r="AT209" s="482" t="s">
        <v>199</v>
      </c>
      <c r="AU209" s="482" t="s">
        <v>89</v>
      </c>
      <c r="AY209" s="482" t="s">
        <v>197</v>
      </c>
      <c r="BE209" s="582">
        <f>IF(N209="základní",J209,0)</f>
        <v>0</v>
      </c>
      <c r="BF209" s="582">
        <f>IF(N209="snížená",J209,0)</f>
        <v>0</v>
      </c>
      <c r="BG209" s="582">
        <f>IF(N209="zákl. přenesená",J209,0)</f>
        <v>0</v>
      </c>
      <c r="BH209" s="582">
        <f>IF(N209="sníž. přenesená",J209,0)</f>
        <v>0</v>
      </c>
      <c r="BI209" s="582">
        <f>IF(N209="nulová",J209,0)</f>
        <v>0</v>
      </c>
      <c r="BJ209" s="482" t="s">
        <v>11</v>
      </c>
      <c r="BK209" s="582">
        <f>ROUND(I209*H209,0)</f>
        <v>0</v>
      </c>
      <c r="BL209" s="482" t="s">
        <v>129</v>
      </c>
      <c r="BM209" s="482" t="s">
        <v>2072</v>
      </c>
    </row>
    <row r="210" spans="2:65" s="599" customFormat="1">
      <c r="B210" s="598"/>
      <c r="D210" s="594" t="s">
        <v>205</v>
      </c>
      <c r="E210" s="600" t="s">
        <v>5</v>
      </c>
      <c r="F210" s="601" t="s">
        <v>2073</v>
      </c>
      <c r="H210" s="600" t="s">
        <v>5</v>
      </c>
      <c r="L210" s="598"/>
      <c r="M210" s="602"/>
      <c r="N210" s="603"/>
      <c r="O210" s="603"/>
      <c r="P210" s="603"/>
      <c r="Q210" s="603"/>
      <c r="R210" s="603"/>
      <c r="S210" s="603"/>
      <c r="T210" s="604"/>
      <c r="AT210" s="600" t="s">
        <v>205</v>
      </c>
      <c r="AU210" s="600" t="s">
        <v>89</v>
      </c>
      <c r="AV210" s="599" t="s">
        <v>11</v>
      </c>
      <c r="AW210" s="599" t="s">
        <v>43</v>
      </c>
      <c r="AX210" s="599" t="s">
        <v>82</v>
      </c>
      <c r="AY210" s="600" t="s">
        <v>197</v>
      </c>
    </row>
    <row r="211" spans="2:65" s="606" customFormat="1" ht="27">
      <c r="B211" s="605"/>
      <c r="D211" s="594" t="s">
        <v>205</v>
      </c>
      <c r="E211" s="607" t="s">
        <v>5</v>
      </c>
      <c r="F211" s="608" t="s">
        <v>2074</v>
      </c>
      <c r="H211" s="609">
        <v>169.94200000000001</v>
      </c>
      <c r="L211" s="605"/>
      <c r="M211" s="610"/>
      <c r="N211" s="611"/>
      <c r="O211" s="611"/>
      <c r="P211" s="611"/>
      <c r="Q211" s="611"/>
      <c r="R211" s="611"/>
      <c r="S211" s="611"/>
      <c r="T211" s="612"/>
      <c r="AT211" s="607" t="s">
        <v>205</v>
      </c>
      <c r="AU211" s="607" t="s">
        <v>89</v>
      </c>
      <c r="AV211" s="606" t="s">
        <v>89</v>
      </c>
      <c r="AW211" s="606" t="s">
        <v>43</v>
      </c>
      <c r="AX211" s="606" t="s">
        <v>82</v>
      </c>
      <c r="AY211" s="607" t="s">
        <v>197</v>
      </c>
    </row>
    <row r="212" spans="2:65" s="606" customFormat="1">
      <c r="B212" s="605"/>
      <c r="D212" s="594" t="s">
        <v>205</v>
      </c>
      <c r="E212" s="607" t="s">
        <v>5</v>
      </c>
      <c r="F212" s="608" t="s">
        <v>2075</v>
      </c>
      <c r="H212" s="609">
        <v>32.1</v>
      </c>
      <c r="L212" s="605"/>
      <c r="M212" s="610"/>
      <c r="N212" s="611"/>
      <c r="O212" s="611"/>
      <c r="P212" s="611"/>
      <c r="Q212" s="611"/>
      <c r="R212" s="611"/>
      <c r="S212" s="611"/>
      <c r="T212" s="612"/>
      <c r="AT212" s="607" t="s">
        <v>205</v>
      </c>
      <c r="AU212" s="607" t="s">
        <v>89</v>
      </c>
      <c r="AV212" s="606" t="s">
        <v>89</v>
      </c>
      <c r="AW212" s="606" t="s">
        <v>43</v>
      </c>
      <c r="AX212" s="606" t="s">
        <v>82</v>
      </c>
      <c r="AY212" s="607" t="s">
        <v>197</v>
      </c>
    </row>
    <row r="213" spans="2:65" s="606" customFormat="1">
      <c r="B213" s="605"/>
      <c r="D213" s="594" t="s">
        <v>205</v>
      </c>
      <c r="E213" s="607" t="s">
        <v>5</v>
      </c>
      <c r="F213" s="608" t="s">
        <v>2076</v>
      </c>
      <c r="H213" s="609">
        <v>33.496000000000002</v>
      </c>
      <c r="L213" s="605"/>
      <c r="M213" s="610"/>
      <c r="N213" s="611"/>
      <c r="O213" s="611"/>
      <c r="P213" s="611"/>
      <c r="Q213" s="611"/>
      <c r="R213" s="611"/>
      <c r="S213" s="611"/>
      <c r="T213" s="612"/>
      <c r="AT213" s="607" t="s">
        <v>205</v>
      </c>
      <c r="AU213" s="607" t="s">
        <v>89</v>
      </c>
      <c r="AV213" s="606" t="s">
        <v>89</v>
      </c>
      <c r="AW213" s="606" t="s">
        <v>43</v>
      </c>
      <c r="AX213" s="606" t="s">
        <v>82</v>
      </c>
      <c r="AY213" s="607" t="s">
        <v>197</v>
      </c>
    </row>
    <row r="214" spans="2:65" s="614" customFormat="1">
      <c r="B214" s="613"/>
      <c r="D214" s="594" t="s">
        <v>205</v>
      </c>
      <c r="E214" s="615" t="s">
        <v>5</v>
      </c>
      <c r="F214" s="616" t="s">
        <v>210</v>
      </c>
      <c r="H214" s="617">
        <v>235.53800000000001</v>
      </c>
      <c r="L214" s="613"/>
      <c r="M214" s="618"/>
      <c r="N214" s="619"/>
      <c r="O214" s="619"/>
      <c r="P214" s="619"/>
      <c r="Q214" s="619"/>
      <c r="R214" s="619"/>
      <c r="S214" s="619"/>
      <c r="T214" s="620"/>
      <c r="AT214" s="615" t="s">
        <v>205</v>
      </c>
      <c r="AU214" s="615" t="s">
        <v>89</v>
      </c>
      <c r="AV214" s="614" t="s">
        <v>129</v>
      </c>
      <c r="AW214" s="614" t="s">
        <v>43</v>
      </c>
      <c r="AX214" s="614" t="s">
        <v>11</v>
      </c>
      <c r="AY214" s="615" t="s">
        <v>197</v>
      </c>
    </row>
    <row r="215" spans="2:65" s="492" customFormat="1" ht="16.5" customHeight="1">
      <c r="B215" s="493"/>
      <c r="C215" s="572" t="s">
        <v>413</v>
      </c>
      <c r="D215" s="572" t="s">
        <v>199</v>
      </c>
      <c r="E215" s="573" t="s">
        <v>2077</v>
      </c>
      <c r="F215" s="574" t="s">
        <v>2078</v>
      </c>
      <c r="G215" s="575" t="s">
        <v>876</v>
      </c>
      <c r="H215" s="576">
        <v>235.53800000000001</v>
      </c>
      <c r="I215" s="7"/>
      <c r="J215" s="577">
        <f>ROUND(I215*H215,0)</f>
        <v>0</v>
      </c>
      <c r="K215" s="574" t="s">
        <v>203</v>
      </c>
      <c r="L215" s="493"/>
      <c r="M215" s="578" t="s">
        <v>5</v>
      </c>
      <c r="N215" s="579" t="s">
        <v>53</v>
      </c>
      <c r="O215" s="494"/>
      <c r="P215" s="580">
        <f>O215*H215</f>
        <v>0</v>
      </c>
      <c r="Q215" s="580">
        <v>5.0000000000000002E-5</v>
      </c>
      <c r="R215" s="580">
        <f>Q215*H215</f>
        <v>1.1776900000000002E-2</v>
      </c>
      <c r="S215" s="580">
        <v>0</v>
      </c>
      <c r="T215" s="581">
        <f>S215*H215</f>
        <v>0</v>
      </c>
      <c r="AR215" s="482" t="s">
        <v>129</v>
      </c>
      <c r="AT215" s="482" t="s">
        <v>199</v>
      </c>
      <c r="AU215" s="482" t="s">
        <v>89</v>
      </c>
      <c r="AY215" s="482" t="s">
        <v>197</v>
      </c>
      <c r="BE215" s="582">
        <f>IF(N215="základní",J215,0)</f>
        <v>0</v>
      </c>
      <c r="BF215" s="582">
        <f>IF(N215="snížená",J215,0)</f>
        <v>0</v>
      </c>
      <c r="BG215" s="582">
        <f>IF(N215="zákl. přenesená",J215,0)</f>
        <v>0</v>
      </c>
      <c r="BH215" s="582">
        <f>IF(N215="sníž. přenesená",J215,0)</f>
        <v>0</v>
      </c>
      <c r="BI215" s="582">
        <f>IF(N215="nulová",J215,0)</f>
        <v>0</v>
      </c>
      <c r="BJ215" s="482" t="s">
        <v>11</v>
      </c>
      <c r="BK215" s="582">
        <f>ROUND(I215*H215,0)</f>
        <v>0</v>
      </c>
      <c r="BL215" s="482" t="s">
        <v>129</v>
      </c>
      <c r="BM215" s="482" t="s">
        <v>2079</v>
      </c>
    </row>
    <row r="216" spans="2:65" s="492" customFormat="1" ht="25.5" customHeight="1">
      <c r="B216" s="493"/>
      <c r="C216" s="572" t="s">
        <v>432</v>
      </c>
      <c r="D216" s="572" t="s">
        <v>199</v>
      </c>
      <c r="E216" s="573" t="s">
        <v>2080</v>
      </c>
      <c r="F216" s="574" t="s">
        <v>2081</v>
      </c>
      <c r="G216" s="575" t="s">
        <v>213</v>
      </c>
      <c r="H216" s="576">
        <v>83.722999999999999</v>
      </c>
      <c r="I216" s="7"/>
      <c r="J216" s="577">
        <f>ROUND(I216*H216,0)</f>
        <v>0</v>
      </c>
      <c r="K216" s="574" t="s">
        <v>203</v>
      </c>
      <c r="L216" s="493"/>
      <c r="M216" s="578" t="s">
        <v>5</v>
      </c>
      <c r="N216" s="579" t="s">
        <v>53</v>
      </c>
      <c r="O216" s="494"/>
      <c r="P216" s="580">
        <f>O216*H216</f>
        <v>0</v>
      </c>
      <c r="Q216" s="580">
        <v>2.16</v>
      </c>
      <c r="R216" s="580">
        <f>Q216*H216</f>
        <v>180.84168</v>
      </c>
      <c r="S216" s="580">
        <v>0</v>
      </c>
      <c r="T216" s="581">
        <f>S216*H216</f>
        <v>0</v>
      </c>
      <c r="AR216" s="482" t="s">
        <v>129</v>
      </c>
      <c r="AT216" s="482" t="s">
        <v>199</v>
      </c>
      <c r="AU216" s="482" t="s">
        <v>89</v>
      </c>
      <c r="AY216" s="482" t="s">
        <v>197</v>
      </c>
      <c r="BE216" s="582">
        <f>IF(N216="základní",J216,0)</f>
        <v>0</v>
      </c>
      <c r="BF216" s="582">
        <f>IF(N216="snížená",J216,0)</f>
        <v>0</v>
      </c>
      <c r="BG216" s="582">
        <f>IF(N216="zákl. přenesená",J216,0)</f>
        <v>0</v>
      </c>
      <c r="BH216" s="582">
        <f>IF(N216="sníž. přenesená",J216,0)</f>
        <v>0</v>
      </c>
      <c r="BI216" s="582">
        <f>IF(N216="nulová",J216,0)</f>
        <v>0</v>
      </c>
      <c r="BJ216" s="482" t="s">
        <v>11</v>
      </c>
      <c r="BK216" s="582">
        <f>ROUND(I216*H216,0)</f>
        <v>0</v>
      </c>
      <c r="BL216" s="482" t="s">
        <v>129</v>
      </c>
      <c r="BM216" s="482" t="s">
        <v>2082</v>
      </c>
    </row>
    <row r="217" spans="2:65" s="492" customFormat="1" ht="54">
      <c r="B217" s="493"/>
      <c r="D217" s="594" t="s">
        <v>257</v>
      </c>
      <c r="F217" s="595" t="s">
        <v>2083</v>
      </c>
      <c r="L217" s="493"/>
      <c r="M217" s="596"/>
      <c r="N217" s="494"/>
      <c r="O217" s="494"/>
      <c r="P217" s="494"/>
      <c r="Q217" s="494"/>
      <c r="R217" s="494"/>
      <c r="S217" s="494"/>
      <c r="T217" s="597"/>
      <c r="AT217" s="482" t="s">
        <v>257</v>
      </c>
      <c r="AU217" s="482" t="s">
        <v>89</v>
      </c>
    </row>
    <row r="218" spans="2:65" s="599" customFormat="1">
      <c r="B218" s="598"/>
      <c r="D218" s="594" t="s">
        <v>205</v>
      </c>
      <c r="E218" s="600" t="s">
        <v>5</v>
      </c>
      <c r="F218" s="601" t="s">
        <v>2084</v>
      </c>
      <c r="H218" s="600" t="s">
        <v>5</v>
      </c>
      <c r="L218" s="598"/>
      <c r="M218" s="602"/>
      <c r="N218" s="603"/>
      <c r="O218" s="603"/>
      <c r="P218" s="603"/>
      <c r="Q218" s="603"/>
      <c r="R218" s="603"/>
      <c r="S218" s="603"/>
      <c r="T218" s="604"/>
      <c r="AT218" s="600" t="s">
        <v>205</v>
      </c>
      <c r="AU218" s="600" t="s">
        <v>89</v>
      </c>
      <c r="AV218" s="599" t="s">
        <v>11</v>
      </c>
      <c r="AW218" s="599" t="s">
        <v>43</v>
      </c>
      <c r="AX218" s="599" t="s">
        <v>82</v>
      </c>
      <c r="AY218" s="600" t="s">
        <v>197</v>
      </c>
    </row>
    <row r="219" spans="2:65" s="606" customFormat="1">
      <c r="B219" s="605"/>
      <c r="D219" s="594" t="s">
        <v>205</v>
      </c>
      <c r="E219" s="607" t="s">
        <v>5</v>
      </c>
      <c r="F219" s="608" t="s">
        <v>2085</v>
      </c>
      <c r="H219" s="609">
        <v>50.8</v>
      </c>
      <c r="L219" s="605"/>
      <c r="M219" s="610"/>
      <c r="N219" s="611"/>
      <c r="O219" s="611"/>
      <c r="P219" s="611"/>
      <c r="Q219" s="611"/>
      <c r="R219" s="611"/>
      <c r="S219" s="611"/>
      <c r="T219" s="612"/>
      <c r="AT219" s="607" t="s">
        <v>205</v>
      </c>
      <c r="AU219" s="607" t="s">
        <v>89</v>
      </c>
      <c r="AV219" s="606" t="s">
        <v>89</v>
      </c>
      <c r="AW219" s="606" t="s">
        <v>43</v>
      </c>
      <c r="AX219" s="606" t="s">
        <v>82</v>
      </c>
      <c r="AY219" s="607" t="s">
        <v>197</v>
      </c>
    </row>
    <row r="220" spans="2:65" s="599" customFormat="1">
      <c r="B220" s="598"/>
      <c r="D220" s="594" t="s">
        <v>205</v>
      </c>
      <c r="E220" s="600" t="s">
        <v>5</v>
      </c>
      <c r="F220" s="601" t="s">
        <v>2086</v>
      </c>
      <c r="H220" s="600" t="s">
        <v>5</v>
      </c>
      <c r="L220" s="598"/>
      <c r="M220" s="602"/>
      <c r="N220" s="603"/>
      <c r="O220" s="603"/>
      <c r="P220" s="603"/>
      <c r="Q220" s="603"/>
      <c r="R220" s="603"/>
      <c r="S220" s="603"/>
      <c r="T220" s="604"/>
      <c r="AT220" s="600" t="s">
        <v>205</v>
      </c>
      <c r="AU220" s="600" t="s">
        <v>89</v>
      </c>
      <c r="AV220" s="599" t="s">
        <v>11</v>
      </c>
      <c r="AW220" s="599" t="s">
        <v>43</v>
      </c>
      <c r="AX220" s="599" t="s">
        <v>82</v>
      </c>
      <c r="AY220" s="600" t="s">
        <v>197</v>
      </c>
    </row>
    <row r="221" spans="2:65" s="606" customFormat="1">
      <c r="B221" s="605"/>
      <c r="D221" s="594" t="s">
        <v>205</v>
      </c>
      <c r="E221" s="607" t="s">
        <v>5</v>
      </c>
      <c r="F221" s="608" t="s">
        <v>2087</v>
      </c>
      <c r="H221" s="609">
        <v>10.16</v>
      </c>
      <c r="L221" s="605"/>
      <c r="M221" s="610"/>
      <c r="N221" s="611"/>
      <c r="O221" s="611"/>
      <c r="P221" s="611"/>
      <c r="Q221" s="611"/>
      <c r="R221" s="611"/>
      <c r="S221" s="611"/>
      <c r="T221" s="612"/>
      <c r="AT221" s="607" t="s">
        <v>205</v>
      </c>
      <c r="AU221" s="607" t="s">
        <v>89</v>
      </c>
      <c r="AV221" s="606" t="s">
        <v>89</v>
      </c>
      <c r="AW221" s="606" t="s">
        <v>43</v>
      </c>
      <c r="AX221" s="606" t="s">
        <v>82</v>
      </c>
      <c r="AY221" s="607" t="s">
        <v>197</v>
      </c>
    </row>
    <row r="222" spans="2:65" s="622" customFormat="1">
      <c r="B222" s="621"/>
      <c r="D222" s="594" t="s">
        <v>205</v>
      </c>
      <c r="E222" s="623" t="s">
        <v>5</v>
      </c>
      <c r="F222" s="624" t="s">
        <v>2088</v>
      </c>
      <c r="H222" s="625">
        <v>60.96</v>
      </c>
      <c r="L222" s="621"/>
      <c r="M222" s="626"/>
      <c r="N222" s="627"/>
      <c r="O222" s="627"/>
      <c r="P222" s="627"/>
      <c r="Q222" s="627"/>
      <c r="R222" s="627"/>
      <c r="S222" s="627"/>
      <c r="T222" s="628"/>
      <c r="AT222" s="623" t="s">
        <v>205</v>
      </c>
      <c r="AU222" s="623" t="s">
        <v>89</v>
      </c>
      <c r="AV222" s="622" t="s">
        <v>114</v>
      </c>
      <c r="AW222" s="622" t="s">
        <v>43</v>
      </c>
      <c r="AX222" s="622" t="s">
        <v>82</v>
      </c>
      <c r="AY222" s="623" t="s">
        <v>197</v>
      </c>
    </row>
    <row r="223" spans="2:65" s="599" customFormat="1">
      <c r="B223" s="598"/>
      <c r="D223" s="594" t="s">
        <v>205</v>
      </c>
      <c r="E223" s="600" t="s">
        <v>5</v>
      </c>
      <c r="F223" s="601" t="s">
        <v>2084</v>
      </c>
      <c r="H223" s="600" t="s">
        <v>5</v>
      </c>
      <c r="L223" s="598"/>
      <c r="M223" s="602"/>
      <c r="N223" s="603"/>
      <c r="O223" s="603"/>
      <c r="P223" s="603"/>
      <c r="Q223" s="603"/>
      <c r="R223" s="603"/>
      <c r="S223" s="603"/>
      <c r="T223" s="604"/>
      <c r="AT223" s="600" t="s">
        <v>205</v>
      </c>
      <c r="AU223" s="600" t="s">
        <v>89</v>
      </c>
      <c r="AV223" s="599" t="s">
        <v>11</v>
      </c>
      <c r="AW223" s="599" t="s">
        <v>43</v>
      </c>
      <c r="AX223" s="599" t="s">
        <v>82</v>
      </c>
      <c r="AY223" s="600" t="s">
        <v>197</v>
      </c>
    </row>
    <row r="224" spans="2:65" s="599" customFormat="1">
      <c r="B224" s="598"/>
      <c r="D224" s="594" t="s">
        <v>205</v>
      </c>
      <c r="E224" s="600" t="s">
        <v>5</v>
      </c>
      <c r="F224" s="601" t="s">
        <v>1988</v>
      </c>
      <c r="H224" s="600" t="s">
        <v>5</v>
      </c>
      <c r="L224" s="598"/>
      <c r="M224" s="602"/>
      <c r="N224" s="603"/>
      <c r="O224" s="603"/>
      <c r="P224" s="603"/>
      <c r="Q224" s="603"/>
      <c r="R224" s="603"/>
      <c r="S224" s="603"/>
      <c r="T224" s="604"/>
      <c r="AT224" s="600" t="s">
        <v>205</v>
      </c>
      <c r="AU224" s="600" t="s">
        <v>89</v>
      </c>
      <c r="AV224" s="599" t="s">
        <v>11</v>
      </c>
      <c r="AW224" s="599" t="s">
        <v>43</v>
      </c>
      <c r="AX224" s="599" t="s">
        <v>82</v>
      </c>
      <c r="AY224" s="600" t="s">
        <v>197</v>
      </c>
    </row>
    <row r="225" spans="2:65" s="606" customFormat="1">
      <c r="B225" s="605"/>
      <c r="D225" s="594" t="s">
        <v>205</v>
      </c>
      <c r="E225" s="607" t="s">
        <v>5</v>
      </c>
      <c r="F225" s="608" t="s">
        <v>2089</v>
      </c>
      <c r="H225" s="609">
        <v>0.38600000000000001</v>
      </c>
      <c r="L225" s="605"/>
      <c r="M225" s="610"/>
      <c r="N225" s="611"/>
      <c r="O225" s="611"/>
      <c r="P225" s="611"/>
      <c r="Q225" s="611"/>
      <c r="R225" s="611"/>
      <c r="S225" s="611"/>
      <c r="T225" s="612"/>
      <c r="AT225" s="607" t="s">
        <v>205</v>
      </c>
      <c r="AU225" s="607" t="s">
        <v>89</v>
      </c>
      <c r="AV225" s="606" t="s">
        <v>89</v>
      </c>
      <c r="AW225" s="606" t="s">
        <v>43</v>
      </c>
      <c r="AX225" s="606" t="s">
        <v>82</v>
      </c>
      <c r="AY225" s="607" t="s">
        <v>197</v>
      </c>
    </row>
    <row r="226" spans="2:65" s="599" customFormat="1">
      <c r="B226" s="598"/>
      <c r="D226" s="594" t="s">
        <v>205</v>
      </c>
      <c r="E226" s="600" t="s">
        <v>5</v>
      </c>
      <c r="F226" s="601" t="s">
        <v>1990</v>
      </c>
      <c r="H226" s="600" t="s">
        <v>5</v>
      </c>
      <c r="L226" s="598"/>
      <c r="M226" s="602"/>
      <c r="N226" s="603"/>
      <c r="O226" s="603"/>
      <c r="P226" s="603"/>
      <c r="Q226" s="603"/>
      <c r="R226" s="603"/>
      <c r="S226" s="603"/>
      <c r="T226" s="604"/>
      <c r="AT226" s="600" t="s">
        <v>205</v>
      </c>
      <c r="AU226" s="600" t="s">
        <v>89</v>
      </c>
      <c r="AV226" s="599" t="s">
        <v>11</v>
      </c>
      <c r="AW226" s="599" t="s">
        <v>43</v>
      </c>
      <c r="AX226" s="599" t="s">
        <v>82</v>
      </c>
      <c r="AY226" s="600" t="s">
        <v>197</v>
      </c>
    </row>
    <row r="227" spans="2:65" s="606" customFormat="1">
      <c r="B227" s="605"/>
      <c r="D227" s="594" t="s">
        <v>205</v>
      </c>
      <c r="E227" s="607" t="s">
        <v>5</v>
      </c>
      <c r="F227" s="608" t="s">
        <v>2090</v>
      </c>
      <c r="H227" s="609">
        <v>11.521000000000001</v>
      </c>
      <c r="L227" s="605"/>
      <c r="M227" s="610"/>
      <c r="N227" s="611"/>
      <c r="O227" s="611"/>
      <c r="P227" s="611"/>
      <c r="Q227" s="611"/>
      <c r="R227" s="611"/>
      <c r="S227" s="611"/>
      <c r="T227" s="612"/>
      <c r="AT227" s="607" t="s">
        <v>205</v>
      </c>
      <c r="AU227" s="607" t="s">
        <v>89</v>
      </c>
      <c r="AV227" s="606" t="s">
        <v>89</v>
      </c>
      <c r="AW227" s="606" t="s">
        <v>43</v>
      </c>
      <c r="AX227" s="606" t="s">
        <v>82</v>
      </c>
      <c r="AY227" s="607" t="s">
        <v>197</v>
      </c>
    </row>
    <row r="228" spans="2:65" s="599" customFormat="1">
      <c r="B228" s="598"/>
      <c r="D228" s="594" t="s">
        <v>205</v>
      </c>
      <c r="E228" s="600" t="s">
        <v>5</v>
      </c>
      <c r="F228" s="601" t="s">
        <v>1992</v>
      </c>
      <c r="H228" s="600" t="s">
        <v>5</v>
      </c>
      <c r="L228" s="598"/>
      <c r="M228" s="602"/>
      <c r="N228" s="603"/>
      <c r="O228" s="603"/>
      <c r="P228" s="603"/>
      <c r="Q228" s="603"/>
      <c r="R228" s="603"/>
      <c r="S228" s="603"/>
      <c r="T228" s="604"/>
      <c r="AT228" s="600" t="s">
        <v>205</v>
      </c>
      <c r="AU228" s="600" t="s">
        <v>89</v>
      </c>
      <c r="AV228" s="599" t="s">
        <v>11</v>
      </c>
      <c r="AW228" s="599" t="s">
        <v>43</v>
      </c>
      <c r="AX228" s="599" t="s">
        <v>82</v>
      </c>
      <c r="AY228" s="600" t="s">
        <v>197</v>
      </c>
    </row>
    <row r="229" spans="2:65" s="606" customFormat="1">
      <c r="B229" s="605"/>
      <c r="D229" s="594" t="s">
        <v>205</v>
      </c>
      <c r="E229" s="607" t="s">
        <v>5</v>
      </c>
      <c r="F229" s="608" t="s">
        <v>2091</v>
      </c>
      <c r="H229" s="609">
        <v>4.3769999999999998</v>
      </c>
      <c r="L229" s="605"/>
      <c r="M229" s="610"/>
      <c r="N229" s="611"/>
      <c r="O229" s="611"/>
      <c r="P229" s="611"/>
      <c r="Q229" s="611"/>
      <c r="R229" s="611"/>
      <c r="S229" s="611"/>
      <c r="T229" s="612"/>
      <c r="AT229" s="607" t="s">
        <v>205</v>
      </c>
      <c r="AU229" s="607" t="s">
        <v>89</v>
      </c>
      <c r="AV229" s="606" t="s">
        <v>89</v>
      </c>
      <c r="AW229" s="606" t="s">
        <v>43</v>
      </c>
      <c r="AX229" s="606" t="s">
        <v>82</v>
      </c>
      <c r="AY229" s="607" t="s">
        <v>197</v>
      </c>
    </row>
    <row r="230" spans="2:65" s="599" customFormat="1">
      <c r="B230" s="598"/>
      <c r="D230" s="594" t="s">
        <v>205</v>
      </c>
      <c r="E230" s="600" t="s">
        <v>5</v>
      </c>
      <c r="F230" s="601" t="s">
        <v>1994</v>
      </c>
      <c r="H230" s="600" t="s">
        <v>5</v>
      </c>
      <c r="L230" s="598"/>
      <c r="M230" s="602"/>
      <c r="N230" s="603"/>
      <c r="O230" s="603"/>
      <c r="P230" s="603"/>
      <c r="Q230" s="603"/>
      <c r="R230" s="603"/>
      <c r="S230" s="603"/>
      <c r="T230" s="604"/>
      <c r="AT230" s="600" t="s">
        <v>205</v>
      </c>
      <c r="AU230" s="600" t="s">
        <v>89</v>
      </c>
      <c r="AV230" s="599" t="s">
        <v>11</v>
      </c>
      <c r="AW230" s="599" t="s">
        <v>43</v>
      </c>
      <c r="AX230" s="599" t="s">
        <v>82</v>
      </c>
      <c r="AY230" s="600" t="s">
        <v>197</v>
      </c>
    </row>
    <row r="231" spans="2:65" s="606" customFormat="1">
      <c r="B231" s="605"/>
      <c r="D231" s="594" t="s">
        <v>205</v>
      </c>
      <c r="E231" s="607" t="s">
        <v>5</v>
      </c>
      <c r="F231" s="608" t="s">
        <v>2092</v>
      </c>
      <c r="H231" s="609">
        <v>2.6850000000000001</v>
      </c>
      <c r="L231" s="605"/>
      <c r="M231" s="610"/>
      <c r="N231" s="611"/>
      <c r="O231" s="611"/>
      <c r="P231" s="611"/>
      <c r="Q231" s="611"/>
      <c r="R231" s="611"/>
      <c r="S231" s="611"/>
      <c r="T231" s="612"/>
      <c r="AT231" s="607" t="s">
        <v>205</v>
      </c>
      <c r="AU231" s="607" t="s">
        <v>89</v>
      </c>
      <c r="AV231" s="606" t="s">
        <v>89</v>
      </c>
      <c r="AW231" s="606" t="s">
        <v>43</v>
      </c>
      <c r="AX231" s="606" t="s">
        <v>82</v>
      </c>
      <c r="AY231" s="607" t="s">
        <v>197</v>
      </c>
    </row>
    <row r="232" spans="2:65" s="599" customFormat="1">
      <c r="B232" s="598"/>
      <c r="D232" s="594" t="s">
        <v>205</v>
      </c>
      <c r="E232" s="600" t="s">
        <v>5</v>
      </c>
      <c r="F232" s="601" t="s">
        <v>2086</v>
      </c>
      <c r="H232" s="600" t="s">
        <v>5</v>
      </c>
      <c r="L232" s="598"/>
      <c r="M232" s="602"/>
      <c r="N232" s="603"/>
      <c r="O232" s="603"/>
      <c r="P232" s="603"/>
      <c r="Q232" s="603"/>
      <c r="R232" s="603"/>
      <c r="S232" s="603"/>
      <c r="T232" s="604"/>
      <c r="AT232" s="600" t="s">
        <v>205</v>
      </c>
      <c r="AU232" s="600" t="s">
        <v>89</v>
      </c>
      <c r="AV232" s="599" t="s">
        <v>11</v>
      </c>
      <c r="AW232" s="599" t="s">
        <v>43</v>
      </c>
      <c r="AX232" s="599" t="s">
        <v>82</v>
      </c>
      <c r="AY232" s="600" t="s">
        <v>197</v>
      </c>
    </row>
    <row r="233" spans="2:65" s="606" customFormat="1">
      <c r="B233" s="605"/>
      <c r="D233" s="594" t="s">
        <v>205</v>
      </c>
      <c r="E233" s="607" t="s">
        <v>5</v>
      </c>
      <c r="F233" s="608" t="s">
        <v>2093</v>
      </c>
      <c r="H233" s="609">
        <v>3.794</v>
      </c>
      <c r="L233" s="605"/>
      <c r="M233" s="610"/>
      <c r="N233" s="611"/>
      <c r="O233" s="611"/>
      <c r="P233" s="611"/>
      <c r="Q233" s="611"/>
      <c r="R233" s="611"/>
      <c r="S233" s="611"/>
      <c r="T233" s="612"/>
      <c r="AT233" s="607" t="s">
        <v>205</v>
      </c>
      <c r="AU233" s="607" t="s">
        <v>89</v>
      </c>
      <c r="AV233" s="606" t="s">
        <v>89</v>
      </c>
      <c r="AW233" s="606" t="s">
        <v>43</v>
      </c>
      <c r="AX233" s="606" t="s">
        <v>82</v>
      </c>
      <c r="AY233" s="607" t="s">
        <v>197</v>
      </c>
    </row>
    <row r="234" spans="2:65" s="622" customFormat="1">
      <c r="B234" s="621"/>
      <c r="D234" s="594" t="s">
        <v>205</v>
      </c>
      <c r="E234" s="623" t="s">
        <v>5</v>
      </c>
      <c r="F234" s="624" t="s">
        <v>2094</v>
      </c>
      <c r="H234" s="625">
        <v>22.763000000000002</v>
      </c>
      <c r="L234" s="621"/>
      <c r="M234" s="626"/>
      <c r="N234" s="627"/>
      <c r="O234" s="627"/>
      <c r="P234" s="627"/>
      <c r="Q234" s="627"/>
      <c r="R234" s="627"/>
      <c r="S234" s="627"/>
      <c r="T234" s="628"/>
      <c r="AT234" s="623" t="s">
        <v>205</v>
      </c>
      <c r="AU234" s="623" t="s">
        <v>89</v>
      </c>
      <c r="AV234" s="622" t="s">
        <v>114</v>
      </c>
      <c r="AW234" s="622" t="s">
        <v>43</v>
      </c>
      <c r="AX234" s="622" t="s">
        <v>82</v>
      </c>
      <c r="AY234" s="623" t="s">
        <v>197</v>
      </c>
    </row>
    <row r="235" spans="2:65" s="614" customFormat="1">
      <c r="B235" s="613"/>
      <c r="D235" s="594" t="s">
        <v>205</v>
      </c>
      <c r="E235" s="615" t="s">
        <v>5</v>
      </c>
      <c r="F235" s="616" t="s">
        <v>210</v>
      </c>
      <c r="H235" s="617">
        <v>83.722999999999999</v>
      </c>
      <c r="L235" s="613"/>
      <c r="M235" s="618"/>
      <c r="N235" s="619"/>
      <c r="O235" s="619"/>
      <c r="P235" s="619"/>
      <c r="Q235" s="619"/>
      <c r="R235" s="619"/>
      <c r="S235" s="619"/>
      <c r="T235" s="620"/>
      <c r="AT235" s="615" t="s">
        <v>205</v>
      </c>
      <c r="AU235" s="615" t="s">
        <v>89</v>
      </c>
      <c r="AV235" s="614" t="s">
        <v>129</v>
      </c>
      <c r="AW235" s="614" t="s">
        <v>43</v>
      </c>
      <c r="AX235" s="614" t="s">
        <v>11</v>
      </c>
      <c r="AY235" s="615" t="s">
        <v>197</v>
      </c>
    </row>
    <row r="236" spans="2:65" s="492" customFormat="1" ht="25.5" customHeight="1">
      <c r="B236" s="493"/>
      <c r="C236" s="572" t="s">
        <v>10</v>
      </c>
      <c r="D236" s="572" t="s">
        <v>199</v>
      </c>
      <c r="E236" s="573" t="s">
        <v>2095</v>
      </c>
      <c r="F236" s="574" t="s">
        <v>2096</v>
      </c>
      <c r="G236" s="575" t="s">
        <v>213</v>
      </c>
      <c r="H236" s="576">
        <v>12.7</v>
      </c>
      <c r="I236" s="7"/>
      <c r="J236" s="577">
        <f>ROUND(I236*H236,0)</f>
        <v>0</v>
      </c>
      <c r="K236" s="574" t="s">
        <v>203</v>
      </c>
      <c r="L236" s="493"/>
      <c r="M236" s="578" t="s">
        <v>5</v>
      </c>
      <c r="N236" s="579" t="s">
        <v>53</v>
      </c>
      <c r="O236" s="494"/>
      <c r="P236" s="580">
        <f>O236*H236</f>
        <v>0</v>
      </c>
      <c r="Q236" s="580">
        <v>2.2563399999999998</v>
      </c>
      <c r="R236" s="580">
        <f>Q236*H236</f>
        <v>28.655517999999997</v>
      </c>
      <c r="S236" s="580">
        <v>0</v>
      </c>
      <c r="T236" s="581">
        <f>S236*H236</f>
        <v>0</v>
      </c>
      <c r="AR236" s="482" t="s">
        <v>129</v>
      </c>
      <c r="AT236" s="482" t="s">
        <v>199</v>
      </c>
      <c r="AU236" s="482" t="s">
        <v>89</v>
      </c>
      <c r="AY236" s="482" t="s">
        <v>197</v>
      </c>
      <c r="BE236" s="582">
        <f>IF(N236="základní",J236,0)</f>
        <v>0</v>
      </c>
      <c r="BF236" s="582">
        <f>IF(N236="snížená",J236,0)</f>
        <v>0</v>
      </c>
      <c r="BG236" s="582">
        <f>IF(N236="zákl. přenesená",J236,0)</f>
        <v>0</v>
      </c>
      <c r="BH236" s="582">
        <f>IF(N236="sníž. přenesená",J236,0)</f>
        <v>0</v>
      </c>
      <c r="BI236" s="582">
        <f>IF(N236="nulová",J236,0)</f>
        <v>0</v>
      </c>
      <c r="BJ236" s="482" t="s">
        <v>11</v>
      </c>
      <c r="BK236" s="582">
        <f>ROUND(I236*H236,0)</f>
        <v>0</v>
      </c>
      <c r="BL236" s="482" t="s">
        <v>129</v>
      </c>
      <c r="BM236" s="482" t="s">
        <v>2097</v>
      </c>
    </row>
    <row r="237" spans="2:65" s="599" customFormat="1">
      <c r="B237" s="598"/>
      <c r="D237" s="594" t="s">
        <v>205</v>
      </c>
      <c r="E237" s="600" t="s">
        <v>5</v>
      </c>
      <c r="F237" s="601" t="s">
        <v>2098</v>
      </c>
      <c r="H237" s="600" t="s">
        <v>5</v>
      </c>
      <c r="L237" s="598"/>
      <c r="M237" s="602"/>
      <c r="N237" s="603"/>
      <c r="O237" s="603"/>
      <c r="P237" s="603"/>
      <c r="Q237" s="603"/>
      <c r="R237" s="603"/>
      <c r="S237" s="603"/>
      <c r="T237" s="604"/>
      <c r="AT237" s="600" t="s">
        <v>205</v>
      </c>
      <c r="AU237" s="600" t="s">
        <v>89</v>
      </c>
      <c r="AV237" s="599" t="s">
        <v>11</v>
      </c>
      <c r="AW237" s="599" t="s">
        <v>43</v>
      </c>
      <c r="AX237" s="599" t="s">
        <v>82</v>
      </c>
      <c r="AY237" s="600" t="s">
        <v>197</v>
      </c>
    </row>
    <row r="238" spans="2:65" s="606" customFormat="1">
      <c r="B238" s="605"/>
      <c r="D238" s="594" t="s">
        <v>205</v>
      </c>
      <c r="E238" s="607" t="s">
        <v>5</v>
      </c>
      <c r="F238" s="608" t="s">
        <v>2099</v>
      </c>
      <c r="H238" s="609">
        <v>12.7</v>
      </c>
      <c r="L238" s="605"/>
      <c r="M238" s="610"/>
      <c r="N238" s="611"/>
      <c r="O238" s="611"/>
      <c r="P238" s="611"/>
      <c r="Q238" s="611"/>
      <c r="R238" s="611"/>
      <c r="S238" s="611"/>
      <c r="T238" s="612"/>
      <c r="AT238" s="607" t="s">
        <v>205</v>
      </c>
      <c r="AU238" s="607" t="s">
        <v>89</v>
      </c>
      <c r="AV238" s="606" t="s">
        <v>89</v>
      </c>
      <c r="AW238" s="606" t="s">
        <v>43</v>
      </c>
      <c r="AX238" s="606" t="s">
        <v>82</v>
      </c>
      <c r="AY238" s="607" t="s">
        <v>197</v>
      </c>
    </row>
    <row r="239" spans="2:65" s="614" customFormat="1">
      <c r="B239" s="613"/>
      <c r="D239" s="594" t="s">
        <v>205</v>
      </c>
      <c r="E239" s="615" t="s">
        <v>5</v>
      </c>
      <c r="F239" s="616" t="s">
        <v>210</v>
      </c>
      <c r="H239" s="617">
        <v>12.7</v>
      </c>
      <c r="L239" s="613"/>
      <c r="M239" s="618"/>
      <c r="N239" s="619"/>
      <c r="O239" s="619"/>
      <c r="P239" s="619"/>
      <c r="Q239" s="619"/>
      <c r="R239" s="619"/>
      <c r="S239" s="619"/>
      <c r="T239" s="620"/>
      <c r="AT239" s="615" t="s">
        <v>205</v>
      </c>
      <c r="AU239" s="615" t="s">
        <v>89</v>
      </c>
      <c r="AV239" s="614" t="s">
        <v>129</v>
      </c>
      <c r="AW239" s="614" t="s">
        <v>43</v>
      </c>
      <c r="AX239" s="614" t="s">
        <v>11</v>
      </c>
      <c r="AY239" s="615" t="s">
        <v>197</v>
      </c>
    </row>
    <row r="240" spans="2:65" s="492" customFormat="1" ht="25.5" customHeight="1">
      <c r="B240" s="493"/>
      <c r="C240" s="572" t="s">
        <v>450</v>
      </c>
      <c r="D240" s="572" t="s">
        <v>199</v>
      </c>
      <c r="E240" s="573" t="s">
        <v>2100</v>
      </c>
      <c r="F240" s="574" t="s">
        <v>2101</v>
      </c>
      <c r="G240" s="575" t="s">
        <v>213</v>
      </c>
      <c r="H240" s="576">
        <v>136.11699999999999</v>
      </c>
      <c r="I240" s="7"/>
      <c r="J240" s="577">
        <f>ROUND(I240*H240,0)</f>
        <v>0</v>
      </c>
      <c r="K240" s="574" t="s">
        <v>203</v>
      </c>
      <c r="L240" s="493"/>
      <c r="M240" s="578" t="s">
        <v>5</v>
      </c>
      <c r="N240" s="579" t="s">
        <v>53</v>
      </c>
      <c r="O240" s="494"/>
      <c r="P240" s="580">
        <f>O240*H240</f>
        <v>0</v>
      </c>
      <c r="Q240" s="580">
        <v>2.45329</v>
      </c>
      <c r="R240" s="580">
        <f>Q240*H240</f>
        <v>333.93447492999996</v>
      </c>
      <c r="S240" s="580">
        <v>0</v>
      </c>
      <c r="T240" s="581">
        <f>S240*H240</f>
        <v>0</v>
      </c>
      <c r="AR240" s="482" t="s">
        <v>129</v>
      </c>
      <c r="AT240" s="482" t="s">
        <v>199</v>
      </c>
      <c r="AU240" s="482" t="s">
        <v>89</v>
      </c>
      <c r="AY240" s="482" t="s">
        <v>197</v>
      </c>
      <c r="BE240" s="582">
        <f>IF(N240="základní",J240,0)</f>
        <v>0</v>
      </c>
      <c r="BF240" s="582">
        <f>IF(N240="snížená",J240,0)</f>
        <v>0</v>
      </c>
      <c r="BG240" s="582">
        <f>IF(N240="zákl. přenesená",J240,0)</f>
        <v>0</v>
      </c>
      <c r="BH240" s="582">
        <f>IF(N240="sníž. přenesená",J240,0)</f>
        <v>0</v>
      </c>
      <c r="BI240" s="582">
        <f>IF(N240="nulová",J240,0)</f>
        <v>0</v>
      </c>
      <c r="BJ240" s="482" t="s">
        <v>11</v>
      </c>
      <c r="BK240" s="582">
        <f>ROUND(I240*H240,0)</f>
        <v>0</v>
      </c>
      <c r="BL240" s="482" t="s">
        <v>129</v>
      </c>
      <c r="BM240" s="482" t="s">
        <v>2102</v>
      </c>
    </row>
    <row r="241" spans="2:65" s="599" customFormat="1">
      <c r="B241" s="598"/>
      <c r="D241" s="594" t="s">
        <v>205</v>
      </c>
      <c r="E241" s="600" t="s">
        <v>5</v>
      </c>
      <c r="F241" s="601" t="s">
        <v>2103</v>
      </c>
      <c r="H241" s="600" t="s">
        <v>5</v>
      </c>
      <c r="L241" s="598"/>
      <c r="M241" s="602"/>
      <c r="N241" s="603"/>
      <c r="O241" s="603"/>
      <c r="P241" s="603"/>
      <c r="Q241" s="603"/>
      <c r="R241" s="603"/>
      <c r="S241" s="603"/>
      <c r="T241" s="604"/>
      <c r="AT241" s="600" t="s">
        <v>205</v>
      </c>
      <c r="AU241" s="600" t="s">
        <v>89</v>
      </c>
      <c r="AV241" s="599" t="s">
        <v>11</v>
      </c>
      <c r="AW241" s="599" t="s">
        <v>43</v>
      </c>
      <c r="AX241" s="599" t="s">
        <v>82</v>
      </c>
      <c r="AY241" s="600" t="s">
        <v>197</v>
      </c>
    </row>
    <row r="242" spans="2:65" s="599" customFormat="1">
      <c r="B242" s="598"/>
      <c r="D242" s="594" t="s">
        <v>205</v>
      </c>
      <c r="E242" s="600" t="s">
        <v>5</v>
      </c>
      <c r="F242" s="601" t="s">
        <v>1978</v>
      </c>
      <c r="H242" s="600" t="s">
        <v>5</v>
      </c>
      <c r="L242" s="598"/>
      <c r="M242" s="602"/>
      <c r="N242" s="603"/>
      <c r="O242" s="603"/>
      <c r="P242" s="603"/>
      <c r="Q242" s="603"/>
      <c r="R242" s="603"/>
      <c r="S242" s="603"/>
      <c r="T242" s="604"/>
      <c r="AT242" s="600" t="s">
        <v>205</v>
      </c>
      <c r="AU242" s="600" t="s">
        <v>89</v>
      </c>
      <c r="AV242" s="599" t="s">
        <v>11</v>
      </c>
      <c r="AW242" s="599" t="s">
        <v>43</v>
      </c>
      <c r="AX242" s="599" t="s">
        <v>82</v>
      </c>
      <c r="AY242" s="600" t="s">
        <v>197</v>
      </c>
    </row>
    <row r="243" spans="2:65" s="606" customFormat="1">
      <c r="B243" s="605"/>
      <c r="D243" s="594" t="s">
        <v>205</v>
      </c>
      <c r="E243" s="607" t="s">
        <v>5</v>
      </c>
      <c r="F243" s="608" t="s">
        <v>2104</v>
      </c>
      <c r="H243" s="609">
        <v>10.351000000000001</v>
      </c>
      <c r="L243" s="605"/>
      <c r="M243" s="610"/>
      <c r="N243" s="611"/>
      <c r="O243" s="611"/>
      <c r="P243" s="611"/>
      <c r="Q243" s="611"/>
      <c r="R243" s="611"/>
      <c r="S243" s="611"/>
      <c r="T243" s="612"/>
      <c r="AT243" s="607" t="s">
        <v>205</v>
      </c>
      <c r="AU243" s="607" t="s">
        <v>89</v>
      </c>
      <c r="AV243" s="606" t="s">
        <v>89</v>
      </c>
      <c r="AW243" s="606" t="s">
        <v>43</v>
      </c>
      <c r="AX243" s="606" t="s">
        <v>82</v>
      </c>
      <c r="AY243" s="607" t="s">
        <v>197</v>
      </c>
    </row>
    <row r="244" spans="2:65" s="606" customFormat="1">
      <c r="B244" s="605"/>
      <c r="D244" s="594" t="s">
        <v>205</v>
      </c>
      <c r="E244" s="607" t="s">
        <v>5</v>
      </c>
      <c r="F244" s="608" t="s">
        <v>2105</v>
      </c>
      <c r="H244" s="609">
        <v>25.765999999999998</v>
      </c>
      <c r="L244" s="605"/>
      <c r="M244" s="610"/>
      <c r="N244" s="611"/>
      <c r="O244" s="611"/>
      <c r="P244" s="611"/>
      <c r="Q244" s="611"/>
      <c r="R244" s="611"/>
      <c r="S244" s="611"/>
      <c r="T244" s="612"/>
      <c r="AT244" s="607" t="s">
        <v>205</v>
      </c>
      <c r="AU244" s="607" t="s">
        <v>89</v>
      </c>
      <c r="AV244" s="606" t="s">
        <v>89</v>
      </c>
      <c r="AW244" s="606" t="s">
        <v>43</v>
      </c>
      <c r="AX244" s="606" t="s">
        <v>82</v>
      </c>
      <c r="AY244" s="607" t="s">
        <v>197</v>
      </c>
    </row>
    <row r="245" spans="2:65" s="622" customFormat="1">
      <c r="B245" s="621"/>
      <c r="D245" s="594" t="s">
        <v>205</v>
      </c>
      <c r="E245" s="623" t="s">
        <v>5</v>
      </c>
      <c r="F245" s="624" t="s">
        <v>1983</v>
      </c>
      <c r="H245" s="625">
        <v>36.116999999999997</v>
      </c>
      <c r="L245" s="621"/>
      <c r="M245" s="626"/>
      <c r="N245" s="627"/>
      <c r="O245" s="627"/>
      <c r="P245" s="627"/>
      <c r="Q245" s="627"/>
      <c r="R245" s="627"/>
      <c r="S245" s="627"/>
      <c r="T245" s="628"/>
      <c r="AT245" s="623" t="s">
        <v>205</v>
      </c>
      <c r="AU245" s="623" t="s">
        <v>89</v>
      </c>
      <c r="AV245" s="622" t="s">
        <v>114</v>
      </c>
      <c r="AW245" s="622" t="s">
        <v>43</v>
      </c>
      <c r="AX245" s="622" t="s">
        <v>82</v>
      </c>
      <c r="AY245" s="623" t="s">
        <v>197</v>
      </c>
    </row>
    <row r="246" spans="2:65" s="599" customFormat="1">
      <c r="B246" s="598"/>
      <c r="D246" s="594" t="s">
        <v>205</v>
      </c>
      <c r="E246" s="600" t="s">
        <v>5</v>
      </c>
      <c r="F246" s="601" t="s">
        <v>1984</v>
      </c>
      <c r="H246" s="600" t="s">
        <v>5</v>
      </c>
      <c r="L246" s="598"/>
      <c r="M246" s="602"/>
      <c r="N246" s="603"/>
      <c r="O246" s="603"/>
      <c r="P246" s="603"/>
      <c r="Q246" s="603"/>
      <c r="R246" s="603"/>
      <c r="S246" s="603"/>
      <c r="T246" s="604"/>
      <c r="AT246" s="600" t="s">
        <v>205</v>
      </c>
      <c r="AU246" s="600" t="s">
        <v>89</v>
      </c>
      <c r="AV246" s="599" t="s">
        <v>11</v>
      </c>
      <c r="AW246" s="599" t="s">
        <v>43</v>
      </c>
      <c r="AX246" s="599" t="s">
        <v>82</v>
      </c>
      <c r="AY246" s="600" t="s">
        <v>197</v>
      </c>
    </row>
    <row r="247" spans="2:65" s="606" customFormat="1">
      <c r="B247" s="605"/>
      <c r="D247" s="594" t="s">
        <v>205</v>
      </c>
      <c r="E247" s="607" t="s">
        <v>5</v>
      </c>
      <c r="F247" s="608" t="s">
        <v>2106</v>
      </c>
      <c r="H247" s="609">
        <v>100</v>
      </c>
      <c r="L247" s="605"/>
      <c r="M247" s="610"/>
      <c r="N247" s="611"/>
      <c r="O247" s="611"/>
      <c r="P247" s="611"/>
      <c r="Q247" s="611"/>
      <c r="R247" s="611"/>
      <c r="S247" s="611"/>
      <c r="T247" s="612"/>
      <c r="AT247" s="607" t="s">
        <v>205</v>
      </c>
      <c r="AU247" s="607" t="s">
        <v>89</v>
      </c>
      <c r="AV247" s="606" t="s">
        <v>89</v>
      </c>
      <c r="AW247" s="606" t="s">
        <v>43</v>
      </c>
      <c r="AX247" s="606" t="s">
        <v>82</v>
      </c>
      <c r="AY247" s="607" t="s">
        <v>197</v>
      </c>
    </row>
    <row r="248" spans="2:65" s="622" customFormat="1">
      <c r="B248" s="621"/>
      <c r="D248" s="594" t="s">
        <v>205</v>
      </c>
      <c r="E248" s="623" t="s">
        <v>5</v>
      </c>
      <c r="F248" s="624" t="s">
        <v>2107</v>
      </c>
      <c r="H248" s="625">
        <v>100</v>
      </c>
      <c r="L248" s="621"/>
      <c r="M248" s="626"/>
      <c r="N248" s="627"/>
      <c r="O248" s="627"/>
      <c r="P248" s="627"/>
      <c r="Q248" s="627"/>
      <c r="R248" s="627"/>
      <c r="S248" s="627"/>
      <c r="T248" s="628"/>
      <c r="AT248" s="623" t="s">
        <v>205</v>
      </c>
      <c r="AU248" s="623" t="s">
        <v>89</v>
      </c>
      <c r="AV248" s="622" t="s">
        <v>114</v>
      </c>
      <c r="AW248" s="622" t="s">
        <v>43</v>
      </c>
      <c r="AX248" s="622" t="s">
        <v>82</v>
      </c>
      <c r="AY248" s="623" t="s">
        <v>197</v>
      </c>
    </row>
    <row r="249" spans="2:65" s="614" customFormat="1">
      <c r="B249" s="613"/>
      <c r="D249" s="594" t="s">
        <v>205</v>
      </c>
      <c r="E249" s="615" t="s">
        <v>5</v>
      </c>
      <c r="F249" s="616" t="s">
        <v>210</v>
      </c>
      <c r="H249" s="617">
        <v>136.11699999999999</v>
      </c>
      <c r="L249" s="613"/>
      <c r="M249" s="618"/>
      <c r="N249" s="619"/>
      <c r="O249" s="619"/>
      <c r="P249" s="619"/>
      <c r="Q249" s="619"/>
      <c r="R249" s="619"/>
      <c r="S249" s="619"/>
      <c r="T249" s="620"/>
      <c r="AT249" s="615" t="s">
        <v>205</v>
      </c>
      <c r="AU249" s="615" t="s">
        <v>89</v>
      </c>
      <c r="AV249" s="614" t="s">
        <v>129</v>
      </c>
      <c r="AW249" s="614" t="s">
        <v>43</v>
      </c>
      <c r="AX249" s="614" t="s">
        <v>11</v>
      </c>
      <c r="AY249" s="615" t="s">
        <v>197</v>
      </c>
    </row>
    <row r="250" spans="2:65" s="492" customFormat="1" ht="38.25" customHeight="1">
      <c r="B250" s="493"/>
      <c r="C250" s="572" t="s">
        <v>458</v>
      </c>
      <c r="D250" s="572" t="s">
        <v>199</v>
      </c>
      <c r="E250" s="573" t="s">
        <v>2108</v>
      </c>
      <c r="F250" s="574" t="s">
        <v>2109</v>
      </c>
      <c r="G250" s="575" t="s">
        <v>290</v>
      </c>
      <c r="H250" s="576">
        <v>107.437</v>
      </c>
      <c r="I250" s="7"/>
      <c r="J250" s="577">
        <f>ROUND(I250*H250,0)</f>
        <v>0</v>
      </c>
      <c r="K250" s="574" t="s">
        <v>203</v>
      </c>
      <c r="L250" s="493"/>
      <c r="M250" s="578" t="s">
        <v>5</v>
      </c>
      <c r="N250" s="579" t="s">
        <v>53</v>
      </c>
      <c r="O250" s="494"/>
      <c r="P250" s="580">
        <f>O250*H250</f>
        <v>0</v>
      </c>
      <c r="Q250" s="580">
        <v>1.0300000000000001E-3</v>
      </c>
      <c r="R250" s="580">
        <f>Q250*H250</f>
        <v>0.11066011000000001</v>
      </c>
      <c r="S250" s="580">
        <v>0</v>
      </c>
      <c r="T250" s="581">
        <f>S250*H250</f>
        <v>0</v>
      </c>
      <c r="AR250" s="482" t="s">
        <v>129</v>
      </c>
      <c r="AT250" s="482" t="s">
        <v>199</v>
      </c>
      <c r="AU250" s="482" t="s">
        <v>89</v>
      </c>
      <c r="AY250" s="482" t="s">
        <v>197</v>
      </c>
      <c r="BE250" s="582">
        <f>IF(N250="základní",J250,0)</f>
        <v>0</v>
      </c>
      <c r="BF250" s="582">
        <f>IF(N250="snížená",J250,0)</f>
        <v>0</v>
      </c>
      <c r="BG250" s="582">
        <f>IF(N250="zákl. přenesená",J250,0)</f>
        <v>0</v>
      </c>
      <c r="BH250" s="582">
        <f>IF(N250="sníž. přenesená",J250,0)</f>
        <v>0</v>
      </c>
      <c r="BI250" s="582">
        <f>IF(N250="nulová",J250,0)</f>
        <v>0</v>
      </c>
      <c r="BJ250" s="482" t="s">
        <v>11</v>
      </c>
      <c r="BK250" s="582">
        <f>ROUND(I250*H250,0)</f>
        <v>0</v>
      </c>
      <c r="BL250" s="482" t="s">
        <v>129</v>
      </c>
      <c r="BM250" s="482" t="s">
        <v>2110</v>
      </c>
    </row>
    <row r="251" spans="2:65" s="599" customFormat="1">
      <c r="B251" s="598"/>
      <c r="D251" s="594" t="s">
        <v>205</v>
      </c>
      <c r="E251" s="600" t="s">
        <v>5</v>
      </c>
      <c r="F251" s="601" t="s">
        <v>2103</v>
      </c>
      <c r="H251" s="600" t="s">
        <v>5</v>
      </c>
      <c r="L251" s="598"/>
      <c r="M251" s="602"/>
      <c r="N251" s="603"/>
      <c r="O251" s="603"/>
      <c r="P251" s="603"/>
      <c r="Q251" s="603"/>
      <c r="R251" s="603"/>
      <c r="S251" s="603"/>
      <c r="T251" s="604"/>
      <c r="AT251" s="600" t="s">
        <v>205</v>
      </c>
      <c r="AU251" s="600" t="s">
        <v>89</v>
      </c>
      <c r="AV251" s="599" t="s">
        <v>11</v>
      </c>
      <c r="AW251" s="599" t="s">
        <v>43</v>
      </c>
      <c r="AX251" s="599" t="s">
        <v>82</v>
      </c>
      <c r="AY251" s="600" t="s">
        <v>197</v>
      </c>
    </row>
    <row r="252" spans="2:65" s="599" customFormat="1">
      <c r="B252" s="598"/>
      <c r="D252" s="594" t="s">
        <v>205</v>
      </c>
      <c r="E252" s="600" t="s">
        <v>5</v>
      </c>
      <c r="F252" s="601" t="s">
        <v>1978</v>
      </c>
      <c r="H252" s="600" t="s">
        <v>5</v>
      </c>
      <c r="L252" s="598"/>
      <c r="M252" s="602"/>
      <c r="N252" s="603"/>
      <c r="O252" s="603"/>
      <c r="P252" s="603"/>
      <c r="Q252" s="603"/>
      <c r="R252" s="603"/>
      <c r="S252" s="603"/>
      <c r="T252" s="604"/>
      <c r="AT252" s="600" t="s">
        <v>205</v>
      </c>
      <c r="AU252" s="600" t="s">
        <v>89</v>
      </c>
      <c r="AV252" s="599" t="s">
        <v>11</v>
      </c>
      <c r="AW252" s="599" t="s">
        <v>43</v>
      </c>
      <c r="AX252" s="599" t="s">
        <v>82</v>
      </c>
      <c r="AY252" s="600" t="s">
        <v>197</v>
      </c>
    </row>
    <row r="253" spans="2:65" s="606" customFormat="1">
      <c r="B253" s="605"/>
      <c r="D253" s="594" t="s">
        <v>205</v>
      </c>
      <c r="E253" s="607" t="s">
        <v>5</v>
      </c>
      <c r="F253" s="608" t="s">
        <v>2111</v>
      </c>
      <c r="H253" s="609">
        <v>10.032</v>
      </c>
      <c r="L253" s="605"/>
      <c r="M253" s="610"/>
      <c r="N253" s="611"/>
      <c r="O253" s="611"/>
      <c r="P253" s="611"/>
      <c r="Q253" s="611"/>
      <c r="R253" s="611"/>
      <c r="S253" s="611"/>
      <c r="T253" s="612"/>
      <c r="AT253" s="607" t="s">
        <v>205</v>
      </c>
      <c r="AU253" s="607" t="s">
        <v>89</v>
      </c>
      <c r="AV253" s="606" t="s">
        <v>89</v>
      </c>
      <c r="AW253" s="606" t="s">
        <v>43</v>
      </c>
      <c r="AX253" s="606" t="s">
        <v>82</v>
      </c>
      <c r="AY253" s="607" t="s">
        <v>197</v>
      </c>
    </row>
    <row r="254" spans="2:65" s="606" customFormat="1">
      <c r="B254" s="605"/>
      <c r="D254" s="594" t="s">
        <v>205</v>
      </c>
      <c r="E254" s="607" t="s">
        <v>5</v>
      </c>
      <c r="F254" s="608" t="s">
        <v>2112</v>
      </c>
      <c r="H254" s="609">
        <v>16.175999999999998</v>
      </c>
      <c r="L254" s="605"/>
      <c r="M254" s="610"/>
      <c r="N254" s="611"/>
      <c r="O254" s="611"/>
      <c r="P254" s="611"/>
      <c r="Q254" s="611"/>
      <c r="R254" s="611"/>
      <c r="S254" s="611"/>
      <c r="T254" s="612"/>
      <c r="AT254" s="607" t="s">
        <v>205</v>
      </c>
      <c r="AU254" s="607" t="s">
        <v>89</v>
      </c>
      <c r="AV254" s="606" t="s">
        <v>89</v>
      </c>
      <c r="AW254" s="606" t="s">
        <v>43</v>
      </c>
      <c r="AX254" s="606" t="s">
        <v>82</v>
      </c>
      <c r="AY254" s="607" t="s">
        <v>197</v>
      </c>
    </row>
    <row r="255" spans="2:65" s="622" customFormat="1">
      <c r="B255" s="621"/>
      <c r="D255" s="594" t="s">
        <v>205</v>
      </c>
      <c r="E255" s="623" t="s">
        <v>5</v>
      </c>
      <c r="F255" s="624" t="s">
        <v>1983</v>
      </c>
      <c r="H255" s="625">
        <v>26.207999999999998</v>
      </c>
      <c r="L255" s="621"/>
      <c r="M255" s="626"/>
      <c r="N255" s="627"/>
      <c r="O255" s="627"/>
      <c r="P255" s="627"/>
      <c r="Q255" s="627"/>
      <c r="R255" s="627"/>
      <c r="S255" s="627"/>
      <c r="T255" s="628"/>
      <c r="AT255" s="623" t="s">
        <v>205</v>
      </c>
      <c r="AU255" s="623" t="s">
        <v>89</v>
      </c>
      <c r="AV255" s="622" t="s">
        <v>114</v>
      </c>
      <c r="AW255" s="622" t="s">
        <v>43</v>
      </c>
      <c r="AX255" s="622" t="s">
        <v>82</v>
      </c>
      <c r="AY255" s="623" t="s">
        <v>197</v>
      </c>
    </row>
    <row r="256" spans="2:65" s="599" customFormat="1">
      <c r="B256" s="598"/>
      <c r="D256" s="594" t="s">
        <v>205</v>
      </c>
      <c r="E256" s="600" t="s">
        <v>5</v>
      </c>
      <c r="F256" s="601" t="s">
        <v>1984</v>
      </c>
      <c r="H256" s="600" t="s">
        <v>5</v>
      </c>
      <c r="L256" s="598"/>
      <c r="M256" s="602"/>
      <c r="N256" s="603"/>
      <c r="O256" s="603"/>
      <c r="P256" s="603"/>
      <c r="Q256" s="603"/>
      <c r="R256" s="603"/>
      <c r="S256" s="603"/>
      <c r="T256" s="604"/>
      <c r="AT256" s="600" t="s">
        <v>205</v>
      </c>
      <c r="AU256" s="600" t="s">
        <v>89</v>
      </c>
      <c r="AV256" s="599" t="s">
        <v>11</v>
      </c>
      <c r="AW256" s="599" t="s">
        <v>43</v>
      </c>
      <c r="AX256" s="599" t="s">
        <v>82</v>
      </c>
      <c r="AY256" s="600" t="s">
        <v>197</v>
      </c>
    </row>
    <row r="257" spans="2:65" s="606" customFormat="1">
      <c r="B257" s="605"/>
      <c r="D257" s="594" t="s">
        <v>205</v>
      </c>
      <c r="E257" s="607" t="s">
        <v>5</v>
      </c>
      <c r="F257" s="608" t="s">
        <v>2113</v>
      </c>
      <c r="H257" s="609">
        <v>81.228999999999999</v>
      </c>
      <c r="L257" s="605"/>
      <c r="M257" s="610"/>
      <c r="N257" s="611"/>
      <c r="O257" s="611"/>
      <c r="P257" s="611"/>
      <c r="Q257" s="611"/>
      <c r="R257" s="611"/>
      <c r="S257" s="611"/>
      <c r="T257" s="612"/>
      <c r="AT257" s="607" t="s">
        <v>205</v>
      </c>
      <c r="AU257" s="607" t="s">
        <v>89</v>
      </c>
      <c r="AV257" s="606" t="s">
        <v>89</v>
      </c>
      <c r="AW257" s="606" t="s">
        <v>43</v>
      </c>
      <c r="AX257" s="606" t="s">
        <v>82</v>
      </c>
      <c r="AY257" s="607" t="s">
        <v>197</v>
      </c>
    </row>
    <row r="258" spans="2:65" s="622" customFormat="1">
      <c r="B258" s="621"/>
      <c r="D258" s="594" t="s">
        <v>205</v>
      </c>
      <c r="E258" s="623" t="s">
        <v>5</v>
      </c>
      <c r="F258" s="624" t="s">
        <v>2107</v>
      </c>
      <c r="H258" s="625">
        <v>81.228999999999999</v>
      </c>
      <c r="L258" s="621"/>
      <c r="M258" s="626"/>
      <c r="N258" s="627"/>
      <c r="O258" s="627"/>
      <c r="P258" s="627"/>
      <c r="Q258" s="627"/>
      <c r="R258" s="627"/>
      <c r="S258" s="627"/>
      <c r="T258" s="628"/>
      <c r="AT258" s="623" t="s">
        <v>205</v>
      </c>
      <c r="AU258" s="623" t="s">
        <v>89</v>
      </c>
      <c r="AV258" s="622" t="s">
        <v>114</v>
      </c>
      <c r="AW258" s="622" t="s">
        <v>43</v>
      </c>
      <c r="AX258" s="622" t="s">
        <v>82</v>
      </c>
      <c r="AY258" s="623" t="s">
        <v>197</v>
      </c>
    </row>
    <row r="259" spans="2:65" s="614" customFormat="1">
      <c r="B259" s="613"/>
      <c r="D259" s="594" t="s">
        <v>205</v>
      </c>
      <c r="E259" s="615" t="s">
        <v>5</v>
      </c>
      <c r="F259" s="616" t="s">
        <v>210</v>
      </c>
      <c r="H259" s="617">
        <v>107.437</v>
      </c>
      <c r="L259" s="613"/>
      <c r="M259" s="618"/>
      <c r="N259" s="619"/>
      <c r="O259" s="619"/>
      <c r="P259" s="619"/>
      <c r="Q259" s="619"/>
      <c r="R259" s="619"/>
      <c r="S259" s="619"/>
      <c r="T259" s="620"/>
      <c r="AT259" s="615" t="s">
        <v>205</v>
      </c>
      <c r="AU259" s="615" t="s">
        <v>89</v>
      </c>
      <c r="AV259" s="614" t="s">
        <v>129</v>
      </c>
      <c r="AW259" s="614" t="s">
        <v>43</v>
      </c>
      <c r="AX259" s="614" t="s">
        <v>11</v>
      </c>
      <c r="AY259" s="615" t="s">
        <v>197</v>
      </c>
    </row>
    <row r="260" spans="2:65" s="492" customFormat="1" ht="38.25" customHeight="1">
      <c r="B260" s="493"/>
      <c r="C260" s="572" t="s">
        <v>466</v>
      </c>
      <c r="D260" s="572" t="s">
        <v>199</v>
      </c>
      <c r="E260" s="573" t="s">
        <v>2114</v>
      </c>
      <c r="F260" s="574" t="s">
        <v>2115</v>
      </c>
      <c r="G260" s="575" t="s">
        <v>290</v>
      </c>
      <c r="H260" s="576">
        <v>107.437</v>
      </c>
      <c r="I260" s="7"/>
      <c r="J260" s="577">
        <f>ROUND(I260*H260,0)</f>
        <v>0</v>
      </c>
      <c r="K260" s="574" t="s">
        <v>203</v>
      </c>
      <c r="L260" s="493"/>
      <c r="M260" s="578" t="s">
        <v>5</v>
      </c>
      <c r="N260" s="579" t="s">
        <v>53</v>
      </c>
      <c r="O260" s="494"/>
      <c r="P260" s="580">
        <f>O260*H260</f>
        <v>0</v>
      </c>
      <c r="Q260" s="580">
        <v>0</v>
      </c>
      <c r="R260" s="580">
        <f>Q260*H260</f>
        <v>0</v>
      </c>
      <c r="S260" s="580">
        <v>0</v>
      </c>
      <c r="T260" s="581">
        <f>S260*H260</f>
        <v>0</v>
      </c>
      <c r="AR260" s="482" t="s">
        <v>129</v>
      </c>
      <c r="AT260" s="482" t="s">
        <v>199</v>
      </c>
      <c r="AU260" s="482" t="s">
        <v>89</v>
      </c>
      <c r="AY260" s="482" t="s">
        <v>197</v>
      </c>
      <c r="BE260" s="582">
        <f>IF(N260="základní",J260,0)</f>
        <v>0</v>
      </c>
      <c r="BF260" s="582">
        <f>IF(N260="snížená",J260,0)</f>
        <v>0</v>
      </c>
      <c r="BG260" s="582">
        <f>IF(N260="zákl. přenesená",J260,0)</f>
        <v>0</v>
      </c>
      <c r="BH260" s="582">
        <f>IF(N260="sníž. přenesená",J260,0)</f>
        <v>0</v>
      </c>
      <c r="BI260" s="582">
        <f>IF(N260="nulová",J260,0)</f>
        <v>0</v>
      </c>
      <c r="BJ260" s="482" t="s">
        <v>11</v>
      </c>
      <c r="BK260" s="582">
        <f>ROUND(I260*H260,0)</f>
        <v>0</v>
      </c>
      <c r="BL260" s="482" t="s">
        <v>129</v>
      </c>
      <c r="BM260" s="482" t="s">
        <v>2116</v>
      </c>
    </row>
    <row r="261" spans="2:65" s="492" customFormat="1" ht="16.5" customHeight="1">
      <c r="B261" s="493"/>
      <c r="C261" s="572" t="s">
        <v>604</v>
      </c>
      <c r="D261" s="572" t="s">
        <v>199</v>
      </c>
      <c r="E261" s="573" t="s">
        <v>2117</v>
      </c>
      <c r="F261" s="574" t="s">
        <v>2118</v>
      </c>
      <c r="G261" s="575" t="s">
        <v>271</v>
      </c>
      <c r="H261" s="576">
        <v>12.250999999999999</v>
      </c>
      <c r="I261" s="7"/>
      <c r="J261" s="577">
        <f>ROUND(I261*H261,0)</f>
        <v>0</v>
      </c>
      <c r="K261" s="574" t="s">
        <v>203</v>
      </c>
      <c r="L261" s="493"/>
      <c r="M261" s="578" t="s">
        <v>5</v>
      </c>
      <c r="N261" s="579" t="s">
        <v>53</v>
      </c>
      <c r="O261" s="494"/>
      <c r="P261" s="580">
        <f>O261*H261</f>
        <v>0</v>
      </c>
      <c r="Q261" s="580">
        <v>1.0601700000000001</v>
      </c>
      <c r="R261" s="580">
        <f>Q261*H261</f>
        <v>12.98814267</v>
      </c>
      <c r="S261" s="580">
        <v>0</v>
      </c>
      <c r="T261" s="581">
        <f>S261*H261</f>
        <v>0</v>
      </c>
      <c r="AR261" s="482" t="s">
        <v>129</v>
      </c>
      <c r="AT261" s="482" t="s">
        <v>199</v>
      </c>
      <c r="AU261" s="482" t="s">
        <v>89</v>
      </c>
      <c r="AY261" s="482" t="s">
        <v>197</v>
      </c>
      <c r="BE261" s="582">
        <f>IF(N261="základní",J261,0)</f>
        <v>0</v>
      </c>
      <c r="BF261" s="582">
        <f>IF(N261="snížená",J261,0)</f>
        <v>0</v>
      </c>
      <c r="BG261" s="582">
        <f>IF(N261="zákl. přenesená",J261,0)</f>
        <v>0</v>
      </c>
      <c r="BH261" s="582">
        <f>IF(N261="sníž. přenesená",J261,0)</f>
        <v>0</v>
      </c>
      <c r="BI261" s="582">
        <f>IF(N261="nulová",J261,0)</f>
        <v>0</v>
      </c>
      <c r="BJ261" s="482" t="s">
        <v>11</v>
      </c>
      <c r="BK261" s="582">
        <f>ROUND(I261*H261,0)</f>
        <v>0</v>
      </c>
      <c r="BL261" s="482" t="s">
        <v>129</v>
      </c>
      <c r="BM261" s="482" t="s">
        <v>2119</v>
      </c>
    </row>
    <row r="262" spans="2:65" s="492" customFormat="1" ht="27">
      <c r="B262" s="493"/>
      <c r="D262" s="594" t="s">
        <v>257</v>
      </c>
      <c r="F262" s="595" t="s">
        <v>2120</v>
      </c>
      <c r="L262" s="493"/>
      <c r="M262" s="596"/>
      <c r="N262" s="494"/>
      <c r="O262" s="494"/>
      <c r="P262" s="494"/>
      <c r="Q262" s="494"/>
      <c r="R262" s="494"/>
      <c r="S262" s="494"/>
      <c r="T262" s="597"/>
      <c r="AT262" s="482" t="s">
        <v>257</v>
      </c>
      <c r="AU262" s="482" t="s">
        <v>89</v>
      </c>
    </row>
    <row r="263" spans="2:65" s="599" customFormat="1">
      <c r="B263" s="598"/>
      <c r="D263" s="594" t="s">
        <v>205</v>
      </c>
      <c r="E263" s="600" t="s">
        <v>5</v>
      </c>
      <c r="F263" s="601" t="s">
        <v>2121</v>
      </c>
      <c r="H263" s="600" t="s">
        <v>5</v>
      </c>
      <c r="L263" s="598"/>
      <c r="M263" s="602"/>
      <c r="N263" s="603"/>
      <c r="O263" s="603"/>
      <c r="P263" s="603"/>
      <c r="Q263" s="603"/>
      <c r="R263" s="603"/>
      <c r="S263" s="603"/>
      <c r="T263" s="604"/>
      <c r="AT263" s="600" t="s">
        <v>205</v>
      </c>
      <c r="AU263" s="600" t="s">
        <v>89</v>
      </c>
      <c r="AV263" s="599" t="s">
        <v>11</v>
      </c>
      <c r="AW263" s="599" t="s">
        <v>43</v>
      </c>
      <c r="AX263" s="599" t="s">
        <v>82</v>
      </c>
      <c r="AY263" s="600" t="s">
        <v>197</v>
      </c>
    </row>
    <row r="264" spans="2:65" s="606" customFormat="1">
      <c r="B264" s="605"/>
      <c r="D264" s="594" t="s">
        <v>205</v>
      </c>
      <c r="E264" s="607" t="s">
        <v>5</v>
      </c>
      <c r="F264" s="608" t="s">
        <v>2122</v>
      </c>
      <c r="H264" s="609">
        <v>12.250999999999999</v>
      </c>
      <c r="L264" s="605"/>
      <c r="M264" s="610"/>
      <c r="N264" s="611"/>
      <c r="O264" s="611"/>
      <c r="P264" s="611"/>
      <c r="Q264" s="611"/>
      <c r="R264" s="611"/>
      <c r="S264" s="611"/>
      <c r="T264" s="612"/>
      <c r="AT264" s="607" t="s">
        <v>205</v>
      </c>
      <c r="AU264" s="607" t="s">
        <v>89</v>
      </c>
      <c r="AV264" s="606" t="s">
        <v>89</v>
      </c>
      <c r="AW264" s="606" t="s">
        <v>43</v>
      </c>
      <c r="AX264" s="606" t="s">
        <v>82</v>
      </c>
      <c r="AY264" s="607" t="s">
        <v>197</v>
      </c>
    </row>
    <row r="265" spans="2:65" s="614" customFormat="1">
      <c r="B265" s="613"/>
      <c r="D265" s="594" t="s">
        <v>205</v>
      </c>
      <c r="E265" s="615" t="s">
        <v>5</v>
      </c>
      <c r="F265" s="616" t="s">
        <v>210</v>
      </c>
      <c r="H265" s="617">
        <v>12.250999999999999</v>
      </c>
      <c r="L265" s="613"/>
      <c r="M265" s="618"/>
      <c r="N265" s="619"/>
      <c r="O265" s="619"/>
      <c r="P265" s="619"/>
      <c r="Q265" s="619"/>
      <c r="R265" s="619"/>
      <c r="S265" s="619"/>
      <c r="T265" s="620"/>
      <c r="AT265" s="615" t="s">
        <v>205</v>
      </c>
      <c r="AU265" s="615" t="s">
        <v>89</v>
      </c>
      <c r="AV265" s="614" t="s">
        <v>129</v>
      </c>
      <c r="AW265" s="614" t="s">
        <v>43</v>
      </c>
      <c r="AX265" s="614" t="s">
        <v>11</v>
      </c>
      <c r="AY265" s="615" t="s">
        <v>197</v>
      </c>
    </row>
    <row r="266" spans="2:65" s="492" customFormat="1" ht="25.5" customHeight="1">
      <c r="B266" s="493"/>
      <c r="C266" s="572" t="s">
        <v>608</v>
      </c>
      <c r="D266" s="572" t="s">
        <v>199</v>
      </c>
      <c r="E266" s="573" t="s">
        <v>2123</v>
      </c>
      <c r="F266" s="574" t="s">
        <v>2124</v>
      </c>
      <c r="G266" s="575" t="s">
        <v>213</v>
      </c>
      <c r="H266" s="576">
        <v>1.742</v>
      </c>
      <c r="I266" s="7"/>
      <c r="J266" s="577">
        <f>ROUND(I266*H266,0)</f>
        <v>0</v>
      </c>
      <c r="K266" s="574" t="s">
        <v>203</v>
      </c>
      <c r="L266" s="493"/>
      <c r="M266" s="578" t="s">
        <v>5</v>
      </c>
      <c r="N266" s="579" t="s">
        <v>53</v>
      </c>
      <c r="O266" s="494"/>
      <c r="P266" s="580">
        <f>O266*H266</f>
        <v>0</v>
      </c>
      <c r="Q266" s="580">
        <v>2.45329</v>
      </c>
      <c r="R266" s="580">
        <f>Q266*H266</f>
        <v>4.2736311799999998</v>
      </c>
      <c r="S266" s="580">
        <v>0</v>
      </c>
      <c r="T266" s="581">
        <f>S266*H266</f>
        <v>0</v>
      </c>
      <c r="AR266" s="482" t="s">
        <v>129</v>
      </c>
      <c r="AT266" s="482" t="s">
        <v>199</v>
      </c>
      <c r="AU266" s="482" t="s">
        <v>89</v>
      </c>
      <c r="AY266" s="482" t="s">
        <v>197</v>
      </c>
      <c r="BE266" s="582">
        <f>IF(N266="základní",J266,0)</f>
        <v>0</v>
      </c>
      <c r="BF266" s="582">
        <f>IF(N266="snížená",J266,0)</f>
        <v>0</v>
      </c>
      <c r="BG266" s="582">
        <f>IF(N266="zákl. přenesená",J266,0)</f>
        <v>0</v>
      </c>
      <c r="BH266" s="582">
        <f>IF(N266="sníž. přenesená",J266,0)</f>
        <v>0</v>
      </c>
      <c r="BI266" s="582">
        <f>IF(N266="nulová",J266,0)</f>
        <v>0</v>
      </c>
      <c r="BJ266" s="482" t="s">
        <v>11</v>
      </c>
      <c r="BK266" s="582">
        <f>ROUND(I266*H266,0)</f>
        <v>0</v>
      </c>
      <c r="BL266" s="482" t="s">
        <v>129</v>
      </c>
      <c r="BM266" s="482" t="s">
        <v>2125</v>
      </c>
    </row>
    <row r="267" spans="2:65" s="599" customFormat="1">
      <c r="B267" s="598"/>
      <c r="D267" s="594" t="s">
        <v>205</v>
      </c>
      <c r="E267" s="600" t="s">
        <v>5</v>
      </c>
      <c r="F267" s="601" t="s">
        <v>2103</v>
      </c>
      <c r="H267" s="600" t="s">
        <v>5</v>
      </c>
      <c r="L267" s="598"/>
      <c r="M267" s="602"/>
      <c r="N267" s="603"/>
      <c r="O267" s="603"/>
      <c r="P267" s="603"/>
      <c r="Q267" s="603"/>
      <c r="R267" s="603"/>
      <c r="S267" s="603"/>
      <c r="T267" s="604"/>
      <c r="AT267" s="600" t="s">
        <v>205</v>
      </c>
      <c r="AU267" s="600" t="s">
        <v>89</v>
      </c>
      <c r="AV267" s="599" t="s">
        <v>11</v>
      </c>
      <c r="AW267" s="599" t="s">
        <v>43</v>
      </c>
      <c r="AX267" s="599" t="s">
        <v>82</v>
      </c>
      <c r="AY267" s="600" t="s">
        <v>197</v>
      </c>
    </row>
    <row r="268" spans="2:65" s="599" customFormat="1">
      <c r="B268" s="598"/>
      <c r="D268" s="594" t="s">
        <v>205</v>
      </c>
      <c r="E268" s="600" t="s">
        <v>5</v>
      </c>
      <c r="F268" s="601" t="s">
        <v>2126</v>
      </c>
      <c r="H268" s="600" t="s">
        <v>5</v>
      </c>
      <c r="L268" s="598"/>
      <c r="M268" s="602"/>
      <c r="N268" s="603"/>
      <c r="O268" s="603"/>
      <c r="P268" s="603"/>
      <c r="Q268" s="603"/>
      <c r="R268" s="603"/>
      <c r="S268" s="603"/>
      <c r="T268" s="604"/>
      <c r="AT268" s="600" t="s">
        <v>205</v>
      </c>
      <c r="AU268" s="600" t="s">
        <v>89</v>
      </c>
      <c r="AV268" s="599" t="s">
        <v>11</v>
      </c>
      <c r="AW268" s="599" t="s">
        <v>43</v>
      </c>
      <c r="AX268" s="599" t="s">
        <v>82</v>
      </c>
      <c r="AY268" s="600" t="s">
        <v>197</v>
      </c>
    </row>
    <row r="269" spans="2:65" s="606" customFormat="1">
      <c r="B269" s="605"/>
      <c r="D269" s="594" t="s">
        <v>205</v>
      </c>
      <c r="E269" s="607" t="s">
        <v>5</v>
      </c>
      <c r="F269" s="608" t="s">
        <v>2127</v>
      </c>
      <c r="H269" s="609">
        <v>0.83199999999999996</v>
      </c>
      <c r="L269" s="605"/>
      <c r="M269" s="610"/>
      <c r="N269" s="611"/>
      <c r="O269" s="611"/>
      <c r="P269" s="611"/>
      <c r="Q269" s="611"/>
      <c r="R269" s="611"/>
      <c r="S269" s="611"/>
      <c r="T269" s="612"/>
      <c r="AT269" s="607" t="s">
        <v>205</v>
      </c>
      <c r="AU269" s="607" t="s">
        <v>89</v>
      </c>
      <c r="AV269" s="606" t="s">
        <v>89</v>
      </c>
      <c r="AW269" s="606" t="s">
        <v>43</v>
      </c>
      <c r="AX269" s="606" t="s">
        <v>82</v>
      </c>
      <c r="AY269" s="607" t="s">
        <v>197</v>
      </c>
    </row>
    <row r="270" spans="2:65" s="606" customFormat="1">
      <c r="B270" s="605"/>
      <c r="D270" s="594" t="s">
        <v>205</v>
      </c>
      <c r="E270" s="607" t="s">
        <v>5</v>
      </c>
      <c r="F270" s="608" t="s">
        <v>2128</v>
      </c>
      <c r="H270" s="609">
        <v>0.91</v>
      </c>
      <c r="L270" s="605"/>
      <c r="M270" s="610"/>
      <c r="N270" s="611"/>
      <c r="O270" s="611"/>
      <c r="P270" s="611"/>
      <c r="Q270" s="611"/>
      <c r="R270" s="611"/>
      <c r="S270" s="611"/>
      <c r="T270" s="612"/>
      <c r="AT270" s="607" t="s">
        <v>205</v>
      </c>
      <c r="AU270" s="607" t="s">
        <v>89</v>
      </c>
      <c r="AV270" s="606" t="s">
        <v>89</v>
      </c>
      <c r="AW270" s="606" t="s">
        <v>43</v>
      </c>
      <c r="AX270" s="606" t="s">
        <v>82</v>
      </c>
      <c r="AY270" s="607" t="s">
        <v>197</v>
      </c>
    </row>
    <row r="271" spans="2:65" s="622" customFormat="1">
      <c r="B271" s="621"/>
      <c r="D271" s="594" t="s">
        <v>205</v>
      </c>
      <c r="E271" s="623" t="s">
        <v>5</v>
      </c>
      <c r="F271" s="624" t="s">
        <v>2129</v>
      </c>
      <c r="H271" s="625">
        <v>1.742</v>
      </c>
      <c r="L271" s="621"/>
      <c r="M271" s="626"/>
      <c r="N271" s="627"/>
      <c r="O271" s="627"/>
      <c r="P271" s="627"/>
      <c r="Q271" s="627"/>
      <c r="R271" s="627"/>
      <c r="S271" s="627"/>
      <c r="T271" s="628"/>
      <c r="AT271" s="623" t="s">
        <v>205</v>
      </c>
      <c r="AU271" s="623" t="s">
        <v>89</v>
      </c>
      <c r="AV271" s="622" t="s">
        <v>114</v>
      </c>
      <c r="AW271" s="622" t="s">
        <v>43</v>
      </c>
      <c r="AX271" s="622" t="s">
        <v>82</v>
      </c>
      <c r="AY271" s="623" t="s">
        <v>197</v>
      </c>
    </row>
    <row r="272" spans="2:65" s="614" customFormat="1">
      <c r="B272" s="613"/>
      <c r="D272" s="594" t="s">
        <v>205</v>
      </c>
      <c r="E272" s="615" t="s">
        <v>5</v>
      </c>
      <c r="F272" s="616" t="s">
        <v>210</v>
      </c>
      <c r="H272" s="617">
        <v>1.742</v>
      </c>
      <c r="L272" s="613"/>
      <c r="M272" s="618"/>
      <c r="N272" s="619"/>
      <c r="O272" s="619"/>
      <c r="P272" s="619"/>
      <c r="Q272" s="619"/>
      <c r="R272" s="619"/>
      <c r="S272" s="619"/>
      <c r="T272" s="620"/>
      <c r="AT272" s="615" t="s">
        <v>205</v>
      </c>
      <c r="AU272" s="615" t="s">
        <v>89</v>
      </c>
      <c r="AV272" s="614" t="s">
        <v>129</v>
      </c>
      <c r="AW272" s="614" t="s">
        <v>43</v>
      </c>
      <c r="AX272" s="614" t="s">
        <v>11</v>
      </c>
      <c r="AY272" s="615" t="s">
        <v>197</v>
      </c>
    </row>
    <row r="273" spans="2:65" s="492" customFormat="1" ht="38.25" customHeight="1">
      <c r="B273" s="493"/>
      <c r="C273" s="572" t="s">
        <v>705</v>
      </c>
      <c r="D273" s="572" t="s">
        <v>199</v>
      </c>
      <c r="E273" s="573" t="s">
        <v>2130</v>
      </c>
      <c r="F273" s="574" t="s">
        <v>2131</v>
      </c>
      <c r="G273" s="575" t="s">
        <v>290</v>
      </c>
      <c r="H273" s="576">
        <v>9.1</v>
      </c>
      <c r="I273" s="7"/>
      <c r="J273" s="577">
        <f>ROUND(I273*H273,0)</f>
        <v>0</v>
      </c>
      <c r="K273" s="574" t="s">
        <v>203</v>
      </c>
      <c r="L273" s="493"/>
      <c r="M273" s="578" t="s">
        <v>5</v>
      </c>
      <c r="N273" s="579" t="s">
        <v>53</v>
      </c>
      <c r="O273" s="494"/>
      <c r="P273" s="580">
        <f>O273*H273</f>
        <v>0</v>
      </c>
      <c r="Q273" s="580">
        <v>1.0300000000000001E-3</v>
      </c>
      <c r="R273" s="580">
        <f>Q273*H273</f>
        <v>9.3730000000000011E-3</v>
      </c>
      <c r="S273" s="580">
        <v>0</v>
      </c>
      <c r="T273" s="581">
        <f>S273*H273</f>
        <v>0</v>
      </c>
      <c r="AR273" s="482" t="s">
        <v>129</v>
      </c>
      <c r="AT273" s="482" t="s">
        <v>199</v>
      </c>
      <c r="AU273" s="482" t="s">
        <v>89</v>
      </c>
      <c r="AY273" s="482" t="s">
        <v>197</v>
      </c>
      <c r="BE273" s="582">
        <f>IF(N273="základní",J273,0)</f>
        <v>0</v>
      </c>
      <c r="BF273" s="582">
        <f>IF(N273="snížená",J273,0)</f>
        <v>0</v>
      </c>
      <c r="BG273" s="582">
        <f>IF(N273="zákl. přenesená",J273,0)</f>
        <v>0</v>
      </c>
      <c r="BH273" s="582">
        <f>IF(N273="sníž. přenesená",J273,0)</f>
        <v>0</v>
      </c>
      <c r="BI273" s="582">
        <f>IF(N273="nulová",J273,0)</f>
        <v>0</v>
      </c>
      <c r="BJ273" s="482" t="s">
        <v>11</v>
      </c>
      <c r="BK273" s="582">
        <f>ROUND(I273*H273,0)</f>
        <v>0</v>
      </c>
      <c r="BL273" s="482" t="s">
        <v>129</v>
      </c>
      <c r="BM273" s="482" t="s">
        <v>2132</v>
      </c>
    </row>
    <row r="274" spans="2:65" s="599" customFormat="1">
      <c r="B274" s="598"/>
      <c r="D274" s="594" t="s">
        <v>205</v>
      </c>
      <c r="E274" s="600" t="s">
        <v>5</v>
      </c>
      <c r="F274" s="601" t="s">
        <v>2103</v>
      </c>
      <c r="H274" s="600" t="s">
        <v>5</v>
      </c>
      <c r="L274" s="598"/>
      <c r="M274" s="602"/>
      <c r="N274" s="603"/>
      <c r="O274" s="603"/>
      <c r="P274" s="603"/>
      <c r="Q274" s="603"/>
      <c r="R274" s="603"/>
      <c r="S274" s="603"/>
      <c r="T274" s="604"/>
      <c r="AT274" s="600" t="s">
        <v>205</v>
      </c>
      <c r="AU274" s="600" t="s">
        <v>89</v>
      </c>
      <c r="AV274" s="599" t="s">
        <v>11</v>
      </c>
      <c r="AW274" s="599" t="s">
        <v>43</v>
      </c>
      <c r="AX274" s="599" t="s">
        <v>82</v>
      </c>
      <c r="AY274" s="600" t="s">
        <v>197</v>
      </c>
    </row>
    <row r="275" spans="2:65" s="599" customFormat="1">
      <c r="B275" s="598"/>
      <c r="D275" s="594" t="s">
        <v>205</v>
      </c>
      <c r="E275" s="600" t="s">
        <v>5</v>
      </c>
      <c r="F275" s="601" t="s">
        <v>2126</v>
      </c>
      <c r="H275" s="600" t="s">
        <v>5</v>
      </c>
      <c r="L275" s="598"/>
      <c r="M275" s="602"/>
      <c r="N275" s="603"/>
      <c r="O275" s="603"/>
      <c r="P275" s="603"/>
      <c r="Q275" s="603"/>
      <c r="R275" s="603"/>
      <c r="S275" s="603"/>
      <c r="T275" s="604"/>
      <c r="AT275" s="600" t="s">
        <v>205</v>
      </c>
      <c r="AU275" s="600" t="s">
        <v>89</v>
      </c>
      <c r="AV275" s="599" t="s">
        <v>11</v>
      </c>
      <c r="AW275" s="599" t="s">
        <v>43</v>
      </c>
      <c r="AX275" s="599" t="s">
        <v>82</v>
      </c>
      <c r="AY275" s="600" t="s">
        <v>197</v>
      </c>
    </row>
    <row r="276" spans="2:65" s="606" customFormat="1">
      <c r="B276" s="605"/>
      <c r="D276" s="594" t="s">
        <v>205</v>
      </c>
      <c r="E276" s="607" t="s">
        <v>5</v>
      </c>
      <c r="F276" s="608" t="s">
        <v>2133</v>
      </c>
      <c r="H276" s="609">
        <v>4.16</v>
      </c>
      <c r="L276" s="605"/>
      <c r="M276" s="610"/>
      <c r="N276" s="611"/>
      <c r="O276" s="611"/>
      <c r="P276" s="611"/>
      <c r="Q276" s="611"/>
      <c r="R276" s="611"/>
      <c r="S276" s="611"/>
      <c r="T276" s="612"/>
      <c r="AT276" s="607" t="s">
        <v>205</v>
      </c>
      <c r="AU276" s="607" t="s">
        <v>89</v>
      </c>
      <c r="AV276" s="606" t="s">
        <v>89</v>
      </c>
      <c r="AW276" s="606" t="s">
        <v>43</v>
      </c>
      <c r="AX276" s="606" t="s">
        <v>82</v>
      </c>
      <c r="AY276" s="607" t="s">
        <v>197</v>
      </c>
    </row>
    <row r="277" spans="2:65" s="606" customFormat="1">
      <c r="B277" s="605"/>
      <c r="D277" s="594" t="s">
        <v>205</v>
      </c>
      <c r="E277" s="607" t="s">
        <v>5</v>
      </c>
      <c r="F277" s="608" t="s">
        <v>2134</v>
      </c>
      <c r="H277" s="609">
        <v>4.9400000000000004</v>
      </c>
      <c r="L277" s="605"/>
      <c r="M277" s="610"/>
      <c r="N277" s="611"/>
      <c r="O277" s="611"/>
      <c r="P277" s="611"/>
      <c r="Q277" s="611"/>
      <c r="R277" s="611"/>
      <c r="S277" s="611"/>
      <c r="T277" s="612"/>
      <c r="AT277" s="607" t="s">
        <v>205</v>
      </c>
      <c r="AU277" s="607" t="s">
        <v>89</v>
      </c>
      <c r="AV277" s="606" t="s">
        <v>89</v>
      </c>
      <c r="AW277" s="606" t="s">
        <v>43</v>
      </c>
      <c r="AX277" s="606" t="s">
        <v>82</v>
      </c>
      <c r="AY277" s="607" t="s">
        <v>197</v>
      </c>
    </row>
    <row r="278" spans="2:65" s="622" customFormat="1">
      <c r="B278" s="621"/>
      <c r="D278" s="594" t="s">
        <v>205</v>
      </c>
      <c r="E278" s="623" t="s">
        <v>5</v>
      </c>
      <c r="F278" s="624" t="s">
        <v>2129</v>
      </c>
      <c r="H278" s="625">
        <v>9.1</v>
      </c>
      <c r="L278" s="621"/>
      <c r="M278" s="626"/>
      <c r="N278" s="627"/>
      <c r="O278" s="627"/>
      <c r="P278" s="627"/>
      <c r="Q278" s="627"/>
      <c r="R278" s="627"/>
      <c r="S278" s="627"/>
      <c r="T278" s="628"/>
      <c r="AT278" s="623" t="s">
        <v>205</v>
      </c>
      <c r="AU278" s="623" t="s">
        <v>89</v>
      </c>
      <c r="AV278" s="622" t="s">
        <v>114</v>
      </c>
      <c r="AW278" s="622" t="s">
        <v>43</v>
      </c>
      <c r="AX278" s="622" t="s">
        <v>82</v>
      </c>
      <c r="AY278" s="623" t="s">
        <v>197</v>
      </c>
    </row>
    <row r="279" spans="2:65" s="614" customFormat="1">
      <c r="B279" s="613"/>
      <c r="D279" s="594" t="s">
        <v>205</v>
      </c>
      <c r="E279" s="615" t="s">
        <v>5</v>
      </c>
      <c r="F279" s="616" t="s">
        <v>210</v>
      </c>
      <c r="H279" s="617">
        <v>9.1</v>
      </c>
      <c r="L279" s="613"/>
      <c r="M279" s="618"/>
      <c r="N279" s="619"/>
      <c r="O279" s="619"/>
      <c r="P279" s="619"/>
      <c r="Q279" s="619"/>
      <c r="R279" s="619"/>
      <c r="S279" s="619"/>
      <c r="T279" s="620"/>
      <c r="AT279" s="615" t="s">
        <v>205</v>
      </c>
      <c r="AU279" s="615" t="s">
        <v>89</v>
      </c>
      <c r="AV279" s="614" t="s">
        <v>129</v>
      </c>
      <c r="AW279" s="614" t="s">
        <v>43</v>
      </c>
      <c r="AX279" s="614" t="s">
        <v>11</v>
      </c>
      <c r="AY279" s="615" t="s">
        <v>197</v>
      </c>
    </row>
    <row r="280" spans="2:65" s="492" customFormat="1" ht="38.25" customHeight="1">
      <c r="B280" s="493"/>
      <c r="C280" s="572" t="s">
        <v>752</v>
      </c>
      <c r="D280" s="572" t="s">
        <v>199</v>
      </c>
      <c r="E280" s="573" t="s">
        <v>2135</v>
      </c>
      <c r="F280" s="574" t="s">
        <v>2136</v>
      </c>
      <c r="G280" s="575" t="s">
        <v>290</v>
      </c>
      <c r="H280" s="576">
        <v>9.1</v>
      </c>
      <c r="I280" s="7"/>
      <c r="J280" s="577">
        <f>ROUND(I280*H280,0)</f>
        <v>0</v>
      </c>
      <c r="K280" s="574" t="s">
        <v>203</v>
      </c>
      <c r="L280" s="493"/>
      <c r="M280" s="578" t="s">
        <v>5</v>
      </c>
      <c r="N280" s="579" t="s">
        <v>53</v>
      </c>
      <c r="O280" s="494"/>
      <c r="P280" s="580">
        <f>O280*H280</f>
        <v>0</v>
      </c>
      <c r="Q280" s="580">
        <v>0</v>
      </c>
      <c r="R280" s="580">
        <f>Q280*H280</f>
        <v>0</v>
      </c>
      <c r="S280" s="580">
        <v>0</v>
      </c>
      <c r="T280" s="581">
        <f>S280*H280</f>
        <v>0</v>
      </c>
      <c r="AR280" s="482" t="s">
        <v>129</v>
      </c>
      <c r="AT280" s="482" t="s">
        <v>199</v>
      </c>
      <c r="AU280" s="482" t="s">
        <v>89</v>
      </c>
      <c r="AY280" s="482" t="s">
        <v>197</v>
      </c>
      <c r="BE280" s="582">
        <f>IF(N280="základní",J280,0)</f>
        <v>0</v>
      </c>
      <c r="BF280" s="582">
        <f>IF(N280="snížená",J280,0)</f>
        <v>0</v>
      </c>
      <c r="BG280" s="582">
        <f>IF(N280="zákl. přenesená",J280,0)</f>
        <v>0</v>
      </c>
      <c r="BH280" s="582">
        <f>IF(N280="sníž. přenesená",J280,0)</f>
        <v>0</v>
      </c>
      <c r="BI280" s="582">
        <f>IF(N280="nulová",J280,0)</f>
        <v>0</v>
      </c>
      <c r="BJ280" s="482" t="s">
        <v>11</v>
      </c>
      <c r="BK280" s="582">
        <f>ROUND(I280*H280,0)</f>
        <v>0</v>
      </c>
      <c r="BL280" s="482" t="s">
        <v>129</v>
      </c>
      <c r="BM280" s="482" t="s">
        <v>2137</v>
      </c>
    </row>
    <row r="281" spans="2:65" s="492" customFormat="1" ht="16.5" customHeight="1">
      <c r="B281" s="493"/>
      <c r="C281" s="572" t="s">
        <v>758</v>
      </c>
      <c r="D281" s="572" t="s">
        <v>199</v>
      </c>
      <c r="E281" s="573" t="s">
        <v>2138</v>
      </c>
      <c r="F281" s="574" t="s">
        <v>2139</v>
      </c>
      <c r="G281" s="575" t="s">
        <v>271</v>
      </c>
      <c r="H281" s="576">
        <v>0.157</v>
      </c>
      <c r="I281" s="7"/>
      <c r="J281" s="577">
        <f>ROUND(I281*H281,0)</f>
        <v>0</v>
      </c>
      <c r="K281" s="574" t="s">
        <v>203</v>
      </c>
      <c r="L281" s="493"/>
      <c r="M281" s="578" t="s">
        <v>5</v>
      </c>
      <c r="N281" s="579" t="s">
        <v>53</v>
      </c>
      <c r="O281" s="494"/>
      <c r="P281" s="580">
        <f>O281*H281</f>
        <v>0</v>
      </c>
      <c r="Q281" s="580">
        <v>1.0601700000000001</v>
      </c>
      <c r="R281" s="580">
        <f>Q281*H281</f>
        <v>0.16644669000000001</v>
      </c>
      <c r="S281" s="580">
        <v>0</v>
      </c>
      <c r="T281" s="581">
        <f>S281*H281</f>
        <v>0</v>
      </c>
      <c r="AR281" s="482" t="s">
        <v>129</v>
      </c>
      <c r="AT281" s="482" t="s">
        <v>199</v>
      </c>
      <c r="AU281" s="482" t="s">
        <v>89</v>
      </c>
      <c r="AY281" s="482" t="s">
        <v>197</v>
      </c>
      <c r="BE281" s="582">
        <f>IF(N281="základní",J281,0)</f>
        <v>0</v>
      </c>
      <c r="BF281" s="582">
        <f>IF(N281="snížená",J281,0)</f>
        <v>0</v>
      </c>
      <c r="BG281" s="582">
        <f>IF(N281="zákl. přenesená",J281,0)</f>
        <v>0</v>
      </c>
      <c r="BH281" s="582">
        <f>IF(N281="sníž. přenesená",J281,0)</f>
        <v>0</v>
      </c>
      <c r="BI281" s="582">
        <f>IF(N281="nulová",J281,0)</f>
        <v>0</v>
      </c>
      <c r="BJ281" s="482" t="s">
        <v>11</v>
      </c>
      <c r="BK281" s="582">
        <f>ROUND(I281*H281,0)</f>
        <v>0</v>
      </c>
      <c r="BL281" s="482" t="s">
        <v>129</v>
      </c>
      <c r="BM281" s="482" t="s">
        <v>2140</v>
      </c>
    </row>
    <row r="282" spans="2:65" s="599" customFormat="1">
      <c r="B282" s="598"/>
      <c r="D282" s="594" t="s">
        <v>205</v>
      </c>
      <c r="E282" s="600" t="s">
        <v>5</v>
      </c>
      <c r="F282" s="601" t="s">
        <v>2121</v>
      </c>
      <c r="H282" s="600" t="s">
        <v>5</v>
      </c>
      <c r="L282" s="598"/>
      <c r="M282" s="602"/>
      <c r="N282" s="603"/>
      <c r="O282" s="603"/>
      <c r="P282" s="603"/>
      <c r="Q282" s="603"/>
      <c r="R282" s="603"/>
      <c r="S282" s="603"/>
      <c r="T282" s="604"/>
      <c r="AT282" s="600" t="s">
        <v>205</v>
      </c>
      <c r="AU282" s="600" t="s">
        <v>89</v>
      </c>
      <c r="AV282" s="599" t="s">
        <v>11</v>
      </c>
      <c r="AW282" s="599" t="s">
        <v>43</v>
      </c>
      <c r="AX282" s="599" t="s">
        <v>82</v>
      </c>
      <c r="AY282" s="600" t="s">
        <v>197</v>
      </c>
    </row>
    <row r="283" spans="2:65" s="599" customFormat="1">
      <c r="B283" s="598"/>
      <c r="D283" s="594" t="s">
        <v>205</v>
      </c>
      <c r="E283" s="600" t="s">
        <v>5</v>
      </c>
      <c r="F283" s="601" t="s">
        <v>2103</v>
      </c>
      <c r="H283" s="600" t="s">
        <v>5</v>
      </c>
      <c r="L283" s="598"/>
      <c r="M283" s="602"/>
      <c r="N283" s="603"/>
      <c r="O283" s="603"/>
      <c r="P283" s="603"/>
      <c r="Q283" s="603"/>
      <c r="R283" s="603"/>
      <c r="S283" s="603"/>
      <c r="T283" s="604"/>
      <c r="AT283" s="600" t="s">
        <v>205</v>
      </c>
      <c r="AU283" s="600" t="s">
        <v>89</v>
      </c>
      <c r="AV283" s="599" t="s">
        <v>11</v>
      </c>
      <c r="AW283" s="599" t="s">
        <v>43</v>
      </c>
      <c r="AX283" s="599" t="s">
        <v>82</v>
      </c>
      <c r="AY283" s="600" t="s">
        <v>197</v>
      </c>
    </row>
    <row r="284" spans="2:65" s="599" customFormat="1">
      <c r="B284" s="598"/>
      <c r="D284" s="594" t="s">
        <v>205</v>
      </c>
      <c r="E284" s="600" t="s">
        <v>5</v>
      </c>
      <c r="F284" s="601" t="s">
        <v>2126</v>
      </c>
      <c r="H284" s="600" t="s">
        <v>5</v>
      </c>
      <c r="L284" s="598"/>
      <c r="M284" s="602"/>
      <c r="N284" s="603"/>
      <c r="O284" s="603"/>
      <c r="P284" s="603"/>
      <c r="Q284" s="603"/>
      <c r="R284" s="603"/>
      <c r="S284" s="603"/>
      <c r="T284" s="604"/>
      <c r="AT284" s="600" t="s">
        <v>205</v>
      </c>
      <c r="AU284" s="600" t="s">
        <v>89</v>
      </c>
      <c r="AV284" s="599" t="s">
        <v>11</v>
      </c>
      <c r="AW284" s="599" t="s">
        <v>43</v>
      </c>
      <c r="AX284" s="599" t="s">
        <v>82</v>
      </c>
      <c r="AY284" s="600" t="s">
        <v>197</v>
      </c>
    </row>
    <row r="285" spans="2:65" s="606" customFormat="1">
      <c r="B285" s="605"/>
      <c r="D285" s="594" t="s">
        <v>205</v>
      </c>
      <c r="E285" s="607" t="s">
        <v>5</v>
      </c>
      <c r="F285" s="608" t="s">
        <v>2141</v>
      </c>
      <c r="H285" s="609">
        <v>0.157</v>
      </c>
      <c r="L285" s="605"/>
      <c r="M285" s="610"/>
      <c r="N285" s="611"/>
      <c r="O285" s="611"/>
      <c r="P285" s="611"/>
      <c r="Q285" s="611"/>
      <c r="R285" s="611"/>
      <c r="S285" s="611"/>
      <c r="T285" s="612"/>
      <c r="AT285" s="607" t="s">
        <v>205</v>
      </c>
      <c r="AU285" s="607" t="s">
        <v>89</v>
      </c>
      <c r="AV285" s="606" t="s">
        <v>89</v>
      </c>
      <c r="AW285" s="606" t="s">
        <v>43</v>
      </c>
      <c r="AX285" s="606" t="s">
        <v>82</v>
      </c>
      <c r="AY285" s="607" t="s">
        <v>197</v>
      </c>
    </row>
    <row r="286" spans="2:65" s="622" customFormat="1">
      <c r="B286" s="621"/>
      <c r="D286" s="594" t="s">
        <v>205</v>
      </c>
      <c r="E286" s="623" t="s">
        <v>5</v>
      </c>
      <c r="F286" s="624" t="s">
        <v>2129</v>
      </c>
      <c r="H286" s="625">
        <v>0.157</v>
      </c>
      <c r="L286" s="621"/>
      <c r="M286" s="626"/>
      <c r="N286" s="627"/>
      <c r="O286" s="627"/>
      <c r="P286" s="627"/>
      <c r="Q286" s="627"/>
      <c r="R286" s="627"/>
      <c r="S286" s="627"/>
      <c r="T286" s="628"/>
      <c r="AT286" s="623" t="s">
        <v>205</v>
      </c>
      <c r="AU286" s="623" t="s">
        <v>89</v>
      </c>
      <c r="AV286" s="622" t="s">
        <v>114</v>
      </c>
      <c r="AW286" s="622" t="s">
        <v>43</v>
      </c>
      <c r="AX286" s="622" t="s">
        <v>82</v>
      </c>
      <c r="AY286" s="623" t="s">
        <v>197</v>
      </c>
    </row>
    <row r="287" spans="2:65" s="614" customFormat="1">
      <c r="B287" s="613"/>
      <c r="D287" s="594" t="s">
        <v>205</v>
      </c>
      <c r="E287" s="615" t="s">
        <v>5</v>
      </c>
      <c r="F287" s="616" t="s">
        <v>210</v>
      </c>
      <c r="H287" s="617">
        <v>0.157</v>
      </c>
      <c r="L287" s="613"/>
      <c r="M287" s="618"/>
      <c r="N287" s="619"/>
      <c r="O287" s="619"/>
      <c r="P287" s="619"/>
      <c r="Q287" s="619"/>
      <c r="R287" s="619"/>
      <c r="S287" s="619"/>
      <c r="T287" s="620"/>
      <c r="AT287" s="615" t="s">
        <v>205</v>
      </c>
      <c r="AU287" s="615" t="s">
        <v>89</v>
      </c>
      <c r="AV287" s="614" t="s">
        <v>129</v>
      </c>
      <c r="AW287" s="614" t="s">
        <v>43</v>
      </c>
      <c r="AX287" s="614" t="s">
        <v>11</v>
      </c>
      <c r="AY287" s="615" t="s">
        <v>197</v>
      </c>
    </row>
    <row r="288" spans="2:65" s="492" customFormat="1" ht="25.5" customHeight="1">
      <c r="B288" s="493"/>
      <c r="C288" s="572" t="s">
        <v>763</v>
      </c>
      <c r="D288" s="572" t="s">
        <v>199</v>
      </c>
      <c r="E288" s="573" t="s">
        <v>2142</v>
      </c>
      <c r="F288" s="574" t="s">
        <v>2143</v>
      </c>
      <c r="G288" s="575" t="s">
        <v>213</v>
      </c>
      <c r="H288" s="576">
        <v>92.49</v>
      </c>
      <c r="I288" s="7"/>
      <c r="J288" s="577">
        <f>ROUND(I288*H288,0)</f>
        <v>0</v>
      </c>
      <c r="K288" s="574" t="s">
        <v>203</v>
      </c>
      <c r="L288" s="493"/>
      <c r="M288" s="578" t="s">
        <v>5</v>
      </c>
      <c r="N288" s="579" t="s">
        <v>53</v>
      </c>
      <c r="O288" s="494"/>
      <c r="P288" s="580">
        <f>O288*H288</f>
        <v>0</v>
      </c>
      <c r="Q288" s="580">
        <v>2.45329</v>
      </c>
      <c r="R288" s="580">
        <f>Q288*H288</f>
        <v>226.90479209999998</v>
      </c>
      <c r="S288" s="580">
        <v>0</v>
      </c>
      <c r="T288" s="581">
        <f>S288*H288</f>
        <v>0</v>
      </c>
      <c r="AR288" s="482" t="s">
        <v>129</v>
      </c>
      <c r="AT288" s="482" t="s">
        <v>199</v>
      </c>
      <c r="AU288" s="482" t="s">
        <v>89</v>
      </c>
      <c r="AY288" s="482" t="s">
        <v>197</v>
      </c>
      <c r="BE288" s="582">
        <f>IF(N288="základní",J288,0)</f>
        <v>0</v>
      </c>
      <c r="BF288" s="582">
        <f>IF(N288="snížená",J288,0)</f>
        <v>0</v>
      </c>
      <c r="BG288" s="582">
        <f>IF(N288="zákl. přenesená",J288,0)</f>
        <v>0</v>
      </c>
      <c r="BH288" s="582">
        <f>IF(N288="sníž. přenesená",J288,0)</f>
        <v>0</v>
      </c>
      <c r="BI288" s="582">
        <f>IF(N288="nulová",J288,0)</f>
        <v>0</v>
      </c>
      <c r="BJ288" s="482" t="s">
        <v>11</v>
      </c>
      <c r="BK288" s="582">
        <f>ROUND(I288*H288,0)</f>
        <v>0</v>
      </c>
      <c r="BL288" s="482" t="s">
        <v>129</v>
      </c>
      <c r="BM288" s="482" t="s">
        <v>2144</v>
      </c>
    </row>
    <row r="289" spans="2:51" s="599" customFormat="1">
      <c r="B289" s="598"/>
      <c r="D289" s="594" t="s">
        <v>205</v>
      </c>
      <c r="E289" s="600" t="s">
        <v>5</v>
      </c>
      <c r="F289" s="601" t="s">
        <v>2073</v>
      </c>
      <c r="H289" s="600" t="s">
        <v>5</v>
      </c>
      <c r="L289" s="598"/>
      <c r="M289" s="602"/>
      <c r="N289" s="603"/>
      <c r="O289" s="603"/>
      <c r="P289" s="603"/>
      <c r="Q289" s="603"/>
      <c r="R289" s="603"/>
      <c r="S289" s="603"/>
      <c r="T289" s="604"/>
      <c r="AT289" s="600" t="s">
        <v>205</v>
      </c>
      <c r="AU289" s="600" t="s">
        <v>89</v>
      </c>
      <c r="AV289" s="599" t="s">
        <v>11</v>
      </c>
      <c r="AW289" s="599" t="s">
        <v>43</v>
      </c>
      <c r="AX289" s="599" t="s">
        <v>82</v>
      </c>
      <c r="AY289" s="600" t="s">
        <v>197</v>
      </c>
    </row>
    <row r="290" spans="2:51" s="599" customFormat="1">
      <c r="B290" s="598"/>
      <c r="D290" s="594" t="s">
        <v>205</v>
      </c>
      <c r="E290" s="600" t="s">
        <v>5</v>
      </c>
      <c r="F290" s="601" t="s">
        <v>1988</v>
      </c>
      <c r="H290" s="600" t="s">
        <v>5</v>
      </c>
      <c r="L290" s="598"/>
      <c r="M290" s="602"/>
      <c r="N290" s="603"/>
      <c r="O290" s="603"/>
      <c r="P290" s="603"/>
      <c r="Q290" s="603"/>
      <c r="R290" s="603"/>
      <c r="S290" s="603"/>
      <c r="T290" s="604"/>
      <c r="AT290" s="600" t="s">
        <v>205</v>
      </c>
      <c r="AU290" s="600" t="s">
        <v>89</v>
      </c>
      <c r="AV290" s="599" t="s">
        <v>11</v>
      </c>
      <c r="AW290" s="599" t="s">
        <v>43</v>
      </c>
      <c r="AX290" s="599" t="s">
        <v>82</v>
      </c>
      <c r="AY290" s="600" t="s">
        <v>197</v>
      </c>
    </row>
    <row r="291" spans="2:51" s="606" customFormat="1">
      <c r="B291" s="605"/>
      <c r="D291" s="594" t="s">
        <v>205</v>
      </c>
      <c r="E291" s="607" t="s">
        <v>5</v>
      </c>
      <c r="F291" s="608" t="s">
        <v>2145</v>
      </c>
      <c r="H291" s="609">
        <v>0.77200000000000002</v>
      </c>
      <c r="L291" s="605"/>
      <c r="M291" s="610"/>
      <c r="N291" s="611"/>
      <c r="O291" s="611"/>
      <c r="P291" s="611"/>
      <c r="Q291" s="611"/>
      <c r="R291" s="611"/>
      <c r="S291" s="611"/>
      <c r="T291" s="612"/>
      <c r="AT291" s="607" t="s">
        <v>205</v>
      </c>
      <c r="AU291" s="607" t="s">
        <v>89</v>
      </c>
      <c r="AV291" s="606" t="s">
        <v>89</v>
      </c>
      <c r="AW291" s="606" t="s">
        <v>43</v>
      </c>
      <c r="AX291" s="606" t="s">
        <v>82</v>
      </c>
      <c r="AY291" s="607" t="s">
        <v>197</v>
      </c>
    </row>
    <row r="292" spans="2:51" s="599" customFormat="1">
      <c r="B292" s="598"/>
      <c r="D292" s="594" t="s">
        <v>205</v>
      </c>
      <c r="E292" s="600" t="s">
        <v>5</v>
      </c>
      <c r="F292" s="601" t="s">
        <v>1990</v>
      </c>
      <c r="H292" s="600" t="s">
        <v>5</v>
      </c>
      <c r="L292" s="598"/>
      <c r="M292" s="602"/>
      <c r="N292" s="603"/>
      <c r="O292" s="603"/>
      <c r="P292" s="603"/>
      <c r="Q292" s="603"/>
      <c r="R292" s="603"/>
      <c r="S292" s="603"/>
      <c r="T292" s="604"/>
      <c r="AT292" s="600" t="s">
        <v>205</v>
      </c>
      <c r="AU292" s="600" t="s">
        <v>89</v>
      </c>
      <c r="AV292" s="599" t="s">
        <v>11</v>
      </c>
      <c r="AW292" s="599" t="s">
        <v>43</v>
      </c>
      <c r="AX292" s="599" t="s">
        <v>82</v>
      </c>
      <c r="AY292" s="600" t="s">
        <v>197</v>
      </c>
    </row>
    <row r="293" spans="2:51" s="606" customFormat="1">
      <c r="B293" s="605"/>
      <c r="D293" s="594" t="s">
        <v>205</v>
      </c>
      <c r="E293" s="607" t="s">
        <v>5</v>
      </c>
      <c r="F293" s="608" t="s">
        <v>2146</v>
      </c>
      <c r="H293" s="609">
        <v>23.042999999999999</v>
      </c>
      <c r="L293" s="605"/>
      <c r="M293" s="610"/>
      <c r="N293" s="611"/>
      <c r="O293" s="611"/>
      <c r="P293" s="611"/>
      <c r="Q293" s="611"/>
      <c r="R293" s="611"/>
      <c r="S293" s="611"/>
      <c r="T293" s="612"/>
      <c r="AT293" s="607" t="s">
        <v>205</v>
      </c>
      <c r="AU293" s="607" t="s">
        <v>89</v>
      </c>
      <c r="AV293" s="606" t="s">
        <v>89</v>
      </c>
      <c r="AW293" s="606" t="s">
        <v>43</v>
      </c>
      <c r="AX293" s="606" t="s">
        <v>82</v>
      </c>
      <c r="AY293" s="607" t="s">
        <v>197</v>
      </c>
    </row>
    <row r="294" spans="2:51" s="599" customFormat="1">
      <c r="B294" s="598"/>
      <c r="D294" s="594" t="s">
        <v>205</v>
      </c>
      <c r="E294" s="600" t="s">
        <v>5</v>
      </c>
      <c r="F294" s="601" t="s">
        <v>1992</v>
      </c>
      <c r="H294" s="600" t="s">
        <v>5</v>
      </c>
      <c r="L294" s="598"/>
      <c r="M294" s="602"/>
      <c r="N294" s="603"/>
      <c r="O294" s="603"/>
      <c r="P294" s="603"/>
      <c r="Q294" s="603"/>
      <c r="R294" s="603"/>
      <c r="S294" s="603"/>
      <c r="T294" s="604"/>
      <c r="AT294" s="600" t="s">
        <v>205</v>
      </c>
      <c r="AU294" s="600" t="s">
        <v>89</v>
      </c>
      <c r="AV294" s="599" t="s">
        <v>11</v>
      </c>
      <c r="AW294" s="599" t="s">
        <v>43</v>
      </c>
      <c r="AX294" s="599" t="s">
        <v>82</v>
      </c>
      <c r="AY294" s="600" t="s">
        <v>197</v>
      </c>
    </row>
    <row r="295" spans="2:51" s="606" customFormat="1">
      <c r="B295" s="605"/>
      <c r="D295" s="594" t="s">
        <v>205</v>
      </c>
      <c r="E295" s="607" t="s">
        <v>5</v>
      </c>
      <c r="F295" s="608" t="s">
        <v>2147</v>
      </c>
      <c r="H295" s="609">
        <v>8.7530000000000001</v>
      </c>
      <c r="L295" s="605"/>
      <c r="M295" s="610"/>
      <c r="N295" s="611"/>
      <c r="O295" s="611"/>
      <c r="P295" s="611"/>
      <c r="Q295" s="611"/>
      <c r="R295" s="611"/>
      <c r="S295" s="611"/>
      <c r="T295" s="612"/>
      <c r="AT295" s="607" t="s">
        <v>205</v>
      </c>
      <c r="AU295" s="607" t="s">
        <v>89</v>
      </c>
      <c r="AV295" s="606" t="s">
        <v>89</v>
      </c>
      <c r="AW295" s="606" t="s">
        <v>43</v>
      </c>
      <c r="AX295" s="606" t="s">
        <v>82</v>
      </c>
      <c r="AY295" s="607" t="s">
        <v>197</v>
      </c>
    </row>
    <row r="296" spans="2:51" s="599" customFormat="1">
      <c r="B296" s="598"/>
      <c r="D296" s="594" t="s">
        <v>205</v>
      </c>
      <c r="E296" s="600" t="s">
        <v>5</v>
      </c>
      <c r="F296" s="601" t="s">
        <v>1994</v>
      </c>
      <c r="H296" s="600" t="s">
        <v>5</v>
      </c>
      <c r="L296" s="598"/>
      <c r="M296" s="602"/>
      <c r="N296" s="603"/>
      <c r="O296" s="603"/>
      <c r="P296" s="603"/>
      <c r="Q296" s="603"/>
      <c r="R296" s="603"/>
      <c r="S296" s="603"/>
      <c r="T296" s="604"/>
      <c r="AT296" s="600" t="s">
        <v>205</v>
      </c>
      <c r="AU296" s="600" t="s">
        <v>89</v>
      </c>
      <c r="AV296" s="599" t="s">
        <v>11</v>
      </c>
      <c r="AW296" s="599" t="s">
        <v>43</v>
      </c>
      <c r="AX296" s="599" t="s">
        <v>82</v>
      </c>
      <c r="AY296" s="600" t="s">
        <v>197</v>
      </c>
    </row>
    <row r="297" spans="2:51" s="606" customFormat="1">
      <c r="B297" s="605"/>
      <c r="D297" s="594" t="s">
        <v>205</v>
      </c>
      <c r="E297" s="607" t="s">
        <v>5</v>
      </c>
      <c r="F297" s="608" t="s">
        <v>2148</v>
      </c>
      <c r="H297" s="609">
        <v>4.0279999999999996</v>
      </c>
      <c r="L297" s="605"/>
      <c r="M297" s="610"/>
      <c r="N297" s="611"/>
      <c r="O297" s="611"/>
      <c r="P297" s="611"/>
      <c r="Q297" s="611"/>
      <c r="R297" s="611"/>
      <c r="S297" s="611"/>
      <c r="T297" s="612"/>
      <c r="AT297" s="607" t="s">
        <v>205</v>
      </c>
      <c r="AU297" s="607" t="s">
        <v>89</v>
      </c>
      <c r="AV297" s="606" t="s">
        <v>89</v>
      </c>
      <c r="AW297" s="606" t="s">
        <v>43</v>
      </c>
      <c r="AX297" s="606" t="s">
        <v>82</v>
      </c>
      <c r="AY297" s="607" t="s">
        <v>197</v>
      </c>
    </row>
    <row r="298" spans="2:51" s="622" customFormat="1">
      <c r="B298" s="621"/>
      <c r="D298" s="594" t="s">
        <v>205</v>
      </c>
      <c r="E298" s="623" t="s">
        <v>5</v>
      </c>
      <c r="F298" s="624" t="s">
        <v>2149</v>
      </c>
      <c r="H298" s="625">
        <v>36.595999999999997</v>
      </c>
      <c r="L298" s="621"/>
      <c r="M298" s="626"/>
      <c r="N298" s="627"/>
      <c r="O298" s="627"/>
      <c r="P298" s="627"/>
      <c r="Q298" s="627"/>
      <c r="R298" s="627"/>
      <c r="S298" s="627"/>
      <c r="T298" s="628"/>
      <c r="AT298" s="623" t="s">
        <v>205</v>
      </c>
      <c r="AU298" s="623" t="s">
        <v>89</v>
      </c>
      <c r="AV298" s="622" t="s">
        <v>114</v>
      </c>
      <c r="AW298" s="622" t="s">
        <v>43</v>
      </c>
      <c r="AX298" s="622" t="s">
        <v>82</v>
      </c>
      <c r="AY298" s="623" t="s">
        <v>197</v>
      </c>
    </row>
    <row r="299" spans="2:51" s="599" customFormat="1">
      <c r="B299" s="598"/>
      <c r="D299" s="594" t="s">
        <v>205</v>
      </c>
      <c r="E299" s="600" t="s">
        <v>5</v>
      </c>
      <c r="F299" s="601" t="s">
        <v>2150</v>
      </c>
      <c r="H299" s="600" t="s">
        <v>5</v>
      </c>
      <c r="L299" s="598"/>
      <c r="M299" s="602"/>
      <c r="N299" s="603"/>
      <c r="O299" s="603"/>
      <c r="P299" s="603"/>
      <c r="Q299" s="603"/>
      <c r="R299" s="603"/>
      <c r="S299" s="603"/>
      <c r="T299" s="604"/>
      <c r="AT299" s="600" t="s">
        <v>205</v>
      </c>
      <c r="AU299" s="600" t="s">
        <v>89</v>
      </c>
      <c r="AV299" s="599" t="s">
        <v>11</v>
      </c>
      <c r="AW299" s="599" t="s">
        <v>43</v>
      </c>
      <c r="AX299" s="599" t="s">
        <v>82</v>
      </c>
      <c r="AY299" s="600" t="s">
        <v>197</v>
      </c>
    </row>
    <row r="300" spans="2:51" s="606" customFormat="1">
      <c r="B300" s="605"/>
      <c r="D300" s="594" t="s">
        <v>205</v>
      </c>
      <c r="E300" s="607" t="s">
        <v>5</v>
      </c>
      <c r="F300" s="608" t="s">
        <v>2151</v>
      </c>
      <c r="H300" s="609">
        <v>10.69</v>
      </c>
      <c r="L300" s="605"/>
      <c r="M300" s="610"/>
      <c r="N300" s="611"/>
      <c r="O300" s="611"/>
      <c r="P300" s="611"/>
      <c r="Q300" s="611"/>
      <c r="R300" s="611"/>
      <c r="S300" s="611"/>
      <c r="T300" s="612"/>
      <c r="AT300" s="607" t="s">
        <v>205</v>
      </c>
      <c r="AU300" s="607" t="s">
        <v>89</v>
      </c>
      <c r="AV300" s="606" t="s">
        <v>89</v>
      </c>
      <c r="AW300" s="606" t="s">
        <v>43</v>
      </c>
      <c r="AX300" s="606" t="s">
        <v>82</v>
      </c>
      <c r="AY300" s="607" t="s">
        <v>197</v>
      </c>
    </row>
    <row r="301" spans="2:51" s="606" customFormat="1">
      <c r="B301" s="605"/>
      <c r="D301" s="594" t="s">
        <v>205</v>
      </c>
      <c r="E301" s="607" t="s">
        <v>5</v>
      </c>
      <c r="F301" s="608" t="s">
        <v>2152</v>
      </c>
      <c r="H301" s="609">
        <v>2.7789999999999999</v>
      </c>
      <c r="L301" s="605"/>
      <c r="M301" s="610"/>
      <c r="N301" s="611"/>
      <c r="O301" s="611"/>
      <c r="P301" s="611"/>
      <c r="Q301" s="611"/>
      <c r="R301" s="611"/>
      <c r="S301" s="611"/>
      <c r="T301" s="612"/>
      <c r="AT301" s="607" t="s">
        <v>205</v>
      </c>
      <c r="AU301" s="607" t="s">
        <v>89</v>
      </c>
      <c r="AV301" s="606" t="s">
        <v>89</v>
      </c>
      <c r="AW301" s="606" t="s">
        <v>43</v>
      </c>
      <c r="AX301" s="606" t="s">
        <v>82</v>
      </c>
      <c r="AY301" s="607" t="s">
        <v>197</v>
      </c>
    </row>
    <row r="302" spans="2:51" s="606" customFormat="1">
      <c r="B302" s="605"/>
      <c r="D302" s="594" t="s">
        <v>205</v>
      </c>
      <c r="E302" s="607" t="s">
        <v>5</v>
      </c>
      <c r="F302" s="608" t="s">
        <v>2153</v>
      </c>
      <c r="H302" s="609">
        <v>0.54700000000000004</v>
      </c>
      <c r="L302" s="605"/>
      <c r="M302" s="610"/>
      <c r="N302" s="611"/>
      <c r="O302" s="611"/>
      <c r="P302" s="611"/>
      <c r="Q302" s="611"/>
      <c r="R302" s="611"/>
      <c r="S302" s="611"/>
      <c r="T302" s="612"/>
      <c r="AT302" s="607" t="s">
        <v>205</v>
      </c>
      <c r="AU302" s="607" t="s">
        <v>89</v>
      </c>
      <c r="AV302" s="606" t="s">
        <v>89</v>
      </c>
      <c r="AW302" s="606" t="s">
        <v>43</v>
      </c>
      <c r="AX302" s="606" t="s">
        <v>82</v>
      </c>
      <c r="AY302" s="607" t="s">
        <v>197</v>
      </c>
    </row>
    <row r="303" spans="2:51" s="606" customFormat="1">
      <c r="B303" s="605"/>
      <c r="D303" s="594" t="s">
        <v>205</v>
      </c>
      <c r="E303" s="607" t="s">
        <v>5</v>
      </c>
      <c r="F303" s="608" t="s">
        <v>2154</v>
      </c>
      <c r="H303" s="609">
        <v>0.41299999999999998</v>
      </c>
      <c r="L303" s="605"/>
      <c r="M303" s="610"/>
      <c r="N303" s="611"/>
      <c r="O303" s="611"/>
      <c r="P303" s="611"/>
      <c r="Q303" s="611"/>
      <c r="R303" s="611"/>
      <c r="S303" s="611"/>
      <c r="T303" s="612"/>
      <c r="AT303" s="607" t="s">
        <v>205</v>
      </c>
      <c r="AU303" s="607" t="s">
        <v>89</v>
      </c>
      <c r="AV303" s="606" t="s">
        <v>89</v>
      </c>
      <c r="AW303" s="606" t="s">
        <v>43</v>
      </c>
      <c r="AX303" s="606" t="s">
        <v>82</v>
      </c>
      <c r="AY303" s="607" t="s">
        <v>197</v>
      </c>
    </row>
    <row r="304" spans="2:51" s="599" customFormat="1">
      <c r="B304" s="598"/>
      <c r="D304" s="594" t="s">
        <v>205</v>
      </c>
      <c r="E304" s="600" t="s">
        <v>5</v>
      </c>
      <c r="F304" s="601" t="s">
        <v>2155</v>
      </c>
      <c r="H304" s="600" t="s">
        <v>5</v>
      </c>
      <c r="L304" s="598"/>
      <c r="M304" s="602"/>
      <c r="N304" s="603"/>
      <c r="O304" s="603"/>
      <c r="P304" s="603"/>
      <c r="Q304" s="603"/>
      <c r="R304" s="603"/>
      <c r="S304" s="603"/>
      <c r="T304" s="604"/>
      <c r="AT304" s="600" t="s">
        <v>205</v>
      </c>
      <c r="AU304" s="600" t="s">
        <v>89</v>
      </c>
      <c r="AV304" s="599" t="s">
        <v>11</v>
      </c>
      <c r="AW304" s="599" t="s">
        <v>43</v>
      </c>
      <c r="AX304" s="599" t="s">
        <v>82</v>
      </c>
      <c r="AY304" s="600" t="s">
        <v>197</v>
      </c>
    </row>
    <row r="305" spans="2:51" s="606" customFormat="1">
      <c r="B305" s="605"/>
      <c r="D305" s="594" t="s">
        <v>205</v>
      </c>
      <c r="E305" s="607" t="s">
        <v>5</v>
      </c>
      <c r="F305" s="608" t="s">
        <v>2156</v>
      </c>
      <c r="H305" s="609">
        <v>2.85</v>
      </c>
      <c r="L305" s="605"/>
      <c r="M305" s="610"/>
      <c r="N305" s="611"/>
      <c r="O305" s="611"/>
      <c r="P305" s="611"/>
      <c r="Q305" s="611"/>
      <c r="R305" s="611"/>
      <c r="S305" s="611"/>
      <c r="T305" s="612"/>
      <c r="AT305" s="607" t="s">
        <v>205</v>
      </c>
      <c r="AU305" s="607" t="s">
        <v>89</v>
      </c>
      <c r="AV305" s="606" t="s">
        <v>89</v>
      </c>
      <c r="AW305" s="606" t="s">
        <v>43</v>
      </c>
      <c r="AX305" s="606" t="s">
        <v>82</v>
      </c>
      <c r="AY305" s="607" t="s">
        <v>197</v>
      </c>
    </row>
    <row r="306" spans="2:51" s="599" customFormat="1">
      <c r="B306" s="598"/>
      <c r="D306" s="594" t="s">
        <v>205</v>
      </c>
      <c r="E306" s="600" t="s">
        <v>5</v>
      </c>
      <c r="F306" s="601" t="s">
        <v>2157</v>
      </c>
      <c r="H306" s="600" t="s">
        <v>5</v>
      </c>
      <c r="L306" s="598"/>
      <c r="M306" s="602"/>
      <c r="N306" s="603"/>
      <c r="O306" s="603"/>
      <c r="P306" s="603"/>
      <c r="Q306" s="603"/>
      <c r="R306" s="603"/>
      <c r="S306" s="603"/>
      <c r="T306" s="604"/>
      <c r="AT306" s="600" t="s">
        <v>205</v>
      </c>
      <c r="AU306" s="600" t="s">
        <v>89</v>
      </c>
      <c r="AV306" s="599" t="s">
        <v>11</v>
      </c>
      <c r="AW306" s="599" t="s">
        <v>43</v>
      </c>
      <c r="AX306" s="599" t="s">
        <v>82</v>
      </c>
      <c r="AY306" s="600" t="s">
        <v>197</v>
      </c>
    </row>
    <row r="307" spans="2:51" s="606" customFormat="1">
      <c r="B307" s="605"/>
      <c r="D307" s="594" t="s">
        <v>205</v>
      </c>
      <c r="E307" s="607" t="s">
        <v>5</v>
      </c>
      <c r="F307" s="608" t="s">
        <v>2158</v>
      </c>
      <c r="H307" s="609">
        <v>1.06</v>
      </c>
      <c r="L307" s="605"/>
      <c r="M307" s="610"/>
      <c r="N307" s="611"/>
      <c r="O307" s="611"/>
      <c r="P307" s="611"/>
      <c r="Q307" s="611"/>
      <c r="R307" s="611"/>
      <c r="S307" s="611"/>
      <c r="T307" s="612"/>
      <c r="AT307" s="607" t="s">
        <v>205</v>
      </c>
      <c r="AU307" s="607" t="s">
        <v>89</v>
      </c>
      <c r="AV307" s="606" t="s">
        <v>89</v>
      </c>
      <c r="AW307" s="606" t="s">
        <v>43</v>
      </c>
      <c r="AX307" s="606" t="s">
        <v>82</v>
      </c>
      <c r="AY307" s="607" t="s">
        <v>197</v>
      </c>
    </row>
    <row r="308" spans="2:51" s="599" customFormat="1">
      <c r="B308" s="598"/>
      <c r="D308" s="594" t="s">
        <v>205</v>
      </c>
      <c r="E308" s="600" t="s">
        <v>5</v>
      </c>
      <c r="F308" s="601" t="s">
        <v>1990</v>
      </c>
      <c r="H308" s="600" t="s">
        <v>5</v>
      </c>
      <c r="L308" s="598"/>
      <c r="M308" s="602"/>
      <c r="N308" s="603"/>
      <c r="O308" s="603"/>
      <c r="P308" s="603"/>
      <c r="Q308" s="603"/>
      <c r="R308" s="603"/>
      <c r="S308" s="603"/>
      <c r="T308" s="604"/>
      <c r="AT308" s="600" t="s">
        <v>205</v>
      </c>
      <c r="AU308" s="600" t="s">
        <v>89</v>
      </c>
      <c r="AV308" s="599" t="s">
        <v>11</v>
      </c>
      <c r="AW308" s="599" t="s">
        <v>43</v>
      </c>
      <c r="AX308" s="599" t="s">
        <v>82</v>
      </c>
      <c r="AY308" s="600" t="s">
        <v>197</v>
      </c>
    </row>
    <row r="309" spans="2:51" s="606" customFormat="1">
      <c r="B309" s="605"/>
      <c r="D309" s="594" t="s">
        <v>205</v>
      </c>
      <c r="E309" s="607" t="s">
        <v>5</v>
      </c>
      <c r="F309" s="608" t="s">
        <v>2159</v>
      </c>
      <c r="H309" s="609">
        <v>12.577999999999999</v>
      </c>
      <c r="L309" s="605"/>
      <c r="M309" s="610"/>
      <c r="N309" s="611"/>
      <c r="O309" s="611"/>
      <c r="P309" s="611"/>
      <c r="Q309" s="611"/>
      <c r="R309" s="611"/>
      <c r="S309" s="611"/>
      <c r="T309" s="612"/>
      <c r="AT309" s="607" t="s">
        <v>205</v>
      </c>
      <c r="AU309" s="607" t="s">
        <v>89</v>
      </c>
      <c r="AV309" s="606" t="s">
        <v>89</v>
      </c>
      <c r="AW309" s="606" t="s">
        <v>43</v>
      </c>
      <c r="AX309" s="606" t="s">
        <v>82</v>
      </c>
      <c r="AY309" s="607" t="s">
        <v>197</v>
      </c>
    </row>
    <row r="310" spans="2:51" s="606" customFormat="1">
      <c r="B310" s="605"/>
      <c r="D310" s="594" t="s">
        <v>205</v>
      </c>
      <c r="E310" s="607" t="s">
        <v>5</v>
      </c>
      <c r="F310" s="608" t="s">
        <v>2160</v>
      </c>
      <c r="H310" s="609">
        <v>8.5429999999999993</v>
      </c>
      <c r="L310" s="605"/>
      <c r="M310" s="610"/>
      <c r="N310" s="611"/>
      <c r="O310" s="611"/>
      <c r="P310" s="611"/>
      <c r="Q310" s="611"/>
      <c r="R310" s="611"/>
      <c r="S310" s="611"/>
      <c r="T310" s="612"/>
      <c r="AT310" s="607" t="s">
        <v>205</v>
      </c>
      <c r="AU310" s="607" t="s">
        <v>89</v>
      </c>
      <c r="AV310" s="606" t="s">
        <v>89</v>
      </c>
      <c r="AW310" s="606" t="s">
        <v>43</v>
      </c>
      <c r="AX310" s="606" t="s">
        <v>82</v>
      </c>
      <c r="AY310" s="607" t="s">
        <v>197</v>
      </c>
    </row>
    <row r="311" spans="2:51" s="606" customFormat="1">
      <c r="B311" s="605"/>
      <c r="D311" s="594" t="s">
        <v>205</v>
      </c>
      <c r="E311" s="607" t="s">
        <v>5</v>
      </c>
      <c r="F311" s="608" t="s">
        <v>2161</v>
      </c>
      <c r="H311" s="609">
        <v>2.2130000000000001</v>
      </c>
      <c r="L311" s="605"/>
      <c r="M311" s="610"/>
      <c r="N311" s="611"/>
      <c r="O311" s="611"/>
      <c r="P311" s="611"/>
      <c r="Q311" s="611"/>
      <c r="R311" s="611"/>
      <c r="S311" s="611"/>
      <c r="T311" s="612"/>
      <c r="AT311" s="607" t="s">
        <v>205</v>
      </c>
      <c r="AU311" s="607" t="s">
        <v>89</v>
      </c>
      <c r="AV311" s="606" t="s">
        <v>89</v>
      </c>
      <c r="AW311" s="606" t="s">
        <v>43</v>
      </c>
      <c r="AX311" s="606" t="s">
        <v>82</v>
      </c>
      <c r="AY311" s="607" t="s">
        <v>197</v>
      </c>
    </row>
    <row r="312" spans="2:51" s="606" customFormat="1">
      <c r="B312" s="605"/>
      <c r="D312" s="594" t="s">
        <v>205</v>
      </c>
      <c r="E312" s="607" t="s">
        <v>5</v>
      </c>
      <c r="F312" s="608" t="s">
        <v>2162</v>
      </c>
      <c r="H312" s="609">
        <v>1.76</v>
      </c>
      <c r="L312" s="605"/>
      <c r="M312" s="610"/>
      <c r="N312" s="611"/>
      <c r="O312" s="611"/>
      <c r="P312" s="611"/>
      <c r="Q312" s="611"/>
      <c r="R312" s="611"/>
      <c r="S312" s="611"/>
      <c r="T312" s="612"/>
      <c r="AT312" s="607" t="s">
        <v>205</v>
      </c>
      <c r="AU312" s="607" t="s">
        <v>89</v>
      </c>
      <c r="AV312" s="606" t="s">
        <v>89</v>
      </c>
      <c r="AW312" s="606" t="s">
        <v>43</v>
      </c>
      <c r="AX312" s="606" t="s">
        <v>82</v>
      </c>
      <c r="AY312" s="607" t="s">
        <v>197</v>
      </c>
    </row>
    <row r="313" spans="2:51" s="606" customFormat="1">
      <c r="B313" s="605"/>
      <c r="D313" s="594" t="s">
        <v>205</v>
      </c>
      <c r="E313" s="607" t="s">
        <v>5</v>
      </c>
      <c r="F313" s="608" t="s">
        <v>2163</v>
      </c>
      <c r="H313" s="609">
        <v>1.484</v>
      </c>
      <c r="L313" s="605"/>
      <c r="M313" s="610"/>
      <c r="N313" s="611"/>
      <c r="O313" s="611"/>
      <c r="P313" s="611"/>
      <c r="Q313" s="611"/>
      <c r="R313" s="611"/>
      <c r="S313" s="611"/>
      <c r="T313" s="612"/>
      <c r="AT313" s="607" t="s">
        <v>205</v>
      </c>
      <c r="AU313" s="607" t="s">
        <v>89</v>
      </c>
      <c r="AV313" s="606" t="s">
        <v>89</v>
      </c>
      <c r="AW313" s="606" t="s">
        <v>43</v>
      </c>
      <c r="AX313" s="606" t="s">
        <v>82</v>
      </c>
      <c r="AY313" s="607" t="s">
        <v>197</v>
      </c>
    </row>
    <row r="314" spans="2:51" s="606" customFormat="1">
      <c r="B314" s="605"/>
      <c r="D314" s="594" t="s">
        <v>205</v>
      </c>
      <c r="E314" s="607" t="s">
        <v>5</v>
      </c>
      <c r="F314" s="608" t="s">
        <v>2164</v>
      </c>
      <c r="H314" s="609">
        <v>1.208</v>
      </c>
      <c r="L314" s="605"/>
      <c r="M314" s="610"/>
      <c r="N314" s="611"/>
      <c r="O314" s="611"/>
      <c r="P314" s="611"/>
      <c r="Q314" s="611"/>
      <c r="R314" s="611"/>
      <c r="S314" s="611"/>
      <c r="T314" s="612"/>
      <c r="AT314" s="607" t="s">
        <v>205</v>
      </c>
      <c r="AU314" s="607" t="s">
        <v>89</v>
      </c>
      <c r="AV314" s="606" t="s">
        <v>89</v>
      </c>
      <c r="AW314" s="606" t="s">
        <v>43</v>
      </c>
      <c r="AX314" s="606" t="s">
        <v>82</v>
      </c>
      <c r="AY314" s="607" t="s">
        <v>197</v>
      </c>
    </row>
    <row r="315" spans="2:51" s="606" customFormat="1">
      <c r="B315" s="605"/>
      <c r="D315" s="594" t="s">
        <v>205</v>
      </c>
      <c r="E315" s="607" t="s">
        <v>5</v>
      </c>
      <c r="F315" s="608" t="s">
        <v>2165</v>
      </c>
      <c r="H315" s="609">
        <v>0.93200000000000005</v>
      </c>
      <c r="L315" s="605"/>
      <c r="M315" s="610"/>
      <c r="N315" s="611"/>
      <c r="O315" s="611"/>
      <c r="P315" s="611"/>
      <c r="Q315" s="611"/>
      <c r="R315" s="611"/>
      <c r="S315" s="611"/>
      <c r="T315" s="612"/>
      <c r="AT315" s="607" t="s">
        <v>205</v>
      </c>
      <c r="AU315" s="607" t="s">
        <v>89</v>
      </c>
      <c r="AV315" s="606" t="s">
        <v>89</v>
      </c>
      <c r="AW315" s="606" t="s">
        <v>43</v>
      </c>
      <c r="AX315" s="606" t="s">
        <v>82</v>
      </c>
      <c r="AY315" s="607" t="s">
        <v>197</v>
      </c>
    </row>
    <row r="316" spans="2:51" s="606" customFormat="1">
      <c r="B316" s="605"/>
      <c r="D316" s="594" t="s">
        <v>205</v>
      </c>
      <c r="E316" s="607" t="s">
        <v>5</v>
      </c>
      <c r="F316" s="608" t="s">
        <v>2166</v>
      </c>
      <c r="H316" s="609">
        <v>0.65600000000000003</v>
      </c>
      <c r="L316" s="605"/>
      <c r="M316" s="610"/>
      <c r="N316" s="611"/>
      <c r="O316" s="611"/>
      <c r="P316" s="611"/>
      <c r="Q316" s="611"/>
      <c r="R316" s="611"/>
      <c r="S316" s="611"/>
      <c r="T316" s="612"/>
      <c r="AT316" s="607" t="s">
        <v>205</v>
      </c>
      <c r="AU316" s="607" t="s">
        <v>89</v>
      </c>
      <c r="AV316" s="606" t="s">
        <v>89</v>
      </c>
      <c r="AW316" s="606" t="s">
        <v>43</v>
      </c>
      <c r="AX316" s="606" t="s">
        <v>82</v>
      </c>
      <c r="AY316" s="607" t="s">
        <v>197</v>
      </c>
    </row>
    <row r="317" spans="2:51" s="599" customFormat="1">
      <c r="B317" s="598"/>
      <c r="D317" s="594" t="s">
        <v>205</v>
      </c>
      <c r="E317" s="600" t="s">
        <v>5</v>
      </c>
      <c r="F317" s="601" t="s">
        <v>1992</v>
      </c>
      <c r="H317" s="600" t="s">
        <v>5</v>
      </c>
      <c r="L317" s="598"/>
      <c r="M317" s="602"/>
      <c r="N317" s="603"/>
      <c r="O317" s="603"/>
      <c r="P317" s="603"/>
      <c r="Q317" s="603"/>
      <c r="R317" s="603"/>
      <c r="S317" s="603"/>
      <c r="T317" s="604"/>
      <c r="AT317" s="600" t="s">
        <v>205</v>
      </c>
      <c r="AU317" s="600" t="s">
        <v>89</v>
      </c>
      <c r="AV317" s="599" t="s">
        <v>11</v>
      </c>
      <c r="AW317" s="599" t="s">
        <v>43</v>
      </c>
      <c r="AX317" s="599" t="s">
        <v>82</v>
      </c>
      <c r="AY317" s="600" t="s">
        <v>197</v>
      </c>
    </row>
    <row r="318" spans="2:51" s="606" customFormat="1">
      <c r="B318" s="605"/>
      <c r="D318" s="594" t="s">
        <v>205</v>
      </c>
      <c r="E318" s="607" t="s">
        <v>5</v>
      </c>
      <c r="F318" s="608" t="s">
        <v>2167</v>
      </c>
      <c r="H318" s="609">
        <v>3.2109999999999999</v>
      </c>
      <c r="L318" s="605"/>
      <c r="M318" s="610"/>
      <c r="N318" s="611"/>
      <c r="O318" s="611"/>
      <c r="P318" s="611"/>
      <c r="Q318" s="611"/>
      <c r="R318" s="611"/>
      <c r="S318" s="611"/>
      <c r="T318" s="612"/>
      <c r="AT318" s="607" t="s">
        <v>205</v>
      </c>
      <c r="AU318" s="607" t="s">
        <v>89</v>
      </c>
      <c r="AV318" s="606" t="s">
        <v>89</v>
      </c>
      <c r="AW318" s="606" t="s">
        <v>43</v>
      </c>
      <c r="AX318" s="606" t="s">
        <v>82</v>
      </c>
      <c r="AY318" s="607" t="s">
        <v>197</v>
      </c>
    </row>
    <row r="319" spans="2:51" s="606" customFormat="1">
      <c r="B319" s="605"/>
      <c r="D319" s="594" t="s">
        <v>205</v>
      </c>
      <c r="E319" s="607" t="s">
        <v>5</v>
      </c>
      <c r="F319" s="608" t="s">
        <v>2168</v>
      </c>
      <c r="H319" s="609">
        <v>0.64400000000000002</v>
      </c>
      <c r="L319" s="605"/>
      <c r="M319" s="610"/>
      <c r="N319" s="611"/>
      <c r="O319" s="611"/>
      <c r="P319" s="611"/>
      <c r="Q319" s="611"/>
      <c r="R319" s="611"/>
      <c r="S319" s="611"/>
      <c r="T319" s="612"/>
      <c r="AT319" s="607" t="s">
        <v>205</v>
      </c>
      <c r="AU319" s="607" t="s">
        <v>89</v>
      </c>
      <c r="AV319" s="606" t="s">
        <v>89</v>
      </c>
      <c r="AW319" s="606" t="s">
        <v>43</v>
      </c>
      <c r="AX319" s="606" t="s">
        <v>82</v>
      </c>
      <c r="AY319" s="607" t="s">
        <v>197</v>
      </c>
    </row>
    <row r="320" spans="2:51" s="599" customFormat="1">
      <c r="B320" s="598"/>
      <c r="D320" s="594" t="s">
        <v>205</v>
      </c>
      <c r="E320" s="600" t="s">
        <v>5</v>
      </c>
      <c r="F320" s="601" t="s">
        <v>1994</v>
      </c>
      <c r="H320" s="600" t="s">
        <v>5</v>
      </c>
      <c r="L320" s="598"/>
      <c r="M320" s="602"/>
      <c r="N320" s="603"/>
      <c r="O320" s="603"/>
      <c r="P320" s="603"/>
      <c r="Q320" s="603"/>
      <c r="R320" s="603"/>
      <c r="S320" s="603"/>
      <c r="T320" s="604"/>
      <c r="AT320" s="600" t="s">
        <v>205</v>
      </c>
      <c r="AU320" s="600" t="s">
        <v>89</v>
      </c>
      <c r="AV320" s="599" t="s">
        <v>11</v>
      </c>
      <c r="AW320" s="599" t="s">
        <v>43</v>
      </c>
      <c r="AX320" s="599" t="s">
        <v>82</v>
      </c>
      <c r="AY320" s="600" t="s">
        <v>197</v>
      </c>
    </row>
    <row r="321" spans="2:65" s="606" customFormat="1">
      <c r="B321" s="605"/>
      <c r="D321" s="594" t="s">
        <v>205</v>
      </c>
      <c r="E321" s="607" t="s">
        <v>5</v>
      </c>
      <c r="F321" s="608" t="s">
        <v>2169</v>
      </c>
      <c r="H321" s="609">
        <v>4.3259999999999996</v>
      </c>
      <c r="L321" s="605"/>
      <c r="M321" s="610"/>
      <c r="N321" s="611"/>
      <c r="O321" s="611"/>
      <c r="P321" s="611"/>
      <c r="Q321" s="611"/>
      <c r="R321" s="611"/>
      <c r="S321" s="611"/>
      <c r="T321" s="612"/>
      <c r="AT321" s="607" t="s">
        <v>205</v>
      </c>
      <c r="AU321" s="607" t="s">
        <v>89</v>
      </c>
      <c r="AV321" s="606" t="s">
        <v>89</v>
      </c>
      <c r="AW321" s="606" t="s">
        <v>43</v>
      </c>
      <c r="AX321" s="606" t="s">
        <v>82</v>
      </c>
      <c r="AY321" s="607" t="s">
        <v>197</v>
      </c>
    </row>
    <row r="322" spans="2:65" s="622" customFormat="1">
      <c r="B322" s="621"/>
      <c r="D322" s="594" t="s">
        <v>205</v>
      </c>
      <c r="E322" s="623" t="s">
        <v>5</v>
      </c>
      <c r="F322" s="624" t="s">
        <v>2170</v>
      </c>
      <c r="H322" s="625">
        <v>55.893999999999998</v>
      </c>
      <c r="L322" s="621"/>
      <c r="M322" s="626"/>
      <c r="N322" s="627"/>
      <c r="O322" s="627"/>
      <c r="P322" s="627"/>
      <c r="Q322" s="627"/>
      <c r="R322" s="627"/>
      <c r="S322" s="627"/>
      <c r="T322" s="628"/>
      <c r="AT322" s="623" t="s">
        <v>205</v>
      </c>
      <c r="AU322" s="623" t="s">
        <v>89</v>
      </c>
      <c r="AV322" s="622" t="s">
        <v>114</v>
      </c>
      <c r="AW322" s="622" t="s">
        <v>43</v>
      </c>
      <c r="AX322" s="622" t="s">
        <v>82</v>
      </c>
      <c r="AY322" s="623" t="s">
        <v>197</v>
      </c>
    </row>
    <row r="323" spans="2:65" s="614" customFormat="1">
      <c r="B323" s="613"/>
      <c r="D323" s="594" t="s">
        <v>205</v>
      </c>
      <c r="E323" s="615" t="s">
        <v>5</v>
      </c>
      <c r="F323" s="616" t="s">
        <v>210</v>
      </c>
      <c r="H323" s="617">
        <v>92.49</v>
      </c>
      <c r="L323" s="613"/>
      <c r="M323" s="618"/>
      <c r="N323" s="619"/>
      <c r="O323" s="619"/>
      <c r="P323" s="619"/>
      <c r="Q323" s="619"/>
      <c r="R323" s="619"/>
      <c r="S323" s="619"/>
      <c r="T323" s="620"/>
      <c r="AT323" s="615" t="s">
        <v>205</v>
      </c>
      <c r="AU323" s="615" t="s">
        <v>89</v>
      </c>
      <c r="AV323" s="614" t="s">
        <v>129</v>
      </c>
      <c r="AW323" s="614" t="s">
        <v>43</v>
      </c>
      <c r="AX323" s="614" t="s">
        <v>11</v>
      </c>
      <c r="AY323" s="615" t="s">
        <v>197</v>
      </c>
    </row>
    <row r="324" spans="2:65" s="492" customFormat="1" ht="38.25" customHeight="1">
      <c r="B324" s="493"/>
      <c r="C324" s="572" t="s">
        <v>770</v>
      </c>
      <c r="D324" s="572" t="s">
        <v>199</v>
      </c>
      <c r="E324" s="573" t="s">
        <v>2171</v>
      </c>
      <c r="F324" s="574" t="s">
        <v>2172</v>
      </c>
      <c r="G324" s="575" t="s">
        <v>290</v>
      </c>
      <c r="H324" s="576">
        <v>471.31599999999997</v>
      </c>
      <c r="I324" s="7"/>
      <c r="J324" s="577">
        <f>ROUND(I324*H324,0)</f>
        <v>0</v>
      </c>
      <c r="K324" s="574" t="s">
        <v>203</v>
      </c>
      <c r="L324" s="493"/>
      <c r="M324" s="578" t="s">
        <v>5</v>
      </c>
      <c r="N324" s="579" t="s">
        <v>53</v>
      </c>
      <c r="O324" s="494"/>
      <c r="P324" s="580">
        <f>O324*H324</f>
        <v>0</v>
      </c>
      <c r="Q324" s="580">
        <v>1.09E-3</v>
      </c>
      <c r="R324" s="580">
        <f>Q324*H324</f>
        <v>0.51373444000000001</v>
      </c>
      <c r="S324" s="580">
        <v>0</v>
      </c>
      <c r="T324" s="581">
        <f>S324*H324</f>
        <v>0</v>
      </c>
      <c r="AR324" s="482" t="s">
        <v>129</v>
      </c>
      <c r="AT324" s="482" t="s">
        <v>199</v>
      </c>
      <c r="AU324" s="482" t="s">
        <v>89</v>
      </c>
      <c r="AY324" s="482" t="s">
        <v>197</v>
      </c>
      <c r="BE324" s="582">
        <f>IF(N324="základní",J324,0)</f>
        <v>0</v>
      </c>
      <c r="BF324" s="582">
        <f>IF(N324="snížená",J324,0)</f>
        <v>0</v>
      </c>
      <c r="BG324" s="582">
        <f>IF(N324="zákl. přenesená",J324,0)</f>
        <v>0</v>
      </c>
      <c r="BH324" s="582">
        <f>IF(N324="sníž. přenesená",J324,0)</f>
        <v>0</v>
      </c>
      <c r="BI324" s="582">
        <f>IF(N324="nulová",J324,0)</f>
        <v>0</v>
      </c>
      <c r="BJ324" s="482" t="s">
        <v>11</v>
      </c>
      <c r="BK324" s="582">
        <f>ROUND(I324*H324,0)</f>
        <v>0</v>
      </c>
      <c r="BL324" s="482" t="s">
        <v>129</v>
      </c>
      <c r="BM324" s="482" t="s">
        <v>2173</v>
      </c>
    </row>
    <row r="325" spans="2:65" s="599" customFormat="1">
      <c r="B325" s="598"/>
      <c r="D325" s="594" t="s">
        <v>205</v>
      </c>
      <c r="E325" s="600" t="s">
        <v>5</v>
      </c>
      <c r="F325" s="601" t="s">
        <v>2073</v>
      </c>
      <c r="H325" s="600" t="s">
        <v>5</v>
      </c>
      <c r="L325" s="598"/>
      <c r="M325" s="602"/>
      <c r="N325" s="603"/>
      <c r="O325" s="603"/>
      <c r="P325" s="603"/>
      <c r="Q325" s="603"/>
      <c r="R325" s="603"/>
      <c r="S325" s="603"/>
      <c r="T325" s="604"/>
      <c r="AT325" s="600" t="s">
        <v>205</v>
      </c>
      <c r="AU325" s="600" t="s">
        <v>89</v>
      </c>
      <c r="AV325" s="599" t="s">
        <v>11</v>
      </c>
      <c r="AW325" s="599" t="s">
        <v>43</v>
      </c>
      <c r="AX325" s="599" t="s">
        <v>82</v>
      </c>
      <c r="AY325" s="600" t="s">
        <v>197</v>
      </c>
    </row>
    <row r="326" spans="2:65" s="599" customFormat="1">
      <c r="B326" s="598"/>
      <c r="D326" s="594" t="s">
        <v>205</v>
      </c>
      <c r="E326" s="600" t="s">
        <v>5</v>
      </c>
      <c r="F326" s="601" t="s">
        <v>1988</v>
      </c>
      <c r="H326" s="600" t="s">
        <v>5</v>
      </c>
      <c r="L326" s="598"/>
      <c r="M326" s="602"/>
      <c r="N326" s="603"/>
      <c r="O326" s="603"/>
      <c r="P326" s="603"/>
      <c r="Q326" s="603"/>
      <c r="R326" s="603"/>
      <c r="S326" s="603"/>
      <c r="T326" s="604"/>
      <c r="AT326" s="600" t="s">
        <v>205</v>
      </c>
      <c r="AU326" s="600" t="s">
        <v>89</v>
      </c>
      <c r="AV326" s="599" t="s">
        <v>11</v>
      </c>
      <c r="AW326" s="599" t="s">
        <v>43</v>
      </c>
      <c r="AX326" s="599" t="s">
        <v>82</v>
      </c>
      <c r="AY326" s="600" t="s">
        <v>197</v>
      </c>
    </row>
    <row r="327" spans="2:65" s="606" customFormat="1">
      <c r="B327" s="605"/>
      <c r="D327" s="594" t="s">
        <v>205</v>
      </c>
      <c r="E327" s="607" t="s">
        <v>5</v>
      </c>
      <c r="F327" s="608" t="s">
        <v>2174</v>
      </c>
      <c r="H327" s="609">
        <v>2.42</v>
      </c>
      <c r="L327" s="605"/>
      <c r="M327" s="610"/>
      <c r="N327" s="611"/>
      <c r="O327" s="611"/>
      <c r="P327" s="611"/>
      <c r="Q327" s="611"/>
      <c r="R327" s="611"/>
      <c r="S327" s="611"/>
      <c r="T327" s="612"/>
      <c r="AT327" s="607" t="s">
        <v>205</v>
      </c>
      <c r="AU327" s="607" t="s">
        <v>89</v>
      </c>
      <c r="AV327" s="606" t="s">
        <v>89</v>
      </c>
      <c r="AW327" s="606" t="s">
        <v>43</v>
      </c>
      <c r="AX327" s="606" t="s">
        <v>82</v>
      </c>
      <c r="AY327" s="607" t="s">
        <v>197</v>
      </c>
    </row>
    <row r="328" spans="2:65" s="599" customFormat="1">
      <c r="B328" s="598"/>
      <c r="D328" s="594" t="s">
        <v>205</v>
      </c>
      <c r="E328" s="600" t="s">
        <v>5</v>
      </c>
      <c r="F328" s="601" t="s">
        <v>1990</v>
      </c>
      <c r="H328" s="600" t="s">
        <v>5</v>
      </c>
      <c r="L328" s="598"/>
      <c r="M328" s="602"/>
      <c r="N328" s="603"/>
      <c r="O328" s="603"/>
      <c r="P328" s="603"/>
      <c r="Q328" s="603"/>
      <c r="R328" s="603"/>
      <c r="S328" s="603"/>
      <c r="T328" s="604"/>
      <c r="AT328" s="600" t="s">
        <v>205</v>
      </c>
      <c r="AU328" s="600" t="s">
        <v>89</v>
      </c>
      <c r="AV328" s="599" t="s">
        <v>11</v>
      </c>
      <c r="AW328" s="599" t="s">
        <v>43</v>
      </c>
      <c r="AX328" s="599" t="s">
        <v>82</v>
      </c>
      <c r="AY328" s="600" t="s">
        <v>197</v>
      </c>
    </row>
    <row r="329" spans="2:65" s="606" customFormat="1">
      <c r="B329" s="605"/>
      <c r="D329" s="594" t="s">
        <v>205</v>
      </c>
      <c r="E329" s="607" t="s">
        <v>5</v>
      </c>
      <c r="F329" s="608" t="s">
        <v>2175</v>
      </c>
      <c r="H329" s="609">
        <v>10.795999999999999</v>
      </c>
      <c r="L329" s="605"/>
      <c r="M329" s="610"/>
      <c r="N329" s="611"/>
      <c r="O329" s="611"/>
      <c r="P329" s="611"/>
      <c r="Q329" s="611"/>
      <c r="R329" s="611"/>
      <c r="S329" s="611"/>
      <c r="T329" s="612"/>
      <c r="AT329" s="607" t="s">
        <v>205</v>
      </c>
      <c r="AU329" s="607" t="s">
        <v>89</v>
      </c>
      <c r="AV329" s="606" t="s">
        <v>89</v>
      </c>
      <c r="AW329" s="606" t="s">
        <v>43</v>
      </c>
      <c r="AX329" s="606" t="s">
        <v>82</v>
      </c>
      <c r="AY329" s="607" t="s">
        <v>197</v>
      </c>
    </row>
    <row r="330" spans="2:65" s="606" customFormat="1">
      <c r="B330" s="605"/>
      <c r="D330" s="594" t="s">
        <v>205</v>
      </c>
      <c r="E330" s="607" t="s">
        <v>5</v>
      </c>
      <c r="F330" s="608" t="s">
        <v>2176</v>
      </c>
      <c r="H330" s="609">
        <v>8.1620000000000008</v>
      </c>
      <c r="L330" s="605"/>
      <c r="M330" s="610"/>
      <c r="N330" s="611"/>
      <c r="O330" s="611"/>
      <c r="P330" s="611"/>
      <c r="Q330" s="611"/>
      <c r="R330" s="611"/>
      <c r="S330" s="611"/>
      <c r="T330" s="612"/>
      <c r="AT330" s="607" t="s">
        <v>205</v>
      </c>
      <c r="AU330" s="607" t="s">
        <v>89</v>
      </c>
      <c r="AV330" s="606" t="s">
        <v>89</v>
      </c>
      <c r="AW330" s="606" t="s">
        <v>43</v>
      </c>
      <c r="AX330" s="606" t="s">
        <v>82</v>
      </c>
      <c r="AY330" s="607" t="s">
        <v>197</v>
      </c>
    </row>
    <row r="331" spans="2:65" s="606" customFormat="1">
      <c r="B331" s="605"/>
      <c r="D331" s="594" t="s">
        <v>205</v>
      </c>
      <c r="E331" s="607" t="s">
        <v>5</v>
      </c>
      <c r="F331" s="608" t="s">
        <v>2177</v>
      </c>
      <c r="H331" s="609">
        <v>6.4</v>
      </c>
      <c r="L331" s="605"/>
      <c r="M331" s="610"/>
      <c r="N331" s="611"/>
      <c r="O331" s="611"/>
      <c r="P331" s="611"/>
      <c r="Q331" s="611"/>
      <c r="R331" s="611"/>
      <c r="S331" s="611"/>
      <c r="T331" s="612"/>
      <c r="AT331" s="607" t="s">
        <v>205</v>
      </c>
      <c r="AU331" s="607" t="s">
        <v>89</v>
      </c>
      <c r="AV331" s="606" t="s">
        <v>89</v>
      </c>
      <c r="AW331" s="606" t="s">
        <v>43</v>
      </c>
      <c r="AX331" s="606" t="s">
        <v>82</v>
      </c>
      <c r="AY331" s="607" t="s">
        <v>197</v>
      </c>
    </row>
    <row r="332" spans="2:65" s="606" customFormat="1">
      <c r="B332" s="605"/>
      <c r="D332" s="594" t="s">
        <v>205</v>
      </c>
      <c r="E332" s="607" t="s">
        <v>5</v>
      </c>
      <c r="F332" s="608" t="s">
        <v>2178</v>
      </c>
      <c r="H332" s="609">
        <v>5.6</v>
      </c>
      <c r="L332" s="605"/>
      <c r="M332" s="610"/>
      <c r="N332" s="611"/>
      <c r="O332" s="611"/>
      <c r="P332" s="611"/>
      <c r="Q332" s="611"/>
      <c r="R332" s="611"/>
      <c r="S332" s="611"/>
      <c r="T332" s="612"/>
      <c r="AT332" s="607" t="s">
        <v>205</v>
      </c>
      <c r="AU332" s="607" t="s">
        <v>89</v>
      </c>
      <c r="AV332" s="606" t="s">
        <v>89</v>
      </c>
      <c r="AW332" s="606" t="s">
        <v>43</v>
      </c>
      <c r="AX332" s="606" t="s">
        <v>82</v>
      </c>
      <c r="AY332" s="607" t="s">
        <v>197</v>
      </c>
    </row>
    <row r="333" spans="2:65" s="606" customFormat="1">
      <c r="B333" s="605"/>
      <c r="D333" s="594" t="s">
        <v>205</v>
      </c>
      <c r="E333" s="607" t="s">
        <v>5</v>
      </c>
      <c r="F333" s="608" t="s">
        <v>2179</v>
      </c>
      <c r="H333" s="609">
        <v>4.96</v>
      </c>
      <c r="L333" s="605"/>
      <c r="M333" s="610"/>
      <c r="N333" s="611"/>
      <c r="O333" s="611"/>
      <c r="P333" s="611"/>
      <c r="Q333" s="611"/>
      <c r="R333" s="611"/>
      <c r="S333" s="611"/>
      <c r="T333" s="612"/>
      <c r="AT333" s="607" t="s">
        <v>205</v>
      </c>
      <c r="AU333" s="607" t="s">
        <v>89</v>
      </c>
      <c r="AV333" s="606" t="s">
        <v>89</v>
      </c>
      <c r="AW333" s="606" t="s">
        <v>43</v>
      </c>
      <c r="AX333" s="606" t="s">
        <v>82</v>
      </c>
      <c r="AY333" s="607" t="s">
        <v>197</v>
      </c>
    </row>
    <row r="334" spans="2:65" s="599" customFormat="1">
      <c r="B334" s="598"/>
      <c r="D334" s="594" t="s">
        <v>205</v>
      </c>
      <c r="E334" s="600" t="s">
        <v>5</v>
      </c>
      <c r="F334" s="601" t="s">
        <v>1992</v>
      </c>
      <c r="H334" s="600" t="s">
        <v>5</v>
      </c>
      <c r="L334" s="598"/>
      <c r="M334" s="602"/>
      <c r="N334" s="603"/>
      <c r="O334" s="603"/>
      <c r="P334" s="603"/>
      <c r="Q334" s="603"/>
      <c r="R334" s="603"/>
      <c r="S334" s="603"/>
      <c r="T334" s="604"/>
      <c r="AT334" s="600" t="s">
        <v>205</v>
      </c>
      <c r="AU334" s="600" t="s">
        <v>89</v>
      </c>
      <c r="AV334" s="599" t="s">
        <v>11</v>
      </c>
      <c r="AW334" s="599" t="s">
        <v>43</v>
      </c>
      <c r="AX334" s="599" t="s">
        <v>82</v>
      </c>
      <c r="AY334" s="600" t="s">
        <v>197</v>
      </c>
    </row>
    <row r="335" spans="2:65" s="606" customFormat="1">
      <c r="B335" s="605"/>
      <c r="D335" s="594" t="s">
        <v>205</v>
      </c>
      <c r="E335" s="607" t="s">
        <v>5</v>
      </c>
      <c r="F335" s="608" t="s">
        <v>2180</v>
      </c>
      <c r="H335" s="609">
        <v>10.68</v>
      </c>
      <c r="L335" s="605"/>
      <c r="M335" s="610"/>
      <c r="N335" s="611"/>
      <c r="O335" s="611"/>
      <c r="P335" s="611"/>
      <c r="Q335" s="611"/>
      <c r="R335" s="611"/>
      <c r="S335" s="611"/>
      <c r="T335" s="612"/>
      <c r="AT335" s="607" t="s">
        <v>205</v>
      </c>
      <c r="AU335" s="607" t="s">
        <v>89</v>
      </c>
      <c r="AV335" s="606" t="s">
        <v>89</v>
      </c>
      <c r="AW335" s="606" t="s">
        <v>43</v>
      </c>
      <c r="AX335" s="606" t="s">
        <v>82</v>
      </c>
      <c r="AY335" s="607" t="s">
        <v>197</v>
      </c>
    </row>
    <row r="336" spans="2:65" s="606" customFormat="1">
      <c r="B336" s="605"/>
      <c r="D336" s="594" t="s">
        <v>205</v>
      </c>
      <c r="E336" s="607" t="s">
        <v>5</v>
      </c>
      <c r="F336" s="608" t="s">
        <v>2181</v>
      </c>
      <c r="H336" s="609">
        <v>8.34</v>
      </c>
      <c r="L336" s="605"/>
      <c r="M336" s="610"/>
      <c r="N336" s="611"/>
      <c r="O336" s="611"/>
      <c r="P336" s="611"/>
      <c r="Q336" s="611"/>
      <c r="R336" s="611"/>
      <c r="S336" s="611"/>
      <c r="T336" s="612"/>
      <c r="AT336" s="607" t="s">
        <v>205</v>
      </c>
      <c r="AU336" s="607" t="s">
        <v>89</v>
      </c>
      <c r="AV336" s="606" t="s">
        <v>89</v>
      </c>
      <c r="AW336" s="606" t="s">
        <v>43</v>
      </c>
      <c r="AX336" s="606" t="s">
        <v>82</v>
      </c>
      <c r="AY336" s="607" t="s">
        <v>197</v>
      </c>
    </row>
    <row r="337" spans="2:51" s="599" customFormat="1">
      <c r="B337" s="598"/>
      <c r="D337" s="594" t="s">
        <v>205</v>
      </c>
      <c r="E337" s="600" t="s">
        <v>5</v>
      </c>
      <c r="F337" s="601" t="s">
        <v>1994</v>
      </c>
      <c r="H337" s="600" t="s">
        <v>5</v>
      </c>
      <c r="L337" s="598"/>
      <c r="M337" s="602"/>
      <c r="N337" s="603"/>
      <c r="O337" s="603"/>
      <c r="P337" s="603"/>
      <c r="Q337" s="603"/>
      <c r="R337" s="603"/>
      <c r="S337" s="603"/>
      <c r="T337" s="604"/>
      <c r="AT337" s="600" t="s">
        <v>205</v>
      </c>
      <c r="AU337" s="600" t="s">
        <v>89</v>
      </c>
      <c r="AV337" s="599" t="s">
        <v>11</v>
      </c>
      <c r="AW337" s="599" t="s">
        <v>43</v>
      </c>
      <c r="AX337" s="599" t="s">
        <v>82</v>
      </c>
      <c r="AY337" s="600" t="s">
        <v>197</v>
      </c>
    </row>
    <row r="338" spans="2:51" s="606" customFormat="1">
      <c r="B338" s="605"/>
      <c r="D338" s="594" t="s">
        <v>205</v>
      </c>
      <c r="E338" s="607" t="s">
        <v>5</v>
      </c>
      <c r="F338" s="608" t="s">
        <v>2182</v>
      </c>
      <c r="H338" s="609">
        <v>6</v>
      </c>
      <c r="L338" s="605"/>
      <c r="M338" s="610"/>
      <c r="N338" s="611"/>
      <c r="O338" s="611"/>
      <c r="P338" s="611"/>
      <c r="Q338" s="611"/>
      <c r="R338" s="611"/>
      <c r="S338" s="611"/>
      <c r="T338" s="612"/>
      <c r="AT338" s="607" t="s">
        <v>205</v>
      </c>
      <c r="AU338" s="607" t="s">
        <v>89</v>
      </c>
      <c r="AV338" s="606" t="s">
        <v>89</v>
      </c>
      <c r="AW338" s="606" t="s">
        <v>43</v>
      </c>
      <c r="AX338" s="606" t="s">
        <v>82</v>
      </c>
      <c r="AY338" s="607" t="s">
        <v>197</v>
      </c>
    </row>
    <row r="339" spans="2:51" s="622" customFormat="1">
      <c r="B339" s="621"/>
      <c r="D339" s="594" t="s">
        <v>205</v>
      </c>
      <c r="E339" s="623" t="s">
        <v>5</v>
      </c>
      <c r="F339" s="624" t="s">
        <v>2149</v>
      </c>
      <c r="H339" s="625">
        <v>63.357999999999997</v>
      </c>
      <c r="L339" s="621"/>
      <c r="M339" s="626"/>
      <c r="N339" s="627"/>
      <c r="O339" s="627"/>
      <c r="P339" s="627"/>
      <c r="Q339" s="627"/>
      <c r="R339" s="627"/>
      <c r="S339" s="627"/>
      <c r="T339" s="628"/>
      <c r="AT339" s="623" t="s">
        <v>205</v>
      </c>
      <c r="AU339" s="623" t="s">
        <v>89</v>
      </c>
      <c r="AV339" s="622" t="s">
        <v>114</v>
      </c>
      <c r="AW339" s="622" t="s">
        <v>43</v>
      </c>
      <c r="AX339" s="622" t="s">
        <v>82</v>
      </c>
      <c r="AY339" s="623" t="s">
        <v>197</v>
      </c>
    </row>
    <row r="340" spans="2:51" s="599" customFormat="1">
      <c r="B340" s="598"/>
      <c r="D340" s="594" t="s">
        <v>205</v>
      </c>
      <c r="E340" s="600" t="s">
        <v>5</v>
      </c>
      <c r="F340" s="601" t="s">
        <v>2150</v>
      </c>
      <c r="H340" s="600" t="s">
        <v>5</v>
      </c>
      <c r="L340" s="598"/>
      <c r="M340" s="602"/>
      <c r="N340" s="603"/>
      <c r="O340" s="603"/>
      <c r="P340" s="603"/>
      <c r="Q340" s="603"/>
      <c r="R340" s="603"/>
      <c r="S340" s="603"/>
      <c r="T340" s="604"/>
      <c r="AT340" s="600" t="s">
        <v>205</v>
      </c>
      <c r="AU340" s="600" t="s">
        <v>89</v>
      </c>
      <c r="AV340" s="599" t="s">
        <v>11</v>
      </c>
      <c r="AW340" s="599" t="s">
        <v>43</v>
      </c>
      <c r="AX340" s="599" t="s">
        <v>82</v>
      </c>
      <c r="AY340" s="600" t="s">
        <v>197</v>
      </c>
    </row>
    <row r="341" spans="2:51" s="606" customFormat="1">
      <c r="B341" s="605"/>
      <c r="D341" s="594" t="s">
        <v>205</v>
      </c>
      <c r="E341" s="607" t="s">
        <v>5</v>
      </c>
      <c r="F341" s="608" t="s">
        <v>2183</v>
      </c>
      <c r="H341" s="609">
        <v>85.518000000000001</v>
      </c>
      <c r="L341" s="605"/>
      <c r="M341" s="610"/>
      <c r="N341" s="611"/>
      <c r="O341" s="611"/>
      <c r="P341" s="611"/>
      <c r="Q341" s="611"/>
      <c r="R341" s="611"/>
      <c r="S341" s="611"/>
      <c r="T341" s="612"/>
      <c r="AT341" s="607" t="s">
        <v>205</v>
      </c>
      <c r="AU341" s="607" t="s">
        <v>89</v>
      </c>
      <c r="AV341" s="606" t="s">
        <v>89</v>
      </c>
      <c r="AW341" s="606" t="s">
        <v>43</v>
      </c>
      <c r="AX341" s="606" t="s">
        <v>82</v>
      </c>
      <c r="AY341" s="607" t="s">
        <v>197</v>
      </c>
    </row>
    <row r="342" spans="2:51" s="606" customFormat="1">
      <c r="B342" s="605"/>
      <c r="D342" s="594" t="s">
        <v>205</v>
      </c>
      <c r="E342" s="607" t="s">
        <v>5</v>
      </c>
      <c r="F342" s="608" t="s">
        <v>2184</v>
      </c>
      <c r="H342" s="609">
        <v>22.23</v>
      </c>
      <c r="L342" s="605"/>
      <c r="M342" s="610"/>
      <c r="N342" s="611"/>
      <c r="O342" s="611"/>
      <c r="P342" s="611"/>
      <c r="Q342" s="611"/>
      <c r="R342" s="611"/>
      <c r="S342" s="611"/>
      <c r="T342" s="612"/>
      <c r="AT342" s="607" t="s">
        <v>205</v>
      </c>
      <c r="AU342" s="607" t="s">
        <v>89</v>
      </c>
      <c r="AV342" s="606" t="s">
        <v>89</v>
      </c>
      <c r="AW342" s="606" t="s">
        <v>43</v>
      </c>
      <c r="AX342" s="606" t="s">
        <v>82</v>
      </c>
      <c r="AY342" s="607" t="s">
        <v>197</v>
      </c>
    </row>
    <row r="343" spans="2:51" s="606" customFormat="1">
      <c r="B343" s="605"/>
      <c r="D343" s="594" t="s">
        <v>205</v>
      </c>
      <c r="E343" s="607" t="s">
        <v>5</v>
      </c>
      <c r="F343" s="608" t="s">
        <v>2185</v>
      </c>
      <c r="H343" s="609">
        <v>4.3789999999999996</v>
      </c>
      <c r="L343" s="605"/>
      <c r="M343" s="610"/>
      <c r="N343" s="611"/>
      <c r="O343" s="611"/>
      <c r="P343" s="611"/>
      <c r="Q343" s="611"/>
      <c r="R343" s="611"/>
      <c r="S343" s="611"/>
      <c r="T343" s="612"/>
      <c r="AT343" s="607" t="s">
        <v>205</v>
      </c>
      <c r="AU343" s="607" t="s">
        <v>89</v>
      </c>
      <c r="AV343" s="606" t="s">
        <v>89</v>
      </c>
      <c r="AW343" s="606" t="s">
        <v>43</v>
      </c>
      <c r="AX343" s="606" t="s">
        <v>82</v>
      </c>
      <c r="AY343" s="607" t="s">
        <v>197</v>
      </c>
    </row>
    <row r="344" spans="2:51" s="606" customFormat="1">
      <c r="B344" s="605"/>
      <c r="D344" s="594" t="s">
        <v>205</v>
      </c>
      <c r="E344" s="607" t="s">
        <v>5</v>
      </c>
      <c r="F344" s="608" t="s">
        <v>2186</v>
      </c>
      <c r="H344" s="609">
        <v>3.3</v>
      </c>
      <c r="L344" s="605"/>
      <c r="M344" s="610"/>
      <c r="N344" s="611"/>
      <c r="O344" s="611"/>
      <c r="P344" s="611"/>
      <c r="Q344" s="611"/>
      <c r="R344" s="611"/>
      <c r="S344" s="611"/>
      <c r="T344" s="612"/>
      <c r="AT344" s="607" t="s">
        <v>205</v>
      </c>
      <c r="AU344" s="607" t="s">
        <v>89</v>
      </c>
      <c r="AV344" s="606" t="s">
        <v>89</v>
      </c>
      <c r="AW344" s="606" t="s">
        <v>43</v>
      </c>
      <c r="AX344" s="606" t="s">
        <v>82</v>
      </c>
      <c r="AY344" s="607" t="s">
        <v>197</v>
      </c>
    </row>
    <row r="345" spans="2:51" s="599" customFormat="1">
      <c r="B345" s="598"/>
      <c r="D345" s="594" t="s">
        <v>205</v>
      </c>
      <c r="E345" s="600" t="s">
        <v>5</v>
      </c>
      <c r="F345" s="601" t="s">
        <v>2155</v>
      </c>
      <c r="H345" s="600" t="s">
        <v>5</v>
      </c>
      <c r="L345" s="598"/>
      <c r="M345" s="602"/>
      <c r="N345" s="603"/>
      <c r="O345" s="603"/>
      <c r="P345" s="603"/>
      <c r="Q345" s="603"/>
      <c r="R345" s="603"/>
      <c r="S345" s="603"/>
      <c r="T345" s="604"/>
      <c r="AT345" s="600" t="s">
        <v>205</v>
      </c>
      <c r="AU345" s="600" t="s">
        <v>89</v>
      </c>
      <c r="AV345" s="599" t="s">
        <v>11</v>
      </c>
      <c r="AW345" s="599" t="s">
        <v>43</v>
      </c>
      <c r="AX345" s="599" t="s">
        <v>82</v>
      </c>
      <c r="AY345" s="600" t="s">
        <v>197</v>
      </c>
    </row>
    <row r="346" spans="2:51" s="606" customFormat="1">
      <c r="B346" s="605"/>
      <c r="D346" s="594" t="s">
        <v>205</v>
      </c>
      <c r="E346" s="607" t="s">
        <v>5</v>
      </c>
      <c r="F346" s="608" t="s">
        <v>2187</v>
      </c>
      <c r="H346" s="609">
        <v>22.800999999999998</v>
      </c>
      <c r="L346" s="605"/>
      <c r="M346" s="610"/>
      <c r="N346" s="611"/>
      <c r="O346" s="611"/>
      <c r="P346" s="611"/>
      <c r="Q346" s="611"/>
      <c r="R346" s="611"/>
      <c r="S346" s="611"/>
      <c r="T346" s="612"/>
      <c r="AT346" s="607" t="s">
        <v>205</v>
      </c>
      <c r="AU346" s="607" t="s">
        <v>89</v>
      </c>
      <c r="AV346" s="606" t="s">
        <v>89</v>
      </c>
      <c r="AW346" s="606" t="s">
        <v>43</v>
      </c>
      <c r="AX346" s="606" t="s">
        <v>82</v>
      </c>
      <c r="AY346" s="607" t="s">
        <v>197</v>
      </c>
    </row>
    <row r="347" spans="2:51" s="599" customFormat="1">
      <c r="B347" s="598"/>
      <c r="D347" s="594" t="s">
        <v>205</v>
      </c>
      <c r="E347" s="600" t="s">
        <v>5</v>
      </c>
      <c r="F347" s="601" t="s">
        <v>2157</v>
      </c>
      <c r="H347" s="600" t="s">
        <v>5</v>
      </c>
      <c r="L347" s="598"/>
      <c r="M347" s="602"/>
      <c r="N347" s="603"/>
      <c r="O347" s="603"/>
      <c r="P347" s="603"/>
      <c r="Q347" s="603"/>
      <c r="R347" s="603"/>
      <c r="S347" s="603"/>
      <c r="T347" s="604"/>
      <c r="AT347" s="600" t="s">
        <v>205</v>
      </c>
      <c r="AU347" s="600" t="s">
        <v>89</v>
      </c>
      <c r="AV347" s="599" t="s">
        <v>11</v>
      </c>
      <c r="AW347" s="599" t="s">
        <v>43</v>
      </c>
      <c r="AX347" s="599" t="s">
        <v>82</v>
      </c>
      <c r="AY347" s="600" t="s">
        <v>197</v>
      </c>
    </row>
    <row r="348" spans="2:51" s="606" customFormat="1">
      <c r="B348" s="605"/>
      <c r="D348" s="594" t="s">
        <v>205</v>
      </c>
      <c r="E348" s="607" t="s">
        <v>5</v>
      </c>
      <c r="F348" s="608" t="s">
        <v>2188</v>
      </c>
      <c r="H348" s="609">
        <v>8.4830000000000005</v>
      </c>
      <c r="L348" s="605"/>
      <c r="M348" s="610"/>
      <c r="N348" s="611"/>
      <c r="O348" s="611"/>
      <c r="P348" s="611"/>
      <c r="Q348" s="611"/>
      <c r="R348" s="611"/>
      <c r="S348" s="611"/>
      <c r="T348" s="612"/>
      <c r="AT348" s="607" t="s">
        <v>205</v>
      </c>
      <c r="AU348" s="607" t="s">
        <v>89</v>
      </c>
      <c r="AV348" s="606" t="s">
        <v>89</v>
      </c>
      <c r="AW348" s="606" t="s">
        <v>43</v>
      </c>
      <c r="AX348" s="606" t="s">
        <v>82</v>
      </c>
      <c r="AY348" s="607" t="s">
        <v>197</v>
      </c>
    </row>
    <row r="349" spans="2:51" s="599" customFormat="1">
      <c r="B349" s="598"/>
      <c r="D349" s="594" t="s">
        <v>205</v>
      </c>
      <c r="E349" s="600" t="s">
        <v>5</v>
      </c>
      <c r="F349" s="601" t="s">
        <v>1990</v>
      </c>
      <c r="H349" s="600" t="s">
        <v>5</v>
      </c>
      <c r="L349" s="598"/>
      <c r="M349" s="602"/>
      <c r="N349" s="603"/>
      <c r="O349" s="603"/>
      <c r="P349" s="603"/>
      <c r="Q349" s="603"/>
      <c r="R349" s="603"/>
      <c r="S349" s="603"/>
      <c r="T349" s="604"/>
      <c r="AT349" s="600" t="s">
        <v>205</v>
      </c>
      <c r="AU349" s="600" t="s">
        <v>89</v>
      </c>
      <c r="AV349" s="599" t="s">
        <v>11</v>
      </c>
      <c r="AW349" s="599" t="s">
        <v>43</v>
      </c>
      <c r="AX349" s="599" t="s">
        <v>82</v>
      </c>
      <c r="AY349" s="600" t="s">
        <v>197</v>
      </c>
    </row>
    <row r="350" spans="2:51" s="606" customFormat="1">
      <c r="B350" s="605"/>
      <c r="D350" s="594" t="s">
        <v>205</v>
      </c>
      <c r="E350" s="607" t="s">
        <v>5</v>
      </c>
      <c r="F350" s="608" t="s">
        <v>2189</v>
      </c>
      <c r="H350" s="609">
        <v>83.85</v>
      </c>
      <c r="L350" s="605"/>
      <c r="M350" s="610"/>
      <c r="N350" s="611"/>
      <c r="O350" s="611"/>
      <c r="P350" s="611"/>
      <c r="Q350" s="611"/>
      <c r="R350" s="611"/>
      <c r="S350" s="611"/>
      <c r="T350" s="612"/>
      <c r="AT350" s="607" t="s">
        <v>205</v>
      </c>
      <c r="AU350" s="607" t="s">
        <v>89</v>
      </c>
      <c r="AV350" s="606" t="s">
        <v>89</v>
      </c>
      <c r="AW350" s="606" t="s">
        <v>43</v>
      </c>
      <c r="AX350" s="606" t="s">
        <v>82</v>
      </c>
      <c r="AY350" s="607" t="s">
        <v>197</v>
      </c>
    </row>
    <row r="351" spans="2:51" s="606" customFormat="1">
      <c r="B351" s="605"/>
      <c r="D351" s="594" t="s">
        <v>205</v>
      </c>
      <c r="E351" s="607" t="s">
        <v>5</v>
      </c>
      <c r="F351" s="608" t="s">
        <v>2190</v>
      </c>
      <c r="H351" s="609">
        <v>56.95</v>
      </c>
      <c r="L351" s="605"/>
      <c r="M351" s="610"/>
      <c r="N351" s="611"/>
      <c r="O351" s="611"/>
      <c r="P351" s="611"/>
      <c r="Q351" s="611"/>
      <c r="R351" s="611"/>
      <c r="S351" s="611"/>
      <c r="T351" s="612"/>
      <c r="AT351" s="607" t="s">
        <v>205</v>
      </c>
      <c r="AU351" s="607" t="s">
        <v>89</v>
      </c>
      <c r="AV351" s="606" t="s">
        <v>89</v>
      </c>
      <c r="AW351" s="606" t="s">
        <v>43</v>
      </c>
      <c r="AX351" s="606" t="s">
        <v>82</v>
      </c>
      <c r="AY351" s="607" t="s">
        <v>197</v>
      </c>
    </row>
    <row r="352" spans="2:51" s="606" customFormat="1">
      <c r="B352" s="605"/>
      <c r="D352" s="594" t="s">
        <v>205</v>
      </c>
      <c r="E352" s="607" t="s">
        <v>5</v>
      </c>
      <c r="F352" s="608" t="s">
        <v>2191</v>
      </c>
      <c r="H352" s="609">
        <v>14.75</v>
      </c>
      <c r="L352" s="605"/>
      <c r="M352" s="610"/>
      <c r="N352" s="611"/>
      <c r="O352" s="611"/>
      <c r="P352" s="611"/>
      <c r="Q352" s="611"/>
      <c r="R352" s="611"/>
      <c r="S352" s="611"/>
      <c r="T352" s="612"/>
      <c r="AT352" s="607" t="s">
        <v>205</v>
      </c>
      <c r="AU352" s="607" t="s">
        <v>89</v>
      </c>
      <c r="AV352" s="606" t="s">
        <v>89</v>
      </c>
      <c r="AW352" s="606" t="s">
        <v>43</v>
      </c>
      <c r="AX352" s="606" t="s">
        <v>82</v>
      </c>
      <c r="AY352" s="607" t="s">
        <v>197</v>
      </c>
    </row>
    <row r="353" spans="2:65" s="606" customFormat="1">
      <c r="B353" s="605"/>
      <c r="D353" s="594" t="s">
        <v>205</v>
      </c>
      <c r="E353" s="607" t="s">
        <v>5</v>
      </c>
      <c r="F353" s="608" t="s">
        <v>2192</v>
      </c>
      <c r="H353" s="609">
        <v>11.73</v>
      </c>
      <c r="L353" s="605"/>
      <c r="M353" s="610"/>
      <c r="N353" s="611"/>
      <c r="O353" s="611"/>
      <c r="P353" s="611"/>
      <c r="Q353" s="611"/>
      <c r="R353" s="611"/>
      <c r="S353" s="611"/>
      <c r="T353" s="612"/>
      <c r="AT353" s="607" t="s">
        <v>205</v>
      </c>
      <c r="AU353" s="607" t="s">
        <v>89</v>
      </c>
      <c r="AV353" s="606" t="s">
        <v>89</v>
      </c>
      <c r="AW353" s="606" t="s">
        <v>43</v>
      </c>
      <c r="AX353" s="606" t="s">
        <v>82</v>
      </c>
      <c r="AY353" s="607" t="s">
        <v>197</v>
      </c>
    </row>
    <row r="354" spans="2:65" s="606" customFormat="1">
      <c r="B354" s="605"/>
      <c r="D354" s="594" t="s">
        <v>205</v>
      </c>
      <c r="E354" s="607" t="s">
        <v>5</v>
      </c>
      <c r="F354" s="608" t="s">
        <v>2193</v>
      </c>
      <c r="H354" s="609">
        <v>9.89</v>
      </c>
      <c r="L354" s="605"/>
      <c r="M354" s="610"/>
      <c r="N354" s="611"/>
      <c r="O354" s="611"/>
      <c r="P354" s="611"/>
      <c r="Q354" s="611"/>
      <c r="R354" s="611"/>
      <c r="S354" s="611"/>
      <c r="T354" s="612"/>
      <c r="AT354" s="607" t="s">
        <v>205</v>
      </c>
      <c r="AU354" s="607" t="s">
        <v>89</v>
      </c>
      <c r="AV354" s="606" t="s">
        <v>89</v>
      </c>
      <c r="AW354" s="606" t="s">
        <v>43</v>
      </c>
      <c r="AX354" s="606" t="s">
        <v>82</v>
      </c>
      <c r="AY354" s="607" t="s">
        <v>197</v>
      </c>
    </row>
    <row r="355" spans="2:65" s="606" customFormat="1">
      <c r="B355" s="605"/>
      <c r="D355" s="594" t="s">
        <v>205</v>
      </c>
      <c r="E355" s="607" t="s">
        <v>5</v>
      </c>
      <c r="F355" s="608" t="s">
        <v>2194</v>
      </c>
      <c r="H355" s="609">
        <v>8.0500000000000007</v>
      </c>
      <c r="L355" s="605"/>
      <c r="M355" s="610"/>
      <c r="N355" s="611"/>
      <c r="O355" s="611"/>
      <c r="P355" s="611"/>
      <c r="Q355" s="611"/>
      <c r="R355" s="611"/>
      <c r="S355" s="611"/>
      <c r="T355" s="612"/>
      <c r="AT355" s="607" t="s">
        <v>205</v>
      </c>
      <c r="AU355" s="607" t="s">
        <v>89</v>
      </c>
      <c r="AV355" s="606" t="s">
        <v>89</v>
      </c>
      <c r="AW355" s="606" t="s">
        <v>43</v>
      </c>
      <c r="AX355" s="606" t="s">
        <v>82</v>
      </c>
      <c r="AY355" s="607" t="s">
        <v>197</v>
      </c>
    </row>
    <row r="356" spans="2:65" s="606" customFormat="1">
      <c r="B356" s="605"/>
      <c r="D356" s="594" t="s">
        <v>205</v>
      </c>
      <c r="E356" s="607" t="s">
        <v>5</v>
      </c>
      <c r="F356" s="608" t="s">
        <v>2195</v>
      </c>
      <c r="H356" s="609">
        <v>6.21</v>
      </c>
      <c r="L356" s="605"/>
      <c r="M356" s="610"/>
      <c r="N356" s="611"/>
      <c r="O356" s="611"/>
      <c r="P356" s="611"/>
      <c r="Q356" s="611"/>
      <c r="R356" s="611"/>
      <c r="S356" s="611"/>
      <c r="T356" s="612"/>
      <c r="AT356" s="607" t="s">
        <v>205</v>
      </c>
      <c r="AU356" s="607" t="s">
        <v>89</v>
      </c>
      <c r="AV356" s="606" t="s">
        <v>89</v>
      </c>
      <c r="AW356" s="606" t="s">
        <v>43</v>
      </c>
      <c r="AX356" s="606" t="s">
        <v>82</v>
      </c>
      <c r="AY356" s="607" t="s">
        <v>197</v>
      </c>
    </row>
    <row r="357" spans="2:65" s="606" customFormat="1">
      <c r="B357" s="605"/>
      <c r="D357" s="594" t="s">
        <v>205</v>
      </c>
      <c r="E357" s="607" t="s">
        <v>5</v>
      </c>
      <c r="F357" s="608" t="s">
        <v>2196</v>
      </c>
      <c r="H357" s="609">
        <v>4.37</v>
      </c>
      <c r="L357" s="605"/>
      <c r="M357" s="610"/>
      <c r="N357" s="611"/>
      <c r="O357" s="611"/>
      <c r="P357" s="611"/>
      <c r="Q357" s="611"/>
      <c r="R357" s="611"/>
      <c r="S357" s="611"/>
      <c r="T357" s="612"/>
      <c r="AT357" s="607" t="s">
        <v>205</v>
      </c>
      <c r="AU357" s="607" t="s">
        <v>89</v>
      </c>
      <c r="AV357" s="606" t="s">
        <v>89</v>
      </c>
      <c r="AW357" s="606" t="s">
        <v>43</v>
      </c>
      <c r="AX357" s="606" t="s">
        <v>82</v>
      </c>
      <c r="AY357" s="607" t="s">
        <v>197</v>
      </c>
    </row>
    <row r="358" spans="2:65" s="599" customFormat="1">
      <c r="B358" s="598"/>
      <c r="D358" s="594" t="s">
        <v>205</v>
      </c>
      <c r="E358" s="600" t="s">
        <v>5</v>
      </c>
      <c r="F358" s="601" t="s">
        <v>1992</v>
      </c>
      <c r="H358" s="600" t="s">
        <v>5</v>
      </c>
      <c r="L358" s="598"/>
      <c r="M358" s="602"/>
      <c r="N358" s="603"/>
      <c r="O358" s="603"/>
      <c r="P358" s="603"/>
      <c r="Q358" s="603"/>
      <c r="R358" s="603"/>
      <c r="S358" s="603"/>
      <c r="T358" s="604"/>
      <c r="AT358" s="600" t="s">
        <v>205</v>
      </c>
      <c r="AU358" s="600" t="s">
        <v>89</v>
      </c>
      <c r="AV358" s="599" t="s">
        <v>11</v>
      </c>
      <c r="AW358" s="599" t="s">
        <v>43</v>
      </c>
      <c r="AX358" s="599" t="s">
        <v>82</v>
      </c>
      <c r="AY358" s="600" t="s">
        <v>197</v>
      </c>
    </row>
    <row r="359" spans="2:65" s="606" customFormat="1">
      <c r="B359" s="605"/>
      <c r="D359" s="594" t="s">
        <v>205</v>
      </c>
      <c r="E359" s="607" t="s">
        <v>5</v>
      </c>
      <c r="F359" s="608" t="s">
        <v>2197</v>
      </c>
      <c r="H359" s="609">
        <v>25.687000000000001</v>
      </c>
      <c r="L359" s="605"/>
      <c r="M359" s="610"/>
      <c r="N359" s="611"/>
      <c r="O359" s="611"/>
      <c r="P359" s="611"/>
      <c r="Q359" s="611"/>
      <c r="R359" s="611"/>
      <c r="S359" s="611"/>
      <c r="T359" s="612"/>
      <c r="AT359" s="607" t="s">
        <v>205</v>
      </c>
      <c r="AU359" s="607" t="s">
        <v>89</v>
      </c>
      <c r="AV359" s="606" t="s">
        <v>89</v>
      </c>
      <c r="AW359" s="606" t="s">
        <v>43</v>
      </c>
      <c r="AX359" s="606" t="s">
        <v>82</v>
      </c>
      <c r="AY359" s="607" t="s">
        <v>197</v>
      </c>
    </row>
    <row r="360" spans="2:65" s="606" customFormat="1">
      <c r="B360" s="605"/>
      <c r="D360" s="594" t="s">
        <v>205</v>
      </c>
      <c r="E360" s="607" t="s">
        <v>5</v>
      </c>
      <c r="F360" s="608" t="s">
        <v>2198</v>
      </c>
      <c r="H360" s="609">
        <v>5.1520000000000001</v>
      </c>
      <c r="L360" s="605"/>
      <c r="M360" s="610"/>
      <c r="N360" s="611"/>
      <c r="O360" s="611"/>
      <c r="P360" s="611"/>
      <c r="Q360" s="611"/>
      <c r="R360" s="611"/>
      <c r="S360" s="611"/>
      <c r="T360" s="612"/>
      <c r="AT360" s="607" t="s">
        <v>205</v>
      </c>
      <c r="AU360" s="607" t="s">
        <v>89</v>
      </c>
      <c r="AV360" s="606" t="s">
        <v>89</v>
      </c>
      <c r="AW360" s="606" t="s">
        <v>43</v>
      </c>
      <c r="AX360" s="606" t="s">
        <v>82</v>
      </c>
      <c r="AY360" s="607" t="s">
        <v>197</v>
      </c>
    </row>
    <row r="361" spans="2:65" s="599" customFormat="1">
      <c r="B361" s="598"/>
      <c r="D361" s="594" t="s">
        <v>205</v>
      </c>
      <c r="E361" s="600" t="s">
        <v>5</v>
      </c>
      <c r="F361" s="601" t="s">
        <v>1994</v>
      </c>
      <c r="H361" s="600" t="s">
        <v>5</v>
      </c>
      <c r="L361" s="598"/>
      <c r="M361" s="602"/>
      <c r="N361" s="603"/>
      <c r="O361" s="603"/>
      <c r="P361" s="603"/>
      <c r="Q361" s="603"/>
      <c r="R361" s="603"/>
      <c r="S361" s="603"/>
      <c r="T361" s="604"/>
      <c r="AT361" s="600" t="s">
        <v>205</v>
      </c>
      <c r="AU361" s="600" t="s">
        <v>89</v>
      </c>
      <c r="AV361" s="599" t="s">
        <v>11</v>
      </c>
      <c r="AW361" s="599" t="s">
        <v>43</v>
      </c>
      <c r="AX361" s="599" t="s">
        <v>82</v>
      </c>
      <c r="AY361" s="600" t="s">
        <v>197</v>
      </c>
    </row>
    <row r="362" spans="2:65" s="606" customFormat="1">
      <c r="B362" s="605"/>
      <c r="D362" s="594" t="s">
        <v>205</v>
      </c>
      <c r="E362" s="607" t="s">
        <v>5</v>
      </c>
      <c r="F362" s="608" t="s">
        <v>2199</v>
      </c>
      <c r="H362" s="609">
        <v>34.607999999999997</v>
      </c>
      <c r="L362" s="605"/>
      <c r="M362" s="610"/>
      <c r="N362" s="611"/>
      <c r="O362" s="611"/>
      <c r="P362" s="611"/>
      <c r="Q362" s="611"/>
      <c r="R362" s="611"/>
      <c r="S362" s="611"/>
      <c r="T362" s="612"/>
      <c r="AT362" s="607" t="s">
        <v>205</v>
      </c>
      <c r="AU362" s="607" t="s">
        <v>89</v>
      </c>
      <c r="AV362" s="606" t="s">
        <v>89</v>
      </c>
      <c r="AW362" s="606" t="s">
        <v>43</v>
      </c>
      <c r="AX362" s="606" t="s">
        <v>82</v>
      </c>
      <c r="AY362" s="607" t="s">
        <v>197</v>
      </c>
    </row>
    <row r="363" spans="2:65" s="622" customFormat="1">
      <c r="B363" s="621"/>
      <c r="D363" s="594" t="s">
        <v>205</v>
      </c>
      <c r="E363" s="623" t="s">
        <v>5</v>
      </c>
      <c r="F363" s="624" t="s">
        <v>2170</v>
      </c>
      <c r="H363" s="625">
        <v>407.95800000000003</v>
      </c>
      <c r="L363" s="621"/>
      <c r="M363" s="626"/>
      <c r="N363" s="627"/>
      <c r="O363" s="627"/>
      <c r="P363" s="627"/>
      <c r="Q363" s="627"/>
      <c r="R363" s="627"/>
      <c r="S363" s="627"/>
      <c r="T363" s="628"/>
      <c r="AT363" s="623" t="s">
        <v>205</v>
      </c>
      <c r="AU363" s="623" t="s">
        <v>89</v>
      </c>
      <c r="AV363" s="622" t="s">
        <v>114</v>
      </c>
      <c r="AW363" s="622" t="s">
        <v>43</v>
      </c>
      <c r="AX363" s="622" t="s">
        <v>82</v>
      </c>
      <c r="AY363" s="623" t="s">
        <v>197</v>
      </c>
    </row>
    <row r="364" spans="2:65" s="614" customFormat="1">
      <c r="B364" s="613"/>
      <c r="D364" s="594" t="s">
        <v>205</v>
      </c>
      <c r="E364" s="615" t="s">
        <v>5</v>
      </c>
      <c r="F364" s="616" t="s">
        <v>210</v>
      </c>
      <c r="H364" s="617">
        <v>471.31599999999997</v>
      </c>
      <c r="L364" s="613"/>
      <c r="M364" s="618"/>
      <c r="N364" s="619"/>
      <c r="O364" s="619"/>
      <c r="P364" s="619"/>
      <c r="Q364" s="619"/>
      <c r="R364" s="619"/>
      <c r="S364" s="619"/>
      <c r="T364" s="620"/>
      <c r="AT364" s="615" t="s">
        <v>205</v>
      </c>
      <c r="AU364" s="615" t="s">
        <v>89</v>
      </c>
      <c r="AV364" s="614" t="s">
        <v>129</v>
      </c>
      <c r="AW364" s="614" t="s">
        <v>43</v>
      </c>
      <c r="AX364" s="614" t="s">
        <v>11</v>
      </c>
      <c r="AY364" s="615" t="s">
        <v>197</v>
      </c>
    </row>
    <row r="365" spans="2:65" s="492" customFormat="1" ht="38.25" customHeight="1">
      <c r="B365" s="493"/>
      <c r="C365" s="572" t="s">
        <v>779</v>
      </c>
      <c r="D365" s="572" t="s">
        <v>199</v>
      </c>
      <c r="E365" s="573" t="s">
        <v>2200</v>
      </c>
      <c r="F365" s="574" t="s">
        <v>2201</v>
      </c>
      <c r="G365" s="575" t="s">
        <v>290</v>
      </c>
      <c r="H365" s="576">
        <v>471.31599999999997</v>
      </c>
      <c r="I365" s="7"/>
      <c r="J365" s="577">
        <f>ROUND(I365*H365,0)</f>
        <v>0</v>
      </c>
      <c r="K365" s="574" t="s">
        <v>203</v>
      </c>
      <c r="L365" s="493"/>
      <c r="M365" s="578" t="s">
        <v>5</v>
      </c>
      <c r="N365" s="579" t="s">
        <v>53</v>
      </c>
      <c r="O365" s="494"/>
      <c r="P365" s="580">
        <f>O365*H365</f>
        <v>0</v>
      </c>
      <c r="Q365" s="580">
        <v>0</v>
      </c>
      <c r="R365" s="580">
        <f>Q365*H365</f>
        <v>0</v>
      </c>
      <c r="S365" s="580">
        <v>0</v>
      </c>
      <c r="T365" s="581">
        <f>S365*H365</f>
        <v>0</v>
      </c>
      <c r="AR365" s="482" t="s">
        <v>129</v>
      </c>
      <c r="AT365" s="482" t="s">
        <v>199</v>
      </c>
      <c r="AU365" s="482" t="s">
        <v>89</v>
      </c>
      <c r="AY365" s="482" t="s">
        <v>197</v>
      </c>
      <c r="BE365" s="582">
        <f>IF(N365="základní",J365,0)</f>
        <v>0</v>
      </c>
      <c r="BF365" s="582">
        <f>IF(N365="snížená",J365,0)</f>
        <v>0</v>
      </c>
      <c r="BG365" s="582">
        <f>IF(N365="zákl. přenesená",J365,0)</f>
        <v>0</v>
      </c>
      <c r="BH365" s="582">
        <f>IF(N365="sníž. přenesená",J365,0)</f>
        <v>0</v>
      </c>
      <c r="BI365" s="582">
        <f>IF(N365="nulová",J365,0)</f>
        <v>0</v>
      </c>
      <c r="BJ365" s="482" t="s">
        <v>11</v>
      </c>
      <c r="BK365" s="582">
        <f>ROUND(I365*H365,0)</f>
        <v>0</v>
      </c>
      <c r="BL365" s="482" t="s">
        <v>129</v>
      </c>
      <c r="BM365" s="482" t="s">
        <v>2202</v>
      </c>
    </row>
    <row r="366" spans="2:65" s="492" customFormat="1" ht="38.25" customHeight="1">
      <c r="B366" s="493"/>
      <c r="C366" s="572" t="s">
        <v>790</v>
      </c>
      <c r="D366" s="572" t="s">
        <v>199</v>
      </c>
      <c r="E366" s="573" t="s">
        <v>2203</v>
      </c>
      <c r="F366" s="574" t="s">
        <v>2204</v>
      </c>
      <c r="G366" s="575" t="s">
        <v>271</v>
      </c>
      <c r="H366" s="576">
        <v>11.099</v>
      </c>
      <c r="I366" s="7"/>
      <c r="J366" s="577">
        <f>ROUND(I366*H366,0)</f>
        <v>0</v>
      </c>
      <c r="K366" s="574" t="s">
        <v>203</v>
      </c>
      <c r="L366" s="493"/>
      <c r="M366" s="578" t="s">
        <v>5</v>
      </c>
      <c r="N366" s="579" t="s">
        <v>53</v>
      </c>
      <c r="O366" s="494"/>
      <c r="P366" s="580">
        <f>O366*H366</f>
        <v>0</v>
      </c>
      <c r="Q366" s="580">
        <v>1.05871</v>
      </c>
      <c r="R366" s="580">
        <f>Q366*H366</f>
        <v>11.750622290000001</v>
      </c>
      <c r="S366" s="580">
        <v>0</v>
      </c>
      <c r="T366" s="581">
        <f>S366*H366</f>
        <v>0</v>
      </c>
      <c r="AR366" s="482" t="s">
        <v>129</v>
      </c>
      <c r="AT366" s="482" t="s">
        <v>199</v>
      </c>
      <c r="AU366" s="482" t="s">
        <v>89</v>
      </c>
      <c r="AY366" s="482" t="s">
        <v>197</v>
      </c>
      <c r="BE366" s="582">
        <f>IF(N366="základní",J366,0)</f>
        <v>0</v>
      </c>
      <c r="BF366" s="582">
        <f>IF(N366="snížená",J366,0)</f>
        <v>0</v>
      </c>
      <c r="BG366" s="582">
        <f>IF(N366="zákl. přenesená",J366,0)</f>
        <v>0</v>
      </c>
      <c r="BH366" s="582">
        <f>IF(N366="sníž. přenesená",J366,0)</f>
        <v>0</v>
      </c>
      <c r="BI366" s="582">
        <f>IF(N366="nulová",J366,0)</f>
        <v>0</v>
      </c>
      <c r="BJ366" s="482" t="s">
        <v>11</v>
      </c>
      <c r="BK366" s="582">
        <f>ROUND(I366*H366,0)</f>
        <v>0</v>
      </c>
      <c r="BL366" s="482" t="s">
        <v>129</v>
      </c>
      <c r="BM366" s="482" t="s">
        <v>2205</v>
      </c>
    </row>
    <row r="367" spans="2:65" s="599" customFormat="1">
      <c r="B367" s="598"/>
      <c r="D367" s="594" t="s">
        <v>205</v>
      </c>
      <c r="E367" s="600" t="s">
        <v>5</v>
      </c>
      <c r="F367" s="601" t="s">
        <v>2206</v>
      </c>
      <c r="H367" s="600" t="s">
        <v>5</v>
      </c>
      <c r="L367" s="598"/>
      <c r="M367" s="602"/>
      <c r="N367" s="603"/>
      <c r="O367" s="603"/>
      <c r="P367" s="603"/>
      <c r="Q367" s="603"/>
      <c r="R367" s="603"/>
      <c r="S367" s="603"/>
      <c r="T367" s="604"/>
      <c r="AT367" s="600" t="s">
        <v>205</v>
      </c>
      <c r="AU367" s="600" t="s">
        <v>89</v>
      </c>
      <c r="AV367" s="599" t="s">
        <v>11</v>
      </c>
      <c r="AW367" s="599" t="s">
        <v>43</v>
      </c>
      <c r="AX367" s="599" t="s">
        <v>82</v>
      </c>
      <c r="AY367" s="600" t="s">
        <v>197</v>
      </c>
    </row>
    <row r="368" spans="2:65" s="606" customFormat="1">
      <c r="B368" s="605"/>
      <c r="D368" s="594" t="s">
        <v>205</v>
      </c>
      <c r="E368" s="607" t="s">
        <v>5</v>
      </c>
      <c r="F368" s="608" t="s">
        <v>2207</v>
      </c>
      <c r="H368" s="609">
        <v>11.099</v>
      </c>
      <c r="L368" s="605"/>
      <c r="M368" s="610"/>
      <c r="N368" s="611"/>
      <c r="O368" s="611"/>
      <c r="P368" s="611"/>
      <c r="Q368" s="611"/>
      <c r="R368" s="611"/>
      <c r="S368" s="611"/>
      <c r="T368" s="612"/>
      <c r="AT368" s="607" t="s">
        <v>205</v>
      </c>
      <c r="AU368" s="607" t="s">
        <v>89</v>
      </c>
      <c r="AV368" s="606" t="s">
        <v>89</v>
      </c>
      <c r="AW368" s="606" t="s">
        <v>43</v>
      </c>
      <c r="AX368" s="606" t="s">
        <v>82</v>
      </c>
      <c r="AY368" s="607" t="s">
        <v>197</v>
      </c>
    </row>
    <row r="369" spans="2:65" s="622" customFormat="1">
      <c r="B369" s="621"/>
      <c r="D369" s="594" t="s">
        <v>205</v>
      </c>
      <c r="E369" s="623" t="s">
        <v>5</v>
      </c>
      <c r="F369" s="624" t="s">
        <v>2208</v>
      </c>
      <c r="H369" s="625">
        <v>11.099</v>
      </c>
      <c r="L369" s="621"/>
      <c r="M369" s="626"/>
      <c r="N369" s="627"/>
      <c r="O369" s="627"/>
      <c r="P369" s="627"/>
      <c r="Q369" s="627"/>
      <c r="R369" s="627"/>
      <c r="S369" s="627"/>
      <c r="T369" s="628"/>
      <c r="AT369" s="623" t="s">
        <v>205</v>
      </c>
      <c r="AU369" s="623" t="s">
        <v>89</v>
      </c>
      <c r="AV369" s="622" t="s">
        <v>114</v>
      </c>
      <c r="AW369" s="622" t="s">
        <v>43</v>
      </c>
      <c r="AX369" s="622" t="s">
        <v>82</v>
      </c>
      <c r="AY369" s="623" t="s">
        <v>197</v>
      </c>
    </row>
    <row r="370" spans="2:65" s="614" customFormat="1">
      <c r="B370" s="613"/>
      <c r="D370" s="594" t="s">
        <v>205</v>
      </c>
      <c r="E370" s="615" t="s">
        <v>5</v>
      </c>
      <c r="F370" s="616" t="s">
        <v>210</v>
      </c>
      <c r="H370" s="617">
        <v>11.099</v>
      </c>
      <c r="L370" s="613"/>
      <c r="M370" s="618"/>
      <c r="N370" s="619"/>
      <c r="O370" s="619"/>
      <c r="P370" s="619"/>
      <c r="Q370" s="619"/>
      <c r="R370" s="619"/>
      <c r="S370" s="619"/>
      <c r="T370" s="620"/>
      <c r="AT370" s="615" t="s">
        <v>205</v>
      </c>
      <c r="AU370" s="615" t="s">
        <v>89</v>
      </c>
      <c r="AV370" s="614" t="s">
        <v>129</v>
      </c>
      <c r="AW370" s="614" t="s">
        <v>43</v>
      </c>
      <c r="AX370" s="614" t="s">
        <v>11</v>
      </c>
      <c r="AY370" s="615" t="s">
        <v>197</v>
      </c>
    </row>
    <row r="371" spans="2:65" s="560" customFormat="1" ht="29.85" customHeight="1">
      <c r="B371" s="559"/>
      <c r="D371" s="561" t="s">
        <v>81</v>
      </c>
      <c r="E371" s="570" t="s">
        <v>114</v>
      </c>
      <c r="F371" s="570" t="s">
        <v>198</v>
      </c>
      <c r="J371" s="571">
        <f>BK371</f>
        <v>0</v>
      </c>
      <c r="L371" s="559"/>
      <c r="M371" s="564"/>
      <c r="N371" s="565"/>
      <c r="O371" s="565"/>
      <c r="P371" s="566">
        <f>SUM(P372:P874)</f>
        <v>0</v>
      </c>
      <c r="Q371" s="565"/>
      <c r="R371" s="566">
        <f>SUM(R372:R874)</f>
        <v>835.73060639000028</v>
      </c>
      <c r="S371" s="565"/>
      <c r="T371" s="567">
        <f>SUM(T372:T874)</f>
        <v>0</v>
      </c>
      <c r="AR371" s="561" t="s">
        <v>11</v>
      </c>
      <c r="AT371" s="568" t="s">
        <v>81</v>
      </c>
      <c r="AU371" s="568" t="s">
        <v>11</v>
      </c>
      <c r="AY371" s="561" t="s">
        <v>197</v>
      </c>
      <c r="BK371" s="569">
        <f>SUM(BK372:BK874)</f>
        <v>0</v>
      </c>
    </row>
    <row r="372" spans="2:65" s="492" customFormat="1" ht="25.5" customHeight="1">
      <c r="B372" s="493"/>
      <c r="C372" s="572" t="s">
        <v>804</v>
      </c>
      <c r="D372" s="572" t="s">
        <v>199</v>
      </c>
      <c r="E372" s="573" t="s">
        <v>2209</v>
      </c>
      <c r="F372" s="574" t="s">
        <v>2210</v>
      </c>
      <c r="G372" s="575" t="s">
        <v>290</v>
      </c>
      <c r="H372" s="576">
        <v>26.257999999999999</v>
      </c>
      <c r="I372" s="7"/>
      <c r="J372" s="577">
        <f>ROUND(I372*H372,0)</f>
        <v>0</v>
      </c>
      <c r="K372" s="574" t="s">
        <v>5</v>
      </c>
      <c r="L372" s="493"/>
      <c r="M372" s="578" t="s">
        <v>5</v>
      </c>
      <c r="N372" s="579" t="s">
        <v>53</v>
      </c>
      <c r="O372" s="494"/>
      <c r="P372" s="580">
        <f>O372*H372</f>
        <v>0</v>
      </c>
      <c r="Q372" s="580">
        <v>0.55291000000000001</v>
      </c>
      <c r="R372" s="580">
        <f>Q372*H372</f>
        <v>14.51831078</v>
      </c>
      <c r="S372" s="580">
        <v>0</v>
      </c>
      <c r="T372" s="581">
        <f>S372*H372</f>
        <v>0</v>
      </c>
      <c r="AR372" s="482" t="s">
        <v>129</v>
      </c>
      <c r="AT372" s="482" t="s">
        <v>199</v>
      </c>
      <c r="AU372" s="482" t="s">
        <v>89</v>
      </c>
      <c r="AY372" s="482" t="s">
        <v>197</v>
      </c>
      <c r="BE372" s="582">
        <f>IF(N372="základní",J372,0)</f>
        <v>0</v>
      </c>
      <c r="BF372" s="582">
        <f>IF(N372="snížená",J372,0)</f>
        <v>0</v>
      </c>
      <c r="BG372" s="582">
        <f>IF(N372="zákl. přenesená",J372,0)</f>
        <v>0</v>
      </c>
      <c r="BH372" s="582">
        <f>IF(N372="sníž. přenesená",J372,0)</f>
        <v>0</v>
      </c>
      <c r="BI372" s="582">
        <f>IF(N372="nulová",J372,0)</f>
        <v>0</v>
      </c>
      <c r="BJ372" s="482" t="s">
        <v>11</v>
      </c>
      <c r="BK372" s="582">
        <f>ROUND(I372*H372,0)</f>
        <v>0</v>
      </c>
      <c r="BL372" s="482" t="s">
        <v>129</v>
      </c>
      <c r="BM372" s="482" t="s">
        <v>2211</v>
      </c>
    </row>
    <row r="373" spans="2:65" s="599" customFormat="1">
      <c r="B373" s="598"/>
      <c r="D373" s="594" t="s">
        <v>205</v>
      </c>
      <c r="E373" s="600" t="s">
        <v>5</v>
      </c>
      <c r="F373" s="601" t="s">
        <v>259</v>
      </c>
      <c r="H373" s="600" t="s">
        <v>5</v>
      </c>
      <c r="L373" s="598"/>
      <c r="M373" s="602"/>
      <c r="N373" s="603"/>
      <c r="O373" s="603"/>
      <c r="P373" s="603"/>
      <c r="Q373" s="603"/>
      <c r="R373" s="603"/>
      <c r="S373" s="603"/>
      <c r="T373" s="604"/>
      <c r="AT373" s="600" t="s">
        <v>205</v>
      </c>
      <c r="AU373" s="600" t="s">
        <v>89</v>
      </c>
      <c r="AV373" s="599" t="s">
        <v>11</v>
      </c>
      <c r="AW373" s="599" t="s">
        <v>43</v>
      </c>
      <c r="AX373" s="599" t="s">
        <v>82</v>
      </c>
      <c r="AY373" s="600" t="s">
        <v>197</v>
      </c>
    </row>
    <row r="374" spans="2:65" s="606" customFormat="1">
      <c r="B374" s="605"/>
      <c r="D374" s="594" t="s">
        <v>205</v>
      </c>
      <c r="E374" s="607" t="s">
        <v>5</v>
      </c>
      <c r="F374" s="608" t="s">
        <v>2212</v>
      </c>
      <c r="H374" s="609">
        <v>39</v>
      </c>
      <c r="L374" s="605"/>
      <c r="M374" s="610"/>
      <c r="N374" s="611"/>
      <c r="O374" s="611"/>
      <c r="P374" s="611"/>
      <c r="Q374" s="611"/>
      <c r="R374" s="611"/>
      <c r="S374" s="611"/>
      <c r="T374" s="612"/>
      <c r="AT374" s="607" t="s">
        <v>205</v>
      </c>
      <c r="AU374" s="607" t="s">
        <v>89</v>
      </c>
      <c r="AV374" s="606" t="s">
        <v>89</v>
      </c>
      <c r="AW374" s="606" t="s">
        <v>43</v>
      </c>
      <c r="AX374" s="606" t="s">
        <v>82</v>
      </c>
      <c r="AY374" s="607" t="s">
        <v>197</v>
      </c>
    </row>
    <row r="375" spans="2:65" s="599" customFormat="1">
      <c r="B375" s="598"/>
      <c r="D375" s="594" t="s">
        <v>205</v>
      </c>
      <c r="E375" s="600" t="s">
        <v>5</v>
      </c>
      <c r="F375" s="601" t="s">
        <v>784</v>
      </c>
      <c r="H375" s="600" t="s">
        <v>5</v>
      </c>
      <c r="L375" s="598"/>
      <c r="M375" s="602"/>
      <c r="N375" s="603"/>
      <c r="O375" s="603"/>
      <c r="P375" s="603"/>
      <c r="Q375" s="603"/>
      <c r="R375" s="603"/>
      <c r="S375" s="603"/>
      <c r="T375" s="604"/>
      <c r="AT375" s="600" t="s">
        <v>205</v>
      </c>
      <c r="AU375" s="600" t="s">
        <v>89</v>
      </c>
      <c r="AV375" s="599" t="s">
        <v>11</v>
      </c>
      <c r="AW375" s="599" t="s">
        <v>43</v>
      </c>
      <c r="AX375" s="599" t="s">
        <v>82</v>
      </c>
      <c r="AY375" s="600" t="s">
        <v>197</v>
      </c>
    </row>
    <row r="376" spans="2:65" s="606" customFormat="1">
      <c r="B376" s="605"/>
      <c r="D376" s="594" t="s">
        <v>205</v>
      </c>
      <c r="E376" s="607" t="s">
        <v>5</v>
      </c>
      <c r="F376" s="608" t="s">
        <v>2213</v>
      </c>
      <c r="H376" s="609">
        <v>-3.1520000000000001</v>
      </c>
      <c r="L376" s="605"/>
      <c r="M376" s="610"/>
      <c r="N376" s="611"/>
      <c r="O376" s="611"/>
      <c r="P376" s="611"/>
      <c r="Q376" s="611"/>
      <c r="R376" s="611"/>
      <c r="S376" s="611"/>
      <c r="T376" s="612"/>
      <c r="AT376" s="607" t="s">
        <v>205</v>
      </c>
      <c r="AU376" s="607" t="s">
        <v>89</v>
      </c>
      <c r="AV376" s="606" t="s">
        <v>89</v>
      </c>
      <c r="AW376" s="606" t="s">
        <v>43</v>
      </c>
      <c r="AX376" s="606" t="s">
        <v>82</v>
      </c>
      <c r="AY376" s="607" t="s">
        <v>197</v>
      </c>
    </row>
    <row r="377" spans="2:65" s="606" customFormat="1">
      <c r="B377" s="605"/>
      <c r="D377" s="594" t="s">
        <v>205</v>
      </c>
      <c r="E377" s="607" t="s">
        <v>5</v>
      </c>
      <c r="F377" s="608" t="s">
        <v>2214</v>
      </c>
      <c r="H377" s="609">
        <v>-7.29</v>
      </c>
      <c r="L377" s="605"/>
      <c r="M377" s="610"/>
      <c r="N377" s="611"/>
      <c r="O377" s="611"/>
      <c r="P377" s="611"/>
      <c r="Q377" s="611"/>
      <c r="R377" s="611"/>
      <c r="S377" s="611"/>
      <c r="T377" s="612"/>
      <c r="AT377" s="607" t="s">
        <v>205</v>
      </c>
      <c r="AU377" s="607" t="s">
        <v>89</v>
      </c>
      <c r="AV377" s="606" t="s">
        <v>89</v>
      </c>
      <c r="AW377" s="606" t="s">
        <v>43</v>
      </c>
      <c r="AX377" s="606" t="s">
        <v>82</v>
      </c>
      <c r="AY377" s="607" t="s">
        <v>197</v>
      </c>
    </row>
    <row r="378" spans="2:65" s="606" customFormat="1">
      <c r="B378" s="605"/>
      <c r="D378" s="594" t="s">
        <v>205</v>
      </c>
      <c r="E378" s="607" t="s">
        <v>5</v>
      </c>
      <c r="F378" s="608" t="s">
        <v>2215</v>
      </c>
      <c r="H378" s="609">
        <v>-2.2999999999999998</v>
      </c>
      <c r="L378" s="605"/>
      <c r="M378" s="610"/>
      <c r="N378" s="611"/>
      <c r="O378" s="611"/>
      <c r="P378" s="611"/>
      <c r="Q378" s="611"/>
      <c r="R378" s="611"/>
      <c r="S378" s="611"/>
      <c r="T378" s="612"/>
      <c r="AT378" s="607" t="s">
        <v>205</v>
      </c>
      <c r="AU378" s="607" t="s">
        <v>89</v>
      </c>
      <c r="AV378" s="606" t="s">
        <v>89</v>
      </c>
      <c r="AW378" s="606" t="s">
        <v>43</v>
      </c>
      <c r="AX378" s="606" t="s">
        <v>82</v>
      </c>
      <c r="AY378" s="607" t="s">
        <v>197</v>
      </c>
    </row>
    <row r="379" spans="2:65" s="622" customFormat="1">
      <c r="B379" s="621"/>
      <c r="D379" s="594" t="s">
        <v>205</v>
      </c>
      <c r="E379" s="623" t="s">
        <v>5</v>
      </c>
      <c r="F379" s="624" t="s">
        <v>237</v>
      </c>
      <c r="H379" s="625">
        <v>26.257999999999999</v>
      </c>
      <c r="L379" s="621"/>
      <c r="M379" s="626"/>
      <c r="N379" s="627"/>
      <c r="O379" s="627"/>
      <c r="P379" s="627"/>
      <c r="Q379" s="627"/>
      <c r="R379" s="627"/>
      <c r="S379" s="627"/>
      <c r="T379" s="628"/>
      <c r="AT379" s="623" t="s">
        <v>205</v>
      </c>
      <c r="AU379" s="623" t="s">
        <v>89</v>
      </c>
      <c r="AV379" s="622" t="s">
        <v>114</v>
      </c>
      <c r="AW379" s="622" t="s">
        <v>43</v>
      </c>
      <c r="AX379" s="622" t="s">
        <v>82</v>
      </c>
      <c r="AY379" s="623" t="s">
        <v>197</v>
      </c>
    </row>
    <row r="380" spans="2:65" s="614" customFormat="1">
      <c r="B380" s="613"/>
      <c r="D380" s="594" t="s">
        <v>205</v>
      </c>
      <c r="E380" s="615" t="s">
        <v>5</v>
      </c>
      <c r="F380" s="616" t="s">
        <v>210</v>
      </c>
      <c r="H380" s="617">
        <v>26.257999999999999</v>
      </c>
      <c r="L380" s="613"/>
      <c r="M380" s="618"/>
      <c r="N380" s="619"/>
      <c r="O380" s="619"/>
      <c r="P380" s="619"/>
      <c r="Q380" s="619"/>
      <c r="R380" s="619"/>
      <c r="S380" s="619"/>
      <c r="T380" s="620"/>
      <c r="AT380" s="615" t="s">
        <v>205</v>
      </c>
      <c r="AU380" s="615" t="s">
        <v>89</v>
      </c>
      <c r="AV380" s="614" t="s">
        <v>129</v>
      </c>
      <c r="AW380" s="614" t="s">
        <v>43</v>
      </c>
      <c r="AX380" s="614" t="s">
        <v>11</v>
      </c>
      <c r="AY380" s="615" t="s">
        <v>197</v>
      </c>
    </row>
    <row r="381" spans="2:65" s="492" customFormat="1" ht="25.5" customHeight="1">
      <c r="B381" s="493"/>
      <c r="C381" s="572" t="s">
        <v>810</v>
      </c>
      <c r="D381" s="572" t="s">
        <v>199</v>
      </c>
      <c r="E381" s="573" t="s">
        <v>2216</v>
      </c>
      <c r="F381" s="574" t="s">
        <v>2217</v>
      </c>
      <c r="G381" s="575" t="s">
        <v>290</v>
      </c>
      <c r="H381" s="576">
        <v>115.649</v>
      </c>
      <c r="I381" s="7"/>
      <c r="J381" s="577">
        <f>ROUND(I381*H381,0)</f>
        <v>0</v>
      </c>
      <c r="K381" s="574" t="s">
        <v>5</v>
      </c>
      <c r="L381" s="493"/>
      <c r="M381" s="578" t="s">
        <v>5</v>
      </c>
      <c r="N381" s="579" t="s">
        <v>53</v>
      </c>
      <c r="O381" s="494"/>
      <c r="P381" s="580">
        <f>O381*H381</f>
        <v>0</v>
      </c>
      <c r="Q381" s="580">
        <v>0.90802000000000005</v>
      </c>
      <c r="R381" s="580">
        <f>Q381*H381</f>
        <v>105.01160498</v>
      </c>
      <c r="S381" s="580">
        <v>0</v>
      </c>
      <c r="T381" s="581">
        <f>S381*H381</f>
        <v>0</v>
      </c>
      <c r="AR381" s="482" t="s">
        <v>129</v>
      </c>
      <c r="AT381" s="482" t="s">
        <v>199</v>
      </c>
      <c r="AU381" s="482" t="s">
        <v>89</v>
      </c>
      <c r="AY381" s="482" t="s">
        <v>197</v>
      </c>
      <c r="BE381" s="582">
        <f>IF(N381="základní",J381,0)</f>
        <v>0</v>
      </c>
      <c r="BF381" s="582">
        <f>IF(N381="snížená",J381,0)</f>
        <v>0</v>
      </c>
      <c r="BG381" s="582">
        <f>IF(N381="zákl. přenesená",J381,0)</f>
        <v>0</v>
      </c>
      <c r="BH381" s="582">
        <f>IF(N381="sníž. přenesená",J381,0)</f>
        <v>0</v>
      </c>
      <c r="BI381" s="582">
        <f>IF(N381="nulová",J381,0)</f>
        <v>0</v>
      </c>
      <c r="BJ381" s="482" t="s">
        <v>11</v>
      </c>
      <c r="BK381" s="582">
        <f>ROUND(I381*H381,0)</f>
        <v>0</v>
      </c>
      <c r="BL381" s="482" t="s">
        <v>129</v>
      </c>
      <c r="BM381" s="482" t="s">
        <v>2218</v>
      </c>
    </row>
    <row r="382" spans="2:65" s="599" customFormat="1">
      <c r="B382" s="598"/>
      <c r="D382" s="594" t="s">
        <v>205</v>
      </c>
      <c r="E382" s="600" t="s">
        <v>5</v>
      </c>
      <c r="F382" s="601" t="s">
        <v>263</v>
      </c>
      <c r="H382" s="600" t="s">
        <v>5</v>
      </c>
      <c r="L382" s="598"/>
      <c r="M382" s="602"/>
      <c r="N382" s="603"/>
      <c r="O382" s="603"/>
      <c r="P382" s="603"/>
      <c r="Q382" s="603"/>
      <c r="R382" s="603"/>
      <c r="S382" s="603"/>
      <c r="T382" s="604"/>
      <c r="AT382" s="600" t="s">
        <v>205</v>
      </c>
      <c r="AU382" s="600" t="s">
        <v>89</v>
      </c>
      <c r="AV382" s="599" t="s">
        <v>11</v>
      </c>
      <c r="AW382" s="599" t="s">
        <v>43</v>
      </c>
      <c r="AX382" s="599" t="s">
        <v>82</v>
      </c>
      <c r="AY382" s="600" t="s">
        <v>197</v>
      </c>
    </row>
    <row r="383" spans="2:65" s="599" customFormat="1">
      <c r="B383" s="598"/>
      <c r="D383" s="594" t="s">
        <v>205</v>
      </c>
      <c r="E383" s="600" t="s">
        <v>5</v>
      </c>
      <c r="F383" s="601" t="s">
        <v>215</v>
      </c>
      <c r="H383" s="600" t="s">
        <v>5</v>
      </c>
      <c r="L383" s="598"/>
      <c r="M383" s="602"/>
      <c r="N383" s="603"/>
      <c r="O383" s="603"/>
      <c r="P383" s="603"/>
      <c r="Q383" s="603"/>
      <c r="R383" s="603"/>
      <c r="S383" s="603"/>
      <c r="T383" s="604"/>
      <c r="AT383" s="600" t="s">
        <v>205</v>
      </c>
      <c r="AU383" s="600" t="s">
        <v>89</v>
      </c>
      <c r="AV383" s="599" t="s">
        <v>11</v>
      </c>
      <c r="AW383" s="599" t="s">
        <v>43</v>
      </c>
      <c r="AX383" s="599" t="s">
        <v>82</v>
      </c>
      <c r="AY383" s="600" t="s">
        <v>197</v>
      </c>
    </row>
    <row r="384" spans="2:65" s="606" customFormat="1">
      <c r="B384" s="605"/>
      <c r="D384" s="594" t="s">
        <v>205</v>
      </c>
      <c r="E384" s="607" t="s">
        <v>5</v>
      </c>
      <c r="F384" s="608" t="s">
        <v>2219</v>
      </c>
      <c r="H384" s="609">
        <v>124.8</v>
      </c>
      <c r="L384" s="605"/>
      <c r="M384" s="610"/>
      <c r="N384" s="611"/>
      <c r="O384" s="611"/>
      <c r="P384" s="611"/>
      <c r="Q384" s="611"/>
      <c r="R384" s="611"/>
      <c r="S384" s="611"/>
      <c r="T384" s="612"/>
      <c r="AT384" s="607" t="s">
        <v>205</v>
      </c>
      <c r="AU384" s="607" t="s">
        <v>89</v>
      </c>
      <c r="AV384" s="606" t="s">
        <v>89</v>
      </c>
      <c r="AW384" s="606" t="s">
        <v>43</v>
      </c>
      <c r="AX384" s="606" t="s">
        <v>82</v>
      </c>
      <c r="AY384" s="607" t="s">
        <v>197</v>
      </c>
    </row>
    <row r="385" spans="2:65" s="599" customFormat="1">
      <c r="B385" s="598"/>
      <c r="D385" s="594" t="s">
        <v>205</v>
      </c>
      <c r="E385" s="600" t="s">
        <v>5</v>
      </c>
      <c r="F385" s="601" t="s">
        <v>784</v>
      </c>
      <c r="H385" s="600" t="s">
        <v>5</v>
      </c>
      <c r="L385" s="598"/>
      <c r="M385" s="602"/>
      <c r="N385" s="603"/>
      <c r="O385" s="603"/>
      <c r="P385" s="603"/>
      <c r="Q385" s="603"/>
      <c r="R385" s="603"/>
      <c r="S385" s="603"/>
      <c r="T385" s="604"/>
      <c r="AT385" s="600" t="s">
        <v>205</v>
      </c>
      <c r="AU385" s="600" t="s">
        <v>89</v>
      </c>
      <c r="AV385" s="599" t="s">
        <v>11</v>
      </c>
      <c r="AW385" s="599" t="s">
        <v>43</v>
      </c>
      <c r="AX385" s="599" t="s">
        <v>82</v>
      </c>
      <c r="AY385" s="600" t="s">
        <v>197</v>
      </c>
    </row>
    <row r="386" spans="2:65" s="606" customFormat="1">
      <c r="B386" s="605"/>
      <c r="D386" s="594" t="s">
        <v>205</v>
      </c>
      <c r="E386" s="607" t="s">
        <v>5</v>
      </c>
      <c r="F386" s="608" t="s">
        <v>2220</v>
      </c>
      <c r="H386" s="609">
        <v>-4.4630000000000001</v>
      </c>
      <c r="L386" s="605"/>
      <c r="M386" s="610"/>
      <c r="N386" s="611"/>
      <c r="O386" s="611"/>
      <c r="P386" s="611"/>
      <c r="Q386" s="611"/>
      <c r="R386" s="611"/>
      <c r="S386" s="611"/>
      <c r="T386" s="612"/>
      <c r="AT386" s="607" t="s">
        <v>205</v>
      </c>
      <c r="AU386" s="607" t="s">
        <v>89</v>
      </c>
      <c r="AV386" s="606" t="s">
        <v>89</v>
      </c>
      <c r="AW386" s="606" t="s">
        <v>43</v>
      </c>
      <c r="AX386" s="606" t="s">
        <v>82</v>
      </c>
      <c r="AY386" s="607" t="s">
        <v>197</v>
      </c>
    </row>
    <row r="387" spans="2:65" s="606" customFormat="1">
      <c r="B387" s="605"/>
      <c r="D387" s="594" t="s">
        <v>205</v>
      </c>
      <c r="E387" s="607" t="s">
        <v>5</v>
      </c>
      <c r="F387" s="608" t="s">
        <v>2221</v>
      </c>
      <c r="H387" s="609">
        <v>-4.6879999999999997</v>
      </c>
      <c r="L387" s="605"/>
      <c r="M387" s="610"/>
      <c r="N387" s="611"/>
      <c r="O387" s="611"/>
      <c r="P387" s="611"/>
      <c r="Q387" s="611"/>
      <c r="R387" s="611"/>
      <c r="S387" s="611"/>
      <c r="T387" s="612"/>
      <c r="AT387" s="607" t="s">
        <v>205</v>
      </c>
      <c r="AU387" s="607" t="s">
        <v>89</v>
      </c>
      <c r="AV387" s="606" t="s">
        <v>89</v>
      </c>
      <c r="AW387" s="606" t="s">
        <v>43</v>
      </c>
      <c r="AX387" s="606" t="s">
        <v>82</v>
      </c>
      <c r="AY387" s="607" t="s">
        <v>197</v>
      </c>
    </row>
    <row r="388" spans="2:65" s="622" customFormat="1">
      <c r="B388" s="621"/>
      <c r="D388" s="594" t="s">
        <v>205</v>
      </c>
      <c r="E388" s="623" t="s">
        <v>5</v>
      </c>
      <c r="F388" s="624" t="s">
        <v>237</v>
      </c>
      <c r="H388" s="625">
        <v>115.649</v>
      </c>
      <c r="L388" s="621"/>
      <c r="M388" s="626"/>
      <c r="N388" s="627"/>
      <c r="O388" s="627"/>
      <c r="P388" s="627"/>
      <c r="Q388" s="627"/>
      <c r="R388" s="627"/>
      <c r="S388" s="627"/>
      <c r="T388" s="628"/>
      <c r="AT388" s="623" t="s">
        <v>205</v>
      </c>
      <c r="AU388" s="623" t="s">
        <v>89</v>
      </c>
      <c r="AV388" s="622" t="s">
        <v>114</v>
      </c>
      <c r="AW388" s="622" t="s">
        <v>43</v>
      </c>
      <c r="AX388" s="622" t="s">
        <v>82</v>
      </c>
      <c r="AY388" s="623" t="s">
        <v>197</v>
      </c>
    </row>
    <row r="389" spans="2:65" s="614" customFormat="1">
      <c r="B389" s="613"/>
      <c r="D389" s="594" t="s">
        <v>205</v>
      </c>
      <c r="E389" s="615" t="s">
        <v>5</v>
      </c>
      <c r="F389" s="616" t="s">
        <v>210</v>
      </c>
      <c r="H389" s="617">
        <v>115.649</v>
      </c>
      <c r="L389" s="613"/>
      <c r="M389" s="618"/>
      <c r="N389" s="619"/>
      <c r="O389" s="619"/>
      <c r="P389" s="619"/>
      <c r="Q389" s="619"/>
      <c r="R389" s="619"/>
      <c r="S389" s="619"/>
      <c r="T389" s="620"/>
      <c r="AT389" s="615" t="s">
        <v>205</v>
      </c>
      <c r="AU389" s="615" t="s">
        <v>89</v>
      </c>
      <c r="AV389" s="614" t="s">
        <v>129</v>
      </c>
      <c r="AW389" s="614" t="s">
        <v>43</v>
      </c>
      <c r="AX389" s="614" t="s">
        <v>11</v>
      </c>
      <c r="AY389" s="615" t="s">
        <v>197</v>
      </c>
    </row>
    <row r="390" spans="2:65" s="492" customFormat="1" ht="25.5" customHeight="1">
      <c r="B390" s="493"/>
      <c r="C390" s="572" t="s">
        <v>816</v>
      </c>
      <c r="D390" s="572" t="s">
        <v>199</v>
      </c>
      <c r="E390" s="573" t="s">
        <v>2222</v>
      </c>
      <c r="F390" s="574" t="s">
        <v>2223</v>
      </c>
      <c r="G390" s="575" t="s">
        <v>290</v>
      </c>
      <c r="H390" s="576">
        <v>81.447999999999993</v>
      </c>
      <c r="I390" s="7"/>
      <c r="J390" s="577">
        <f>ROUND(I390*H390,0)</f>
        <v>0</v>
      </c>
      <c r="K390" s="574" t="s">
        <v>203</v>
      </c>
      <c r="L390" s="493"/>
      <c r="M390" s="578" t="s">
        <v>5</v>
      </c>
      <c r="N390" s="579" t="s">
        <v>53</v>
      </c>
      <c r="O390" s="494"/>
      <c r="P390" s="580">
        <f>O390*H390</f>
        <v>0</v>
      </c>
      <c r="Q390" s="580">
        <v>0.22090000000000001</v>
      </c>
      <c r="R390" s="580">
        <f>Q390*H390</f>
        <v>17.991863200000001</v>
      </c>
      <c r="S390" s="580">
        <v>0</v>
      </c>
      <c r="T390" s="581">
        <f>S390*H390</f>
        <v>0</v>
      </c>
      <c r="AR390" s="482" t="s">
        <v>129</v>
      </c>
      <c r="AT390" s="482" t="s">
        <v>199</v>
      </c>
      <c r="AU390" s="482" t="s">
        <v>89</v>
      </c>
      <c r="AY390" s="482" t="s">
        <v>197</v>
      </c>
      <c r="BE390" s="582">
        <f>IF(N390="základní",J390,0)</f>
        <v>0</v>
      </c>
      <c r="BF390" s="582">
        <f>IF(N390="snížená",J390,0)</f>
        <v>0</v>
      </c>
      <c r="BG390" s="582">
        <f>IF(N390="zákl. přenesená",J390,0)</f>
        <v>0</v>
      </c>
      <c r="BH390" s="582">
        <f>IF(N390="sníž. přenesená",J390,0)</f>
        <v>0</v>
      </c>
      <c r="BI390" s="582">
        <f>IF(N390="nulová",J390,0)</f>
        <v>0</v>
      </c>
      <c r="BJ390" s="482" t="s">
        <v>11</v>
      </c>
      <c r="BK390" s="582">
        <f>ROUND(I390*H390,0)</f>
        <v>0</v>
      </c>
      <c r="BL390" s="482" t="s">
        <v>129</v>
      </c>
      <c r="BM390" s="482" t="s">
        <v>2224</v>
      </c>
    </row>
    <row r="391" spans="2:65" s="599" customFormat="1">
      <c r="B391" s="598"/>
      <c r="D391" s="594" t="s">
        <v>205</v>
      </c>
      <c r="E391" s="600" t="s">
        <v>5</v>
      </c>
      <c r="F391" s="601" t="s">
        <v>215</v>
      </c>
      <c r="H391" s="600" t="s">
        <v>5</v>
      </c>
      <c r="L391" s="598"/>
      <c r="M391" s="602"/>
      <c r="N391" s="603"/>
      <c r="O391" s="603"/>
      <c r="P391" s="603"/>
      <c r="Q391" s="603"/>
      <c r="R391" s="603"/>
      <c r="S391" s="603"/>
      <c r="T391" s="604"/>
      <c r="AT391" s="600" t="s">
        <v>205</v>
      </c>
      <c r="AU391" s="600" t="s">
        <v>89</v>
      </c>
      <c r="AV391" s="599" t="s">
        <v>11</v>
      </c>
      <c r="AW391" s="599" t="s">
        <v>43</v>
      </c>
      <c r="AX391" s="599" t="s">
        <v>82</v>
      </c>
      <c r="AY391" s="600" t="s">
        <v>197</v>
      </c>
    </row>
    <row r="392" spans="2:65" s="606" customFormat="1">
      <c r="B392" s="605"/>
      <c r="D392" s="594" t="s">
        <v>205</v>
      </c>
      <c r="E392" s="607" t="s">
        <v>5</v>
      </c>
      <c r="F392" s="608" t="s">
        <v>2225</v>
      </c>
      <c r="H392" s="609">
        <v>35.262999999999998</v>
      </c>
      <c r="L392" s="605"/>
      <c r="M392" s="610"/>
      <c r="N392" s="611"/>
      <c r="O392" s="611"/>
      <c r="P392" s="611"/>
      <c r="Q392" s="611"/>
      <c r="R392" s="611"/>
      <c r="S392" s="611"/>
      <c r="T392" s="612"/>
      <c r="AT392" s="607" t="s">
        <v>205</v>
      </c>
      <c r="AU392" s="607" t="s">
        <v>89</v>
      </c>
      <c r="AV392" s="606" t="s">
        <v>89</v>
      </c>
      <c r="AW392" s="606" t="s">
        <v>43</v>
      </c>
      <c r="AX392" s="606" t="s">
        <v>82</v>
      </c>
      <c r="AY392" s="607" t="s">
        <v>197</v>
      </c>
    </row>
    <row r="393" spans="2:65" s="599" customFormat="1">
      <c r="B393" s="598"/>
      <c r="D393" s="594" t="s">
        <v>205</v>
      </c>
      <c r="E393" s="600" t="s">
        <v>5</v>
      </c>
      <c r="F393" s="601" t="s">
        <v>388</v>
      </c>
      <c r="H393" s="600" t="s">
        <v>5</v>
      </c>
      <c r="L393" s="598"/>
      <c r="M393" s="602"/>
      <c r="N393" s="603"/>
      <c r="O393" s="603"/>
      <c r="P393" s="603"/>
      <c r="Q393" s="603"/>
      <c r="R393" s="603"/>
      <c r="S393" s="603"/>
      <c r="T393" s="604"/>
      <c r="AT393" s="600" t="s">
        <v>205</v>
      </c>
      <c r="AU393" s="600" t="s">
        <v>89</v>
      </c>
      <c r="AV393" s="599" t="s">
        <v>11</v>
      </c>
      <c r="AW393" s="599" t="s">
        <v>43</v>
      </c>
      <c r="AX393" s="599" t="s">
        <v>82</v>
      </c>
      <c r="AY393" s="600" t="s">
        <v>197</v>
      </c>
    </row>
    <row r="394" spans="2:65" s="606" customFormat="1">
      <c r="B394" s="605"/>
      <c r="D394" s="594" t="s">
        <v>205</v>
      </c>
      <c r="E394" s="607" t="s">
        <v>5</v>
      </c>
      <c r="F394" s="608" t="s">
        <v>2226</v>
      </c>
      <c r="H394" s="609">
        <v>-4.7279999999999998</v>
      </c>
      <c r="L394" s="605"/>
      <c r="M394" s="610"/>
      <c r="N394" s="611"/>
      <c r="O394" s="611"/>
      <c r="P394" s="611"/>
      <c r="Q394" s="611"/>
      <c r="R394" s="611"/>
      <c r="S394" s="611"/>
      <c r="T394" s="612"/>
      <c r="AT394" s="607" t="s">
        <v>205</v>
      </c>
      <c r="AU394" s="607" t="s">
        <v>89</v>
      </c>
      <c r="AV394" s="606" t="s">
        <v>89</v>
      </c>
      <c r="AW394" s="606" t="s">
        <v>43</v>
      </c>
      <c r="AX394" s="606" t="s">
        <v>82</v>
      </c>
      <c r="AY394" s="607" t="s">
        <v>197</v>
      </c>
    </row>
    <row r="395" spans="2:65" s="606" customFormat="1">
      <c r="B395" s="605"/>
      <c r="D395" s="594" t="s">
        <v>205</v>
      </c>
      <c r="E395" s="607" t="s">
        <v>5</v>
      </c>
      <c r="F395" s="608" t="s">
        <v>2227</v>
      </c>
      <c r="H395" s="609">
        <v>-2.875</v>
      </c>
      <c r="L395" s="605"/>
      <c r="M395" s="610"/>
      <c r="N395" s="611"/>
      <c r="O395" s="611"/>
      <c r="P395" s="611"/>
      <c r="Q395" s="611"/>
      <c r="R395" s="611"/>
      <c r="S395" s="611"/>
      <c r="T395" s="612"/>
      <c r="AT395" s="607" t="s">
        <v>205</v>
      </c>
      <c r="AU395" s="607" t="s">
        <v>89</v>
      </c>
      <c r="AV395" s="606" t="s">
        <v>89</v>
      </c>
      <c r="AW395" s="606" t="s">
        <v>43</v>
      </c>
      <c r="AX395" s="606" t="s">
        <v>82</v>
      </c>
      <c r="AY395" s="607" t="s">
        <v>197</v>
      </c>
    </row>
    <row r="396" spans="2:65" s="606" customFormat="1">
      <c r="B396" s="605"/>
      <c r="D396" s="594" t="s">
        <v>205</v>
      </c>
      <c r="E396" s="607" t="s">
        <v>5</v>
      </c>
      <c r="F396" s="608" t="s">
        <v>2228</v>
      </c>
      <c r="H396" s="609">
        <v>-4.5999999999999996</v>
      </c>
      <c r="L396" s="605"/>
      <c r="M396" s="610"/>
      <c r="N396" s="611"/>
      <c r="O396" s="611"/>
      <c r="P396" s="611"/>
      <c r="Q396" s="611"/>
      <c r="R396" s="611"/>
      <c r="S396" s="611"/>
      <c r="T396" s="612"/>
      <c r="AT396" s="607" t="s">
        <v>205</v>
      </c>
      <c r="AU396" s="607" t="s">
        <v>89</v>
      </c>
      <c r="AV396" s="606" t="s">
        <v>89</v>
      </c>
      <c r="AW396" s="606" t="s">
        <v>43</v>
      </c>
      <c r="AX396" s="606" t="s">
        <v>82</v>
      </c>
      <c r="AY396" s="607" t="s">
        <v>197</v>
      </c>
    </row>
    <row r="397" spans="2:65" s="622" customFormat="1">
      <c r="B397" s="621"/>
      <c r="D397" s="594" t="s">
        <v>205</v>
      </c>
      <c r="E397" s="623" t="s">
        <v>5</v>
      </c>
      <c r="F397" s="624" t="s">
        <v>222</v>
      </c>
      <c r="H397" s="625">
        <v>23.06</v>
      </c>
      <c r="L397" s="621"/>
      <c r="M397" s="626"/>
      <c r="N397" s="627"/>
      <c r="O397" s="627"/>
      <c r="P397" s="627"/>
      <c r="Q397" s="627"/>
      <c r="R397" s="627"/>
      <c r="S397" s="627"/>
      <c r="T397" s="628"/>
      <c r="AT397" s="623" t="s">
        <v>205</v>
      </c>
      <c r="AU397" s="623" t="s">
        <v>89</v>
      </c>
      <c r="AV397" s="622" t="s">
        <v>114</v>
      </c>
      <c r="AW397" s="622" t="s">
        <v>43</v>
      </c>
      <c r="AX397" s="622" t="s">
        <v>82</v>
      </c>
      <c r="AY397" s="623" t="s">
        <v>197</v>
      </c>
    </row>
    <row r="398" spans="2:65" s="599" customFormat="1">
      <c r="B398" s="598"/>
      <c r="D398" s="594" t="s">
        <v>205</v>
      </c>
      <c r="E398" s="600" t="s">
        <v>5</v>
      </c>
      <c r="F398" s="601" t="s">
        <v>2229</v>
      </c>
      <c r="H398" s="600" t="s">
        <v>5</v>
      </c>
      <c r="L398" s="598"/>
      <c r="M398" s="602"/>
      <c r="N398" s="603"/>
      <c r="O398" s="603"/>
      <c r="P398" s="603"/>
      <c r="Q398" s="603"/>
      <c r="R398" s="603"/>
      <c r="S398" s="603"/>
      <c r="T398" s="604"/>
      <c r="AT398" s="600" t="s">
        <v>205</v>
      </c>
      <c r="AU398" s="600" t="s">
        <v>89</v>
      </c>
      <c r="AV398" s="599" t="s">
        <v>11</v>
      </c>
      <c r="AW398" s="599" t="s">
        <v>43</v>
      </c>
      <c r="AX398" s="599" t="s">
        <v>82</v>
      </c>
      <c r="AY398" s="600" t="s">
        <v>197</v>
      </c>
    </row>
    <row r="399" spans="2:65" s="606" customFormat="1">
      <c r="B399" s="605"/>
      <c r="D399" s="594" t="s">
        <v>205</v>
      </c>
      <c r="E399" s="607" t="s">
        <v>5</v>
      </c>
      <c r="F399" s="608" t="s">
        <v>2230</v>
      </c>
      <c r="H399" s="609">
        <v>19.2</v>
      </c>
      <c r="L399" s="605"/>
      <c r="M399" s="610"/>
      <c r="N399" s="611"/>
      <c r="O399" s="611"/>
      <c r="P399" s="611"/>
      <c r="Q399" s="611"/>
      <c r="R399" s="611"/>
      <c r="S399" s="611"/>
      <c r="T399" s="612"/>
      <c r="AT399" s="607" t="s">
        <v>205</v>
      </c>
      <c r="AU399" s="607" t="s">
        <v>89</v>
      </c>
      <c r="AV399" s="606" t="s">
        <v>89</v>
      </c>
      <c r="AW399" s="606" t="s">
        <v>43</v>
      </c>
      <c r="AX399" s="606" t="s">
        <v>82</v>
      </c>
      <c r="AY399" s="607" t="s">
        <v>197</v>
      </c>
    </row>
    <row r="400" spans="2:65" s="622" customFormat="1">
      <c r="B400" s="621"/>
      <c r="D400" s="594" t="s">
        <v>205</v>
      </c>
      <c r="E400" s="623" t="s">
        <v>5</v>
      </c>
      <c r="F400" s="624" t="s">
        <v>2231</v>
      </c>
      <c r="H400" s="625">
        <v>19.2</v>
      </c>
      <c r="L400" s="621"/>
      <c r="M400" s="626"/>
      <c r="N400" s="627"/>
      <c r="O400" s="627"/>
      <c r="P400" s="627"/>
      <c r="Q400" s="627"/>
      <c r="R400" s="627"/>
      <c r="S400" s="627"/>
      <c r="T400" s="628"/>
      <c r="AT400" s="623" t="s">
        <v>205</v>
      </c>
      <c r="AU400" s="623" t="s">
        <v>89</v>
      </c>
      <c r="AV400" s="622" t="s">
        <v>114</v>
      </c>
      <c r="AW400" s="622" t="s">
        <v>43</v>
      </c>
      <c r="AX400" s="622" t="s">
        <v>82</v>
      </c>
      <c r="AY400" s="623" t="s">
        <v>197</v>
      </c>
    </row>
    <row r="401" spans="2:65" s="599" customFormat="1">
      <c r="B401" s="598"/>
      <c r="D401" s="594" t="s">
        <v>205</v>
      </c>
      <c r="E401" s="600" t="s">
        <v>5</v>
      </c>
      <c r="F401" s="601" t="s">
        <v>2232</v>
      </c>
      <c r="H401" s="600" t="s">
        <v>5</v>
      </c>
      <c r="L401" s="598"/>
      <c r="M401" s="602"/>
      <c r="N401" s="603"/>
      <c r="O401" s="603"/>
      <c r="P401" s="603"/>
      <c r="Q401" s="603"/>
      <c r="R401" s="603"/>
      <c r="S401" s="603"/>
      <c r="T401" s="604"/>
      <c r="AT401" s="600" t="s">
        <v>205</v>
      </c>
      <c r="AU401" s="600" t="s">
        <v>89</v>
      </c>
      <c r="AV401" s="599" t="s">
        <v>11</v>
      </c>
      <c r="AW401" s="599" t="s">
        <v>43</v>
      </c>
      <c r="AX401" s="599" t="s">
        <v>82</v>
      </c>
      <c r="AY401" s="600" t="s">
        <v>197</v>
      </c>
    </row>
    <row r="402" spans="2:65" s="606" customFormat="1">
      <c r="B402" s="605"/>
      <c r="D402" s="594" t="s">
        <v>205</v>
      </c>
      <c r="E402" s="607" t="s">
        <v>5</v>
      </c>
      <c r="F402" s="608" t="s">
        <v>2233</v>
      </c>
      <c r="H402" s="609">
        <v>11.638</v>
      </c>
      <c r="L402" s="605"/>
      <c r="M402" s="610"/>
      <c r="N402" s="611"/>
      <c r="O402" s="611"/>
      <c r="P402" s="611"/>
      <c r="Q402" s="611"/>
      <c r="R402" s="611"/>
      <c r="S402" s="611"/>
      <c r="T402" s="612"/>
      <c r="AT402" s="607" t="s">
        <v>205</v>
      </c>
      <c r="AU402" s="607" t="s">
        <v>89</v>
      </c>
      <c r="AV402" s="606" t="s">
        <v>89</v>
      </c>
      <c r="AW402" s="606" t="s">
        <v>43</v>
      </c>
      <c r="AX402" s="606" t="s">
        <v>82</v>
      </c>
      <c r="AY402" s="607" t="s">
        <v>197</v>
      </c>
    </row>
    <row r="403" spans="2:65" s="606" customFormat="1">
      <c r="B403" s="605"/>
      <c r="D403" s="594" t="s">
        <v>205</v>
      </c>
      <c r="E403" s="607" t="s">
        <v>5</v>
      </c>
      <c r="F403" s="608" t="s">
        <v>2234</v>
      </c>
      <c r="H403" s="609">
        <v>6.65</v>
      </c>
      <c r="L403" s="605"/>
      <c r="M403" s="610"/>
      <c r="N403" s="611"/>
      <c r="O403" s="611"/>
      <c r="P403" s="611"/>
      <c r="Q403" s="611"/>
      <c r="R403" s="611"/>
      <c r="S403" s="611"/>
      <c r="T403" s="612"/>
      <c r="AT403" s="607" t="s">
        <v>205</v>
      </c>
      <c r="AU403" s="607" t="s">
        <v>89</v>
      </c>
      <c r="AV403" s="606" t="s">
        <v>89</v>
      </c>
      <c r="AW403" s="606" t="s">
        <v>43</v>
      </c>
      <c r="AX403" s="606" t="s">
        <v>82</v>
      </c>
      <c r="AY403" s="607" t="s">
        <v>197</v>
      </c>
    </row>
    <row r="404" spans="2:65" s="606" customFormat="1">
      <c r="B404" s="605"/>
      <c r="D404" s="594" t="s">
        <v>205</v>
      </c>
      <c r="E404" s="607" t="s">
        <v>5</v>
      </c>
      <c r="F404" s="608" t="s">
        <v>2235</v>
      </c>
      <c r="H404" s="609">
        <v>20.9</v>
      </c>
      <c r="L404" s="605"/>
      <c r="M404" s="610"/>
      <c r="N404" s="611"/>
      <c r="O404" s="611"/>
      <c r="P404" s="611"/>
      <c r="Q404" s="611"/>
      <c r="R404" s="611"/>
      <c r="S404" s="611"/>
      <c r="T404" s="612"/>
      <c r="AT404" s="607" t="s">
        <v>205</v>
      </c>
      <c r="AU404" s="607" t="s">
        <v>89</v>
      </c>
      <c r="AV404" s="606" t="s">
        <v>89</v>
      </c>
      <c r="AW404" s="606" t="s">
        <v>43</v>
      </c>
      <c r="AX404" s="606" t="s">
        <v>82</v>
      </c>
      <c r="AY404" s="607" t="s">
        <v>197</v>
      </c>
    </row>
    <row r="405" spans="2:65" s="622" customFormat="1">
      <c r="B405" s="621"/>
      <c r="D405" s="594" t="s">
        <v>205</v>
      </c>
      <c r="E405" s="623" t="s">
        <v>5</v>
      </c>
      <c r="F405" s="624" t="s">
        <v>2236</v>
      </c>
      <c r="H405" s="625">
        <v>39.188000000000002</v>
      </c>
      <c r="L405" s="621"/>
      <c r="M405" s="626"/>
      <c r="N405" s="627"/>
      <c r="O405" s="627"/>
      <c r="P405" s="627"/>
      <c r="Q405" s="627"/>
      <c r="R405" s="627"/>
      <c r="S405" s="627"/>
      <c r="T405" s="628"/>
      <c r="AT405" s="623" t="s">
        <v>205</v>
      </c>
      <c r="AU405" s="623" t="s">
        <v>89</v>
      </c>
      <c r="AV405" s="622" t="s">
        <v>114</v>
      </c>
      <c r="AW405" s="622" t="s">
        <v>43</v>
      </c>
      <c r="AX405" s="622" t="s">
        <v>82</v>
      </c>
      <c r="AY405" s="623" t="s">
        <v>197</v>
      </c>
    </row>
    <row r="406" spans="2:65" s="614" customFormat="1">
      <c r="B406" s="613"/>
      <c r="D406" s="594" t="s">
        <v>205</v>
      </c>
      <c r="E406" s="615" t="s">
        <v>5</v>
      </c>
      <c r="F406" s="616" t="s">
        <v>210</v>
      </c>
      <c r="H406" s="617">
        <v>81.447999999999993</v>
      </c>
      <c r="L406" s="613"/>
      <c r="M406" s="618"/>
      <c r="N406" s="619"/>
      <c r="O406" s="619"/>
      <c r="P406" s="619"/>
      <c r="Q406" s="619"/>
      <c r="R406" s="619"/>
      <c r="S406" s="619"/>
      <c r="T406" s="620"/>
      <c r="AT406" s="615" t="s">
        <v>205</v>
      </c>
      <c r="AU406" s="615" t="s">
        <v>89</v>
      </c>
      <c r="AV406" s="614" t="s">
        <v>129</v>
      </c>
      <c r="AW406" s="614" t="s">
        <v>43</v>
      </c>
      <c r="AX406" s="614" t="s">
        <v>11</v>
      </c>
      <c r="AY406" s="615" t="s">
        <v>197</v>
      </c>
    </row>
    <row r="407" spans="2:65" s="492" customFormat="1" ht="25.5" customHeight="1">
      <c r="B407" s="493"/>
      <c r="C407" s="572" t="s">
        <v>821</v>
      </c>
      <c r="D407" s="572" t="s">
        <v>199</v>
      </c>
      <c r="E407" s="573" t="s">
        <v>2237</v>
      </c>
      <c r="F407" s="574" t="s">
        <v>2238</v>
      </c>
      <c r="G407" s="575" t="s">
        <v>290</v>
      </c>
      <c r="H407" s="576">
        <v>628.19299999999998</v>
      </c>
      <c r="I407" s="7"/>
      <c r="J407" s="577">
        <f>ROUND(I407*H407,0)</f>
        <v>0</v>
      </c>
      <c r="K407" s="574" t="s">
        <v>203</v>
      </c>
      <c r="L407" s="493"/>
      <c r="M407" s="578" t="s">
        <v>5</v>
      </c>
      <c r="N407" s="579" t="s">
        <v>53</v>
      </c>
      <c r="O407" s="494"/>
      <c r="P407" s="580">
        <f>O407*H407</f>
        <v>0</v>
      </c>
      <c r="Q407" s="580">
        <v>0.31927</v>
      </c>
      <c r="R407" s="580">
        <f>Q407*H407</f>
        <v>200.56317910999999</v>
      </c>
      <c r="S407" s="580">
        <v>0</v>
      </c>
      <c r="T407" s="581">
        <f>S407*H407</f>
        <v>0</v>
      </c>
      <c r="AR407" s="482" t="s">
        <v>129</v>
      </c>
      <c r="AT407" s="482" t="s">
        <v>199</v>
      </c>
      <c r="AU407" s="482" t="s">
        <v>89</v>
      </c>
      <c r="AY407" s="482" t="s">
        <v>197</v>
      </c>
      <c r="BE407" s="582">
        <f>IF(N407="základní",J407,0)</f>
        <v>0</v>
      </c>
      <c r="BF407" s="582">
        <f>IF(N407="snížená",J407,0)</f>
        <v>0</v>
      </c>
      <c r="BG407" s="582">
        <f>IF(N407="zákl. přenesená",J407,0)</f>
        <v>0</v>
      </c>
      <c r="BH407" s="582">
        <f>IF(N407="sníž. přenesená",J407,0)</f>
        <v>0</v>
      </c>
      <c r="BI407" s="582">
        <f>IF(N407="nulová",J407,0)</f>
        <v>0</v>
      </c>
      <c r="BJ407" s="482" t="s">
        <v>11</v>
      </c>
      <c r="BK407" s="582">
        <f>ROUND(I407*H407,0)</f>
        <v>0</v>
      </c>
      <c r="BL407" s="482" t="s">
        <v>129</v>
      </c>
      <c r="BM407" s="482" t="s">
        <v>2239</v>
      </c>
    </row>
    <row r="408" spans="2:65" s="599" customFormat="1">
      <c r="B408" s="598"/>
      <c r="D408" s="594" t="s">
        <v>205</v>
      </c>
      <c r="E408" s="600" t="s">
        <v>5</v>
      </c>
      <c r="F408" s="601" t="s">
        <v>446</v>
      </c>
      <c r="H408" s="600" t="s">
        <v>5</v>
      </c>
      <c r="L408" s="598"/>
      <c r="M408" s="602"/>
      <c r="N408" s="603"/>
      <c r="O408" s="603"/>
      <c r="P408" s="603"/>
      <c r="Q408" s="603"/>
      <c r="R408" s="603"/>
      <c r="S408" s="603"/>
      <c r="T408" s="604"/>
      <c r="AT408" s="600" t="s">
        <v>205</v>
      </c>
      <c r="AU408" s="600" t="s">
        <v>89</v>
      </c>
      <c r="AV408" s="599" t="s">
        <v>11</v>
      </c>
      <c r="AW408" s="599" t="s">
        <v>43</v>
      </c>
      <c r="AX408" s="599" t="s">
        <v>82</v>
      </c>
      <c r="AY408" s="600" t="s">
        <v>197</v>
      </c>
    </row>
    <row r="409" spans="2:65" s="606" customFormat="1">
      <c r="B409" s="605"/>
      <c r="D409" s="594" t="s">
        <v>205</v>
      </c>
      <c r="E409" s="607" t="s">
        <v>5</v>
      </c>
      <c r="F409" s="608" t="s">
        <v>2240</v>
      </c>
      <c r="H409" s="609">
        <v>677.495</v>
      </c>
      <c r="L409" s="605"/>
      <c r="M409" s="610"/>
      <c r="N409" s="611"/>
      <c r="O409" s="611"/>
      <c r="P409" s="611"/>
      <c r="Q409" s="611"/>
      <c r="R409" s="611"/>
      <c r="S409" s="611"/>
      <c r="T409" s="612"/>
      <c r="AT409" s="607" t="s">
        <v>205</v>
      </c>
      <c r="AU409" s="607" t="s">
        <v>89</v>
      </c>
      <c r="AV409" s="606" t="s">
        <v>89</v>
      </c>
      <c r="AW409" s="606" t="s">
        <v>43</v>
      </c>
      <c r="AX409" s="606" t="s">
        <v>82</v>
      </c>
      <c r="AY409" s="607" t="s">
        <v>197</v>
      </c>
    </row>
    <row r="410" spans="2:65" s="606" customFormat="1">
      <c r="B410" s="605"/>
      <c r="D410" s="594" t="s">
        <v>205</v>
      </c>
      <c r="E410" s="607" t="s">
        <v>5</v>
      </c>
      <c r="F410" s="608" t="s">
        <v>2241</v>
      </c>
      <c r="H410" s="609">
        <v>48.393000000000001</v>
      </c>
      <c r="L410" s="605"/>
      <c r="M410" s="610"/>
      <c r="N410" s="611"/>
      <c r="O410" s="611"/>
      <c r="P410" s="611"/>
      <c r="Q410" s="611"/>
      <c r="R410" s="611"/>
      <c r="S410" s="611"/>
      <c r="T410" s="612"/>
      <c r="AT410" s="607" t="s">
        <v>205</v>
      </c>
      <c r="AU410" s="607" t="s">
        <v>89</v>
      </c>
      <c r="AV410" s="606" t="s">
        <v>89</v>
      </c>
      <c r="AW410" s="606" t="s">
        <v>43</v>
      </c>
      <c r="AX410" s="606" t="s">
        <v>82</v>
      </c>
      <c r="AY410" s="607" t="s">
        <v>197</v>
      </c>
    </row>
    <row r="411" spans="2:65" s="599" customFormat="1">
      <c r="B411" s="598"/>
      <c r="D411" s="594" t="s">
        <v>205</v>
      </c>
      <c r="E411" s="600" t="s">
        <v>5</v>
      </c>
      <c r="F411" s="601" t="s">
        <v>388</v>
      </c>
      <c r="H411" s="600" t="s">
        <v>5</v>
      </c>
      <c r="L411" s="598"/>
      <c r="M411" s="602"/>
      <c r="N411" s="603"/>
      <c r="O411" s="603"/>
      <c r="P411" s="603"/>
      <c r="Q411" s="603"/>
      <c r="R411" s="603"/>
      <c r="S411" s="603"/>
      <c r="T411" s="604"/>
      <c r="AT411" s="600" t="s">
        <v>205</v>
      </c>
      <c r="AU411" s="600" t="s">
        <v>89</v>
      </c>
      <c r="AV411" s="599" t="s">
        <v>11</v>
      </c>
      <c r="AW411" s="599" t="s">
        <v>43</v>
      </c>
      <c r="AX411" s="599" t="s">
        <v>82</v>
      </c>
      <c r="AY411" s="600" t="s">
        <v>197</v>
      </c>
    </row>
    <row r="412" spans="2:65" s="606" customFormat="1">
      <c r="B412" s="605"/>
      <c r="D412" s="594" t="s">
        <v>205</v>
      </c>
      <c r="E412" s="607" t="s">
        <v>5</v>
      </c>
      <c r="F412" s="608" t="s">
        <v>2242</v>
      </c>
      <c r="H412" s="609">
        <v>-33.54</v>
      </c>
      <c r="L412" s="605"/>
      <c r="M412" s="610"/>
      <c r="N412" s="611"/>
      <c r="O412" s="611"/>
      <c r="P412" s="611"/>
      <c r="Q412" s="611"/>
      <c r="R412" s="611"/>
      <c r="S412" s="611"/>
      <c r="T412" s="612"/>
      <c r="AT412" s="607" t="s">
        <v>205</v>
      </c>
      <c r="AU412" s="607" t="s">
        <v>89</v>
      </c>
      <c r="AV412" s="606" t="s">
        <v>89</v>
      </c>
      <c r="AW412" s="606" t="s">
        <v>43</v>
      </c>
      <c r="AX412" s="606" t="s">
        <v>82</v>
      </c>
      <c r="AY412" s="607" t="s">
        <v>197</v>
      </c>
    </row>
    <row r="413" spans="2:65" s="606" customFormat="1">
      <c r="B413" s="605"/>
      <c r="D413" s="594" t="s">
        <v>205</v>
      </c>
      <c r="E413" s="607" t="s">
        <v>5</v>
      </c>
      <c r="F413" s="608" t="s">
        <v>2243</v>
      </c>
      <c r="H413" s="609">
        <v>-5.9850000000000003</v>
      </c>
      <c r="L413" s="605"/>
      <c r="M413" s="610"/>
      <c r="N413" s="611"/>
      <c r="O413" s="611"/>
      <c r="P413" s="611"/>
      <c r="Q413" s="611"/>
      <c r="R413" s="611"/>
      <c r="S413" s="611"/>
      <c r="T413" s="612"/>
      <c r="AT413" s="607" t="s">
        <v>205</v>
      </c>
      <c r="AU413" s="607" t="s">
        <v>89</v>
      </c>
      <c r="AV413" s="606" t="s">
        <v>89</v>
      </c>
      <c r="AW413" s="606" t="s">
        <v>43</v>
      </c>
      <c r="AX413" s="606" t="s">
        <v>82</v>
      </c>
      <c r="AY413" s="607" t="s">
        <v>197</v>
      </c>
    </row>
    <row r="414" spans="2:65" s="606" customFormat="1">
      <c r="B414" s="605"/>
      <c r="D414" s="594" t="s">
        <v>205</v>
      </c>
      <c r="E414" s="607" t="s">
        <v>5</v>
      </c>
      <c r="F414" s="608" t="s">
        <v>2244</v>
      </c>
      <c r="H414" s="609">
        <v>-8.6</v>
      </c>
      <c r="L414" s="605"/>
      <c r="M414" s="610"/>
      <c r="N414" s="611"/>
      <c r="O414" s="611"/>
      <c r="P414" s="611"/>
      <c r="Q414" s="611"/>
      <c r="R414" s="611"/>
      <c r="S414" s="611"/>
      <c r="T414" s="612"/>
      <c r="AT414" s="607" t="s">
        <v>205</v>
      </c>
      <c r="AU414" s="607" t="s">
        <v>89</v>
      </c>
      <c r="AV414" s="606" t="s">
        <v>89</v>
      </c>
      <c r="AW414" s="606" t="s">
        <v>43</v>
      </c>
      <c r="AX414" s="606" t="s">
        <v>82</v>
      </c>
      <c r="AY414" s="607" t="s">
        <v>197</v>
      </c>
    </row>
    <row r="415" spans="2:65" s="606" customFormat="1">
      <c r="B415" s="605"/>
      <c r="D415" s="594" t="s">
        <v>205</v>
      </c>
      <c r="E415" s="607" t="s">
        <v>5</v>
      </c>
      <c r="F415" s="608" t="s">
        <v>2245</v>
      </c>
      <c r="H415" s="609">
        <v>-3.2250000000000001</v>
      </c>
      <c r="L415" s="605"/>
      <c r="M415" s="610"/>
      <c r="N415" s="611"/>
      <c r="O415" s="611"/>
      <c r="P415" s="611"/>
      <c r="Q415" s="611"/>
      <c r="R415" s="611"/>
      <c r="S415" s="611"/>
      <c r="T415" s="612"/>
      <c r="AT415" s="607" t="s">
        <v>205</v>
      </c>
      <c r="AU415" s="607" t="s">
        <v>89</v>
      </c>
      <c r="AV415" s="606" t="s">
        <v>89</v>
      </c>
      <c r="AW415" s="606" t="s">
        <v>43</v>
      </c>
      <c r="AX415" s="606" t="s">
        <v>82</v>
      </c>
      <c r="AY415" s="607" t="s">
        <v>197</v>
      </c>
    </row>
    <row r="416" spans="2:65" s="606" customFormat="1">
      <c r="B416" s="605"/>
      <c r="D416" s="594" t="s">
        <v>205</v>
      </c>
      <c r="E416" s="607" t="s">
        <v>5</v>
      </c>
      <c r="F416" s="608" t="s">
        <v>2244</v>
      </c>
      <c r="H416" s="609">
        <v>-8.6</v>
      </c>
      <c r="L416" s="605"/>
      <c r="M416" s="610"/>
      <c r="N416" s="611"/>
      <c r="O416" s="611"/>
      <c r="P416" s="611"/>
      <c r="Q416" s="611"/>
      <c r="R416" s="611"/>
      <c r="S416" s="611"/>
      <c r="T416" s="612"/>
      <c r="AT416" s="607" t="s">
        <v>205</v>
      </c>
      <c r="AU416" s="607" t="s">
        <v>89</v>
      </c>
      <c r="AV416" s="606" t="s">
        <v>89</v>
      </c>
      <c r="AW416" s="606" t="s">
        <v>43</v>
      </c>
      <c r="AX416" s="606" t="s">
        <v>82</v>
      </c>
      <c r="AY416" s="607" t="s">
        <v>197</v>
      </c>
    </row>
    <row r="417" spans="2:65" s="606" customFormat="1">
      <c r="B417" s="605"/>
      <c r="D417" s="594" t="s">
        <v>205</v>
      </c>
      <c r="E417" s="607" t="s">
        <v>5</v>
      </c>
      <c r="F417" s="608" t="s">
        <v>2246</v>
      </c>
      <c r="H417" s="609">
        <v>-10.8</v>
      </c>
      <c r="L417" s="605"/>
      <c r="M417" s="610"/>
      <c r="N417" s="611"/>
      <c r="O417" s="611"/>
      <c r="P417" s="611"/>
      <c r="Q417" s="611"/>
      <c r="R417" s="611"/>
      <c r="S417" s="611"/>
      <c r="T417" s="612"/>
      <c r="AT417" s="607" t="s">
        <v>205</v>
      </c>
      <c r="AU417" s="607" t="s">
        <v>89</v>
      </c>
      <c r="AV417" s="606" t="s">
        <v>89</v>
      </c>
      <c r="AW417" s="606" t="s">
        <v>43</v>
      </c>
      <c r="AX417" s="606" t="s">
        <v>82</v>
      </c>
      <c r="AY417" s="607" t="s">
        <v>197</v>
      </c>
    </row>
    <row r="418" spans="2:65" s="606" customFormat="1">
      <c r="B418" s="605"/>
      <c r="D418" s="594" t="s">
        <v>205</v>
      </c>
      <c r="E418" s="607" t="s">
        <v>5</v>
      </c>
      <c r="F418" s="608" t="s">
        <v>2247</v>
      </c>
      <c r="H418" s="609">
        <v>-7.68</v>
      </c>
      <c r="L418" s="605"/>
      <c r="M418" s="610"/>
      <c r="N418" s="611"/>
      <c r="O418" s="611"/>
      <c r="P418" s="611"/>
      <c r="Q418" s="611"/>
      <c r="R418" s="611"/>
      <c r="S418" s="611"/>
      <c r="T418" s="612"/>
      <c r="AT418" s="607" t="s">
        <v>205</v>
      </c>
      <c r="AU418" s="607" t="s">
        <v>89</v>
      </c>
      <c r="AV418" s="606" t="s">
        <v>89</v>
      </c>
      <c r="AW418" s="606" t="s">
        <v>43</v>
      </c>
      <c r="AX418" s="606" t="s">
        <v>82</v>
      </c>
      <c r="AY418" s="607" t="s">
        <v>197</v>
      </c>
    </row>
    <row r="419" spans="2:65" s="606" customFormat="1">
      <c r="B419" s="605"/>
      <c r="D419" s="594" t="s">
        <v>205</v>
      </c>
      <c r="E419" s="607" t="s">
        <v>5</v>
      </c>
      <c r="F419" s="608" t="s">
        <v>2248</v>
      </c>
      <c r="H419" s="609">
        <v>-3.6</v>
      </c>
      <c r="L419" s="605"/>
      <c r="M419" s="610"/>
      <c r="N419" s="611"/>
      <c r="O419" s="611"/>
      <c r="P419" s="611"/>
      <c r="Q419" s="611"/>
      <c r="R419" s="611"/>
      <c r="S419" s="611"/>
      <c r="T419" s="612"/>
      <c r="AT419" s="607" t="s">
        <v>205</v>
      </c>
      <c r="AU419" s="607" t="s">
        <v>89</v>
      </c>
      <c r="AV419" s="606" t="s">
        <v>89</v>
      </c>
      <c r="AW419" s="606" t="s">
        <v>43</v>
      </c>
      <c r="AX419" s="606" t="s">
        <v>82</v>
      </c>
      <c r="AY419" s="607" t="s">
        <v>197</v>
      </c>
    </row>
    <row r="420" spans="2:65" s="606" customFormat="1">
      <c r="B420" s="605"/>
      <c r="D420" s="594" t="s">
        <v>205</v>
      </c>
      <c r="E420" s="607" t="s">
        <v>5</v>
      </c>
      <c r="F420" s="608" t="s">
        <v>2249</v>
      </c>
      <c r="H420" s="609">
        <v>-11.824999999999999</v>
      </c>
      <c r="L420" s="605"/>
      <c r="M420" s="610"/>
      <c r="N420" s="611"/>
      <c r="O420" s="611"/>
      <c r="P420" s="611"/>
      <c r="Q420" s="611"/>
      <c r="R420" s="611"/>
      <c r="S420" s="611"/>
      <c r="T420" s="612"/>
      <c r="AT420" s="607" t="s">
        <v>205</v>
      </c>
      <c r="AU420" s="607" t="s">
        <v>89</v>
      </c>
      <c r="AV420" s="606" t="s">
        <v>89</v>
      </c>
      <c r="AW420" s="606" t="s">
        <v>43</v>
      </c>
      <c r="AX420" s="606" t="s">
        <v>82</v>
      </c>
      <c r="AY420" s="607" t="s">
        <v>197</v>
      </c>
    </row>
    <row r="421" spans="2:65" s="606" customFormat="1">
      <c r="B421" s="605"/>
      <c r="D421" s="594" t="s">
        <v>205</v>
      </c>
      <c r="E421" s="607" t="s">
        <v>5</v>
      </c>
      <c r="F421" s="608" t="s">
        <v>2250</v>
      </c>
      <c r="H421" s="609">
        <v>-3.84</v>
      </c>
      <c r="L421" s="605"/>
      <c r="M421" s="610"/>
      <c r="N421" s="611"/>
      <c r="O421" s="611"/>
      <c r="P421" s="611"/>
      <c r="Q421" s="611"/>
      <c r="R421" s="611"/>
      <c r="S421" s="611"/>
      <c r="T421" s="612"/>
      <c r="AT421" s="607" t="s">
        <v>205</v>
      </c>
      <c r="AU421" s="607" t="s">
        <v>89</v>
      </c>
      <c r="AV421" s="606" t="s">
        <v>89</v>
      </c>
      <c r="AW421" s="606" t="s">
        <v>43</v>
      </c>
      <c r="AX421" s="606" t="s">
        <v>82</v>
      </c>
      <c r="AY421" s="607" t="s">
        <v>197</v>
      </c>
    </row>
    <row r="422" spans="2:65" s="622" customFormat="1">
      <c r="B422" s="621"/>
      <c r="D422" s="594" t="s">
        <v>205</v>
      </c>
      <c r="E422" s="623" t="s">
        <v>5</v>
      </c>
      <c r="F422" s="624" t="s">
        <v>449</v>
      </c>
      <c r="H422" s="625">
        <v>628.19299999999998</v>
      </c>
      <c r="L422" s="621"/>
      <c r="M422" s="626"/>
      <c r="N422" s="627"/>
      <c r="O422" s="627"/>
      <c r="P422" s="627"/>
      <c r="Q422" s="627"/>
      <c r="R422" s="627"/>
      <c r="S422" s="627"/>
      <c r="T422" s="628"/>
      <c r="AT422" s="623" t="s">
        <v>205</v>
      </c>
      <c r="AU422" s="623" t="s">
        <v>89</v>
      </c>
      <c r="AV422" s="622" t="s">
        <v>114</v>
      </c>
      <c r="AW422" s="622" t="s">
        <v>43</v>
      </c>
      <c r="AX422" s="622" t="s">
        <v>82</v>
      </c>
      <c r="AY422" s="623" t="s">
        <v>197</v>
      </c>
    </row>
    <row r="423" spans="2:65" s="614" customFormat="1">
      <c r="B423" s="613"/>
      <c r="D423" s="594" t="s">
        <v>205</v>
      </c>
      <c r="E423" s="615" t="s">
        <v>5</v>
      </c>
      <c r="F423" s="616" t="s">
        <v>210</v>
      </c>
      <c r="H423" s="617">
        <v>628.19299999999998</v>
      </c>
      <c r="L423" s="613"/>
      <c r="M423" s="618"/>
      <c r="N423" s="619"/>
      <c r="O423" s="619"/>
      <c r="P423" s="619"/>
      <c r="Q423" s="619"/>
      <c r="R423" s="619"/>
      <c r="S423" s="619"/>
      <c r="T423" s="620"/>
      <c r="AT423" s="615" t="s">
        <v>205</v>
      </c>
      <c r="AU423" s="615" t="s">
        <v>89</v>
      </c>
      <c r="AV423" s="614" t="s">
        <v>129</v>
      </c>
      <c r="AW423" s="614" t="s">
        <v>43</v>
      </c>
      <c r="AX423" s="614" t="s">
        <v>11</v>
      </c>
      <c r="AY423" s="615" t="s">
        <v>197</v>
      </c>
    </row>
    <row r="424" spans="2:65" s="492" customFormat="1" ht="25.5" customHeight="1">
      <c r="B424" s="493"/>
      <c r="C424" s="572" t="s">
        <v>829</v>
      </c>
      <c r="D424" s="572" t="s">
        <v>199</v>
      </c>
      <c r="E424" s="573" t="s">
        <v>2251</v>
      </c>
      <c r="F424" s="574" t="s">
        <v>2252</v>
      </c>
      <c r="G424" s="575" t="s">
        <v>290</v>
      </c>
      <c r="H424" s="576">
        <v>132.81399999999999</v>
      </c>
      <c r="I424" s="7"/>
      <c r="J424" s="577">
        <f>ROUND(I424*H424,0)</f>
        <v>0</v>
      </c>
      <c r="K424" s="574" t="s">
        <v>203</v>
      </c>
      <c r="L424" s="493"/>
      <c r="M424" s="578" t="s">
        <v>5</v>
      </c>
      <c r="N424" s="579" t="s">
        <v>53</v>
      </c>
      <c r="O424" s="494"/>
      <c r="P424" s="580">
        <f>O424*H424</f>
        <v>0</v>
      </c>
      <c r="Q424" s="580">
        <v>0.34075</v>
      </c>
      <c r="R424" s="580">
        <f>Q424*H424</f>
        <v>45.256370499999996</v>
      </c>
      <c r="S424" s="580">
        <v>0</v>
      </c>
      <c r="T424" s="581">
        <f>S424*H424</f>
        <v>0</v>
      </c>
      <c r="AR424" s="482" t="s">
        <v>129</v>
      </c>
      <c r="AT424" s="482" t="s">
        <v>199</v>
      </c>
      <c r="AU424" s="482" t="s">
        <v>89</v>
      </c>
      <c r="AY424" s="482" t="s">
        <v>197</v>
      </c>
      <c r="BE424" s="582">
        <f>IF(N424="základní",J424,0)</f>
        <v>0</v>
      </c>
      <c r="BF424" s="582">
        <f>IF(N424="snížená",J424,0)</f>
        <v>0</v>
      </c>
      <c r="BG424" s="582">
        <f>IF(N424="zákl. přenesená",J424,0)</f>
        <v>0</v>
      </c>
      <c r="BH424" s="582">
        <f>IF(N424="sníž. přenesená",J424,0)</f>
        <v>0</v>
      </c>
      <c r="BI424" s="582">
        <f>IF(N424="nulová",J424,0)</f>
        <v>0</v>
      </c>
      <c r="BJ424" s="482" t="s">
        <v>11</v>
      </c>
      <c r="BK424" s="582">
        <f>ROUND(I424*H424,0)</f>
        <v>0</v>
      </c>
      <c r="BL424" s="482" t="s">
        <v>129</v>
      </c>
      <c r="BM424" s="482" t="s">
        <v>2253</v>
      </c>
    </row>
    <row r="425" spans="2:65" s="599" customFormat="1">
      <c r="B425" s="598"/>
      <c r="D425" s="594" t="s">
        <v>205</v>
      </c>
      <c r="E425" s="600" t="s">
        <v>5</v>
      </c>
      <c r="F425" s="601" t="s">
        <v>215</v>
      </c>
      <c r="H425" s="600" t="s">
        <v>5</v>
      </c>
      <c r="L425" s="598"/>
      <c r="M425" s="602"/>
      <c r="N425" s="603"/>
      <c r="O425" s="603"/>
      <c r="P425" s="603"/>
      <c r="Q425" s="603"/>
      <c r="R425" s="603"/>
      <c r="S425" s="603"/>
      <c r="T425" s="604"/>
      <c r="AT425" s="600" t="s">
        <v>205</v>
      </c>
      <c r="AU425" s="600" t="s">
        <v>89</v>
      </c>
      <c r="AV425" s="599" t="s">
        <v>11</v>
      </c>
      <c r="AW425" s="599" t="s">
        <v>43</v>
      </c>
      <c r="AX425" s="599" t="s">
        <v>82</v>
      </c>
      <c r="AY425" s="600" t="s">
        <v>197</v>
      </c>
    </row>
    <row r="426" spans="2:65" s="606" customFormat="1">
      <c r="B426" s="605"/>
      <c r="D426" s="594" t="s">
        <v>205</v>
      </c>
      <c r="E426" s="607" t="s">
        <v>5</v>
      </c>
      <c r="F426" s="608" t="s">
        <v>2254</v>
      </c>
      <c r="H426" s="609">
        <v>49.353000000000002</v>
      </c>
      <c r="L426" s="605"/>
      <c r="M426" s="610"/>
      <c r="N426" s="611"/>
      <c r="O426" s="611"/>
      <c r="P426" s="611"/>
      <c r="Q426" s="611"/>
      <c r="R426" s="611"/>
      <c r="S426" s="611"/>
      <c r="T426" s="612"/>
      <c r="AT426" s="607" t="s">
        <v>205</v>
      </c>
      <c r="AU426" s="607" t="s">
        <v>89</v>
      </c>
      <c r="AV426" s="606" t="s">
        <v>89</v>
      </c>
      <c r="AW426" s="606" t="s">
        <v>43</v>
      </c>
      <c r="AX426" s="606" t="s">
        <v>82</v>
      </c>
      <c r="AY426" s="607" t="s">
        <v>197</v>
      </c>
    </row>
    <row r="427" spans="2:65" s="599" customFormat="1">
      <c r="B427" s="598"/>
      <c r="D427" s="594" t="s">
        <v>205</v>
      </c>
      <c r="E427" s="600" t="s">
        <v>5</v>
      </c>
      <c r="F427" s="601" t="s">
        <v>784</v>
      </c>
      <c r="H427" s="600" t="s">
        <v>5</v>
      </c>
      <c r="L427" s="598"/>
      <c r="M427" s="602"/>
      <c r="N427" s="603"/>
      <c r="O427" s="603"/>
      <c r="P427" s="603"/>
      <c r="Q427" s="603"/>
      <c r="R427" s="603"/>
      <c r="S427" s="603"/>
      <c r="T427" s="604"/>
      <c r="AT427" s="600" t="s">
        <v>205</v>
      </c>
      <c r="AU427" s="600" t="s">
        <v>89</v>
      </c>
      <c r="AV427" s="599" t="s">
        <v>11</v>
      </c>
      <c r="AW427" s="599" t="s">
        <v>43</v>
      </c>
      <c r="AX427" s="599" t="s">
        <v>82</v>
      </c>
      <c r="AY427" s="600" t="s">
        <v>197</v>
      </c>
    </row>
    <row r="428" spans="2:65" s="606" customFormat="1">
      <c r="B428" s="605"/>
      <c r="D428" s="594" t="s">
        <v>205</v>
      </c>
      <c r="E428" s="607" t="s">
        <v>5</v>
      </c>
      <c r="F428" s="608" t="s">
        <v>2255</v>
      </c>
      <c r="H428" s="609">
        <v>-3.63</v>
      </c>
      <c r="L428" s="605"/>
      <c r="M428" s="610"/>
      <c r="N428" s="611"/>
      <c r="O428" s="611"/>
      <c r="P428" s="611"/>
      <c r="Q428" s="611"/>
      <c r="R428" s="611"/>
      <c r="S428" s="611"/>
      <c r="T428" s="612"/>
      <c r="AT428" s="607" t="s">
        <v>205</v>
      </c>
      <c r="AU428" s="607" t="s">
        <v>89</v>
      </c>
      <c r="AV428" s="606" t="s">
        <v>89</v>
      </c>
      <c r="AW428" s="606" t="s">
        <v>43</v>
      </c>
      <c r="AX428" s="606" t="s">
        <v>82</v>
      </c>
      <c r="AY428" s="607" t="s">
        <v>197</v>
      </c>
    </row>
    <row r="429" spans="2:65" s="606" customFormat="1">
      <c r="B429" s="605"/>
      <c r="D429" s="594" t="s">
        <v>205</v>
      </c>
      <c r="E429" s="607" t="s">
        <v>5</v>
      </c>
      <c r="F429" s="608" t="s">
        <v>2256</v>
      </c>
      <c r="H429" s="609">
        <v>-2.415</v>
      </c>
      <c r="L429" s="605"/>
      <c r="M429" s="610"/>
      <c r="N429" s="611"/>
      <c r="O429" s="611"/>
      <c r="P429" s="611"/>
      <c r="Q429" s="611"/>
      <c r="R429" s="611"/>
      <c r="S429" s="611"/>
      <c r="T429" s="612"/>
      <c r="AT429" s="607" t="s">
        <v>205</v>
      </c>
      <c r="AU429" s="607" t="s">
        <v>89</v>
      </c>
      <c r="AV429" s="606" t="s">
        <v>89</v>
      </c>
      <c r="AW429" s="606" t="s">
        <v>43</v>
      </c>
      <c r="AX429" s="606" t="s">
        <v>82</v>
      </c>
      <c r="AY429" s="607" t="s">
        <v>197</v>
      </c>
    </row>
    <row r="430" spans="2:65" s="622" customFormat="1">
      <c r="B430" s="621"/>
      <c r="D430" s="594" t="s">
        <v>205</v>
      </c>
      <c r="E430" s="623" t="s">
        <v>5</v>
      </c>
      <c r="F430" s="624" t="s">
        <v>222</v>
      </c>
      <c r="H430" s="625">
        <v>43.308</v>
      </c>
      <c r="L430" s="621"/>
      <c r="M430" s="626"/>
      <c r="N430" s="627"/>
      <c r="O430" s="627"/>
      <c r="P430" s="627"/>
      <c r="Q430" s="627"/>
      <c r="R430" s="627"/>
      <c r="S430" s="627"/>
      <c r="T430" s="628"/>
      <c r="AT430" s="623" t="s">
        <v>205</v>
      </c>
      <c r="AU430" s="623" t="s">
        <v>89</v>
      </c>
      <c r="AV430" s="622" t="s">
        <v>114</v>
      </c>
      <c r="AW430" s="622" t="s">
        <v>43</v>
      </c>
      <c r="AX430" s="622" t="s">
        <v>82</v>
      </c>
      <c r="AY430" s="623" t="s">
        <v>197</v>
      </c>
    </row>
    <row r="431" spans="2:65" s="599" customFormat="1">
      <c r="B431" s="598"/>
      <c r="D431" s="594" t="s">
        <v>205</v>
      </c>
      <c r="E431" s="600" t="s">
        <v>5</v>
      </c>
      <c r="F431" s="601" t="s">
        <v>223</v>
      </c>
      <c r="H431" s="600" t="s">
        <v>5</v>
      </c>
      <c r="L431" s="598"/>
      <c r="M431" s="602"/>
      <c r="N431" s="603"/>
      <c r="O431" s="603"/>
      <c r="P431" s="603"/>
      <c r="Q431" s="603"/>
      <c r="R431" s="603"/>
      <c r="S431" s="603"/>
      <c r="T431" s="604"/>
      <c r="AT431" s="600" t="s">
        <v>205</v>
      </c>
      <c r="AU431" s="600" t="s">
        <v>89</v>
      </c>
      <c r="AV431" s="599" t="s">
        <v>11</v>
      </c>
      <c r="AW431" s="599" t="s">
        <v>43</v>
      </c>
      <c r="AX431" s="599" t="s">
        <v>82</v>
      </c>
      <c r="AY431" s="600" t="s">
        <v>197</v>
      </c>
    </row>
    <row r="432" spans="2:65" s="606" customFormat="1">
      <c r="B432" s="605"/>
      <c r="D432" s="594" t="s">
        <v>205</v>
      </c>
      <c r="E432" s="607" t="s">
        <v>5</v>
      </c>
      <c r="F432" s="608" t="s">
        <v>2257</v>
      </c>
      <c r="H432" s="609">
        <v>104.5</v>
      </c>
      <c r="L432" s="605"/>
      <c r="M432" s="610"/>
      <c r="N432" s="611"/>
      <c r="O432" s="611"/>
      <c r="P432" s="611"/>
      <c r="Q432" s="611"/>
      <c r="R432" s="611"/>
      <c r="S432" s="611"/>
      <c r="T432" s="612"/>
      <c r="AT432" s="607" t="s">
        <v>205</v>
      </c>
      <c r="AU432" s="607" t="s">
        <v>89</v>
      </c>
      <c r="AV432" s="606" t="s">
        <v>89</v>
      </c>
      <c r="AW432" s="606" t="s">
        <v>43</v>
      </c>
      <c r="AX432" s="606" t="s">
        <v>82</v>
      </c>
      <c r="AY432" s="607" t="s">
        <v>197</v>
      </c>
    </row>
    <row r="433" spans="2:65" s="599" customFormat="1">
      <c r="B433" s="598"/>
      <c r="D433" s="594" t="s">
        <v>205</v>
      </c>
      <c r="E433" s="600" t="s">
        <v>5</v>
      </c>
      <c r="F433" s="601" t="s">
        <v>388</v>
      </c>
      <c r="H433" s="600" t="s">
        <v>5</v>
      </c>
      <c r="L433" s="598"/>
      <c r="M433" s="602"/>
      <c r="N433" s="603"/>
      <c r="O433" s="603"/>
      <c r="P433" s="603"/>
      <c r="Q433" s="603"/>
      <c r="R433" s="603"/>
      <c r="S433" s="603"/>
      <c r="T433" s="604"/>
      <c r="AT433" s="600" t="s">
        <v>205</v>
      </c>
      <c r="AU433" s="600" t="s">
        <v>89</v>
      </c>
      <c r="AV433" s="599" t="s">
        <v>11</v>
      </c>
      <c r="AW433" s="599" t="s">
        <v>43</v>
      </c>
      <c r="AX433" s="599" t="s">
        <v>82</v>
      </c>
      <c r="AY433" s="600" t="s">
        <v>197</v>
      </c>
    </row>
    <row r="434" spans="2:65" s="606" customFormat="1">
      <c r="B434" s="605"/>
      <c r="D434" s="594" t="s">
        <v>205</v>
      </c>
      <c r="E434" s="607" t="s">
        <v>5</v>
      </c>
      <c r="F434" s="608" t="s">
        <v>2258</v>
      </c>
      <c r="H434" s="609">
        <v>-20.25</v>
      </c>
      <c r="L434" s="605"/>
      <c r="M434" s="610"/>
      <c r="N434" s="611"/>
      <c r="O434" s="611"/>
      <c r="P434" s="611"/>
      <c r="Q434" s="611"/>
      <c r="R434" s="611"/>
      <c r="S434" s="611"/>
      <c r="T434" s="612"/>
      <c r="AT434" s="607" t="s">
        <v>205</v>
      </c>
      <c r="AU434" s="607" t="s">
        <v>89</v>
      </c>
      <c r="AV434" s="606" t="s">
        <v>89</v>
      </c>
      <c r="AW434" s="606" t="s">
        <v>43</v>
      </c>
      <c r="AX434" s="606" t="s">
        <v>82</v>
      </c>
      <c r="AY434" s="607" t="s">
        <v>197</v>
      </c>
    </row>
    <row r="435" spans="2:65" s="606" customFormat="1">
      <c r="B435" s="605"/>
      <c r="D435" s="594" t="s">
        <v>205</v>
      </c>
      <c r="E435" s="607" t="s">
        <v>5</v>
      </c>
      <c r="F435" s="608" t="s">
        <v>2259</v>
      </c>
      <c r="H435" s="609">
        <v>-12.5</v>
      </c>
      <c r="L435" s="605"/>
      <c r="M435" s="610"/>
      <c r="N435" s="611"/>
      <c r="O435" s="611"/>
      <c r="P435" s="611"/>
      <c r="Q435" s="611"/>
      <c r="R435" s="611"/>
      <c r="S435" s="611"/>
      <c r="T435" s="612"/>
      <c r="AT435" s="607" t="s">
        <v>205</v>
      </c>
      <c r="AU435" s="607" t="s">
        <v>89</v>
      </c>
      <c r="AV435" s="606" t="s">
        <v>89</v>
      </c>
      <c r="AW435" s="606" t="s">
        <v>43</v>
      </c>
      <c r="AX435" s="606" t="s">
        <v>82</v>
      </c>
      <c r="AY435" s="607" t="s">
        <v>197</v>
      </c>
    </row>
    <row r="436" spans="2:65" s="606" customFormat="1">
      <c r="B436" s="605"/>
      <c r="D436" s="594" t="s">
        <v>205</v>
      </c>
      <c r="E436" s="607" t="s">
        <v>5</v>
      </c>
      <c r="F436" s="608" t="s">
        <v>2260</v>
      </c>
      <c r="H436" s="609">
        <v>-1.125</v>
      </c>
      <c r="L436" s="605"/>
      <c r="M436" s="610"/>
      <c r="N436" s="611"/>
      <c r="O436" s="611"/>
      <c r="P436" s="611"/>
      <c r="Q436" s="611"/>
      <c r="R436" s="611"/>
      <c r="S436" s="611"/>
      <c r="T436" s="612"/>
      <c r="AT436" s="607" t="s">
        <v>205</v>
      </c>
      <c r="AU436" s="607" t="s">
        <v>89</v>
      </c>
      <c r="AV436" s="606" t="s">
        <v>89</v>
      </c>
      <c r="AW436" s="606" t="s">
        <v>43</v>
      </c>
      <c r="AX436" s="606" t="s">
        <v>82</v>
      </c>
      <c r="AY436" s="607" t="s">
        <v>197</v>
      </c>
    </row>
    <row r="437" spans="2:65" s="606" customFormat="1">
      <c r="B437" s="605"/>
      <c r="D437" s="594" t="s">
        <v>205</v>
      </c>
      <c r="E437" s="607" t="s">
        <v>5</v>
      </c>
      <c r="F437" s="608" t="s">
        <v>2261</v>
      </c>
      <c r="H437" s="609">
        <v>-1.0940000000000001</v>
      </c>
      <c r="L437" s="605"/>
      <c r="M437" s="610"/>
      <c r="N437" s="611"/>
      <c r="O437" s="611"/>
      <c r="P437" s="611"/>
      <c r="Q437" s="611"/>
      <c r="R437" s="611"/>
      <c r="S437" s="611"/>
      <c r="T437" s="612"/>
      <c r="AT437" s="607" t="s">
        <v>205</v>
      </c>
      <c r="AU437" s="607" t="s">
        <v>89</v>
      </c>
      <c r="AV437" s="606" t="s">
        <v>89</v>
      </c>
      <c r="AW437" s="606" t="s">
        <v>43</v>
      </c>
      <c r="AX437" s="606" t="s">
        <v>82</v>
      </c>
      <c r="AY437" s="607" t="s">
        <v>197</v>
      </c>
    </row>
    <row r="438" spans="2:65" s="622" customFormat="1">
      <c r="B438" s="621"/>
      <c r="D438" s="594" t="s">
        <v>205</v>
      </c>
      <c r="E438" s="623" t="s">
        <v>5</v>
      </c>
      <c r="F438" s="624" t="s">
        <v>237</v>
      </c>
      <c r="H438" s="625">
        <v>69.531000000000006</v>
      </c>
      <c r="L438" s="621"/>
      <c r="M438" s="626"/>
      <c r="N438" s="627"/>
      <c r="O438" s="627"/>
      <c r="P438" s="627"/>
      <c r="Q438" s="627"/>
      <c r="R438" s="627"/>
      <c r="S438" s="627"/>
      <c r="T438" s="628"/>
      <c r="AT438" s="623" t="s">
        <v>205</v>
      </c>
      <c r="AU438" s="623" t="s">
        <v>89</v>
      </c>
      <c r="AV438" s="622" t="s">
        <v>114</v>
      </c>
      <c r="AW438" s="622" t="s">
        <v>43</v>
      </c>
      <c r="AX438" s="622" t="s">
        <v>82</v>
      </c>
      <c r="AY438" s="623" t="s">
        <v>197</v>
      </c>
    </row>
    <row r="439" spans="2:65" s="599" customFormat="1">
      <c r="B439" s="598"/>
      <c r="D439" s="594" t="s">
        <v>205</v>
      </c>
      <c r="E439" s="600" t="s">
        <v>5</v>
      </c>
      <c r="F439" s="601" t="s">
        <v>446</v>
      </c>
      <c r="H439" s="600" t="s">
        <v>5</v>
      </c>
      <c r="L439" s="598"/>
      <c r="M439" s="602"/>
      <c r="N439" s="603"/>
      <c r="O439" s="603"/>
      <c r="P439" s="603"/>
      <c r="Q439" s="603"/>
      <c r="R439" s="603"/>
      <c r="S439" s="603"/>
      <c r="T439" s="604"/>
      <c r="AT439" s="600" t="s">
        <v>205</v>
      </c>
      <c r="AU439" s="600" t="s">
        <v>89</v>
      </c>
      <c r="AV439" s="599" t="s">
        <v>11</v>
      </c>
      <c r="AW439" s="599" t="s">
        <v>43</v>
      </c>
      <c r="AX439" s="599" t="s">
        <v>82</v>
      </c>
      <c r="AY439" s="600" t="s">
        <v>197</v>
      </c>
    </row>
    <row r="440" spans="2:65" s="606" customFormat="1">
      <c r="B440" s="605"/>
      <c r="D440" s="594" t="s">
        <v>205</v>
      </c>
      <c r="E440" s="607" t="s">
        <v>5</v>
      </c>
      <c r="F440" s="608" t="s">
        <v>2262</v>
      </c>
      <c r="H440" s="609">
        <v>23.274999999999999</v>
      </c>
      <c r="L440" s="605"/>
      <c r="M440" s="610"/>
      <c r="N440" s="611"/>
      <c r="O440" s="611"/>
      <c r="P440" s="611"/>
      <c r="Q440" s="611"/>
      <c r="R440" s="611"/>
      <c r="S440" s="611"/>
      <c r="T440" s="612"/>
      <c r="AT440" s="607" t="s">
        <v>205</v>
      </c>
      <c r="AU440" s="607" t="s">
        <v>89</v>
      </c>
      <c r="AV440" s="606" t="s">
        <v>89</v>
      </c>
      <c r="AW440" s="606" t="s">
        <v>43</v>
      </c>
      <c r="AX440" s="606" t="s">
        <v>82</v>
      </c>
      <c r="AY440" s="607" t="s">
        <v>197</v>
      </c>
    </row>
    <row r="441" spans="2:65" s="599" customFormat="1">
      <c r="B441" s="598"/>
      <c r="D441" s="594" t="s">
        <v>205</v>
      </c>
      <c r="E441" s="600" t="s">
        <v>5</v>
      </c>
      <c r="F441" s="601" t="s">
        <v>388</v>
      </c>
      <c r="H441" s="600" t="s">
        <v>5</v>
      </c>
      <c r="L441" s="598"/>
      <c r="M441" s="602"/>
      <c r="N441" s="603"/>
      <c r="O441" s="603"/>
      <c r="P441" s="603"/>
      <c r="Q441" s="603"/>
      <c r="R441" s="603"/>
      <c r="S441" s="603"/>
      <c r="T441" s="604"/>
      <c r="AT441" s="600" t="s">
        <v>205</v>
      </c>
      <c r="AU441" s="600" t="s">
        <v>89</v>
      </c>
      <c r="AV441" s="599" t="s">
        <v>11</v>
      </c>
      <c r="AW441" s="599" t="s">
        <v>43</v>
      </c>
      <c r="AX441" s="599" t="s">
        <v>82</v>
      </c>
      <c r="AY441" s="600" t="s">
        <v>197</v>
      </c>
    </row>
    <row r="442" spans="2:65" s="606" customFormat="1">
      <c r="B442" s="605"/>
      <c r="D442" s="594" t="s">
        <v>205</v>
      </c>
      <c r="E442" s="607" t="s">
        <v>5</v>
      </c>
      <c r="F442" s="608" t="s">
        <v>2263</v>
      </c>
      <c r="H442" s="609">
        <v>-3.3</v>
      </c>
      <c r="L442" s="605"/>
      <c r="M442" s="610"/>
      <c r="N442" s="611"/>
      <c r="O442" s="611"/>
      <c r="P442" s="611"/>
      <c r="Q442" s="611"/>
      <c r="R442" s="611"/>
      <c r="S442" s="611"/>
      <c r="T442" s="612"/>
      <c r="AT442" s="607" t="s">
        <v>205</v>
      </c>
      <c r="AU442" s="607" t="s">
        <v>89</v>
      </c>
      <c r="AV442" s="606" t="s">
        <v>89</v>
      </c>
      <c r="AW442" s="606" t="s">
        <v>43</v>
      </c>
      <c r="AX442" s="606" t="s">
        <v>82</v>
      </c>
      <c r="AY442" s="607" t="s">
        <v>197</v>
      </c>
    </row>
    <row r="443" spans="2:65" s="622" customFormat="1">
      <c r="B443" s="621"/>
      <c r="D443" s="594" t="s">
        <v>205</v>
      </c>
      <c r="E443" s="623" t="s">
        <v>5</v>
      </c>
      <c r="F443" s="624" t="s">
        <v>449</v>
      </c>
      <c r="H443" s="625">
        <v>19.975000000000001</v>
      </c>
      <c r="L443" s="621"/>
      <c r="M443" s="626"/>
      <c r="N443" s="627"/>
      <c r="O443" s="627"/>
      <c r="P443" s="627"/>
      <c r="Q443" s="627"/>
      <c r="R443" s="627"/>
      <c r="S443" s="627"/>
      <c r="T443" s="628"/>
      <c r="AT443" s="623" t="s">
        <v>205</v>
      </c>
      <c r="AU443" s="623" t="s">
        <v>89</v>
      </c>
      <c r="AV443" s="622" t="s">
        <v>114</v>
      </c>
      <c r="AW443" s="622" t="s">
        <v>43</v>
      </c>
      <c r="AX443" s="622" t="s">
        <v>82</v>
      </c>
      <c r="AY443" s="623" t="s">
        <v>197</v>
      </c>
    </row>
    <row r="444" spans="2:65" s="614" customFormat="1">
      <c r="B444" s="613"/>
      <c r="D444" s="594" t="s">
        <v>205</v>
      </c>
      <c r="E444" s="615" t="s">
        <v>5</v>
      </c>
      <c r="F444" s="616" t="s">
        <v>210</v>
      </c>
      <c r="H444" s="617">
        <v>132.81399999999999</v>
      </c>
      <c r="L444" s="613"/>
      <c r="M444" s="618"/>
      <c r="N444" s="619"/>
      <c r="O444" s="619"/>
      <c r="P444" s="619"/>
      <c r="Q444" s="619"/>
      <c r="R444" s="619"/>
      <c r="S444" s="619"/>
      <c r="T444" s="620"/>
      <c r="AT444" s="615" t="s">
        <v>205</v>
      </c>
      <c r="AU444" s="615" t="s">
        <v>89</v>
      </c>
      <c r="AV444" s="614" t="s">
        <v>129</v>
      </c>
      <c r="AW444" s="614" t="s">
        <v>43</v>
      </c>
      <c r="AX444" s="614" t="s">
        <v>11</v>
      </c>
      <c r="AY444" s="615" t="s">
        <v>197</v>
      </c>
    </row>
    <row r="445" spans="2:65" s="492" customFormat="1" ht="38.25" customHeight="1">
      <c r="B445" s="493"/>
      <c r="C445" s="572" t="s">
        <v>840</v>
      </c>
      <c r="D445" s="572" t="s">
        <v>199</v>
      </c>
      <c r="E445" s="573" t="s">
        <v>2264</v>
      </c>
      <c r="F445" s="574" t="s">
        <v>2265</v>
      </c>
      <c r="G445" s="575" t="s">
        <v>213</v>
      </c>
      <c r="H445" s="576">
        <v>42.902000000000001</v>
      </c>
      <c r="I445" s="7"/>
      <c r="J445" s="577">
        <f>ROUND(I445*H445,0)</f>
        <v>0</v>
      </c>
      <c r="K445" s="574" t="s">
        <v>203</v>
      </c>
      <c r="L445" s="493"/>
      <c r="M445" s="578" t="s">
        <v>5</v>
      </c>
      <c r="N445" s="579" t="s">
        <v>53</v>
      </c>
      <c r="O445" s="494"/>
      <c r="P445" s="580">
        <f>O445*H445</f>
        <v>0</v>
      </c>
      <c r="Q445" s="580">
        <v>1.9472</v>
      </c>
      <c r="R445" s="580">
        <f>Q445*H445</f>
        <v>83.538774400000008</v>
      </c>
      <c r="S445" s="580">
        <v>0</v>
      </c>
      <c r="T445" s="581">
        <f>S445*H445</f>
        <v>0</v>
      </c>
      <c r="AR445" s="482" t="s">
        <v>129</v>
      </c>
      <c r="AT445" s="482" t="s">
        <v>199</v>
      </c>
      <c r="AU445" s="482" t="s">
        <v>89</v>
      </c>
      <c r="AY445" s="482" t="s">
        <v>197</v>
      </c>
      <c r="BE445" s="582">
        <f>IF(N445="základní",J445,0)</f>
        <v>0</v>
      </c>
      <c r="BF445" s="582">
        <f>IF(N445="snížená",J445,0)</f>
        <v>0</v>
      </c>
      <c r="BG445" s="582">
        <f>IF(N445="zákl. přenesená",J445,0)</f>
        <v>0</v>
      </c>
      <c r="BH445" s="582">
        <f>IF(N445="sníž. přenesená",J445,0)</f>
        <v>0</v>
      </c>
      <c r="BI445" s="582">
        <f>IF(N445="nulová",J445,0)</f>
        <v>0</v>
      </c>
      <c r="BJ445" s="482" t="s">
        <v>11</v>
      </c>
      <c r="BK445" s="582">
        <f>ROUND(I445*H445,0)</f>
        <v>0</v>
      </c>
      <c r="BL445" s="482" t="s">
        <v>129</v>
      </c>
      <c r="BM445" s="482" t="s">
        <v>2266</v>
      </c>
    </row>
    <row r="446" spans="2:65" s="599" customFormat="1">
      <c r="B446" s="598"/>
      <c r="D446" s="594" t="s">
        <v>205</v>
      </c>
      <c r="E446" s="600" t="s">
        <v>5</v>
      </c>
      <c r="F446" s="601" t="s">
        <v>215</v>
      </c>
      <c r="H446" s="600" t="s">
        <v>5</v>
      </c>
      <c r="L446" s="598"/>
      <c r="M446" s="602"/>
      <c r="N446" s="603"/>
      <c r="O446" s="603"/>
      <c r="P446" s="603"/>
      <c r="Q446" s="603"/>
      <c r="R446" s="603"/>
      <c r="S446" s="603"/>
      <c r="T446" s="604"/>
      <c r="AT446" s="600" t="s">
        <v>205</v>
      </c>
      <c r="AU446" s="600" t="s">
        <v>89</v>
      </c>
      <c r="AV446" s="599" t="s">
        <v>11</v>
      </c>
      <c r="AW446" s="599" t="s">
        <v>43</v>
      </c>
      <c r="AX446" s="599" t="s">
        <v>82</v>
      </c>
      <c r="AY446" s="600" t="s">
        <v>197</v>
      </c>
    </row>
    <row r="447" spans="2:65" s="606" customFormat="1">
      <c r="B447" s="605"/>
      <c r="D447" s="594" t="s">
        <v>205</v>
      </c>
      <c r="E447" s="607" t="s">
        <v>5</v>
      </c>
      <c r="F447" s="608" t="s">
        <v>2267</v>
      </c>
      <c r="H447" s="609">
        <v>1.887</v>
      </c>
      <c r="L447" s="605"/>
      <c r="M447" s="610"/>
      <c r="N447" s="611"/>
      <c r="O447" s="611"/>
      <c r="P447" s="611"/>
      <c r="Q447" s="611"/>
      <c r="R447" s="611"/>
      <c r="S447" s="611"/>
      <c r="T447" s="612"/>
      <c r="AT447" s="607" t="s">
        <v>205</v>
      </c>
      <c r="AU447" s="607" t="s">
        <v>89</v>
      </c>
      <c r="AV447" s="606" t="s">
        <v>89</v>
      </c>
      <c r="AW447" s="606" t="s">
        <v>43</v>
      </c>
      <c r="AX447" s="606" t="s">
        <v>82</v>
      </c>
      <c r="AY447" s="607" t="s">
        <v>197</v>
      </c>
    </row>
    <row r="448" spans="2:65" s="622" customFormat="1">
      <c r="B448" s="621"/>
      <c r="D448" s="594" t="s">
        <v>205</v>
      </c>
      <c r="E448" s="623" t="s">
        <v>5</v>
      </c>
      <c r="F448" s="624" t="s">
        <v>222</v>
      </c>
      <c r="H448" s="625">
        <v>1.887</v>
      </c>
      <c r="L448" s="621"/>
      <c r="M448" s="626"/>
      <c r="N448" s="627"/>
      <c r="O448" s="627"/>
      <c r="P448" s="627"/>
      <c r="Q448" s="627"/>
      <c r="R448" s="627"/>
      <c r="S448" s="627"/>
      <c r="T448" s="628"/>
      <c r="AT448" s="623" t="s">
        <v>205</v>
      </c>
      <c r="AU448" s="623" t="s">
        <v>89</v>
      </c>
      <c r="AV448" s="622" t="s">
        <v>114</v>
      </c>
      <c r="AW448" s="622" t="s">
        <v>43</v>
      </c>
      <c r="AX448" s="622" t="s">
        <v>82</v>
      </c>
      <c r="AY448" s="623" t="s">
        <v>197</v>
      </c>
    </row>
    <row r="449" spans="2:51" s="599" customFormat="1">
      <c r="B449" s="598"/>
      <c r="D449" s="594" t="s">
        <v>205</v>
      </c>
      <c r="E449" s="600" t="s">
        <v>5</v>
      </c>
      <c r="F449" s="601" t="s">
        <v>223</v>
      </c>
      <c r="H449" s="600" t="s">
        <v>5</v>
      </c>
      <c r="L449" s="598"/>
      <c r="M449" s="602"/>
      <c r="N449" s="603"/>
      <c r="O449" s="603"/>
      <c r="P449" s="603"/>
      <c r="Q449" s="603"/>
      <c r="R449" s="603"/>
      <c r="S449" s="603"/>
      <c r="T449" s="604"/>
      <c r="AT449" s="600" t="s">
        <v>205</v>
      </c>
      <c r="AU449" s="600" t="s">
        <v>89</v>
      </c>
      <c r="AV449" s="599" t="s">
        <v>11</v>
      </c>
      <c r="AW449" s="599" t="s">
        <v>43</v>
      </c>
      <c r="AX449" s="599" t="s">
        <v>82</v>
      </c>
      <c r="AY449" s="600" t="s">
        <v>197</v>
      </c>
    </row>
    <row r="450" spans="2:51" s="606" customFormat="1">
      <c r="B450" s="605"/>
      <c r="D450" s="594" t="s">
        <v>205</v>
      </c>
      <c r="E450" s="607" t="s">
        <v>5</v>
      </c>
      <c r="F450" s="608" t="s">
        <v>2268</v>
      </c>
      <c r="H450" s="609">
        <v>5.6920000000000002</v>
      </c>
      <c r="L450" s="605"/>
      <c r="M450" s="610"/>
      <c r="N450" s="611"/>
      <c r="O450" s="611"/>
      <c r="P450" s="611"/>
      <c r="Q450" s="611"/>
      <c r="R450" s="611"/>
      <c r="S450" s="611"/>
      <c r="T450" s="612"/>
      <c r="AT450" s="607" t="s">
        <v>205</v>
      </c>
      <c r="AU450" s="607" t="s">
        <v>89</v>
      </c>
      <c r="AV450" s="606" t="s">
        <v>89</v>
      </c>
      <c r="AW450" s="606" t="s">
        <v>43</v>
      </c>
      <c r="AX450" s="606" t="s">
        <v>82</v>
      </c>
      <c r="AY450" s="607" t="s">
        <v>197</v>
      </c>
    </row>
    <row r="451" spans="2:51" s="622" customFormat="1">
      <c r="B451" s="621"/>
      <c r="D451" s="594" t="s">
        <v>205</v>
      </c>
      <c r="E451" s="623" t="s">
        <v>5</v>
      </c>
      <c r="F451" s="624" t="s">
        <v>237</v>
      </c>
      <c r="H451" s="625">
        <v>5.6920000000000002</v>
      </c>
      <c r="L451" s="621"/>
      <c r="M451" s="626"/>
      <c r="N451" s="627"/>
      <c r="O451" s="627"/>
      <c r="P451" s="627"/>
      <c r="Q451" s="627"/>
      <c r="R451" s="627"/>
      <c r="S451" s="627"/>
      <c r="T451" s="628"/>
      <c r="AT451" s="623" t="s">
        <v>205</v>
      </c>
      <c r="AU451" s="623" t="s">
        <v>89</v>
      </c>
      <c r="AV451" s="622" t="s">
        <v>114</v>
      </c>
      <c r="AW451" s="622" t="s">
        <v>43</v>
      </c>
      <c r="AX451" s="622" t="s">
        <v>82</v>
      </c>
      <c r="AY451" s="623" t="s">
        <v>197</v>
      </c>
    </row>
    <row r="452" spans="2:51" s="599" customFormat="1">
      <c r="B452" s="598"/>
      <c r="D452" s="594" t="s">
        <v>205</v>
      </c>
      <c r="E452" s="600" t="s">
        <v>5</v>
      </c>
      <c r="F452" s="601" t="s">
        <v>238</v>
      </c>
      <c r="H452" s="600" t="s">
        <v>5</v>
      </c>
      <c r="L452" s="598"/>
      <c r="M452" s="602"/>
      <c r="N452" s="603"/>
      <c r="O452" s="603"/>
      <c r="P452" s="603"/>
      <c r="Q452" s="603"/>
      <c r="R452" s="603"/>
      <c r="S452" s="603"/>
      <c r="T452" s="604"/>
      <c r="AT452" s="600" t="s">
        <v>205</v>
      </c>
      <c r="AU452" s="600" t="s">
        <v>89</v>
      </c>
      <c r="AV452" s="599" t="s">
        <v>11</v>
      </c>
      <c r="AW452" s="599" t="s">
        <v>43</v>
      </c>
      <c r="AX452" s="599" t="s">
        <v>82</v>
      </c>
      <c r="AY452" s="600" t="s">
        <v>197</v>
      </c>
    </row>
    <row r="453" spans="2:51" s="606" customFormat="1">
      <c r="B453" s="605"/>
      <c r="D453" s="594" t="s">
        <v>205</v>
      </c>
      <c r="E453" s="607" t="s">
        <v>5</v>
      </c>
      <c r="F453" s="608" t="s">
        <v>2269</v>
      </c>
      <c r="H453" s="609">
        <v>7.5890000000000004</v>
      </c>
      <c r="L453" s="605"/>
      <c r="M453" s="610"/>
      <c r="N453" s="611"/>
      <c r="O453" s="611"/>
      <c r="P453" s="611"/>
      <c r="Q453" s="611"/>
      <c r="R453" s="611"/>
      <c r="S453" s="611"/>
      <c r="T453" s="612"/>
      <c r="AT453" s="607" t="s">
        <v>205</v>
      </c>
      <c r="AU453" s="607" t="s">
        <v>89</v>
      </c>
      <c r="AV453" s="606" t="s">
        <v>89</v>
      </c>
      <c r="AW453" s="606" t="s">
        <v>43</v>
      </c>
      <c r="AX453" s="606" t="s">
        <v>82</v>
      </c>
      <c r="AY453" s="607" t="s">
        <v>197</v>
      </c>
    </row>
    <row r="454" spans="2:51" s="622" customFormat="1">
      <c r="B454" s="621"/>
      <c r="D454" s="594" t="s">
        <v>205</v>
      </c>
      <c r="E454" s="623" t="s">
        <v>5</v>
      </c>
      <c r="F454" s="624" t="s">
        <v>243</v>
      </c>
      <c r="H454" s="625">
        <v>7.5890000000000004</v>
      </c>
      <c r="L454" s="621"/>
      <c r="M454" s="626"/>
      <c r="N454" s="627"/>
      <c r="O454" s="627"/>
      <c r="P454" s="627"/>
      <c r="Q454" s="627"/>
      <c r="R454" s="627"/>
      <c r="S454" s="627"/>
      <c r="T454" s="628"/>
      <c r="AT454" s="623" t="s">
        <v>205</v>
      </c>
      <c r="AU454" s="623" t="s">
        <v>89</v>
      </c>
      <c r="AV454" s="622" t="s">
        <v>114</v>
      </c>
      <c r="AW454" s="622" t="s">
        <v>43</v>
      </c>
      <c r="AX454" s="622" t="s">
        <v>82</v>
      </c>
      <c r="AY454" s="623" t="s">
        <v>197</v>
      </c>
    </row>
    <row r="455" spans="2:51" s="599" customFormat="1">
      <c r="B455" s="598"/>
      <c r="D455" s="594" t="s">
        <v>205</v>
      </c>
      <c r="E455" s="600" t="s">
        <v>5</v>
      </c>
      <c r="F455" s="601" t="s">
        <v>244</v>
      </c>
      <c r="H455" s="600" t="s">
        <v>5</v>
      </c>
      <c r="L455" s="598"/>
      <c r="M455" s="602"/>
      <c r="N455" s="603"/>
      <c r="O455" s="603"/>
      <c r="P455" s="603"/>
      <c r="Q455" s="603"/>
      <c r="R455" s="603"/>
      <c r="S455" s="603"/>
      <c r="T455" s="604"/>
      <c r="AT455" s="600" t="s">
        <v>205</v>
      </c>
      <c r="AU455" s="600" t="s">
        <v>89</v>
      </c>
      <c r="AV455" s="599" t="s">
        <v>11</v>
      </c>
      <c r="AW455" s="599" t="s">
        <v>43</v>
      </c>
      <c r="AX455" s="599" t="s">
        <v>82</v>
      </c>
      <c r="AY455" s="600" t="s">
        <v>197</v>
      </c>
    </row>
    <row r="456" spans="2:51" s="606" customFormat="1">
      <c r="B456" s="605"/>
      <c r="D456" s="594" t="s">
        <v>205</v>
      </c>
      <c r="E456" s="607" t="s">
        <v>5</v>
      </c>
      <c r="F456" s="608" t="s">
        <v>2269</v>
      </c>
      <c r="H456" s="609">
        <v>7.5890000000000004</v>
      </c>
      <c r="L456" s="605"/>
      <c r="M456" s="610"/>
      <c r="N456" s="611"/>
      <c r="O456" s="611"/>
      <c r="P456" s="611"/>
      <c r="Q456" s="611"/>
      <c r="R456" s="611"/>
      <c r="S456" s="611"/>
      <c r="T456" s="612"/>
      <c r="AT456" s="607" t="s">
        <v>205</v>
      </c>
      <c r="AU456" s="607" t="s">
        <v>89</v>
      </c>
      <c r="AV456" s="606" t="s">
        <v>89</v>
      </c>
      <c r="AW456" s="606" t="s">
        <v>43</v>
      </c>
      <c r="AX456" s="606" t="s">
        <v>82</v>
      </c>
      <c r="AY456" s="607" t="s">
        <v>197</v>
      </c>
    </row>
    <row r="457" spans="2:51" s="622" customFormat="1">
      <c r="B457" s="621"/>
      <c r="D457" s="594" t="s">
        <v>205</v>
      </c>
      <c r="E457" s="623" t="s">
        <v>5</v>
      </c>
      <c r="F457" s="624" t="s">
        <v>248</v>
      </c>
      <c r="H457" s="625">
        <v>7.5890000000000004</v>
      </c>
      <c r="L457" s="621"/>
      <c r="M457" s="626"/>
      <c r="N457" s="627"/>
      <c r="O457" s="627"/>
      <c r="P457" s="627"/>
      <c r="Q457" s="627"/>
      <c r="R457" s="627"/>
      <c r="S457" s="627"/>
      <c r="T457" s="628"/>
      <c r="AT457" s="623" t="s">
        <v>205</v>
      </c>
      <c r="AU457" s="623" t="s">
        <v>89</v>
      </c>
      <c r="AV457" s="622" t="s">
        <v>114</v>
      </c>
      <c r="AW457" s="622" t="s">
        <v>43</v>
      </c>
      <c r="AX457" s="622" t="s">
        <v>82</v>
      </c>
      <c r="AY457" s="623" t="s">
        <v>197</v>
      </c>
    </row>
    <row r="458" spans="2:51" s="599" customFormat="1">
      <c r="B458" s="598"/>
      <c r="D458" s="594" t="s">
        <v>205</v>
      </c>
      <c r="E458" s="600" t="s">
        <v>5</v>
      </c>
      <c r="F458" s="601" t="s">
        <v>249</v>
      </c>
      <c r="H458" s="600" t="s">
        <v>5</v>
      </c>
      <c r="L458" s="598"/>
      <c r="M458" s="602"/>
      <c r="N458" s="603"/>
      <c r="O458" s="603"/>
      <c r="P458" s="603"/>
      <c r="Q458" s="603"/>
      <c r="R458" s="603"/>
      <c r="S458" s="603"/>
      <c r="T458" s="604"/>
      <c r="AT458" s="600" t="s">
        <v>205</v>
      </c>
      <c r="AU458" s="600" t="s">
        <v>89</v>
      </c>
      <c r="AV458" s="599" t="s">
        <v>11</v>
      </c>
      <c r="AW458" s="599" t="s">
        <v>43</v>
      </c>
      <c r="AX458" s="599" t="s">
        <v>82</v>
      </c>
      <c r="AY458" s="600" t="s">
        <v>197</v>
      </c>
    </row>
    <row r="459" spans="2:51" s="606" customFormat="1">
      <c r="B459" s="605"/>
      <c r="D459" s="594" t="s">
        <v>205</v>
      </c>
      <c r="E459" s="607" t="s">
        <v>5</v>
      </c>
      <c r="F459" s="608" t="s">
        <v>2269</v>
      </c>
      <c r="H459" s="609">
        <v>7.5890000000000004</v>
      </c>
      <c r="L459" s="605"/>
      <c r="M459" s="610"/>
      <c r="N459" s="611"/>
      <c r="O459" s="611"/>
      <c r="P459" s="611"/>
      <c r="Q459" s="611"/>
      <c r="R459" s="611"/>
      <c r="S459" s="611"/>
      <c r="T459" s="612"/>
      <c r="AT459" s="607" t="s">
        <v>205</v>
      </c>
      <c r="AU459" s="607" t="s">
        <v>89</v>
      </c>
      <c r="AV459" s="606" t="s">
        <v>89</v>
      </c>
      <c r="AW459" s="606" t="s">
        <v>43</v>
      </c>
      <c r="AX459" s="606" t="s">
        <v>82</v>
      </c>
      <c r="AY459" s="607" t="s">
        <v>197</v>
      </c>
    </row>
    <row r="460" spans="2:51" s="622" customFormat="1">
      <c r="B460" s="621"/>
      <c r="D460" s="594" t="s">
        <v>205</v>
      </c>
      <c r="E460" s="623" t="s">
        <v>5</v>
      </c>
      <c r="F460" s="624" t="s">
        <v>253</v>
      </c>
      <c r="H460" s="625">
        <v>7.5890000000000004</v>
      </c>
      <c r="L460" s="621"/>
      <c r="M460" s="626"/>
      <c r="N460" s="627"/>
      <c r="O460" s="627"/>
      <c r="P460" s="627"/>
      <c r="Q460" s="627"/>
      <c r="R460" s="627"/>
      <c r="S460" s="627"/>
      <c r="T460" s="628"/>
      <c r="AT460" s="623" t="s">
        <v>205</v>
      </c>
      <c r="AU460" s="623" t="s">
        <v>89</v>
      </c>
      <c r="AV460" s="622" t="s">
        <v>114</v>
      </c>
      <c r="AW460" s="622" t="s">
        <v>43</v>
      </c>
      <c r="AX460" s="622" t="s">
        <v>82</v>
      </c>
      <c r="AY460" s="623" t="s">
        <v>197</v>
      </c>
    </row>
    <row r="461" spans="2:51" s="599" customFormat="1">
      <c r="B461" s="598"/>
      <c r="D461" s="594" t="s">
        <v>205</v>
      </c>
      <c r="E461" s="600" t="s">
        <v>5</v>
      </c>
      <c r="F461" s="601" t="s">
        <v>446</v>
      </c>
      <c r="H461" s="600" t="s">
        <v>5</v>
      </c>
      <c r="L461" s="598"/>
      <c r="M461" s="602"/>
      <c r="N461" s="603"/>
      <c r="O461" s="603"/>
      <c r="P461" s="603"/>
      <c r="Q461" s="603"/>
      <c r="R461" s="603"/>
      <c r="S461" s="603"/>
      <c r="T461" s="604"/>
      <c r="AT461" s="600" t="s">
        <v>205</v>
      </c>
      <c r="AU461" s="600" t="s">
        <v>89</v>
      </c>
      <c r="AV461" s="599" t="s">
        <v>11</v>
      </c>
      <c r="AW461" s="599" t="s">
        <v>43</v>
      </c>
      <c r="AX461" s="599" t="s">
        <v>82</v>
      </c>
      <c r="AY461" s="600" t="s">
        <v>197</v>
      </c>
    </row>
    <row r="462" spans="2:51" s="606" customFormat="1">
      <c r="B462" s="605"/>
      <c r="D462" s="594" t="s">
        <v>205</v>
      </c>
      <c r="E462" s="607" t="s">
        <v>5</v>
      </c>
      <c r="F462" s="608" t="s">
        <v>2270</v>
      </c>
      <c r="H462" s="609">
        <v>13.108000000000001</v>
      </c>
      <c r="L462" s="605"/>
      <c r="M462" s="610"/>
      <c r="N462" s="611"/>
      <c r="O462" s="611"/>
      <c r="P462" s="611"/>
      <c r="Q462" s="611"/>
      <c r="R462" s="611"/>
      <c r="S462" s="611"/>
      <c r="T462" s="612"/>
      <c r="AT462" s="607" t="s">
        <v>205</v>
      </c>
      <c r="AU462" s="607" t="s">
        <v>89</v>
      </c>
      <c r="AV462" s="606" t="s">
        <v>89</v>
      </c>
      <c r="AW462" s="606" t="s">
        <v>43</v>
      </c>
      <c r="AX462" s="606" t="s">
        <v>82</v>
      </c>
      <c r="AY462" s="607" t="s">
        <v>197</v>
      </c>
    </row>
    <row r="463" spans="2:51" s="599" customFormat="1">
      <c r="B463" s="598"/>
      <c r="D463" s="594" t="s">
        <v>205</v>
      </c>
      <c r="E463" s="600" t="s">
        <v>5</v>
      </c>
      <c r="F463" s="601" t="s">
        <v>388</v>
      </c>
      <c r="H463" s="600" t="s">
        <v>5</v>
      </c>
      <c r="L463" s="598"/>
      <c r="M463" s="602"/>
      <c r="N463" s="603"/>
      <c r="O463" s="603"/>
      <c r="P463" s="603"/>
      <c r="Q463" s="603"/>
      <c r="R463" s="603"/>
      <c r="S463" s="603"/>
      <c r="T463" s="604"/>
      <c r="AT463" s="600" t="s">
        <v>205</v>
      </c>
      <c r="AU463" s="600" t="s">
        <v>89</v>
      </c>
      <c r="AV463" s="599" t="s">
        <v>11</v>
      </c>
      <c r="AW463" s="599" t="s">
        <v>43</v>
      </c>
      <c r="AX463" s="599" t="s">
        <v>82</v>
      </c>
      <c r="AY463" s="600" t="s">
        <v>197</v>
      </c>
    </row>
    <row r="464" spans="2:51" s="606" customFormat="1">
      <c r="B464" s="605"/>
      <c r="D464" s="594" t="s">
        <v>205</v>
      </c>
      <c r="E464" s="607" t="s">
        <v>5</v>
      </c>
      <c r="F464" s="608" t="s">
        <v>2271</v>
      </c>
      <c r="H464" s="609">
        <v>-0.55200000000000005</v>
      </c>
      <c r="L464" s="605"/>
      <c r="M464" s="610"/>
      <c r="N464" s="611"/>
      <c r="O464" s="611"/>
      <c r="P464" s="611"/>
      <c r="Q464" s="611"/>
      <c r="R464" s="611"/>
      <c r="S464" s="611"/>
      <c r="T464" s="612"/>
      <c r="AT464" s="607" t="s">
        <v>205</v>
      </c>
      <c r="AU464" s="607" t="s">
        <v>89</v>
      </c>
      <c r="AV464" s="606" t="s">
        <v>89</v>
      </c>
      <c r="AW464" s="606" t="s">
        <v>43</v>
      </c>
      <c r="AX464" s="606" t="s">
        <v>82</v>
      </c>
      <c r="AY464" s="607" t="s">
        <v>197</v>
      </c>
    </row>
    <row r="465" spans="2:65" s="622" customFormat="1">
      <c r="B465" s="621"/>
      <c r="D465" s="594" t="s">
        <v>205</v>
      </c>
      <c r="E465" s="623" t="s">
        <v>5</v>
      </c>
      <c r="F465" s="624" t="s">
        <v>449</v>
      </c>
      <c r="H465" s="625">
        <v>12.555999999999999</v>
      </c>
      <c r="L465" s="621"/>
      <c r="M465" s="626"/>
      <c r="N465" s="627"/>
      <c r="O465" s="627"/>
      <c r="P465" s="627"/>
      <c r="Q465" s="627"/>
      <c r="R465" s="627"/>
      <c r="S465" s="627"/>
      <c r="T465" s="628"/>
      <c r="AT465" s="623" t="s">
        <v>205</v>
      </c>
      <c r="AU465" s="623" t="s">
        <v>89</v>
      </c>
      <c r="AV465" s="622" t="s">
        <v>114</v>
      </c>
      <c r="AW465" s="622" t="s">
        <v>43</v>
      </c>
      <c r="AX465" s="622" t="s">
        <v>82</v>
      </c>
      <c r="AY465" s="623" t="s">
        <v>197</v>
      </c>
    </row>
    <row r="466" spans="2:65" s="614" customFormat="1">
      <c r="B466" s="613"/>
      <c r="D466" s="594" t="s">
        <v>205</v>
      </c>
      <c r="E466" s="615" t="s">
        <v>5</v>
      </c>
      <c r="F466" s="616" t="s">
        <v>210</v>
      </c>
      <c r="H466" s="617">
        <v>42.902000000000001</v>
      </c>
      <c r="L466" s="613"/>
      <c r="M466" s="618"/>
      <c r="N466" s="619"/>
      <c r="O466" s="619"/>
      <c r="P466" s="619"/>
      <c r="Q466" s="619"/>
      <c r="R466" s="619"/>
      <c r="S466" s="619"/>
      <c r="T466" s="620"/>
      <c r="AT466" s="615" t="s">
        <v>205</v>
      </c>
      <c r="AU466" s="615" t="s">
        <v>89</v>
      </c>
      <c r="AV466" s="614" t="s">
        <v>129</v>
      </c>
      <c r="AW466" s="614" t="s">
        <v>43</v>
      </c>
      <c r="AX466" s="614" t="s">
        <v>11</v>
      </c>
      <c r="AY466" s="615" t="s">
        <v>197</v>
      </c>
    </row>
    <row r="467" spans="2:65" s="492" customFormat="1" ht="25.5" customHeight="1">
      <c r="B467" s="493"/>
      <c r="C467" s="572" t="s">
        <v>863</v>
      </c>
      <c r="D467" s="572" t="s">
        <v>199</v>
      </c>
      <c r="E467" s="573" t="s">
        <v>2272</v>
      </c>
      <c r="F467" s="574" t="s">
        <v>2273</v>
      </c>
      <c r="G467" s="575" t="s">
        <v>213</v>
      </c>
      <c r="H467" s="576">
        <v>88.484999999999999</v>
      </c>
      <c r="I467" s="7"/>
      <c r="J467" s="577">
        <f>ROUND(I467*H467,0)</f>
        <v>0</v>
      </c>
      <c r="K467" s="574" t="s">
        <v>203</v>
      </c>
      <c r="L467" s="493"/>
      <c r="M467" s="578" t="s">
        <v>5</v>
      </c>
      <c r="N467" s="579" t="s">
        <v>53</v>
      </c>
      <c r="O467" s="494"/>
      <c r="P467" s="580">
        <f>O467*H467</f>
        <v>0</v>
      </c>
      <c r="Q467" s="580">
        <v>2.45329</v>
      </c>
      <c r="R467" s="580">
        <f>Q467*H467</f>
        <v>217.07936565</v>
      </c>
      <c r="S467" s="580">
        <v>0</v>
      </c>
      <c r="T467" s="581">
        <f>S467*H467</f>
        <v>0</v>
      </c>
      <c r="AR467" s="482" t="s">
        <v>129</v>
      </c>
      <c r="AT467" s="482" t="s">
        <v>199</v>
      </c>
      <c r="AU467" s="482" t="s">
        <v>89</v>
      </c>
      <c r="AY467" s="482" t="s">
        <v>197</v>
      </c>
      <c r="BE467" s="582">
        <f>IF(N467="základní",J467,0)</f>
        <v>0</v>
      </c>
      <c r="BF467" s="582">
        <f>IF(N467="snížená",J467,0)</f>
        <v>0</v>
      </c>
      <c r="BG467" s="582">
        <f>IF(N467="zákl. přenesená",J467,0)</f>
        <v>0</v>
      </c>
      <c r="BH467" s="582">
        <f>IF(N467="sníž. přenesená",J467,0)</f>
        <v>0</v>
      </c>
      <c r="BI467" s="582">
        <f>IF(N467="nulová",J467,0)</f>
        <v>0</v>
      </c>
      <c r="BJ467" s="482" t="s">
        <v>11</v>
      </c>
      <c r="BK467" s="582">
        <f>ROUND(I467*H467,0)</f>
        <v>0</v>
      </c>
      <c r="BL467" s="482" t="s">
        <v>129</v>
      </c>
      <c r="BM467" s="482" t="s">
        <v>2274</v>
      </c>
    </row>
    <row r="468" spans="2:65" s="599" customFormat="1">
      <c r="B468" s="598"/>
      <c r="D468" s="594" t="s">
        <v>205</v>
      </c>
      <c r="E468" s="600" t="s">
        <v>5</v>
      </c>
      <c r="F468" s="601" t="s">
        <v>1978</v>
      </c>
      <c r="H468" s="600" t="s">
        <v>5</v>
      </c>
      <c r="L468" s="598"/>
      <c r="M468" s="602"/>
      <c r="N468" s="603"/>
      <c r="O468" s="603"/>
      <c r="P468" s="603"/>
      <c r="Q468" s="603"/>
      <c r="R468" s="603"/>
      <c r="S468" s="603"/>
      <c r="T468" s="604"/>
      <c r="AT468" s="600" t="s">
        <v>205</v>
      </c>
      <c r="AU468" s="600" t="s">
        <v>89</v>
      </c>
      <c r="AV468" s="599" t="s">
        <v>11</v>
      </c>
      <c r="AW468" s="599" t="s">
        <v>43</v>
      </c>
      <c r="AX468" s="599" t="s">
        <v>82</v>
      </c>
      <c r="AY468" s="600" t="s">
        <v>197</v>
      </c>
    </row>
    <row r="469" spans="2:65" s="599" customFormat="1">
      <c r="B469" s="598"/>
      <c r="D469" s="594" t="s">
        <v>205</v>
      </c>
      <c r="E469" s="600" t="s">
        <v>5</v>
      </c>
      <c r="F469" s="601" t="s">
        <v>259</v>
      </c>
      <c r="H469" s="600" t="s">
        <v>5</v>
      </c>
      <c r="L469" s="598"/>
      <c r="M469" s="602"/>
      <c r="N469" s="603"/>
      <c r="O469" s="603"/>
      <c r="P469" s="603"/>
      <c r="Q469" s="603"/>
      <c r="R469" s="603"/>
      <c r="S469" s="603"/>
      <c r="T469" s="604"/>
      <c r="AT469" s="600" t="s">
        <v>205</v>
      </c>
      <c r="AU469" s="600" t="s">
        <v>89</v>
      </c>
      <c r="AV469" s="599" t="s">
        <v>11</v>
      </c>
      <c r="AW469" s="599" t="s">
        <v>43</v>
      </c>
      <c r="AX469" s="599" t="s">
        <v>82</v>
      </c>
      <c r="AY469" s="600" t="s">
        <v>197</v>
      </c>
    </row>
    <row r="470" spans="2:65" s="599" customFormat="1">
      <c r="B470" s="598"/>
      <c r="D470" s="594" t="s">
        <v>205</v>
      </c>
      <c r="E470" s="600" t="s">
        <v>5</v>
      </c>
      <c r="F470" s="601" t="s">
        <v>215</v>
      </c>
      <c r="H470" s="600" t="s">
        <v>5</v>
      </c>
      <c r="L470" s="598"/>
      <c r="M470" s="602"/>
      <c r="N470" s="603"/>
      <c r="O470" s="603"/>
      <c r="P470" s="603"/>
      <c r="Q470" s="603"/>
      <c r="R470" s="603"/>
      <c r="S470" s="603"/>
      <c r="T470" s="604"/>
      <c r="AT470" s="600" t="s">
        <v>205</v>
      </c>
      <c r="AU470" s="600" t="s">
        <v>89</v>
      </c>
      <c r="AV470" s="599" t="s">
        <v>11</v>
      </c>
      <c r="AW470" s="599" t="s">
        <v>43</v>
      </c>
      <c r="AX470" s="599" t="s">
        <v>82</v>
      </c>
      <c r="AY470" s="600" t="s">
        <v>197</v>
      </c>
    </row>
    <row r="471" spans="2:65" s="606" customFormat="1">
      <c r="B471" s="605"/>
      <c r="D471" s="594" t="s">
        <v>205</v>
      </c>
      <c r="E471" s="607" t="s">
        <v>5</v>
      </c>
      <c r="F471" s="608" t="s">
        <v>2275</v>
      </c>
      <c r="H471" s="609">
        <v>26.614000000000001</v>
      </c>
      <c r="L471" s="605"/>
      <c r="M471" s="610"/>
      <c r="N471" s="611"/>
      <c r="O471" s="611"/>
      <c r="P471" s="611"/>
      <c r="Q471" s="611"/>
      <c r="R471" s="611"/>
      <c r="S471" s="611"/>
      <c r="T471" s="612"/>
      <c r="AT471" s="607" t="s">
        <v>205</v>
      </c>
      <c r="AU471" s="607" t="s">
        <v>89</v>
      </c>
      <c r="AV471" s="606" t="s">
        <v>89</v>
      </c>
      <c r="AW471" s="606" t="s">
        <v>43</v>
      </c>
      <c r="AX471" s="606" t="s">
        <v>82</v>
      </c>
      <c r="AY471" s="607" t="s">
        <v>197</v>
      </c>
    </row>
    <row r="472" spans="2:65" s="599" customFormat="1">
      <c r="B472" s="598"/>
      <c r="D472" s="594" t="s">
        <v>205</v>
      </c>
      <c r="E472" s="600" t="s">
        <v>5</v>
      </c>
      <c r="F472" s="601" t="s">
        <v>388</v>
      </c>
      <c r="H472" s="600" t="s">
        <v>5</v>
      </c>
      <c r="L472" s="598"/>
      <c r="M472" s="602"/>
      <c r="N472" s="603"/>
      <c r="O472" s="603"/>
      <c r="P472" s="603"/>
      <c r="Q472" s="603"/>
      <c r="R472" s="603"/>
      <c r="S472" s="603"/>
      <c r="T472" s="604"/>
      <c r="AT472" s="600" t="s">
        <v>205</v>
      </c>
      <c r="AU472" s="600" t="s">
        <v>89</v>
      </c>
      <c r="AV472" s="599" t="s">
        <v>11</v>
      </c>
      <c r="AW472" s="599" t="s">
        <v>43</v>
      </c>
      <c r="AX472" s="599" t="s">
        <v>82</v>
      </c>
      <c r="AY472" s="600" t="s">
        <v>197</v>
      </c>
    </row>
    <row r="473" spans="2:65" s="606" customFormat="1">
      <c r="B473" s="605"/>
      <c r="D473" s="594" t="s">
        <v>205</v>
      </c>
      <c r="E473" s="607" t="s">
        <v>5</v>
      </c>
      <c r="F473" s="608" t="s">
        <v>2276</v>
      </c>
      <c r="H473" s="609">
        <v>-1.155</v>
      </c>
      <c r="L473" s="605"/>
      <c r="M473" s="610"/>
      <c r="N473" s="611"/>
      <c r="O473" s="611"/>
      <c r="P473" s="611"/>
      <c r="Q473" s="611"/>
      <c r="R473" s="611"/>
      <c r="S473" s="611"/>
      <c r="T473" s="612"/>
      <c r="AT473" s="607" t="s">
        <v>205</v>
      </c>
      <c r="AU473" s="607" t="s">
        <v>89</v>
      </c>
      <c r="AV473" s="606" t="s">
        <v>89</v>
      </c>
      <c r="AW473" s="606" t="s">
        <v>43</v>
      </c>
      <c r="AX473" s="606" t="s">
        <v>82</v>
      </c>
      <c r="AY473" s="607" t="s">
        <v>197</v>
      </c>
    </row>
    <row r="474" spans="2:65" s="606" customFormat="1">
      <c r="B474" s="605"/>
      <c r="D474" s="594" t="s">
        <v>205</v>
      </c>
      <c r="E474" s="607" t="s">
        <v>5</v>
      </c>
      <c r="F474" s="608" t="s">
        <v>2277</v>
      </c>
      <c r="H474" s="609">
        <v>-0.78800000000000003</v>
      </c>
      <c r="L474" s="605"/>
      <c r="M474" s="610"/>
      <c r="N474" s="611"/>
      <c r="O474" s="611"/>
      <c r="P474" s="611"/>
      <c r="Q474" s="611"/>
      <c r="R474" s="611"/>
      <c r="S474" s="611"/>
      <c r="T474" s="612"/>
      <c r="AT474" s="607" t="s">
        <v>205</v>
      </c>
      <c r="AU474" s="607" t="s">
        <v>89</v>
      </c>
      <c r="AV474" s="606" t="s">
        <v>89</v>
      </c>
      <c r="AW474" s="606" t="s">
        <v>43</v>
      </c>
      <c r="AX474" s="606" t="s">
        <v>82</v>
      </c>
      <c r="AY474" s="607" t="s">
        <v>197</v>
      </c>
    </row>
    <row r="475" spans="2:65" s="606" customFormat="1">
      <c r="B475" s="605"/>
      <c r="D475" s="594" t="s">
        <v>205</v>
      </c>
      <c r="E475" s="607" t="s">
        <v>5</v>
      </c>
      <c r="F475" s="608" t="s">
        <v>2278</v>
      </c>
      <c r="H475" s="609">
        <v>-0.27</v>
      </c>
      <c r="L475" s="605"/>
      <c r="M475" s="610"/>
      <c r="N475" s="611"/>
      <c r="O475" s="611"/>
      <c r="P475" s="611"/>
      <c r="Q475" s="611"/>
      <c r="R475" s="611"/>
      <c r="S475" s="611"/>
      <c r="T475" s="612"/>
      <c r="AT475" s="607" t="s">
        <v>205</v>
      </c>
      <c r="AU475" s="607" t="s">
        <v>89</v>
      </c>
      <c r="AV475" s="606" t="s">
        <v>89</v>
      </c>
      <c r="AW475" s="606" t="s">
        <v>43</v>
      </c>
      <c r="AX475" s="606" t="s">
        <v>82</v>
      </c>
      <c r="AY475" s="607" t="s">
        <v>197</v>
      </c>
    </row>
    <row r="476" spans="2:65" s="622" customFormat="1">
      <c r="B476" s="621"/>
      <c r="D476" s="594" t="s">
        <v>205</v>
      </c>
      <c r="E476" s="623" t="s">
        <v>5</v>
      </c>
      <c r="F476" s="624" t="s">
        <v>222</v>
      </c>
      <c r="H476" s="625">
        <v>24.401</v>
      </c>
      <c r="L476" s="621"/>
      <c r="M476" s="626"/>
      <c r="N476" s="627"/>
      <c r="O476" s="627"/>
      <c r="P476" s="627"/>
      <c r="Q476" s="627"/>
      <c r="R476" s="627"/>
      <c r="S476" s="627"/>
      <c r="T476" s="628"/>
      <c r="AT476" s="623" t="s">
        <v>205</v>
      </c>
      <c r="AU476" s="623" t="s">
        <v>89</v>
      </c>
      <c r="AV476" s="622" t="s">
        <v>114</v>
      </c>
      <c r="AW476" s="622" t="s">
        <v>43</v>
      </c>
      <c r="AX476" s="622" t="s">
        <v>82</v>
      </c>
      <c r="AY476" s="623" t="s">
        <v>197</v>
      </c>
    </row>
    <row r="477" spans="2:65" s="599" customFormat="1">
      <c r="B477" s="598"/>
      <c r="D477" s="594" t="s">
        <v>205</v>
      </c>
      <c r="E477" s="600" t="s">
        <v>5</v>
      </c>
      <c r="F477" s="601" t="s">
        <v>263</v>
      </c>
      <c r="H477" s="600" t="s">
        <v>5</v>
      </c>
      <c r="L477" s="598"/>
      <c r="M477" s="602"/>
      <c r="N477" s="603"/>
      <c r="O477" s="603"/>
      <c r="P477" s="603"/>
      <c r="Q477" s="603"/>
      <c r="R477" s="603"/>
      <c r="S477" s="603"/>
      <c r="T477" s="604"/>
      <c r="AT477" s="600" t="s">
        <v>205</v>
      </c>
      <c r="AU477" s="600" t="s">
        <v>89</v>
      </c>
      <c r="AV477" s="599" t="s">
        <v>11</v>
      </c>
      <c r="AW477" s="599" t="s">
        <v>43</v>
      </c>
      <c r="AX477" s="599" t="s">
        <v>82</v>
      </c>
      <c r="AY477" s="600" t="s">
        <v>197</v>
      </c>
    </row>
    <row r="478" spans="2:65" s="599" customFormat="1">
      <c r="B478" s="598"/>
      <c r="D478" s="594" t="s">
        <v>205</v>
      </c>
      <c r="E478" s="600" t="s">
        <v>5</v>
      </c>
      <c r="F478" s="601" t="s">
        <v>223</v>
      </c>
      <c r="H478" s="600" t="s">
        <v>5</v>
      </c>
      <c r="L478" s="598"/>
      <c r="M478" s="602"/>
      <c r="N478" s="603"/>
      <c r="O478" s="603"/>
      <c r="P478" s="603"/>
      <c r="Q478" s="603"/>
      <c r="R478" s="603"/>
      <c r="S478" s="603"/>
      <c r="T478" s="604"/>
      <c r="AT478" s="600" t="s">
        <v>205</v>
      </c>
      <c r="AU478" s="600" t="s">
        <v>89</v>
      </c>
      <c r="AV478" s="599" t="s">
        <v>11</v>
      </c>
      <c r="AW478" s="599" t="s">
        <v>43</v>
      </c>
      <c r="AX478" s="599" t="s">
        <v>82</v>
      </c>
      <c r="AY478" s="600" t="s">
        <v>197</v>
      </c>
    </row>
    <row r="479" spans="2:65" s="606" customFormat="1">
      <c r="B479" s="605"/>
      <c r="D479" s="594" t="s">
        <v>205</v>
      </c>
      <c r="E479" s="607" t="s">
        <v>5</v>
      </c>
      <c r="F479" s="608" t="s">
        <v>2279</v>
      </c>
      <c r="H479" s="609">
        <v>13.494999999999999</v>
      </c>
      <c r="L479" s="605"/>
      <c r="M479" s="610"/>
      <c r="N479" s="611"/>
      <c r="O479" s="611"/>
      <c r="P479" s="611"/>
      <c r="Q479" s="611"/>
      <c r="R479" s="611"/>
      <c r="S479" s="611"/>
      <c r="T479" s="612"/>
      <c r="AT479" s="607" t="s">
        <v>205</v>
      </c>
      <c r="AU479" s="607" t="s">
        <v>89</v>
      </c>
      <c r="AV479" s="606" t="s">
        <v>89</v>
      </c>
      <c r="AW479" s="606" t="s">
        <v>43</v>
      </c>
      <c r="AX479" s="606" t="s">
        <v>82</v>
      </c>
      <c r="AY479" s="607" t="s">
        <v>197</v>
      </c>
    </row>
    <row r="480" spans="2:65" s="599" customFormat="1">
      <c r="B480" s="598"/>
      <c r="D480" s="594" t="s">
        <v>205</v>
      </c>
      <c r="E480" s="600" t="s">
        <v>5</v>
      </c>
      <c r="F480" s="601" t="s">
        <v>388</v>
      </c>
      <c r="H480" s="600" t="s">
        <v>5</v>
      </c>
      <c r="L480" s="598"/>
      <c r="M480" s="602"/>
      <c r="N480" s="603"/>
      <c r="O480" s="603"/>
      <c r="P480" s="603"/>
      <c r="Q480" s="603"/>
      <c r="R480" s="603"/>
      <c r="S480" s="603"/>
      <c r="T480" s="604"/>
      <c r="AT480" s="600" t="s">
        <v>205</v>
      </c>
      <c r="AU480" s="600" t="s">
        <v>89</v>
      </c>
      <c r="AV480" s="599" t="s">
        <v>11</v>
      </c>
      <c r="AW480" s="599" t="s">
        <v>43</v>
      </c>
      <c r="AX480" s="599" t="s">
        <v>82</v>
      </c>
      <c r="AY480" s="600" t="s">
        <v>197</v>
      </c>
    </row>
    <row r="481" spans="2:51" s="606" customFormat="1">
      <c r="B481" s="605"/>
      <c r="D481" s="594" t="s">
        <v>205</v>
      </c>
      <c r="E481" s="607" t="s">
        <v>5</v>
      </c>
      <c r="F481" s="608" t="s">
        <v>2276</v>
      </c>
      <c r="H481" s="609">
        <v>-1.155</v>
      </c>
      <c r="L481" s="605"/>
      <c r="M481" s="610"/>
      <c r="N481" s="611"/>
      <c r="O481" s="611"/>
      <c r="P481" s="611"/>
      <c r="Q481" s="611"/>
      <c r="R481" s="611"/>
      <c r="S481" s="611"/>
      <c r="T481" s="612"/>
      <c r="AT481" s="607" t="s">
        <v>205</v>
      </c>
      <c r="AU481" s="607" t="s">
        <v>89</v>
      </c>
      <c r="AV481" s="606" t="s">
        <v>89</v>
      </c>
      <c r="AW481" s="606" t="s">
        <v>43</v>
      </c>
      <c r="AX481" s="606" t="s">
        <v>82</v>
      </c>
      <c r="AY481" s="607" t="s">
        <v>197</v>
      </c>
    </row>
    <row r="482" spans="2:51" s="606" customFormat="1">
      <c r="B482" s="605"/>
      <c r="D482" s="594" t="s">
        <v>205</v>
      </c>
      <c r="E482" s="607" t="s">
        <v>5</v>
      </c>
      <c r="F482" s="608" t="s">
        <v>2277</v>
      </c>
      <c r="H482" s="609">
        <v>-0.78800000000000003</v>
      </c>
      <c r="L482" s="605"/>
      <c r="M482" s="610"/>
      <c r="N482" s="611"/>
      <c r="O482" s="611"/>
      <c r="P482" s="611"/>
      <c r="Q482" s="611"/>
      <c r="R482" s="611"/>
      <c r="S482" s="611"/>
      <c r="T482" s="612"/>
      <c r="AT482" s="607" t="s">
        <v>205</v>
      </c>
      <c r="AU482" s="607" t="s">
        <v>89</v>
      </c>
      <c r="AV482" s="606" t="s">
        <v>89</v>
      </c>
      <c r="AW482" s="606" t="s">
        <v>43</v>
      </c>
      <c r="AX482" s="606" t="s">
        <v>82</v>
      </c>
      <c r="AY482" s="607" t="s">
        <v>197</v>
      </c>
    </row>
    <row r="483" spans="2:51" s="622" customFormat="1">
      <c r="B483" s="621"/>
      <c r="D483" s="594" t="s">
        <v>205</v>
      </c>
      <c r="E483" s="623" t="s">
        <v>5</v>
      </c>
      <c r="F483" s="624" t="s">
        <v>237</v>
      </c>
      <c r="H483" s="625">
        <v>11.552</v>
      </c>
      <c r="L483" s="621"/>
      <c r="M483" s="626"/>
      <c r="N483" s="627"/>
      <c r="O483" s="627"/>
      <c r="P483" s="627"/>
      <c r="Q483" s="627"/>
      <c r="R483" s="627"/>
      <c r="S483" s="627"/>
      <c r="T483" s="628"/>
      <c r="AT483" s="623" t="s">
        <v>205</v>
      </c>
      <c r="AU483" s="623" t="s">
        <v>89</v>
      </c>
      <c r="AV483" s="622" t="s">
        <v>114</v>
      </c>
      <c r="AW483" s="622" t="s">
        <v>43</v>
      </c>
      <c r="AX483" s="622" t="s">
        <v>82</v>
      </c>
      <c r="AY483" s="623" t="s">
        <v>197</v>
      </c>
    </row>
    <row r="484" spans="2:51" s="599" customFormat="1">
      <c r="B484" s="598"/>
      <c r="D484" s="594" t="s">
        <v>205</v>
      </c>
      <c r="E484" s="600" t="s">
        <v>5</v>
      </c>
      <c r="F484" s="601" t="s">
        <v>2280</v>
      </c>
      <c r="H484" s="600" t="s">
        <v>5</v>
      </c>
      <c r="L484" s="598"/>
      <c r="M484" s="602"/>
      <c r="N484" s="603"/>
      <c r="O484" s="603"/>
      <c r="P484" s="603"/>
      <c r="Q484" s="603"/>
      <c r="R484" s="603"/>
      <c r="S484" s="603"/>
      <c r="T484" s="604"/>
      <c r="AT484" s="600" t="s">
        <v>205</v>
      </c>
      <c r="AU484" s="600" t="s">
        <v>89</v>
      </c>
      <c r="AV484" s="599" t="s">
        <v>11</v>
      </c>
      <c r="AW484" s="599" t="s">
        <v>43</v>
      </c>
      <c r="AX484" s="599" t="s">
        <v>82</v>
      </c>
      <c r="AY484" s="600" t="s">
        <v>197</v>
      </c>
    </row>
    <row r="485" spans="2:51" s="599" customFormat="1">
      <c r="B485" s="598"/>
      <c r="D485" s="594" t="s">
        <v>205</v>
      </c>
      <c r="E485" s="600" t="s">
        <v>5</v>
      </c>
      <c r="F485" s="601" t="s">
        <v>238</v>
      </c>
      <c r="H485" s="600" t="s">
        <v>5</v>
      </c>
      <c r="L485" s="598"/>
      <c r="M485" s="602"/>
      <c r="N485" s="603"/>
      <c r="O485" s="603"/>
      <c r="P485" s="603"/>
      <c r="Q485" s="603"/>
      <c r="R485" s="603"/>
      <c r="S485" s="603"/>
      <c r="T485" s="604"/>
      <c r="AT485" s="600" t="s">
        <v>205</v>
      </c>
      <c r="AU485" s="600" t="s">
        <v>89</v>
      </c>
      <c r="AV485" s="599" t="s">
        <v>11</v>
      </c>
      <c r="AW485" s="599" t="s">
        <v>43</v>
      </c>
      <c r="AX485" s="599" t="s">
        <v>82</v>
      </c>
      <c r="AY485" s="600" t="s">
        <v>197</v>
      </c>
    </row>
    <row r="486" spans="2:51" s="606" customFormat="1">
      <c r="B486" s="605"/>
      <c r="D486" s="594" t="s">
        <v>205</v>
      </c>
      <c r="E486" s="607" t="s">
        <v>5</v>
      </c>
      <c r="F486" s="608" t="s">
        <v>2279</v>
      </c>
      <c r="H486" s="609">
        <v>13.494999999999999</v>
      </c>
      <c r="L486" s="605"/>
      <c r="M486" s="610"/>
      <c r="N486" s="611"/>
      <c r="O486" s="611"/>
      <c r="P486" s="611"/>
      <c r="Q486" s="611"/>
      <c r="R486" s="611"/>
      <c r="S486" s="611"/>
      <c r="T486" s="612"/>
      <c r="AT486" s="607" t="s">
        <v>205</v>
      </c>
      <c r="AU486" s="607" t="s">
        <v>89</v>
      </c>
      <c r="AV486" s="606" t="s">
        <v>89</v>
      </c>
      <c r="AW486" s="606" t="s">
        <v>43</v>
      </c>
      <c r="AX486" s="606" t="s">
        <v>82</v>
      </c>
      <c r="AY486" s="607" t="s">
        <v>197</v>
      </c>
    </row>
    <row r="487" spans="2:51" s="599" customFormat="1">
      <c r="B487" s="598"/>
      <c r="D487" s="594" t="s">
        <v>205</v>
      </c>
      <c r="E487" s="600" t="s">
        <v>5</v>
      </c>
      <c r="F487" s="601" t="s">
        <v>388</v>
      </c>
      <c r="H487" s="600" t="s">
        <v>5</v>
      </c>
      <c r="L487" s="598"/>
      <c r="M487" s="602"/>
      <c r="N487" s="603"/>
      <c r="O487" s="603"/>
      <c r="P487" s="603"/>
      <c r="Q487" s="603"/>
      <c r="R487" s="603"/>
      <c r="S487" s="603"/>
      <c r="T487" s="604"/>
      <c r="AT487" s="600" t="s">
        <v>205</v>
      </c>
      <c r="AU487" s="600" t="s">
        <v>89</v>
      </c>
      <c r="AV487" s="599" t="s">
        <v>11</v>
      </c>
      <c r="AW487" s="599" t="s">
        <v>43</v>
      </c>
      <c r="AX487" s="599" t="s">
        <v>82</v>
      </c>
      <c r="AY487" s="600" t="s">
        <v>197</v>
      </c>
    </row>
    <row r="488" spans="2:51" s="606" customFormat="1">
      <c r="B488" s="605"/>
      <c r="D488" s="594" t="s">
        <v>205</v>
      </c>
      <c r="E488" s="607" t="s">
        <v>5</v>
      </c>
      <c r="F488" s="608" t="s">
        <v>2276</v>
      </c>
      <c r="H488" s="609">
        <v>-1.155</v>
      </c>
      <c r="L488" s="605"/>
      <c r="M488" s="610"/>
      <c r="N488" s="611"/>
      <c r="O488" s="611"/>
      <c r="P488" s="611"/>
      <c r="Q488" s="611"/>
      <c r="R488" s="611"/>
      <c r="S488" s="611"/>
      <c r="T488" s="612"/>
      <c r="AT488" s="607" t="s">
        <v>205</v>
      </c>
      <c r="AU488" s="607" t="s">
        <v>89</v>
      </c>
      <c r="AV488" s="606" t="s">
        <v>89</v>
      </c>
      <c r="AW488" s="606" t="s">
        <v>43</v>
      </c>
      <c r="AX488" s="606" t="s">
        <v>82</v>
      </c>
      <c r="AY488" s="607" t="s">
        <v>197</v>
      </c>
    </row>
    <row r="489" spans="2:51" s="606" customFormat="1">
      <c r="B489" s="605"/>
      <c r="D489" s="594" t="s">
        <v>205</v>
      </c>
      <c r="E489" s="607" t="s">
        <v>5</v>
      </c>
      <c r="F489" s="608" t="s">
        <v>2277</v>
      </c>
      <c r="H489" s="609">
        <v>-0.78800000000000003</v>
      </c>
      <c r="L489" s="605"/>
      <c r="M489" s="610"/>
      <c r="N489" s="611"/>
      <c r="O489" s="611"/>
      <c r="P489" s="611"/>
      <c r="Q489" s="611"/>
      <c r="R489" s="611"/>
      <c r="S489" s="611"/>
      <c r="T489" s="612"/>
      <c r="AT489" s="607" t="s">
        <v>205</v>
      </c>
      <c r="AU489" s="607" t="s">
        <v>89</v>
      </c>
      <c r="AV489" s="606" t="s">
        <v>89</v>
      </c>
      <c r="AW489" s="606" t="s">
        <v>43</v>
      </c>
      <c r="AX489" s="606" t="s">
        <v>82</v>
      </c>
      <c r="AY489" s="607" t="s">
        <v>197</v>
      </c>
    </row>
    <row r="490" spans="2:51" s="622" customFormat="1">
      <c r="B490" s="621"/>
      <c r="D490" s="594" t="s">
        <v>205</v>
      </c>
      <c r="E490" s="623" t="s">
        <v>5</v>
      </c>
      <c r="F490" s="624" t="s">
        <v>243</v>
      </c>
      <c r="H490" s="625">
        <v>11.552</v>
      </c>
      <c r="L490" s="621"/>
      <c r="M490" s="626"/>
      <c r="N490" s="627"/>
      <c r="O490" s="627"/>
      <c r="P490" s="627"/>
      <c r="Q490" s="627"/>
      <c r="R490" s="627"/>
      <c r="S490" s="627"/>
      <c r="T490" s="628"/>
      <c r="AT490" s="623" t="s">
        <v>205</v>
      </c>
      <c r="AU490" s="623" t="s">
        <v>89</v>
      </c>
      <c r="AV490" s="622" t="s">
        <v>114</v>
      </c>
      <c r="AW490" s="622" t="s">
        <v>43</v>
      </c>
      <c r="AX490" s="622" t="s">
        <v>82</v>
      </c>
      <c r="AY490" s="623" t="s">
        <v>197</v>
      </c>
    </row>
    <row r="491" spans="2:51" s="599" customFormat="1">
      <c r="B491" s="598"/>
      <c r="D491" s="594" t="s">
        <v>205</v>
      </c>
      <c r="E491" s="600" t="s">
        <v>5</v>
      </c>
      <c r="F491" s="601" t="s">
        <v>2281</v>
      </c>
      <c r="H491" s="600" t="s">
        <v>5</v>
      </c>
      <c r="L491" s="598"/>
      <c r="M491" s="602"/>
      <c r="N491" s="603"/>
      <c r="O491" s="603"/>
      <c r="P491" s="603"/>
      <c r="Q491" s="603"/>
      <c r="R491" s="603"/>
      <c r="S491" s="603"/>
      <c r="T491" s="604"/>
      <c r="AT491" s="600" t="s">
        <v>205</v>
      </c>
      <c r="AU491" s="600" t="s">
        <v>89</v>
      </c>
      <c r="AV491" s="599" t="s">
        <v>11</v>
      </c>
      <c r="AW491" s="599" t="s">
        <v>43</v>
      </c>
      <c r="AX491" s="599" t="s">
        <v>82</v>
      </c>
      <c r="AY491" s="600" t="s">
        <v>197</v>
      </c>
    </row>
    <row r="492" spans="2:51" s="599" customFormat="1">
      <c r="B492" s="598"/>
      <c r="D492" s="594" t="s">
        <v>205</v>
      </c>
      <c r="E492" s="600" t="s">
        <v>5</v>
      </c>
      <c r="F492" s="601" t="s">
        <v>244</v>
      </c>
      <c r="H492" s="600" t="s">
        <v>5</v>
      </c>
      <c r="L492" s="598"/>
      <c r="M492" s="602"/>
      <c r="N492" s="603"/>
      <c r="O492" s="603"/>
      <c r="P492" s="603"/>
      <c r="Q492" s="603"/>
      <c r="R492" s="603"/>
      <c r="S492" s="603"/>
      <c r="T492" s="604"/>
      <c r="AT492" s="600" t="s">
        <v>205</v>
      </c>
      <c r="AU492" s="600" t="s">
        <v>89</v>
      </c>
      <c r="AV492" s="599" t="s">
        <v>11</v>
      </c>
      <c r="AW492" s="599" t="s">
        <v>43</v>
      </c>
      <c r="AX492" s="599" t="s">
        <v>82</v>
      </c>
      <c r="AY492" s="600" t="s">
        <v>197</v>
      </c>
    </row>
    <row r="493" spans="2:51" s="606" customFormat="1">
      <c r="B493" s="605"/>
      <c r="D493" s="594" t="s">
        <v>205</v>
      </c>
      <c r="E493" s="607" t="s">
        <v>5</v>
      </c>
      <c r="F493" s="608" t="s">
        <v>2279</v>
      </c>
      <c r="H493" s="609">
        <v>13.494999999999999</v>
      </c>
      <c r="L493" s="605"/>
      <c r="M493" s="610"/>
      <c r="N493" s="611"/>
      <c r="O493" s="611"/>
      <c r="P493" s="611"/>
      <c r="Q493" s="611"/>
      <c r="R493" s="611"/>
      <c r="S493" s="611"/>
      <c r="T493" s="612"/>
      <c r="AT493" s="607" t="s">
        <v>205</v>
      </c>
      <c r="AU493" s="607" t="s">
        <v>89</v>
      </c>
      <c r="AV493" s="606" t="s">
        <v>89</v>
      </c>
      <c r="AW493" s="606" t="s">
        <v>43</v>
      </c>
      <c r="AX493" s="606" t="s">
        <v>82</v>
      </c>
      <c r="AY493" s="607" t="s">
        <v>197</v>
      </c>
    </row>
    <row r="494" spans="2:51" s="599" customFormat="1">
      <c r="B494" s="598"/>
      <c r="D494" s="594" t="s">
        <v>205</v>
      </c>
      <c r="E494" s="600" t="s">
        <v>5</v>
      </c>
      <c r="F494" s="601" t="s">
        <v>388</v>
      </c>
      <c r="H494" s="600" t="s">
        <v>5</v>
      </c>
      <c r="L494" s="598"/>
      <c r="M494" s="602"/>
      <c r="N494" s="603"/>
      <c r="O494" s="603"/>
      <c r="P494" s="603"/>
      <c r="Q494" s="603"/>
      <c r="R494" s="603"/>
      <c r="S494" s="603"/>
      <c r="T494" s="604"/>
      <c r="AT494" s="600" t="s">
        <v>205</v>
      </c>
      <c r="AU494" s="600" t="s">
        <v>89</v>
      </c>
      <c r="AV494" s="599" t="s">
        <v>11</v>
      </c>
      <c r="AW494" s="599" t="s">
        <v>43</v>
      </c>
      <c r="AX494" s="599" t="s">
        <v>82</v>
      </c>
      <c r="AY494" s="600" t="s">
        <v>197</v>
      </c>
    </row>
    <row r="495" spans="2:51" s="606" customFormat="1">
      <c r="B495" s="605"/>
      <c r="D495" s="594" t="s">
        <v>205</v>
      </c>
      <c r="E495" s="607" t="s">
        <v>5</v>
      </c>
      <c r="F495" s="608" t="s">
        <v>2276</v>
      </c>
      <c r="H495" s="609">
        <v>-1.155</v>
      </c>
      <c r="L495" s="605"/>
      <c r="M495" s="610"/>
      <c r="N495" s="611"/>
      <c r="O495" s="611"/>
      <c r="P495" s="611"/>
      <c r="Q495" s="611"/>
      <c r="R495" s="611"/>
      <c r="S495" s="611"/>
      <c r="T495" s="612"/>
      <c r="AT495" s="607" t="s">
        <v>205</v>
      </c>
      <c r="AU495" s="607" t="s">
        <v>89</v>
      </c>
      <c r="AV495" s="606" t="s">
        <v>89</v>
      </c>
      <c r="AW495" s="606" t="s">
        <v>43</v>
      </c>
      <c r="AX495" s="606" t="s">
        <v>82</v>
      </c>
      <c r="AY495" s="607" t="s">
        <v>197</v>
      </c>
    </row>
    <row r="496" spans="2:51" s="606" customFormat="1">
      <c r="B496" s="605"/>
      <c r="D496" s="594" t="s">
        <v>205</v>
      </c>
      <c r="E496" s="607" t="s">
        <v>5</v>
      </c>
      <c r="F496" s="608" t="s">
        <v>2277</v>
      </c>
      <c r="H496" s="609">
        <v>-0.78800000000000003</v>
      </c>
      <c r="L496" s="605"/>
      <c r="M496" s="610"/>
      <c r="N496" s="611"/>
      <c r="O496" s="611"/>
      <c r="P496" s="611"/>
      <c r="Q496" s="611"/>
      <c r="R496" s="611"/>
      <c r="S496" s="611"/>
      <c r="T496" s="612"/>
      <c r="AT496" s="607" t="s">
        <v>205</v>
      </c>
      <c r="AU496" s="607" t="s">
        <v>89</v>
      </c>
      <c r="AV496" s="606" t="s">
        <v>89</v>
      </c>
      <c r="AW496" s="606" t="s">
        <v>43</v>
      </c>
      <c r="AX496" s="606" t="s">
        <v>82</v>
      </c>
      <c r="AY496" s="607" t="s">
        <v>197</v>
      </c>
    </row>
    <row r="497" spans="2:51" s="622" customFormat="1">
      <c r="B497" s="621"/>
      <c r="D497" s="594" t="s">
        <v>205</v>
      </c>
      <c r="E497" s="623" t="s">
        <v>5</v>
      </c>
      <c r="F497" s="624" t="s">
        <v>248</v>
      </c>
      <c r="H497" s="625">
        <v>11.552</v>
      </c>
      <c r="L497" s="621"/>
      <c r="M497" s="626"/>
      <c r="N497" s="627"/>
      <c r="O497" s="627"/>
      <c r="P497" s="627"/>
      <c r="Q497" s="627"/>
      <c r="R497" s="627"/>
      <c r="S497" s="627"/>
      <c r="T497" s="628"/>
      <c r="AT497" s="623" t="s">
        <v>205</v>
      </c>
      <c r="AU497" s="623" t="s">
        <v>89</v>
      </c>
      <c r="AV497" s="622" t="s">
        <v>114</v>
      </c>
      <c r="AW497" s="622" t="s">
        <v>43</v>
      </c>
      <c r="AX497" s="622" t="s">
        <v>82</v>
      </c>
      <c r="AY497" s="623" t="s">
        <v>197</v>
      </c>
    </row>
    <row r="498" spans="2:51" s="599" customFormat="1">
      <c r="B498" s="598"/>
      <c r="D498" s="594" t="s">
        <v>205</v>
      </c>
      <c r="E498" s="600" t="s">
        <v>5</v>
      </c>
      <c r="F498" s="601" t="s">
        <v>2282</v>
      </c>
      <c r="H498" s="600" t="s">
        <v>5</v>
      </c>
      <c r="L498" s="598"/>
      <c r="M498" s="602"/>
      <c r="N498" s="603"/>
      <c r="O498" s="603"/>
      <c r="P498" s="603"/>
      <c r="Q498" s="603"/>
      <c r="R498" s="603"/>
      <c r="S498" s="603"/>
      <c r="T498" s="604"/>
      <c r="AT498" s="600" t="s">
        <v>205</v>
      </c>
      <c r="AU498" s="600" t="s">
        <v>89</v>
      </c>
      <c r="AV498" s="599" t="s">
        <v>11</v>
      </c>
      <c r="AW498" s="599" t="s">
        <v>43</v>
      </c>
      <c r="AX498" s="599" t="s">
        <v>82</v>
      </c>
      <c r="AY498" s="600" t="s">
        <v>197</v>
      </c>
    </row>
    <row r="499" spans="2:51" s="599" customFormat="1">
      <c r="B499" s="598"/>
      <c r="D499" s="594" t="s">
        <v>205</v>
      </c>
      <c r="E499" s="600" t="s">
        <v>5</v>
      </c>
      <c r="F499" s="601" t="s">
        <v>249</v>
      </c>
      <c r="H499" s="600" t="s">
        <v>5</v>
      </c>
      <c r="L499" s="598"/>
      <c r="M499" s="602"/>
      <c r="N499" s="603"/>
      <c r="O499" s="603"/>
      <c r="P499" s="603"/>
      <c r="Q499" s="603"/>
      <c r="R499" s="603"/>
      <c r="S499" s="603"/>
      <c r="T499" s="604"/>
      <c r="AT499" s="600" t="s">
        <v>205</v>
      </c>
      <c r="AU499" s="600" t="s">
        <v>89</v>
      </c>
      <c r="AV499" s="599" t="s">
        <v>11</v>
      </c>
      <c r="AW499" s="599" t="s">
        <v>43</v>
      </c>
      <c r="AX499" s="599" t="s">
        <v>82</v>
      </c>
      <c r="AY499" s="600" t="s">
        <v>197</v>
      </c>
    </row>
    <row r="500" spans="2:51" s="606" customFormat="1">
      <c r="B500" s="605"/>
      <c r="D500" s="594" t="s">
        <v>205</v>
      </c>
      <c r="E500" s="607" t="s">
        <v>5</v>
      </c>
      <c r="F500" s="608" t="s">
        <v>2279</v>
      </c>
      <c r="H500" s="609">
        <v>13.494999999999999</v>
      </c>
      <c r="L500" s="605"/>
      <c r="M500" s="610"/>
      <c r="N500" s="611"/>
      <c r="O500" s="611"/>
      <c r="P500" s="611"/>
      <c r="Q500" s="611"/>
      <c r="R500" s="611"/>
      <c r="S500" s="611"/>
      <c r="T500" s="612"/>
      <c r="AT500" s="607" t="s">
        <v>205</v>
      </c>
      <c r="AU500" s="607" t="s">
        <v>89</v>
      </c>
      <c r="AV500" s="606" t="s">
        <v>89</v>
      </c>
      <c r="AW500" s="606" t="s">
        <v>43</v>
      </c>
      <c r="AX500" s="606" t="s">
        <v>82</v>
      </c>
      <c r="AY500" s="607" t="s">
        <v>197</v>
      </c>
    </row>
    <row r="501" spans="2:51" s="599" customFormat="1">
      <c r="B501" s="598"/>
      <c r="D501" s="594" t="s">
        <v>205</v>
      </c>
      <c r="E501" s="600" t="s">
        <v>5</v>
      </c>
      <c r="F501" s="601" t="s">
        <v>388</v>
      </c>
      <c r="H501" s="600" t="s">
        <v>5</v>
      </c>
      <c r="L501" s="598"/>
      <c r="M501" s="602"/>
      <c r="N501" s="603"/>
      <c r="O501" s="603"/>
      <c r="P501" s="603"/>
      <c r="Q501" s="603"/>
      <c r="R501" s="603"/>
      <c r="S501" s="603"/>
      <c r="T501" s="604"/>
      <c r="AT501" s="600" t="s">
        <v>205</v>
      </c>
      <c r="AU501" s="600" t="s">
        <v>89</v>
      </c>
      <c r="AV501" s="599" t="s">
        <v>11</v>
      </c>
      <c r="AW501" s="599" t="s">
        <v>43</v>
      </c>
      <c r="AX501" s="599" t="s">
        <v>82</v>
      </c>
      <c r="AY501" s="600" t="s">
        <v>197</v>
      </c>
    </row>
    <row r="502" spans="2:51" s="606" customFormat="1">
      <c r="B502" s="605"/>
      <c r="D502" s="594" t="s">
        <v>205</v>
      </c>
      <c r="E502" s="607" t="s">
        <v>5</v>
      </c>
      <c r="F502" s="608" t="s">
        <v>2276</v>
      </c>
      <c r="H502" s="609">
        <v>-1.155</v>
      </c>
      <c r="L502" s="605"/>
      <c r="M502" s="610"/>
      <c r="N502" s="611"/>
      <c r="O502" s="611"/>
      <c r="P502" s="611"/>
      <c r="Q502" s="611"/>
      <c r="R502" s="611"/>
      <c r="S502" s="611"/>
      <c r="T502" s="612"/>
      <c r="AT502" s="607" t="s">
        <v>205</v>
      </c>
      <c r="AU502" s="607" t="s">
        <v>89</v>
      </c>
      <c r="AV502" s="606" t="s">
        <v>89</v>
      </c>
      <c r="AW502" s="606" t="s">
        <v>43</v>
      </c>
      <c r="AX502" s="606" t="s">
        <v>82</v>
      </c>
      <c r="AY502" s="607" t="s">
        <v>197</v>
      </c>
    </row>
    <row r="503" spans="2:51" s="606" customFormat="1">
      <c r="B503" s="605"/>
      <c r="D503" s="594" t="s">
        <v>205</v>
      </c>
      <c r="E503" s="607" t="s">
        <v>5</v>
      </c>
      <c r="F503" s="608" t="s">
        <v>2277</v>
      </c>
      <c r="H503" s="609">
        <v>-0.78800000000000003</v>
      </c>
      <c r="L503" s="605"/>
      <c r="M503" s="610"/>
      <c r="N503" s="611"/>
      <c r="O503" s="611"/>
      <c r="P503" s="611"/>
      <c r="Q503" s="611"/>
      <c r="R503" s="611"/>
      <c r="S503" s="611"/>
      <c r="T503" s="612"/>
      <c r="AT503" s="607" t="s">
        <v>205</v>
      </c>
      <c r="AU503" s="607" t="s">
        <v>89</v>
      </c>
      <c r="AV503" s="606" t="s">
        <v>89</v>
      </c>
      <c r="AW503" s="606" t="s">
        <v>43</v>
      </c>
      <c r="AX503" s="606" t="s">
        <v>82</v>
      </c>
      <c r="AY503" s="607" t="s">
        <v>197</v>
      </c>
    </row>
    <row r="504" spans="2:51" s="622" customFormat="1">
      <c r="B504" s="621"/>
      <c r="D504" s="594" t="s">
        <v>205</v>
      </c>
      <c r="E504" s="623" t="s">
        <v>5</v>
      </c>
      <c r="F504" s="624" t="s">
        <v>253</v>
      </c>
      <c r="H504" s="625">
        <v>11.552</v>
      </c>
      <c r="L504" s="621"/>
      <c r="M504" s="626"/>
      <c r="N504" s="627"/>
      <c r="O504" s="627"/>
      <c r="P504" s="627"/>
      <c r="Q504" s="627"/>
      <c r="R504" s="627"/>
      <c r="S504" s="627"/>
      <c r="T504" s="628"/>
      <c r="AT504" s="623" t="s">
        <v>205</v>
      </c>
      <c r="AU504" s="623" t="s">
        <v>89</v>
      </c>
      <c r="AV504" s="622" t="s">
        <v>114</v>
      </c>
      <c r="AW504" s="622" t="s">
        <v>43</v>
      </c>
      <c r="AX504" s="622" t="s">
        <v>82</v>
      </c>
      <c r="AY504" s="623" t="s">
        <v>197</v>
      </c>
    </row>
    <row r="505" spans="2:51" s="599" customFormat="1">
      <c r="B505" s="598"/>
      <c r="D505" s="594" t="s">
        <v>205</v>
      </c>
      <c r="E505" s="600" t="s">
        <v>5</v>
      </c>
      <c r="F505" s="601" t="s">
        <v>2283</v>
      </c>
      <c r="H505" s="600" t="s">
        <v>5</v>
      </c>
      <c r="L505" s="598"/>
      <c r="M505" s="602"/>
      <c r="N505" s="603"/>
      <c r="O505" s="603"/>
      <c r="P505" s="603"/>
      <c r="Q505" s="603"/>
      <c r="R505" s="603"/>
      <c r="S505" s="603"/>
      <c r="T505" s="604"/>
      <c r="AT505" s="600" t="s">
        <v>205</v>
      </c>
      <c r="AU505" s="600" t="s">
        <v>89</v>
      </c>
      <c r="AV505" s="599" t="s">
        <v>11</v>
      </c>
      <c r="AW505" s="599" t="s">
        <v>43</v>
      </c>
      <c r="AX505" s="599" t="s">
        <v>82</v>
      </c>
      <c r="AY505" s="600" t="s">
        <v>197</v>
      </c>
    </row>
    <row r="506" spans="2:51" s="599" customFormat="1">
      <c r="B506" s="598"/>
      <c r="D506" s="594" t="s">
        <v>205</v>
      </c>
      <c r="E506" s="600" t="s">
        <v>5</v>
      </c>
      <c r="F506" s="601" t="s">
        <v>446</v>
      </c>
      <c r="H506" s="600" t="s">
        <v>5</v>
      </c>
      <c r="L506" s="598"/>
      <c r="M506" s="602"/>
      <c r="N506" s="603"/>
      <c r="O506" s="603"/>
      <c r="P506" s="603"/>
      <c r="Q506" s="603"/>
      <c r="R506" s="603"/>
      <c r="S506" s="603"/>
      <c r="T506" s="604"/>
      <c r="AT506" s="600" t="s">
        <v>205</v>
      </c>
      <c r="AU506" s="600" t="s">
        <v>89</v>
      </c>
      <c r="AV506" s="599" t="s">
        <v>11</v>
      </c>
      <c r="AW506" s="599" t="s">
        <v>43</v>
      </c>
      <c r="AX506" s="599" t="s">
        <v>82</v>
      </c>
      <c r="AY506" s="600" t="s">
        <v>197</v>
      </c>
    </row>
    <row r="507" spans="2:51" s="606" customFormat="1">
      <c r="B507" s="605"/>
      <c r="D507" s="594" t="s">
        <v>205</v>
      </c>
      <c r="E507" s="607" t="s">
        <v>5</v>
      </c>
      <c r="F507" s="608" t="s">
        <v>2284</v>
      </c>
      <c r="H507" s="609">
        <v>19.606000000000002</v>
      </c>
      <c r="L507" s="605"/>
      <c r="M507" s="610"/>
      <c r="N507" s="611"/>
      <c r="O507" s="611"/>
      <c r="P507" s="611"/>
      <c r="Q507" s="611"/>
      <c r="R507" s="611"/>
      <c r="S507" s="611"/>
      <c r="T507" s="612"/>
      <c r="AT507" s="607" t="s">
        <v>205</v>
      </c>
      <c r="AU507" s="607" t="s">
        <v>89</v>
      </c>
      <c r="AV507" s="606" t="s">
        <v>89</v>
      </c>
      <c r="AW507" s="606" t="s">
        <v>43</v>
      </c>
      <c r="AX507" s="606" t="s">
        <v>82</v>
      </c>
      <c r="AY507" s="607" t="s">
        <v>197</v>
      </c>
    </row>
    <row r="508" spans="2:51" s="606" customFormat="1">
      <c r="B508" s="605"/>
      <c r="D508" s="594" t="s">
        <v>205</v>
      </c>
      <c r="E508" s="607" t="s">
        <v>5</v>
      </c>
      <c r="F508" s="608" t="s">
        <v>2285</v>
      </c>
      <c r="H508" s="609">
        <v>0.21299999999999999</v>
      </c>
      <c r="L508" s="605"/>
      <c r="M508" s="610"/>
      <c r="N508" s="611"/>
      <c r="O508" s="611"/>
      <c r="P508" s="611"/>
      <c r="Q508" s="611"/>
      <c r="R508" s="611"/>
      <c r="S508" s="611"/>
      <c r="T508" s="612"/>
      <c r="AT508" s="607" t="s">
        <v>205</v>
      </c>
      <c r="AU508" s="607" t="s">
        <v>89</v>
      </c>
      <c r="AV508" s="606" t="s">
        <v>89</v>
      </c>
      <c r="AW508" s="606" t="s">
        <v>43</v>
      </c>
      <c r="AX508" s="606" t="s">
        <v>82</v>
      </c>
      <c r="AY508" s="607" t="s">
        <v>197</v>
      </c>
    </row>
    <row r="509" spans="2:51" s="599" customFormat="1">
      <c r="B509" s="598"/>
      <c r="D509" s="594" t="s">
        <v>205</v>
      </c>
      <c r="E509" s="600" t="s">
        <v>5</v>
      </c>
      <c r="F509" s="601" t="s">
        <v>388</v>
      </c>
      <c r="H509" s="600" t="s">
        <v>5</v>
      </c>
      <c r="L509" s="598"/>
      <c r="M509" s="602"/>
      <c r="N509" s="603"/>
      <c r="O509" s="603"/>
      <c r="P509" s="603"/>
      <c r="Q509" s="603"/>
      <c r="R509" s="603"/>
      <c r="S509" s="603"/>
      <c r="T509" s="604"/>
      <c r="AT509" s="600" t="s">
        <v>205</v>
      </c>
      <c r="AU509" s="600" t="s">
        <v>89</v>
      </c>
      <c r="AV509" s="599" t="s">
        <v>11</v>
      </c>
      <c r="AW509" s="599" t="s">
        <v>43</v>
      </c>
      <c r="AX509" s="599" t="s">
        <v>82</v>
      </c>
      <c r="AY509" s="600" t="s">
        <v>197</v>
      </c>
    </row>
    <row r="510" spans="2:51" s="606" customFormat="1">
      <c r="B510" s="605"/>
      <c r="D510" s="594" t="s">
        <v>205</v>
      </c>
      <c r="E510" s="607" t="s">
        <v>5</v>
      </c>
      <c r="F510" s="608" t="s">
        <v>2276</v>
      </c>
      <c r="H510" s="609">
        <v>-1.155</v>
      </c>
      <c r="L510" s="605"/>
      <c r="M510" s="610"/>
      <c r="N510" s="611"/>
      <c r="O510" s="611"/>
      <c r="P510" s="611"/>
      <c r="Q510" s="611"/>
      <c r="R510" s="611"/>
      <c r="S510" s="611"/>
      <c r="T510" s="612"/>
      <c r="AT510" s="607" t="s">
        <v>205</v>
      </c>
      <c r="AU510" s="607" t="s">
        <v>89</v>
      </c>
      <c r="AV510" s="606" t="s">
        <v>89</v>
      </c>
      <c r="AW510" s="606" t="s">
        <v>43</v>
      </c>
      <c r="AX510" s="606" t="s">
        <v>82</v>
      </c>
      <c r="AY510" s="607" t="s">
        <v>197</v>
      </c>
    </row>
    <row r="511" spans="2:51" s="606" customFormat="1">
      <c r="B511" s="605"/>
      <c r="D511" s="594" t="s">
        <v>205</v>
      </c>
      <c r="E511" s="607" t="s">
        <v>5</v>
      </c>
      <c r="F511" s="608" t="s">
        <v>2277</v>
      </c>
      <c r="H511" s="609">
        <v>-0.78800000000000003</v>
      </c>
      <c r="L511" s="605"/>
      <c r="M511" s="610"/>
      <c r="N511" s="611"/>
      <c r="O511" s="611"/>
      <c r="P511" s="611"/>
      <c r="Q511" s="611"/>
      <c r="R511" s="611"/>
      <c r="S511" s="611"/>
      <c r="T511" s="612"/>
      <c r="AT511" s="607" t="s">
        <v>205</v>
      </c>
      <c r="AU511" s="607" t="s">
        <v>89</v>
      </c>
      <c r="AV511" s="606" t="s">
        <v>89</v>
      </c>
      <c r="AW511" s="606" t="s">
        <v>43</v>
      </c>
      <c r="AX511" s="606" t="s">
        <v>82</v>
      </c>
      <c r="AY511" s="607" t="s">
        <v>197</v>
      </c>
    </row>
    <row r="512" spans="2:51" s="622" customFormat="1">
      <c r="B512" s="621"/>
      <c r="D512" s="594" t="s">
        <v>205</v>
      </c>
      <c r="E512" s="623" t="s">
        <v>5</v>
      </c>
      <c r="F512" s="624" t="s">
        <v>449</v>
      </c>
      <c r="H512" s="625">
        <v>17.876000000000001</v>
      </c>
      <c r="L512" s="621"/>
      <c r="M512" s="626"/>
      <c r="N512" s="627"/>
      <c r="O512" s="627"/>
      <c r="P512" s="627"/>
      <c r="Q512" s="627"/>
      <c r="R512" s="627"/>
      <c r="S512" s="627"/>
      <c r="T512" s="628"/>
      <c r="AT512" s="623" t="s">
        <v>205</v>
      </c>
      <c r="AU512" s="623" t="s">
        <v>89</v>
      </c>
      <c r="AV512" s="622" t="s">
        <v>114</v>
      </c>
      <c r="AW512" s="622" t="s">
        <v>43</v>
      </c>
      <c r="AX512" s="622" t="s">
        <v>82</v>
      </c>
      <c r="AY512" s="623" t="s">
        <v>197</v>
      </c>
    </row>
    <row r="513" spans="2:65" s="614" customFormat="1">
      <c r="B513" s="613"/>
      <c r="D513" s="594" t="s">
        <v>205</v>
      </c>
      <c r="E513" s="615" t="s">
        <v>5</v>
      </c>
      <c r="F513" s="616" t="s">
        <v>210</v>
      </c>
      <c r="H513" s="617">
        <v>88.484999999999999</v>
      </c>
      <c r="L513" s="613"/>
      <c r="M513" s="618"/>
      <c r="N513" s="619"/>
      <c r="O513" s="619"/>
      <c r="P513" s="619"/>
      <c r="Q513" s="619"/>
      <c r="R513" s="619"/>
      <c r="S513" s="619"/>
      <c r="T513" s="620"/>
      <c r="AT513" s="615" t="s">
        <v>205</v>
      </c>
      <c r="AU513" s="615" t="s">
        <v>89</v>
      </c>
      <c r="AV513" s="614" t="s">
        <v>129</v>
      </c>
      <c r="AW513" s="614" t="s">
        <v>43</v>
      </c>
      <c r="AX513" s="614" t="s">
        <v>11</v>
      </c>
      <c r="AY513" s="615" t="s">
        <v>197</v>
      </c>
    </row>
    <row r="514" spans="2:65" s="492" customFormat="1" ht="38.25" customHeight="1">
      <c r="B514" s="493"/>
      <c r="C514" s="572" t="s">
        <v>873</v>
      </c>
      <c r="D514" s="572" t="s">
        <v>199</v>
      </c>
      <c r="E514" s="573" t="s">
        <v>2286</v>
      </c>
      <c r="F514" s="574" t="s">
        <v>2287</v>
      </c>
      <c r="G514" s="575" t="s">
        <v>290</v>
      </c>
      <c r="H514" s="576">
        <v>110.40300000000001</v>
      </c>
      <c r="I514" s="7"/>
      <c r="J514" s="577">
        <f>ROUND(I514*H514,0)</f>
        <v>0</v>
      </c>
      <c r="K514" s="574" t="s">
        <v>203</v>
      </c>
      <c r="L514" s="493"/>
      <c r="M514" s="578" t="s">
        <v>5</v>
      </c>
      <c r="N514" s="579" t="s">
        <v>53</v>
      </c>
      <c r="O514" s="494"/>
      <c r="P514" s="580">
        <f>O514*H514</f>
        <v>0</v>
      </c>
      <c r="Q514" s="580">
        <v>1.8699999999999999E-3</v>
      </c>
      <c r="R514" s="580">
        <f>Q514*H514</f>
        <v>0.20645361000000001</v>
      </c>
      <c r="S514" s="580">
        <v>0</v>
      </c>
      <c r="T514" s="581">
        <f>S514*H514</f>
        <v>0</v>
      </c>
      <c r="AR514" s="482" t="s">
        <v>129</v>
      </c>
      <c r="AT514" s="482" t="s">
        <v>199</v>
      </c>
      <c r="AU514" s="482" t="s">
        <v>89</v>
      </c>
      <c r="AY514" s="482" t="s">
        <v>197</v>
      </c>
      <c r="BE514" s="582">
        <f>IF(N514="základní",J514,0)</f>
        <v>0</v>
      </c>
      <c r="BF514" s="582">
        <f>IF(N514="snížená",J514,0)</f>
        <v>0</v>
      </c>
      <c r="BG514" s="582">
        <f>IF(N514="zákl. přenesená",J514,0)</f>
        <v>0</v>
      </c>
      <c r="BH514" s="582">
        <f>IF(N514="sníž. přenesená",J514,0)</f>
        <v>0</v>
      </c>
      <c r="BI514" s="582">
        <f>IF(N514="nulová",J514,0)</f>
        <v>0</v>
      </c>
      <c r="BJ514" s="482" t="s">
        <v>11</v>
      </c>
      <c r="BK514" s="582">
        <f>ROUND(I514*H514,0)</f>
        <v>0</v>
      </c>
      <c r="BL514" s="482" t="s">
        <v>129</v>
      </c>
      <c r="BM514" s="482" t="s">
        <v>2288</v>
      </c>
    </row>
    <row r="515" spans="2:65" s="492" customFormat="1" ht="148.5">
      <c r="B515" s="493"/>
      <c r="D515" s="594" t="s">
        <v>257</v>
      </c>
      <c r="F515" s="595" t="s">
        <v>2289</v>
      </c>
      <c r="L515" s="493"/>
      <c r="M515" s="596"/>
      <c r="N515" s="494"/>
      <c r="O515" s="494"/>
      <c r="P515" s="494"/>
      <c r="Q515" s="494"/>
      <c r="R515" s="494"/>
      <c r="S515" s="494"/>
      <c r="T515" s="597"/>
      <c r="AT515" s="482" t="s">
        <v>257</v>
      </c>
      <c r="AU515" s="482" t="s">
        <v>89</v>
      </c>
    </row>
    <row r="516" spans="2:65" s="599" customFormat="1">
      <c r="B516" s="598"/>
      <c r="D516" s="594" t="s">
        <v>205</v>
      </c>
      <c r="E516" s="600" t="s">
        <v>5</v>
      </c>
      <c r="F516" s="601" t="s">
        <v>2290</v>
      </c>
      <c r="H516" s="600" t="s">
        <v>5</v>
      </c>
      <c r="L516" s="598"/>
      <c r="M516" s="602"/>
      <c r="N516" s="603"/>
      <c r="O516" s="603"/>
      <c r="P516" s="603"/>
      <c r="Q516" s="603"/>
      <c r="R516" s="603"/>
      <c r="S516" s="603"/>
      <c r="T516" s="604"/>
      <c r="AT516" s="600" t="s">
        <v>205</v>
      </c>
      <c r="AU516" s="600" t="s">
        <v>89</v>
      </c>
      <c r="AV516" s="599" t="s">
        <v>11</v>
      </c>
      <c r="AW516" s="599" t="s">
        <v>43</v>
      </c>
      <c r="AX516" s="599" t="s">
        <v>82</v>
      </c>
      <c r="AY516" s="600" t="s">
        <v>197</v>
      </c>
    </row>
    <row r="517" spans="2:65" s="599" customFormat="1">
      <c r="B517" s="598"/>
      <c r="D517" s="594" t="s">
        <v>205</v>
      </c>
      <c r="E517" s="600" t="s">
        <v>5</v>
      </c>
      <c r="F517" s="601" t="s">
        <v>215</v>
      </c>
      <c r="H517" s="600" t="s">
        <v>5</v>
      </c>
      <c r="L517" s="598"/>
      <c r="M517" s="602"/>
      <c r="N517" s="603"/>
      <c r="O517" s="603"/>
      <c r="P517" s="603"/>
      <c r="Q517" s="603"/>
      <c r="R517" s="603"/>
      <c r="S517" s="603"/>
      <c r="T517" s="604"/>
      <c r="AT517" s="600" t="s">
        <v>205</v>
      </c>
      <c r="AU517" s="600" t="s">
        <v>89</v>
      </c>
      <c r="AV517" s="599" t="s">
        <v>11</v>
      </c>
      <c r="AW517" s="599" t="s">
        <v>43</v>
      </c>
      <c r="AX517" s="599" t="s">
        <v>82</v>
      </c>
      <c r="AY517" s="600" t="s">
        <v>197</v>
      </c>
    </row>
    <row r="518" spans="2:65" s="606" customFormat="1">
      <c r="B518" s="605"/>
      <c r="D518" s="594" t="s">
        <v>205</v>
      </c>
      <c r="E518" s="607" t="s">
        <v>5</v>
      </c>
      <c r="F518" s="608" t="s">
        <v>2291</v>
      </c>
      <c r="H518" s="609">
        <v>15.96</v>
      </c>
      <c r="L518" s="605"/>
      <c r="M518" s="610"/>
      <c r="N518" s="611"/>
      <c r="O518" s="611"/>
      <c r="P518" s="611"/>
      <c r="Q518" s="611"/>
      <c r="R518" s="611"/>
      <c r="S518" s="611"/>
      <c r="T518" s="612"/>
      <c r="AT518" s="607" t="s">
        <v>205</v>
      </c>
      <c r="AU518" s="607" t="s">
        <v>89</v>
      </c>
      <c r="AV518" s="606" t="s">
        <v>89</v>
      </c>
      <c r="AW518" s="606" t="s">
        <v>43</v>
      </c>
      <c r="AX518" s="606" t="s">
        <v>82</v>
      </c>
      <c r="AY518" s="607" t="s">
        <v>197</v>
      </c>
    </row>
    <row r="519" spans="2:65" s="599" customFormat="1">
      <c r="B519" s="598"/>
      <c r="D519" s="594" t="s">
        <v>205</v>
      </c>
      <c r="E519" s="600" t="s">
        <v>5</v>
      </c>
      <c r="F519" s="601" t="s">
        <v>982</v>
      </c>
      <c r="H519" s="600" t="s">
        <v>5</v>
      </c>
      <c r="L519" s="598"/>
      <c r="M519" s="602"/>
      <c r="N519" s="603"/>
      <c r="O519" s="603"/>
      <c r="P519" s="603"/>
      <c r="Q519" s="603"/>
      <c r="R519" s="603"/>
      <c r="S519" s="603"/>
      <c r="T519" s="604"/>
      <c r="AT519" s="600" t="s">
        <v>205</v>
      </c>
      <c r="AU519" s="600" t="s">
        <v>89</v>
      </c>
      <c r="AV519" s="599" t="s">
        <v>11</v>
      </c>
      <c r="AW519" s="599" t="s">
        <v>43</v>
      </c>
      <c r="AX519" s="599" t="s">
        <v>82</v>
      </c>
      <c r="AY519" s="600" t="s">
        <v>197</v>
      </c>
    </row>
    <row r="520" spans="2:65" s="606" customFormat="1">
      <c r="B520" s="605"/>
      <c r="D520" s="594" t="s">
        <v>205</v>
      </c>
      <c r="E520" s="607" t="s">
        <v>5</v>
      </c>
      <c r="F520" s="608" t="s">
        <v>2292</v>
      </c>
      <c r="H520" s="609">
        <v>1.425</v>
      </c>
      <c r="L520" s="605"/>
      <c r="M520" s="610"/>
      <c r="N520" s="611"/>
      <c r="O520" s="611"/>
      <c r="P520" s="611"/>
      <c r="Q520" s="611"/>
      <c r="R520" s="611"/>
      <c r="S520" s="611"/>
      <c r="T520" s="612"/>
      <c r="AT520" s="607" t="s">
        <v>205</v>
      </c>
      <c r="AU520" s="607" t="s">
        <v>89</v>
      </c>
      <c r="AV520" s="606" t="s">
        <v>89</v>
      </c>
      <c r="AW520" s="606" t="s">
        <v>43</v>
      </c>
      <c r="AX520" s="606" t="s">
        <v>82</v>
      </c>
      <c r="AY520" s="607" t="s">
        <v>197</v>
      </c>
    </row>
    <row r="521" spans="2:65" s="622" customFormat="1">
      <c r="B521" s="621"/>
      <c r="D521" s="594" t="s">
        <v>205</v>
      </c>
      <c r="E521" s="623" t="s">
        <v>5</v>
      </c>
      <c r="F521" s="624" t="s">
        <v>222</v>
      </c>
      <c r="H521" s="625">
        <v>17.385000000000002</v>
      </c>
      <c r="L521" s="621"/>
      <c r="M521" s="626"/>
      <c r="N521" s="627"/>
      <c r="O521" s="627"/>
      <c r="P521" s="627"/>
      <c r="Q521" s="627"/>
      <c r="R521" s="627"/>
      <c r="S521" s="627"/>
      <c r="T521" s="628"/>
      <c r="AT521" s="623" t="s">
        <v>205</v>
      </c>
      <c r="AU521" s="623" t="s">
        <v>89</v>
      </c>
      <c r="AV521" s="622" t="s">
        <v>114</v>
      </c>
      <c r="AW521" s="622" t="s">
        <v>43</v>
      </c>
      <c r="AX521" s="622" t="s">
        <v>82</v>
      </c>
      <c r="AY521" s="623" t="s">
        <v>197</v>
      </c>
    </row>
    <row r="522" spans="2:65" s="599" customFormat="1">
      <c r="B522" s="598"/>
      <c r="D522" s="594" t="s">
        <v>205</v>
      </c>
      <c r="E522" s="600" t="s">
        <v>5</v>
      </c>
      <c r="F522" s="601" t="s">
        <v>223</v>
      </c>
      <c r="H522" s="600" t="s">
        <v>5</v>
      </c>
      <c r="L522" s="598"/>
      <c r="M522" s="602"/>
      <c r="N522" s="603"/>
      <c r="O522" s="603"/>
      <c r="P522" s="603"/>
      <c r="Q522" s="603"/>
      <c r="R522" s="603"/>
      <c r="S522" s="603"/>
      <c r="T522" s="604"/>
      <c r="AT522" s="600" t="s">
        <v>205</v>
      </c>
      <c r="AU522" s="600" t="s">
        <v>89</v>
      </c>
      <c r="AV522" s="599" t="s">
        <v>11</v>
      </c>
      <c r="AW522" s="599" t="s">
        <v>43</v>
      </c>
      <c r="AX522" s="599" t="s">
        <v>82</v>
      </c>
      <c r="AY522" s="600" t="s">
        <v>197</v>
      </c>
    </row>
    <row r="523" spans="2:65" s="606" customFormat="1">
      <c r="B523" s="605"/>
      <c r="D523" s="594" t="s">
        <v>205</v>
      </c>
      <c r="E523" s="607" t="s">
        <v>5</v>
      </c>
      <c r="F523" s="608" t="s">
        <v>2293</v>
      </c>
      <c r="H523" s="609">
        <v>16.43</v>
      </c>
      <c r="L523" s="605"/>
      <c r="M523" s="610"/>
      <c r="N523" s="611"/>
      <c r="O523" s="611"/>
      <c r="P523" s="611"/>
      <c r="Q523" s="611"/>
      <c r="R523" s="611"/>
      <c r="S523" s="611"/>
      <c r="T523" s="612"/>
      <c r="AT523" s="607" t="s">
        <v>205</v>
      </c>
      <c r="AU523" s="607" t="s">
        <v>89</v>
      </c>
      <c r="AV523" s="606" t="s">
        <v>89</v>
      </c>
      <c r="AW523" s="606" t="s">
        <v>43</v>
      </c>
      <c r="AX523" s="606" t="s">
        <v>82</v>
      </c>
      <c r="AY523" s="607" t="s">
        <v>197</v>
      </c>
    </row>
    <row r="524" spans="2:65" s="599" customFormat="1">
      <c r="B524" s="598"/>
      <c r="D524" s="594" t="s">
        <v>205</v>
      </c>
      <c r="E524" s="600" t="s">
        <v>5</v>
      </c>
      <c r="F524" s="601" t="s">
        <v>982</v>
      </c>
      <c r="H524" s="600" t="s">
        <v>5</v>
      </c>
      <c r="L524" s="598"/>
      <c r="M524" s="602"/>
      <c r="N524" s="603"/>
      <c r="O524" s="603"/>
      <c r="P524" s="603"/>
      <c r="Q524" s="603"/>
      <c r="R524" s="603"/>
      <c r="S524" s="603"/>
      <c r="T524" s="604"/>
      <c r="AT524" s="600" t="s">
        <v>205</v>
      </c>
      <c r="AU524" s="600" t="s">
        <v>89</v>
      </c>
      <c r="AV524" s="599" t="s">
        <v>11</v>
      </c>
      <c r="AW524" s="599" t="s">
        <v>43</v>
      </c>
      <c r="AX524" s="599" t="s">
        <v>82</v>
      </c>
      <c r="AY524" s="600" t="s">
        <v>197</v>
      </c>
    </row>
    <row r="525" spans="2:65" s="606" customFormat="1">
      <c r="B525" s="605"/>
      <c r="D525" s="594" t="s">
        <v>205</v>
      </c>
      <c r="E525" s="607" t="s">
        <v>5</v>
      </c>
      <c r="F525" s="608" t="s">
        <v>2294</v>
      </c>
      <c r="H525" s="609">
        <v>1.4750000000000001</v>
      </c>
      <c r="L525" s="605"/>
      <c r="M525" s="610"/>
      <c r="N525" s="611"/>
      <c r="O525" s="611"/>
      <c r="P525" s="611"/>
      <c r="Q525" s="611"/>
      <c r="R525" s="611"/>
      <c r="S525" s="611"/>
      <c r="T525" s="612"/>
      <c r="AT525" s="607" t="s">
        <v>205</v>
      </c>
      <c r="AU525" s="607" t="s">
        <v>89</v>
      </c>
      <c r="AV525" s="606" t="s">
        <v>89</v>
      </c>
      <c r="AW525" s="606" t="s">
        <v>43</v>
      </c>
      <c r="AX525" s="606" t="s">
        <v>82</v>
      </c>
      <c r="AY525" s="607" t="s">
        <v>197</v>
      </c>
    </row>
    <row r="526" spans="2:65" s="622" customFormat="1">
      <c r="B526" s="621"/>
      <c r="D526" s="594" t="s">
        <v>205</v>
      </c>
      <c r="E526" s="623" t="s">
        <v>5</v>
      </c>
      <c r="F526" s="624" t="s">
        <v>237</v>
      </c>
      <c r="H526" s="625">
        <v>17.905000000000001</v>
      </c>
      <c r="L526" s="621"/>
      <c r="M526" s="626"/>
      <c r="N526" s="627"/>
      <c r="O526" s="627"/>
      <c r="P526" s="627"/>
      <c r="Q526" s="627"/>
      <c r="R526" s="627"/>
      <c r="S526" s="627"/>
      <c r="T526" s="628"/>
      <c r="AT526" s="623" t="s">
        <v>205</v>
      </c>
      <c r="AU526" s="623" t="s">
        <v>89</v>
      </c>
      <c r="AV526" s="622" t="s">
        <v>114</v>
      </c>
      <c r="AW526" s="622" t="s">
        <v>43</v>
      </c>
      <c r="AX526" s="622" t="s">
        <v>82</v>
      </c>
      <c r="AY526" s="623" t="s">
        <v>197</v>
      </c>
    </row>
    <row r="527" spans="2:65" s="599" customFormat="1">
      <c r="B527" s="598"/>
      <c r="D527" s="594" t="s">
        <v>205</v>
      </c>
      <c r="E527" s="600" t="s">
        <v>5</v>
      </c>
      <c r="F527" s="601" t="s">
        <v>238</v>
      </c>
      <c r="H527" s="600" t="s">
        <v>5</v>
      </c>
      <c r="L527" s="598"/>
      <c r="M527" s="602"/>
      <c r="N527" s="603"/>
      <c r="O527" s="603"/>
      <c r="P527" s="603"/>
      <c r="Q527" s="603"/>
      <c r="R527" s="603"/>
      <c r="S527" s="603"/>
      <c r="T527" s="604"/>
      <c r="AT527" s="600" t="s">
        <v>205</v>
      </c>
      <c r="AU527" s="600" t="s">
        <v>89</v>
      </c>
      <c r="AV527" s="599" t="s">
        <v>11</v>
      </c>
      <c r="AW527" s="599" t="s">
        <v>43</v>
      </c>
      <c r="AX527" s="599" t="s">
        <v>82</v>
      </c>
      <c r="AY527" s="600" t="s">
        <v>197</v>
      </c>
    </row>
    <row r="528" spans="2:65" s="606" customFormat="1">
      <c r="B528" s="605"/>
      <c r="D528" s="594" t="s">
        <v>205</v>
      </c>
      <c r="E528" s="607" t="s">
        <v>5</v>
      </c>
      <c r="F528" s="608" t="s">
        <v>2293</v>
      </c>
      <c r="H528" s="609">
        <v>16.43</v>
      </c>
      <c r="L528" s="605"/>
      <c r="M528" s="610"/>
      <c r="N528" s="611"/>
      <c r="O528" s="611"/>
      <c r="P528" s="611"/>
      <c r="Q528" s="611"/>
      <c r="R528" s="611"/>
      <c r="S528" s="611"/>
      <c r="T528" s="612"/>
      <c r="AT528" s="607" t="s">
        <v>205</v>
      </c>
      <c r="AU528" s="607" t="s">
        <v>89</v>
      </c>
      <c r="AV528" s="606" t="s">
        <v>89</v>
      </c>
      <c r="AW528" s="606" t="s">
        <v>43</v>
      </c>
      <c r="AX528" s="606" t="s">
        <v>82</v>
      </c>
      <c r="AY528" s="607" t="s">
        <v>197</v>
      </c>
    </row>
    <row r="529" spans="2:51" s="599" customFormat="1">
      <c r="B529" s="598"/>
      <c r="D529" s="594" t="s">
        <v>205</v>
      </c>
      <c r="E529" s="600" t="s">
        <v>5</v>
      </c>
      <c r="F529" s="601" t="s">
        <v>982</v>
      </c>
      <c r="H529" s="600" t="s">
        <v>5</v>
      </c>
      <c r="L529" s="598"/>
      <c r="M529" s="602"/>
      <c r="N529" s="603"/>
      <c r="O529" s="603"/>
      <c r="P529" s="603"/>
      <c r="Q529" s="603"/>
      <c r="R529" s="603"/>
      <c r="S529" s="603"/>
      <c r="T529" s="604"/>
      <c r="AT529" s="600" t="s">
        <v>205</v>
      </c>
      <c r="AU529" s="600" t="s">
        <v>89</v>
      </c>
      <c r="AV529" s="599" t="s">
        <v>11</v>
      </c>
      <c r="AW529" s="599" t="s">
        <v>43</v>
      </c>
      <c r="AX529" s="599" t="s">
        <v>82</v>
      </c>
      <c r="AY529" s="600" t="s">
        <v>197</v>
      </c>
    </row>
    <row r="530" spans="2:51" s="606" customFormat="1">
      <c r="B530" s="605"/>
      <c r="D530" s="594" t="s">
        <v>205</v>
      </c>
      <c r="E530" s="607" t="s">
        <v>5</v>
      </c>
      <c r="F530" s="608" t="s">
        <v>2294</v>
      </c>
      <c r="H530" s="609">
        <v>1.4750000000000001</v>
      </c>
      <c r="L530" s="605"/>
      <c r="M530" s="610"/>
      <c r="N530" s="611"/>
      <c r="O530" s="611"/>
      <c r="P530" s="611"/>
      <c r="Q530" s="611"/>
      <c r="R530" s="611"/>
      <c r="S530" s="611"/>
      <c r="T530" s="612"/>
      <c r="AT530" s="607" t="s">
        <v>205</v>
      </c>
      <c r="AU530" s="607" t="s">
        <v>89</v>
      </c>
      <c r="AV530" s="606" t="s">
        <v>89</v>
      </c>
      <c r="AW530" s="606" t="s">
        <v>43</v>
      </c>
      <c r="AX530" s="606" t="s">
        <v>82</v>
      </c>
      <c r="AY530" s="607" t="s">
        <v>197</v>
      </c>
    </row>
    <row r="531" spans="2:51" s="622" customFormat="1">
      <c r="B531" s="621"/>
      <c r="D531" s="594" t="s">
        <v>205</v>
      </c>
      <c r="E531" s="623" t="s">
        <v>5</v>
      </c>
      <c r="F531" s="624" t="s">
        <v>243</v>
      </c>
      <c r="H531" s="625">
        <v>17.905000000000001</v>
      </c>
      <c r="L531" s="621"/>
      <c r="M531" s="626"/>
      <c r="N531" s="627"/>
      <c r="O531" s="627"/>
      <c r="P531" s="627"/>
      <c r="Q531" s="627"/>
      <c r="R531" s="627"/>
      <c r="S531" s="627"/>
      <c r="T531" s="628"/>
      <c r="AT531" s="623" t="s">
        <v>205</v>
      </c>
      <c r="AU531" s="623" t="s">
        <v>89</v>
      </c>
      <c r="AV531" s="622" t="s">
        <v>114</v>
      </c>
      <c r="AW531" s="622" t="s">
        <v>43</v>
      </c>
      <c r="AX531" s="622" t="s">
        <v>82</v>
      </c>
      <c r="AY531" s="623" t="s">
        <v>197</v>
      </c>
    </row>
    <row r="532" spans="2:51" s="599" customFormat="1">
      <c r="B532" s="598"/>
      <c r="D532" s="594" t="s">
        <v>205</v>
      </c>
      <c r="E532" s="600" t="s">
        <v>5</v>
      </c>
      <c r="F532" s="601" t="s">
        <v>244</v>
      </c>
      <c r="H532" s="600" t="s">
        <v>5</v>
      </c>
      <c r="L532" s="598"/>
      <c r="M532" s="602"/>
      <c r="N532" s="603"/>
      <c r="O532" s="603"/>
      <c r="P532" s="603"/>
      <c r="Q532" s="603"/>
      <c r="R532" s="603"/>
      <c r="S532" s="603"/>
      <c r="T532" s="604"/>
      <c r="AT532" s="600" t="s">
        <v>205</v>
      </c>
      <c r="AU532" s="600" t="s">
        <v>89</v>
      </c>
      <c r="AV532" s="599" t="s">
        <v>11</v>
      </c>
      <c r="AW532" s="599" t="s">
        <v>43</v>
      </c>
      <c r="AX532" s="599" t="s">
        <v>82</v>
      </c>
      <c r="AY532" s="600" t="s">
        <v>197</v>
      </c>
    </row>
    <row r="533" spans="2:51" s="606" customFormat="1">
      <c r="B533" s="605"/>
      <c r="D533" s="594" t="s">
        <v>205</v>
      </c>
      <c r="E533" s="607" t="s">
        <v>5</v>
      </c>
      <c r="F533" s="608" t="s">
        <v>2293</v>
      </c>
      <c r="H533" s="609">
        <v>16.43</v>
      </c>
      <c r="L533" s="605"/>
      <c r="M533" s="610"/>
      <c r="N533" s="611"/>
      <c r="O533" s="611"/>
      <c r="P533" s="611"/>
      <c r="Q533" s="611"/>
      <c r="R533" s="611"/>
      <c r="S533" s="611"/>
      <c r="T533" s="612"/>
      <c r="AT533" s="607" t="s">
        <v>205</v>
      </c>
      <c r="AU533" s="607" t="s">
        <v>89</v>
      </c>
      <c r="AV533" s="606" t="s">
        <v>89</v>
      </c>
      <c r="AW533" s="606" t="s">
        <v>43</v>
      </c>
      <c r="AX533" s="606" t="s">
        <v>82</v>
      </c>
      <c r="AY533" s="607" t="s">
        <v>197</v>
      </c>
    </row>
    <row r="534" spans="2:51" s="599" customFormat="1">
      <c r="B534" s="598"/>
      <c r="D534" s="594" t="s">
        <v>205</v>
      </c>
      <c r="E534" s="600" t="s">
        <v>5</v>
      </c>
      <c r="F534" s="601" t="s">
        <v>982</v>
      </c>
      <c r="H534" s="600" t="s">
        <v>5</v>
      </c>
      <c r="L534" s="598"/>
      <c r="M534" s="602"/>
      <c r="N534" s="603"/>
      <c r="O534" s="603"/>
      <c r="P534" s="603"/>
      <c r="Q534" s="603"/>
      <c r="R534" s="603"/>
      <c r="S534" s="603"/>
      <c r="T534" s="604"/>
      <c r="AT534" s="600" t="s">
        <v>205</v>
      </c>
      <c r="AU534" s="600" t="s">
        <v>89</v>
      </c>
      <c r="AV534" s="599" t="s">
        <v>11</v>
      </c>
      <c r="AW534" s="599" t="s">
        <v>43</v>
      </c>
      <c r="AX534" s="599" t="s">
        <v>82</v>
      </c>
      <c r="AY534" s="600" t="s">
        <v>197</v>
      </c>
    </row>
    <row r="535" spans="2:51" s="606" customFormat="1">
      <c r="B535" s="605"/>
      <c r="D535" s="594" t="s">
        <v>205</v>
      </c>
      <c r="E535" s="607" t="s">
        <v>5</v>
      </c>
      <c r="F535" s="608" t="s">
        <v>2294</v>
      </c>
      <c r="H535" s="609">
        <v>1.4750000000000001</v>
      </c>
      <c r="L535" s="605"/>
      <c r="M535" s="610"/>
      <c r="N535" s="611"/>
      <c r="O535" s="611"/>
      <c r="P535" s="611"/>
      <c r="Q535" s="611"/>
      <c r="R535" s="611"/>
      <c r="S535" s="611"/>
      <c r="T535" s="612"/>
      <c r="AT535" s="607" t="s">
        <v>205</v>
      </c>
      <c r="AU535" s="607" t="s">
        <v>89</v>
      </c>
      <c r="AV535" s="606" t="s">
        <v>89</v>
      </c>
      <c r="AW535" s="606" t="s">
        <v>43</v>
      </c>
      <c r="AX535" s="606" t="s">
        <v>82</v>
      </c>
      <c r="AY535" s="607" t="s">
        <v>197</v>
      </c>
    </row>
    <row r="536" spans="2:51" s="622" customFormat="1">
      <c r="B536" s="621"/>
      <c r="D536" s="594" t="s">
        <v>205</v>
      </c>
      <c r="E536" s="623" t="s">
        <v>5</v>
      </c>
      <c r="F536" s="624" t="s">
        <v>248</v>
      </c>
      <c r="H536" s="625">
        <v>17.905000000000001</v>
      </c>
      <c r="L536" s="621"/>
      <c r="M536" s="626"/>
      <c r="N536" s="627"/>
      <c r="O536" s="627"/>
      <c r="P536" s="627"/>
      <c r="Q536" s="627"/>
      <c r="R536" s="627"/>
      <c r="S536" s="627"/>
      <c r="T536" s="628"/>
      <c r="AT536" s="623" t="s">
        <v>205</v>
      </c>
      <c r="AU536" s="623" t="s">
        <v>89</v>
      </c>
      <c r="AV536" s="622" t="s">
        <v>114</v>
      </c>
      <c r="AW536" s="622" t="s">
        <v>43</v>
      </c>
      <c r="AX536" s="622" t="s">
        <v>82</v>
      </c>
      <c r="AY536" s="623" t="s">
        <v>197</v>
      </c>
    </row>
    <row r="537" spans="2:51" s="599" customFormat="1">
      <c r="B537" s="598"/>
      <c r="D537" s="594" t="s">
        <v>205</v>
      </c>
      <c r="E537" s="600" t="s">
        <v>5</v>
      </c>
      <c r="F537" s="601" t="s">
        <v>249</v>
      </c>
      <c r="H537" s="600" t="s">
        <v>5</v>
      </c>
      <c r="L537" s="598"/>
      <c r="M537" s="602"/>
      <c r="N537" s="603"/>
      <c r="O537" s="603"/>
      <c r="P537" s="603"/>
      <c r="Q537" s="603"/>
      <c r="R537" s="603"/>
      <c r="S537" s="603"/>
      <c r="T537" s="604"/>
      <c r="AT537" s="600" t="s">
        <v>205</v>
      </c>
      <c r="AU537" s="600" t="s">
        <v>89</v>
      </c>
      <c r="AV537" s="599" t="s">
        <v>11</v>
      </c>
      <c r="AW537" s="599" t="s">
        <v>43</v>
      </c>
      <c r="AX537" s="599" t="s">
        <v>82</v>
      </c>
      <c r="AY537" s="600" t="s">
        <v>197</v>
      </c>
    </row>
    <row r="538" spans="2:51" s="606" customFormat="1">
      <c r="B538" s="605"/>
      <c r="D538" s="594" t="s">
        <v>205</v>
      </c>
      <c r="E538" s="607" t="s">
        <v>5</v>
      </c>
      <c r="F538" s="608" t="s">
        <v>2293</v>
      </c>
      <c r="H538" s="609">
        <v>16.43</v>
      </c>
      <c r="L538" s="605"/>
      <c r="M538" s="610"/>
      <c r="N538" s="611"/>
      <c r="O538" s="611"/>
      <c r="P538" s="611"/>
      <c r="Q538" s="611"/>
      <c r="R538" s="611"/>
      <c r="S538" s="611"/>
      <c r="T538" s="612"/>
      <c r="AT538" s="607" t="s">
        <v>205</v>
      </c>
      <c r="AU538" s="607" t="s">
        <v>89</v>
      </c>
      <c r="AV538" s="606" t="s">
        <v>89</v>
      </c>
      <c r="AW538" s="606" t="s">
        <v>43</v>
      </c>
      <c r="AX538" s="606" t="s">
        <v>82</v>
      </c>
      <c r="AY538" s="607" t="s">
        <v>197</v>
      </c>
    </row>
    <row r="539" spans="2:51" s="599" customFormat="1">
      <c r="B539" s="598"/>
      <c r="D539" s="594" t="s">
        <v>205</v>
      </c>
      <c r="E539" s="600" t="s">
        <v>5</v>
      </c>
      <c r="F539" s="601" t="s">
        <v>982</v>
      </c>
      <c r="H539" s="600" t="s">
        <v>5</v>
      </c>
      <c r="L539" s="598"/>
      <c r="M539" s="602"/>
      <c r="N539" s="603"/>
      <c r="O539" s="603"/>
      <c r="P539" s="603"/>
      <c r="Q539" s="603"/>
      <c r="R539" s="603"/>
      <c r="S539" s="603"/>
      <c r="T539" s="604"/>
      <c r="AT539" s="600" t="s">
        <v>205</v>
      </c>
      <c r="AU539" s="600" t="s">
        <v>89</v>
      </c>
      <c r="AV539" s="599" t="s">
        <v>11</v>
      </c>
      <c r="AW539" s="599" t="s">
        <v>43</v>
      </c>
      <c r="AX539" s="599" t="s">
        <v>82</v>
      </c>
      <c r="AY539" s="600" t="s">
        <v>197</v>
      </c>
    </row>
    <row r="540" spans="2:51" s="606" customFormat="1">
      <c r="B540" s="605"/>
      <c r="D540" s="594" t="s">
        <v>205</v>
      </c>
      <c r="E540" s="607" t="s">
        <v>5</v>
      </c>
      <c r="F540" s="608" t="s">
        <v>2294</v>
      </c>
      <c r="H540" s="609">
        <v>1.4750000000000001</v>
      </c>
      <c r="L540" s="605"/>
      <c r="M540" s="610"/>
      <c r="N540" s="611"/>
      <c r="O540" s="611"/>
      <c r="P540" s="611"/>
      <c r="Q540" s="611"/>
      <c r="R540" s="611"/>
      <c r="S540" s="611"/>
      <c r="T540" s="612"/>
      <c r="AT540" s="607" t="s">
        <v>205</v>
      </c>
      <c r="AU540" s="607" t="s">
        <v>89</v>
      </c>
      <c r="AV540" s="606" t="s">
        <v>89</v>
      </c>
      <c r="AW540" s="606" t="s">
        <v>43</v>
      </c>
      <c r="AX540" s="606" t="s">
        <v>82</v>
      </c>
      <c r="AY540" s="607" t="s">
        <v>197</v>
      </c>
    </row>
    <row r="541" spans="2:51" s="622" customFormat="1">
      <c r="B541" s="621"/>
      <c r="D541" s="594" t="s">
        <v>205</v>
      </c>
      <c r="E541" s="623" t="s">
        <v>5</v>
      </c>
      <c r="F541" s="624" t="s">
        <v>253</v>
      </c>
      <c r="H541" s="625">
        <v>17.905000000000001</v>
      </c>
      <c r="L541" s="621"/>
      <c r="M541" s="626"/>
      <c r="N541" s="627"/>
      <c r="O541" s="627"/>
      <c r="P541" s="627"/>
      <c r="Q541" s="627"/>
      <c r="R541" s="627"/>
      <c r="S541" s="627"/>
      <c r="T541" s="628"/>
      <c r="AT541" s="623" t="s">
        <v>205</v>
      </c>
      <c r="AU541" s="623" t="s">
        <v>89</v>
      </c>
      <c r="AV541" s="622" t="s">
        <v>114</v>
      </c>
      <c r="AW541" s="622" t="s">
        <v>43</v>
      </c>
      <c r="AX541" s="622" t="s">
        <v>82</v>
      </c>
      <c r="AY541" s="623" t="s">
        <v>197</v>
      </c>
    </row>
    <row r="542" spans="2:51" s="599" customFormat="1">
      <c r="B542" s="598"/>
      <c r="D542" s="594" t="s">
        <v>205</v>
      </c>
      <c r="E542" s="600" t="s">
        <v>5</v>
      </c>
      <c r="F542" s="601" t="s">
        <v>446</v>
      </c>
      <c r="H542" s="600" t="s">
        <v>5</v>
      </c>
      <c r="L542" s="598"/>
      <c r="M542" s="602"/>
      <c r="N542" s="603"/>
      <c r="O542" s="603"/>
      <c r="P542" s="603"/>
      <c r="Q542" s="603"/>
      <c r="R542" s="603"/>
      <c r="S542" s="603"/>
      <c r="T542" s="604"/>
      <c r="AT542" s="600" t="s">
        <v>205</v>
      </c>
      <c r="AU542" s="600" t="s">
        <v>89</v>
      </c>
      <c r="AV542" s="599" t="s">
        <v>11</v>
      </c>
      <c r="AW542" s="599" t="s">
        <v>43</v>
      </c>
      <c r="AX542" s="599" t="s">
        <v>82</v>
      </c>
      <c r="AY542" s="600" t="s">
        <v>197</v>
      </c>
    </row>
    <row r="543" spans="2:51" s="606" customFormat="1">
      <c r="B543" s="605"/>
      <c r="D543" s="594" t="s">
        <v>205</v>
      </c>
      <c r="E543" s="607" t="s">
        <v>5</v>
      </c>
      <c r="F543" s="608" t="s">
        <v>2295</v>
      </c>
      <c r="H543" s="609">
        <v>8.7189999999999994</v>
      </c>
      <c r="L543" s="605"/>
      <c r="M543" s="610"/>
      <c r="N543" s="611"/>
      <c r="O543" s="611"/>
      <c r="P543" s="611"/>
      <c r="Q543" s="611"/>
      <c r="R543" s="611"/>
      <c r="S543" s="611"/>
      <c r="T543" s="612"/>
      <c r="AT543" s="607" t="s">
        <v>205</v>
      </c>
      <c r="AU543" s="607" t="s">
        <v>89</v>
      </c>
      <c r="AV543" s="606" t="s">
        <v>89</v>
      </c>
      <c r="AW543" s="606" t="s">
        <v>43</v>
      </c>
      <c r="AX543" s="606" t="s">
        <v>82</v>
      </c>
      <c r="AY543" s="607" t="s">
        <v>197</v>
      </c>
    </row>
    <row r="544" spans="2:51" s="606" customFormat="1">
      <c r="B544" s="605"/>
      <c r="D544" s="594" t="s">
        <v>205</v>
      </c>
      <c r="E544" s="607" t="s">
        <v>5</v>
      </c>
      <c r="F544" s="608" t="s">
        <v>2296</v>
      </c>
      <c r="H544" s="609">
        <v>11.204000000000001</v>
      </c>
      <c r="L544" s="605"/>
      <c r="M544" s="610"/>
      <c r="N544" s="611"/>
      <c r="O544" s="611"/>
      <c r="P544" s="611"/>
      <c r="Q544" s="611"/>
      <c r="R544" s="611"/>
      <c r="S544" s="611"/>
      <c r="T544" s="612"/>
      <c r="AT544" s="607" t="s">
        <v>205</v>
      </c>
      <c r="AU544" s="607" t="s">
        <v>89</v>
      </c>
      <c r="AV544" s="606" t="s">
        <v>89</v>
      </c>
      <c r="AW544" s="606" t="s">
        <v>43</v>
      </c>
      <c r="AX544" s="606" t="s">
        <v>82</v>
      </c>
      <c r="AY544" s="607" t="s">
        <v>197</v>
      </c>
    </row>
    <row r="545" spans="2:65" s="599" customFormat="1">
      <c r="B545" s="598"/>
      <c r="D545" s="594" t="s">
        <v>205</v>
      </c>
      <c r="E545" s="600" t="s">
        <v>5</v>
      </c>
      <c r="F545" s="601" t="s">
        <v>982</v>
      </c>
      <c r="H545" s="600" t="s">
        <v>5</v>
      </c>
      <c r="L545" s="598"/>
      <c r="M545" s="602"/>
      <c r="N545" s="603"/>
      <c r="O545" s="603"/>
      <c r="P545" s="603"/>
      <c r="Q545" s="603"/>
      <c r="R545" s="603"/>
      <c r="S545" s="603"/>
      <c r="T545" s="604"/>
      <c r="AT545" s="600" t="s">
        <v>205</v>
      </c>
      <c r="AU545" s="600" t="s">
        <v>89</v>
      </c>
      <c r="AV545" s="599" t="s">
        <v>11</v>
      </c>
      <c r="AW545" s="599" t="s">
        <v>43</v>
      </c>
      <c r="AX545" s="599" t="s">
        <v>82</v>
      </c>
      <c r="AY545" s="600" t="s">
        <v>197</v>
      </c>
    </row>
    <row r="546" spans="2:65" s="606" customFormat="1">
      <c r="B546" s="605"/>
      <c r="D546" s="594" t="s">
        <v>205</v>
      </c>
      <c r="E546" s="607" t="s">
        <v>5</v>
      </c>
      <c r="F546" s="608" t="s">
        <v>2294</v>
      </c>
      <c r="H546" s="609">
        <v>1.4750000000000001</v>
      </c>
      <c r="L546" s="605"/>
      <c r="M546" s="610"/>
      <c r="N546" s="611"/>
      <c r="O546" s="611"/>
      <c r="P546" s="611"/>
      <c r="Q546" s="611"/>
      <c r="R546" s="611"/>
      <c r="S546" s="611"/>
      <c r="T546" s="612"/>
      <c r="AT546" s="607" t="s">
        <v>205</v>
      </c>
      <c r="AU546" s="607" t="s">
        <v>89</v>
      </c>
      <c r="AV546" s="606" t="s">
        <v>89</v>
      </c>
      <c r="AW546" s="606" t="s">
        <v>43</v>
      </c>
      <c r="AX546" s="606" t="s">
        <v>82</v>
      </c>
      <c r="AY546" s="607" t="s">
        <v>197</v>
      </c>
    </row>
    <row r="547" spans="2:65" s="622" customFormat="1">
      <c r="B547" s="621"/>
      <c r="D547" s="594" t="s">
        <v>205</v>
      </c>
      <c r="E547" s="623" t="s">
        <v>5</v>
      </c>
      <c r="F547" s="624" t="s">
        <v>449</v>
      </c>
      <c r="H547" s="625">
        <v>21.398</v>
      </c>
      <c r="L547" s="621"/>
      <c r="M547" s="626"/>
      <c r="N547" s="627"/>
      <c r="O547" s="627"/>
      <c r="P547" s="627"/>
      <c r="Q547" s="627"/>
      <c r="R547" s="627"/>
      <c r="S547" s="627"/>
      <c r="T547" s="628"/>
      <c r="AT547" s="623" t="s">
        <v>205</v>
      </c>
      <c r="AU547" s="623" t="s">
        <v>89</v>
      </c>
      <c r="AV547" s="622" t="s">
        <v>114</v>
      </c>
      <c r="AW547" s="622" t="s">
        <v>43</v>
      </c>
      <c r="AX547" s="622" t="s">
        <v>82</v>
      </c>
      <c r="AY547" s="623" t="s">
        <v>197</v>
      </c>
    </row>
    <row r="548" spans="2:65" s="614" customFormat="1">
      <c r="B548" s="613"/>
      <c r="D548" s="594" t="s">
        <v>205</v>
      </c>
      <c r="E548" s="615" t="s">
        <v>5</v>
      </c>
      <c r="F548" s="616" t="s">
        <v>210</v>
      </c>
      <c r="H548" s="617">
        <v>110.40300000000001</v>
      </c>
      <c r="L548" s="613"/>
      <c r="M548" s="618"/>
      <c r="N548" s="619"/>
      <c r="O548" s="619"/>
      <c r="P548" s="619"/>
      <c r="Q548" s="619"/>
      <c r="R548" s="619"/>
      <c r="S548" s="619"/>
      <c r="T548" s="620"/>
      <c r="AT548" s="615" t="s">
        <v>205</v>
      </c>
      <c r="AU548" s="615" t="s">
        <v>89</v>
      </c>
      <c r="AV548" s="614" t="s">
        <v>129</v>
      </c>
      <c r="AW548" s="614" t="s">
        <v>43</v>
      </c>
      <c r="AX548" s="614" t="s">
        <v>11</v>
      </c>
      <c r="AY548" s="615" t="s">
        <v>197</v>
      </c>
    </row>
    <row r="549" spans="2:65" s="492" customFormat="1" ht="38.25" customHeight="1">
      <c r="B549" s="493"/>
      <c r="C549" s="572" t="s">
        <v>884</v>
      </c>
      <c r="D549" s="572" t="s">
        <v>199</v>
      </c>
      <c r="E549" s="573" t="s">
        <v>2297</v>
      </c>
      <c r="F549" s="574" t="s">
        <v>2298</v>
      </c>
      <c r="G549" s="575" t="s">
        <v>290</v>
      </c>
      <c r="H549" s="576">
        <v>110.40300000000001</v>
      </c>
      <c r="I549" s="7"/>
      <c r="J549" s="577">
        <f>ROUND(I549*H549,0)</f>
        <v>0</v>
      </c>
      <c r="K549" s="574" t="s">
        <v>203</v>
      </c>
      <c r="L549" s="493"/>
      <c r="M549" s="578" t="s">
        <v>5</v>
      </c>
      <c r="N549" s="579" t="s">
        <v>53</v>
      </c>
      <c r="O549" s="494"/>
      <c r="P549" s="580">
        <f>O549*H549</f>
        <v>0</v>
      </c>
      <c r="Q549" s="580">
        <v>0</v>
      </c>
      <c r="R549" s="580">
        <f>Q549*H549</f>
        <v>0</v>
      </c>
      <c r="S549" s="580">
        <v>0</v>
      </c>
      <c r="T549" s="581">
        <f>S549*H549</f>
        <v>0</v>
      </c>
      <c r="AR549" s="482" t="s">
        <v>129</v>
      </c>
      <c r="AT549" s="482" t="s">
        <v>199</v>
      </c>
      <c r="AU549" s="482" t="s">
        <v>89</v>
      </c>
      <c r="AY549" s="482" t="s">
        <v>197</v>
      </c>
      <c r="BE549" s="582">
        <f>IF(N549="základní",J549,0)</f>
        <v>0</v>
      </c>
      <c r="BF549" s="582">
        <f>IF(N549="snížená",J549,0)</f>
        <v>0</v>
      </c>
      <c r="BG549" s="582">
        <f>IF(N549="zákl. přenesená",J549,0)</f>
        <v>0</v>
      </c>
      <c r="BH549" s="582">
        <f>IF(N549="sníž. přenesená",J549,0)</f>
        <v>0</v>
      </c>
      <c r="BI549" s="582">
        <f>IF(N549="nulová",J549,0)</f>
        <v>0</v>
      </c>
      <c r="BJ549" s="482" t="s">
        <v>11</v>
      </c>
      <c r="BK549" s="582">
        <f>ROUND(I549*H549,0)</f>
        <v>0</v>
      </c>
      <c r="BL549" s="482" t="s">
        <v>129</v>
      </c>
      <c r="BM549" s="482" t="s">
        <v>2299</v>
      </c>
    </row>
    <row r="550" spans="2:65" s="492" customFormat="1" ht="148.5">
      <c r="B550" s="493"/>
      <c r="D550" s="594" t="s">
        <v>257</v>
      </c>
      <c r="F550" s="595" t="s">
        <v>2289</v>
      </c>
      <c r="L550" s="493"/>
      <c r="M550" s="596"/>
      <c r="N550" s="494"/>
      <c r="O550" s="494"/>
      <c r="P550" s="494"/>
      <c r="Q550" s="494"/>
      <c r="R550" s="494"/>
      <c r="S550" s="494"/>
      <c r="T550" s="597"/>
      <c r="AT550" s="482" t="s">
        <v>257</v>
      </c>
      <c r="AU550" s="482" t="s">
        <v>89</v>
      </c>
    </row>
    <row r="551" spans="2:65" s="492" customFormat="1" ht="51" customHeight="1">
      <c r="B551" s="493"/>
      <c r="C551" s="572" t="s">
        <v>890</v>
      </c>
      <c r="D551" s="572" t="s">
        <v>199</v>
      </c>
      <c r="E551" s="573" t="s">
        <v>2300</v>
      </c>
      <c r="F551" s="574" t="s">
        <v>2301</v>
      </c>
      <c r="G551" s="575" t="s">
        <v>290</v>
      </c>
      <c r="H551" s="576">
        <v>623.625</v>
      </c>
      <c r="I551" s="7"/>
      <c r="J551" s="577">
        <f>ROUND(I551*H551,0)</f>
        <v>0</v>
      </c>
      <c r="K551" s="574" t="s">
        <v>203</v>
      </c>
      <c r="L551" s="493"/>
      <c r="M551" s="578" t="s">
        <v>5</v>
      </c>
      <c r="N551" s="579" t="s">
        <v>53</v>
      </c>
      <c r="O551" s="494"/>
      <c r="P551" s="580">
        <f>O551*H551</f>
        <v>0</v>
      </c>
      <c r="Q551" s="580">
        <v>1.09E-3</v>
      </c>
      <c r="R551" s="580">
        <f>Q551*H551</f>
        <v>0.67975125000000003</v>
      </c>
      <c r="S551" s="580">
        <v>0</v>
      </c>
      <c r="T551" s="581">
        <f>S551*H551</f>
        <v>0</v>
      </c>
      <c r="AR551" s="482" t="s">
        <v>129</v>
      </c>
      <c r="AT551" s="482" t="s">
        <v>199</v>
      </c>
      <c r="AU551" s="482" t="s">
        <v>89</v>
      </c>
      <c r="AY551" s="482" t="s">
        <v>197</v>
      </c>
      <c r="BE551" s="582">
        <f>IF(N551="základní",J551,0)</f>
        <v>0</v>
      </c>
      <c r="BF551" s="582">
        <f>IF(N551="snížená",J551,0)</f>
        <v>0</v>
      </c>
      <c r="BG551" s="582">
        <f>IF(N551="zákl. přenesená",J551,0)</f>
        <v>0</v>
      </c>
      <c r="BH551" s="582">
        <f>IF(N551="sníž. přenesená",J551,0)</f>
        <v>0</v>
      </c>
      <c r="BI551" s="582">
        <f>IF(N551="nulová",J551,0)</f>
        <v>0</v>
      </c>
      <c r="BJ551" s="482" t="s">
        <v>11</v>
      </c>
      <c r="BK551" s="582">
        <f>ROUND(I551*H551,0)</f>
        <v>0</v>
      </c>
      <c r="BL551" s="482" t="s">
        <v>129</v>
      </c>
      <c r="BM551" s="482" t="s">
        <v>2302</v>
      </c>
    </row>
    <row r="552" spans="2:65" s="492" customFormat="1" ht="148.5">
      <c r="B552" s="493"/>
      <c r="D552" s="594" t="s">
        <v>257</v>
      </c>
      <c r="F552" s="595" t="s">
        <v>2289</v>
      </c>
      <c r="L552" s="493"/>
      <c r="M552" s="596"/>
      <c r="N552" s="494"/>
      <c r="O552" s="494"/>
      <c r="P552" s="494"/>
      <c r="Q552" s="494"/>
      <c r="R552" s="494"/>
      <c r="S552" s="494"/>
      <c r="T552" s="597"/>
      <c r="AT552" s="482" t="s">
        <v>257</v>
      </c>
      <c r="AU552" s="482" t="s">
        <v>89</v>
      </c>
    </row>
    <row r="553" spans="2:65" s="599" customFormat="1">
      <c r="B553" s="598"/>
      <c r="D553" s="594" t="s">
        <v>205</v>
      </c>
      <c r="E553" s="600" t="s">
        <v>5</v>
      </c>
      <c r="F553" s="601" t="s">
        <v>2290</v>
      </c>
      <c r="H553" s="600" t="s">
        <v>5</v>
      </c>
      <c r="L553" s="598"/>
      <c r="M553" s="602"/>
      <c r="N553" s="603"/>
      <c r="O553" s="603"/>
      <c r="P553" s="603"/>
      <c r="Q553" s="603"/>
      <c r="R553" s="603"/>
      <c r="S553" s="603"/>
      <c r="T553" s="604"/>
      <c r="AT553" s="600" t="s">
        <v>205</v>
      </c>
      <c r="AU553" s="600" t="s">
        <v>89</v>
      </c>
      <c r="AV553" s="599" t="s">
        <v>11</v>
      </c>
      <c r="AW553" s="599" t="s">
        <v>43</v>
      </c>
      <c r="AX553" s="599" t="s">
        <v>82</v>
      </c>
      <c r="AY553" s="600" t="s">
        <v>197</v>
      </c>
    </row>
    <row r="554" spans="2:65" s="599" customFormat="1">
      <c r="B554" s="598"/>
      <c r="D554" s="594" t="s">
        <v>205</v>
      </c>
      <c r="E554" s="600" t="s">
        <v>5</v>
      </c>
      <c r="F554" s="601" t="s">
        <v>215</v>
      </c>
      <c r="H554" s="600" t="s">
        <v>5</v>
      </c>
      <c r="L554" s="598"/>
      <c r="M554" s="602"/>
      <c r="N554" s="603"/>
      <c r="O554" s="603"/>
      <c r="P554" s="603"/>
      <c r="Q554" s="603"/>
      <c r="R554" s="603"/>
      <c r="S554" s="603"/>
      <c r="T554" s="604"/>
      <c r="AT554" s="600" t="s">
        <v>205</v>
      </c>
      <c r="AU554" s="600" t="s">
        <v>89</v>
      </c>
      <c r="AV554" s="599" t="s">
        <v>11</v>
      </c>
      <c r="AW554" s="599" t="s">
        <v>43</v>
      </c>
      <c r="AX554" s="599" t="s">
        <v>82</v>
      </c>
      <c r="AY554" s="600" t="s">
        <v>197</v>
      </c>
    </row>
    <row r="555" spans="2:65" s="606" customFormat="1">
      <c r="B555" s="605"/>
      <c r="D555" s="594" t="s">
        <v>205</v>
      </c>
      <c r="E555" s="607" t="s">
        <v>5</v>
      </c>
      <c r="F555" s="608" t="s">
        <v>2303</v>
      </c>
      <c r="H555" s="609">
        <v>198.49199999999999</v>
      </c>
      <c r="L555" s="605"/>
      <c r="M555" s="610"/>
      <c r="N555" s="611"/>
      <c r="O555" s="611"/>
      <c r="P555" s="611"/>
      <c r="Q555" s="611"/>
      <c r="R555" s="611"/>
      <c r="S555" s="611"/>
      <c r="T555" s="612"/>
      <c r="AT555" s="607" t="s">
        <v>205</v>
      </c>
      <c r="AU555" s="607" t="s">
        <v>89</v>
      </c>
      <c r="AV555" s="606" t="s">
        <v>89</v>
      </c>
      <c r="AW555" s="606" t="s">
        <v>43</v>
      </c>
      <c r="AX555" s="606" t="s">
        <v>82</v>
      </c>
      <c r="AY555" s="607" t="s">
        <v>197</v>
      </c>
    </row>
    <row r="556" spans="2:65" s="599" customFormat="1">
      <c r="B556" s="598"/>
      <c r="D556" s="594" t="s">
        <v>205</v>
      </c>
      <c r="E556" s="600" t="s">
        <v>5</v>
      </c>
      <c r="F556" s="601" t="s">
        <v>982</v>
      </c>
      <c r="H556" s="600" t="s">
        <v>5</v>
      </c>
      <c r="L556" s="598"/>
      <c r="M556" s="602"/>
      <c r="N556" s="603"/>
      <c r="O556" s="603"/>
      <c r="P556" s="603"/>
      <c r="Q556" s="603"/>
      <c r="R556" s="603"/>
      <c r="S556" s="603"/>
      <c r="T556" s="604"/>
      <c r="AT556" s="600" t="s">
        <v>205</v>
      </c>
      <c r="AU556" s="600" t="s">
        <v>89</v>
      </c>
      <c r="AV556" s="599" t="s">
        <v>11</v>
      </c>
      <c r="AW556" s="599" t="s">
        <v>43</v>
      </c>
      <c r="AX556" s="599" t="s">
        <v>82</v>
      </c>
      <c r="AY556" s="600" t="s">
        <v>197</v>
      </c>
    </row>
    <row r="557" spans="2:65" s="606" customFormat="1">
      <c r="B557" s="605"/>
      <c r="D557" s="594" t="s">
        <v>205</v>
      </c>
      <c r="E557" s="607" t="s">
        <v>5</v>
      </c>
      <c r="F557" s="608" t="s">
        <v>2304</v>
      </c>
      <c r="H557" s="609">
        <v>2.65</v>
      </c>
      <c r="L557" s="605"/>
      <c r="M557" s="610"/>
      <c r="N557" s="611"/>
      <c r="O557" s="611"/>
      <c r="P557" s="611"/>
      <c r="Q557" s="611"/>
      <c r="R557" s="611"/>
      <c r="S557" s="611"/>
      <c r="T557" s="612"/>
      <c r="AT557" s="607" t="s">
        <v>205</v>
      </c>
      <c r="AU557" s="607" t="s">
        <v>89</v>
      </c>
      <c r="AV557" s="606" t="s">
        <v>89</v>
      </c>
      <c r="AW557" s="606" t="s">
        <v>43</v>
      </c>
      <c r="AX557" s="606" t="s">
        <v>82</v>
      </c>
      <c r="AY557" s="607" t="s">
        <v>197</v>
      </c>
    </row>
    <row r="558" spans="2:65" s="606" customFormat="1">
      <c r="B558" s="605"/>
      <c r="D558" s="594" t="s">
        <v>205</v>
      </c>
      <c r="E558" s="607" t="s">
        <v>5</v>
      </c>
      <c r="F558" s="608" t="s">
        <v>2305</v>
      </c>
      <c r="H558" s="609">
        <v>1.5</v>
      </c>
      <c r="L558" s="605"/>
      <c r="M558" s="610"/>
      <c r="N558" s="611"/>
      <c r="O558" s="611"/>
      <c r="P558" s="611"/>
      <c r="Q558" s="611"/>
      <c r="R558" s="611"/>
      <c r="S558" s="611"/>
      <c r="T558" s="612"/>
      <c r="AT558" s="607" t="s">
        <v>205</v>
      </c>
      <c r="AU558" s="607" t="s">
        <v>89</v>
      </c>
      <c r="AV558" s="606" t="s">
        <v>89</v>
      </c>
      <c r="AW558" s="606" t="s">
        <v>43</v>
      </c>
      <c r="AX558" s="606" t="s">
        <v>82</v>
      </c>
      <c r="AY558" s="607" t="s">
        <v>197</v>
      </c>
    </row>
    <row r="559" spans="2:65" s="622" customFormat="1">
      <c r="B559" s="621"/>
      <c r="D559" s="594" t="s">
        <v>205</v>
      </c>
      <c r="E559" s="623" t="s">
        <v>5</v>
      </c>
      <c r="F559" s="624" t="s">
        <v>222</v>
      </c>
      <c r="H559" s="625">
        <v>202.642</v>
      </c>
      <c r="L559" s="621"/>
      <c r="M559" s="626"/>
      <c r="N559" s="627"/>
      <c r="O559" s="627"/>
      <c r="P559" s="627"/>
      <c r="Q559" s="627"/>
      <c r="R559" s="627"/>
      <c r="S559" s="627"/>
      <c r="T559" s="628"/>
      <c r="AT559" s="623" t="s">
        <v>205</v>
      </c>
      <c r="AU559" s="623" t="s">
        <v>89</v>
      </c>
      <c r="AV559" s="622" t="s">
        <v>114</v>
      </c>
      <c r="AW559" s="622" t="s">
        <v>43</v>
      </c>
      <c r="AX559" s="622" t="s">
        <v>82</v>
      </c>
      <c r="AY559" s="623" t="s">
        <v>197</v>
      </c>
    </row>
    <row r="560" spans="2:65" s="599" customFormat="1">
      <c r="B560" s="598"/>
      <c r="D560" s="594" t="s">
        <v>205</v>
      </c>
      <c r="E560" s="600" t="s">
        <v>5</v>
      </c>
      <c r="F560" s="601" t="s">
        <v>223</v>
      </c>
      <c r="H560" s="600" t="s">
        <v>5</v>
      </c>
      <c r="L560" s="598"/>
      <c r="M560" s="602"/>
      <c r="N560" s="603"/>
      <c r="O560" s="603"/>
      <c r="P560" s="603"/>
      <c r="Q560" s="603"/>
      <c r="R560" s="603"/>
      <c r="S560" s="603"/>
      <c r="T560" s="604"/>
      <c r="AT560" s="600" t="s">
        <v>205</v>
      </c>
      <c r="AU560" s="600" t="s">
        <v>89</v>
      </c>
      <c r="AV560" s="599" t="s">
        <v>11</v>
      </c>
      <c r="AW560" s="599" t="s">
        <v>43</v>
      </c>
      <c r="AX560" s="599" t="s">
        <v>82</v>
      </c>
      <c r="AY560" s="600" t="s">
        <v>197</v>
      </c>
    </row>
    <row r="561" spans="2:51" s="606" customFormat="1">
      <c r="B561" s="605"/>
      <c r="D561" s="594" t="s">
        <v>205</v>
      </c>
      <c r="E561" s="607" t="s">
        <v>5</v>
      </c>
      <c r="F561" s="608" t="s">
        <v>2306</v>
      </c>
      <c r="H561" s="609">
        <v>74.438999999999993</v>
      </c>
      <c r="L561" s="605"/>
      <c r="M561" s="610"/>
      <c r="N561" s="611"/>
      <c r="O561" s="611"/>
      <c r="P561" s="611"/>
      <c r="Q561" s="611"/>
      <c r="R561" s="611"/>
      <c r="S561" s="611"/>
      <c r="T561" s="612"/>
      <c r="AT561" s="607" t="s">
        <v>205</v>
      </c>
      <c r="AU561" s="607" t="s">
        <v>89</v>
      </c>
      <c r="AV561" s="606" t="s">
        <v>89</v>
      </c>
      <c r="AW561" s="606" t="s">
        <v>43</v>
      </c>
      <c r="AX561" s="606" t="s">
        <v>82</v>
      </c>
      <c r="AY561" s="607" t="s">
        <v>197</v>
      </c>
    </row>
    <row r="562" spans="2:51" s="599" customFormat="1">
      <c r="B562" s="598"/>
      <c r="D562" s="594" t="s">
        <v>205</v>
      </c>
      <c r="E562" s="600" t="s">
        <v>5</v>
      </c>
      <c r="F562" s="601" t="s">
        <v>982</v>
      </c>
      <c r="H562" s="600" t="s">
        <v>5</v>
      </c>
      <c r="L562" s="598"/>
      <c r="M562" s="602"/>
      <c r="N562" s="603"/>
      <c r="O562" s="603"/>
      <c r="P562" s="603"/>
      <c r="Q562" s="603"/>
      <c r="R562" s="603"/>
      <c r="S562" s="603"/>
      <c r="T562" s="604"/>
      <c r="AT562" s="600" t="s">
        <v>205</v>
      </c>
      <c r="AU562" s="600" t="s">
        <v>89</v>
      </c>
      <c r="AV562" s="599" t="s">
        <v>11</v>
      </c>
      <c r="AW562" s="599" t="s">
        <v>43</v>
      </c>
      <c r="AX562" s="599" t="s">
        <v>82</v>
      </c>
      <c r="AY562" s="600" t="s">
        <v>197</v>
      </c>
    </row>
    <row r="563" spans="2:51" s="606" customFormat="1">
      <c r="B563" s="605"/>
      <c r="D563" s="594" t="s">
        <v>205</v>
      </c>
      <c r="E563" s="607" t="s">
        <v>5</v>
      </c>
      <c r="F563" s="608" t="s">
        <v>2304</v>
      </c>
      <c r="H563" s="609">
        <v>2.65</v>
      </c>
      <c r="L563" s="605"/>
      <c r="M563" s="610"/>
      <c r="N563" s="611"/>
      <c r="O563" s="611"/>
      <c r="P563" s="611"/>
      <c r="Q563" s="611"/>
      <c r="R563" s="611"/>
      <c r="S563" s="611"/>
      <c r="T563" s="612"/>
      <c r="AT563" s="607" t="s">
        <v>205</v>
      </c>
      <c r="AU563" s="607" t="s">
        <v>89</v>
      </c>
      <c r="AV563" s="606" t="s">
        <v>89</v>
      </c>
      <c r="AW563" s="606" t="s">
        <v>43</v>
      </c>
      <c r="AX563" s="606" t="s">
        <v>82</v>
      </c>
      <c r="AY563" s="607" t="s">
        <v>197</v>
      </c>
    </row>
    <row r="564" spans="2:51" s="622" customFormat="1">
      <c r="B564" s="621"/>
      <c r="D564" s="594" t="s">
        <v>205</v>
      </c>
      <c r="E564" s="623" t="s">
        <v>5</v>
      </c>
      <c r="F564" s="624" t="s">
        <v>237</v>
      </c>
      <c r="H564" s="625">
        <v>77.088999999999999</v>
      </c>
      <c r="L564" s="621"/>
      <c r="M564" s="626"/>
      <c r="N564" s="627"/>
      <c r="O564" s="627"/>
      <c r="P564" s="627"/>
      <c r="Q564" s="627"/>
      <c r="R564" s="627"/>
      <c r="S564" s="627"/>
      <c r="T564" s="628"/>
      <c r="AT564" s="623" t="s">
        <v>205</v>
      </c>
      <c r="AU564" s="623" t="s">
        <v>89</v>
      </c>
      <c r="AV564" s="622" t="s">
        <v>114</v>
      </c>
      <c r="AW564" s="622" t="s">
        <v>43</v>
      </c>
      <c r="AX564" s="622" t="s">
        <v>82</v>
      </c>
      <c r="AY564" s="623" t="s">
        <v>197</v>
      </c>
    </row>
    <row r="565" spans="2:51" s="599" customFormat="1">
      <c r="B565" s="598"/>
      <c r="D565" s="594" t="s">
        <v>205</v>
      </c>
      <c r="E565" s="600" t="s">
        <v>5</v>
      </c>
      <c r="F565" s="601" t="s">
        <v>238</v>
      </c>
      <c r="H565" s="600" t="s">
        <v>5</v>
      </c>
      <c r="L565" s="598"/>
      <c r="M565" s="602"/>
      <c r="N565" s="603"/>
      <c r="O565" s="603"/>
      <c r="P565" s="603"/>
      <c r="Q565" s="603"/>
      <c r="R565" s="603"/>
      <c r="S565" s="603"/>
      <c r="T565" s="604"/>
      <c r="AT565" s="600" t="s">
        <v>205</v>
      </c>
      <c r="AU565" s="600" t="s">
        <v>89</v>
      </c>
      <c r="AV565" s="599" t="s">
        <v>11</v>
      </c>
      <c r="AW565" s="599" t="s">
        <v>43</v>
      </c>
      <c r="AX565" s="599" t="s">
        <v>82</v>
      </c>
      <c r="AY565" s="600" t="s">
        <v>197</v>
      </c>
    </row>
    <row r="566" spans="2:51" s="606" customFormat="1">
      <c r="B566" s="605"/>
      <c r="D566" s="594" t="s">
        <v>205</v>
      </c>
      <c r="E566" s="607" t="s">
        <v>5</v>
      </c>
      <c r="F566" s="608" t="s">
        <v>2306</v>
      </c>
      <c r="H566" s="609">
        <v>74.438999999999993</v>
      </c>
      <c r="L566" s="605"/>
      <c r="M566" s="610"/>
      <c r="N566" s="611"/>
      <c r="O566" s="611"/>
      <c r="P566" s="611"/>
      <c r="Q566" s="611"/>
      <c r="R566" s="611"/>
      <c r="S566" s="611"/>
      <c r="T566" s="612"/>
      <c r="AT566" s="607" t="s">
        <v>205</v>
      </c>
      <c r="AU566" s="607" t="s">
        <v>89</v>
      </c>
      <c r="AV566" s="606" t="s">
        <v>89</v>
      </c>
      <c r="AW566" s="606" t="s">
        <v>43</v>
      </c>
      <c r="AX566" s="606" t="s">
        <v>82</v>
      </c>
      <c r="AY566" s="607" t="s">
        <v>197</v>
      </c>
    </row>
    <row r="567" spans="2:51" s="599" customFormat="1">
      <c r="B567" s="598"/>
      <c r="D567" s="594" t="s">
        <v>205</v>
      </c>
      <c r="E567" s="600" t="s">
        <v>5</v>
      </c>
      <c r="F567" s="601" t="s">
        <v>982</v>
      </c>
      <c r="H567" s="600" t="s">
        <v>5</v>
      </c>
      <c r="L567" s="598"/>
      <c r="M567" s="602"/>
      <c r="N567" s="603"/>
      <c r="O567" s="603"/>
      <c r="P567" s="603"/>
      <c r="Q567" s="603"/>
      <c r="R567" s="603"/>
      <c r="S567" s="603"/>
      <c r="T567" s="604"/>
      <c r="AT567" s="600" t="s">
        <v>205</v>
      </c>
      <c r="AU567" s="600" t="s">
        <v>89</v>
      </c>
      <c r="AV567" s="599" t="s">
        <v>11</v>
      </c>
      <c r="AW567" s="599" t="s">
        <v>43</v>
      </c>
      <c r="AX567" s="599" t="s">
        <v>82</v>
      </c>
      <c r="AY567" s="600" t="s">
        <v>197</v>
      </c>
    </row>
    <row r="568" spans="2:51" s="606" customFormat="1">
      <c r="B568" s="605"/>
      <c r="D568" s="594" t="s">
        <v>205</v>
      </c>
      <c r="E568" s="607" t="s">
        <v>5</v>
      </c>
      <c r="F568" s="608" t="s">
        <v>2304</v>
      </c>
      <c r="H568" s="609">
        <v>2.65</v>
      </c>
      <c r="L568" s="605"/>
      <c r="M568" s="610"/>
      <c r="N568" s="611"/>
      <c r="O568" s="611"/>
      <c r="P568" s="611"/>
      <c r="Q568" s="611"/>
      <c r="R568" s="611"/>
      <c r="S568" s="611"/>
      <c r="T568" s="612"/>
      <c r="AT568" s="607" t="s">
        <v>205</v>
      </c>
      <c r="AU568" s="607" t="s">
        <v>89</v>
      </c>
      <c r="AV568" s="606" t="s">
        <v>89</v>
      </c>
      <c r="AW568" s="606" t="s">
        <v>43</v>
      </c>
      <c r="AX568" s="606" t="s">
        <v>82</v>
      </c>
      <c r="AY568" s="607" t="s">
        <v>197</v>
      </c>
    </row>
    <row r="569" spans="2:51" s="622" customFormat="1">
      <c r="B569" s="621"/>
      <c r="D569" s="594" t="s">
        <v>205</v>
      </c>
      <c r="E569" s="623" t="s">
        <v>5</v>
      </c>
      <c r="F569" s="624" t="s">
        <v>243</v>
      </c>
      <c r="H569" s="625">
        <v>77.088999999999999</v>
      </c>
      <c r="L569" s="621"/>
      <c r="M569" s="626"/>
      <c r="N569" s="627"/>
      <c r="O569" s="627"/>
      <c r="P569" s="627"/>
      <c r="Q569" s="627"/>
      <c r="R569" s="627"/>
      <c r="S569" s="627"/>
      <c r="T569" s="628"/>
      <c r="AT569" s="623" t="s">
        <v>205</v>
      </c>
      <c r="AU569" s="623" t="s">
        <v>89</v>
      </c>
      <c r="AV569" s="622" t="s">
        <v>114</v>
      </c>
      <c r="AW569" s="622" t="s">
        <v>43</v>
      </c>
      <c r="AX569" s="622" t="s">
        <v>82</v>
      </c>
      <c r="AY569" s="623" t="s">
        <v>197</v>
      </c>
    </row>
    <row r="570" spans="2:51" s="599" customFormat="1">
      <c r="B570" s="598"/>
      <c r="D570" s="594" t="s">
        <v>205</v>
      </c>
      <c r="E570" s="600" t="s">
        <v>5</v>
      </c>
      <c r="F570" s="601" t="s">
        <v>244</v>
      </c>
      <c r="H570" s="600" t="s">
        <v>5</v>
      </c>
      <c r="L570" s="598"/>
      <c r="M570" s="602"/>
      <c r="N570" s="603"/>
      <c r="O570" s="603"/>
      <c r="P570" s="603"/>
      <c r="Q570" s="603"/>
      <c r="R570" s="603"/>
      <c r="S570" s="603"/>
      <c r="T570" s="604"/>
      <c r="AT570" s="600" t="s">
        <v>205</v>
      </c>
      <c r="AU570" s="600" t="s">
        <v>89</v>
      </c>
      <c r="AV570" s="599" t="s">
        <v>11</v>
      </c>
      <c r="AW570" s="599" t="s">
        <v>43</v>
      </c>
      <c r="AX570" s="599" t="s">
        <v>82</v>
      </c>
      <c r="AY570" s="600" t="s">
        <v>197</v>
      </c>
    </row>
    <row r="571" spans="2:51" s="606" customFormat="1">
      <c r="B571" s="605"/>
      <c r="D571" s="594" t="s">
        <v>205</v>
      </c>
      <c r="E571" s="607" t="s">
        <v>5</v>
      </c>
      <c r="F571" s="608" t="s">
        <v>2306</v>
      </c>
      <c r="H571" s="609">
        <v>74.438999999999993</v>
      </c>
      <c r="L571" s="605"/>
      <c r="M571" s="610"/>
      <c r="N571" s="611"/>
      <c r="O571" s="611"/>
      <c r="P571" s="611"/>
      <c r="Q571" s="611"/>
      <c r="R571" s="611"/>
      <c r="S571" s="611"/>
      <c r="T571" s="612"/>
      <c r="AT571" s="607" t="s">
        <v>205</v>
      </c>
      <c r="AU571" s="607" t="s">
        <v>89</v>
      </c>
      <c r="AV571" s="606" t="s">
        <v>89</v>
      </c>
      <c r="AW571" s="606" t="s">
        <v>43</v>
      </c>
      <c r="AX571" s="606" t="s">
        <v>82</v>
      </c>
      <c r="AY571" s="607" t="s">
        <v>197</v>
      </c>
    </row>
    <row r="572" spans="2:51" s="599" customFormat="1">
      <c r="B572" s="598"/>
      <c r="D572" s="594" t="s">
        <v>205</v>
      </c>
      <c r="E572" s="600" t="s">
        <v>5</v>
      </c>
      <c r="F572" s="601" t="s">
        <v>982</v>
      </c>
      <c r="H572" s="600" t="s">
        <v>5</v>
      </c>
      <c r="L572" s="598"/>
      <c r="M572" s="602"/>
      <c r="N572" s="603"/>
      <c r="O572" s="603"/>
      <c r="P572" s="603"/>
      <c r="Q572" s="603"/>
      <c r="R572" s="603"/>
      <c r="S572" s="603"/>
      <c r="T572" s="604"/>
      <c r="AT572" s="600" t="s">
        <v>205</v>
      </c>
      <c r="AU572" s="600" t="s">
        <v>89</v>
      </c>
      <c r="AV572" s="599" t="s">
        <v>11</v>
      </c>
      <c r="AW572" s="599" t="s">
        <v>43</v>
      </c>
      <c r="AX572" s="599" t="s">
        <v>82</v>
      </c>
      <c r="AY572" s="600" t="s">
        <v>197</v>
      </c>
    </row>
    <row r="573" spans="2:51" s="606" customFormat="1">
      <c r="B573" s="605"/>
      <c r="D573" s="594" t="s">
        <v>205</v>
      </c>
      <c r="E573" s="607" t="s">
        <v>5</v>
      </c>
      <c r="F573" s="608" t="s">
        <v>2304</v>
      </c>
      <c r="H573" s="609">
        <v>2.65</v>
      </c>
      <c r="L573" s="605"/>
      <c r="M573" s="610"/>
      <c r="N573" s="611"/>
      <c r="O573" s="611"/>
      <c r="P573" s="611"/>
      <c r="Q573" s="611"/>
      <c r="R573" s="611"/>
      <c r="S573" s="611"/>
      <c r="T573" s="612"/>
      <c r="AT573" s="607" t="s">
        <v>205</v>
      </c>
      <c r="AU573" s="607" t="s">
        <v>89</v>
      </c>
      <c r="AV573" s="606" t="s">
        <v>89</v>
      </c>
      <c r="AW573" s="606" t="s">
        <v>43</v>
      </c>
      <c r="AX573" s="606" t="s">
        <v>82</v>
      </c>
      <c r="AY573" s="607" t="s">
        <v>197</v>
      </c>
    </row>
    <row r="574" spans="2:51" s="622" customFormat="1">
      <c r="B574" s="621"/>
      <c r="D574" s="594" t="s">
        <v>205</v>
      </c>
      <c r="E574" s="623" t="s">
        <v>5</v>
      </c>
      <c r="F574" s="624" t="s">
        <v>248</v>
      </c>
      <c r="H574" s="625">
        <v>77.088999999999999</v>
      </c>
      <c r="L574" s="621"/>
      <c r="M574" s="626"/>
      <c r="N574" s="627"/>
      <c r="O574" s="627"/>
      <c r="P574" s="627"/>
      <c r="Q574" s="627"/>
      <c r="R574" s="627"/>
      <c r="S574" s="627"/>
      <c r="T574" s="628"/>
      <c r="AT574" s="623" t="s">
        <v>205</v>
      </c>
      <c r="AU574" s="623" t="s">
        <v>89</v>
      </c>
      <c r="AV574" s="622" t="s">
        <v>114</v>
      </c>
      <c r="AW574" s="622" t="s">
        <v>43</v>
      </c>
      <c r="AX574" s="622" t="s">
        <v>82</v>
      </c>
      <c r="AY574" s="623" t="s">
        <v>197</v>
      </c>
    </row>
    <row r="575" spans="2:51" s="599" customFormat="1">
      <c r="B575" s="598"/>
      <c r="D575" s="594" t="s">
        <v>205</v>
      </c>
      <c r="E575" s="600" t="s">
        <v>5</v>
      </c>
      <c r="F575" s="601" t="s">
        <v>249</v>
      </c>
      <c r="H575" s="600" t="s">
        <v>5</v>
      </c>
      <c r="L575" s="598"/>
      <c r="M575" s="602"/>
      <c r="N575" s="603"/>
      <c r="O575" s="603"/>
      <c r="P575" s="603"/>
      <c r="Q575" s="603"/>
      <c r="R575" s="603"/>
      <c r="S575" s="603"/>
      <c r="T575" s="604"/>
      <c r="AT575" s="600" t="s">
        <v>205</v>
      </c>
      <c r="AU575" s="600" t="s">
        <v>89</v>
      </c>
      <c r="AV575" s="599" t="s">
        <v>11</v>
      </c>
      <c r="AW575" s="599" t="s">
        <v>43</v>
      </c>
      <c r="AX575" s="599" t="s">
        <v>82</v>
      </c>
      <c r="AY575" s="600" t="s">
        <v>197</v>
      </c>
    </row>
    <row r="576" spans="2:51" s="606" customFormat="1">
      <c r="B576" s="605"/>
      <c r="D576" s="594" t="s">
        <v>205</v>
      </c>
      <c r="E576" s="607" t="s">
        <v>5</v>
      </c>
      <c r="F576" s="608" t="s">
        <v>2306</v>
      </c>
      <c r="H576" s="609">
        <v>74.438999999999993</v>
      </c>
      <c r="L576" s="605"/>
      <c r="M576" s="610"/>
      <c r="N576" s="611"/>
      <c r="O576" s="611"/>
      <c r="P576" s="611"/>
      <c r="Q576" s="611"/>
      <c r="R576" s="611"/>
      <c r="S576" s="611"/>
      <c r="T576" s="612"/>
      <c r="AT576" s="607" t="s">
        <v>205</v>
      </c>
      <c r="AU576" s="607" t="s">
        <v>89</v>
      </c>
      <c r="AV576" s="606" t="s">
        <v>89</v>
      </c>
      <c r="AW576" s="606" t="s">
        <v>43</v>
      </c>
      <c r="AX576" s="606" t="s">
        <v>82</v>
      </c>
      <c r="AY576" s="607" t="s">
        <v>197</v>
      </c>
    </row>
    <row r="577" spans="2:65" s="599" customFormat="1">
      <c r="B577" s="598"/>
      <c r="D577" s="594" t="s">
        <v>205</v>
      </c>
      <c r="E577" s="600" t="s">
        <v>5</v>
      </c>
      <c r="F577" s="601" t="s">
        <v>982</v>
      </c>
      <c r="H577" s="600" t="s">
        <v>5</v>
      </c>
      <c r="L577" s="598"/>
      <c r="M577" s="602"/>
      <c r="N577" s="603"/>
      <c r="O577" s="603"/>
      <c r="P577" s="603"/>
      <c r="Q577" s="603"/>
      <c r="R577" s="603"/>
      <c r="S577" s="603"/>
      <c r="T577" s="604"/>
      <c r="AT577" s="600" t="s">
        <v>205</v>
      </c>
      <c r="AU577" s="600" t="s">
        <v>89</v>
      </c>
      <c r="AV577" s="599" t="s">
        <v>11</v>
      </c>
      <c r="AW577" s="599" t="s">
        <v>43</v>
      </c>
      <c r="AX577" s="599" t="s">
        <v>82</v>
      </c>
      <c r="AY577" s="600" t="s">
        <v>197</v>
      </c>
    </row>
    <row r="578" spans="2:65" s="606" customFormat="1">
      <c r="B578" s="605"/>
      <c r="D578" s="594" t="s">
        <v>205</v>
      </c>
      <c r="E578" s="607" t="s">
        <v>5</v>
      </c>
      <c r="F578" s="608" t="s">
        <v>2304</v>
      </c>
      <c r="H578" s="609">
        <v>2.65</v>
      </c>
      <c r="L578" s="605"/>
      <c r="M578" s="610"/>
      <c r="N578" s="611"/>
      <c r="O578" s="611"/>
      <c r="P578" s="611"/>
      <c r="Q578" s="611"/>
      <c r="R578" s="611"/>
      <c r="S578" s="611"/>
      <c r="T578" s="612"/>
      <c r="AT578" s="607" t="s">
        <v>205</v>
      </c>
      <c r="AU578" s="607" t="s">
        <v>89</v>
      </c>
      <c r="AV578" s="606" t="s">
        <v>89</v>
      </c>
      <c r="AW578" s="606" t="s">
        <v>43</v>
      </c>
      <c r="AX578" s="606" t="s">
        <v>82</v>
      </c>
      <c r="AY578" s="607" t="s">
        <v>197</v>
      </c>
    </row>
    <row r="579" spans="2:65" s="622" customFormat="1">
      <c r="B579" s="621"/>
      <c r="D579" s="594" t="s">
        <v>205</v>
      </c>
      <c r="E579" s="623" t="s">
        <v>5</v>
      </c>
      <c r="F579" s="624" t="s">
        <v>253</v>
      </c>
      <c r="H579" s="625">
        <v>77.088999999999999</v>
      </c>
      <c r="L579" s="621"/>
      <c r="M579" s="626"/>
      <c r="N579" s="627"/>
      <c r="O579" s="627"/>
      <c r="P579" s="627"/>
      <c r="Q579" s="627"/>
      <c r="R579" s="627"/>
      <c r="S579" s="627"/>
      <c r="T579" s="628"/>
      <c r="AT579" s="623" t="s">
        <v>205</v>
      </c>
      <c r="AU579" s="623" t="s">
        <v>89</v>
      </c>
      <c r="AV579" s="622" t="s">
        <v>114</v>
      </c>
      <c r="AW579" s="622" t="s">
        <v>43</v>
      </c>
      <c r="AX579" s="622" t="s">
        <v>82</v>
      </c>
      <c r="AY579" s="623" t="s">
        <v>197</v>
      </c>
    </row>
    <row r="580" spans="2:65" s="599" customFormat="1">
      <c r="B580" s="598"/>
      <c r="D580" s="594" t="s">
        <v>205</v>
      </c>
      <c r="E580" s="600" t="s">
        <v>5</v>
      </c>
      <c r="F580" s="601" t="s">
        <v>446</v>
      </c>
      <c r="H580" s="600" t="s">
        <v>5</v>
      </c>
      <c r="L580" s="598"/>
      <c r="M580" s="602"/>
      <c r="N580" s="603"/>
      <c r="O580" s="603"/>
      <c r="P580" s="603"/>
      <c r="Q580" s="603"/>
      <c r="R580" s="603"/>
      <c r="S580" s="603"/>
      <c r="T580" s="604"/>
      <c r="AT580" s="600" t="s">
        <v>205</v>
      </c>
      <c r="AU580" s="600" t="s">
        <v>89</v>
      </c>
      <c r="AV580" s="599" t="s">
        <v>11</v>
      </c>
      <c r="AW580" s="599" t="s">
        <v>43</v>
      </c>
      <c r="AX580" s="599" t="s">
        <v>82</v>
      </c>
      <c r="AY580" s="600" t="s">
        <v>197</v>
      </c>
    </row>
    <row r="581" spans="2:65" s="606" customFormat="1">
      <c r="B581" s="605"/>
      <c r="D581" s="594" t="s">
        <v>205</v>
      </c>
      <c r="E581" s="607" t="s">
        <v>5</v>
      </c>
      <c r="F581" s="608" t="s">
        <v>2307</v>
      </c>
      <c r="H581" s="609">
        <v>108.14700000000001</v>
      </c>
      <c r="L581" s="605"/>
      <c r="M581" s="610"/>
      <c r="N581" s="611"/>
      <c r="O581" s="611"/>
      <c r="P581" s="611"/>
      <c r="Q581" s="611"/>
      <c r="R581" s="611"/>
      <c r="S581" s="611"/>
      <c r="T581" s="612"/>
      <c r="AT581" s="607" t="s">
        <v>205</v>
      </c>
      <c r="AU581" s="607" t="s">
        <v>89</v>
      </c>
      <c r="AV581" s="606" t="s">
        <v>89</v>
      </c>
      <c r="AW581" s="606" t="s">
        <v>43</v>
      </c>
      <c r="AX581" s="606" t="s">
        <v>82</v>
      </c>
      <c r="AY581" s="607" t="s">
        <v>197</v>
      </c>
    </row>
    <row r="582" spans="2:65" s="606" customFormat="1">
      <c r="B582" s="605"/>
      <c r="D582" s="594" t="s">
        <v>205</v>
      </c>
      <c r="E582" s="607" t="s">
        <v>5</v>
      </c>
      <c r="F582" s="608" t="s">
        <v>2308</v>
      </c>
      <c r="H582" s="609">
        <v>1.83</v>
      </c>
      <c r="L582" s="605"/>
      <c r="M582" s="610"/>
      <c r="N582" s="611"/>
      <c r="O582" s="611"/>
      <c r="P582" s="611"/>
      <c r="Q582" s="611"/>
      <c r="R582" s="611"/>
      <c r="S582" s="611"/>
      <c r="T582" s="612"/>
      <c r="AT582" s="607" t="s">
        <v>205</v>
      </c>
      <c r="AU582" s="607" t="s">
        <v>89</v>
      </c>
      <c r="AV582" s="606" t="s">
        <v>89</v>
      </c>
      <c r="AW582" s="606" t="s">
        <v>43</v>
      </c>
      <c r="AX582" s="606" t="s">
        <v>82</v>
      </c>
      <c r="AY582" s="607" t="s">
        <v>197</v>
      </c>
    </row>
    <row r="583" spans="2:65" s="599" customFormat="1">
      <c r="B583" s="598"/>
      <c r="D583" s="594" t="s">
        <v>205</v>
      </c>
      <c r="E583" s="600" t="s">
        <v>5</v>
      </c>
      <c r="F583" s="601" t="s">
        <v>982</v>
      </c>
      <c r="H583" s="600" t="s">
        <v>5</v>
      </c>
      <c r="L583" s="598"/>
      <c r="M583" s="602"/>
      <c r="N583" s="603"/>
      <c r="O583" s="603"/>
      <c r="P583" s="603"/>
      <c r="Q583" s="603"/>
      <c r="R583" s="603"/>
      <c r="S583" s="603"/>
      <c r="T583" s="604"/>
      <c r="AT583" s="600" t="s">
        <v>205</v>
      </c>
      <c r="AU583" s="600" t="s">
        <v>89</v>
      </c>
      <c r="AV583" s="599" t="s">
        <v>11</v>
      </c>
      <c r="AW583" s="599" t="s">
        <v>43</v>
      </c>
      <c r="AX583" s="599" t="s">
        <v>82</v>
      </c>
      <c r="AY583" s="600" t="s">
        <v>197</v>
      </c>
    </row>
    <row r="584" spans="2:65" s="606" customFormat="1">
      <c r="B584" s="605"/>
      <c r="D584" s="594" t="s">
        <v>205</v>
      </c>
      <c r="E584" s="607" t="s">
        <v>5</v>
      </c>
      <c r="F584" s="608" t="s">
        <v>2304</v>
      </c>
      <c r="H584" s="609">
        <v>2.65</v>
      </c>
      <c r="L584" s="605"/>
      <c r="M584" s="610"/>
      <c r="N584" s="611"/>
      <c r="O584" s="611"/>
      <c r="P584" s="611"/>
      <c r="Q584" s="611"/>
      <c r="R584" s="611"/>
      <c r="S584" s="611"/>
      <c r="T584" s="612"/>
      <c r="AT584" s="607" t="s">
        <v>205</v>
      </c>
      <c r="AU584" s="607" t="s">
        <v>89</v>
      </c>
      <c r="AV584" s="606" t="s">
        <v>89</v>
      </c>
      <c r="AW584" s="606" t="s">
        <v>43</v>
      </c>
      <c r="AX584" s="606" t="s">
        <v>82</v>
      </c>
      <c r="AY584" s="607" t="s">
        <v>197</v>
      </c>
    </row>
    <row r="585" spans="2:65" s="622" customFormat="1">
      <c r="B585" s="621"/>
      <c r="D585" s="594" t="s">
        <v>205</v>
      </c>
      <c r="E585" s="623" t="s">
        <v>5</v>
      </c>
      <c r="F585" s="624" t="s">
        <v>449</v>
      </c>
      <c r="H585" s="625">
        <v>112.627</v>
      </c>
      <c r="L585" s="621"/>
      <c r="M585" s="626"/>
      <c r="N585" s="627"/>
      <c r="O585" s="627"/>
      <c r="P585" s="627"/>
      <c r="Q585" s="627"/>
      <c r="R585" s="627"/>
      <c r="S585" s="627"/>
      <c r="T585" s="628"/>
      <c r="AT585" s="623" t="s">
        <v>205</v>
      </c>
      <c r="AU585" s="623" t="s">
        <v>89</v>
      </c>
      <c r="AV585" s="622" t="s">
        <v>114</v>
      </c>
      <c r="AW585" s="622" t="s">
        <v>43</v>
      </c>
      <c r="AX585" s="622" t="s">
        <v>82</v>
      </c>
      <c r="AY585" s="623" t="s">
        <v>197</v>
      </c>
    </row>
    <row r="586" spans="2:65" s="614" customFormat="1">
      <c r="B586" s="613"/>
      <c r="D586" s="594" t="s">
        <v>205</v>
      </c>
      <c r="E586" s="615" t="s">
        <v>5</v>
      </c>
      <c r="F586" s="616" t="s">
        <v>210</v>
      </c>
      <c r="H586" s="617">
        <v>623.625</v>
      </c>
      <c r="L586" s="613"/>
      <c r="M586" s="618"/>
      <c r="N586" s="619"/>
      <c r="O586" s="619"/>
      <c r="P586" s="619"/>
      <c r="Q586" s="619"/>
      <c r="R586" s="619"/>
      <c r="S586" s="619"/>
      <c r="T586" s="620"/>
      <c r="AT586" s="615" t="s">
        <v>205</v>
      </c>
      <c r="AU586" s="615" t="s">
        <v>89</v>
      </c>
      <c r="AV586" s="614" t="s">
        <v>129</v>
      </c>
      <c r="AW586" s="614" t="s">
        <v>43</v>
      </c>
      <c r="AX586" s="614" t="s">
        <v>11</v>
      </c>
      <c r="AY586" s="615" t="s">
        <v>197</v>
      </c>
    </row>
    <row r="587" spans="2:65" s="492" customFormat="1" ht="51" customHeight="1">
      <c r="B587" s="493"/>
      <c r="C587" s="572" t="s">
        <v>896</v>
      </c>
      <c r="D587" s="572" t="s">
        <v>199</v>
      </c>
      <c r="E587" s="573" t="s">
        <v>2309</v>
      </c>
      <c r="F587" s="574" t="s">
        <v>2310</v>
      </c>
      <c r="G587" s="575" t="s">
        <v>290</v>
      </c>
      <c r="H587" s="576">
        <v>623.625</v>
      </c>
      <c r="I587" s="7"/>
      <c r="J587" s="577">
        <f>ROUND(I587*H587,0)</f>
        <v>0</v>
      </c>
      <c r="K587" s="574" t="s">
        <v>203</v>
      </c>
      <c r="L587" s="493"/>
      <c r="M587" s="578" t="s">
        <v>5</v>
      </c>
      <c r="N587" s="579" t="s">
        <v>53</v>
      </c>
      <c r="O587" s="494"/>
      <c r="P587" s="580">
        <f>O587*H587</f>
        <v>0</v>
      </c>
      <c r="Q587" s="580">
        <v>0</v>
      </c>
      <c r="R587" s="580">
        <f>Q587*H587</f>
        <v>0</v>
      </c>
      <c r="S587" s="580">
        <v>0</v>
      </c>
      <c r="T587" s="581">
        <f>S587*H587</f>
        <v>0</v>
      </c>
      <c r="AR587" s="482" t="s">
        <v>129</v>
      </c>
      <c r="AT587" s="482" t="s">
        <v>199</v>
      </c>
      <c r="AU587" s="482" t="s">
        <v>89</v>
      </c>
      <c r="AY587" s="482" t="s">
        <v>197</v>
      </c>
      <c r="BE587" s="582">
        <f>IF(N587="základní",J587,0)</f>
        <v>0</v>
      </c>
      <c r="BF587" s="582">
        <f>IF(N587="snížená",J587,0)</f>
        <v>0</v>
      </c>
      <c r="BG587" s="582">
        <f>IF(N587="zákl. přenesená",J587,0)</f>
        <v>0</v>
      </c>
      <c r="BH587" s="582">
        <f>IF(N587="sníž. přenesená",J587,0)</f>
        <v>0</v>
      </c>
      <c r="BI587" s="582">
        <f>IF(N587="nulová",J587,0)</f>
        <v>0</v>
      </c>
      <c r="BJ587" s="482" t="s">
        <v>11</v>
      </c>
      <c r="BK587" s="582">
        <f>ROUND(I587*H587,0)</f>
        <v>0</v>
      </c>
      <c r="BL587" s="482" t="s">
        <v>129</v>
      </c>
      <c r="BM587" s="482" t="s">
        <v>2311</v>
      </c>
    </row>
    <row r="588" spans="2:65" s="492" customFormat="1" ht="148.5">
      <c r="B588" s="493"/>
      <c r="D588" s="594" t="s">
        <v>257</v>
      </c>
      <c r="F588" s="595" t="s">
        <v>2289</v>
      </c>
      <c r="L588" s="493"/>
      <c r="M588" s="596"/>
      <c r="N588" s="494"/>
      <c r="O588" s="494"/>
      <c r="P588" s="494"/>
      <c r="Q588" s="494"/>
      <c r="R588" s="494"/>
      <c r="S588" s="494"/>
      <c r="T588" s="597"/>
      <c r="AT588" s="482" t="s">
        <v>257</v>
      </c>
      <c r="AU588" s="482" t="s">
        <v>89</v>
      </c>
    </row>
    <row r="589" spans="2:65" s="492" customFormat="1" ht="25.5" customHeight="1">
      <c r="B589" s="493"/>
      <c r="C589" s="572" t="s">
        <v>912</v>
      </c>
      <c r="D589" s="572" t="s">
        <v>199</v>
      </c>
      <c r="E589" s="573" t="s">
        <v>2312</v>
      </c>
      <c r="F589" s="574" t="s">
        <v>2313</v>
      </c>
      <c r="G589" s="575" t="s">
        <v>271</v>
      </c>
      <c r="H589" s="576">
        <v>13.788</v>
      </c>
      <c r="I589" s="7"/>
      <c r="J589" s="577">
        <f>ROUND(I589*H589,0)</f>
        <v>0</v>
      </c>
      <c r="K589" s="574" t="s">
        <v>203</v>
      </c>
      <c r="L589" s="493"/>
      <c r="M589" s="578" t="s">
        <v>5</v>
      </c>
      <c r="N589" s="579" t="s">
        <v>53</v>
      </c>
      <c r="O589" s="494"/>
      <c r="P589" s="580">
        <f>O589*H589</f>
        <v>0</v>
      </c>
      <c r="Q589" s="580">
        <v>1.04881</v>
      </c>
      <c r="R589" s="580">
        <f>Q589*H589</f>
        <v>14.460992280000001</v>
      </c>
      <c r="S589" s="580">
        <v>0</v>
      </c>
      <c r="T589" s="581">
        <f>S589*H589</f>
        <v>0</v>
      </c>
      <c r="AR589" s="482" t="s">
        <v>129</v>
      </c>
      <c r="AT589" s="482" t="s">
        <v>199</v>
      </c>
      <c r="AU589" s="482" t="s">
        <v>89</v>
      </c>
      <c r="AY589" s="482" t="s">
        <v>197</v>
      </c>
      <c r="BE589" s="582">
        <f>IF(N589="základní",J589,0)</f>
        <v>0</v>
      </c>
      <c r="BF589" s="582">
        <f>IF(N589="snížená",J589,0)</f>
        <v>0</v>
      </c>
      <c r="BG589" s="582">
        <f>IF(N589="zákl. přenesená",J589,0)</f>
        <v>0</v>
      </c>
      <c r="BH589" s="582">
        <f>IF(N589="sníž. přenesená",J589,0)</f>
        <v>0</v>
      </c>
      <c r="BI589" s="582">
        <f>IF(N589="nulová",J589,0)</f>
        <v>0</v>
      </c>
      <c r="BJ589" s="482" t="s">
        <v>11</v>
      </c>
      <c r="BK589" s="582">
        <f>ROUND(I589*H589,0)</f>
        <v>0</v>
      </c>
      <c r="BL589" s="482" t="s">
        <v>129</v>
      </c>
      <c r="BM589" s="482" t="s">
        <v>2314</v>
      </c>
    </row>
    <row r="590" spans="2:65" s="599" customFormat="1">
      <c r="B590" s="598"/>
      <c r="D590" s="594" t="s">
        <v>205</v>
      </c>
      <c r="E590" s="600" t="s">
        <v>5</v>
      </c>
      <c r="F590" s="601" t="s">
        <v>2206</v>
      </c>
      <c r="H590" s="600" t="s">
        <v>5</v>
      </c>
      <c r="L590" s="598"/>
      <c r="M590" s="602"/>
      <c r="N590" s="603"/>
      <c r="O590" s="603"/>
      <c r="P590" s="603"/>
      <c r="Q590" s="603"/>
      <c r="R590" s="603"/>
      <c r="S590" s="603"/>
      <c r="T590" s="604"/>
      <c r="AT590" s="600" t="s">
        <v>205</v>
      </c>
      <c r="AU590" s="600" t="s">
        <v>89</v>
      </c>
      <c r="AV590" s="599" t="s">
        <v>11</v>
      </c>
      <c r="AW590" s="599" t="s">
        <v>43</v>
      </c>
      <c r="AX590" s="599" t="s">
        <v>82</v>
      </c>
      <c r="AY590" s="600" t="s">
        <v>197</v>
      </c>
    </row>
    <row r="591" spans="2:65" s="599" customFormat="1">
      <c r="B591" s="598"/>
      <c r="D591" s="594" t="s">
        <v>205</v>
      </c>
      <c r="E591" s="600" t="s">
        <v>5</v>
      </c>
      <c r="F591" s="601" t="s">
        <v>1978</v>
      </c>
      <c r="H591" s="600" t="s">
        <v>5</v>
      </c>
      <c r="L591" s="598"/>
      <c r="M591" s="602"/>
      <c r="N591" s="603"/>
      <c r="O591" s="603"/>
      <c r="P591" s="603"/>
      <c r="Q591" s="603"/>
      <c r="R591" s="603"/>
      <c r="S591" s="603"/>
      <c r="T591" s="604"/>
      <c r="AT591" s="600" t="s">
        <v>205</v>
      </c>
      <c r="AU591" s="600" t="s">
        <v>89</v>
      </c>
      <c r="AV591" s="599" t="s">
        <v>11</v>
      </c>
      <c r="AW591" s="599" t="s">
        <v>43</v>
      </c>
      <c r="AX591" s="599" t="s">
        <v>82</v>
      </c>
      <c r="AY591" s="600" t="s">
        <v>197</v>
      </c>
    </row>
    <row r="592" spans="2:65" s="606" customFormat="1">
      <c r="B592" s="605"/>
      <c r="D592" s="594" t="s">
        <v>205</v>
      </c>
      <c r="E592" s="607" t="s">
        <v>5</v>
      </c>
      <c r="F592" s="608" t="s">
        <v>2315</v>
      </c>
      <c r="H592" s="609">
        <v>10.618</v>
      </c>
      <c r="L592" s="605"/>
      <c r="M592" s="610"/>
      <c r="N592" s="611"/>
      <c r="O592" s="611"/>
      <c r="P592" s="611"/>
      <c r="Q592" s="611"/>
      <c r="R592" s="611"/>
      <c r="S592" s="611"/>
      <c r="T592" s="612"/>
      <c r="AT592" s="607" t="s">
        <v>205</v>
      </c>
      <c r="AU592" s="607" t="s">
        <v>89</v>
      </c>
      <c r="AV592" s="606" t="s">
        <v>89</v>
      </c>
      <c r="AW592" s="606" t="s">
        <v>43</v>
      </c>
      <c r="AX592" s="606" t="s">
        <v>82</v>
      </c>
      <c r="AY592" s="607" t="s">
        <v>197</v>
      </c>
    </row>
    <row r="593" spans="2:65" s="622" customFormat="1">
      <c r="B593" s="621"/>
      <c r="D593" s="594" t="s">
        <v>205</v>
      </c>
      <c r="E593" s="623" t="s">
        <v>5</v>
      </c>
      <c r="F593" s="624" t="s">
        <v>1983</v>
      </c>
      <c r="H593" s="625">
        <v>10.618</v>
      </c>
      <c r="L593" s="621"/>
      <c r="M593" s="626"/>
      <c r="N593" s="627"/>
      <c r="O593" s="627"/>
      <c r="P593" s="627"/>
      <c r="Q593" s="627"/>
      <c r="R593" s="627"/>
      <c r="S593" s="627"/>
      <c r="T593" s="628"/>
      <c r="AT593" s="623" t="s">
        <v>205</v>
      </c>
      <c r="AU593" s="623" t="s">
        <v>89</v>
      </c>
      <c r="AV593" s="622" t="s">
        <v>114</v>
      </c>
      <c r="AW593" s="622" t="s">
        <v>43</v>
      </c>
      <c r="AX593" s="622" t="s">
        <v>82</v>
      </c>
      <c r="AY593" s="623" t="s">
        <v>197</v>
      </c>
    </row>
    <row r="594" spans="2:65" s="599" customFormat="1">
      <c r="B594" s="598"/>
      <c r="D594" s="594" t="s">
        <v>205</v>
      </c>
      <c r="E594" s="600" t="s">
        <v>5</v>
      </c>
      <c r="F594" s="601" t="s">
        <v>215</v>
      </c>
      <c r="H594" s="600" t="s">
        <v>5</v>
      </c>
      <c r="L594" s="598"/>
      <c r="M594" s="602"/>
      <c r="N594" s="603"/>
      <c r="O594" s="603"/>
      <c r="P594" s="603"/>
      <c r="Q594" s="603"/>
      <c r="R594" s="603"/>
      <c r="S594" s="603"/>
      <c r="T594" s="604"/>
      <c r="AT594" s="600" t="s">
        <v>205</v>
      </c>
      <c r="AU594" s="600" t="s">
        <v>89</v>
      </c>
      <c r="AV594" s="599" t="s">
        <v>11</v>
      </c>
      <c r="AW594" s="599" t="s">
        <v>43</v>
      </c>
      <c r="AX594" s="599" t="s">
        <v>82</v>
      </c>
      <c r="AY594" s="600" t="s">
        <v>197</v>
      </c>
    </row>
    <row r="595" spans="2:65" s="599" customFormat="1">
      <c r="B595" s="598"/>
      <c r="D595" s="594" t="s">
        <v>205</v>
      </c>
      <c r="E595" s="600" t="s">
        <v>5</v>
      </c>
      <c r="F595" s="601" t="s">
        <v>2316</v>
      </c>
      <c r="H595" s="600" t="s">
        <v>5</v>
      </c>
      <c r="L595" s="598"/>
      <c r="M595" s="602"/>
      <c r="N595" s="603"/>
      <c r="O595" s="603"/>
      <c r="P595" s="603"/>
      <c r="Q595" s="603"/>
      <c r="R595" s="603"/>
      <c r="S595" s="603"/>
      <c r="T595" s="604"/>
      <c r="AT595" s="600" t="s">
        <v>205</v>
      </c>
      <c r="AU595" s="600" t="s">
        <v>89</v>
      </c>
      <c r="AV595" s="599" t="s">
        <v>11</v>
      </c>
      <c r="AW595" s="599" t="s">
        <v>43</v>
      </c>
      <c r="AX595" s="599" t="s">
        <v>82</v>
      </c>
      <c r="AY595" s="600" t="s">
        <v>197</v>
      </c>
    </row>
    <row r="596" spans="2:65" s="599" customFormat="1">
      <c r="B596" s="598"/>
      <c r="D596" s="594" t="s">
        <v>205</v>
      </c>
      <c r="E596" s="600" t="s">
        <v>5</v>
      </c>
      <c r="F596" s="601" t="s">
        <v>2317</v>
      </c>
      <c r="H596" s="600" t="s">
        <v>5</v>
      </c>
      <c r="L596" s="598"/>
      <c r="M596" s="602"/>
      <c r="N596" s="603"/>
      <c r="O596" s="603"/>
      <c r="P596" s="603"/>
      <c r="Q596" s="603"/>
      <c r="R596" s="603"/>
      <c r="S596" s="603"/>
      <c r="T596" s="604"/>
      <c r="AT596" s="600" t="s">
        <v>205</v>
      </c>
      <c r="AU596" s="600" t="s">
        <v>89</v>
      </c>
      <c r="AV596" s="599" t="s">
        <v>11</v>
      </c>
      <c r="AW596" s="599" t="s">
        <v>43</v>
      </c>
      <c r="AX596" s="599" t="s">
        <v>82</v>
      </c>
      <c r="AY596" s="600" t="s">
        <v>197</v>
      </c>
    </row>
    <row r="597" spans="2:65" s="606" customFormat="1">
      <c r="B597" s="605"/>
      <c r="D597" s="594" t="s">
        <v>205</v>
      </c>
      <c r="E597" s="607" t="s">
        <v>5</v>
      </c>
      <c r="F597" s="608" t="s">
        <v>2318</v>
      </c>
      <c r="H597" s="609">
        <v>0.39400000000000002</v>
      </c>
      <c r="L597" s="605"/>
      <c r="M597" s="610"/>
      <c r="N597" s="611"/>
      <c r="O597" s="611"/>
      <c r="P597" s="611"/>
      <c r="Q597" s="611"/>
      <c r="R597" s="611"/>
      <c r="S597" s="611"/>
      <c r="T597" s="612"/>
      <c r="AT597" s="607" t="s">
        <v>205</v>
      </c>
      <c r="AU597" s="607" t="s">
        <v>89</v>
      </c>
      <c r="AV597" s="606" t="s">
        <v>89</v>
      </c>
      <c r="AW597" s="606" t="s">
        <v>43</v>
      </c>
      <c r="AX597" s="606" t="s">
        <v>82</v>
      </c>
      <c r="AY597" s="607" t="s">
        <v>197</v>
      </c>
    </row>
    <row r="598" spans="2:65" s="599" customFormat="1">
      <c r="B598" s="598"/>
      <c r="D598" s="594" t="s">
        <v>205</v>
      </c>
      <c r="E598" s="600" t="s">
        <v>5</v>
      </c>
      <c r="F598" s="601" t="s">
        <v>2319</v>
      </c>
      <c r="H598" s="600" t="s">
        <v>5</v>
      </c>
      <c r="L598" s="598"/>
      <c r="M598" s="602"/>
      <c r="N598" s="603"/>
      <c r="O598" s="603"/>
      <c r="P598" s="603"/>
      <c r="Q598" s="603"/>
      <c r="R598" s="603"/>
      <c r="S598" s="603"/>
      <c r="T598" s="604"/>
      <c r="AT598" s="600" t="s">
        <v>205</v>
      </c>
      <c r="AU598" s="600" t="s">
        <v>89</v>
      </c>
      <c r="AV598" s="599" t="s">
        <v>11</v>
      </c>
      <c r="AW598" s="599" t="s">
        <v>43</v>
      </c>
      <c r="AX598" s="599" t="s">
        <v>82</v>
      </c>
      <c r="AY598" s="600" t="s">
        <v>197</v>
      </c>
    </row>
    <row r="599" spans="2:65" s="606" customFormat="1">
      <c r="B599" s="605"/>
      <c r="D599" s="594" t="s">
        <v>205</v>
      </c>
      <c r="E599" s="607" t="s">
        <v>5</v>
      </c>
      <c r="F599" s="608" t="s">
        <v>2320</v>
      </c>
      <c r="H599" s="609">
        <v>2.7759999999999998</v>
      </c>
      <c r="L599" s="605"/>
      <c r="M599" s="610"/>
      <c r="N599" s="611"/>
      <c r="O599" s="611"/>
      <c r="P599" s="611"/>
      <c r="Q599" s="611"/>
      <c r="R599" s="611"/>
      <c r="S599" s="611"/>
      <c r="T599" s="612"/>
      <c r="AT599" s="607" t="s">
        <v>205</v>
      </c>
      <c r="AU599" s="607" t="s">
        <v>89</v>
      </c>
      <c r="AV599" s="606" t="s">
        <v>89</v>
      </c>
      <c r="AW599" s="606" t="s">
        <v>43</v>
      </c>
      <c r="AX599" s="606" t="s">
        <v>82</v>
      </c>
      <c r="AY599" s="607" t="s">
        <v>197</v>
      </c>
    </row>
    <row r="600" spans="2:65" s="622" customFormat="1">
      <c r="B600" s="621"/>
      <c r="D600" s="594" t="s">
        <v>205</v>
      </c>
      <c r="E600" s="623" t="s">
        <v>5</v>
      </c>
      <c r="F600" s="624" t="s">
        <v>237</v>
      </c>
      <c r="H600" s="625">
        <v>3.17</v>
      </c>
      <c r="L600" s="621"/>
      <c r="M600" s="626"/>
      <c r="N600" s="627"/>
      <c r="O600" s="627"/>
      <c r="P600" s="627"/>
      <c r="Q600" s="627"/>
      <c r="R600" s="627"/>
      <c r="S600" s="627"/>
      <c r="T600" s="628"/>
      <c r="AT600" s="623" t="s">
        <v>205</v>
      </c>
      <c r="AU600" s="623" t="s">
        <v>89</v>
      </c>
      <c r="AV600" s="622" t="s">
        <v>114</v>
      </c>
      <c r="AW600" s="622" t="s">
        <v>43</v>
      </c>
      <c r="AX600" s="622" t="s">
        <v>82</v>
      </c>
      <c r="AY600" s="623" t="s">
        <v>197</v>
      </c>
    </row>
    <row r="601" spans="2:65" s="614" customFormat="1">
      <c r="B601" s="613"/>
      <c r="D601" s="594" t="s">
        <v>205</v>
      </c>
      <c r="E601" s="615" t="s">
        <v>5</v>
      </c>
      <c r="F601" s="616" t="s">
        <v>210</v>
      </c>
      <c r="H601" s="617">
        <v>13.788</v>
      </c>
      <c r="L601" s="613"/>
      <c r="M601" s="618"/>
      <c r="N601" s="619"/>
      <c r="O601" s="619"/>
      <c r="P601" s="619"/>
      <c r="Q601" s="619"/>
      <c r="R601" s="619"/>
      <c r="S601" s="619"/>
      <c r="T601" s="620"/>
      <c r="AT601" s="615" t="s">
        <v>205</v>
      </c>
      <c r="AU601" s="615" t="s">
        <v>89</v>
      </c>
      <c r="AV601" s="614" t="s">
        <v>129</v>
      </c>
      <c r="AW601" s="614" t="s">
        <v>43</v>
      </c>
      <c r="AX601" s="614" t="s">
        <v>11</v>
      </c>
      <c r="AY601" s="615" t="s">
        <v>197</v>
      </c>
    </row>
    <row r="602" spans="2:65" s="492" customFormat="1" ht="25.5" customHeight="1">
      <c r="B602" s="493"/>
      <c r="C602" s="572" t="s">
        <v>917</v>
      </c>
      <c r="D602" s="572" t="s">
        <v>199</v>
      </c>
      <c r="E602" s="573" t="s">
        <v>2321</v>
      </c>
      <c r="F602" s="574" t="s">
        <v>2322</v>
      </c>
      <c r="G602" s="575" t="s">
        <v>213</v>
      </c>
      <c r="H602" s="576">
        <v>5.49</v>
      </c>
      <c r="I602" s="7"/>
      <c r="J602" s="577">
        <f>ROUND(I602*H602,0)</f>
        <v>0</v>
      </c>
      <c r="K602" s="574" t="s">
        <v>203</v>
      </c>
      <c r="L602" s="493"/>
      <c r="M602" s="578" t="s">
        <v>5</v>
      </c>
      <c r="N602" s="579" t="s">
        <v>53</v>
      </c>
      <c r="O602" s="494"/>
      <c r="P602" s="580">
        <f>O602*H602</f>
        <v>0</v>
      </c>
      <c r="Q602" s="580">
        <v>1.83432</v>
      </c>
      <c r="R602" s="580">
        <f>Q602*H602</f>
        <v>10.0704168</v>
      </c>
      <c r="S602" s="580">
        <v>0</v>
      </c>
      <c r="T602" s="581">
        <f>S602*H602</f>
        <v>0</v>
      </c>
      <c r="AR602" s="482" t="s">
        <v>129</v>
      </c>
      <c r="AT602" s="482" t="s">
        <v>199</v>
      </c>
      <c r="AU602" s="482" t="s">
        <v>89</v>
      </c>
      <c r="AY602" s="482" t="s">
        <v>197</v>
      </c>
      <c r="BE602" s="582">
        <f>IF(N602="základní",J602,0)</f>
        <v>0</v>
      </c>
      <c r="BF602" s="582">
        <f>IF(N602="snížená",J602,0)</f>
        <v>0</v>
      </c>
      <c r="BG602" s="582">
        <f>IF(N602="zákl. přenesená",J602,0)</f>
        <v>0</v>
      </c>
      <c r="BH602" s="582">
        <f>IF(N602="sníž. přenesená",J602,0)</f>
        <v>0</v>
      </c>
      <c r="BI602" s="582">
        <f>IF(N602="nulová",J602,0)</f>
        <v>0</v>
      </c>
      <c r="BJ602" s="482" t="s">
        <v>11</v>
      </c>
      <c r="BK602" s="582">
        <f>ROUND(I602*H602,0)</f>
        <v>0</v>
      </c>
      <c r="BL602" s="482" t="s">
        <v>129</v>
      </c>
      <c r="BM602" s="482" t="s">
        <v>2323</v>
      </c>
    </row>
    <row r="603" spans="2:65" s="599" customFormat="1">
      <c r="B603" s="598"/>
      <c r="D603" s="594" t="s">
        <v>205</v>
      </c>
      <c r="E603" s="600" t="s">
        <v>5</v>
      </c>
      <c r="F603" s="601" t="s">
        <v>446</v>
      </c>
      <c r="H603" s="600" t="s">
        <v>5</v>
      </c>
      <c r="L603" s="598"/>
      <c r="M603" s="602"/>
      <c r="N603" s="603"/>
      <c r="O603" s="603"/>
      <c r="P603" s="603"/>
      <c r="Q603" s="603"/>
      <c r="R603" s="603"/>
      <c r="S603" s="603"/>
      <c r="T603" s="604"/>
      <c r="AT603" s="600" t="s">
        <v>205</v>
      </c>
      <c r="AU603" s="600" t="s">
        <v>89</v>
      </c>
      <c r="AV603" s="599" t="s">
        <v>11</v>
      </c>
      <c r="AW603" s="599" t="s">
        <v>43</v>
      </c>
      <c r="AX603" s="599" t="s">
        <v>82</v>
      </c>
      <c r="AY603" s="600" t="s">
        <v>197</v>
      </c>
    </row>
    <row r="604" spans="2:65" s="606" customFormat="1">
      <c r="B604" s="605"/>
      <c r="D604" s="594" t="s">
        <v>205</v>
      </c>
      <c r="E604" s="607" t="s">
        <v>5</v>
      </c>
      <c r="F604" s="608" t="s">
        <v>2324</v>
      </c>
      <c r="H604" s="609">
        <v>5.49</v>
      </c>
      <c r="L604" s="605"/>
      <c r="M604" s="610"/>
      <c r="N604" s="611"/>
      <c r="O604" s="611"/>
      <c r="P604" s="611"/>
      <c r="Q604" s="611"/>
      <c r="R604" s="611"/>
      <c r="S604" s="611"/>
      <c r="T604" s="612"/>
      <c r="AT604" s="607" t="s">
        <v>205</v>
      </c>
      <c r="AU604" s="607" t="s">
        <v>89</v>
      </c>
      <c r="AV604" s="606" t="s">
        <v>89</v>
      </c>
      <c r="AW604" s="606" t="s">
        <v>43</v>
      </c>
      <c r="AX604" s="606" t="s">
        <v>82</v>
      </c>
      <c r="AY604" s="607" t="s">
        <v>197</v>
      </c>
    </row>
    <row r="605" spans="2:65" s="614" customFormat="1">
      <c r="B605" s="613"/>
      <c r="D605" s="594" t="s">
        <v>205</v>
      </c>
      <c r="E605" s="615" t="s">
        <v>5</v>
      </c>
      <c r="F605" s="616" t="s">
        <v>210</v>
      </c>
      <c r="H605" s="617">
        <v>5.49</v>
      </c>
      <c r="L605" s="613"/>
      <c r="M605" s="618"/>
      <c r="N605" s="619"/>
      <c r="O605" s="619"/>
      <c r="P605" s="619"/>
      <c r="Q605" s="619"/>
      <c r="R605" s="619"/>
      <c r="S605" s="619"/>
      <c r="T605" s="620"/>
      <c r="AT605" s="615" t="s">
        <v>205</v>
      </c>
      <c r="AU605" s="615" t="s">
        <v>89</v>
      </c>
      <c r="AV605" s="614" t="s">
        <v>129</v>
      </c>
      <c r="AW605" s="614" t="s">
        <v>43</v>
      </c>
      <c r="AX605" s="614" t="s">
        <v>11</v>
      </c>
      <c r="AY605" s="615" t="s">
        <v>197</v>
      </c>
    </row>
    <row r="606" spans="2:65" s="492" customFormat="1" ht="51" customHeight="1">
      <c r="B606" s="493"/>
      <c r="C606" s="572" t="s">
        <v>921</v>
      </c>
      <c r="D606" s="572" t="s">
        <v>199</v>
      </c>
      <c r="E606" s="573" t="s">
        <v>2325</v>
      </c>
      <c r="F606" s="574" t="s">
        <v>2326</v>
      </c>
      <c r="G606" s="575" t="s">
        <v>290</v>
      </c>
      <c r="H606" s="576">
        <v>0.9</v>
      </c>
      <c r="I606" s="7"/>
      <c r="J606" s="577">
        <f>ROUND(I606*H606,0)</f>
        <v>0</v>
      </c>
      <c r="K606" s="574" t="s">
        <v>203</v>
      </c>
      <c r="L606" s="493"/>
      <c r="M606" s="578" t="s">
        <v>5</v>
      </c>
      <c r="N606" s="579" t="s">
        <v>53</v>
      </c>
      <c r="O606" s="494"/>
      <c r="P606" s="580">
        <f>O606*H606</f>
        <v>0</v>
      </c>
      <c r="Q606" s="580">
        <v>0.25795000000000001</v>
      </c>
      <c r="R606" s="580">
        <f>Q606*H606</f>
        <v>0.23215500000000003</v>
      </c>
      <c r="S606" s="580">
        <v>0</v>
      </c>
      <c r="T606" s="581">
        <f>S606*H606</f>
        <v>0</v>
      </c>
      <c r="AR606" s="482" t="s">
        <v>129</v>
      </c>
      <c r="AT606" s="482" t="s">
        <v>199</v>
      </c>
      <c r="AU606" s="482" t="s">
        <v>89</v>
      </c>
      <c r="AY606" s="482" t="s">
        <v>197</v>
      </c>
      <c r="BE606" s="582">
        <f>IF(N606="základní",J606,0)</f>
        <v>0</v>
      </c>
      <c r="BF606" s="582">
        <f>IF(N606="snížená",J606,0)</f>
        <v>0</v>
      </c>
      <c r="BG606" s="582">
        <f>IF(N606="zákl. přenesená",J606,0)</f>
        <v>0</v>
      </c>
      <c r="BH606" s="582">
        <f>IF(N606="sníž. přenesená",J606,0)</f>
        <v>0</v>
      </c>
      <c r="BI606" s="582">
        <f>IF(N606="nulová",J606,0)</f>
        <v>0</v>
      </c>
      <c r="BJ606" s="482" t="s">
        <v>11</v>
      </c>
      <c r="BK606" s="582">
        <f>ROUND(I606*H606,0)</f>
        <v>0</v>
      </c>
      <c r="BL606" s="482" t="s">
        <v>129</v>
      </c>
      <c r="BM606" s="482" t="s">
        <v>2327</v>
      </c>
    </row>
    <row r="607" spans="2:65" s="606" customFormat="1">
      <c r="B607" s="605"/>
      <c r="D607" s="594" t="s">
        <v>205</v>
      </c>
      <c r="E607" s="607" t="s">
        <v>5</v>
      </c>
      <c r="F607" s="608" t="s">
        <v>2328</v>
      </c>
      <c r="H607" s="609">
        <v>0.9</v>
      </c>
      <c r="L607" s="605"/>
      <c r="M607" s="610"/>
      <c r="N607" s="611"/>
      <c r="O607" s="611"/>
      <c r="P607" s="611"/>
      <c r="Q607" s="611"/>
      <c r="R607" s="611"/>
      <c r="S607" s="611"/>
      <c r="T607" s="612"/>
      <c r="AT607" s="607" t="s">
        <v>205</v>
      </c>
      <c r="AU607" s="607" t="s">
        <v>89</v>
      </c>
      <c r="AV607" s="606" t="s">
        <v>89</v>
      </c>
      <c r="AW607" s="606" t="s">
        <v>43</v>
      </c>
      <c r="AX607" s="606" t="s">
        <v>11</v>
      </c>
      <c r="AY607" s="607" t="s">
        <v>197</v>
      </c>
    </row>
    <row r="608" spans="2:65" s="492" customFormat="1" ht="25.5" customHeight="1">
      <c r="B608" s="493"/>
      <c r="C608" s="572" t="s">
        <v>926</v>
      </c>
      <c r="D608" s="572" t="s">
        <v>199</v>
      </c>
      <c r="E608" s="573" t="s">
        <v>2329</v>
      </c>
      <c r="F608" s="574" t="s">
        <v>2330</v>
      </c>
      <c r="G608" s="575" t="s">
        <v>271</v>
      </c>
      <c r="H608" s="576">
        <v>0.39400000000000002</v>
      </c>
      <c r="I608" s="7"/>
      <c r="J608" s="577">
        <f>ROUND(I608*H608,0)</f>
        <v>0</v>
      </c>
      <c r="K608" s="574" t="s">
        <v>203</v>
      </c>
      <c r="L608" s="493"/>
      <c r="M608" s="578" t="s">
        <v>5</v>
      </c>
      <c r="N608" s="579" t="s">
        <v>53</v>
      </c>
      <c r="O608" s="494"/>
      <c r="P608" s="580">
        <f>O608*H608</f>
        <v>0</v>
      </c>
      <c r="Q608" s="580">
        <v>1.221E-2</v>
      </c>
      <c r="R608" s="580">
        <f>Q608*H608</f>
        <v>4.81074E-3</v>
      </c>
      <c r="S608" s="580">
        <v>0</v>
      </c>
      <c r="T608" s="581">
        <f>S608*H608</f>
        <v>0</v>
      </c>
      <c r="AR608" s="482" t="s">
        <v>129</v>
      </c>
      <c r="AT608" s="482" t="s">
        <v>199</v>
      </c>
      <c r="AU608" s="482" t="s">
        <v>89</v>
      </c>
      <c r="AY608" s="482" t="s">
        <v>197</v>
      </c>
      <c r="BE608" s="582">
        <f>IF(N608="základní",J608,0)</f>
        <v>0</v>
      </c>
      <c r="BF608" s="582">
        <f>IF(N608="snížená",J608,0)</f>
        <v>0</v>
      </c>
      <c r="BG608" s="582">
        <f>IF(N608="zákl. přenesená",J608,0)</f>
        <v>0</v>
      </c>
      <c r="BH608" s="582">
        <f>IF(N608="sníž. přenesená",J608,0)</f>
        <v>0</v>
      </c>
      <c r="BI608" s="582">
        <f>IF(N608="nulová",J608,0)</f>
        <v>0</v>
      </c>
      <c r="BJ608" s="482" t="s">
        <v>11</v>
      </c>
      <c r="BK608" s="582">
        <f>ROUND(I608*H608,0)</f>
        <v>0</v>
      </c>
      <c r="BL608" s="482" t="s">
        <v>129</v>
      </c>
      <c r="BM608" s="482" t="s">
        <v>2331</v>
      </c>
    </row>
    <row r="609" spans="2:65" s="599" customFormat="1">
      <c r="B609" s="598"/>
      <c r="D609" s="594" t="s">
        <v>205</v>
      </c>
      <c r="E609" s="600" t="s">
        <v>5</v>
      </c>
      <c r="F609" s="601" t="s">
        <v>263</v>
      </c>
      <c r="H609" s="600" t="s">
        <v>5</v>
      </c>
      <c r="L609" s="598"/>
      <c r="M609" s="602"/>
      <c r="N609" s="603"/>
      <c r="O609" s="603"/>
      <c r="P609" s="603"/>
      <c r="Q609" s="603"/>
      <c r="R609" s="603"/>
      <c r="S609" s="603"/>
      <c r="T609" s="604"/>
      <c r="AT609" s="600" t="s">
        <v>205</v>
      </c>
      <c r="AU609" s="600" t="s">
        <v>89</v>
      </c>
      <c r="AV609" s="599" t="s">
        <v>11</v>
      </c>
      <c r="AW609" s="599" t="s">
        <v>43</v>
      </c>
      <c r="AX609" s="599" t="s">
        <v>82</v>
      </c>
      <c r="AY609" s="600" t="s">
        <v>197</v>
      </c>
    </row>
    <row r="610" spans="2:65" s="599" customFormat="1">
      <c r="B610" s="598"/>
      <c r="D610" s="594" t="s">
        <v>205</v>
      </c>
      <c r="E610" s="600" t="s">
        <v>5</v>
      </c>
      <c r="F610" s="601" t="s">
        <v>215</v>
      </c>
      <c r="H610" s="600" t="s">
        <v>5</v>
      </c>
      <c r="L610" s="598"/>
      <c r="M610" s="602"/>
      <c r="N610" s="603"/>
      <c r="O610" s="603"/>
      <c r="P610" s="603"/>
      <c r="Q610" s="603"/>
      <c r="R610" s="603"/>
      <c r="S610" s="603"/>
      <c r="T610" s="604"/>
      <c r="AT610" s="600" t="s">
        <v>205</v>
      </c>
      <c r="AU610" s="600" t="s">
        <v>89</v>
      </c>
      <c r="AV610" s="599" t="s">
        <v>11</v>
      </c>
      <c r="AW610" s="599" t="s">
        <v>43</v>
      </c>
      <c r="AX610" s="599" t="s">
        <v>82</v>
      </c>
      <c r="AY610" s="600" t="s">
        <v>197</v>
      </c>
    </row>
    <row r="611" spans="2:65" s="599" customFormat="1">
      <c r="B611" s="598"/>
      <c r="D611" s="594" t="s">
        <v>205</v>
      </c>
      <c r="E611" s="600" t="s">
        <v>5</v>
      </c>
      <c r="F611" s="601" t="s">
        <v>2332</v>
      </c>
      <c r="H611" s="600" t="s">
        <v>5</v>
      </c>
      <c r="L611" s="598"/>
      <c r="M611" s="602"/>
      <c r="N611" s="603"/>
      <c r="O611" s="603"/>
      <c r="P611" s="603"/>
      <c r="Q611" s="603"/>
      <c r="R611" s="603"/>
      <c r="S611" s="603"/>
      <c r="T611" s="604"/>
      <c r="AT611" s="600" t="s">
        <v>205</v>
      </c>
      <c r="AU611" s="600" t="s">
        <v>89</v>
      </c>
      <c r="AV611" s="599" t="s">
        <v>11</v>
      </c>
      <c r="AW611" s="599" t="s">
        <v>43</v>
      </c>
      <c r="AX611" s="599" t="s">
        <v>82</v>
      </c>
      <c r="AY611" s="600" t="s">
        <v>197</v>
      </c>
    </row>
    <row r="612" spans="2:65" s="606" customFormat="1">
      <c r="B612" s="605"/>
      <c r="D612" s="594" t="s">
        <v>205</v>
      </c>
      <c r="E612" s="607" t="s">
        <v>5</v>
      </c>
      <c r="F612" s="608" t="s">
        <v>2333</v>
      </c>
      <c r="H612" s="609">
        <v>0.39400000000000002</v>
      </c>
      <c r="L612" s="605"/>
      <c r="M612" s="610"/>
      <c r="N612" s="611"/>
      <c r="O612" s="611"/>
      <c r="P612" s="611"/>
      <c r="Q612" s="611"/>
      <c r="R612" s="611"/>
      <c r="S612" s="611"/>
      <c r="T612" s="612"/>
      <c r="AT612" s="607" t="s">
        <v>205</v>
      </c>
      <c r="AU612" s="607" t="s">
        <v>89</v>
      </c>
      <c r="AV612" s="606" t="s">
        <v>89</v>
      </c>
      <c r="AW612" s="606" t="s">
        <v>43</v>
      </c>
      <c r="AX612" s="606" t="s">
        <v>82</v>
      </c>
      <c r="AY612" s="607" t="s">
        <v>197</v>
      </c>
    </row>
    <row r="613" spans="2:65" s="622" customFormat="1">
      <c r="B613" s="621"/>
      <c r="D613" s="594" t="s">
        <v>205</v>
      </c>
      <c r="E613" s="623" t="s">
        <v>5</v>
      </c>
      <c r="F613" s="624" t="s">
        <v>222</v>
      </c>
      <c r="H613" s="625">
        <v>0.39400000000000002</v>
      </c>
      <c r="L613" s="621"/>
      <c r="M613" s="626"/>
      <c r="N613" s="627"/>
      <c r="O613" s="627"/>
      <c r="P613" s="627"/>
      <c r="Q613" s="627"/>
      <c r="R613" s="627"/>
      <c r="S613" s="627"/>
      <c r="T613" s="628"/>
      <c r="AT613" s="623" t="s">
        <v>205</v>
      </c>
      <c r="AU613" s="623" t="s">
        <v>89</v>
      </c>
      <c r="AV613" s="622" t="s">
        <v>114</v>
      </c>
      <c r="AW613" s="622" t="s">
        <v>43</v>
      </c>
      <c r="AX613" s="622" t="s">
        <v>82</v>
      </c>
      <c r="AY613" s="623" t="s">
        <v>197</v>
      </c>
    </row>
    <row r="614" spans="2:65" s="614" customFormat="1">
      <c r="B614" s="613"/>
      <c r="D614" s="594" t="s">
        <v>205</v>
      </c>
      <c r="E614" s="615" t="s">
        <v>5</v>
      </c>
      <c r="F614" s="616" t="s">
        <v>210</v>
      </c>
      <c r="H614" s="617">
        <v>0.39400000000000002</v>
      </c>
      <c r="L614" s="613"/>
      <c r="M614" s="618"/>
      <c r="N614" s="619"/>
      <c r="O614" s="619"/>
      <c r="P614" s="619"/>
      <c r="Q614" s="619"/>
      <c r="R614" s="619"/>
      <c r="S614" s="619"/>
      <c r="T614" s="620"/>
      <c r="AT614" s="615" t="s">
        <v>205</v>
      </c>
      <c r="AU614" s="615" t="s">
        <v>89</v>
      </c>
      <c r="AV614" s="614" t="s">
        <v>129</v>
      </c>
      <c r="AW614" s="614" t="s">
        <v>43</v>
      </c>
      <c r="AX614" s="614" t="s">
        <v>11</v>
      </c>
      <c r="AY614" s="615" t="s">
        <v>197</v>
      </c>
    </row>
    <row r="615" spans="2:65" s="492" customFormat="1" ht="16.5" customHeight="1">
      <c r="B615" s="493"/>
      <c r="C615" s="629" t="s">
        <v>933</v>
      </c>
      <c r="D615" s="629" t="s">
        <v>1907</v>
      </c>
      <c r="E615" s="630" t="s">
        <v>2334</v>
      </c>
      <c r="F615" s="631" t="s">
        <v>2335</v>
      </c>
      <c r="G615" s="632" t="s">
        <v>271</v>
      </c>
      <c r="H615" s="633">
        <v>0.42899999999999999</v>
      </c>
      <c r="I615" s="11"/>
      <c r="J615" s="634">
        <f>ROUND(I615*H615,0)</f>
        <v>0</v>
      </c>
      <c r="K615" s="631" t="s">
        <v>203</v>
      </c>
      <c r="L615" s="635"/>
      <c r="M615" s="636" t="s">
        <v>5</v>
      </c>
      <c r="N615" s="637" t="s">
        <v>53</v>
      </c>
      <c r="O615" s="494"/>
      <c r="P615" s="580">
        <f>O615*H615</f>
        <v>0</v>
      </c>
      <c r="Q615" s="580">
        <v>1</v>
      </c>
      <c r="R615" s="580">
        <f>Q615*H615</f>
        <v>0.42899999999999999</v>
      </c>
      <c r="S615" s="580">
        <v>0</v>
      </c>
      <c r="T615" s="581">
        <f>S615*H615</f>
        <v>0</v>
      </c>
      <c r="AR615" s="482" t="s">
        <v>303</v>
      </c>
      <c r="AT615" s="482" t="s">
        <v>1907</v>
      </c>
      <c r="AU615" s="482" t="s">
        <v>89</v>
      </c>
      <c r="AY615" s="482" t="s">
        <v>197</v>
      </c>
      <c r="BE615" s="582">
        <f>IF(N615="základní",J615,0)</f>
        <v>0</v>
      </c>
      <c r="BF615" s="582">
        <f>IF(N615="snížená",J615,0)</f>
        <v>0</v>
      </c>
      <c r="BG615" s="582">
        <f>IF(N615="zákl. přenesená",J615,0)</f>
        <v>0</v>
      </c>
      <c r="BH615" s="582">
        <f>IF(N615="sníž. přenesená",J615,0)</f>
        <v>0</v>
      </c>
      <c r="BI615" s="582">
        <f>IF(N615="nulová",J615,0)</f>
        <v>0</v>
      </c>
      <c r="BJ615" s="482" t="s">
        <v>11</v>
      </c>
      <c r="BK615" s="582">
        <f>ROUND(I615*H615,0)</f>
        <v>0</v>
      </c>
      <c r="BL615" s="482" t="s">
        <v>129</v>
      </c>
      <c r="BM615" s="482" t="s">
        <v>2336</v>
      </c>
    </row>
    <row r="616" spans="2:65" s="492" customFormat="1" ht="27">
      <c r="B616" s="493"/>
      <c r="D616" s="594" t="s">
        <v>2337</v>
      </c>
      <c r="F616" s="595" t="s">
        <v>2338</v>
      </c>
      <c r="L616" s="493"/>
      <c r="M616" s="596"/>
      <c r="N616" s="494"/>
      <c r="O616" s="494"/>
      <c r="P616" s="494"/>
      <c r="Q616" s="494"/>
      <c r="R616" s="494"/>
      <c r="S616" s="494"/>
      <c r="T616" s="597"/>
      <c r="AT616" s="482" t="s">
        <v>2337</v>
      </c>
      <c r="AU616" s="482" t="s">
        <v>89</v>
      </c>
    </row>
    <row r="617" spans="2:65" s="606" customFormat="1">
      <c r="B617" s="605"/>
      <c r="D617" s="594" t="s">
        <v>205</v>
      </c>
      <c r="F617" s="608" t="s">
        <v>2339</v>
      </c>
      <c r="H617" s="609">
        <v>0.42899999999999999</v>
      </c>
      <c r="L617" s="605"/>
      <c r="M617" s="610"/>
      <c r="N617" s="611"/>
      <c r="O617" s="611"/>
      <c r="P617" s="611"/>
      <c r="Q617" s="611"/>
      <c r="R617" s="611"/>
      <c r="S617" s="611"/>
      <c r="T617" s="612"/>
      <c r="AT617" s="607" t="s">
        <v>205</v>
      </c>
      <c r="AU617" s="607" t="s">
        <v>89</v>
      </c>
      <c r="AV617" s="606" t="s">
        <v>89</v>
      </c>
      <c r="AW617" s="606" t="s">
        <v>6</v>
      </c>
      <c r="AX617" s="606" t="s">
        <v>11</v>
      </c>
      <c r="AY617" s="607" t="s">
        <v>197</v>
      </c>
    </row>
    <row r="618" spans="2:65" s="492" customFormat="1" ht="25.5" customHeight="1">
      <c r="B618" s="493"/>
      <c r="C618" s="572" t="s">
        <v>938</v>
      </c>
      <c r="D618" s="572" t="s">
        <v>199</v>
      </c>
      <c r="E618" s="573" t="s">
        <v>2340</v>
      </c>
      <c r="F618" s="574" t="s">
        <v>2341</v>
      </c>
      <c r="G618" s="575" t="s">
        <v>290</v>
      </c>
      <c r="H618" s="576">
        <v>3.1789999999999998</v>
      </c>
      <c r="I618" s="7"/>
      <c r="J618" s="577">
        <f>ROUND(I618*H618,0)</f>
        <v>0</v>
      </c>
      <c r="K618" s="574" t="s">
        <v>203</v>
      </c>
      <c r="L618" s="493"/>
      <c r="M618" s="578" t="s">
        <v>5</v>
      </c>
      <c r="N618" s="579" t="s">
        <v>53</v>
      </c>
      <c r="O618" s="494"/>
      <c r="P618" s="580">
        <f>O618*H618</f>
        <v>0</v>
      </c>
      <c r="Q618" s="580">
        <v>1.9120000000000002E-2</v>
      </c>
      <c r="R618" s="580">
        <f>Q618*H618</f>
        <v>6.078248E-2</v>
      </c>
      <c r="S618" s="580">
        <v>0</v>
      </c>
      <c r="T618" s="581">
        <f>S618*H618</f>
        <v>0</v>
      </c>
      <c r="AR618" s="482" t="s">
        <v>129</v>
      </c>
      <c r="AT618" s="482" t="s">
        <v>199</v>
      </c>
      <c r="AU618" s="482" t="s">
        <v>89</v>
      </c>
      <c r="AY618" s="482" t="s">
        <v>197</v>
      </c>
      <c r="BE618" s="582">
        <f>IF(N618="základní",J618,0)</f>
        <v>0</v>
      </c>
      <c r="BF618" s="582">
        <f>IF(N618="snížená",J618,0)</f>
        <v>0</v>
      </c>
      <c r="BG618" s="582">
        <f>IF(N618="zákl. přenesená",J618,0)</f>
        <v>0</v>
      </c>
      <c r="BH618" s="582">
        <f>IF(N618="sníž. přenesená",J618,0)</f>
        <v>0</v>
      </c>
      <c r="BI618" s="582">
        <f>IF(N618="nulová",J618,0)</f>
        <v>0</v>
      </c>
      <c r="BJ618" s="482" t="s">
        <v>11</v>
      </c>
      <c r="BK618" s="582">
        <f>ROUND(I618*H618,0)</f>
        <v>0</v>
      </c>
      <c r="BL618" s="482" t="s">
        <v>129</v>
      </c>
      <c r="BM618" s="482" t="s">
        <v>2342</v>
      </c>
    </row>
    <row r="619" spans="2:65" s="492" customFormat="1" ht="108">
      <c r="B619" s="493"/>
      <c r="D619" s="594" t="s">
        <v>257</v>
      </c>
      <c r="F619" s="595" t="s">
        <v>2343</v>
      </c>
      <c r="L619" s="493"/>
      <c r="M619" s="596"/>
      <c r="N619" s="494"/>
      <c r="O619" s="494"/>
      <c r="P619" s="494"/>
      <c r="Q619" s="494"/>
      <c r="R619" s="494"/>
      <c r="S619" s="494"/>
      <c r="T619" s="597"/>
      <c r="AT619" s="482" t="s">
        <v>257</v>
      </c>
      <c r="AU619" s="482" t="s">
        <v>89</v>
      </c>
    </row>
    <row r="620" spans="2:65" s="599" customFormat="1">
      <c r="B620" s="598"/>
      <c r="D620" s="594" t="s">
        <v>205</v>
      </c>
      <c r="E620" s="600" t="s">
        <v>5</v>
      </c>
      <c r="F620" s="601" t="s">
        <v>215</v>
      </c>
      <c r="H620" s="600" t="s">
        <v>5</v>
      </c>
      <c r="L620" s="598"/>
      <c r="M620" s="602"/>
      <c r="N620" s="603"/>
      <c r="O620" s="603"/>
      <c r="P620" s="603"/>
      <c r="Q620" s="603"/>
      <c r="R620" s="603"/>
      <c r="S620" s="603"/>
      <c r="T620" s="604"/>
      <c r="AT620" s="600" t="s">
        <v>205</v>
      </c>
      <c r="AU620" s="600" t="s">
        <v>89</v>
      </c>
      <c r="AV620" s="599" t="s">
        <v>11</v>
      </c>
      <c r="AW620" s="599" t="s">
        <v>43</v>
      </c>
      <c r="AX620" s="599" t="s">
        <v>82</v>
      </c>
      <c r="AY620" s="600" t="s">
        <v>197</v>
      </c>
    </row>
    <row r="621" spans="2:65" s="599" customFormat="1">
      <c r="B621" s="598"/>
      <c r="D621" s="594" t="s">
        <v>205</v>
      </c>
      <c r="E621" s="600" t="s">
        <v>5</v>
      </c>
      <c r="F621" s="601" t="s">
        <v>2344</v>
      </c>
      <c r="H621" s="600" t="s">
        <v>5</v>
      </c>
      <c r="L621" s="598"/>
      <c r="M621" s="602"/>
      <c r="N621" s="603"/>
      <c r="O621" s="603"/>
      <c r="P621" s="603"/>
      <c r="Q621" s="603"/>
      <c r="R621" s="603"/>
      <c r="S621" s="603"/>
      <c r="T621" s="604"/>
      <c r="AT621" s="600" t="s">
        <v>205</v>
      </c>
      <c r="AU621" s="600" t="s">
        <v>89</v>
      </c>
      <c r="AV621" s="599" t="s">
        <v>11</v>
      </c>
      <c r="AW621" s="599" t="s">
        <v>43</v>
      </c>
      <c r="AX621" s="599" t="s">
        <v>82</v>
      </c>
      <c r="AY621" s="600" t="s">
        <v>197</v>
      </c>
    </row>
    <row r="622" spans="2:65" s="606" customFormat="1">
      <c r="B622" s="605"/>
      <c r="D622" s="594" t="s">
        <v>205</v>
      </c>
      <c r="E622" s="607" t="s">
        <v>5</v>
      </c>
      <c r="F622" s="608" t="s">
        <v>2345</v>
      </c>
      <c r="H622" s="609">
        <v>1.1870000000000001</v>
      </c>
      <c r="L622" s="605"/>
      <c r="M622" s="610"/>
      <c r="N622" s="611"/>
      <c r="O622" s="611"/>
      <c r="P622" s="611"/>
      <c r="Q622" s="611"/>
      <c r="R622" s="611"/>
      <c r="S622" s="611"/>
      <c r="T622" s="612"/>
      <c r="AT622" s="607" t="s">
        <v>205</v>
      </c>
      <c r="AU622" s="607" t="s">
        <v>89</v>
      </c>
      <c r="AV622" s="606" t="s">
        <v>89</v>
      </c>
      <c r="AW622" s="606" t="s">
        <v>43</v>
      </c>
      <c r="AX622" s="606" t="s">
        <v>82</v>
      </c>
      <c r="AY622" s="607" t="s">
        <v>197</v>
      </c>
    </row>
    <row r="623" spans="2:65" s="599" customFormat="1">
      <c r="B623" s="598"/>
      <c r="D623" s="594" t="s">
        <v>205</v>
      </c>
      <c r="E623" s="600" t="s">
        <v>5</v>
      </c>
      <c r="F623" s="601" t="s">
        <v>2346</v>
      </c>
      <c r="H623" s="600" t="s">
        <v>5</v>
      </c>
      <c r="L623" s="598"/>
      <c r="M623" s="602"/>
      <c r="N623" s="603"/>
      <c r="O623" s="603"/>
      <c r="P623" s="603"/>
      <c r="Q623" s="603"/>
      <c r="R623" s="603"/>
      <c r="S623" s="603"/>
      <c r="T623" s="604"/>
      <c r="AT623" s="600" t="s">
        <v>205</v>
      </c>
      <c r="AU623" s="600" t="s">
        <v>89</v>
      </c>
      <c r="AV623" s="599" t="s">
        <v>11</v>
      </c>
      <c r="AW623" s="599" t="s">
        <v>43</v>
      </c>
      <c r="AX623" s="599" t="s">
        <v>82</v>
      </c>
      <c r="AY623" s="600" t="s">
        <v>197</v>
      </c>
    </row>
    <row r="624" spans="2:65" s="606" customFormat="1">
      <c r="B624" s="605"/>
      <c r="D624" s="594" t="s">
        <v>205</v>
      </c>
      <c r="E624" s="607" t="s">
        <v>5</v>
      </c>
      <c r="F624" s="608" t="s">
        <v>2347</v>
      </c>
      <c r="H624" s="609">
        <v>1.992</v>
      </c>
      <c r="L624" s="605"/>
      <c r="M624" s="610"/>
      <c r="N624" s="611"/>
      <c r="O624" s="611"/>
      <c r="P624" s="611"/>
      <c r="Q624" s="611"/>
      <c r="R624" s="611"/>
      <c r="S624" s="611"/>
      <c r="T624" s="612"/>
      <c r="AT624" s="607" t="s">
        <v>205</v>
      </c>
      <c r="AU624" s="607" t="s">
        <v>89</v>
      </c>
      <c r="AV624" s="606" t="s">
        <v>89</v>
      </c>
      <c r="AW624" s="606" t="s">
        <v>43</v>
      </c>
      <c r="AX624" s="606" t="s">
        <v>82</v>
      </c>
      <c r="AY624" s="607" t="s">
        <v>197</v>
      </c>
    </row>
    <row r="625" spans="2:65" s="622" customFormat="1">
      <c r="B625" s="621"/>
      <c r="D625" s="594" t="s">
        <v>205</v>
      </c>
      <c r="E625" s="623" t="s">
        <v>5</v>
      </c>
      <c r="F625" s="624" t="s">
        <v>222</v>
      </c>
      <c r="H625" s="625">
        <v>3.1789999999999998</v>
      </c>
      <c r="L625" s="621"/>
      <c r="M625" s="626"/>
      <c r="N625" s="627"/>
      <c r="O625" s="627"/>
      <c r="P625" s="627"/>
      <c r="Q625" s="627"/>
      <c r="R625" s="627"/>
      <c r="S625" s="627"/>
      <c r="T625" s="628"/>
      <c r="AT625" s="623" t="s">
        <v>205</v>
      </c>
      <c r="AU625" s="623" t="s">
        <v>89</v>
      </c>
      <c r="AV625" s="622" t="s">
        <v>114</v>
      </c>
      <c r="AW625" s="622" t="s">
        <v>43</v>
      </c>
      <c r="AX625" s="622" t="s">
        <v>82</v>
      </c>
      <c r="AY625" s="623" t="s">
        <v>197</v>
      </c>
    </row>
    <row r="626" spans="2:65" s="614" customFormat="1">
      <c r="B626" s="613"/>
      <c r="D626" s="594" t="s">
        <v>205</v>
      </c>
      <c r="E626" s="615" t="s">
        <v>5</v>
      </c>
      <c r="F626" s="616" t="s">
        <v>210</v>
      </c>
      <c r="H626" s="617">
        <v>3.1789999999999998</v>
      </c>
      <c r="L626" s="613"/>
      <c r="M626" s="618"/>
      <c r="N626" s="619"/>
      <c r="O626" s="619"/>
      <c r="P626" s="619"/>
      <c r="Q626" s="619"/>
      <c r="R626" s="619"/>
      <c r="S626" s="619"/>
      <c r="T626" s="620"/>
      <c r="AT626" s="615" t="s">
        <v>205</v>
      </c>
      <c r="AU626" s="615" t="s">
        <v>89</v>
      </c>
      <c r="AV626" s="614" t="s">
        <v>129</v>
      </c>
      <c r="AW626" s="614" t="s">
        <v>43</v>
      </c>
      <c r="AX626" s="614" t="s">
        <v>11</v>
      </c>
      <c r="AY626" s="615" t="s">
        <v>197</v>
      </c>
    </row>
    <row r="627" spans="2:65" s="492" customFormat="1" ht="25.5" customHeight="1">
      <c r="B627" s="493"/>
      <c r="C627" s="572" t="s">
        <v>944</v>
      </c>
      <c r="D627" s="572" t="s">
        <v>199</v>
      </c>
      <c r="E627" s="573" t="s">
        <v>2348</v>
      </c>
      <c r="F627" s="574" t="s">
        <v>2349</v>
      </c>
      <c r="G627" s="575" t="s">
        <v>290</v>
      </c>
      <c r="H627" s="576">
        <v>7.6630000000000003</v>
      </c>
      <c r="I627" s="7"/>
      <c r="J627" s="577">
        <f>ROUND(I627*H627,0)</f>
        <v>0</v>
      </c>
      <c r="K627" s="574" t="s">
        <v>203</v>
      </c>
      <c r="L627" s="493"/>
      <c r="M627" s="578" t="s">
        <v>5</v>
      </c>
      <c r="N627" s="579" t="s">
        <v>53</v>
      </c>
      <c r="O627" s="494"/>
      <c r="P627" s="580">
        <f>O627*H627</f>
        <v>0</v>
      </c>
      <c r="Q627" s="580">
        <v>1.9130000000000001E-2</v>
      </c>
      <c r="R627" s="580">
        <f>Q627*H627</f>
        <v>0.14659319000000001</v>
      </c>
      <c r="S627" s="580">
        <v>0</v>
      </c>
      <c r="T627" s="581">
        <f>S627*H627</f>
        <v>0</v>
      </c>
      <c r="AR627" s="482" t="s">
        <v>129</v>
      </c>
      <c r="AT627" s="482" t="s">
        <v>199</v>
      </c>
      <c r="AU627" s="482" t="s">
        <v>89</v>
      </c>
      <c r="AY627" s="482" t="s">
        <v>197</v>
      </c>
      <c r="BE627" s="582">
        <f>IF(N627="základní",J627,0)</f>
        <v>0</v>
      </c>
      <c r="BF627" s="582">
        <f>IF(N627="snížená",J627,0)</f>
        <v>0</v>
      </c>
      <c r="BG627" s="582">
        <f>IF(N627="zákl. přenesená",J627,0)</f>
        <v>0</v>
      </c>
      <c r="BH627" s="582">
        <f>IF(N627="sníž. přenesená",J627,0)</f>
        <v>0</v>
      </c>
      <c r="BI627" s="582">
        <f>IF(N627="nulová",J627,0)</f>
        <v>0</v>
      </c>
      <c r="BJ627" s="482" t="s">
        <v>11</v>
      </c>
      <c r="BK627" s="582">
        <f>ROUND(I627*H627,0)</f>
        <v>0</v>
      </c>
      <c r="BL627" s="482" t="s">
        <v>129</v>
      </c>
      <c r="BM627" s="482" t="s">
        <v>2350</v>
      </c>
    </row>
    <row r="628" spans="2:65" s="492" customFormat="1" ht="108">
      <c r="B628" s="493"/>
      <c r="D628" s="594" t="s">
        <v>257</v>
      </c>
      <c r="F628" s="595" t="s">
        <v>2343</v>
      </c>
      <c r="L628" s="493"/>
      <c r="M628" s="596"/>
      <c r="N628" s="494"/>
      <c r="O628" s="494"/>
      <c r="P628" s="494"/>
      <c r="Q628" s="494"/>
      <c r="R628" s="494"/>
      <c r="S628" s="494"/>
      <c r="T628" s="597"/>
      <c r="AT628" s="482" t="s">
        <v>257</v>
      </c>
      <c r="AU628" s="482" t="s">
        <v>89</v>
      </c>
    </row>
    <row r="629" spans="2:65" s="599" customFormat="1">
      <c r="B629" s="598"/>
      <c r="D629" s="594" t="s">
        <v>205</v>
      </c>
      <c r="E629" s="600" t="s">
        <v>5</v>
      </c>
      <c r="F629" s="601" t="s">
        <v>215</v>
      </c>
      <c r="H629" s="600" t="s">
        <v>5</v>
      </c>
      <c r="L629" s="598"/>
      <c r="M629" s="602"/>
      <c r="N629" s="603"/>
      <c r="O629" s="603"/>
      <c r="P629" s="603"/>
      <c r="Q629" s="603"/>
      <c r="R629" s="603"/>
      <c r="S629" s="603"/>
      <c r="T629" s="604"/>
      <c r="AT629" s="600" t="s">
        <v>205</v>
      </c>
      <c r="AU629" s="600" t="s">
        <v>89</v>
      </c>
      <c r="AV629" s="599" t="s">
        <v>11</v>
      </c>
      <c r="AW629" s="599" t="s">
        <v>43</v>
      </c>
      <c r="AX629" s="599" t="s">
        <v>82</v>
      </c>
      <c r="AY629" s="600" t="s">
        <v>197</v>
      </c>
    </row>
    <row r="630" spans="2:65" s="599" customFormat="1">
      <c r="B630" s="598"/>
      <c r="D630" s="594" t="s">
        <v>205</v>
      </c>
      <c r="E630" s="600" t="s">
        <v>5</v>
      </c>
      <c r="F630" s="601" t="s">
        <v>2351</v>
      </c>
      <c r="H630" s="600" t="s">
        <v>5</v>
      </c>
      <c r="L630" s="598"/>
      <c r="M630" s="602"/>
      <c r="N630" s="603"/>
      <c r="O630" s="603"/>
      <c r="P630" s="603"/>
      <c r="Q630" s="603"/>
      <c r="R630" s="603"/>
      <c r="S630" s="603"/>
      <c r="T630" s="604"/>
      <c r="AT630" s="600" t="s">
        <v>205</v>
      </c>
      <c r="AU630" s="600" t="s">
        <v>89</v>
      </c>
      <c r="AV630" s="599" t="s">
        <v>11</v>
      </c>
      <c r="AW630" s="599" t="s">
        <v>43</v>
      </c>
      <c r="AX630" s="599" t="s">
        <v>82</v>
      </c>
      <c r="AY630" s="600" t="s">
        <v>197</v>
      </c>
    </row>
    <row r="631" spans="2:65" s="606" customFormat="1">
      <c r="B631" s="605"/>
      <c r="D631" s="594" t="s">
        <v>205</v>
      </c>
      <c r="E631" s="607" t="s">
        <v>5</v>
      </c>
      <c r="F631" s="608" t="s">
        <v>2352</v>
      </c>
      <c r="H631" s="609">
        <v>0.749</v>
      </c>
      <c r="L631" s="605"/>
      <c r="M631" s="610"/>
      <c r="N631" s="611"/>
      <c r="O631" s="611"/>
      <c r="P631" s="611"/>
      <c r="Q631" s="611"/>
      <c r="R631" s="611"/>
      <c r="S631" s="611"/>
      <c r="T631" s="612"/>
      <c r="AT631" s="607" t="s">
        <v>205</v>
      </c>
      <c r="AU631" s="607" t="s">
        <v>89</v>
      </c>
      <c r="AV631" s="606" t="s">
        <v>89</v>
      </c>
      <c r="AW631" s="606" t="s">
        <v>43</v>
      </c>
      <c r="AX631" s="606" t="s">
        <v>82</v>
      </c>
      <c r="AY631" s="607" t="s">
        <v>197</v>
      </c>
    </row>
    <row r="632" spans="2:65" s="599" customFormat="1">
      <c r="B632" s="598"/>
      <c r="D632" s="594" t="s">
        <v>205</v>
      </c>
      <c r="E632" s="600" t="s">
        <v>5</v>
      </c>
      <c r="F632" s="601" t="s">
        <v>2353</v>
      </c>
      <c r="H632" s="600" t="s">
        <v>5</v>
      </c>
      <c r="L632" s="598"/>
      <c r="M632" s="602"/>
      <c r="N632" s="603"/>
      <c r="O632" s="603"/>
      <c r="P632" s="603"/>
      <c r="Q632" s="603"/>
      <c r="R632" s="603"/>
      <c r="S632" s="603"/>
      <c r="T632" s="604"/>
      <c r="AT632" s="600" t="s">
        <v>205</v>
      </c>
      <c r="AU632" s="600" t="s">
        <v>89</v>
      </c>
      <c r="AV632" s="599" t="s">
        <v>11</v>
      </c>
      <c r="AW632" s="599" t="s">
        <v>43</v>
      </c>
      <c r="AX632" s="599" t="s">
        <v>82</v>
      </c>
      <c r="AY632" s="600" t="s">
        <v>197</v>
      </c>
    </row>
    <row r="633" spans="2:65" s="606" customFormat="1">
      <c r="B633" s="605"/>
      <c r="D633" s="594" t="s">
        <v>205</v>
      </c>
      <c r="E633" s="607" t="s">
        <v>5</v>
      </c>
      <c r="F633" s="608" t="s">
        <v>2354</v>
      </c>
      <c r="H633" s="609">
        <v>5.6550000000000002</v>
      </c>
      <c r="L633" s="605"/>
      <c r="M633" s="610"/>
      <c r="N633" s="611"/>
      <c r="O633" s="611"/>
      <c r="P633" s="611"/>
      <c r="Q633" s="611"/>
      <c r="R633" s="611"/>
      <c r="S633" s="611"/>
      <c r="T633" s="612"/>
      <c r="AT633" s="607" t="s">
        <v>205</v>
      </c>
      <c r="AU633" s="607" t="s">
        <v>89</v>
      </c>
      <c r="AV633" s="606" t="s">
        <v>89</v>
      </c>
      <c r="AW633" s="606" t="s">
        <v>43</v>
      </c>
      <c r="AX633" s="606" t="s">
        <v>82</v>
      </c>
      <c r="AY633" s="607" t="s">
        <v>197</v>
      </c>
    </row>
    <row r="634" spans="2:65" s="599" customFormat="1">
      <c r="B634" s="598"/>
      <c r="D634" s="594" t="s">
        <v>205</v>
      </c>
      <c r="E634" s="600" t="s">
        <v>5</v>
      </c>
      <c r="F634" s="601" t="s">
        <v>2355</v>
      </c>
      <c r="H634" s="600" t="s">
        <v>5</v>
      </c>
      <c r="L634" s="598"/>
      <c r="M634" s="602"/>
      <c r="N634" s="603"/>
      <c r="O634" s="603"/>
      <c r="P634" s="603"/>
      <c r="Q634" s="603"/>
      <c r="R634" s="603"/>
      <c r="S634" s="603"/>
      <c r="T634" s="604"/>
      <c r="AT634" s="600" t="s">
        <v>205</v>
      </c>
      <c r="AU634" s="600" t="s">
        <v>89</v>
      </c>
      <c r="AV634" s="599" t="s">
        <v>11</v>
      </c>
      <c r="AW634" s="599" t="s">
        <v>43</v>
      </c>
      <c r="AX634" s="599" t="s">
        <v>82</v>
      </c>
      <c r="AY634" s="600" t="s">
        <v>197</v>
      </c>
    </row>
    <row r="635" spans="2:65" s="606" customFormat="1">
      <c r="B635" s="605"/>
      <c r="D635" s="594" t="s">
        <v>205</v>
      </c>
      <c r="E635" s="607" t="s">
        <v>5</v>
      </c>
      <c r="F635" s="608" t="s">
        <v>2356</v>
      </c>
      <c r="H635" s="609">
        <v>1.2589999999999999</v>
      </c>
      <c r="L635" s="605"/>
      <c r="M635" s="610"/>
      <c r="N635" s="611"/>
      <c r="O635" s="611"/>
      <c r="P635" s="611"/>
      <c r="Q635" s="611"/>
      <c r="R635" s="611"/>
      <c r="S635" s="611"/>
      <c r="T635" s="612"/>
      <c r="AT635" s="607" t="s">
        <v>205</v>
      </c>
      <c r="AU635" s="607" t="s">
        <v>89</v>
      </c>
      <c r="AV635" s="606" t="s">
        <v>89</v>
      </c>
      <c r="AW635" s="606" t="s">
        <v>43</v>
      </c>
      <c r="AX635" s="606" t="s">
        <v>82</v>
      </c>
      <c r="AY635" s="607" t="s">
        <v>197</v>
      </c>
    </row>
    <row r="636" spans="2:65" s="622" customFormat="1">
      <c r="B636" s="621"/>
      <c r="D636" s="594" t="s">
        <v>205</v>
      </c>
      <c r="E636" s="623" t="s">
        <v>5</v>
      </c>
      <c r="F636" s="624" t="s">
        <v>222</v>
      </c>
      <c r="H636" s="625">
        <v>7.6630000000000003</v>
      </c>
      <c r="L636" s="621"/>
      <c r="M636" s="626"/>
      <c r="N636" s="627"/>
      <c r="O636" s="627"/>
      <c r="P636" s="627"/>
      <c r="Q636" s="627"/>
      <c r="R636" s="627"/>
      <c r="S636" s="627"/>
      <c r="T636" s="628"/>
      <c r="AT636" s="623" t="s">
        <v>205</v>
      </c>
      <c r="AU636" s="623" t="s">
        <v>89</v>
      </c>
      <c r="AV636" s="622" t="s">
        <v>114</v>
      </c>
      <c r="AW636" s="622" t="s">
        <v>43</v>
      </c>
      <c r="AX636" s="622" t="s">
        <v>82</v>
      </c>
      <c r="AY636" s="623" t="s">
        <v>197</v>
      </c>
    </row>
    <row r="637" spans="2:65" s="614" customFormat="1">
      <c r="B637" s="613"/>
      <c r="D637" s="594" t="s">
        <v>205</v>
      </c>
      <c r="E637" s="615" t="s">
        <v>5</v>
      </c>
      <c r="F637" s="616" t="s">
        <v>210</v>
      </c>
      <c r="H637" s="617">
        <v>7.6630000000000003</v>
      </c>
      <c r="L637" s="613"/>
      <c r="M637" s="618"/>
      <c r="N637" s="619"/>
      <c r="O637" s="619"/>
      <c r="P637" s="619"/>
      <c r="Q637" s="619"/>
      <c r="R637" s="619"/>
      <c r="S637" s="619"/>
      <c r="T637" s="620"/>
      <c r="AT637" s="615" t="s">
        <v>205</v>
      </c>
      <c r="AU637" s="615" t="s">
        <v>89</v>
      </c>
      <c r="AV637" s="614" t="s">
        <v>129</v>
      </c>
      <c r="AW637" s="614" t="s">
        <v>43</v>
      </c>
      <c r="AX637" s="614" t="s">
        <v>11</v>
      </c>
      <c r="AY637" s="615" t="s">
        <v>197</v>
      </c>
    </row>
    <row r="638" spans="2:65" s="492" customFormat="1" ht="25.5" customHeight="1">
      <c r="B638" s="493"/>
      <c r="C638" s="572" t="s">
        <v>949</v>
      </c>
      <c r="D638" s="572" t="s">
        <v>199</v>
      </c>
      <c r="E638" s="573" t="s">
        <v>2357</v>
      </c>
      <c r="F638" s="574" t="s">
        <v>2358</v>
      </c>
      <c r="G638" s="575" t="s">
        <v>290</v>
      </c>
      <c r="H638" s="576">
        <v>104.911</v>
      </c>
      <c r="I638" s="7"/>
      <c r="J638" s="577">
        <f>ROUND(I638*H638,0)</f>
        <v>0</v>
      </c>
      <c r="K638" s="574" t="s">
        <v>203</v>
      </c>
      <c r="L638" s="493"/>
      <c r="M638" s="578" t="s">
        <v>5</v>
      </c>
      <c r="N638" s="579" t="s">
        <v>53</v>
      </c>
      <c r="O638" s="494"/>
      <c r="P638" s="580">
        <f>O638*H638</f>
        <v>0</v>
      </c>
      <c r="Q638" s="580">
        <v>1.898E-2</v>
      </c>
      <c r="R638" s="580">
        <f>Q638*H638</f>
        <v>1.9912107800000001</v>
      </c>
      <c r="S638" s="580">
        <v>0</v>
      </c>
      <c r="T638" s="581">
        <f>S638*H638</f>
        <v>0</v>
      </c>
      <c r="AR638" s="482" t="s">
        <v>129</v>
      </c>
      <c r="AT638" s="482" t="s">
        <v>199</v>
      </c>
      <c r="AU638" s="482" t="s">
        <v>89</v>
      </c>
      <c r="AY638" s="482" t="s">
        <v>197</v>
      </c>
      <c r="BE638" s="582">
        <f>IF(N638="základní",J638,0)</f>
        <v>0</v>
      </c>
      <c r="BF638" s="582">
        <f>IF(N638="snížená",J638,0)</f>
        <v>0</v>
      </c>
      <c r="BG638" s="582">
        <f>IF(N638="zákl. přenesená",J638,0)</f>
        <v>0</v>
      </c>
      <c r="BH638" s="582">
        <f>IF(N638="sníž. přenesená",J638,0)</f>
        <v>0</v>
      </c>
      <c r="BI638" s="582">
        <f>IF(N638="nulová",J638,0)</f>
        <v>0</v>
      </c>
      <c r="BJ638" s="482" t="s">
        <v>11</v>
      </c>
      <c r="BK638" s="582">
        <f>ROUND(I638*H638,0)</f>
        <v>0</v>
      </c>
      <c r="BL638" s="482" t="s">
        <v>129</v>
      </c>
      <c r="BM638" s="482" t="s">
        <v>2359</v>
      </c>
    </row>
    <row r="639" spans="2:65" s="492" customFormat="1" ht="108">
      <c r="B639" s="493"/>
      <c r="D639" s="594" t="s">
        <v>257</v>
      </c>
      <c r="F639" s="595" t="s">
        <v>2343</v>
      </c>
      <c r="L639" s="493"/>
      <c r="M639" s="596"/>
      <c r="N639" s="494"/>
      <c r="O639" s="494"/>
      <c r="P639" s="494"/>
      <c r="Q639" s="494"/>
      <c r="R639" s="494"/>
      <c r="S639" s="494"/>
      <c r="T639" s="597"/>
      <c r="AT639" s="482" t="s">
        <v>257</v>
      </c>
      <c r="AU639" s="482" t="s">
        <v>89</v>
      </c>
    </row>
    <row r="640" spans="2:65" s="599" customFormat="1">
      <c r="B640" s="598"/>
      <c r="D640" s="594" t="s">
        <v>205</v>
      </c>
      <c r="E640" s="600" t="s">
        <v>5</v>
      </c>
      <c r="F640" s="601" t="s">
        <v>215</v>
      </c>
      <c r="H640" s="600" t="s">
        <v>5</v>
      </c>
      <c r="L640" s="598"/>
      <c r="M640" s="602"/>
      <c r="N640" s="603"/>
      <c r="O640" s="603"/>
      <c r="P640" s="603"/>
      <c r="Q640" s="603"/>
      <c r="R640" s="603"/>
      <c r="S640" s="603"/>
      <c r="T640" s="604"/>
      <c r="AT640" s="600" t="s">
        <v>205</v>
      </c>
      <c r="AU640" s="600" t="s">
        <v>89</v>
      </c>
      <c r="AV640" s="599" t="s">
        <v>11</v>
      </c>
      <c r="AW640" s="599" t="s">
        <v>43</v>
      </c>
      <c r="AX640" s="599" t="s">
        <v>82</v>
      </c>
      <c r="AY640" s="600" t="s">
        <v>197</v>
      </c>
    </row>
    <row r="641" spans="2:65" s="599" customFormat="1">
      <c r="B641" s="598"/>
      <c r="D641" s="594" t="s">
        <v>205</v>
      </c>
      <c r="E641" s="600" t="s">
        <v>5</v>
      </c>
      <c r="F641" s="601" t="s">
        <v>2360</v>
      </c>
      <c r="H641" s="600" t="s">
        <v>5</v>
      </c>
      <c r="L641" s="598"/>
      <c r="M641" s="602"/>
      <c r="N641" s="603"/>
      <c r="O641" s="603"/>
      <c r="P641" s="603"/>
      <c r="Q641" s="603"/>
      <c r="R641" s="603"/>
      <c r="S641" s="603"/>
      <c r="T641" s="604"/>
      <c r="AT641" s="600" t="s">
        <v>205</v>
      </c>
      <c r="AU641" s="600" t="s">
        <v>89</v>
      </c>
      <c r="AV641" s="599" t="s">
        <v>11</v>
      </c>
      <c r="AW641" s="599" t="s">
        <v>43</v>
      </c>
      <c r="AX641" s="599" t="s">
        <v>82</v>
      </c>
      <c r="AY641" s="600" t="s">
        <v>197</v>
      </c>
    </row>
    <row r="642" spans="2:65" s="606" customFormat="1">
      <c r="B642" s="605"/>
      <c r="D642" s="594" t="s">
        <v>205</v>
      </c>
      <c r="E642" s="607" t="s">
        <v>5</v>
      </c>
      <c r="F642" s="608" t="s">
        <v>2361</v>
      </c>
      <c r="H642" s="609">
        <v>55.023000000000003</v>
      </c>
      <c r="L642" s="605"/>
      <c r="M642" s="610"/>
      <c r="N642" s="611"/>
      <c r="O642" s="611"/>
      <c r="P642" s="611"/>
      <c r="Q642" s="611"/>
      <c r="R642" s="611"/>
      <c r="S642" s="611"/>
      <c r="T642" s="612"/>
      <c r="AT642" s="607" t="s">
        <v>205</v>
      </c>
      <c r="AU642" s="607" t="s">
        <v>89</v>
      </c>
      <c r="AV642" s="606" t="s">
        <v>89</v>
      </c>
      <c r="AW642" s="606" t="s">
        <v>43</v>
      </c>
      <c r="AX642" s="606" t="s">
        <v>82</v>
      </c>
      <c r="AY642" s="607" t="s">
        <v>197</v>
      </c>
    </row>
    <row r="643" spans="2:65" s="599" customFormat="1">
      <c r="B643" s="598"/>
      <c r="D643" s="594" t="s">
        <v>205</v>
      </c>
      <c r="E643" s="600" t="s">
        <v>5</v>
      </c>
      <c r="F643" s="601" t="s">
        <v>2362</v>
      </c>
      <c r="H643" s="600" t="s">
        <v>5</v>
      </c>
      <c r="L643" s="598"/>
      <c r="M643" s="602"/>
      <c r="N643" s="603"/>
      <c r="O643" s="603"/>
      <c r="P643" s="603"/>
      <c r="Q643" s="603"/>
      <c r="R643" s="603"/>
      <c r="S643" s="603"/>
      <c r="T643" s="604"/>
      <c r="AT643" s="600" t="s">
        <v>205</v>
      </c>
      <c r="AU643" s="600" t="s">
        <v>89</v>
      </c>
      <c r="AV643" s="599" t="s">
        <v>11</v>
      </c>
      <c r="AW643" s="599" t="s">
        <v>43</v>
      </c>
      <c r="AX643" s="599" t="s">
        <v>82</v>
      </c>
      <c r="AY643" s="600" t="s">
        <v>197</v>
      </c>
    </row>
    <row r="644" spans="2:65" s="606" customFormat="1">
      <c r="B644" s="605"/>
      <c r="D644" s="594" t="s">
        <v>205</v>
      </c>
      <c r="E644" s="607" t="s">
        <v>5</v>
      </c>
      <c r="F644" s="608" t="s">
        <v>2363</v>
      </c>
      <c r="H644" s="609">
        <v>11.726000000000001</v>
      </c>
      <c r="L644" s="605"/>
      <c r="M644" s="610"/>
      <c r="N644" s="611"/>
      <c r="O644" s="611"/>
      <c r="P644" s="611"/>
      <c r="Q644" s="611"/>
      <c r="R644" s="611"/>
      <c r="S644" s="611"/>
      <c r="T644" s="612"/>
      <c r="AT644" s="607" t="s">
        <v>205</v>
      </c>
      <c r="AU644" s="607" t="s">
        <v>89</v>
      </c>
      <c r="AV644" s="606" t="s">
        <v>89</v>
      </c>
      <c r="AW644" s="606" t="s">
        <v>43</v>
      </c>
      <c r="AX644" s="606" t="s">
        <v>82</v>
      </c>
      <c r="AY644" s="607" t="s">
        <v>197</v>
      </c>
    </row>
    <row r="645" spans="2:65" s="599" customFormat="1">
      <c r="B645" s="598"/>
      <c r="D645" s="594" t="s">
        <v>205</v>
      </c>
      <c r="E645" s="600" t="s">
        <v>5</v>
      </c>
      <c r="F645" s="601" t="s">
        <v>2364</v>
      </c>
      <c r="H645" s="600" t="s">
        <v>5</v>
      </c>
      <c r="L645" s="598"/>
      <c r="M645" s="602"/>
      <c r="N645" s="603"/>
      <c r="O645" s="603"/>
      <c r="P645" s="603"/>
      <c r="Q645" s="603"/>
      <c r="R645" s="603"/>
      <c r="S645" s="603"/>
      <c r="T645" s="604"/>
      <c r="AT645" s="600" t="s">
        <v>205</v>
      </c>
      <c r="AU645" s="600" t="s">
        <v>89</v>
      </c>
      <c r="AV645" s="599" t="s">
        <v>11</v>
      </c>
      <c r="AW645" s="599" t="s">
        <v>43</v>
      </c>
      <c r="AX645" s="599" t="s">
        <v>82</v>
      </c>
      <c r="AY645" s="600" t="s">
        <v>197</v>
      </c>
    </row>
    <row r="646" spans="2:65" s="606" customFormat="1">
      <c r="B646" s="605"/>
      <c r="D646" s="594" t="s">
        <v>205</v>
      </c>
      <c r="E646" s="607" t="s">
        <v>5</v>
      </c>
      <c r="F646" s="608" t="s">
        <v>2365</v>
      </c>
      <c r="H646" s="609">
        <v>38.161999999999999</v>
      </c>
      <c r="L646" s="605"/>
      <c r="M646" s="610"/>
      <c r="N646" s="611"/>
      <c r="O646" s="611"/>
      <c r="P646" s="611"/>
      <c r="Q646" s="611"/>
      <c r="R646" s="611"/>
      <c r="S646" s="611"/>
      <c r="T646" s="612"/>
      <c r="AT646" s="607" t="s">
        <v>205</v>
      </c>
      <c r="AU646" s="607" t="s">
        <v>89</v>
      </c>
      <c r="AV646" s="606" t="s">
        <v>89</v>
      </c>
      <c r="AW646" s="606" t="s">
        <v>43</v>
      </c>
      <c r="AX646" s="606" t="s">
        <v>82</v>
      </c>
      <c r="AY646" s="607" t="s">
        <v>197</v>
      </c>
    </row>
    <row r="647" spans="2:65" s="622" customFormat="1">
      <c r="B647" s="621"/>
      <c r="D647" s="594" t="s">
        <v>205</v>
      </c>
      <c r="E647" s="623" t="s">
        <v>5</v>
      </c>
      <c r="F647" s="624" t="s">
        <v>222</v>
      </c>
      <c r="H647" s="625">
        <v>104.911</v>
      </c>
      <c r="L647" s="621"/>
      <c r="M647" s="626"/>
      <c r="N647" s="627"/>
      <c r="O647" s="627"/>
      <c r="P647" s="627"/>
      <c r="Q647" s="627"/>
      <c r="R647" s="627"/>
      <c r="S647" s="627"/>
      <c r="T647" s="628"/>
      <c r="AT647" s="623" t="s">
        <v>205</v>
      </c>
      <c r="AU647" s="623" t="s">
        <v>89</v>
      </c>
      <c r="AV647" s="622" t="s">
        <v>114</v>
      </c>
      <c r="AW647" s="622" t="s">
        <v>43</v>
      </c>
      <c r="AX647" s="622" t="s">
        <v>82</v>
      </c>
      <c r="AY647" s="623" t="s">
        <v>197</v>
      </c>
    </row>
    <row r="648" spans="2:65" s="614" customFormat="1">
      <c r="B648" s="613"/>
      <c r="D648" s="594" t="s">
        <v>205</v>
      </c>
      <c r="E648" s="615" t="s">
        <v>5</v>
      </c>
      <c r="F648" s="616" t="s">
        <v>210</v>
      </c>
      <c r="H648" s="617">
        <v>104.911</v>
      </c>
      <c r="L648" s="613"/>
      <c r="M648" s="618"/>
      <c r="N648" s="619"/>
      <c r="O648" s="619"/>
      <c r="P648" s="619"/>
      <c r="Q648" s="619"/>
      <c r="R648" s="619"/>
      <c r="S648" s="619"/>
      <c r="T648" s="620"/>
      <c r="AT648" s="615" t="s">
        <v>205</v>
      </c>
      <c r="AU648" s="615" t="s">
        <v>89</v>
      </c>
      <c r="AV648" s="614" t="s">
        <v>129</v>
      </c>
      <c r="AW648" s="614" t="s">
        <v>43</v>
      </c>
      <c r="AX648" s="614" t="s">
        <v>11</v>
      </c>
      <c r="AY648" s="615" t="s">
        <v>197</v>
      </c>
    </row>
    <row r="649" spans="2:65" s="492" customFormat="1" ht="25.5" customHeight="1">
      <c r="B649" s="493"/>
      <c r="C649" s="572" t="s">
        <v>1022</v>
      </c>
      <c r="D649" s="572" t="s">
        <v>199</v>
      </c>
      <c r="E649" s="573" t="s">
        <v>2366</v>
      </c>
      <c r="F649" s="574" t="s">
        <v>2367</v>
      </c>
      <c r="G649" s="575" t="s">
        <v>290</v>
      </c>
      <c r="H649" s="576">
        <v>26.59</v>
      </c>
      <c r="I649" s="7"/>
      <c r="J649" s="577">
        <f>ROUND(I649*H649,0)</f>
        <v>0</v>
      </c>
      <c r="K649" s="574" t="s">
        <v>203</v>
      </c>
      <c r="L649" s="493"/>
      <c r="M649" s="578" t="s">
        <v>5</v>
      </c>
      <c r="N649" s="579" t="s">
        <v>53</v>
      </c>
      <c r="O649" s="494"/>
      <c r="P649" s="580">
        <f>O649*H649</f>
        <v>0</v>
      </c>
      <c r="Q649" s="580">
        <v>1.856E-2</v>
      </c>
      <c r="R649" s="580">
        <f>Q649*H649</f>
        <v>0.49351040000000002</v>
      </c>
      <c r="S649" s="580">
        <v>0</v>
      </c>
      <c r="T649" s="581">
        <f>S649*H649</f>
        <v>0</v>
      </c>
      <c r="AR649" s="482" t="s">
        <v>129</v>
      </c>
      <c r="AT649" s="482" t="s">
        <v>199</v>
      </c>
      <c r="AU649" s="482" t="s">
        <v>89</v>
      </c>
      <c r="AY649" s="482" t="s">
        <v>197</v>
      </c>
      <c r="BE649" s="582">
        <f>IF(N649="základní",J649,0)</f>
        <v>0</v>
      </c>
      <c r="BF649" s="582">
        <f>IF(N649="snížená",J649,0)</f>
        <v>0</v>
      </c>
      <c r="BG649" s="582">
        <f>IF(N649="zákl. přenesená",J649,0)</f>
        <v>0</v>
      </c>
      <c r="BH649" s="582">
        <f>IF(N649="sníž. přenesená",J649,0)</f>
        <v>0</v>
      </c>
      <c r="BI649" s="582">
        <f>IF(N649="nulová",J649,0)</f>
        <v>0</v>
      </c>
      <c r="BJ649" s="482" t="s">
        <v>11</v>
      </c>
      <c r="BK649" s="582">
        <f>ROUND(I649*H649,0)</f>
        <v>0</v>
      </c>
      <c r="BL649" s="482" t="s">
        <v>129</v>
      </c>
      <c r="BM649" s="482" t="s">
        <v>2368</v>
      </c>
    </row>
    <row r="650" spans="2:65" s="492" customFormat="1" ht="108">
      <c r="B650" s="493"/>
      <c r="D650" s="594" t="s">
        <v>257</v>
      </c>
      <c r="F650" s="595" t="s">
        <v>2343</v>
      </c>
      <c r="L650" s="493"/>
      <c r="M650" s="596"/>
      <c r="N650" s="494"/>
      <c r="O650" s="494"/>
      <c r="P650" s="494"/>
      <c r="Q650" s="494"/>
      <c r="R650" s="494"/>
      <c r="S650" s="494"/>
      <c r="T650" s="597"/>
      <c r="AT650" s="482" t="s">
        <v>257</v>
      </c>
      <c r="AU650" s="482" t="s">
        <v>89</v>
      </c>
    </row>
    <row r="651" spans="2:65" s="599" customFormat="1">
      <c r="B651" s="598"/>
      <c r="D651" s="594" t="s">
        <v>205</v>
      </c>
      <c r="E651" s="600" t="s">
        <v>5</v>
      </c>
      <c r="F651" s="601" t="s">
        <v>215</v>
      </c>
      <c r="H651" s="600" t="s">
        <v>5</v>
      </c>
      <c r="L651" s="598"/>
      <c r="M651" s="602"/>
      <c r="N651" s="603"/>
      <c r="O651" s="603"/>
      <c r="P651" s="603"/>
      <c r="Q651" s="603"/>
      <c r="R651" s="603"/>
      <c r="S651" s="603"/>
      <c r="T651" s="604"/>
      <c r="AT651" s="600" t="s">
        <v>205</v>
      </c>
      <c r="AU651" s="600" t="s">
        <v>89</v>
      </c>
      <c r="AV651" s="599" t="s">
        <v>11</v>
      </c>
      <c r="AW651" s="599" t="s">
        <v>43</v>
      </c>
      <c r="AX651" s="599" t="s">
        <v>82</v>
      </c>
      <c r="AY651" s="600" t="s">
        <v>197</v>
      </c>
    </row>
    <row r="652" spans="2:65" s="599" customFormat="1">
      <c r="B652" s="598"/>
      <c r="D652" s="594" t="s">
        <v>205</v>
      </c>
      <c r="E652" s="600" t="s">
        <v>5</v>
      </c>
      <c r="F652" s="601" t="s">
        <v>2369</v>
      </c>
      <c r="H652" s="600" t="s">
        <v>5</v>
      </c>
      <c r="L652" s="598"/>
      <c r="M652" s="602"/>
      <c r="N652" s="603"/>
      <c r="O652" s="603"/>
      <c r="P652" s="603"/>
      <c r="Q652" s="603"/>
      <c r="R652" s="603"/>
      <c r="S652" s="603"/>
      <c r="T652" s="604"/>
      <c r="AT652" s="600" t="s">
        <v>205</v>
      </c>
      <c r="AU652" s="600" t="s">
        <v>89</v>
      </c>
      <c r="AV652" s="599" t="s">
        <v>11</v>
      </c>
      <c r="AW652" s="599" t="s">
        <v>43</v>
      </c>
      <c r="AX652" s="599" t="s">
        <v>82</v>
      </c>
      <c r="AY652" s="600" t="s">
        <v>197</v>
      </c>
    </row>
    <row r="653" spans="2:65" s="606" customFormat="1">
      <c r="B653" s="605"/>
      <c r="D653" s="594" t="s">
        <v>205</v>
      </c>
      <c r="E653" s="607" t="s">
        <v>5</v>
      </c>
      <c r="F653" s="608" t="s">
        <v>2370</v>
      </c>
      <c r="H653" s="609">
        <v>26.59</v>
      </c>
      <c r="L653" s="605"/>
      <c r="M653" s="610"/>
      <c r="N653" s="611"/>
      <c r="O653" s="611"/>
      <c r="P653" s="611"/>
      <c r="Q653" s="611"/>
      <c r="R653" s="611"/>
      <c r="S653" s="611"/>
      <c r="T653" s="612"/>
      <c r="AT653" s="607" t="s">
        <v>205</v>
      </c>
      <c r="AU653" s="607" t="s">
        <v>89</v>
      </c>
      <c r="AV653" s="606" t="s">
        <v>89</v>
      </c>
      <c r="AW653" s="606" t="s">
        <v>43</v>
      </c>
      <c r="AX653" s="606" t="s">
        <v>82</v>
      </c>
      <c r="AY653" s="607" t="s">
        <v>197</v>
      </c>
    </row>
    <row r="654" spans="2:65" s="622" customFormat="1">
      <c r="B654" s="621"/>
      <c r="D654" s="594" t="s">
        <v>205</v>
      </c>
      <c r="E654" s="623" t="s">
        <v>5</v>
      </c>
      <c r="F654" s="624" t="s">
        <v>222</v>
      </c>
      <c r="H654" s="625">
        <v>26.59</v>
      </c>
      <c r="L654" s="621"/>
      <c r="M654" s="626"/>
      <c r="N654" s="627"/>
      <c r="O654" s="627"/>
      <c r="P654" s="627"/>
      <c r="Q654" s="627"/>
      <c r="R654" s="627"/>
      <c r="S654" s="627"/>
      <c r="T654" s="628"/>
      <c r="AT654" s="623" t="s">
        <v>205</v>
      </c>
      <c r="AU654" s="623" t="s">
        <v>89</v>
      </c>
      <c r="AV654" s="622" t="s">
        <v>114</v>
      </c>
      <c r="AW654" s="622" t="s">
        <v>43</v>
      </c>
      <c r="AX654" s="622" t="s">
        <v>82</v>
      </c>
      <c r="AY654" s="623" t="s">
        <v>197</v>
      </c>
    </row>
    <row r="655" spans="2:65" s="614" customFormat="1">
      <c r="B655" s="613"/>
      <c r="D655" s="594" t="s">
        <v>205</v>
      </c>
      <c r="E655" s="615" t="s">
        <v>5</v>
      </c>
      <c r="F655" s="616" t="s">
        <v>210</v>
      </c>
      <c r="H655" s="617">
        <v>26.59</v>
      </c>
      <c r="L655" s="613"/>
      <c r="M655" s="618"/>
      <c r="N655" s="619"/>
      <c r="O655" s="619"/>
      <c r="P655" s="619"/>
      <c r="Q655" s="619"/>
      <c r="R655" s="619"/>
      <c r="S655" s="619"/>
      <c r="T655" s="620"/>
      <c r="AT655" s="615" t="s">
        <v>205</v>
      </c>
      <c r="AU655" s="615" t="s">
        <v>89</v>
      </c>
      <c r="AV655" s="614" t="s">
        <v>129</v>
      </c>
      <c r="AW655" s="614" t="s">
        <v>43</v>
      </c>
      <c r="AX655" s="614" t="s">
        <v>11</v>
      </c>
      <c r="AY655" s="615" t="s">
        <v>197</v>
      </c>
    </row>
    <row r="656" spans="2:65" s="492" customFormat="1" ht="25.5" customHeight="1">
      <c r="B656" s="493"/>
      <c r="C656" s="572" t="s">
        <v>1130</v>
      </c>
      <c r="D656" s="572" t="s">
        <v>199</v>
      </c>
      <c r="E656" s="573" t="s">
        <v>2371</v>
      </c>
      <c r="F656" s="574" t="s">
        <v>2372</v>
      </c>
      <c r="G656" s="575" t="s">
        <v>213</v>
      </c>
      <c r="H656" s="576">
        <v>2.81</v>
      </c>
      <c r="I656" s="7"/>
      <c r="J656" s="577">
        <f>ROUND(I656*H656,0)</f>
        <v>0</v>
      </c>
      <c r="K656" s="574" t="s">
        <v>203</v>
      </c>
      <c r="L656" s="493"/>
      <c r="M656" s="578" t="s">
        <v>5</v>
      </c>
      <c r="N656" s="579" t="s">
        <v>53</v>
      </c>
      <c r="O656" s="494"/>
      <c r="P656" s="580">
        <f>O656*H656</f>
        <v>0</v>
      </c>
      <c r="Q656" s="580">
        <v>2.45329</v>
      </c>
      <c r="R656" s="580">
        <f>Q656*H656</f>
        <v>6.8937448999999997</v>
      </c>
      <c r="S656" s="580">
        <v>0</v>
      </c>
      <c r="T656" s="581">
        <f>S656*H656</f>
        <v>0</v>
      </c>
      <c r="AR656" s="482" t="s">
        <v>129</v>
      </c>
      <c r="AT656" s="482" t="s">
        <v>199</v>
      </c>
      <c r="AU656" s="482" t="s">
        <v>89</v>
      </c>
      <c r="AY656" s="482" t="s">
        <v>197</v>
      </c>
      <c r="BE656" s="582">
        <f>IF(N656="základní",J656,0)</f>
        <v>0</v>
      </c>
      <c r="BF656" s="582">
        <f>IF(N656="snížená",J656,0)</f>
        <v>0</v>
      </c>
      <c r="BG656" s="582">
        <f>IF(N656="zákl. přenesená",J656,0)</f>
        <v>0</v>
      </c>
      <c r="BH656" s="582">
        <f>IF(N656="sníž. přenesená",J656,0)</f>
        <v>0</v>
      </c>
      <c r="BI656" s="582">
        <f>IF(N656="nulová",J656,0)</f>
        <v>0</v>
      </c>
      <c r="BJ656" s="482" t="s">
        <v>11</v>
      </c>
      <c r="BK656" s="582">
        <f>ROUND(I656*H656,0)</f>
        <v>0</v>
      </c>
      <c r="BL656" s="482" t="s">
        <v>129</v>
      </c>
      <c r="BM656" s="482" t="s">
        <v>2373</v>
      </c>
    </row>
    <row r="657" spans="2:51" s="599" customFormat="1">
      <c r="B657" s="598"/>
      <c r="D657" s="594" t="s">
        <v>205</v>
      </c>
      <c r="E657" s="600" t="s">
        <v>5</v>
      </c>
      <c r="F657" s="601" t="s">
        <v>2290</v>
      </c>
      <c r="H657" s="600" t="s">
        <v>5</v>
      </c>
      <c r="L657" s="598"/>
      <c r="M657" s="602"/>
      <c r="N657" s="603"/>
      <c r="O657" s="603"/>
      <c r="P657" s="603"/>
      <c r="Q657" s="603"/>
      <c r="R657" s="603"/>
      <c r="S657" s="603"/>
      <c r="T657" s="604"/>
      <c r="AT657" s="600" t="s">
        <v>205</v>
      </c>
      <c r="AU657" s="600" t="s">
        <v>89</v>
      </c>
      <c r="AV657" s="599" t="s">
        <v>11</v>
      </c>
      <c r="AW657" s="599" t="s">
        <v>43</v>
      </c>
      <c r="AX657" s="599" t="s">
        <v>82</v>
      </c>
      <c r="AY657" s="600" t="s">
        <v>197</v>
      </c>
    </row>
    <row r="658" spans="2:51" s="599" customFormat="1">
      <c r="B658" s="598"/>
      <c r="D658" s="594" t="s">
        <v>205</v>
      </c>
      <c r="E658" s="600" t="s">
        <v>5</v>
      </c>
      <c r="F658" s="601" t="s">
        <v>1978</v>
      </c>
      <c r="H658" s="600" t="s">
        <v>5</v>
      </c>
      <c r="L658" s="598"/>
      <c r="M658" s="602"/>
      <c r="N658" s="603"/>
      <c r="O658" s="603"/>
      <c r="P658" s="603"/>
      <c r="Q658" s="603"/>
      <c r="R658" s="603"/>
      <c r="S658" s="603"/>
      <c r="T658" s="604"/>
      <c r="AT658" s="600" t="s">
        <v>205</v>
      </c>
      <c r="AU658" s="600" t="s">
        <v>89</v>
      </c>
      <c r="AV658" s="599" t="s">
        <v>11</v>
      </c>
      <c r="AW658" s="599" t="s">
        <v>43</v>
      </c>
      <c r="AX658" s="599" t="s">
        <v>82</v>
      </c>
      <c r="AY658" s="600" t="s">
        <v>197</v>
      </c>
    </row>
    <row r="659" spans="2:51" s="599" customFormat="1">
      <c r="B659" s="598"/>
      <c r="D659" s="594" t="s">
        <v>205</v>
      </c>
      <c r="E659" s="600" t="s">
        <v>5</v>
      </c>
      <c r="F659" s="601" t="s">
        <v>223</v>
      </c>
      <c r="H659" s="600" t="s">
        <v>5</v>
      </c>
      <c r="L659" s="598"/>
      <c r="M659" s="602"/>
      <c r="N659" s="603"/>
      <c r="O659" s="603"/>
      <c r="P659" s="603"/>
      <c r="Q659" s="603"/>
      <c r="R659" s="603"/>
      <c r="S659" s="603"/>
      <c r="T659" s="604"/>
      <c r="AT659" s="600" t="s">
        <v>205</v>
      </c>
      <c r="AU659" s="600" t="s">
        <v>89</v>
      </c>
      <c r="AV659" s="599" t="s">
        <v>11</v>
      </c>
      <c r="AW659" s="599" t="s">
        <v>43</v>
      </c>
      <c r="AX659" s="599" t="s">
        <v>82</v>
      </c>
      <c r="AY659" s="600" t="s">
        <v>197</v>
      </c>
    </row>
    <row r="660" spans="2:51" s="606" customFormat="1">
      <c r="B660" s="605"/>
      <c r="D660" s="594" t="s">
        <v>205</v>
      </c>
      <c r="E660" s="607" t="s">
        <v>5</v>
      </c>
      <c r="F660" s="608" t="s">
        <v>2374</v>
      </c>
      <c r="H660" s="609">
        <v>0.56200000000000006</v>
      </c>
      <c r="L660" s="605"/>
      <c r="M660" s="610"/>
      <c r="N660" s="611"/>
      <c r="O660" s="611"/>
      <c r="P660" s="611"/>
      <c r="Q660" s="611"/>
      <c r="R660" s="611"/>
      <c r="S660" s="611"/>
      <c r="T660" s="612"/>
      <c r="AT660" s="607" t="s">
        <v>205</v>
      </c>
      <c r="AU660" s="607" t="s">
        <v>89</v>
      </c>
      <c r="AV660" s="606" t="s">
        <v>89</v>
      </c>
      <c r="AW660" s="606" t="s">
        <v>43</v>
      </c>
      <c r="AX660" s="606" t="s">
        <v>82</v>
      </c>
      <c r="AY660" s="607" t="s">
        <v>197</v>
      </c>
    </row>
    <row r="661" spans="2:51" s="622" customFormat="1">
      <c r="B661" s="621"/>
      <c r="D661" s="594" t="s">
        <v>205</v>
      </c>
      <c r="E661" s="623" t="s">
        <v>5</v>
      </c>
      <c r="F661" s="624" t="s">
        <v>237</v>
      </c>
      <c r="H661" s="625">
        <v>0.56200000000000006</v>
      </c>
      <c r="L661" s="621"/>
      <c r="M661" s="626"/>
      <c r="N661" s="627"/>
      <c r="O661" s="627"/>
      <c r="P661" s="627"/>
      <c r="Q661" s="627"/>
      <c r="R661" s="627"/>
      <c r="S661" s="627"/>
      <c r="T661" s="628"/>
      <c r="AT661" s="623" t="s">
        <v>205</v>
      </c>
      <c r="AU661" s="623" t="s">
        <v>89</v>
      </c>
      <c r="AV661" s="622" t="s">
        <v>114</v>
      </c>
      <c r="AW661" s="622" t="s">
        <v>43</v>
      </c>
      <c r="AX661" s="622" t="s">
        <v>82</v>
      </c>
      <c r="AY661" s="623" t="s">
        <v>197</v>
      </c>
    </row>
    <row r="662" spans="2:51" s="599" customFormat="1">
      <c r="B662" s="598"/>
      <c r="D662" s="594" t="s">
        <v>205</v>
      </c>
      <c r="E662" s="600" t="s">
        <v>5</v>
      </c>
      <c r="F662" s="601" t="s">
        <v>2375</v>
      </c>
      <c r="H662" s="600" t="s">
        <v>5</v>
      </c>
      <c r="L662" s="598"/>
      <c r="M662" s="602"/>
      <c r="N662" s="603"/>
      <c r="O662" s="603"/>
      <c r="P662" s="603"/>
      <c r="Q662" s="603"/>
      <c r="R662" s="603"/>
      <c r="S662" s="603"/>
      <c r="T662" s="604"/>
      <c r="AT662" s="600" t="s">
        <v>205</v>
      </c>
      <c r="AU662" s="600" t="s">
        <v>89</v>
      </c>
      <c r="AV662" s="599" t="s">
        <v>11</v>
      </c>
      <c r="AW662" s="599" t="s">
        <v>43</v>
      </c>
      <c r="AX662" s="599" t="s">
        <v>82</v>
      </c>
      <c r="AY662" s="600" t="s">
        <v>197</v>
      </c>
    </row>
    <row r="663" spans="2:51" s="606" customFormat="1">
      <c r="B663" s="605"/>
      <c r="D663" s="594" t="s">
        <v>205</v>
      </c>
      <c r="E663" s="607" t="s">
        <v>5</v>
      </c>
      <c r="F663" s="608" t="s">
        <v>2374</v>
      </c>
      <c r="H663" s="609">
        <v>0.56200000000000006</v>
      </c>
      <c r="L663" s="605"/>
      <c r="M663" s="610"/>
      <c r="N663" s="611"/>
      <c r="O663" s="611"/>
      <c r="P663" s="611"/>
      <c r="Q663" s="611"/>
      <c r="R663" s="611"/>
      <c r="S663" s="611"/>
      <c r="T663" s="612"/>
      <c r="AT663" s="607" t="s">
        <v>205</v>
      </c>
      <c r="AU663" s="607" t="s">
        <v>89</v>
      </c>
      <c r="AV663" s="606" t="s">
        <v>89</v>
      </c>
      <c r="AW663" s="606" t="s">
        <v>43</v>
      </c>
      <c r="AX663" s="606" t="s">
        <v>82</v>
      </c>
      <c r="AY663" s="607" t="s">
        <v>197</v>
      </c>
    </row>
    <row r="664" spans="2:51" s="622" customFormat="1">
      <c r="B664" s="621"/>
      <c r="D664" s="594" t="s">
        <v>205</v>
      </c>
      <c r="E664" s="623" t="s">
        <v>5</v>
      </c>
      <c r="F664" s="624" t="s">
        <v>243</v>
      </c>
      <c r="H664" s="625">
        <v>0.56200000000000006</v>
      </c>
      <c r="L664" s="621"/>
      <c r="M664" s="626"/>
      <c r="N664" s="627"/>
      <c r="O664" s="627"/>
      <c r="P664" s="627"/>
      <c r="Q664" s="627"/>
      <c r="R664" s="627"/>
      <c r="S664" s="627"/>
      <c r="T664" s="628"/>
      <c r="AT664" s="623" t="s">
        <v>205</v>
      </c>
      <c r="AU664" s="623" t="s">
        <v>89</v>
      </c>
      <c r="AV664" s="622" t="s">
        <v>114</v>
      </c>
      <c r="AW664" s="622" t="s">
        <v>43</v>
      </c>
      <c r="AX664" s="622" t="s">
        <v>82</v>
      </c>
      <c r="AY664" s="623" t="s">
        <v>197</v>
      </c>
    </row>
    <row r="665" spans="2:51" s="599" customFormat="1">
      <c r="B665" s="598"/>
      <c r="D665" s="594" t="s">
        <v>205</v>
      </c>
      <c r="E665" s="600" t="s">
        <v>5</v>
      </c>
      <c r="F665" s="601" t="s">
        <v>244</v>
      </c>
      <c r="H665" s="600" t="s">
        <v>5</v>
      </c>
      <c r="L665" s="598"/>
      <c r="M665" s="602"/>
      <c r="N665" s="603"/>
      <c r="O665" s="603"/>
      <c r="P665" s="603"/>
      <c r="Q665" s="603"/>
      <c r="R665" s="603"/>
      <c r="S665" s="603"/>
      <c r="T665" s="604"/>
      <c r="AT665" s="600" t="s">
        <v>205</v>
      </c>
      <c r="AU665" s="600" t="s">
        <v>89</v>
      </c>
      <c r="AV665" s="599" t="s">
        <v>11</v>
      </c>
      <c r="AW665" s="599" t="s">
        <v>43</v>
      </c>
      <c r="AX665" s="599" t="s">
        <v>82</v>
      </c>
      <c r="AY665" s="600" t="s">
        <v>197</v>
      </c>
    </row>
    <row r="666" spans="2:51" s="606" customFormat="1">
      <c r="B666" s="605"/>
      <c r="D666" s="594" t="s">
        <v>205</v>
      </c>
      <c r="E666" s="607" t="s">
        <v>5</v>
      </c>
      <c r="F666" s="608" t="s">
        <v>2374</v>
      </c>
      <c r="H666" s="609">
        <v>0.56200000000000006</v>
      </c>
      <c r="L666" s="605"/>
      <c r="M666" s="610"/>
      <c r="N666" s="611"/>
      <c r="O666" s="611"/>
      <c r="P666" s="611"/>
      <c r="Q666" s="611"/>
      <c r="R666" s="611"/>
      <c r="S666" s="611"/>
      <c r="T666" s="612"/>
      <c r="AT666" s="607" t="s">
        <v>205</v>
      </c>
      <c r="AU666" s="607" t="s">
        <v>89</v>
      </c>
      <c r="AV666" s="606" t="s">
        <v>89</v>
      </c>
      <c r="AW666" s="606" t="s">
        <v>43</v>
      </c>
      <c r="AX666" s="606" t="s">
        <v>82</v>
      </c>
      <c r="AY666" s="607" t="s">
        <v>197</v>
      </c>
    </row>
    <row r="667" spans="2:51" s="622" customFormat="1">
      <c r="B667" s="621"/>
      <c r="D667" s="594" t="s">
        <v>205</v>
      </c>
      <c r="E667" s="623" t="s">
        <v>5</v>
      </c>
      <c r="F667" s="624" t="s">
        <v>248</v>
      </c>
      <c r="H667" s="625">
        <v>0.56200000000000006</v>
      </c>
      <c r="L667" s="621"/>
      <c r="M667" s="626"/>
      <c r="N667" s="627"/>
      <c r="O667" s="627"/>
      <c r="P667" s="627"/>
      <c r="Q667" s="627"/>
      <c r="R667" s="627"/>
      <c r="S667" s="627"/>
      <c r="T667" s="628"/>
      <c r="AT667" s="623" t="s">
        <v>205</v>
      </c>
      <c r="AU667" s="623" t="s">
        <v>89</v>
      </c>
      <c r="AV667" s="622" t="s">
        <v>114</v>
      </c>
      <c r="AW667" s="622" t="s">
        <v>43</v>
      </c>
      <c r="AX667" s="622" t="s">
        <v>82</v>
      </c>
      <c r="AY667" s="623" t="s">
        <v>197</v>
      </c>
    </row>
    <row r="668" spans="2:51" s="599" customFormat="1">
      <c r="B668" s="598"/>
      <c r="D668" s="594" t="s">
        <v>205</v>
      </c>
      <c r="E668" s="600" t="s">
        <v>5</v>
      </c>
      <c r="F668" s="601" t="s">
        <v>249</v>
      </c>
      <c r="H668" s="600" t="s">
        <v>5</v>
      </c>
      <c r="L668" s="598"/>
      <c r="M668" s="602"/>
      <c r="N668" s="603"/>
      <c r="O668" s="603"/>
      <c r="P668" s="603"/>
      <c r="Q668" s="603"/>
      <c r="R668" s="603"/>
      <c r="S668" s="603"/>
      <c r="T668" s="604"/>
      <c r="AT668" s="600" t="s">
        <v>205</v>
      </c>
      <c r="AU668" s="600" t="s">
        <v>89</v>
      </c>
      <c r="AV668" s="599" t="s">
        <v>11</v>
      </c>
      <c r="AW668" s="599" t="s">
        <v>43</v>
      </c>
      <c r="AX668" s="599" t="s">
        <v>82</v>
      </c>
      <c r="AY668" s="600" t="s">
        <v>197</v>
      </c>
    </row>
    <row r="669" spans="2:51" s="606" customFormat="1">
      <c r="B669" s="605"/>
      <c r="D669" s="594" t="s">
        <v>205</v>
      </c>
      <c r="E669" s="607" t="s">
        <v>5</v>
      </c>
      <c r="F669" s="608" t="s">
        <v>2374</v>
      </c>
      <c r="H669" s="609">
        <v>0.56200000000000006</v>
      </c>
      <c r="L669" s="605"/>
      <c r="M669" s="610"/>
      <c r="N669" s="611"/>
      <c r="O669" s="611"/>
      <c r="P669" s="611"/>
      <c r="Q669" s="611"/>
      <c r="R669" s="611"/>
      <c r="S669" s="611"/>
      <c r="T669" s="612"/>
      <c r="AT669" s="607" t="s">
        <v>205</v>
      </c>
      <c r="AU669" s="607" t="s">
        <v>89</v>
      </c>
      <c r="AV669" s="606" t="s">
        <v>89</v>
      </c>
      <c r="AW669" s="606" t="s">
        <v>43</v>
      </c>
      <c r="AX669" s="606" t="s">
        <v>82</v>
      </c>
      <c r="AY669" s="607" t="s">
        <v>197</v>
      </c>
    </row>
    <row r="670" spans="2:51" s="622" customFormat="1">
      <c r="B670" s="621"/>
      <c r="D670" s="594" t="s">
        <v>205</v>
      </c>
      <c r="E670" s="623" t="s">
        <v>5</v>
      </c>
      <c r="F670" s="624" t="s">
        <v>2376</v>
      </c>
      <c r="H670" s="625">
        <v>0.56200000000000006</v>
      </c>
      <c r="L670" s="621"/>
      <c r="M670" s="626"/>
      <c r="N670" s="627"/>
      <c r="O670" s="627"/>
      <c r="P670" s="627"/>
      <c r="Q670" s="627"/>
      <c r="R670" s="627"/>
      <c r="S670" s="627"/>
      <c r="T670" s="628"/>
      <c r="AT670" s="623" t="s">
        <v>205</v>
      </c>
      <c r="AU670" s="623" t="s">
        <v>89</v>
      </c>
      <c r="AV670" s="622" t="s">
        <v>114</v>
      </c>
      <c r="AW670" s="622" t="s">
        <v>43</v>
      </c>
      <c r="AX670" s="622" t="s">
        <v>82</v>
      </c>
      <c r="AY670" s="623" t="s">
        <v>197</v>
      </c>
    </row>
    <row r="671" spans="2:51" s="599" customFormat="1">
      <c r="B671" s="598"/>
      <c r="D671" s="594" t="s">
        <v>205</v>
      </c>
      <c r="E671" s="600" t="s">
        <v>5</v>
      </c>
      <c r="F671" s="601" t="s">
        <v>446</v>
      </c>
      <c r="H671" s="600" t="s">
        <v>5</v>
      </c>
      <c r="L671" s="598"/>
      <c r="M671" s="602"/>
      <c r="N671" s="603"/>
      <c r="O671" s="603"/>
      <c r="P671" s="603"/>
      <c r="Q671" s="603"/>
      <c r="R671" s="603"/>
      <c r="S671" s="603"/>
      <c r="T671" s="604"/>
      <c r="AT671" s="600" t="s">
        <v>205</v>
      </c>
      <c r="AU671" s="600" t="s">
        <v>89</v>
      </c>
      <c r="AV671" s="599" t="s">
        <v>11</v>
      </c>
      <c r="AW671" s="599" t="s">
        <v>43</v>
      </c>
      <c r="AX671" s="599" t="s">
        <v>82</v>
      </c>
      <c r="AY671" s="600" t="s">
        <v>197</v>
      </c>
    </row>
    <row r="672" spans="2:51" s="606" customFormat="1">
      <c r="B672" s="605"/>
      <c r="D672" s="594" t="s">
        <v>205</v>
      </c>
      <c r="E672" s="607" t="s">
        <v>5</v>
      </c>
      <c r="F672" s="608" t="s">
        <v>2374</v>
      </c>
      <c r="H672" s="609">
        <v>0.56200000000000006</v>
      </c>
      <c r="L672" s="605"/>
      <c r="M672" s="610"/>
      <c r="N672" s="611"/>
      <c r="O672" s="611"/>
      <c r="P672" s="611"/>
      <c r="Q672" s="611"/>
      <c r="R672" s="611"/>
      <c r="S672" s="611"/>
      <c r="T672" s="612"/>
      <c r="AT672" s="607" t="s">
        <v>205</v>
      </c>
      <c r="AU672" s="607" t="s">
        <v>89</v>
      </c>
      <c r="AV672" s="606" t="s">
        <v>89</v>
      </c>
      <c r="AW672" s="606" t="s">
        <v>43</v>
      </c>
      <c r="AX672" s="606" t="s">
        <v>82</v>
      </c>
      <c r="AY672" s="607" t="s">
        <v>197</v>
      </c>
    </row>
    <row r="673" spans="2:65" s="622" customFormat="1">
      <c r="B673" s="621"/>
      <c r="D673" s="594" t="s">
        <v>205</v>
      </c>
      <c r="E673" s="623" t="s">
        <v>5</v>
      </c>
      <c r="F673" s="624" t="s">
        <v>449</v>
      </c>
      <c r="H673" s="625">
        <v>0.56200000000000006</v>
      </c>
      <c r="L673" s="621"/>
      <c r="M673" s="626"/>
      <c r="N673" s="627"/>
      <c r="O673" s="627"/>
      <c r="P673" s="627"/>
      <c r="Q673" s="627"/>
      <c r="R673" s="627"/>
      <c r="S673" s="627"/>
      <c r="T673" s="628"/>
      <c r="AT673" s="623" t="s">
        <v>205</v>
      </c>
      <c r="AU673" s="623" t="s">
        <v>89</v>
      </c>
      <c r="AV673" s="622" t="s">
        <v>114</v>
      </c>
      <c r="AW673" s="622" t="s">
        <v>43</v>
      </c>
      <c r="AX673" s="622" t="s">
        <v>82</v>
      </c>
      <c r="AY673" s="623" t="s">
        <v>197</v>
      </c>
    </row>
    <row r="674" spans="2:65" s="614" customFormat="1">
      <c r="B674" s="613"/>
      <c r="D674" s="594" t="s">
        <v>205</v>
      </c>
      <c r="E674" s="615" t="s">
        <v>5</v>
      </c>
      <c r="F674" s="616" t="s">
        <v>210</v>
      </c>
      <c r="H674" s="617">
        <v>2.81</v>
      </c>
      <c r="L674" s="613"/>
      <c r="M674" s="618"/>
      <c r="N674" s="619"/>
      <c r="O674" s="619"/>
      <c r="P674" s="619"/>
      <c r="Q674" s="619"/>
      <c r="R674" s="619"/>
      <c r="S674" s="619"/>
      <c r="T674" s="620"/>
      <c r="AT674" s="615" t="s">
        <v>205</v>
      </c>
      <c r="AU674" s="615" t="s">
        <v>89</v>
      </c>
      <c r="AV674" s="614" t="s">
        <v>129</v>
      </c>
      <c r="AW674" s="614" t="s">
        <v>43</v>
      </c>
      <c r="AX674" s="614" t="s">
        <v>11</v>
      </c>
      <c r="AY674" s="615" t="s">
        <v>197</v>
      </c>
    </row>
    <row r="675" spans="2:65" s="492" customFormat="1" ht="38.25" customHeight="1">
      <c r="B675" s="493"/>
      <c r="C675" s="572" t="s">
        <v>1135</v>
      </c>
      <c r="D675" s="572" t="s">
        <v>199</v>
      </c>
      <c r="E675" s="573" t="s">
        <v>2377</v>
      </c>
      <c r="F675" s="574" t="s">
        <v>2378</v>
      </c>
      <c r="G675" s="575" t="s">
        <v>213</v>
      </c>
      <c r="H675" s="576">
        <v>2.3439999999999999</v>
      </c>
      <c r="I675" s="7"/>
      <c r="J675" s="577">
        <f>ROUND(I675*H675,0)</f>
        <v>0</v>
      </c>
      <c r="K675" s="574" t="s">
        <v>203</v>
      </c>
      <c r="L675" s="493"/>
      <c r="M675" s="578" t="s">
        <v>5</v>
      </c>
      <c r="N675" s="579" t="s">
        <v>53</v>
      </c>
      <c r="O675" s="494"/>
      <c r="P675" s="580">
        <f>O675*H675</f>
        <v>0</v>
      </c>
      <c r="Q675" s="580">
        <v>2.2773599999999998</v>
      </c>
      <c r="R675" s="580">
        <f>Q675*H675</f>
        <v>5.3381318399999991</v>
      </c>
      <c r="S675" s="580">
        <v>0</v>
      </c>
      <c r="T675" s="581">
        <f>S675*H675</f>
        <v>0</v>
      </c>
      <c r="AR675" s="482" t="s">
        <v>129</v>
      </c>
      <c r="AT675" s="482" t="s">
        <v>199</v>
      </c>
      <c r="AU675" s="482" t="s">
        <v>89</v>
      </c>
      <c r="AY675" s="482" t="s">
        <v>197</v>
      </c>
      <c r="BE675" s="582">
        <f>IF(N675="základní",J675,0)</f>
        <v>0</v>
      </c>
      <c r="BF675" s="582">
        <f>IF(N675="snížená",J675,0)</f>
        <v>0</v>
      </c>
      <c r="BG675" s="582">
        <f>IF(N675="zákl. přenesená",J675,0)</f>
        <v>0</v>
      </c>
      <c r="BH675" s="582">
        <f>IF(N675="sníž. přenesená",J675,0)</f>
        <v>0</v>
      </c>
      <c r="BI675" s="582">
        <f>IF(N675="nulová",J675,0)</f>
        <v>0</v>
      </c>
      <c r="BJ675" s="482" t="s">
        <v>11</v>
      </c>
      <c r="BK675" s="582">
        <f>ROUND(I675*H675,0)</f>
        <v>0</v>
      </c>
      <c r="BL675" s="482" t="s">
        <v>129</v>
      </c>
      <c r="BM675" s="482" t="s">
        <v>2379</v>
      </c>
    </row>
    <row r="676" spans="2:65" s="599" customFormat="1">
      <c r="B676" s="598"/>
      <c r="D676" s="594" t="s">
        <v>205</v>
      </c>
      <c r="E676" s="600" t="s">
        <v>5</v>
      </c>
      <c r="F676" s="601" t="s">
        <v>263</v>
      </c>
      <c r="H676" s="600" t="s">
        <v>5</v>
      </c>
      <c r="L676" s="598"/>
      <c r="M676" s="602"/>
      <c r="N676" s="603"/>
      <c r="O676" s="603"/>
      <c r="P676" s="603"/>
      <c r="Q676" s="603"/>
      <c r="R676" s="603"/>
      <c r="S676" s="603"/>
      <c r="T676" s="604"/>
      <c r="AT676" s="600" t="s">
        <v>205</v>
      </c>
      <c r="AU676" s="600" t="s">
        <v>89</v>
      </c>
      <c r="AV676" s="599" t="s">
        <v>11</v>
      </c>
      <c r="AW676" s="599" t="s">
        <v>43</v>
      </c>
      <c r="AX676" s="599" t="s">
        <v>82</v>
      </c>
      <c r="AY676" s="600" t="s">
        <v>197</v>
      </c>
    </row>
    <row r="677" spans="2:65" s="599" customFormat="1">
      <c r="B677" s="598"/>
      <c r="D677" s="594" t="s">
        <v>205</v>
      </c>
      <c r="E677" s="600" t="s">
        <v>5</v>
      </c>
      <c r="F677" s="601" t="s">
        <v>223</v>
      </c>
      <c r="H677" s="600" t="s">
        <v>5</v>
      </c>
      <c r="L677" s="598"/>
      <c r="M677" s="602"/>
      <c r="N677" s="603"/>
      <c r="O677" s="603"/>
      <c r="P677" s="603"/>
      <c r="Q677" s="603"/>
      <c r="R677" s="603"/>
      <c r="S677" s="603"/>
      <c r="T677" s="604"/>
      <c r="AT677" s="600" t="s">
        <v>205</v>
      </c>
      <c r="AU677" s="600" t="s">
        <v>89</v>
      </c>
      <c r="AV677" s="599" t="s">
        <v>11</v>
      </c>
      <c r="AW677" s="599" t="s">
        <v>43</v>
      </c>
      <c r="AX677" s="599" t="s">
        <v>82</v>
      </c>
      <c r="AY677" s="600" t="s">
        <v>197</v>
      </c>
    </row>
    <row r="678" spans="2:65" s="606" customFormat="1">
      <c r="B678" s="605"/>
      <c r="D678" s="594" t="s">
        <v>205</v>
      </c>
      <c r="E678" s="607" t="s">
        <v>5</v>
      </c>
      <c r="F678" s="608" t="s">
        <v>2380</v>
      </c>
      <c r="H678" s="609">
        <v>2.3439999999999999</v>
      </c>
      <c r="L678" s="605"/>
      <c r="M678" s="610"/>
      <c r="N678" s="611"/>
      <c r="O678" s="611"/>
      <c r="P678" s="611"/>
      <c r="Q678" s="611"/>
      <c r="R678" s="611"/>
      <c r="S678" s="611"/>
      <c r="T678" s="612"/>
      <c r="AT678" s="607" t="s">
        <v>205</v>
      </c>
      <c r="AU678" s="607" t="s">
        <v>89</v>
      </c>
      <c r="AV678" s="606" t="s">
        <v>89</v>
      </c>
      <c r="AW678" s="606" t="s">
        <v>43</v>
      </c>
      <c r="AX678" s="606" t="s">
        <v>82</v>
      </c>
      <c r="AY678" s="607" t="s">
        <v>197</v>
      </c>
    </row>
    <row r="679" spans="2:65" s="622" customFormat="1">
      <c r="B679" s="621"/>
      <c r="D679" s="594" t="s">
        <v>205</v>
      </c>
      <c r="E679" s="623" t="s">
        <v>5</v>
      </c>
      <c r="F679" s="624" t="s">
        <v>237</v>
      </c>
      <c r="H679" s="625">
        <v>2.3439999999999999</v>
      </c>
      <c r="L679" s="621"/>
      <c r="M679" s="626"/>
      <c r="N679" s="627"/>
      <c r="O679" s="627"/>
      <c r="P679" s="627"/>
      <c r="Q679" s="627"/>
      <c r="R679" s="627"/>
      <c r="S679" s="627"/>
      <c r="T679" s="628"/>
      <c r="AT679" s="623" t="s">
        <v>205</v>
      </c>
      <c r="AU679" s="623" t="s">
        <v>89</v>
      </c>
      <c r="AV679" s="622" t="s">
        <v>114</v>
      </c>
      <c r="AW679" s="622" t="s">
        <v>43</v>
      </c>
      <c r="AX679" s="622" t="s">
        <v>82</v>
      </c>
      <c r="AY679" s="623" t="s">
        <v>197</v>
      </c>
    </row>
    <row r="680" spans="2:65" s="614" customFormat="1">
      <c r="B680" s="613"/>
      <c r="D680" s="594" t="s">
        <v>205</v>
      </c>
      <c r="E680" s="615" t="s">
        <v>5</v>
      </c>
      <c r="F680" s="616" t="s">
        <v>210</v>
      </c>
      <c r="H680" s="617">
        <v>2.3439999999999999</v>
      </c>
      <c r="L680" s="613"/>
      <c r="M680" s="618"/>
      <c r="N680" s="619"/>
      <c r="O680" s="619"/>
      <c r="P680" s="619"/>
      <c r="Q680" s="619"/>
      <c r="R680" s="619"/>
      <c r="S680" s="619"/>
      <c r="T680" s="620"/>
      <c r="AT680" s="615" t="s">
        <v>205</v>
      </c>
      <c r="AU680" s="615" t="s">
        <v>89</v>
      </c>
      <c r="AV680" s="614" t="s">
        <v>129</v>
      </c>
      <c r="AW680" s="614" t="s">
        <v>43</v>
      </c>
      <c r="AX680" s="614" t="s">
        <v>11</v>
      </c>
      <c r="AY680" s="615" t="s">
        <v>197</v>
      </c>
    </row>
    <row r="681" spans="2:65" s="492" customFormat="1" ht="38.25" customHeight="1">
      <c r="B681" s="493"/>
      <c r="C681" s="572" t="s">
        <v>1140</v>
      </c>
      <c r="D681" s="572" t="s">
        <v>199</v>
      </c>
      <c r="E681" s="573" t="s">
        <v>2381</v>
      </c>
      <c r="F681" s="574" t="s">
        <v>2382</v>
      </c>
      <c r="G681" s="575" t="s">
        <v>876</v>
      </c>
      <c r="H681" s="576">
        <v>39.75</v>
      </c>
      <c r="I681" s="7"/>
      <c r="J681" s="577">
        <f>ROUND(I681*H681,0)</f>
        <v>0</v>
      </c>
      <c r="K681" s="574" t="s">
        <v>203</v>
      </c>
      <c r="L681" s="493"/>
      <c r="M681" s="578" t="s">
        <v>5</v>
      </c>
      <c r="N681" s="579" t="s">
        <v>53</v>
      </c>
      <c r="O681" s="494"/>
      <c r="P681" s="580">
        <f>O681*H681</f>
        <v>0</v>
      </c>
      <c r="Q681" s="580">
        <v>7.3179999999999995E-2</v>
      </c>
      <c r="R681" s="580">
        <f>Q681*H681</f>
        <v>2.9089049999999999</v>
      </c>
      <c r="S681" s="580">
        <v>0</v>
      </c>
      <c r="T681" s="581">
        <f>S681*H681</f>
        <v>0</v>
      </c>
      <c r="AR681" s="482" t="s">
        <v>129</v>
      </c>
      <c r="AT681" s="482" t="s">
        <v>199</v>
      </c>
      <c r="AU681" s="482" t="s">
        <v>89</v>
      </c>
      <c r="AY681" s="482" t="s">
        <v>197</v>
      </c>
      <c r="BE681" s="582">
        <f>IF(N681="základní",J681,0)</f>
        <v>0</v>
      </c>
      <c r="BF681" s="582">
        <f>IF(N681="snížená",J681,0)</f>
        <v>0</v>
      </c>
      <c r="BG681" s="582">
        <f>IF(N681="zákl. přenesená",J681,0)</f>
        <v>0</v>
      </c>
      <c r="BH681" s="582">
        <f>IF(N681="sníž. přenesená",J681,0)</f>
        <v>0</v>
      </c>
      <c r="BI681" s="582">
        <f>IF(N681="nulová",J681,0)</f>
        <v>0</v>
      </c>
      <c r="BJ681" s="482" t="s">
        <v>11</v>
      </c>
      <c r="BK681" s="582">
        <f>ROUND(I681*H681,0)</f>
        <v>0</v>
      </c>
      <c r="BL681" s="482" t="s">
        <v>129</v>
      </c>
      <c r="BM681" s="482" t="s">
        <v>2383</v>
      </c>
    </row>
    <row r="682" spans="2:65" s="599" customFormat="1">
      <c r="B682" s="598"/>
      <c r="D682" s="594" t="s">
        <v>205</v>
      </c>
      <c r="E682" s="600" t="s">
        <v>5</v>
      </c>
      <c r="F682" s="601" t="s">
        <v>2290</v>
      </c>
      <c r="H682" s="600" t="s">
        <v>5</v>
      </c>
      <c r="L682" s="598"/>
      <c r="M682" s="602"/>
      <c r="N682" s="603"/>
      <c r="O682" s="603"/>
      <c r="P682" s="603"/>
      <c r="Q682" s="603"/>
      <c r="R682" s="603"/>
      <c r="S682" s="603"/>
      <c r="T682" s="604"/>
      <c r="AT682" s="600" t="s">
        <v>205</v>
      </c>
      <c r="AU682" s="600" t="s">
        <v>89</v>
      </c>
      <c r="AV682" s="599" t="s">
        <v>11</v>
      </c>
      <c r="AW682" s="599" t="s">
        <v>43</v>
      </c>
      <c r="AX682" s="599" t="s">
        <v>82</v>
      </c>
      <c r="AY682" s="600" t="s">
        <v>197</v>
      </c>
    </row>
    <row r="683" spans="2:65" s="599" customFormat="1">
      <c r="B683" s="598"/>
      <c r="D683" s="594" t="s">
        <v>205</v>
      </c>
      <c r="E683" s="600" t="s">
        <v>5</v>
      </c>
      <c r="F683" s="601" t="s">
        <v>1978</v>
      </c>
      <c r="H683" s="600" t="s">
        <v>5</v>
      </c>
      <c r="L683" s="598"/>
      <c r="M683" s="602"/>
      <c r="N683" s="603"/>
      <c r="O683" s="603"/>
      <c r="P683" s="603"/>
      <c r="Q683" s="603"/>
      <c r="R683" s="603"/>
      <c r="S683" s="603"/>
      <c r="T683" s="604"/>
      <c r="AT683" s="600" t="s">
        <v>205</v>
      </c>
      <c r="AU683" s="600" t="s">
        <v>89</v>
      </c>
      <c r="AV683" s="599" t="s">
        <v>11</v>
      </c>
      <c r="AW683" s="599" t="s">
        <v>43</v>
      </c>
      <c r="AX683" s="599" t="s">
        <v>82</v>
      </c>
      <c r="AY683" s="600" t="s">
        <v>197</v>
      </c>
    </row>
    <row r="684" spans="2:65" s="599" customFormat="1">
      <c r="B684" s="598"/>
      <c r="D684" s="594" t="s">
        <v>205</v>
      </c>
      <c r="E684" s="600" t="s">
        <v>5</v>
      </c>
      <c r="F684" s="601" t="s">
        <v>223</v>
      </c>
      <c r="H684" s="600" t="s">
        <v>5</v>
      </c>
      <c r="L684" s="598"/>
      <c r="M684" s="602"/>
      <c r="N684" s="603"/>
      <c r="O684" s="603"/>
      <c r="P684" s="603"/>
      <c r="Q684" s="603"/>
      <c r="R684" s="603"/>
      <c r="S684" s="603"/>
      <c r="T684" s="604"/>
      <c r="AT684" s="600" t="s">
        <v>205</v>
      </c>
      <c r="AU684" s="600" t="s">
        <v>89</v>
      </c>
      <c r="AV684" s="599" t="s">
        <v>11</v>
      </c>
      <c r="AW684" s="599" t="s">
        <v>43</v>
      </c>
      <c r="AX684" s="599" t="s">
        <v>82</v>
      </c>
      <c r="AY684" s="600" t="s">
        <v>197</v>
      </c>
    </row>
    <row r="685" spans="2:65" s="606" customFormat="1">
      <c r="B685" s="605"/>
      <c r="D685" s="594" t="s">
        <v>205</v>
      </c>
      <c r="E685" s="607" t="s">
        <v>5</v>
      </c>
      <c r="F685" s="608" t="s">
        <v>2384</v>
      </c>
      <c r="H685" s="609">
        <v>7.95</v>
      </c>
      <c r="L685" s="605"/>
      <c r="M685" s="610"/>
      <c r="N685" s="611"/>
      <c r="O685" s="611"/>
      <c r="P685" s="611"/>
      <c r="Q685" s="611"/>
      <c r="R685" s="611"/>
      <c r="S685" s="611"/>
      <c r="T685" s="612"/>
      <c r="AT685" s="607" t="s">
        <v>205</v>
      </c>
      <c r="AU685" s="607" t="s">
        <v>89</v>
      </c>
      <c r="AV685" s="606" t="s">
        <v>89</v>
      </c>
      <c r="AW685" s="606" t="s">
        <v>43</v>
      </c>
      <c r="AX685" s="606" t="s">
        <v>82</v>
      </c>
      <c r="AY685" s="607" t="s">
        <v>197</v>
      </c>
    </row>
    <row r="686" spans="2:65" s="622" customFormat="1">
      <c r="B686" s="621"/>
      <c r="D686" s="594" t="s">
        <v>205</v>
      </c>
      <c r="E686" s="623" t="s">
        <v>5</v>
      </c>
      <c r="F686" s="624" t="s">
        <v>237</v>
      </c>
      <c r="H686" s="625">
        <v>7.95</v>
      </c>
      <c r="L686" s="621"/>
      <c r="M686" s="626"/>
      <c r="N686" s="627"/>
      <c r="O686" s="627"/>
      <c r="P686" s="627"/>
      <c r="Q686" s="627"/>
      <c r="R686" s="627"/>
      <c r="S686" s="627"/>
      <c r="T686" s="628"/>
      <c r="AT686" s="623" t="s">
        <v>205</v>
      </c>
      <c r="AU686" s="623" t="s">
        <v>89</v>
      </c>
      <c r="AV686" s="622" t="s">
        <v>114</v>
      </c>
      <c r="AW686" s="622" t="s">
        <v>43</v>
      </c>
      <c r="AX686" s="622" t="s">
        <v>82</v>
      </c>
      <c r="AY686" s="623" t="s">
        <v>197</v>
      </c>
    </row>
    <row r="687" spans="2:65" s="599" customFormat="1">
      <c r="B687" s="598"/>
      <c r="D687" s="594" t="s">
        <v>205</v>
      </c>
      <c r="E687" s="600" t="s">
        <v>5</v>
      </c>
      <c r="F687" s="601" t="s">
        <v>2375</v>
      </c>
      <c r="H687" s="600" t="s">
        <v>5</v>
      </c>
      <c r="L687" s="598"/>
      <c r="M687" s="602"/>
      <c r="N687" s="603"/>
      <c r="O687" s="603"/>
      <c r="P687" s="603"/>
      <c r="Q687" s="603"/>
      <c r="R687" s="603"/>
      <c r="S687" s="603"/>
      <c r="T687" s="604"/>
      <c r="AT687" s="600" t="s">
        <v>205</v>
      </c>
      <c r="AU687" s="600" t="s">
        <v>89</v>
      </c>
      <c r="AV687" s="599" t="s">
        <v>11</v>
      </c>
      <c r="AW687" s="599" t="s">
        <v>43</v>
      </c>
      <c r="AX687" s="599" t="s">
        <v>82</v>
      </c>
      <c r="AY687" s="600" t="s">
        <v>197</v>
      </c>
    </row>
    <row r="688" spans="2:65" s="606" customFormat="1">
      <c r="B688" s="605"/>
      <c r="D688" s="594" t="s">
        <v>205</v>
      </c>
      <c r="E688" s="607" t="s">
        <v>5</v>
      </c>
      <c r="F688" s="608" t="s">
        <v>2384</v>
      </c>
      <c r="H688" s="609">
        <v>7.95</v>
      </c>
      <c r="L688" s="605"/>
      <c r="M688" s="610"/>
      <c r="N688" s="611"/>
      <c r="O688" s="611"/>
      <c r="P688" s="611"/>
      <c r="Q688" s="611"/>
      <c r="R688" s="611"/>
      <c r="S688" s="611"/>
      <c r="T688" s="612"/>
      <c r="AT688" s="607" t="s">
        <v>205</v>
      </c>
      <c r="AU688" s="607" t="s">
        <v>89</v>
      </c>
      <c r="AV688" s="606" t="s">
        <v>89</v>
      </c>
      <c r="AW688" s="606" t="s">
        <v>43</v>
      </c>
      <c r="AX688" s="606" t="s">
        <v>82</v>
      </c>
      <c r="AY688" s="607" t="s">
        <v>197</v>
      </c>
    </row>
    <row r="689" spans="2:65" s="622" customFormat="1">
      <c r="B689" s="621"/>
      <c r="D689" s="594" t="s">
        <v>205</v>
      </c>
      <c r="E689" s="623" t="s">
        <v>5</v>
      </c>
      <c r="F689" s="624" t="s">
        <v>243</v>
      </c>
      <c r="H689" s="625">
        <v>7.95</v>
      </c>
      <c r="L689" s="621"/>
      <c r="M689" s="626"/>
      <c r="N689" s="627"/>
      <c r="O689" s="627"/>
      <c r="P689" s="627"/>
      <c r="Q689" s="627"/>
      <c r="R689" s="627"/>
      <c r="S689" s="627"/>
      <c r="T689" s="628"/>
      <c r="AT689" s="623" t="s">
        <v>205</v>
      </c>
      <c r="AU689" s="623" t="s">
        <v>89</v>
      </c>
      <c r="AV689" s="622" t="s">
        <v>114</v>
      </c>
      <c r="AW689" s="622" t="s">
        <v>43</v>
      </c>
      <c r="AX689" s="622" t="s">
        <v>82</v>
      </c>
      <c r="AY689" s="623" t="s">
        <v>197</v>
      </c>
    </row>
    <row r="690" spans="2:65" s="599" customFormat="1">
      <c r="B690" s="598"/>
      <c r="D690" s="594" t="s">
        <v>205</v>
      </c>
      <c r="E690" s="600" t="s">
        <v>5</v>
      </c>
      <c r="F690" s="601" t="s">
        <v>244</v>
      </c>
      <c r="H690" s="600" t="s">
        <v>5</v>
      </c>
      <c r="L690" s="598"/>
      <c r="M690" s="602"/>
      <c r="N690" s="603"/>
      <c r="O690" s="603"/>
      <c r="P690" s="603"/>
      <c r="Q690" s="603"/>
      <c r="R690" s="603"/>
      <c r="S690" s="603"/>
      <c r="T690" s="604"/>
      <c r="AT690" s="600" t="s">
        <v>205</v>
      </c>
      <c r="AU690" s="600" t="s">
        <v>89</v>
      </c>
      <c r="AV690" s="599" t="s">
        <v>11</v>
      </c>
      <c r="AW690" s="599" t="s">
        <v>43</v>
      </c>
      <c r="AX690" s="599" t="s">
        <v>82</v>
      </c>
      <c r="AY690" s="600" t="s">
        <v>197</v>
      </c>
    </row>
    <row r="691" spans="2:65" s="606" customFormat="1">
      <c r="B691" s="605"/>
      <c r="D691" s="594" t="s">
        <v>205</v>
      </c>
      <c r="E691" s="607" t="s">
        <v>5</v>
      </c>
      <c r="F691" s="608" t="s">
        <v>2384</v>
      </c>
      <c r="H691" s="609">
        <v>7.95</v>
      </c>
      <c r="L691" s="605"/>
      <c r="M691" s="610"/>
      <c r="N691" s="611"/>
      <c r="O691" s="611"/>
      <c r="P691" s="611"/>
      <c r="Q691" s="611"/>
      <c r="R691" s="611"/>
      <c r="S691" s="611"/>
      <c r="T691" s="612"/>
      <c r="AT691" s="607" t="s">
        <v>205</v>
      </c>
      <c r="AU691" s="607" t="s">
        <v>89</v>
      </c>
      <c r="AV691" s="606" t="s">
        <v>89</v>
      </c>
      <c r="AW691" s="606" t="s">
        <v>43</v>
      </c>
      <c r="AX691" s="606" t="s">
        <v>82</v>
      </c>
      <c r="AY691" s="607" t="s">
        <v>197</v>
      </c>
    </row>
    <row r="692" spans="2:65" s="622" customFormat="1">
      <c r="B692" s="621"/>
      <c r="D692" s="594" t="s">
        <v>205</v>
      </c>
      <c r="E692" s="623" t="s">
        <v>5</v>
      </c>
      <c r="F692" s="624" t="s">
        <v>248</v>
      </c>
      <c r="H692" s="625">
        <v>7.95</v>
      </c>
      <c r="L692" s="621"/>
      <c r="M692" s="626"/>
      <c r="N692" s="627"/>
      <c r="O692" s="627"/>
      <c r="P692" s="627"/>
      <c r="Q692" s="627"/>
      <c r="R692" s="627"/>
      <c r="S692" s="627"/>
      <c r="T692" s="628"/>
      <c r="AT692" s="623" t="s">
        <v>205</v>
      </c>
      <c r="AU692" s="623" t="s">
        <v>89</v>
      </c>
      <c r="AV692" s="622" t="s">
        <v>114</v>
      </c>
      <c r="AW692" s="622" t="s">
        <v>43</v>
      </c>
      <c r="AX692" s="622" t="s">
        <v>82</v>
      </c>
      <c r="AY692" s="623" t="s">
        <v>197</v>
      </c>
    </row>
    <row r="693" spans="2:65" s="599" customFormat="1">
      <c r="B693" s="598"/>
      <c r="D693" s="594" t="s">
        <v>205</v>
      </c>
      <c r="E693" s="600" t="s">
        <v>5</v>
      </c>
      <c r="F693" s="601" t="s">
        <v>249</v>
      </c>
      <c r="H693" s="600" t="s">
        <v>5</v>
      </c>
      <c r="L693" s="598"/>
      <c r="M693" s="602"/>
      <c r="N693" s="603"/>
      <c r="O693" s="603"/>
      <c r="P693" s="603"/>
      <c r="Q693" s="603"/>
      <c r="R693" s="603"/>
      <c r="S693" s="603"/>
      <c r="T693" s="604"/>
      <c r="AT693" s="600" t="s">
        <v>205</v>
      </c>
      <c r="AU693" s="600" t="s">
        <v>89</v>
      </c>
      <c r="AV693" s="599" t="s">
        <v>11</v>
      </c>
      <c r="AW693" s="599" t="s">
        <v>43</v>
      </c>
      <c r="AX693" s="599" t="s">
        <v>82</v>
      </c>
      <c r="AY693" s="600" t="s">
        <v>197</v>
      </c>
    </row>
    <row r="694" spans="2:65" s="606" customFormat="1">
      <c r="B694" s="605"/>
      <c r="D694" s="594" t="s">
        <v>205</v>
      </c>
      <c r="E694" s="607" t="s">
        <v>5</v>
      </c>
      <c r="F694" s="608" t="s">
        <v>2384</v>
      </c>
      <c r="H694" s="609">
        <v>7.95</v>
      </c>
      <c r="L694" s="605"/>
      <c r="M694" s="610"/>
      <c r="N694" s="611"/>
      <c r="O694" s="611"/>
      <c r="P694" s="611"/>
      <c r="Q694" s="611"/>
      <c r="R694" s="611"/>
      <c r="S694" s="611"/>
      <c r="T694" s="612"/>
      <c r="AT694" s="607" t="s">
        <v>205</v>
      </c>
      <c r="AU694" s="607" t="s">
        <v>89</v>
      </c>
      <c r="AV694" s="606" t="s">
        <v>89</v>
      </c>
      <c r="AW694" s="606" t="s">
        <v>43</v>
      </c>
      <c r="AX694" s="606" t="s">
        <v>82</v>
      </c>
      <c r="AY694" s="607" t="s">
        <v>197</v>
      </c>
    </row>
    <row r="695" spans="2:65" s="622" customFormat="1">
      <c r="B695" s="621"/>
      <c r="D695" s="594" t="s">
        <v>205</v>
      </c>
      <c r="E695" s="623" t="s">
        <v>5</v>
      </c>
      <c r="F695" s="624" t="s">
        <v>2376</v>
      </c>
      <c r="H695" s="625">
        <v>7.95</v>
      </c>
      <c r="L695" s="621"/>
      <c r="M695" s="626"/>
      <c r="N695" s="627"/>
      <c r="O695" s="627"/>
      <c r="P695" s="627"/>
      <c r="Q695" s="627"/>
      <c r="R695" s="627"/>
      <c r="S695" s="627"/>
      <c r="T695" s="628"/>
      <c r="AT695" s="623" t="s">
        <v>205</v>
      </c>
      <c r="AU695" s="623" t="s">
        <v>89</v>
      </c>
      <c r="AV695" s="622" t="s">
        <v>114</v>
      </c>
      <c r="AW695" s="622" t="s">
        <v>43</v>
      </c>
      <c r="AX695" s="622" t="s">
        <v>82</v>
      </c>
      <c r="AY695" s="623" t="s">
        <v>197</v>
      </c>
    </row>
    <row r="696" spans="2:65" s="599" customFormat="1">
      <c r="B696" s="598"/>
      <c r="D696" s="594" t="s">
        <v>205</v>
      </c>
      <c r="E696" s="600" t="s">
        <v>5</v>
      </c>
      <c r="F696" s="601" t="s">
        <v>446</v>
      </c>
      <c r="H696" s="600" t="s">
        <v>5</v>
      </c>
      <c r="L696" s="598"/>
      <c r="M696" s="602"/>
      <c r="N696" s="603"/>
      <c r="O696" s="603"/>
      <c r="P696" s="603"/>
      <c r="Q696" s="603"/>
      <c r="R696" s="603"/>
      <c r="S696" s="603"/>
      <c r="T696" s="604"/>
      <c r="AT696" s="600" t="s">
        <v>205</v>
      </c>
      <c r="AU696" s="600" t="s">
        <v>89</v>
      </c>
      <c r="AV696" s="599" t="s">
        <v>11</v>
      </c>
      <c r="AW696" s="599" t="s">
        <v>43</v>
      </c>
      <c r="AX696" s="599" t="s">
        <v>82</v>
      </c>
      <c r="AY696" s="600" t="s">
        <v>197</v>
      </c>
    </row>
    <row r="697" spans="2:65" s="606" customFormat="1">
      <c r="B697" s="605"/>
      <c r="D697" s="594" t="s">
        <v>205</v>
      </c>
      <c r="E697" s="607" t="s">
        <v>5</v>
      </c>
      <c r="F697" s="608" t="s">
        <v>2384</v>
      </c>
      <c r="H697" s="609">
        <v>7.95</v>
      </c>
      <c r="L697" s="605"/>
      <c r="M697" s="610"/>
      <c r="N697" s="611"/>
      <c r="O697" s="611"/>
      <c r="P697" s="611"/>
      <c r="Q697" s="611"/>
      <c r="R697" s="611"/>
      <c r="S697" s="611"/>
      <c r="T697" s="612"/>
      <c r="AT697" s="607" t="s">
        <v>205</v>
      </c>
      <c r="AU697" s="607" t="s">
        <v>89</v>
      </c>
      <c r="AV697" s="606" t="s">
        <v>89</v>
      </c>
      <c r="AW697" s="606" t="s">
        <v>43</v>
      </c>
      <c r="AX697" s="606" t="s">
        <v>82</v>
      </c>
      <c r="AY697" s="607" t="s">
        <v>197</v>
      </c>
    </row>
    <row r="698" spans="2:65" s="622" customFormat="1">
      <c r="B698" s="621"/>
      <c r="D698" s="594" t="s">
        <v>205</v>
      </c>
      <c r="E698" s="623" t="s">
        <v>5</v>
      </c>
      <c r="F698" s="624" t="s">
        <v>449</v>
      </c>
      <c r="H698" s="625">
        <v>7.95</v>
      </c>
      <c r="L698" s="621"/>
      <c r="M698" s="626"/>
      <c r="N698" s="627"/>
      <c r="O698" s="627"/>
      <c r="P698" s="627"/>
      <c r="Q698" s="627"/>
      <c r="R698" s="627"/>
      <c r="S698" s="627"/>
      <c r="T698" s="628"/>
      <c r="AT698" s="623" t="s">
        <v>205</v>
      </c>
      <c r="AU698" s="623" t="s">
        <v>89</v>
      </c>
      <c r="AV698" s="622" t="s">
        <v>114</v>
      </c>
      <c r="AW698" s="622" t="s">
        <v>43</v>
      </c>
      <c r="AX698" s="622" t="s">
        <v>82</v>
      </c>
      <c r="AY698" s="623" t="s">
        <v>197</v>
      </c>
    </row>
    <row r="699" spans="2:65" s="614" customFormat="1">
      <c r="B699" s="613"/>
      <c r="D699" s="594" t="s">
        <v>205</v>
      </c>
      <c r="E699" s="615" t="s">
        <v>5</v>
      </c>
      <c r="F699" s="616" t="s">
        <v>210</v>
      </c>
      <c r="H699" s="617">
        <v>39.75</v>
      </c>
      <c r="L699" s="613"/>
      <c r="M699" s="618"/>
      <c r="N699" s="619"/>
      <c r="O699" s="619"/>
      <c r="P699" s="619"/>
      <c r="Q699" s="619"/>
      <c r="R699" s="619"/>
      <c r="S699" s="619"/>
      <c r="T699" s="620"/>
      <c r="AT699" s="615" t="s">
        <v>205</v>
      </c>
      <c r="AU699" s="615" t="s">
        <v>89</v>
      </c>
      <c r="AV699" s="614" t="s">
        <v>129</v>
      </c>
      <c r="AW699" s="614" t="s">
        <v>43</v>
      </c>
      <c r="AX699" s="614" t="s">
        <v>11</v>
      </c>
      <c r="AY699" s="615" t="s">
        <v>197</v>
      </c>
    </row>
    <row r="700" spans="2:65" s="492" customFormat="1" ht="25.5" customHeight="1">
      <c r="B700" s="493"/>
      <c r="C700" s="572" t="s">
        <v>1146</v>
      </c>
      <c r="D700" s="572" t="s">
        <v>199</v>
      </c>
      <c r="E700" s="573" t="s">
        <v>2385</v>
      </c>
      <c r="F700" s="574" t="s">
        <v>2386</v>
      </c>
      <c r="G700" s="575" t="s">
        <v>876</v>
      </c>
      <c r="H700" s="576">
        <v>39.75</v>
      </c>
      <c r="I700" s="7"/>
      <c r="J700" s="577">
        <f>ROUND(I700*H700,0)</f>
        <v>0</v>
      </c>
      <c r="K700" s="574" t="s">
        <v>203</v>
      </c>
      <c r="L700" s="493"/>
      <c r="M700" s="578" t="s">
        <v>5</v>
      </c>
      <c r="N700" s="579" t="s">
        <v>53</v>
      </c>
      <c r="O700" s="494"/>
      <c r="P700" s="580">
        <f>O700*H700</f>
        <v>0</v>
      </c>
      <c r="Q700" s="580">
        <v>0</v>
      </c>
      <c r="R700" s="580">
        <f>Q700*H700</f>
        <v>0</v>
      </c>
      <c r="S700" s="580">
        <v>0</v>
      </c>
      <c r="T700" s="581">
        <f>S700*H700</f>
        <v>0</v>
      </c>
      <c r="AR700" s="482" t="s">
        <v>129</v>
      </c>
      <c r="AT700" s="482" t="s">
        <v>199</v>
      </c>
      <c r="AU700" s="482" t="s">
        <v>89</v>
      </c>
      <c r="AY700" s="482" t="s">
        <v>197</v>
      </c>
      <c r="BE700" s="582">
        <f>IF(N700="základní",J700,0)</f>
        <v>0</v>
      </c>
      <c r="BF700" s="582">
        <f>IF(N700="snížená",J700,0)</f>
        <v>0</v>
      </c>
      <c r="BG700" s="582">
        <f>IF(N700="zákl. přenesená",J700,0)</f>
        <v>0</v>
      </c>
      <c r="BH700" s="582">
        <f>IF(N700="sníž. přenesená",J700,0)</f>
        <v>0</v>
      </c>
      <c r="BI700" s="582">
        <f>IF(N700="nulová",J700,0)</f>
        <v>0</v>
      </c>
      <c r="BJ700" s="482" t="s">
        <v>11</v>
      </c>
      <c r="BK700" s="582">
        <f>ROUND(I700*H700,0)</f>
        <v>0</v>
      </c>
      <c r="BL700" s="482" t="s">
        <v>129</v>
      </c>
      <c r="BM700" s="482" t="s">
        <v>2387</v>
      </c>
    </row>
    <row r="701" spans="2:65" s="492" customFormat="1" ht="25.5" customHeight="1">
      <c r="B701" s="493"/>
      <c r="C701" s="572" t="s">
        <v>1151</v>
      </c>
      <c r="D701" s="572" t="s">
        <v>199</v>
      </c>
      <c r="E701" s="573" t="s">
        <v>2388</v>
      </c>
      <c r="F701" s="574" t="s">
        <v>2389</v>
      </c>
      <c r="G701" s="575" t="s">
        <v>271</v>
      </c>
      <c r="H701" s="576">
        <v>0.33700000000000002</v>
      </c>
      <c r="I701" s="7"/>
      <c r="J701" s="577">
        <f>ROUND(I701*H701,0)</f>
        <v>0</v>
      </c>
      <c r="K701" s="574" t="s">
        <v>203</v>
      </c>
      <c r="L701" s="493"/>
      <c r="M701" s="578" t="s">
        <v>5</v>
      </c>
      <c r="N701" s="579" t="s">
        <v>53</v>
      </c>
      <c r="O701" s="494"/>
      <c r="P701" s="580">
        <f>O701*H701</f>
        <v>0</v>
      </c>
      <c r="Q701" s="580">
        <v>1.0519700000000001</v>
      </c>
      <c r="R701" s="580">
        <f>Q701*H701</f>
        <v>0.35451389000000005</v>
      </c>
      <c r="S701" s="580">
        <v>0</v>
      </c>
      <c r="T701" s="581">
        <f>S701*H701</f>
        <v>0</v>
      </c>
      <c r="AR701" s="482" t="s">
        <v>129</v>
      </c>
      <c r="AT701" s="482" t="s">
        <v>199</v>
      </c>
      <c r="AU701" s="482" t="s">
        <v>89</v>
      </c>
      <c r="AY701" s="482" t="s">
        <v>197</v>
      </c>
      <c r="BE701" s="582">
        <f>IF(N701="základní",J701,0)</f>
        <v>0</v>
      </c>
      <c r="BF701" s="582">
        <f>IF(N701="snížená",J701,0)</f>
        <v>0</v>
      </c>
      <c r="BG701" s="582">
        <f>IF(N701="zákl. přenesená",J701,0)</f>
        <v>0</v>
      </c>
      <c r="BH701" s="582">
        <f>IF(N701="sníž. přenesená",J701,0)</f>
        <v>0</v>
      </c>
      <c r="BI701" s="582">
        <f>IF(N701="nulová",J701,0)</f>
        <v>0</v>
      </c>
      <c r="BJ701" s="482" t="s">
        <v>11</v>
      </c>
      <c r="BK701" s="582">
        <f>ROUND(I701*H701,0)</f>
        <v>0</v>
      </c>
      <c r="BL701" s="482" t="s">
        <v>129</v>
      </c>
      <c r="BM701" s="482" t="s">
        <v>2390</v>
      </c>
    </row>
    <row r="702" spans="2:65" s="599" customFormat="1">
      <c r="B702" s="598"/>
      <c r="D702" s="594" t="s">
        <v>205</v>
      </c>
      <c r="E702" s="600" t="s">
        <v>5</v>
      </c>
      <c r="F702" s="601" t="s">
        <v>2206</v>
      </c>
      <c r="H702" s="600" t="s">
        <v>5</v>
      </c>
      <c r="L702" s="598"/>
      <c r="M702" s="602"/>
      <c r="N702" s="603"/>
      <c r="O702" s="603"/>
      <c r="P702" s="603"/>
      <c r="Q702" s="603"/>
      <c r="R702" s="603"/>
      <c r="S702" s="603"/>
      <c r="T702" s="604"/>
      <c r="AT702" s="600" t="s">
        <v>205</v>
      </c>
      <c r="AU702" s="600" t="s">
        <v>89</v>
      </c>
      <c r="AV702" s="599" t="s">
        <v>11</v>
      </c>
      <c r="AW702" s="599" t="s">
        <v>43</v>
      </c>
      <c r="AX702" s="599" t="s">
        <v>82</v>
      </c>
      <c r="AY702" s="600" t="s">
        <v>197</v>
      </c>
    </row>
    <row r="703" spans="2:65" s="606" customFormat="1">
      <c r="B703" s="605"/>
      <c r="D703" s="594" t="s">
        <v>205</v>
      </c>
      <c r="E703" s="607" t="s">
        <v>5</v>
      </c>
      <c r="F703" s="608" t="s">
        <v>2391</v>
      </c>
      <c r="H703" s="609">
        <v>0.33700000000000002</v>
      </c>
      <c r="L703" s="605"/>
      <c r="M703" s="610"/>
      <c r="N703" s="611"/>
      <c r="O703" s="611"/>
      <c r="P703" s="611"/>
      <c r="Q703" s="611"/>
      <c r="R703" s="611"/>
      <c r="S703" s="611"/>
      <c r="T703" s="612"/>
      <c r="AT703" s="607" t="s">
        <v>205</v>
      </c>
      <c r="AU703" s="607" t="s">
        <v>89</v>
      </c>
      <c r="AV703" s="606" t="s">
        <v>89</v>
      </c>
      <c r="AW703" s="606" t="s">
        <v>43</v>
      </c>
      <c r="AX703" s="606" t="s">
        <v>82</v>
      </c>
      <c r="AY703" s="607" t="s">
        <v>197</v>
      </c>
    </row>
    <row r="704" spans="2:65" s="614" customFormat="1">
      <c r="B704" s="613"/>
      <c r="D704" s="594" t="s">
        <v>205</v>
      </c>
      <c r="E704" s="615" t="s">
        <v>5</v>
      </c>
      <c r="F704" s="616" t="s">
        <v>210</v>
      </c>
      <c r="H704" s="617">
        <v>0.33700000000000002</v>
      </c>
      <c r="L704" s="613"/>
      <c r="M704" s="618"/>
      <c r="N704" s="619"/>
      <c r="O704" s="619"/>
      <c r="P704" s="619"/>
      <c r="Q704" s="619"/>
      <c r="R704" s="619"/>
      <c r="S704" s="619"/>
      <c r="T704" s="620"/>
      <c r="AT704" s="615" t="s">
        <v>205</v>
      </c>
      <c r="AU704" s="615" t="s">
        <v>89</v>
      </c>
      <c r="AV704" s="614" t="s">
        <v>129</v>
      </c>
      <c r="AW704" s="614" t="s">
        <v>43</v>
      </c>
      <c r="AX704" s="614" t="s">
        <v>11</v>
      </c>
      <c r="AY704" s="615" t="s">
        <v>197</v>
      </c>
    </row>
    <row r="705" spans="2:65" s="492" customFormat="1" ht="25.5" customHeight="1">
      <c r="B705" s="493"/>
      <c r="C705" s="572" t="s">
        <v>1156</v>
      </c>
      <c r="D705" s="572" t="s">
        <v>199</v>
      </c>
      <c r="E705" s="573" t="s">
        <v>2392</v>
      </c>
      <c r="F705" s="574" t="s">
        <v>2393</v>
      </c>
      <c r="G705" s="575" t="s">
        <v>876</v>
      </c>
      <c r="H705" s="576">
        <v>324.86200000000002</v>
      </c>
      <c r="I705" s="7"/>
      <c r="J705" s="577">
        <f>ROUND(I705*H705,0)</f>
        <v>0</v>
      </c>
      <c r="K705" s="574" t="s">
        <v>203</v>
      </c>
      <c r="L705" s="493"/>
      <c r="M705" s="578" t="s">
        <v>5</v>
      </c>
      <c r="N705" s="579" t="s">
        <v>53</v>
      </c>
      <c r="O705" s="494"/>
      <c r="P705" s="580">
        <f>O705*H705</f>
        <v>0</v>
      </c>
      <c r="Q705" s="580">
        <v>4.8000000000000001E-4</v>
      </c>
      <c r="R705" s="580">
        <f>Q705*H705</f>
        <v>0.15593376</v>
      </c>
      <c r="S705" s="580">
        <v>0</v>
      </c>
      <c r="T705" s="581">
        <f>S705*H705</f>
        <v>0</v>
      </c>
      <c r="AR705" s="482" t="s">
        <v>129</v>
      </c>
      <c r="AT705" s="482" t="s">
        <v>199</v>
      </c>
      <c r="AU705" s="482" t="s">
        <v>89</v>
      </c>
      <c r="AY705" s="482" t="s">
        <v>197</v>
      </c>
      <c r="BE705" s="582">
        <f>IF(N705="základní",J705,0)</f>
        <v>0</v>
      </c>
      <c r="BF705" s="582">
        <f>IF(N705="snížená",J705,0)</f>
        <v>0</v>
      </c>
      <c r="BG705" s="582">
        <f>IF(N705="zákl. přenesená",J705,0)</f>
        <v>0</v>
      </c>
      <c r="BH705" s="582">
        <f>IF(N705="sníž. přenesená",J705,0)</f>
        <v>0</v>
      </c>
      <c r="BI705" s="582">
        <f>IF(N705="nulová",J705,0)</f>
        <v>0</v>
      </c>
      <c r="BJ705" s="482" t="s">
        <v>11</v>
      </c>
      <c r="BK705" s="582">
        <f>ROUND(I705*H705,0)</f>
        <v>0</v>
      </c>
      <c r="BL705" s="482" t="s">
        <v>129</v>
      </c>
      <c r="BM705" s="482" t="s">
        <v>2394</v>
      </c>
    </row>
    <row r="706" spans="2:65" s="599" customFormat="1">
      <c r="B706" s="598"/>
      <c r="D706" s="594" t="s">
        <v>205</v>
      </c>
      <c r="E706" s="600" t="s">
        <v>5</v>
      </c>
      <c r="F706" s="601" t="s">
        <v>2395</v>
      </c>
      <c r="H706" s="600" t="s">
        <v>5</v>
      </c>
      <c r="L706" s="598"/>
      <c r="M706" s="602"/>
      <c r="N706" s="603"/>
      <c r="O706" s="603"/>
      <c r="P706" s="603"/>
      <c r="Q706" s="603"/>
      <c r="R706" s="603"/>
      <c r="S706" s="603"/>
      <c r="T706" s="604"/>
      <c r="AT706" s="600" t="s">
        <v>205</v>
      </c>
      <c r="AU706" s="600" t="s">
        <v>89</v>
      </c>
      <c r="AV706" s="599" t="s">
        <v>11</v>
      </c>
      <c r="AW706" s="599" t="s">
        <v>43</v>
      </c>
      <c r="AX706" s="599" t="s">
        <v>82</v>
      </c>
      <c r="AY706" s="600" t="s">
        <v>197</v>
      </c>
    </row>
    <row r="707" spans="2:65" s="599" customFormat="1">
      <c r="B707" s="598"/>
      <c r="D707" s="594" t="s">
        <v>205</v>
      </c>
      <c r="E707" s="600" t="s">
        <v>5</v>
      </c>
      <c r="F707" s="601" t="s">
        <v>2396</v>
      </c>
      <c r="H707" s="600" t="s">
        <v>5</v>
      </c>
      <c r="L707" s="598"/>
      <c r="M707" s="602"/>
      <c r="N707" s="603"/>
      <c r="O707" s="603"/>
      <c r="P707" s="603"/>
      <c r="Q707" s="603"/>
      <c r="R707" s="603"/>
      <c r="S707" s="603"/>
      <c r="T707" s="604"/>
      <c r="AT707" s="600" t="s">
        <v>205</v>
      </c>
      <c r="AU707" s="600" t="s">
        <v>89</v>
      </c>
      <c r="AV707" s="599" t="s">
        <v>11</v>
      </c>
      <c r="AW707" s="599" t="s">
        <v>43</v>
      </c>
      <c r="AX707" s="599" t="s">
        <v>82</v>
      </c>
      <c r="AY707" s="600" t="s">
        <v>197</v>
      </c>
    </row>
    <row r="708" spans="2:65" s="599" customFormat="1">
      <c r="B708" s="598"/>
      <c r="D708" s="594" t="s">
        <v>205</v>
      </c>
      <c r="E708" s="600" t="s">
        <v>5</v>
      </c>
      <c r="F708" s="601" t="s">
        <v>2397</v>
      </c>
      <c r="H708" s="600" t="s">
        <v>5</v>
      </c>
      <c r="L708" s="598"/>
      <c r="M708" s="602"/>
      <c r="N708" s="603"/>
      <c r="O708" s="603"/>
      <c r="P708" s="603"/>
      <c r="Q708" s="603"/>
      <c r="R708" s="603"/>
      <c r="S708" s="603"/>
      <c r="T708" s="604"/>
      <c r="AT708" s="600" t="s">
        <v>205</v>
      </c>
      <c r="AU708" s="600" t="s">
        <v>89</v>
      </c>
      <c r="AV708" s="599" t="s">
        <v>11</v>
      </c>
      <c r="AW708" s="599" t="s">
        <v>43</v>
      </c>
      <c r="AX708" s="599" t="s">
        <v>82</v>
      </c>
      <c r="AY708" s="600" t="s">
        <v>197</v>
      </c>
    </row>
    <row r="709" spans="2:65" s="606" customFormat="1">
      <c r="B709" s="605"/>
      <c r="D709" s="594" t="s">
        <v>205</v>
      </c>
      <c r="E709" s="607" t="s">
        <v>5</v>
      </c>
      <c r="F709" s="608" t="s">
        <v>2398</v>
      </c>
      <c r="H709" s="609">
        <v>23.2</v>
      </c>
      <c r="L709" s="605"/>
      <c r="M709" s="610"/>
      <c r="N709" s="611"/>
      <c r="O709" s="611"/>
      <c r="P709" s="611"/>
      <c r="Q709" s="611"/>
      <c r="R709" s="611"/>
      <c r="S709" s="611"/>
      <c r="T709" s="612"/>
      <c r="AT709" s="607" t="s">
        <v>205</v>
      </c>
      <c r="AU709" s="607" t="s">
        <v>89</v>
      </c>
      <c r="AV709" s="606" t="s">
        <v>89</v>
      </c>
      <c r="AW709" s="606" t="s">
        <v>43</v>
      </c>
      <c r="AX709" s="606" t="s">
        <v>82</v>
      </c>
      <c r="AY709" s="607" t="s">
        <v>197</v>
      </c>
    </row>
    <row r="710" spans="2:65" s="622" customFormat="1">
      <c r="B710" s="621"/>
      <c r="D710" s="594" t="s">
        <v>205</v>
      </c>
      <c r="E710" s="623" t="s">
        <v>5</v>
      </c>
      <c r="F710" s="624" t="s">
        <v>237</v>
      </c>
      <c r="H710" s="625">
        <v>23.2</v>
      </c>
      <c r="L710" s="621"/>
      <c r="M710" s="626"/>
      <c r="N710" s="627"/>
      <c r="O710" s="627"/>
      <c r="P710" s="627"/>
      <c r="Q710" s="627"/>
      <c r="R710" s="627"/>
      <c r="S710" s="627"/>
      <c r="T710" s="628"/>
      <c r="AT710" s="623" t="s">
        <v>205</v>
      </c>
      <c r="AU710" s="623" t="s">
        <v>89</v>
      </c>
      <c r="AV710" s="622" t="s">
        <v>114</v>
      </c>
      <c r="AW710" s="622" t="s">
        <v>43</v>
      </c>
      <c r="AX710" s="622" t="s">
        <v>82</v>
      </c>
      <c r="AY710" s="623" t="s">
        <v>197</v>
      </c>
    </row>
    <row r="711" spans="2:65" s="599" customFormat="1">
      <c r="B711" s="598"/>
      <c r="D711" s="594" t="s">
        <v>205</v>
      </c>
      <c r="E711" s="600" t="s">
        <v>5</v>
      </c>
      <c r="F711" s="601" t="s">
        <v>2399</v>
      </c>
      <c r="H711" s="600" t="s">
        <v>5</v>
      </c>
      <c r="L711" s="598"/>
      <c r="M711" s="602"/>
      <c r="N711" s="603"/>
      <c r="O711" s="603"/>
      <c r="P711" s="603"/>
      <c r="Q711" s="603"/>
      <c r="R711" s="603"/>
      <c r="S711" s="603"/>
      <c r="T711" s="604"/>
      <c r="AT711" s="600" t="s">
        <v>205</v>
      </c>
      <c r="AU711" s="600" t="s">
        <v>89</v>
      </c>
      <c r="AV711" s="599" t="s">
        <v>11</v>
      </c>
      <c r="AW711" s="599" t="s">
        <v>43</v>
      </c>
      <c r="AX711" s="599" t="s">
        <v>82</v>
      </c>
      <c r="AY711" s="600" t="s">
        <v>197</v>
      </c>
    </row>
    <row r="712" spans="2:65" s="599" customFormat="1">
      <c r="B712" s="598"/>
      <c r="D712" s="594" t="s">
        <v>205</v>
      </c>
      <c r="E712" s="600" t="s">
        <v>5</v>
      </c>
      <c r="F712" s="601" t="s">
        <v>2400</v>
      </c>
      <c r="H712" s="600" t="s">
        <v>5</v>
      </c>
      <c r="L712" s="598"/>
      <c r="M712" s="602"/>
      <c r="N712" s="603"/>
      <c r="O712" s="603"/>
      <c r="P712" s="603"/>
      <c r="Q712" s="603"/>
      <c r="R712" s="603"/>
      <c r="S712" s="603"/>
      <c r="T712" s="604"/>
      <c r="AT712" s="600" t="s">
        <v>205</v>
      </c>
      <c r="AU712" s="600" t="s">
        <v>89</v>
      </c>
      <c r="AV712" s="599" t="s">
        <v>11</v>
      </c>
      <c r="AW712" s="599" t="s">
        <v>43</v>
      </c>
      <c r="AX712" s="599" t="s">
        <v>82</v>
      </c>
      <c r="AY712" s="600" t="s">
        <v>197</v>
      </c>
    </row>
    <row r="713" spans="2:65" s="606" customFormat="1">
      <c r="B713" s="605"/>
      <c r="D713" s="594" t="s">
        <v>205</v>
      </c>
      <c r="E713" s="607" t="s">
        <v>5</v>
      </c>
      <c r="F713" s="608" t="s">
        <v>2401</v>
      </c>
      <c r="H713" s="609">
        <v>234</v>
      </c>
      <c r="L713" s="605"/>
      <c r="M713" s="610"/>
      <c r="N713" s="611"/>
      <c r="O713" s="611"/>
      <c r="P713" s="611"/>
      <c r="Q713" s="611"/>
      <c r="R713" s="611"/>
      <c r="S713" s="611"/>
      <c r="T713" s="612"/>
      <c r="AT713" s="607" t="s">
        <v>205</v>
      </c>
      <c r="AU713" s="607" t="s">
        <v>89</v>
      </c>
      <c r="AV713" s="606" t="s">
        <v>89</v>
      </c>
      <c r="AW713" s="606" t="s">
        <v>43</v>
      </c>
      <c r="AX713" s="606" t="s">
        <v>82</v>
      </c>
      <c r="AY713" s="607" t="s">
        <v>197</v>
      </c>
    </row>
    <row r="714" spans="2:65" s="622" customFormat="1">
      <c r="B714" s="621"/>
      <c r="D714" s="594" t="s">
        <v>205</v>
      </c>
      <c r="E714" s="623" t="s">
        <v>5</v>
      </c>
      <c r="F714" s="624" t="s">
        <v>2402</v>
      </c>
      <c r="H714" s="625">
        <v>234</v>
      </c>
      <c r="L714" s="621"/>
      <c r="M714" s="626"/>
      <c r="N714" s="627"/>
      <c r="O714" s="627"/>
      <c r="P714" s="627"/>
      <c r="Q714" s="627"/>
      <c r="R714" s="627"/>
      <c r="S714" s="627"/>
      <c r="T714" s="628"/>
      <c r="AT714" s="623" t="s">
        <v>205</v>
      </c>
      <c r="AU714" s="623" t="s">
        <v>89</v>
      </c>
      <c r="AV714" s="622" t="s">
        <v>114</v>
      </c>
      <c r="AW714" s="622" t="s">
        <v>43</v>
      </c>
      <c r="AX714" s="622" t="s">
        <v>82</v>
      </c>
      <c r="AY714" s="623" t="s">
        <v>197</v>
      </c>
    </row>
    <row r="715" spans="2:65" s="599" customFormat="1">
      <c r="B715" s="598"/>
      <c r="D715" s="594" t="s">
        <v>205</v>
      </c>
      <c r="E715" s="600" t="s">
        <v>5</v>
      </c>
      <c r="F715" s="601" t="s">
        <v>263</v>
      </c>
      <c r="H715" s="600" t="s">
        <v>5</v>
      </c>
      <c r="L715" s="598"/>
      <c r="M715" s="602"/>
      <c r="N715" s="603"/>
      <c r="O715" s="603"/>
      <c r="P715" s="603"/>
      <c r="Q715" s="603"/>
      <c r="R715" s="603"/>
      <c r="S715" s="603"/>
      <c r="T715" s="604"/>
      <c r="AT715" s="600" t="s">
        <v>205</v>
      </c>
      <c r="AU715" s="600" t="s">
        <v>89</v>
      </c>
      <c r="AV715" s="599" t="s">
        <v>11</v>
      </c>
      <c r="AW715" s="599" t="s">
        <v>43</v>
      </c>
      <c r="AX715" s="599" t="s">
        <v>82</v>
      </c>
      <c r="AY715" s="600" t="s">
        <v>197</v>
      </c>
    </row>
    <row r="716" spans="2:65" s="599" customFormat="1">
      <c r="B716" s="598"/>
      <c r="D716" s="594" t="s">
        <v>205</v>
      </c>
      <c r="E716" s="600" t="s">
        <v>5</v>
      </c>
      <c r="F716" s="601" t="s">
        <v>2403</v>
      </c>
      <c r="H716" s="600" t="s">
        <v>5</v>
      </c>
      <c r="L716" s="598"/>
      <c r="M716" s="602"/>
      <c r="N716" s="603"/>
      <c r="O716" s="603"/>
      <c r="P716" s="603"/>
      <c r="Q716" s="603"/>
      <c r="R716" s="603"/>
      <c r="S716" s="603"/>
      <c r="T716" s="604"/>
      <c r="AT716" s="600" t="s">
        <v>205</v>
      </c>
      <c r="AU716" s="600" t="s">
        <v>89</v>
      </c>
      <c r="AV716" s="599" t="s">
        <v>11</v>
      </c>
      <c r="AW716" s="599" t="s">
        <v>43</v>
      </c>
      <c r="AX716" s="599" t="s">
        <v>82</v>
      </c>
      <c r="AY716" s="600" t="s">
        <v>197</v>
      </c>
    </row>
    <row r="717" spans="2:65" s="606" customFormat="1">
      <c r="B717" s="605"/>
      <c r="D717" s="594" t="s">
        <v>205</v>
      </c>
      <c r="E717" s="607" t="s">
        <v>5</v>
      </c>
      <c r="F717" s="608" t="s">
        <v>2404</v>
      </c>
      <c r="H717" s="609">
        <v>64.8</v>
      </c>
      <c r="L717" s="605"/>
      <c r="M717" s="610"/>
      <c r="N717" s="611"/>
      <c r="O717" s="611"/>
      <c r="P717" s="611"/>
      <c r="Q717" s="611"/>
      <c r="R717" s="611"/>
      <c r="S717" s="611"/>
      <c r="T717" s="612"/>
      <c r="AT717" s="607" t="s">
        <v>205</v>
      </c>
      <c r="AU717" s="607" t="s">
        <v>89</v>
      </c>
      <c r="AV717" s="606" t="s">
        <v>89</v>
      </c>
      <c r="AW717" s="606" t="s">
        <v>43</v>
      </c>
      <c r="AX717" s="606" t="s">
        <v>82</v>
      </c>
      <c r="AY717" s="607" t="s">
        <v>197</v>
      </c>
    </row>
    <row r="718" spans="2:65" s="606" customFormat="1">
      <c r="B718" s="605"/>
      <c r="D718" s="594" t="s">
        <v>205</v>
      </c>
      <c r="E718" s="607" t="s">
        <v>5</v>
      </c>
      <c r="F718" s="608" t="s">
        <v>2405</v>
      </c>
      <c r="H718" s="609">
        <v>2.8620000000000001</v>
      </c>
      <c r="L718" s="605"/>
      <c r="M718" s="610"/>
      <c r="N718" s="611"/>
      <c r="O718" s="611"/>
      <c r="P718" s="611"/>
      <c r="Q718" s="611"/>
      <c r="R718" s="611"/>
      <c r="S718" s="611"/>
      <c r="T718" s="612"/>
      <c r="AT718" s="607" t="s">
        <v>205</v>
      </c>
      <c r="AU718" s="607" t="s">
        <v>89</v>
      </c>
      <c r="AV718" s="606" t="s">
        <v>89</v>
      </c>
      <c r="AW718" s="606" t="s">
        <v>43</v>
      </c>
      <c r="AX718" s="606" t="s">
        <v>82</v>
      </c>
      <c r="AY718" s="607" t="s">
        <v>197</v>
      </c>
    </row>
    <row r="719" spans="2:65" s="622" customFormat="1">
      <c r="B719" s="621"/>
      <c r="D719" s="594" t="s">
        <v>205</v>
      </c>
      <c r="E719" s="623" t="s">
        <v>5</v>
      </c>
      <c r="F719" s="624" t="s">
        <v>237</v>
      </c>
      <c r="H719" s="625">
        <v>67.662000000000006</v>
      </c>
      <c r="L719" s="621"/>
      <c r="M719" s="626"/>
      <c r="N719" s="627"/>
      <c r="O719" s="627"/>
      <c r="P719" s="627"/>
      <c r="Q719" s="627"/>
      <c r="R719" s="627"/>
      <c r="S719" s="627"/>
      <c r="T719" s="628"/>
      <c r="AT719" s="623" t="s">
        <v>205</v>
      </c>
      <c r="AU719" s="623" t="s">
        <v>89</v>
      </c>
      <c r="AV719" s="622" t="s">
        <v>114</v>
      </c>
      <c r="AW719" s="622" t="s">
        <v>43</v>
      </c>
      <c r="AX719" s="622" t="s">
        <v>82</v>
      </c>
      <c r="AY719" s="623" t="s">
        <v>197</v>
      </c>
    </row>
    <row r="720" spans="2:65" s="614" customFormat="1">
      <c r="B720" s="613"/>
      <c r="D720" s="594" t="s">
        <v>205</v>
      </c>
      <c r="E720" s="615" t="s">
        <v>5</v>
      </c>
      <c r="F720" s="616" t="s">
        <v>210</v>
      </c>
      <c r="H720" s="617">
        <v>324.86200000000002</v>
      </c>
      <c r="L720" s="613"/>
      <c r="M720" s="618"/>
      <c r="N720" s="619"/>
      <c r="O720" s="619"/>
      <c r="P720" s="619"/>
      <c r="Q720" s="619"/>
      <c r="R720" s="619"/>
      <c r="S720" s="619"/>
      <c r="T720" s="620"/>
      <c r="AT720" s="615" t="s">
        <v>205</v>
      </c>
      <c r="AU720" s="615" t="s">
        <v>89</v>
      </c>
      <c r="AV720" s="614" t="s">
        <v>129</v>
      </c>
      <c r="AW720" s="614" t="s">
        <v>43</v>
      </c>
      <c r="AX720" s="614" t="s">
        <v>11</v>
      </c>
      <c r="AY720" s="615" t="s">
        <v>197</v>
      </c>
    </row>
    <row r="721" spans="2:65" s="492" customFormat="1" ht="25.5" customHeight="1">
      <c r="B721" s="493"/>
      <c r="C721" s="572" t="s">
        <v>1161</v>
      </c>
      <c r="D721" s="572" t="s">
        <v>199</v>
      </c>
      <c r="E721" s="573" t="s">
        <v>2406</v>
      </c>
      <c r="F721" s="574" t="s">
        <v>2407</v>
      </c>
      <c r="G721" s="575" t="s">
        <v>290</v>
      </c>
      <c r="H721" s="576">
        <v>20.849</v>
      </c>
      <c r="I721" s="7"/>
      <c r="J721" s="577">
        <f>ROUND(I721*H721,0)</f>
        <v>0</v>
      </c>
      <c r="K721" s="574" t="s">
        <v>203</v>
      </c>
      <c r="L721" s="493"/>
      <c r="M721" s="578" t="s">
        <v>5</v>
      </c>
      <c r="N721" s="579" t="s">
        <v>53</v>
      </c>
      <c r="O721" s="494"/>
      <c r="P721" s="580">
        <f>O721*H721</f>
        <v>0</v>
      </c>
      <c r="Q721" s="580">
        <v>0.10031</v>
      </c>
      <c r="R721" s="580">
        <f>Q721*H721</f>
        <v>2.09136319</v>
      </c>
      <c r="S721" s="580">
        <v>0</v>
      </c>
      <c r="T721" s="581">
        <f>S721*H721</f>
        <v>0</v>
      </c>
      <c r="AR721" s="482" t="s">
        <v>129</v>
      </c>
      <c r="AT721" s="482" t="s">
        <v>199</v>
      </c>
      <c r="AU721" s="482" t="s">
        <v>89</v>
      </c>
      <c r="AY721" s="482" t="s">
        <v>197</v>
      </c>
      <c r="BE721" s="582">
        <f>IF(N721="základní",J721,0)</f>
        <v>0</v>
      </c>
      <c r="BF721" s="582">
        <f>IF(N721="snížená",J721,0)</f>
        <v>0</v>
      </c>
      <c r="BG721" s="582">
        <f>IF(N721="zákl. přenesená",J721,0)</f>
        <v>0</v>
      </c>
      <c r="BH721" s="582">
        <f>IF(N721="sníž. přenesená",J721,0)</f>
        <v>0</v>
      </c>
      <c r="BI721" s="582">
        <f>IF(N721="nulová",J721,0)</f>
        <v>0</v>
      </c>
      <c r="BJ721" s="482" t="s">
        <v>11</v>
      </c>
      <c r="BK721" s="582">
        <f>ROUND(I721*H721,0)</f>
        <v>0</v>
      </c>
      <c r="BL721" s="482" t="s">
        <v>129</v>
      </c>
      <c r="BM721" s="482" t="s">
        <v>2408</v>
      </c>
    </row>
    <row r="722" spans="2:65" s="599" customFormat="1">
      <c r="B722" s="598"/>
      <c r="D722" s="594" t="s">
        <v>205</v>
      </c>
      <c r="E722" s="600" t="s">
        <v>5</v>
      </c>
      <c r="F722" s="601" t="s">
        <v>215</v>
      </c>
      <c r="H722" s="600" t="s">
        <v>5</v>
      </c>
      <c r="L722" s="598"/>
      <c r="M722" s="602"/>
      <c r="N722" s="603"/>
      <c r="O722" s="603"/>
      <c r="P722" s="603"/>
      <c r="Q722" s="603"/>
      <c r="R722" s="603"/>
      <c r="S722" s="603"/>
      <c r="T722" s="604"/>
      <c r="AT722" s="600" t="s">
        <v>205</v>
      </c>
      <c r="AU722" s="600" t="s">
        <v>89</v>
      </c>
      <c r="AV722" s="599" t="s">
        <v>11</v>
      </c>
      <c r="AW722" s="599" t="s">
        <v>43</v>
      </c>
      <c r="AX722" s="599" t="s">
        <v>82</v>
      </c>
      <c r="AY722" s="600" t="s">
        <v>197</v>
      </c>
    </row>
    <row r="723" spans="2:65" s="606" customFormat="1">
      <c r="B723" s="605"/>
      <c r="D723" s="594" t="s">
        <v>205</v>
      </c>
      <c r="E723" s="607" t="s">
        <v>5</v>
      </c>
      <c r="F723" s="608" t="s">
        <v>2409</v>
      </c>
      <c r="H723" s="609">
        <v>22.425000000000001</v>
      </c>
      <c r="L723" s="605"/>
      <c r="M723" s="610"/>
      <c r="N723" s="611"/>
      <c r="O723" s="611"/>
      <c r="P723" s="611"/>
      <c r="Q723" s="611"/>
      <c r="R723" s="611"/>
      <c r="S723" s="611"/>
      <c r="T723" s="612"/>
      <c r="AT723" s="607" t="s">
        <v>205</v>
      </c>
      <c r="AU723" s="607" t="s">
        <v>89</v>
      </c>
      <c r="AV723" s="606" t="s">
        <v>89</v>
      </c>
      <c r="AW723" s="606" t="s">
        <v>43</v>
      </c>
      <c r="AX723" s="606" t="s">
        <v>82</v>
      </c>
      <c r="AY723" s="607" t="s">
        <v>197</v>
      </c>
    </row>
    <row r="724" spans="2:65" s="599" customFormat="1">
      <c r="B724" s="598"/>
      <c r="D724" s="594" t="s">
        <v>205</v>
      </c>
      <c r="E724" s="600" t="s">
        <v>5</v>
      </c>
      <c r="F724" s="601" t="s">
        <v>388</v>
      </c>
      <c r="H724" s="600" t="s">
        <v>5</v>
      </c>
      <c r="L724" s="598"/>
      <c r="M724" s="602"/>
      <c r="N724" s="603"/>
      <c r="O724" s="603"/>
      <c r="P724" s="603"/>
      <c r="Q724" s="603"/>
      <c r="R724" s="603"/>
      <c r="S724" s="603"/>
      <c r="T724" s="604"/>
      <c r="AT724" s="600" t="s">
        <v>205</v>
      </c>
      <c r="AU724" s="600" t="s">
        <v>89</v>
      </c>
      <c r="AV724" s="599" t="s">
        <v>11</v>
      </c>
      <c r="AW724" s="599" t="s">
        <v>43</v>
      </c>
      <c r="AX724" s="599" t="s">
        <v>82</v>
      </c>
      <c r="AY724" s="600" t="s">
        <v>197</v>
      </c>
    </row>
    <row r="725" spans="2:65" s="606" customFormat="1">
      <c r="B725" s="605"/>
      <c r="D725" s="594" t="s">
        <v>205</v>
      </c>
      <c r="E725" s="607" t="s">
        <v>5</v>
      </c>
      <c r="F725" s="608" t="s">
        <v>2410</v>
      </c>
      <c r="H725" s="609">
        <v>-1.5760000000000001</v>
      </c>
      <c r="L725" s="605"/>
      <c r="M725" s="610"/>
      <c r="N725" s="611"/>
      <c r="O725" s="611"/>
      <c r="P725" s="611"/>
      <c r="Q725" s="611"/>
      <c r="R725" s="611"/>
      <c r="S725" s="611"/>
      <c r="T725" s="612"/>
      <c r="AT725" s="607" t="s">
        <v>205</v>
      </c>
      <c r="AU725" s="607" t="s">
        <v>89</v>
      </c>
      <c r="AV725" s="606" t="s">
        <v>89</v>
      </c>
      <c r="AW725" s="606" t="s">
        <v>43</v>
      </c>
      <c r="AX725" s="606" t="s">
        <v>82</v>
      </c>
      <c r="AY725" s="607" t="s">
        <v>197</v>
      </c>
    </row>
    <row r="726" spans="2:65" s="622" customFormat="1">
      <c r="B726" s="621"/>
      <c r="D726" s="594" t="s">
        <v>205</v>
      </c>
      <c r="E726" s="623" t="s">
        <v>5</v>
      </c>
      <c r="F726" s="624" t="s">
        <v>222</v>
      </c>
      <c r="H726" s="625">
        <v>20.849</v>
      </c>
      <c r="L726" s="621"/>
      <c r="M726" s="626"/>
      <c r="N726" s="627"/>
      <c r="O726" s="627"/>
      <c r="P726" s="627"/>
      <c r="Q726" s="627"/>
      <c r="R726" s="627"/>
      <c r="S726" s="627"/>
      <c r="T726" s="628"/>
      <c r="AT726" s="623" t="s">
        <v>205</v>
      </c>
      <c r="AU726" s="623" t="s">
        <v>89</v>
      </c>
      <c r="AV726" s="622" t="s">
        <v>114</v>
      </c>
      <c r="AW726" s="622" t="s">
        <v>43</v>
      </c>
      <c r="AX726" s="622" t="s">
        <v>82</v>
      </c>
      <c r="AY726" s="623" t="s">
        <v>197</v>
      </c>
    </row>
    <row r="727" spans="2:65" s="614" customFormat="1">
      <c r="B727" s="613"/>
      <c r="D727" s="594" t="s">
        <v>205</v>
      </c>
      <c r="E727" s="615" t="s">
        <v>5</v>
      </c>
      <c r="F727" s="616" t="s">
        <v>210</v>
      </c>
      <c r="H727" s="617">
        <v>20.849</v>
      </c>
      <c r="L727" s="613"/>
      <c r="M727" s="618"/>
      <c r="N727" s="619"/>
      <c r="O727" s="619"/>
      <c r="P727" s="619"/>
      <c r="Q727" s="619"/>
      <c r="R727" s="619"/>
      <c r="S727" s="619"/>
      <c r="T727" s="620"/>
      <c r="AT727" s="615" t="s">
        <v>205</v>
      </c>
      <c r="AU727" s="615" t="s">
        <v>89</v>
      </c>
      <c r="AV727" s="614" t="s">
        <v>129</v>
      </c>
      <c r="AW727" s="614" t="s">
        <v>43</v>
      </c>
      <c r="AX727" s="614" t="s">
        <v>11</v>
      </c>
      <c r="AY727" s="615" t="s">
        <v>197</v>
      </c>
    </row>
    <row r="728" spans="2:65" s="492" customFormat="1" ht="25.5" customHeight="1">
      <c r="B728" s="493"/>
      <c r="C728" s="572" t="s">
        <v>1167</v>
      </c>
      <c r="D728" s="572" t="s">
        <v>199</v>
      </c>
      <c r="E728" s="573" t="s">
        <v>2411</v>
      </c>
      <c r="F728" s="574" t="s">
        <v>2412</v>
      </c>
      <c r="G728" s="575" t="s">
        <v>290</v>
      </c>
      <c r="H728" s="576">
        <v>189.78200000000001</v>
      </c>
      <c r="I728" s="7"/>
      <c r="J728" s="577">
        <f>ROUND(I728*H728,0)</f>
        <v>0</v>
      </c>
      <c r="K728" s="574" t="s">
        <v>203</v>
      </c>
      <c r="L728" s="493"/>
      <c r="M728" s="578" t="s">
        <v>5</v>
      </c>
      <c r="N728" s="579" t="s">
        <v>53</v>
      </c>
      <c r="O728" s="494"/>
      <c r="P728" s="580">
        <f>O728*H728</f>
        <v>0</v>
      </c>
      <c r="Q728" s="580">
        <v>0.12185</v>
      </c>
      <c r="R728" s="580">
        <f>Q728*H728</f>
        <v>23.124936700000003</v>
      </c>
      <c r="S728" s="580">
        <v>0</v>
      </c>
      <c r="T728" s="581">
        <f>S728*H728</f>
        <v>0</v>
      </c>
      <c r="AR728" s="482" t="s">
        <v>129</v>
      </c>
      <c r="AT728" s="482" t="s">
        <v>199</v>
      </c>
      <c r="AU728" s="482" t="s">
        <v>89</v>
      </c>
      <c r="AY728" s="482" t="s">
        <v>197</v>
      </c>
      <c r="BE728" s="582">
        <f>IF(N728="základní",J728,0)</f>
        <v>0</v>
      </c>
      <c r="BF728" s="582">
        <f>IF(N728="snížená",J728,0)</f>
        <v>0</v>
      </c>
      <c r="BG728" s="582">
        <f>IF(N728="zákl. přenesená",J728,0)</f>
        <v>0</v>
      </c>
      <c r="BH728" s="582">
        <f>IF(N728="sníž. přenesená",J728,0)</f>
        <v>0</v>
      </c>
      <c r="BI728" s="582">
        <f>IF(N728="nulová",J728,0)</f>
        <v>0</v>
      </c>
      <c r="BJ728" s="482" t="s">
        <v>11</v>
      </c>
      <c r="BK728" s="582">
        <f>ROUND(I728*H728,0)</f>
        <v>0</v>
      </c>
      <c r="BL728" s="482" t="s">
        <v>129</v>
      </c>
      <c r="BM728" s="482" t="s">
        <v>2413</v>
      </c>
    </row>
    <row r="729" spans="2:65" s="599" customFormat="1">
      <c r="B729" s="598"/>
      <c r="D729" s="594" t="s">
        <v>205</v>
      </c>
      <c r="E729" s="600" t="s">
        <v>5</v>
      </c>
      <c r="F729" s="601" t="s">
        <v>215</v>
      </c>
      <c r="H729" s="600" t="s">
        <v>5</v>
      </c>
      <c r="L729" s="598"/>
      <c r="M729" s="602"/>
      <c r="N729" s="603"/>
      <c r="O729" s="603"/>
      <c r="P729" s="603"/>
      <c r="Q729" s="603"/>
      <c r="R729" s="603"/>
      <c r="S729" s="603"/>
      <c r="T729" s="604"/>
      <c r="AT729" s="600" t="s">
        <v>205</v>
      </c>
      <c r="AU729" s="600" t="s">
        <v>89</v>
      </c>
      <c r="AV729" s="599" t="s">
        <v>11</v>
      </c>
      <c r="AW729" s="599" t="s">
        <v>43</v>
      </c>
      <c r="AX729" s="599" t="s">
        <v>82</v>
      </c>
      <c r="AY729" s="600" t="s">
        <v>197</v>
      </c>
    </row>
    <row r="730" spans="2:65" s="606" customFormat="1" ht="27">
      <c r="B730" s="605"/>
      <c r="D730" s="594" t="s">
        <v>205</v>
      </c>
      <c r="E730" s="607" t="s">
        <v>5</v>
      </c>
      <c r="F730" s="608" t="s">
        <v>2414</v>
      </c>
      <c r="H730" s="609">
        <v>136.33799999999999</v>
      </c>
      <c r="L730" s="605"/>
      <c r="M730" s="610"/>
      <c r="N730" s="611"/>
      <c r="O730" s="611"/>
      <c r="P730" s="611"/>
      <c r="Q730" s="611"/>
      <c r="R730" s="611"/>
      <c r="S730" s="611"/>
      <c r="T730" s="612"/>
      <c r="AT730" s="607" t="s">
        <v>205</v>
      </c>
      <c r="AU730" s="607" t="s">
        <v>89</v>
      </c>
      <c r="AV730" s="606" t="s">
        <v>89</v>
      </c>
      <c r="AW730" s="606" t="s">
        <v>43</v>
      </c>
      <c r="AX730" s="606" t="s">
        <v>82</v>
      </c>
      <c r="AY730" s="607" t="s">
        <v>197</v>
      </c>
    </row>
    <row r="731" spans="2:65" s="599" customFormat="1">
      <c r="B731" s="598"/>
      <c r="D731" s="594" t="s">
        <v>205</v>
      </c>
      <c r="E731" s="600" t="s">
        <v>5</v>
      </c>
      <c r="F731" s="601" t="s">
        <v>388</v>
      </c>
      <c r="H731" s="600" t="s">
        <v>5</v>
      </c>
      <c r="L731" s="598"/>
      <c r="M731" s="602"/>
      <c r="N731" s="603"/>
      <c r="O731" s="603"/>
      <c r="P731" s="603"/>
      <c r="Q731" s="603"/>
      <c r="R731" s="603"/>
      <c r="S731" s="603"/>
      <c r="T731" s="604"/>
      <c r="AT731" s="600" t="s">
        <v>205</v>
      </c>
      <c r="AU731" s="600" t="s">
        <v>89</v>
      </c>
      <c r="AV731" s="599" t="s">
        <v>11</v>
      </c>
      <c r="AW731" s="599" t="s">
        <v>43</v>
      </c>
      <c r="AX731" s="599" t="s">
        <v>82</v>
      </c>
      <c r="AY731" s="600" t="s">
        <v>197</v>
      </c>
    </row>
    <row r="732" spans="2:65" s="606" customFormat="1">
      <c r="B732" s="605"/>
      <c r="D732" s="594" t="s">
        <v>205</v>
      </c>
      <c r="E732" s="607" t="s">
        <v>5</v>
      </c>
      <c r="F732" s="608" t="s">
        <v>2415</v>
      </c>
      <c r="H732" s="609">
        <v>-4.1369999999999996</v>
      </c>
      <c r="L732" s="605"/>
      <c r="M732" s="610"/>
      <c r="N732" s="611"/>
      <c r="O732" s="611"/>
      <c r="P732" s="611"/>
      <c r="Q732" s="611"/>
      <c r="R732" s="611"/>
      <c r="S732" s="611"/>
      <c r="T732" s="612"/>
      <c r="AT732" s="607" t="s">
        <v>205</v>
      </c>
      <c r="AU732" s="607" t="s">
        <v>89</v>
      </c>
      <c r="AV732" s="606" t="s">
        <v>89</v>
      </c>
      <c r="AW732" s="606" t="s">
        <v>43</v>
      </c>
      <c r="AX732" s="606" t="s">
        <v>82</v>
      </c>
      <c r="AY732" s="607" t="s">
        <v>197</v>
      </c>
    </row>
    <row r="733" spans="2:65" s="606" customFormat="1">
      <c r="B733" s="605"/>
      <c r="D733" s="594" t="s">
        <v>205</v>
      </c>
      <c r="E733" s="607" t="s">
        <v>5</v>
      </c>
      <c r="F733" s="608" t="s">
        <v>2410</v>
      </c>
      <c r="H733" s="609">
        <v>-1.5760000000000001</v>
      </c>
      <c r="L733" s="605"/>
      <c r="M733" s="610"/>
      <c r="N733" s="611"/>
      <c r="O733" s="611"/>
      <c r="P733" s="611"/>
      <c r="Q733" s="611"/>
      <c r="R733" s="611"/>
      <c r="S733" s="611"/>
      <c r="T733" s="612"/>
      <c r="AT733" s="607" t="s">
        <v>205</v>
      </c>
      <c r="AU733" s="607" t="s">
        <v>89</v>
      </c>
      <c r="AV733" s="606" t="s">
        <v>89</v>
      </c>
      <c r="AW733" s="606" t="s">
        <v>43</v>
      </c>
      <c r="AX733" s="606" t="s">
        <v>82</v>
      </c>
      <c r="AY733" s="607" t="s">
        <v>197</v>
      </c>
    </row>
    <row r="734" spans="2:65" s="606" customFormat="1">
      <c r="B734" s="605"/>
      <c r="D734" s="594" t="s">
        <v>205</v>
      </c>
      <c r="E734" s="607" t="s">
        <v>5</v>
      </c>
      <c r="F734" s="608" t="s">
        <v>2416</v>
      </c>
      <c r="H734" s="609">
        <v>-1.7729999999999999</v>
      </c>
      <c r="L734" s="605"/>
      <c r="M734" s="610"/>
      <c r="N734" s="611"/>
      <c r="O734" s="611"/>
      <c r="P734" s="611"/>
      <c r="Q734" s="611"/>
      <c r="R734" s="611"/>
      <c r="S734" s="611"/>
      <c r="T734" s="612"/>
      <c r="AT734" s="607" t="s">
        <v>205</v>
      </c>
      <c r="AU734" s="607" t="s">
        <v>89</v>
      </c>
      <c r="AV734" s="606" t="s">
        <v>89</v>
      </c>
      <c r="AW734" s="606" t="s">
        <v>43</v>
      </c>
      <c r="AX734" s="606" t="s">
        <v>82</v>
      </c>
      <c r="AY734" s="607" t="s">
        <v>197</v>
      </c>
    </row>
    <row r="735" spans="2:65" s="606" customFormat="1">
      <c r="B735" s="605"/>
      <c r="D735" s="594" t="s">
        <v>205</v>
      </c>
      <c r="E735" s="607" t="s">
        <v>5</v>
      </c>
      <c r="F735" s="608" t="s">
        <v>2417</v>
      </c>
      <c r="H735" s="609">
        <v>-1.97</v>
      </c>
      <c r="L735" s="605"/>
      <c r="M735" s="610"/>
      <c r="N735" s="611"/>
      <c r="O735" s="611"/>
      <c r="P735" s="611"/>
      <c r="Q735" s="611"/>
      <c r="R735" s="611"/>
      <c r="S735" s="611"/>
      <c r="T735" s="612"/>
      <c r="AT735" s="607" t="s">
        <v>205</v>
      </c>
      <c r="AU735" s="607" t="s">
        <v>89</v>
      </c>
      <c r="AV735" s="606" t="s">
        <v>89</v>
      </c>
      <c r="AW735" s="606" t="s">
        <v>43</v>
      </c>
      <c r="AX735" s="606" t="s">
        <v>82</v>
      </c>
      <c r="AY735" s="607" t="s">
        <v>197</v>
      </c>
    </row>
    <row r="736" spans="2:65" s="622" customFormat="1">
      <c r="B736" s="621"/>
      <c r="D736" s="594" t="s">
        <v>205</v>
      </c>
      <c r="E736" s="623" t="s">
        <v>5</v>
      </c>
      <c r="F736" s="624" t="s">
        <v>222</v>
      </c>
      <c r="H736" s="625">
        <v>126.88200000000001</v>
      </c>
      <c r="L736" s="621"/>
      <c r="M736" s="626"/>
      <c r="N736" s="627"/>
      <c r="O736" s="627"/>
      <c r="P736" s="627"/>
      <c r="Q736" s="627"/>
      <c r="R736" s="627"/>
      <c r="S736" s="627"/>
      <c r="T736" s="628"/>
      <c r="AT736" s="623" t="s">
        <v>205</v>
      </c>
      <c r="AU736" s="623" t="s">
        <v>89</v>
      </c>
      <c r="AV736" s="622" t="s">
        <v>114</v>
      </c>
      <c r="AW736" s="622" t="s">
        <v>43</v>
      </c>
      <c r="AX736" s="622" t="s">
        <v>82</v>
      </c>
      <c r="AY736" s="623" t="s">
        <v>197</v>
      </c>
    </row>
    <row r="737" spans="2:65" s="599" customFormat="1">
      <c r="B737" s="598"/>
      <c r="D737" s="594" t="s">
        <v>205</v>
      </c>
      <c r="E737" s="600" t="s">
        <v>5</v>
      </c>
      <c r="F737" s="601" t="s">
        <v>223</v>
      </c>
      <c r="H737" s="600" t="s">
        <v>5</v>
      </c>
      <c r="L737" s="598"/>
      <c r="M737" s="602"/>
      <c r="N737" s="603"/>
      <c r="O737" s="603"/>
      <c r="P737" s="603"/>
      <c r="Q737" s="603"/>
      <c r="R737" s="603"/>
      <c r="S737" s="603"/>
      <c r="T737" s="604"/>
      <c r="AT737" s="600" t="s">
        <v>205</v>
      </c>
      <c r="AU737" s="600" t="s">
        <v>89</v>
      </c>
      <c r="AV737" s="599" t="s">
        <v>11</v>
      </c>
      <c r="AW737" s="599" t="s">
        <v>43</v>
      </c>
      <c r="AX737" s="599" t="s">
        <v>82</v>
      </c>
      <c r="AY737" s="600" t="s">
        <v>197</v>
      </c>
    </row>
    <row r="738" spans="2:65" s="606" customFormat="1">
      <c r="B738" s="605"/>
      <c r="D738" s="594" t="s">
        <v>205</v>
      </c>
      <c r="E738" s="607" t="s">
        <v>5</v>
      </c>
      <c r="F738" s="608" t="s">
        <v>2418</v>
      </c>
      <c r="H738" s="609">
        <v>31.123000000000001</v>
      </c>
      <c r="L738" s="605"/>
      <c r="M738" s="610"/>
      <c r="N738" s="611"/>
      <c r="O738" s="611"/>
      <c r="P738" s="611"/>
      <c r="Q738" s="611"/>
      <c r="R738" s="611"/>
      <c r="S738" s="611"/>
      <c r="T738" s="612"/>
      <c r="AT738" s="607" t="s">
        <v>205</v>
      </c>
      <c r="AU738" s="607" t="s">
        <v>89</v>
      </c>
      <c r="AV738" s="606" t="s">
        <v>89</v>
      </c>
      <c r="AW738" s="606" t="s">
        <v>43</v>
      </c>
      <c r="AX738" s="606" t="s">
        <v>82</v>
      </c>
      <c r="AY738" s="607" t="s">
        <v>197</v>
      </c>
    </row>
    <row r="739" spans="2:65" s="606" customFormat="1">
      <c r="B739" s="605"/>
      <c r="D739" s="594" t="s">
        <v>205</v>
      </c>
      <c r="E739" s="607" t="s">
        <v>5</v>
      </c>
      <c r="F739" s="608" t="s">
        <v>2419</v>
      </c>
      <c r="H739" s="609">
        <v>41.774999999999999</v>
      </c>
      <c r="L739" s="605"/>
      <c r="M739" s="610"/>
      <c r="N739" s="611"/>
      <c r="O739" s="611"/>
      <c r="P739" s="611"/>
      <c r="Q739" s="611"/>
      <c r="R739" s="611"/>
      <c r="S739" s="611"/>
      <c r="T739" s="612"/>
      <c r="AT739" s="607" t="s">
        <v>205</v>
      </c>
      <c r="AU739" s="607" t="s">
        <v>89</v>
      </c>
      <c r="AV739" s="606" t="s">
        <v>89</v>
      </c>
      <c r="AW739" s="606" t="s">
        <v>43</v>
      </c>
      <c r="AX739" s="606" t="s">
        <v>82</v>
      </c>
      <c r="AY739" s="607" t="s">
        <v>197</v>
      </c>
    </row>
    <row r="740" spans="2:65" s="599" customFormat="1">
      <c r="B740" s="598"/>
      <c r="D740" s="594" t="s">
        <v>205</v>
      </c>
      <c r="E740" s="600" t="s">
        <v>5</v>
      </c>
      <c r="F740" s="601" t="s">
        <v>388</v>
      </c>
      <c r="H740" s="600" t="s">
        <v>5</v>
      </c>
      <c r="L740" s="598"/>
      <c r="M740" s="602"/>
      <c r="N740" s="603"/>
      <c r="O740" s="603"/>
      <c r="P740" s="603"/>
      <c r="Q740" s="603"/>
      <c r="R740" s="603"/>
      <c r="S740" s="603"/>
      <c r="T740" s="604"/>
      <c r="AT740" s="600" t="s">
        <v>205</v>
      </c>
      <c r="AU740" s="600" t="s">
        <v>89</v>
      </c>
      <c r="AV740" s="599" t="s">
        <v>11</v>
      </c>
      <c r="AW740" s="599" t="s">
        <v>43</v>
      </c>
      <c r="AX740" s="599" t="s">
        <v>82</v>
      </c>
      <c r="AY740" s="600" t="s">
        <v>197</v>
      </c>
    </row>
    <row r="741" spans="2:65" s="606" customFormat="1">
      <c r="B741" s="605"/>
      <c r="D741" s="594" t="s">
        <v>205</v>
      </c>
      <c r="E741" s="607" t="s">
        <v>5</v>
      </c>
      <c r="F741" s="608" t="s">
        <v>2226</v>
      </c>
      <c r="H741" s="609">
        <v>-4.7279999999999998</v>
      </c>
      <c r="L741" s="605"/>
      <c r="M741" s="610"/>
      <c r="N741" s="611"/>
      <c r="O741" s="611"/>
      <c r="P741" s="611"/>
      <c r="Q741" s="611"/>
      <c r="R741" s="611"/>
      <c r="S741" s="611"/>
      <c r="T741" s="612"/>
      <c r="AT741" s="607" t="s">
        <v>205</v>
      </c>
      <c r="AU741" s="607" t="s">
        <v>89</v>
      </c>
      <c r="AV741" s="606" t="s">
        <v>89</v>
      </c>
      <c r="AW741" s="606" t="s">
        <v>43</v>
      </c>
      <c r="AX741" s="606" t="s">
        <v>82</v>
      </c>
      <c r="AY741" s="607" t="s">
        <v>197</v>
      </c>
    </row>
    <row r="742" spans="2:65" s="606" customFormat="1">
      <c r="B742" s="605"/>
      <c r="D742" s="594" t="s">
        <v>205</v>
      </c>
      <c r="E742" s="607" t="s">
        <v>5</v>
      </c>
      <c r="F742" s="608" t="s">
        <v>2417</v>
      </c>
      <c r="H742" s="609">
        <v>-1.97</v>
      </c>
      <c r="L742" s="605"/>
      <c r="M742" s="610"/>
      <c r="N742" s="611"/>
      <c r="O742" s="611"/>
      <c r="P742" s="611"/>
      <c r="Q742" s="611"/>
      <c r="R742" s="611"/>
      <c r="S742" s="611"/>
      <c r="T742" s="612"/>
      <c r="AT742" s="607" t="s">
        <v>205</v>
      </c>
      <c r="AU742" s="607" t="s">
        <v>89</v>
      </c>
      <c r="AV742" s="606" t="s">
        <v>89</v>
      </c>
      <c r="AW742" s="606" t="s">
        <v>43</v>
      </c>
      <c r="AX742" s="606" t="s">
        <v>82</v>
      </c>
      <c r="AY742" s="607" t="s">
        <v>197</v>
      </c>
    </row>
    <row r="743" spans="2:65" s="606" customFormat="1">
      <c r="B743" s="605"/>
      <c r="D743" s="594" t="s">
        <v>205</v>
      </c>
      <c r="E743" s="607" t="s">
        <v>5</v>
      </c>
      <c r="F743" s="608" t="s">
        <v>2420</v>
      </c>
      <c r="H743" s="609">
        <v>-2.1</v>
      </c>
      <c r="L743" s="605"/>
      <c r="M743" s="610"/>
      <c r="N743" s="611"/>
      <c r="O743" s="611"/>
      <c r="P743" s="611"/>
      <c r="Q743" s="611"/>
      <c r="R743" s="611"/>
      <c r="S743" s="611"/>
      <c r="T743" s="612"/>
      <c r="AT743" s="607" t="s">
        <v>205</v>
      </c>
      <c r="AU743" s="607" t="s">
        <v>89</v>
      </c>
      <c r="AV743" s="606" t="s">
        <v>89</v>
      </c>
      <c r="AW743" s="606" t="s">
        <v>43</v>
      </c>
      <c r="AX743" s="606" t="s">
        <v>82</v>
      </c>
      <c r="AY743" s="607" t="s">
        <v>197</v>
      </c>
    </row>
    <row r="744" spans="2:65" s="606" customFormat="1">
      <c r="B744" s="605"/>
      <c r="D744" s="594" t="s">
        <v>205</v>
      </c>
      <c r="E744" s="607" t="s">
        <v>5</v>
      </c>
      <c r="F744" s="608" t="s">
        <v>2421</v>
      </c>
      <c r="H744" s="609">
        <v>-1.2</v>
      </c>
      <c r="L744" s="605"/>
      <c r="M744" s="610"/>
      <c r="N744" s="611"/>
      <c r="O744" s="611"/>
      <c r="P744" s="611"/>
      <c r="Q744" s="611"/>
      <c r="R744" s="611"/>
      <c r="S744" s="611"/>
      <c r="T744" s="612"/>
      <c r="AT744" s="607" t="s">
        <v>205</v>
      </c>
      <c r="AU744" s="607" t="s">
        <v>89</v>
      </c>
      <c r="AV744" s="606" t="s">
        <v>89</v>
      </c>
      <c r="AW744" s="606" t="s">
        <v>43</v>
      </c>
      <c r="AX744" s="606" t="s">
        <v>82</v>
      </c>
      <c r="AY744" s="607" t="s">
        <v>197</v>
      </c>
    </row>
    <row r="745" spans="2:65" s="622" customFormat="1">
      <c r="B745" s="621"/>
      <c r="D745" s="594" t="s">
        <v>205</v>
      </c>
      <c r="E745" s="623" t="s">
        <v>5</v>
      </c>
      <c r="F745" s="624" t="s">
        <v>237</v>
      </c>
      <c r="H745" s="625">
        <v>62.9</v>
      </c>
      <c r="L745" s="621"/>
      <c r="M745" s="626"/>
      <c r="N745" s="627"/>
      <c r="O745" s="627"/>
      <c r="P745" s="627"/>
      <c r="Q745" s="627"/>
      <c r="R745" s="627"/>
      <c r="S745" s="627"/>
      <c r="T745" s="628"/>
      <c r="AT745" s="623" t="s">
        <v>205</v>
      </c>
      <c r="AU745" s="623" t="s">
        <v>89</v>
      </c>
      <c r="AV745" s="622" t="s">
        <v>114</v>
      </c>
      <c r="AW745" s="622" t="s">
        <v>43</v>
      </c>
      <c r="AX745" s="622" t="s">
        <v>82</v>
      </c>
      <c r="AY745" s="623" t="s">
        <v>197</v>
      </c>
    </row>
    <row r="746" spans="2:65" s="614" customFormat="1">
      <c r="B746" s="613"/>
      <c r="D746" s="594" t="s">
        <v>205</v>
      </c>
      <c r="E746" s="615" t="s">
        <v>5</v>
      </c>
      <c r="F746" s="616" t="s">
        <v>210</v>
      </c>
      <c r="H746" s="617">
        <v>189.78200000000001</v>
      </c>
      <c r="L746" s="613"/>
      <c r="M746" s="618"/>
      <c r="N746" s="619"/>
      <c r="O746" s="619"/>
      <c r="P746" s="619"/>
      <c r="Q746" s="619"/>
      <c r="R746" s="619"/>
      <c r="S746" s="619"/>
      <c r="T746" s="620"/>
      <c r="AT746" s="615" t="s">
        <v>205</v>
      </c>
      <c r="AU746" s="615" t="s">
        <v>89</v>
      </c>
      <c r="AV746" s="614" t="s">
        <v>129</v>
      </c>
      <c r="AW746" s="614" t="s">
        <v>43</v>
      </c>
      <c r="AX746" s="614" t="s">
        <v>11</v>
      </c>
      <c r="AY746" s="615" t="s">
        <v>197</v>
      </c>
    </row>
    <row r="747" spans="2:65" s="492" customFormat="1" ht="38.25" customHeight="1">
      <c r="B747" s="493"/>
      <c r="C747" s="572" t="s">
        <v>1173</v>
      </c>
      <c r="D747" s="572" t="s">
        <v>199</v>
      </c>
      <c r="E747" s="573" t="s">
        <v>2422</v>
      </c>
      <c r="F747" s="574" t="s">
        <v>2423</v>
      </c>
      <c r="G747" s="575" t="s">
        <v>290</v>
      </c>
      <c r="H747" s="576">
        <v>54.595999999999997</v>
      </c>
      <c r="I747" s="7"/>
      <c r="J747" s="577">
        <f>ROUND(I747*H747,0)</f>
        <v>0</v>
      </c>
      <c r="K747" s="574" t="s">
        <v>203</v>
      </c>
      <c r="L747" s="493"/>
      <c r="M747" s="578" t="s">
        <v>5</v>
      </c>
      <c r="N747" s="579" t="s">
        <v>53</v>
      </c>
      <c r="O747" s="494"/>
      <c r="P747" s="580">
        <f>O747*H747</f>
        <v>0</v>
      </c>
      <c r="Q747" s="580">
        <v>0.13708999999999999</v>
      </c>
      <c r="R747" s="580">
        <f>Q747*H747</f>
        <v>7.4845656399999987</v>
      </c>
      <c r="S747" s="580">
        <v>0</v>
      </c>
      <c r="T747" s="581">
        <f>S747*H747</f>
        <v>0</v>
      </c>
      <c r="AR747" s="482" t="s">
        <v>129</v>
      </c>
      <c r="AT747" s="482" t="s">
        <v>199</v>
      </c>
      <c r="AU747" s="482" t="s">
        <v>89</v>
      </c>
      <c r="AY747" s="482" t="s">
        <v>197</v>
      </c>
      <c r="BE747" s="582">
        <f>IF(N747="základní",J747,0)</f>
        <v>0</v>
      </c>
      <c r="BF747" s="582">
        <f>IF(N747="snížená",J747,0)</f>
        <v>0</v>
      </c>
      <c r="BG747" s="582">
        <f>IF(N747="zákl. přenesená",J747,0)</f>
        <v>0</v>
      </c>
      <c r="BH747" s="582">
        <f>IF(N747="sníž. přenesená",J747,0)</f>
        <v>0</v>
      </c>
      <c r="BI747" s="582">
        <f>IF(N747="nulová",J747,0)</f>
        <v>0</v>
      </c>
      <c r="BJ747" s="482" t="s">
        <v>11</v>
      </c>
      <c r="BK747" s="582">
        <f>ROUND(I747*H747,0)</f>
        <v>0</v>
      </c>
      <c r="BL747" s="482" t="s">
        <v>129</v>
      </c>
      <c r="BM747" s="482" t="s">
        <v>2424</v>
      </c>
    </row>
    <row r="748" spans="2:65" s="599" customFormat="1">
      <c r="B748" s="598"/>
      <c r="D748" s="594" t="s">
        <v>205</v>
      </c>
      <c r="E748" s="600" t="s">
        <v>5</v>
      </c>
      <c r="F748" s="601" t="s">
        <v>223</v>
      </c>
      <c r="H748" s="600" t="s">
        <v>5</v>
      </c>
      <c r="L748" s="598"/>
      <c r="M748" s="602"/>
      <c r="N748" s="603"/>
      <c r="O748" s="603"/>
      <c r="P748" s="603"/>
      <c r="Q748" s="603"/>
      <c r="R748" s="603"/>
      <c r="S748" s="603"/>
      <c r="T748" s="604"/>
      <c r="AT748" s="600" t="s">
        <v>205</v>
      </c>
      <c r="AU748" s="600" t="s">
        <v>89</v>
      </c>
      <c r="AV748" s="599" t="s">
        <v>11</v>
      </c>
      <c r="AW748" s="599" t="s">
        <v>43</v>
      </c>
      <c r="AX748" s="599" t="s">
        <v>82</v>
      </c>
      <c r="AY748" s="600" t="s">
        <v>197</v>
      </c>
    </row>
    <row r="749" spans="2:65" s="606" customFormat="1">
      <c r="B749" s="605"/>
      <c r="D749" s="594" t="s">
        <v>205</v>
      </c>
      <c r="E749" s="607" t="s">
        <v>5</v>
      </c>
      <c r="F749" s="608" t="s">
        <v>2425</v>
      </c>
      <c r="H749" s="609">
        <v>5.7590000000000003</v>
      </c>
      <c r="L749" s="605"/>
      <c r="M749" s="610"/>
      <c r="N749" s="611"/>
      <c r="O749" s="611"/>
      <c r="P749" s="611"/>
      <c r="Q749" s="611"/>
      <c r="R749" s="611"/>
      <c r="S749" s="611"/>
      <c r="T749" s="612"/>
      <c r="AT749" s="607" t="s">
        <v>205</v>
      </c>
      <c r="AU749" s="607" t="s">
        <v>89</v>
      </c>
      <c r="AV749" s="606" t="s">
        <v>89</v>
      </c>
      <c r="AW749" s="606" t="s">
        <v>43</v>
      </c>
      <c r="AX749" s="606" t="s">
        <v>82</v>
      </c>
      <c r="AY749" s="607" t="s">
        <v>197</v>
      </c>
    </row>
    <row r="750" spans="2:65" s="599" customFormat="1">
      <c r="B750" s="598"/>
      <c r="D750" s="594" t="s">
        <v>205</v>
      </c>
      <c r="E750" s="600" t="s">
        <v>5</v>
      </c>
      <c r="F750" s="601" t="s">
        <v>388</v>
      </c>
      <c r="H750" s="600" t="s">
        <v>5</v>
      </c>
      <c r="L750" s="598"/>
      <c r="M750" s="602"/>
      <c r="N750" s="603"/>
      <c r="O750" s="603"/>
      <c r="P750" s="603"/>
      <c r="Q750" s="603"/>
      <c r="R750" s="603"/>
      <c r="S750" s="603"/>
      <c r="T750" s="604"/>
      <c r="AT750" s="600" t="s">
        <v>205</v>
      </c>
      <c r="AU750" s="600" t="s">
        <v>89</v>
      </c>
      <c r="AV750" s="599" t="s">
        <v>11</v>
      </c>
      <c r="AW750" s="599" t="s">
        <v>43</v>
      </c>
      <c r="AX750" s="599" t="s">
        <v>82</v>
      </c>
      <c r="AY750" s="600" t="s">
        <v>197</v>
      </c>
    </row>
    <row r="751" spans="2:65" s="606" customFormat="1">
      <c r="B751" s="605"/>
      <c r="D751" s="594" t="s">
        <v>205</v>
      </c>
      <c r="E751" s="607" t="s">
        <v>5</v>
      </c>
      <c r="F751" s="608" t="s">
        <v>2426</v>
      </c>
      <c r="H751" s="609">
        <v>-2.758</v>
      </c>
      <c r="L751" s="605"/>
      <c r="M751" s="610"/>
      <c r="N751" s="611"/>
      <c r="O751" s="611"/>
      <c r="P751" s="611"/>
      <c r="Q751" s="611"/>
      <c r="R751" s="611"/>
      <c r="S751" s="611"/>
      <c r="T751" s="612"/>
      <c r="AT751" s="607" t="s">
        <v>205</v>
      </c>
      <c r="AU751" s="607" t="s">
        <v>89</v>
      </c>
      <c r="AV751" s="606" t="s">
        <v>89</v>
      </c>
      <c r="AW751" s="606" t="s">
        <v>43</v>
      </c>
      <c r="AX751" s="606" t="s">
        <v>82</v>
      </c>
      <c r="AY751" s="607" t="s">
        <v>197</v>
      </c>
    </row>
    <row r="752" spans="2:65" s="622" customFormat="1">
      <c r="B752" s="621"/>
      <c r="D752" s="594" t="s">
        <v>205</v>
      </c>
      <c r="E752" s="623" t="s">
        <v>5</v>
      </c>
      <c r="F752" s="624" t="s">
        <v>237</v>
      </c>
      <c r="H752" s="625">
        <v>3.0009999999999999</v>
      </c>
      <c r="L752" s="621"/>
      <c r="M752" s="626"/>
      <c r="N752" s="627"/>
      <c r="O752" s="627"/>
      <c r="P752" s="627"/>
      <c r="Q752" s="627"/>
      <c r="R752" s="627"/>
      <c r="S752" s="627"/>
      <c r="T752" s="628"/>
      <c r="AT752" s="623" t="s">
        <v>205</v>
      </c>
      <c r="AU752" s="623" t="s">
        <v>89</v>
      </c>
      <c r="AV752" s="622" t="s">
        <v>114</v>
      </c>
      <c r="AW752" s="622" t="s">
        <v>43</v>
      </c>
      <c r="AX752" s="622" t="s">
        <v>82</v>
      </c>
      <c r="AY752" s="623" t="s">
        <v>197</v>
      </c>
    </row>
    <row r="753" spans="2:51" s="599" customFormat="1">
      <c r="B753" s="598"/>
      <c r="D753" s="594" t="s">
        <v>205</v>
      </c>
      <c r="E753" s="600" t="s">
        <v>5</v>
      </c>
      <c r="F753" s="601" t="s">
        <v>238</v>
      </c>
      <c r="H753" s="600" t="s">
        <v>5</v>
      </c>
      <c r="L753" s="598"/>
      <c r="M753" s="602"/>
      <c r="N753" s="603"/>
      <c r="O753" s="603"/>
      <c r="P753" s="603"/>
      <c r="Q753" s="603"/>
      <c r="R753" s="603"/>
      <c r="S753" s="603"/>
      <c r="T753" s="604"/>
      <c r="AT753" s="600" t="s">
        <v>205</v>
      </c>
      <c r="AU753" s="600" t="s">
        <v>89</v>
      </c>
      <c r="AV753" s="599" t="s">
        <v>11</v>
      </c>
      <c r="AW753" s="599" t="s">
        <v>43</v>
      </c>
      <c r="AX753" s="599" t="s">
        <v>82</v>
      </c>
      <c r="AY753" s="600" t="s">
        <v>197</v>
      </c>
    </row>
    <row r="754" spans="2:51" s="606" customFormat="1">
      <c r="B754" s="605"/>
      <c r="D754" s="594" t="s">
        <v>205</v>
      </c>
      <c r="E754" s="607" t="s">
        <v>5</v>
      </c>
      <c r="F754" s="608" t="s">
        <v>2427</v>
      </c>
      <c r="H754" s="609">
        <v>16.289000000000001</v>
      </c>
      <c r="L754" s="605"/>
      <c r="M754" s="610"/>
      <c r="N754" s="611"/>
      <c r="O754" s="611"/>
      <c r="P754" s="611"/>
      <c r="Q754" s="611"/>
      <c r="R754" s="611"/>
      <c r="S754" s="611"/>
      <c r="T754" s="612"/>
      <c r="AT754" s="607" t="s">
        <v>205</v>
      </c>
      <c r="AU754" s="607" t="s">
        <v>89</v>
      </c>
      <c r="AV754" s="606" t="s">
        <v>89</v>
      </c>
      <c r="AW754" s="606" t="s">
        <v>43</v>
      </c>
      <c r="AX754" s="606" t="s">
        <v>82</v>
      </c>
      <c r="AY754" s="607" t="s">
        <v>197</v>
      </c>
    </row>
    <row r="755" spans="2:51" s="599" customFormat="1">
      <c r="B755" s="598"/>
      <c r="D755" s="594" t="s">
        <v>205</v>
      </c>
      <c r="E755" s="600" t="s">
        <v>5</v>
      </c>
      <c r="F755" s="601" t="s">
        <v>388</v>
      </c>
      <c r="H755" s="600" t="s">
        <v>5</v>
      </c>
      <c r="L755" s="598"/>
      <c r="M755" s="602"/>
      <c r="N755" s="603"/>
      <c r="O755" s="603"/>
      <c r="P755" s="603"/>
      <c r="Q755" s="603"/>
      <c r="R755" s="603"/>
      <c r="S755" s="603"/>
      <c r="T755" s="604"/>
      <c r="AT755" s="600" t="s">
        <v>205</v>
      </c>
      <c r="AU755" s="600" t="s">
        <v>89</v>
      </c>
      <c r="AV755" s="599" t="s">
        <v>11</v>
      </c>
      <c r="AW755" s="599" t="s">
        <v>43</v>
      </c>
      <c r="AX755" s="599" t="s">
        <v>82</v>
      </c>
      <c r="AY755" s="600" t="s">
        <v>197</v>
      </c>
    </row>
    <row r="756" spans="2:51" s="606" customFormat="1">
      <c r="B756" s="605"/>
      <c r="D756" s="594" t="s">
        <v>205</v>
      </c>
      <c r="E756" s="607" t="s">
        <v>5</v>
      </c>
      <c r="F756" s="608" t="s">
        <v>2415</v>
      </c>
      <c r="H756" s="609">
        <v>-4.1369999999999996</v>
      </c>
      <c r="L756" s="605"/>
      <c r="M756" s="610"/>
      <c r="N756" s="611"/>
      <c r="O756" s="611"/>
      <c r="P756" s="611"/>
      <c r="Q756" s="611"/>
      <c r="R756" s="611"/>
      <c r="S756" s="611"/>
      <c r="T756" s="612"/>
      <c r="AT756" s="607" t="s">
        <v>205</v>
      </c>
      <c r="AU756" s="607" t="s">
        <v>89</v>
      </c>
      <c r="AV756" s="606" t="s">
        <v>89</v>
      </c>
      <c r="AW756" s="606" t="s">
        <v>43</v>
      </c>
      <c r="AX756" s="606" t="s">
        <v>82</v>
      </c>
      <c r="AY756" s="607" t="s">
        <v>197</v>
      </c>
    </row>
    <row r="757" spans="2:51" s="622" customFormat="1">
      <c r="B757" s="621"/>
      <c r="D757" s="594" t="s">
        <v>205</v>
      </c>
      <c r="E757" s="623" t="s">
        <v>5</v>
      </c>
      <c r="F757" s="624" t="s">
        <v>243</v>
      </c>
      <c r="H757" s="625">
        <v>12.151999999999999</v>
      </c>
      <c r="L757" s="621"/>
      <c r="M757" s="626"/>
      <c r="N757" s="627"/>
      <c r="O757" s="627"/>
      <c r="P757" s="627"/>
      <c r="Q757" s="627"/>
      <c r="R757" s="627"/>
      <c r="S757" s="627"/>
      <c r="T757" s="628"/>
      <c r="AT757" s="623" t="s">
        <v>205</v>
      </c>
      <c r="AU757" s="623" t="s">
        <v>89</v>
      </c>
      <c r="AV757" s="622" t="s">
        <v>114</v>
      </c>
      <c r="AW757" s="622" t="s">
        <v>43</v>
      </c>
      <c r="AX757" s="622" t="s">
        <v>82</v>
      </c>
      <c r="AY757" s="623" t="s">
        <v>197</v>
      </c>
    </row>
    <row r="758" spans="2:51" s="599" customFormat="1">
      <c r="B758" s="598"/>
      <c r="D758" s="594" t="s">
        <v>205</v>
      </c>
      <c r="E758" s="600" t="s">
        <v>5</v>
      </c>
      <c r="F758" s="601" t="s">
        <v>244</v>
      </c>
      <c r="H758" s="600" t="s">
        <v>5</v>
      </c>
      <c r="L758" s="598"/>
      <c r="M758" s="602"/>
      <c r="N758" s="603"/>
      <c r="O758" s="603"/>
      <c r="P758" s="603"/>
      <c r="Q758" s="603"/>
      <c r="R758" s="603"/>
      <c r="S758" s="603"/>
      <c r="T758" s="604"/>
      <c r="AT758" s="600" t="s">
        <v>205</v>
      </c>
      <c r="AU758" s="600" t="s">
        <v>89</v>
      </c>
      <c r="AV758" s="599" t="s">
        <v>11</v>
      </c>
      <c r="AW758" s="599" t="s">
        <v>43</v>
      </c>
      <c r="AX758" s="599" t="s">
        <v>82</v>
      </c>
      <c r="AY758" s="600" t="s">
        <v>197</v>
      </c>
    </row>
    <row r="759" spans="2:51" s="606" customFormat="1">
      <c r="B759" s="605"/>
      <c r="D759" s="594" t="s">
        <v>205</v>
      </c>
      <c r="E759" s="607" t="s">
        <v>5</v>
      </c>
      <c r="F759" s="608" t="s">
        <v>2428</v>
      </c>
      <c r="H759" s="609">
        <v>13.819000000000001</v>
      </c>
      <c r="L759" s="605"/>
      <c r="M759" s="610"/>
      <c r="N759" s="611"/>
      <c r="O759" s="611"/>
      <c r="P759" s="611"/>
      <c r="Q759" s="611"/>
      <c r="R759" s="611"/>
      <c r="S759" s="611"/>
      <c r="T759" s="612"/>
      <c r="AT759" s="607" t="s">
        <v>205</v>
      </c>
      <c r="AU759" s="607" t="s">
        <v>89</v>
      </c>
      <c r="AV759" s="606" t="s">
        <v>89</v>
      </c>
      <c r="AW759" s="606" t="s">
        <v>43</v>
      </c>
      <c r="AX759" s="606" t="s">
        <v>82</v>
      </c>
      <c r="AY759" s="607" t="s">
        <v>197</v>
      </c>
    </row>
    <row r="760" spans="2:51" s="599" customFormat="1">
      <c r="B760" s="598"/>
      <c r="D760" s="594" t="s">
        <v>205</v>
      </c>
      <c r="E760" s="600" t="s">
        <v>5</v>
      </c>
      <c r="F760" s="601" t="s">
        <v>388</v>
      </c>
      <c r="H760" s="600" t="s">
        <v>5</v>
      </c>
      <c r="L760" s="598"/>
      <c r="M760" s="602"/>
      <c r="N760" s="603"/>
      <c r="O760" s="603"/>
      <c r="P760" s="603"/>
      <c r="Q760" s="603"/>
      <c r="R760" s="603"/>
      <c r="S760" s="603"/>
      <c r="T760" s="604"/>
      <c r="AT760" s="600" t="s">
        <v>205</v>
      </c>
      <c r="AU760" s="600" t="s">
        <v>89</v>
      </c>
      <c r="AV760" s="599" t="s">
        <v>11</v>
      </c>
      <c r="AW760" s="599" t="s">
        <v>43</v>
      </c>
      <c r="AX760" s="599" t="s">
        <v>82</v>
      </c>
      <c r="AY760" s="600" t="s">
        <v>197</v>
      </c>
    </row>
    <row r="761" spans="2:51" s="606" customFormat="1">
      <c r="B761" s="605"/>
      <c r="D761" s="594" t="s">
        <v>205</v>
      </c>
      <c r="E761" s="607" t="s">
        <v>5</v>
      </c>
      <c r="F761" s="608" t="s">
        <v>2426</v>
      </c>
      <c r="H761" s="609">
        <v>-2.758</v>
      </c>
      <c r="L761" s="605"/>
      <c r="M761" s="610"/>
      <c r="N761" s="611"/>
      <c r="O761" s="611"/>
      <c r="P761" s="611"/>
      <c r="Q761" s="611"/>
      <c r="R761" s="611"/>
      <c r="S761" s="611"/>
      <c r="T761" s="612"/>
      <c r="AT761" s="607" t="s">
        <v>205</v>
      </c>
      <c r="AU761" s="607" t="s">
        <v>89</v>
      </c>
      <c r="AV761" s="606" t="s">
        <v>89</v>
      </c>
      <c r="AW761" s="606" t="s">
        <v>43</v>
      </c>
      <c r="AX761" s="606" t="s">
        <v>82</v>
      </c>
      <c r="AY761" s="607" t="s">
        <v>197</v>
      </c>
    </row>
    <row r="762" spans="2:51" s="622" customFormat="1">
      <c r="B762" s="621"/>
      <c r="D762" s="594" t="s">
        <v>205</v>
      </c>
      <c r="E762" s="623" t="s">
        <v>5</v>
      </c>
      <c r="F762" s="624" t="s">
        <v>248</v>
      </c>
      <c r="H762" s="625">
        <v>11.061</v>
      </c>
      <c r="L762" s="621"/>
      <c r="M762" s="626"/>
      <c r="N762" s="627"/>
      <c r="O762" s="627"/>
      <c r="P762" s="627"/>
      <c r="Q762" s="627"/>
      <c r="R762" s="627"/>
      <c r="S762" s="627"/>
      <c r="T762" s="628"/>
      <c r="AT762" s="623" t="s">
        <v>205</v>
      </c>
      <c r="AU762" s="623" t="s">
        <v>89</v>
      </c>
      <c r="AV762" s="622" t="s">
        <v>114</v>
      </c>
      <c r="AW762" s="622" t="s">
        <v>43</v>
      </c>
      <c r="AX762" s="622" t="s">
        <v>82</v>
      </c>
      <c r="AY762" s="623" t="s">
        <v>197</v>
      </c>
    </row>
    <row r="763" spans="2:51" s="599" customFormat="1">
      <c r="B763" s="598"/>
      <c r="D763" s="594" t="s">
        <v>205</v>
      </c>
      <c r="E763" s="600" t="s">
        <v>5</v>
      </c>
      <c r="F763" s="601" t="s">
        <v>249</v>
      </c>
      <c r="H763" s="600" t="s">
        <v>5</v>
      </c>
      <c r="L763" s="598"/>
      <c r="M763" s="602"/>
      <c r="N763" s="603"/>
      <c r="O763" s="603"/>
      <c r="P763" s="603"/>
      <c r="Q763" s="603"/>
      <c r="R763" s="603"/>
      <c r="S763" s="603"/>
      <c r="T763" s="604"/>
      <c r="AT763" s="600" t="s">
        <v>205</v>
      </c>
      <c r="AU763" s="600" t="s">
        <v>89</v>
      </c>
      <c r="AV763" s="599" t="s">
        <v>11</v>
      </c>
      <c r="AW763" s="599" t="s">
        <v>43</v>
      </c>
      <c r="AX763" s="599" t="s">
        <v>82</v>
      </c>
      <c r="AY763" s="600" t="s">
        <v>197</v>
      </c>
    </row>
    <row r="764" spans="2:51" s="606" customFormat="1">
      <c r="B764" s="605"/>
      <c r="D764" s="594" t="s">
        <v>205</v>
      </c>
      <c r="E764" s="607" t="s">
        <v>5</v>
      </c>
      <c r="F764" s="608" t="s">
        <v>2427</v>
      </c>
      <c r="H764" s="609">
        <v>16.289000000000001</v>
      </c>
      <c r="L764" s="605"/>
      <c r="M764" s="610"/>
      <c r="N764" s="611"/>
      <c r="O764" s="611"/>
      <c r="P764" s="611"/>
      <c r="Q764" s="611"/>
      <c r="R764" s="611"/>
      <c r="S764" s="611"/>
      <c r="T764" s="612"/>
      <c r="AT764" s="607" t="s">
        <v>205</v>
      </c>
      <c r="AU764" s="607" t="s">
        <v>89</v>
      </c>
      <c r="AV764" s="606" t="s">
        <v>89</v>
      </c>
      <c r="AW764" s="606" t="s">
        <v>43</v>
      </c>
      <c r="AX764" s="606" t="s">
        <v>82</v>
      </c>
      <c r="AY764" s="607" t="s">
        <v>197</v>
      </c>
    </row>
    <row r="765" spans="2:51" s="599" customFormat="1">
      <c r="B765" s="598"/>
      <c r="D765" s="594" t="s">
        <v>205</v>
      </c>
      <c r="E765" s="600" t="s">
        <v>5</v>
      </c>
      <c r="F765" s="601" t="s">
        <v>388</v>
      </c>
      <c r="H765" s="600" t="s">
        <v>5</v>
      </c>
      <c r="L765" s="598"/>
      <c r="M765" s="602"/>
      <c r="N765" s="603"/>
      <c r="O765" s="603"/>
      <c r="P765" s="603"/>
      <c r="Q765" s="603"/>
      <c r="R765" s="603"/>
      <c r="S765" s="603"/>
      <c r="T765" s="604"/>
      <c r="AT765" s="600" t="s">
        <v>205</v>
      </c>
      <c r="AU765" s="600" t="s">
        <v>89</v>
      </c>
      <c r="AV765" s="599" t="s">
        <v>11</v>
      </c>
      <c r="AW765" s="599" t="s">
        <v>43</v>
      </c>
      <c r="AX765" s="599" t="s">
        <v>82</v>
      </c>
      <c r="AY765" s="600" t="s">
        <v>197</v>
      </c>
    </row>
    <row r="766" spans="2:51" s="606" customFormat="1">
      <c r="B766" s="605"/>
      <c r="D766" s="594" t="s">
        <v>205</v>
      </c>
      <c r="E766" s="607" t="s">
        <v>5</v>
      </c>
      <c r="F766" s="608" t="s">
        <v>2415</v>
      </c>
      <c r="H766" s="609">
        <v>-4.1369999999999996</v>
      </c>
      <c r="L766" s="605"/>
      <c r="M766" s="610"/>
      <c r="N766" s="611"/>
      <c r="O766" s="611"/>
      <c r="P766" s="611"/>
      <c r="Q766" s="611"/>
      <c r="R766" s="611"/>
      <c r="S766" s="611"/>
      <c r="T766" s="612"/>
      <c r="AT766" s="607" t="s">
        <v>205</v>
      </c>
      <c r="AU766" s="607" t="s">
        <v>89</v>
      </c>
      <c r="AV766" s="606" t="s">
        <v>89</v>
      </c>
      <c r="AW766" s="606" t="s">
        <v>43</v>
      </c>
      <c r="AX766" s="606" t="s">
        <v>82</v>
      </c>
      <c r="AY766" s="607" t="s">
        <v>197</v>
      </c>
    </row>
    <row r="767" spans="2:51" s="622" customFormat="1">
      <c r="B767" s="621"/>
      <c r="D767" s="594" t="s">
        <v>205</v>
      </c>
      <c r="E767" s="623" t="s">
        <v>5</v>
      </c>
      <c r="F767" s="624" t="s">
        <v>253</v>
      </c>
      <c r="H767" s="625">
        <v>12.151999999999999</v>
      </c>
      <c r="L767" s="621"/>
      <c r="M767" s="626"/>
      <c r="N767" s="627"/>
      <c r="O767" s="627"/>
      <c r="P767" s="627"/>
      <c r="Q767" s="627"/>
      <c r="R767" s="627"/>
      <c r="S767" s="627"/>
      <c r="T767" s="628"/>
      <c r="AT767" s="623" t="s">
        <v>205</v>
      </c>
      <c r="AU767" s="623" t="s">
        <v>89</v>
      </c>
      <c r="AV767" s="622" t="s">
        <v>114</v>
      </c>
      <c r="AW767" s="622" t="s">
        <v>43</v>
      </c>
      <c r="AX767" s="622" t="s">
        <v>82</v>
      </c>
      <c r="AY767" s="623" t="s">
        <v>197</v>
      </c>
    </row>
    <row r="768" spans="2:51" s="599" customFormat="1">
      <c r="B768" s="598"/>
      <c r="D768" s="594" t="s">
        <v>205</v>
      </c>
      <c r="E768" s="600" t="s">
        <v>5</v>
      </c>
      <c r="F768" s="601" t="s">
        <v>446</v>
      </c>
      <c r="H768" s="600" t="s">
        <v>5</v>
      </c>
      <c r="L768" s="598"/>
      <c r="M768" s="602"/>
      <c r="N768" s="603"/>
      <c r="O768" s="603"/>
      <c r="P768" s="603"/>
      <c r="Q768" s="603"/>
      <c r="R768" s="603"/>
      <c r="S768" s="603"/>
      <c r="T768" s="604"/>
      <c r="AT768" s="600" t="s">
        <v>205</v>
      </c>
      <c r="AU768" s="600" t="s">
        <v>89</v>
      </c>
      <c r="AV768" s="599" t="s">
        <v>11</v>
      </c>
      <c r="AW768" s="599" t="s">
        <v>43</v>
      </c>
      <c r="AX768" s="599" t="s">
        <v>82</v>
      </c>
      <c r="AY768" s="600" t="s">
        <v>197</v>
      </c>
    </row>
    <row r="769" spans="2:65" s="606" customFormat="1">
      <c r="B769" s="605"/>
      <c r="D769" s="594" t="s">
        <v>205</v>
      </c>
      <c r="E769" s="607" t="s">
        <v>5</v>
      </c>
      <c r="F769" s="608" t="s">
        <v>2429</v>
      </c>
      <c r="H769" s="609">
        <v>18.988</v>
      </c>
      <c r="L769" s="605"/>
      <c r="M769" s="610"/>
      <c r="N769" s="611"/>
      <c r="O769" s="611"/>
      <c r="P769" s="611"/>
      <c r="Q769" s="611"/>
      <c r="R769" s="611"/>
      <c r="S769" s="611"/>
      <c r="T769" s="612"/>
      <c r="AT769" s="607" t="s">
        <v>205</v>
      </c>
      <c r="AU769" s="607" t="s">
        <v>89</v>
      </c>
      <c r="AV769" s="606" t="s">
        <v>89</v>
      </c>
      <c r="AW769" s="606" t="s">
        <v>43</v>
      </c>
      <c r="AX769" s="606" t="s">
        <v>82</v>
      </c>
      <c r="AY769" s="607" t="s">
        <v>197</v>
      </c>
    </row>
    <row r="770" spans="2:65" s="599" customFormat="1">
      <c r="B770" s="598"/>
      <c r="D770" s="594" t="s">
        <v>205</v>
      </c>
      <c r="E770" s="600" t="s">
        <v>5</v>
      </c>
      <c r="F770" s="601" t="s">
        <v>388</v>
      </c>
      <c r="H770" s="600" t="s">
        <v>5</v>
      </c>
      <c r="L770" s="598"/>
      <c r="M770" s="602"/>
      <c r="N770" s="603"/>
      <c r="O770" s="603"/>
      <c r="P770" s="603"/>
      <c r="Q770" s="603"/>
      <c r="R770" s="603"/>
      <c r="S770" s="603"/>
      <c r="T770" s="604"/>
      <c r="AT770" s="600" t="s">
        <v>205</v>
      </c>
      <c r="AU770" s="600" t="s">
        <v>89</v>
      </c>
      <c r="AV770" s="599" t="s">
        <v>11</v>
      </c>
      <c r="AW770" s="599" t="s">
        <v>43</v>
      </c>
      <c r="AX770" s="599" t="s">
        <v>82</v>
      </c>
      <c r="AY770" s="600" t="s">
        <v>197</v>
      </c>
    </row>
    <row r="771" spans="2:65" s="606" customFormat="1">
      <c r="B771" s="605"/>
      <c r="D771" s="594" t="s">
        <v>205</v>
      </c>
      <c r="E771" s="607" t="s">
        <v>5</v>
      </c>
      <c r="F771" s="608" t="s">
        <v>2426</v>
      </c>
      <c r="H771" s="609">
        <v>-2.758</v>
      </c>
      <c r="L771" s="605"/>
      <c r="M771" s="610"/>
      <c r="N771" s="611"/>
      <c r="O771" s="611"/>
      <c r="P771" s="611"/>
      <c r="Q771" s="611"/>
      <c r="R771" s="611"/>
      <c r="S771" s="611"/>
      <c r="T771" s="612"/>
      <c r="AT771" s="607" t="s">
        <v>205</v>
      </c>
      <c r="AU771" s="607" t="s">
        <v>89</v>
      </c>
      <c r="AV771" s="606" t="s">
        <v>89</v>
      </c>
      <c r="AW771" s="606" t="s">
        <v>43</v>
      </c>
      <c r="AX771" s="606" t="s">
        <v>82</v>
      </c>
      <c r="AY771" s="607" t="s">
        <v>197</v>
      </c>
    </row>
    <row r="772" spans="2:65" s="622" customFormat="1">
      <c r="B772" s="621"/>
      <c r="D772" s="594" t="s">
        <v>205</v>
      </c>
      <c r="E772" s="623" t="s">
        <v>5</v>
      </c>
      <c r="F772" s="624" t="s">
        <v>449</v>
      </c>
      <c r="H772" s="625">
        <v>16.23</v>
      </c>
      <c r="L772" s="621"/>
      <c r="M772" s="626"/>
      <c r="N772" s="627"/>
      <c r="O772" s="627"/>
      <c r="P772" s="627"/>
      <c r="Q772" s="627"/>
      <c r="R772" s="627"/>
      <c r="S772" s="627"/>
      <c r="T772" s="628"/>
      <c r="AT772" s="623" t="s">
        <v>205</v>
      </c>
      <c r="AU772" s="623" t="s">
        <v>89</v>
      </c>
      <c r="AV772" s="622" t="s">
        <v>114</v>
      </c>
      <c r="AW772" s="622" t="s">
        <v>43</v>
      </c>
      <c r="AX772" s="622" t="s">
        <v>82</v>
      </c>
      <c r="AY772" s="623" t="s">
        <v>197</v>
      </c>
    </row>
    <row r="773" spans="2:65" s="614" customFormat="1">
      <c r="B773" s="613"/>
      <c r="D773" s="594" t="s">
        <v>205</v>
      </c>
      <c r="E773" s="615" t="s">
        <v>5</v>
      </c>
      <c r="F773" s="616" t="s">
        <v>210</v>
      </c>
      <c r="H773" s="617">
        <v>54.595999999999997</v>
      </c>
      <c r="L773" s="613"/>
      <c r="M773" s="618"/>
      <c r="N773" s="619"/>
      <c r="O773" s="619"/>
      <c r="P773" s="619"/>
      <c r="Q773" s="619"/>
      <c r="R773" s="619"/>
      <c r="S773" s="619"/>
      <c r="T773" s="620"/>
      <c r="AT773" s="615" t="s">
        <v>205</v>
      </c>
      <c r="AU773" s="615" t="s">
        <v>89</v>
      </c>
      <c r="AV773" s="614" t="s">
        <v>129</v>
      </c>
      <c r="AW773" s="614" t="s">
        <v>43</v>
      </c>
      <c r="AX773" s="614" t="s">
        <v>11</v>
      </c>
      <c r="AY773" s="615" t="s">
        <v>197</v>
      </c>
    </row>
    <row r="774" spans="2:65" s="492" customFormat="1" ht="38.25" customHeight="1">
      <c r="B774" s="493"/>
      <c r="C774" s="572" t="s">
        <v>1177</v>
      </c>
      <c r="D774" s="572" t="s">
        <v>199</v>
      </c>
      <c r="E774" s="573" t="s">
        <v>2430</v>
      </c>
      <c r="F774" s="574" t="s">
        <v>2431</v>
      </c>
      <c r="G774" s="575" t="s">
        <v>290</v>
      </c>
      <c r="H774" s="576">
        <v>29.66</v>
      </c>
      <c r="I774" s="7"/>
      <c r="J774" s="577">
        <f>ROUND(I774*H774,0)</f>
        <v>0</v>
      </c>
      <c r="K774" s="574" t="s">
        <v>203</v>
      </c>
      <c r="L774" s="493"/>
      <c r="M774" s="578" t="s">
        <v>5</v>
      </c>
      <c r="N774" s="579" t="s">
        <v>53</v>
      </c>
      <c r="O774" s="494"/>
      <c r="P774" s="580">
        <f>O774*H774</f>
        <v>0</v>
      </c>
      <c r="Q774" s="580">
        <v>0.12239999999999999</v>
      </c>
      <c r="R774" s="580">
        <f>Q774*H774</f>
        <v>3.6303839999999998</v>
      </c>
      <c r="S774" s="580">
        <v>0</v>
      </c>
      <c r="T774" s="581">
        <f>S774*H774</f>
        <v>0</v>
      </c>
      <c r="AR774" s="482" t="s">
        <v>129</v>
      </c>
      <c r="AT774" s="482" t="s">
        <v>199</v>
      </c>
      <c r="AU774" s="482" t="s">
        <v>89</v>
      </c>
      <c r="AY774" s="482" t="s">
        <v>197</v>
      </c>
      <c r="BE774" s="582">
        <f>IF(N774="základní",J774,0)</f>
        <v>0</v>
      </c>
      <c r="BF774" s="582">
        <f>IF(N774="snížená",J774,0)</f>
        <v>0</v>
      </c>
      <c r="BG774" s="582">
        <f>IF(N774="zákl. přenesená",J774,0)</f>
        <v>0</v>
      </c>
      <c r="BH774" s="582">
        <f>IF(N774="sníž. přenesená",J774,0)</f>
        <v>0</v>
      </c>
      <c r="BI774" s="582">
        <f>IF(N774="nulová",J774,0)</f>
        <v>0</v>
      </c>
      <c r="BJ774" s="482" t="s">
        <v>11</v>
      </c>
      <c r="BK774" s="582">
        <f>ROUND(I774*H774,0)</f>
        <v>0</v>
      </c>
      <c r="BL774" s="482" t="s">
        <v>129</v>
      </c>
      <c r="BM774" s="482" t="s">
        <v>2432</v>
      </c>
    </row>
    <row r="775" spans="2:65" s="599" customFormat="1">
      <c r="B775" s="598"/>
      <c r="D775" s="594" t="s">
        <v>205</v>
      </c>
      <c r="E775" s="600" t="s">
        <v>5</v>
      </c>
      <c r="F775" s="601" t="s">
        <v>215</v>
      </c>
      <c r="H775" s="600" t="s">
        <v>5</v>
      </c>
      <c r="L775" s="598"/>
      <c r="M775" s="602"/>
      <c r="N775" s="603"/>
      <c r="O775" s="603"/>
      <c r="P775" s="603"/>
      <c r="Q775" s="603"/>
      <c r="R775" s="603"/>
      <c r="S775" s="603"/>
      <c r="T775" s="604"/>
      <c r="AT775" s="600" t="s">
        <v>205</v>
      </c>
      <c r="AU775" s="600" t="s">
        <v>89</v>
      </c>
      <c r="AV775" s="599" t="s">
        <v>11</v>
      </c>
      <c r="AW775" s="599" t="s">
        <v>43</v>
      </c>
      <c r="AX775" s="599" t="s">
        <v>82</v>
      </c>
      <c r="AY775" s="600" t="s">
        <v>197</v>
      </c>
    </row>
    <row r="776" spans="2:65" s="606" customFormat="1">
      <c r="B776" s="605"/>
      <c r="D776" s="594" t="s">
        <v>205</v>
      </c>
      <c r="E776" s="607" t="s">
        <v>5</v>
      </c>
      <c r="F776" s="608" t="s">
        <v>2433</v>
      </c>
      <c r="H776" s="609">
        <v>29.134</v>
      </c>
      <c r="L776" s="605"/>
      <c r="M776" s="610"/>
      <c r="N776" s="611"/>
      <c r="O776" s="611"/>
      <c r="P776" s="611"/>
      <c r="Q776" s="611"/>
      <c r="R776" s="611"/>
      <c r="S776" s="611"/>
      <c r="T776" s="612"/>
      <c r="AT776" s="607" t="s">
        <v>205</v>
      </c>
      <c r="AU776" s="607" t="s">
        <v>89</v>
      </c>
      <c r="AV776" s="606" t="s">
        <v>89</v>
      </c>
      <c r="AW776" s="606" t="s">
        <v>43</v>
      </c>
      <c r="AX776" s="606" t="s">
        <v>82</v>
      </c>
      <c r="AY776" s="607" t="s">
        <v>197</v>
      </c>
    </row>
    <row r="777" spans="2:65" s="599" customFormat="1">
      <c r="B777" s="598"/>
      <c r="D777" s="594" t="s">
        <v>205</v>
      </c>
      <c r="E777" s="600" t="s">
        <v>5</v>
      </c>
      <c r="F777" s="601" t="s">
        <v>388</v>
      </c>
      <c r="H777" s="600" t="s">
        <v>5</v>
      </c>
      <c r="L777" s="598"/>
      <c r="M777" s="602"/>
      <c r="N777" s="603"/>
      <c r="O777" s="603"/>
      <c r="P777" s="603"/>
      <c r="Q777" s="603"/>
      <c r="R777" s="603"/>
      <c r="S777" s="603"/>
      <c r="T777" s="604"/>
      <c r="AT777" s="600" t="s">
        <v>205</v>
      </c>
      <c r="AU777" s="600" t="s">
        <v>89</v>
      </c>
      <c r="AV777" s="599" t="s">
        <v>11</v>
      </c>
      <c r="AW777" s="599" t="s">
        <v>43</v>
      </c>
      <c r="AX777" s="599" t="s">
        <v>82</v>
      </c>
      <c r="AY777" s="600" t="s">
        <v>197</v>
      </c>
    </row>
    <row r="778" spans="2:65" s="606" customFormat="1">
      <c r="B778" s="605"/>
      <c r="D778" s="594" t="s">
        <v>205</v>
      </c>
      <c r="E778" s="607" t="s">
        <v>5</v>
      </c>
      <c r="F778" s="608" t="s">
        <v>2434</v>
      </c>
      <c r="H778" s="609">
        <v>-5.516</v>
      </c>
      <c r="L778" s="605"/>
      <c r="M778" s="610"/>
      <c r="N778" s="611"/>
      <c r="O778" s="611"/>
      <c r="P778" s="611"/>
      <c r="Q778" s="611"/>
      <c r="R778" s="611"/>
      <c r="S778" s="611"/>
      <c r="T778" s="612"/>
      <c r="AT778" s="607" t="s">
        <v>205</v>
      </c>
      <c r="AU778" s="607" t="s">
        <v>89</v>
      </c>
      <c r="AV778" s="606" t="s">
        <v>89</v>
      </c>
      <c r="AW778" s="606" t="s">
        <v>43</v>
      </c>
      <c r="AX778" s="606" t="s">
        <v>82</v>
      </c>
      <c r="AY778" s="607" t="s">
        <v>197</v>
      </c>
    </row>
    <row r="779" spans="2:65" s="622" customFormat="1">
      <c r="B779" s="621"/>
      <c r="D779" s="594" t="s">
        <v>205</v>
      </c>
      <c r="E779" s="623" t="s">
        <v>5</v>
      </c>
      <c r="F779" s="624" t="s">
        <v>222</v>
      </c>
      <c r="H779" s="625">
        <v>23.617999999999999</v>
      </c>
      <c r="L779" s="621"/>
      <c r="M779" s="626"/>
      <c r="N779" s="627"/>
      <c r="O779" s="627"/>
      <c r="P779" s="627"/>
      <c r="Q779" s="627"/>
      <c r="R779" s="627"/>
      <c r="S779" s="627"/>
      <c r="T779" s="628"/>
      <c r="AT779" s="623" t="s">
        <v>205</v>
      </c>
      <c r="AU779" s="623" t="s">
        <v>89</v>
      </c>
      <c r="AV779" s="622" t="s">
        <v>114</v>
      </c>
      <c r="AW779" s="622" t="s">
        <v>43</v>
      </c>
      <c r="AX779" s="622" t="s">
        <v>82</v>
      </c>
      <c r="AY779" s="623" t="s">
        <v>197</v>
      </c>
    </row>
    <row r="780" spans="2:65" s="599" customFormat="1">
      <c r="B780" s="598"/>
      <c r="D780" s="594" t="s">
        <v>205</v>
      </c>
      <c r="E780" s="600" t="s">
        <v>5</v>
      </c>
      <c r="F780" s="601" t="s">
        <v>223</v>
      </c>
      <c r="H780" s="600" t="s">
        <v>5</v>
      </c>
      <c r="L780" s="598"/>
      <c r="M780" s="602"/>
      <c r="N780" s="603"/>
      <c r="O780" s="603"/>
      <c r="P780" s="603"/>
      <c r="Q780" s="603"/>
      <c r="R780" s="603"/>
      <c r="S780" s="603"/>
      <c r="T780" s="604"/>
      <c r="AT780" s="600" t="s">
        <v>205</v>
      </c>
      <c r="AU780" s="600" t="s">
        <v>89</v>
      </c>
      <c r="AV780" s="599" t="s">
        <v>11</v>
      </c>
      <c r="AW780" s="599" t="s">
        <v>43</v>
      </c>
      <c r="AX780" s="599" t="s">
        <v>82</v>
      </c>
      <c r="AY780" s="600" t="s">
        <v>197</v>
      </c>
    </row>
    <row r="781" spans="2:65" s="606" customFormat="1">
      <c r="B781" s="605"/>
      <c r="D781" s="594" t="s">
        <v>205</v>
      </c>
      <c r="E781" s="607" t="s">
        <v>5</v>
      </c>
      <c r="F781" s="608" t="s">
        <v>2435</v>
      </c>
      <c r="H781" s="609">
        <v>7.6180000000000003</v>
      </c>
      <c r="L781" s="605"/>
      <c r="M781" s="610"/>
      <c r="N781" s="611"/>
      <c r="O781" s="611"/>
      <c r="P781" s="611"/>
      <c r="Q781" s="611"/>
      <c r="R781" s="611"/>
      <c r="S781" s="611"/>
      <c r="T781" s="612"/>
      <c r="AT781" s="607" t="s">
        <v>205</v>
      </c>
      <c r="AU781" s="607" t="s">
        <v>89</v>
      </c>
      <c r="AV781" s="606" t="s">
        <v>89</v>
      </c>
      <c r="AW781" s="606" t="s">
        <v>43</v>
      </c>
      <c r="AX781" s="606" t="s">
        <v>82</v>
      </c>
      <c r="AY781" s="607" t="s">
        <v>197</v>
      </c>
    </row>
    <row r="782" spans="2:65" s="599" customFormat="1">
      <c r="B782" s="598"/>
      <c r="D782" s="594" t="s">
        <v>205</v>
      </c>
      <c r="E782" s="600" t="s">
        <v>5</v>
      </c>
      <c r="F782" s="601" t="s">
        <v>388</v>
      </c>
      <c r="H782" s="600" t="s">
        <v>5</v>
      </c>
      <c r="L782" s="598"/>
      <c r="M782" s="602"/>
      <c r="N782" s="603"/>
      <c r="O782" s="603"/>
      <c r="P782" s="603"/>
      <c r="Q782" s="603"/>
      <c r="R782" s="603"/>
      <c r="S782" s="603"/>
      <c r="T782" s="604"/>
      <c r="AT782" s="600" t="s">
        <v>205</v>
      </c>
      <c r="AU782" s="600" t="s">
        <v>89</v>
      </c>
      <c r="AV782" s="599" t="s">
        <v>11</v>
      </c>
      <c r="AW782" s="599" t="s">
        <v>43</v>
      </c>
      <c r="AX782" s="599" t="s">
        <v>82</v>
      </c>
      <c r="AY782" s="600" t="s">
        <v>197</v>
      </c>
    </row>
    <row r="783" spans="2:65" s="606" customFormat="1">
      <c r="B783" s="605"/>
      <c r="D783" s="594" t="s">
        <v>205</v>
      </c>
      <c r="E783" s="607" t="s">
        <v>5</v>
      </c>
      <c r="F783" s="608" t="s">
        <v>2410</v>
      </c>
      <c r="H783" s="609">
        <v>-1.5760000000000001</v>
      </c>
      <c r="L783" s="605"/>
      <c r="M783" s="610"/>
      <c r="N783" s="611"/>
      <c r="O783" s="611"/>
      <c r="P783" s="611"/>
      <c r="Q783" s="611"/>
      <c r="R783" s="611"/>
      <c r="S783" s="611"/>
      <c r="T783" s="612"/>
      <c r="AT783" s="607" t="s">
        <v>205</v>
      </c>
      <c r="AU783" s="607" t="s">
        <v>89</v>
      </c>
      <c r="AV783" s="606" t="s">
        <v>89</v>
      </c>
      <c r="AW783" s="606" t="s">
        <v>43</v>
      </c>
      <c r="AX783" s="606" t="s">
        <v>82</v>
      </c>
      <c r="AY783" s="607" t="s">
        <v>197</v>
      </c>
    </row>
    <row r="784" spans="2:65" s="622" customFormat="1">
      <c r="B784" s="621"/>
      <c r="D784" s="594" t="s">
        <v>205</v>
      </c>
      <c r="E784" s="623" t="s">
        <v>5</v>
      </c>
      <c r="F784" s="624" t="s">
        <v>237</v>
      </c>
      <c r="H784" s="625">
        <v>6.0419999999999998</v>
      </c>
      <c r="L784" s="621"/>
      <c r="M784" s="626"/>
      <c r="N784" s="627"/>
      <c r="O784" s="627"/>
      <c r="P784" s="627"/>
      <c r="Q784" s="627"/>
      <c r="R784" s="627"/>
      <c r="S784" s="627"/>
      <c r="T784" s="628"/>
      <c r="AT784" s="623" t="s">
        <v>205</v>
      </c>
      <c r="AU784" s="623" t="s">
        <v>89</v>
      </c>
      <c r="AV784" s="622" t="s">
        <v>114</v>
      </c>
      <c r="AW784" s="622" t="s">
        <v>43</v>
      </c>
      <c r="AX784" s="622" t="s">
        <v>82</v>
      </c>
      <c r="AY784" s="623" t="s">
        <v>197</v>
      </c>
    </row>
    <row r="785" spans="2:65" s="614" customFormat="1">
      <c r="B785" s="613"/>
      <c r="D785" s="594" t="s">
        <v>205</v>
      </c>
      <c r="E785" s="615" t="s">
        <v>5</v>
      </c>
      <c r="F785" s="616" t="s">
        <v>210</v>
      </c>
      <c r="H785" s="617">
        <v>29.66</v>
      </c>
      <c r="L785" s="613"/>
      <c r="M785" s="618"/>
      <c r="N785" s="619"/>
      <c r="O785" s="619"/>
      <c r="P785" s="619"/>
      <c r="Q785" s="619"/>
      <c r="R785" s="619"/>
      <c r="S785" s="619"/>
      <c r="T785" s="620"/>
      <c r="AT785" s="615" t="s">
        <v>205</v>
      </c>
      <c r="AU785" s="615" t="s">
        <v>89</v>
      </c>
      <c r="AV785" s="614" t="s">
        <v>129</v>
      </c>
      <c r="AW785" s="614" t="s">
        <v>43</v>
      </c>
      <c r="AX785" s="614" t="s">
        <v>11</v>
      </c>
      <c r="AY785" s="615" t="s">
        <v>197</v>
      </c>
    </row>
    <row r="786" spans="2:65" s="492" customFormat="1" ht="38.25" customHeight="1">
      <c r="B786" s="493"/>
      <c r="C786" s="572" t="s">
        <v>1181</v>
      </c>
      <c r="D786" s="572" t="s">
        <v>199</v>
      </c>
      <c r="E786" s="573" t="s">
        <v>2436</v>
      </c>
      <c r="F786" s="574" t="s">
        <v>2437</v>
      </c>
      <c r="G786" s="575" t="s">
        <v>290</v>
      </c>
      <c r="H786" s="576">
        <v>220.262</v>
      </c>
      <c r="I786" s="7"/>
      <c r="J786" s="577">
        <f>ROUND(I786*H786,0)</f>
        <v>0</v>
      </c>
      <c r="K786" s="574" t="s">
        <v>203</v>
      </c>
      <c r="L786" s="493"/>
      <c r="M786" s="578" t="s">
        <v>5</v>
      </c>
      <c r="N786" s="579" t="s">
        <v>53</v>
      </c>
      <c r="O786" s="494"/>
      <c r="P786" s="580">
        <f>O786*H786</f>
        <v>0</v>
      </c>
      <c r="Q786" s="580">
        <v>0.15014</v>
      </c>
      <c r="R786" s="580">
        <f>Q786*H786</f>
        <v>33.070136679999997</v>
      </c>
      <c r="S786" s="580">
        <v>0</v>
      </c>
      <c r="T786" s="581">
        <f>S786*H786</f>
        <v>0</v>
      </c>
      <c r="AR786" s="482" t="s">
        <v>129</v>
      </c>
      <c r="AT786" s="482" t="s">
        <v>199</v>
      </c>
      <c r="AU786" s="482" t="s">
        <v>89</v>
      </c>
      <c r="AY786" s="482" t="s">
        <v>197</v>
      </c>
      <c r="BE786" s="582">
        <f>IF(N786="základní",J786,0)</f>
        <v>0</v>
      </c>
      <c r="BF786" s="582">
        <f>IF(N786="snížená",J786,0)</f>
        <v>0</v>
      </c>
      <c r="BG786" s="582">
        <f>IF(N786="zákl. přenesená",J786,0)</f>
        <v>0</v>
      </c>
      <c r="BH786" s="582">
        <f>IF(N786="sníž. přenesená",J786,0)</f>
        <v>0</v>
      </c>
      <c r="BI786" s="582">
        <f>IF(N786="nulová",J786,0)</f>
        <v>0</v>
      </c>
      <c r="BJ786" s="482" t="s">
        <v>11</v>
      </c>
      <c r="BK786" s="582">
        <f>ROUND(I786*H786,0)</f>
        <v>0</v>
      </c>
      <c r="BL786" s="482" t="s">
        <v>129</v>
      </c>
      <c r="BM786" s="482" t="s">
        <v>2438</v>
      </c>
    </row>
    <row r="787" spans="2:65" s="599" customFormat="1">
      <c r="B787" s="598"/>
      <c r="D787" s="594" t="s">
        <v>205</v>
      </c>
      <c r="E787" s="600" t="s">
        <v>5</v>
      </c>
      <c r="F787" s="601" t="s">
        <v>215</v>
      </c>
      <c r="H787" s="600" t="s">
        <v>5</v>
      </c>
      <c r="L787" s="598"/>
      <c r="M787" s="602"/>
      <c r="N787" s="603"/>
      <c r="O787" s="603"/>
      <c r="P787" s="603"/>
      <c r="Q787" s="603"/>
      <c r="R787" s="603"/>
      <c r="S787" s="603"/>
      <c r="T787" s="604"/>
      <c r="AT787" s="600" t="s">
        <v>205</v>
      </c>
      <c r="AU787" s="600" t="s">
        <v>89</v>
      </c>
      <c r="AV787" s="599" t="s">
        <v>11</v>
      </c>
      <c r="AW787" s="599" t="s">
        <v>43</v>
      </c>
      <c r="AX787" s="599" t="s">
        <v>82</v>
      </c>
      <c r="AY787" s="600" t="s">
        <v>197</v>
      </c>
    </row>
    <row r="788" spans="2:65" s="606" customFormat="1">
      <c r="B788" s="605"/>
      <c r="D788" s="594" t="s">
        <v>205</v>
      </c>
      <c r="E788" s="607" t="s">
        <v>5</v>
      </c>
      <c r="F788" s="608" t="s">
        <v>2439</v>
      </c>
      <c r="H788" s="609">
        <v>53.2</v>
      </c>
      <c r="L788" s="605"/>
      <c r="M788" s="610"/>
      <c r="N788" s="611"/>
      <c r="O788" s="611"/>
      <c r="P788" s="611"/>
      <c r="Q788" s="611"/>
      <c r="R788" s="611"/>
      <c r="S788" s="611"/>
      <c r="T788" s="612"/>
      <c r="AT788" s="607" t="s">
        <v>205</v>
      </c>
      <c r="AU788" s="607" t="s">
        <v>89</v>
      </c>
      <c r="AV788" s="606" t="s">
        <v>89</v>
      </c>
      <c r="AW788" s="606" t="s">
        <v>43</v>
      </c>
      <c r="AX788" s="606" t="s">
        <v>82</v>
      </c>
      <c r="AY788" s="607" t="s">
        <v>197</v>
      </c>
    </row>
    <row r="789" spans="2:65" s="599" customFormat="1">
      <c r="B789" s="598"/>
      <c r="D789" s="594" t="s">
        <v>205</v>
      </c>
      <c r="E789" s="600" t="s">
        <v>5</v>
      </c>
      <c r="F789" s="601" t="s">
        <v>388</v>
      </c>
      <c r="H789" s="600" t="s">
        <v>5</v>
      </c>
      <c r="L789" s="598"/>
      <c r="M789" s="602"/>
      <c r="N789" s="603"/>
      <c r="O789" s="603"/>
      <c r="P789" s="603"/>
      <c r="Q789" s="603"/>
      <c r="R789" s="603"/>
      <c r="S789" s="603"/>
      <c r="T789" s="604"/>
      <c r="AT789" s="600" t="s">
        <v>205</v>
      </c>
      <c r="AU789" s="600" t="s">
        <v>89</v>
      </c>
      <c r="AV789" s="599" t="s">
        <v>11</v>
      </c>
      <c r="AW789" s="599" t="s">
        <v>43</v>
      </c>
      <c r="AX789" s="599" t="s">
        <v>82</v>
      </c>
      <c r="AY789" s="600" t="s">
        <v>197</v>
      </c>
    </row>
    <row r="790" spans="2:65" s="606" customFormat="1">
      <c r="B790" s="605"/>
      <c r="D790" s="594" t="s">
        <v>205</v>
      </c>
      <c r="E790" s="607" t="s">
        <v>5</v>
      </c>
      <c r="F790" s="608" t="s">
        <v>2410</v>
      </c>
      <c r="H790" s="609">
        <v>-1.5760000000000001</v>
      </c>
      <c r="L790" s="605"/>
      <c r="M790" s="610"/>
      <c r="N790" s="611"/>
      <c r="O790" s="611"/>
      <c r="P790" s="611"/>
      <c r="Q790" s="611"/>
      <c r="R790" s="611"/>
      <c r="S790" s="611"/>
      <c r="T790" s="612"/>
      <c r="AT790" s="607" t="s">
        <v>205</v>
      </c>
      <c r="AU790" s="607" t="s">
        <v>89</v>
      </c>
      <c r="AV790" s="606" t="s">
        <v>89</v>
      </c>
      <c r="AW790" s="606" t="s">
        <v>43</v>
      </c>
      <c r="AX790" s="606" t="s">
        <v>82</v>
      </c>
      <c r="AY790" s="607" t="s">
        <v>197</v>
      </c>
    </row>
    <row r="791" spans="2:65" s="622" customFormat="1">
      <c r="B791" s="621"/>
      <c r="D791" s="594" t="s">
        <v>205</v>
      </c>
      <c r="E791" s="623" t="s">
        <v>5</v>
      </c>
      <c r="F791" s="624" t="s">
        <v>222</v>
      </c>
      <c r="H791" s="625">
        <v>51.624000000000002</v>
      </c>
      <c r="L791" s="621"/>
      <c r="M791" s="626"/>
      <c r="N791" s="627"/>
      <c r="O791" s="627"/>
      <c r="P791" s="627"/>
      <c r="Q791" s="627"/>
      <c r="R791" s="627"/>
      <c r="S791" s="627"/>
      <c r="T791" s="628"/>
      <c r="AT791" s="623" t="s">
        <v>205</v>
      </c>
      <c r="AU791" s="623" t="s">
        <v>89</v>
      </c>
      <c r="AV791" s="622" t="s">
        <v>114</v>
      </c>
      <c r="AW791" s="622" t="s">
        <v>43</v>
      </c>
      <c r="AX791" s="622" t="s">
        <v>82</v>
      </c>
      <c r="AY791" s="623" t="s">
        <v>197</v>
      </c>
    </row>
    <row r="792" spans="2:65" s="599" customFormat="1">
      <c r="B792" s="598"/>
      <c r="D792" s="594" t="s">
        <v>205</v>
      </c>
      <c r="E792" s="600" t="s">
        <v>5</v>
      </c>
      <c r="F792" s="601" t="s">
        <v>223</v>
      </c>
      <c r="H792" s="600" t="s">
        <v>5</v>
      </c>
      <c r="L792" s="598"/>
      <c r="M792" s="602"/>
      <c r="N792" s="603"/>
      <c r="O792" s="603"/>
      <c r="P792" s="603"/>
      <c r="Q792" s="603"/>
      <c r="R792" s="603"/>
      <c r="S792" s="603"/>
      <c r="T792" s="604"/>
      <c r="AT792" s="600" t="s">
        <v>205</v>
      </c>
      <c r="AU792" s="600" t="s">
        <v>89</v>
      </c>
      <c r="AV792" s="599" t="s">
        <v>11</v>
      </c>
      <c r="AW792" s="599" t="s">
        <v>43</v>
      </c>
      <c r="AX792" s="599" t="s">
        <v>82</v>
      </c>
      <c r="AY792" s="600" t="s">
        <v>197</v>
      </c>
    </row>
    <row r="793" spans="2:65" s="606" customFormat="1">
      <c r="B793" s="605"/>
      <c r="D793" s="594" t="s">
        <v>205</v>
      </c>
      <c r="E793" s="607" t="s">
        <v>5</v>
      </c>
      <c r="F793" s="608" t="s">
        <v>2440</v>
      </c>
      <c r="H793" s="609">
        <v>46.618000000000002</v>
      </c>
      <c r="L793" s="605"/>
      <c r="M793" s="610"/>
      <c r="N793" s="611"/>
      <c r="O793" s="611"/>
      <c r="P793" s="611"/>
      <c r="Q793" s="611"/>
      <c r="R793" s="611"/>
      <c r="S793" s="611"/>
      <c r="T793" s="612"/>
      <c r="AT793" s="607" t="s">
        <v>205</v>
      </c>
      <c r="AU793" s="607" t="s">
        <v>89</v>
      </c>
      <c r="AV793" s="606" t="s">
        <v>89</v>
      </c>
      <c r="AW793" s="606" t="s">
        <v>43</v>
      </c>
      <c r="AX793" s="606" t="s">
        <v>82</v>
      </c>
      <c r="AY793" s="607" t="s">
        <v>197</v>
      </c>
    </row>
    <row r="794" spans="2:65" s="599" customFormat="1">
      <c r="B794" s="598"/>
      <c r="D794" s="594" t="s">
        <v>205</v>
      </c>
      <c r="E794" s="600" t="s">
        <v>5</v>
      </c>
      <c r="F794" s="601" t="s">
        <v>388</v>
      </c>
      <c r="H794" s="600" t="s">
        <v>5</v>
      </c>
      <c r="L794" s="598"/>
      <c r="M794" s="602"/>
      <c r="N794" s="603"/>
      <c r="O794" s="603"/>
      <c r="P794" s="603"/>
      <c r="Q794" s="603"/>
      <c r="R794" s="603"/>
      <c r="S794" s="603"/>
      <c r="T794" s="604"/>
      <c r="AT794" s="600" t="s">
        <v>205</v>
      </c>
      <c r="AU794" s="600" t="s">
        <v>89</v>
      </c>
      <c r="AV794" s="599" t="s">
        <v>11</v>
      </c>
      <c r="AW794" s="599" t="s">
        <v>43</v>
      </c>
      <c r="AX794" s="599" t="s">
        <v>82</v>
      </c>
      <c r="AY794" s="600" t="s">
        <v>197</v>
      </c>
    </row>
    <row r="795" spans="2:65" s="606" customFormat="1">
      <c r="B795" s="605"/>
      <c r="D795" s="594" t="s">
        <v>205</v>
      </c>
      <c r="E795" s="607" t="s">
        <v>5</v>
      </c>
      <c r="F795" s="608" t="s">
        <v>2441</v>
      </c>
      <c r="H795" s="609">
        <v>-7.88</v>
      </c>
      <c r="L795" s="605"/>
      <c r="M795" s="610"/>
      <c r="N795" s="611"/>
      <c r="O795" s="611"/>
      <c r="P795" s="611"/>
      <c r="Q795" s="611"/>
      <c r="R795" s="611"/>
      <c r="S795" s="611"/>
      <c r="T795" s="612"/>
      <c r="AT795" s="607" t="s">
        <v>205</v>
      </c>
      <c r="AU795" s="607" t="s">
        <v>89</v>
      </c>
      <c r="AV795" s="606" t="s">
        <v>89</v>
      </c>
      <c r="AW795" s="606" t="s">
        <v>43</v>
      </c>
      <c r="AX795" s="606" t="s">
        <v>82</v>
      </c>
      <c r="AY795" s="607" t="s">
        <v>197</v>
      </c>
    </row>
    <row r="796" spans="2:65" s="622" customFormat="1">
      <c r="B796" s="621"/>
      <c r="D796" s="594" t="s">
        <v>205</v>
      </c>
      <c r="E796" s="623" t="s">
        <v>5</v>
      </c>
      <c r="F796" s="624" t="s">
        <v>237</v>
      </c>
      <c r="H796" s="625">
        <v>38.738</v>
      </c>
      <c r="L796" s="621"/>
      <c r="M796" s="626"/>
      <c r="N796" s="627"/>
      <c r="O796" s="627"/>
      <c r="P796" s="627"/>
      <c r="Q796" s="627"/>
      <c r="R796" s="627"/>
      <c r="S796" s="627"/>
      <c r="T796" s="628"/>
      <c r="AT796" s="623" t="s">
        <v>205</v>
      </c>
      <c r="AU796" s="623" t="s">
        <v>89</v>
      </c>
      <c r="AV796" s="622" t="s">
        <v>114</v>
      </c>
      <c r="AW796" s="622" t="s">
        <v>43</v>
      </c>
      <c r="AX796" s="622" t="s">
        <v>82</v>
      </c>
      <c r="AY796" s="623" t="s">
        <v>197</v>
      </c>
    </row>
    <row r="797" spans="2:65" s="599" customFormat="1">
      <c r="B797" s="598"/>
      <c r="D797" s="594" t="s">
        <v>205</v>
      </c>
      <c r="E797" s="600" t="s">
        <v>5</v>
      </c>
      <c r="F797" s="601" t="s">
        <v>238</v>
      </c>
      <c r="H797" s="600" t="s">
        <v>5</v>
      </c>
      <c r="L797" s="598"/>
      <c r="M797" s="602"/>
      <c r="N797" s="603"/>
      <c r="O797" s="603"/>
      <c r="P797" s="603"/>
      <c r="Q797" s="603"/>
      <c r="R797" s="603"/>
      <c r="S797" s="603"/>
      <c r="T797" s="604"/>
      <c r="AT797" s="600" t="s">
        <v>205</v>
      </c>
      <c r="AU797" s="600" t="s">
        <v>89</v>
      </c>
      <c r="AV797" s="599" t="s">
        <v>11</v>
      </c>
      <c r="AW797" s="599" t="s">
        <v>43</v>
      </c>
      <c r="AX797" s="599" t="s">
        <v>82</v>
      </c>
      <c r="AY797" s="600" t="s">
        <v>197</v>
      </c>
    </row>
    <row r="798" spans="2:65" s="606" customFormat="1">
      <c r="B798" s="605"/>
      <c r="D798" s="594" t="s">
        <v>205</v>
      </c>
      <c r="E798" s="607" t="s">
        <v>5</v>
      </c>
      <c r="F798" s="608" t="s">
        <v>2442</v>
      </c>
      <c r="H798" s="609">
        <v>46.176000000000002</v>
      </c>
      <c r="L798" s="605"/>
      <c r="M798" s="610"/>
      <c r="N798" s="611"/>
      <c r="O798" s="611"/>
      <c r="P798" s="611"/>
      <c r="Q798" s="611"/>
      <c r="R798" s="611"/>
      <c r="S798" s="611"/>
      <c r="T798" s="612"/>
      <c r="AT798" s="607" t="s">
        <v>205</v>
      </c>
      <c r="AU798" s="607" t="s">
        <v>89</v>
      </c>
      <c r="AV798" s="606" t="s">
        <v>89</v>
      </c>
      <c r="AW798" s="606" t="s">
        <v>43</v>
      </c>
      <c r="AX798" s="606" t="s">
        <v>82</v>
      </c>
      <c r="AY798" s="607" t="s">
        <v>197</v>
      </c>
    </row>
    <row r="799" spans="2:65" s="599" customFormat="1">
      <c r="B799" s="598"/>
      <c r="D799" s="594" t="s">
        <v>205</v>
      </c>
      <c r="E799" s="600" t="s">
        <v>5</v>
      </c>
      <c r="F799" s="601" t="s">
        <v>388</v>
      </c>
      <c r="H799" s="600" t="s">
        <v>5</v>
      </c>
      <c r="L799" s="598"/>
      <c r="M799" s="602"/>
      <c r="N799" s="603"/>
      <c r="O799" s="603"/>
      <c r="P799" s="603"/>
      <c r="Q799" s="603"/>
      <c r="R799" s="603"/>
      <c r="S799" s="603"/>
      <c r="T799" s="604"/>
      <c r="AT799" s="600" t="s">
        <v>205</v>
      </c>
      <c r="AU799" s="600" t="s">
        <v>89</v>
      </c>
      <c r="AV799" s="599" t="s">
        <v>11</v>
      </c>
      <c r="AW799" s="599" t="s">
        <v>43</v>
      </c>
      <c r="AX799" s="599" t="s">
        <v>82</v>
      </c>
      <c r="AY799" s="600" t="s">
        <v>197</v>
      </c>
    </row>
    <row r="800" spans="2:65" s="606" customFormat="1">
      <c r="B800" s="605"/>
      <c r="D800" s="594" t="s">
        <v>205</v>
      </c>
      <c r="E800" s="607" t="s">
        <v>5</v>
      </c>
      <c r="F800" s="608" t="s">
        <v>2443</v>
      </c>
      <c r="H800" s="609">
        <v>-1.379</v>
      </c>
      <c r="L800" s="605"/>
      <c r="M800" s="610"/>
      <c r="N800" s="611"/>
      <c r="O800" s="611"/>
      <c r="P800" s="611"/>
      <c r="Q800" s="611"/>
      <c r="R800" s="611"/>
      <c r="S800" s="611"/>
      <c r="T800" s="612"/>
      <c r="AT800" s="607" t="s">
        <v>205</v>
      </c>
      <c r="AU800" s="607" t="s">
        <v>89</v>
      </c>
      <c r="AV800" s="606" t="s">
        <v>89</v>
      </c>
      <c r="AW800" s="606" t="s">
        <v>43</v>
      </c>
      <c r="AX800" s="606" t="s">
        <v>82</v>
      </c>
      <c r="AY800" s="607" t="s">
        <v>197</v>
      </c>
    </row>
    <row r="801" spans="2:51" s="606" customFormat="1">
      <c r="B801" s="605"/>
      <c r="D801" s="594" t="s">
        <v>205</v>
      </c>
      <c r="E801" s="607" t="s">
        <v>5</v>
      </c>
      <c r="F801" s="608" t="s">
        <v>2213</v>
      </c>
      <c r="H801" s="609">
        <v>-3.1520000000000001</v>
      </c>
      <c r="L801" s="605"/>
      <c r="M801" s="610"/>
      <c r="N801" s="611"/>
      <c r="O801" s="611"/>
      <c r="P801" s="611"/>
      <c r="Q801" s="611"/>
      <c r="R801" s="611"/>
      <c r="S801" s="611"/>
      <c r="T801" s="612"/>
      <c r="AT801" s="607" t="s">
        <v>205</v>
      </c>
      <c r="AU801" s="607" t="s">
        <v>89</v>
      </c>
      <c r="AV801" s="606" t="s">
        <v>89</v>
      </c>
      <c r="AW801" s="606" t="s">
        <v>43</v>
      </c>
      <c r="AX801" s="606" t="s">
        <v>82</v>
      </c>
      <c r="AY801" s="607" t="s">
        <v>197</v>
      </c>
    </row>
    <row r="802" spans="2:51" s="622" customFormat="1">
      <c r="B802" s="621"/>
      <c r="D802" s="594" t="s">
        <v>205</v>
      </c>
      <c r="E802" s="623" t="s">
        <v>5</v>
      </c>
      <c r="F802" s="624" t="s">
        <v>243</v>
      </c>
      <c r="H802" s="625">
        <v>41.645000000000003</v>
      </c>
      <c r="L802" s="621"/>
      <c r="M802" s="626"/>
      <c r="N802" s="627"/>
      <c r="O802" s="627"/>
      <c r="P802" s="627"/>
      <c r="Q802" s="627"/>
      <c r="R802" s="627"/>
      <c r="S802" s="627"/>
      <c r="T802" s="628"/>
      <c r="AT802" s="623" t="s">
        <v>205</v>
      </c>
      <c r="AU802" s="623" t="s">
        <v>89</v>
      </c>
      <c r="AV802" s="622" t="s">
        <v>114</v>
      </c>
      <c r="AW802" s="622" t="s">
        <v>43</v>
      </c>
      <c r="AX802" s="622" t="s">
        <v>82</v>
      </c>
      <c r="AY802" s="623" t="s">
        <v>197</v>
      </c>
    </row>
    <row r="803" spans="2:51" s="599" customFormat="1">
      <c r="B803" s="598"/>
      <c r="D803" s="594" t="s">
        <v>205</v>
      </c>
      <c r="E803" s="600" t="s">
        <v>5</v>
      </c>
      <c r="F803" s="601" t="s">
        <v>244</v>
      </c>
      <c r="H803" s="600" t="s">
        <v>5</v>
      </c>
      <c r="L803" s="598"/>
      <c r="M803" s="602"/>
      <c r="N803" s="603"/>
      <c r="O803" s="603"/>
      <c r="P803" s="603"/>
      <c r="Q803" s="603"/>
      <c r="R803" s="603"/>
      <c r="S803" s="603"/>
      <c r="T803" s="604"/>
      <c r="AT803" s="600" t="s">
        <v>205</v>
      </c>
      <c r="AU803" s="600" t="s">
        <v>89</v>
      </c>
      <c r="AV803" s="599" t="s">
        <v>11</v>
      </c>
      <c r="AW803" s="599" t="s">
        <v>43</v>
      </c>
      <c r="AX803" s="599" t="s">
        <v>82</v>
      </c>
      <c r="AY803" s="600" t="s">
        <v>197</v>
      </c>
    </row>
    <row r="804" spans="2:51" s="606" customFormat="1">
      <c r="B804" s="605"/>
      <c r="D804" s="594" t="s">
        <v>205</v>
      </c>
      <c r="E804" s="607" t="s">
        <v>5</v>
      </c>
      <c r="F804" s="608" t="s">
        <v>2444</v>
      </c>
      <c r="H804" s="609">
        <v>27.742000000000001</v>
      </c>
      <c r="L804" s="605"/>
      <c r="M804" s="610"/>
      <c r="N804" s="611"/>
      <c r="O804" s="611"/>
      <c r="P804" s="611"/>
      <c r="Q804" s="611"/>
      <c r="R804" s="611"/>
      <c r="S804" s="611"/>
      <c r="T804" s="612"/>
      <c r="AT804" s="607" t="s">
        <v>205</v>
      </c>
      <c r="AU804" s="607" t="s">
        <v>89</v>
      </c>
      <c r="AV804" s="606" t="s">
        <v>89</v>
      </c>
      <c r="AW804" s="606" t="s">
        <v>43</v>
      </c>
      <c r="AX804" s="606" t="s">
        <v>82</v>
      </c>
      <c r="AY804" s="607" t="s">
        <v>197</v>
      </c>
    </row>
    <row r="805" spans="2:51" s="599" customFormat="1">
      <c r="B805" s="598"/>
      <c r="D805" s="594" t="s">
        <v>205</v>
      </c>
      <c r="E805" s="600" t="s">
        <v>5</v>
      </c>
      <c r="F805" s="601" t="s">
        <v>388</v>
      </c>
      <c r="H805" s="600" t="s">
        <v>5</v>
      </c>
      <c r="L805" s="598"/>
      <c r="M805" s="602"/>
      <c r="N805" s="603"/>
      <c r="O805" s="603"/>
      <c r="P805" s="603"/>
      <c r="Q805" s="603"/>
      <c r="R805" s="603"/>
      <c r="S805" s="603"/>
      <c r="T805" s="604"/>
      <c r="AT805" s="600" t="s">
        <v>205</v>
      </c>
      <c r="AU805" s="600" t="s">
        <v>89</v>
      </c>
      <c r="AV805" s="599" t="s">
        <v>11</v>
      </c>
      <c r="AW805" s="599" t="s">
        <v>43</v>
      </c>
      <c r="AX805" s="599" t="s">
        <v>82</v>
      </c>
      <c r="AY805" s="600" t="s">
        <v>197</v>
      </c>
    </row>
    <row r="806" spans="2:51" s="606" customFormat="1">
      <c r="B806" s="605"/>
      <c r="D806" s="594" t="s">
        <v>205</v>
      </c>
      <c r="E806" s="607" t="s">
        <v>5</v>
      </c>
      <c r="F806" s="608" t="s">
        <v>2213</v>
      </c>
      <c r="H806" s="609">
        <v>-3.1520000000000001</v>
      </c>
      <c r="L806" s="605"/>
      <c r="M806" s="610"/>
      <c r="N806" s="611"/>
      <c r="O806" s="611"/>
      <c r="P806" s="611"/>
      <c r="Q806" s="611"/>
      <c r="R806" s="611"/>
      <c r="S806" s="611"/>
      <c r="T806" s="612"/>
      <c r="AT806" s="607" t="s">
        <v>205</v>
      </c>
      <c r="AU806" s="607" t="s">
        <v>89</v>
      </c>
      <c r="AV806" s="606" t="s">
        <v>89</v>
      </c>
      <c r="AW806" s="606" t="s">
        <v>43</v>
      </c>
      <c r="AX806" s="606" t="s">
        <v>82</v>
      </c>
      <c r="AY806" s="607" t="s">
        <v>197</v>
      </c>
    </row>
    <row r="807" spans="2:51" s="622" customFormat="1">
      <c r="B807" s="621"/>
      <c r="D807" s="594" t="s">
        <v>205</v>
      </c>
      <c r="E807" s="623" t="s">
        <v>5</v>
      </c>
      <c r="F807" s="624" t="s">
        <v>248</v>
      </c>
      <c r="H807" s="625">
        <v>24.59</v>
      </c>
      <c r="L807" s="621"/>
      <c r="M807" s="626"/>
      <c r="N807" s="627"/>
      <c r="O807" s="627"/>
      <c r="P807" s="627"/>
      <c r="Q807" s="627"/>
      <c r="R807" s="627"/>
      <c r="S807" s="627"/>
      <c r="T807" s="628"/>
      <c r="AT807" s="623" t="s">
        <v>205</v>
      </c>
      <c r="AU807" s="623" t="s">
        <v>89</v>
      </c>
      <c r="AV807" s="622" t="s">
        <v>114</v>
      </c>
      <c r="AW807" s="622" t="s">
        <v>43</v>
      </c>
      <c r="AX807" s="622" t="s">
        <v>82</v>
      </c>
      <c r="AY807" s="623" t="s">
        <v>197</v>
      </c>
    </row>
    <row r="808" spans="2:51" s="599" customFormat="1">
      <c r="B808" s="598"/>
      <c r="D808" s="594" t="s">
        <v>205</v>
      </c>
      <c r="E808" s="600" t="s">
        <v>5</v>
      </c>
      <c r="F808" s="601" t="s">
        <v>249</v>
      </c>
      <c r="H808" s="600" t="s">
        <v>5</v>
      </c>
      <c r="L808" s="598"/>
      <c r="M808" s="602"/>
      <c r="N808" s="603"/>
      <c r="O808" s="603"/>
      <c r="P808" s="603"/>
      <c r="Q808" s="603"/>
      <c r="R808" s="603"/>
      <c r="S808" s="603"/>
      <c r="T808" s="604"/>
      <c r="AT808" s="600" t="s">
        <v>205</v>
      </c>
      <c r="AU808" s="600" t="s">
        <v>89</v>
      </c>
      <c r="AV808" s="599" t="s">
        <v>11</v>
      </c>
      <c r="AW808" s="599" t="s">
        <v>43</v>
      </c>
      <c r="AX808" s="599" t="s">
        <v>82</v>
      </c>
      <c r="AY808" s="600" t="s">
        <v>197</v>
      </c>
    </row>
    <row r="809" spans="2:51" s="606" customFormat="1">
      <c r="B809" s="605"/>
      <c r="D809" s="594" t="s">
        <v>205</v>
      </c>
      <c r="E809" s="607" t="s">
        <v>5</v>
      </c>
      <c r="F809" s="608" t="s">
        <v>2445</v>
      </c>
      <c r="H809" s="609">
        <v>46.162999999999997</v>
      </c>
      <c r="L809" s="605"/>
      <c r="M809" s="610"/>
      <c r="N809" s="611"/>
      <c r="O809" s="611"/>
      <c r="P809" s="611"/>
      <c r="Q809" s="611"/>
      <c r="R809" s="611"/>
      <c r="S809" s="611"/>
      <c r="T809" s="612"/>
      <c r="AT809" s="607" t="s">
        <v>205</v>
      </c>
      <c r="AU809" s="607" t="s">
        <v>89</v>
      </c>
      <c r="AV809" s="606" t="s">
        <v>89</v>
      </c>
      <c r="AW809" s="606" t="s">
        <v>43</v>
      </c>
      <c r="AX809" s="606" t="s">
        <v>82</v>
      </c>
      <c r="AY809" s="607" t="s">
        <v>197</v>
      </c>
    </row>
    <row r="810" spans="2:51" s="599" customFormat="1">
      <c r="B810" s="598"/>
      <c r="D810" s="594" t="s">
        <v>205</v>
      </c>
      <c r="E810" s="600" t="s">
        <v>5</v>
      </c>
      <c r="F810" s="601" t="s">
        <v>388</v>
      </c>
      <c r="H810" s="600" t="s">
        <v>5</v>
      </c>
      <c r="L810" s="598"/>
      <c r="M810" s="602"/>
      <c r="N810" s="603"/>
      <c r="O810" s="603"/>
      <c r="P810" s="603"/>
      <c r="Q810" s="603"/>
      <c r="R810" s="603"/>
      <c r="S810" s="603"/>
      <c r="T810" s="604"/>
      <c r="AT810" s="600" t="s">
        <v>205</v>
      </c>
      <c r="AU810" s="600" t="s">
        <v>89</v>
      </c>
      <c r="AV810" s="599" t="s">
        <v>11</v>
      </c>
      <c r="AW810" s="599" t="s">
        <v>43</v>
      </c>
      <c r="AX810" s="599" t="s">
        <v>82</v>
      </c>
      <c r="AY810" s="600" t="s">
        <v>197</v>
      </c>
    </row>
    <row r="811" spans="2:51" s="606" customFormat="1">
      <c r="B811" s="605"/>
      <c r="D811" s="594" t="s">
        <v>205</v>
      </c>
      <c r="E811" s="607" t="s">
        <v>5</v>
      </c>
      <c r="F811" s="608" t="s">
        <v>2443</v>
      </c>
      <c r="H811" s="609">
        <v>-1.379</v>
      </c>
      <c r="L811" s="605"/>
      <c r="M811" s="610"/>
      <c r="N811" s="611"/>
      <c r="O811" s="611"/>
      <c r="P811" s="611"/>
      <c r="Q811" s="611"/>
      <c r="R811" s="611"/>
      <c r="S811" s="611"/>
      <c r="T811" s="612"/>
      <c r="AT811" s="607" t="s">
        <v>205</v>
      </c>
      <c r="AU811" s="607" t="s">
        <v>89</v>
      </c>
      <c r="AV811" s="606" t="s">
        <v>89</v>
      </c>
      <c r="AW811" s="606" t="s">
        <v>43</v>
      </c>
      <c r="AX811" s="606" t="s">
        <v>82</v>
      </c>
      <c r="AY811" s="607" t="s">
        <v>197</v>
      </c>
    </row>
    <row r="812" spans="2:51" s="606" customFormat="1">
      <c r="B812" s="605"/>
      <c r="D812" s="594" t="s">
        <v>205</v>
      </c>
      <c r="E812" s="607" t="s">
        <v>5</v>
      </c>
      <c r="F812" s="608" t="s">
        <v>2213</v>
      </c>
      <c r="H812" s="609">
        <v>-3.1520000000000001</v>
      </c>
      <c r="L812" s="605"/>
      <c r="M812" s="610"/>
      <c r="N812" s="611"/>
      <c r="O812" s="611"/>
      <c r="P812" s="611"/>
      <c r="Q812" s="611"/>
      <c r="R812" s="611"/>
      <c r="S812" s="611"/>
      <c r="T812" s="612"/>
      <c r="AT812" s="607" t="s">
        <v>205</v>
      </c>
      <c r="AU812" s="607" t="s">
        <v>89</v>
      </c>
      <c r="AV812" s="606" t="s">
        <v>89</v>
      </c>
      <c r="AW812" s="606" t="s">
        <v>43</v>
      </c>
      <c r="AX812" s="606" t="s">
        <v>82</v>
      </c>
      <c r="AY812" s="607" t="s">
        <v>197</v>
      </c>
    </row>
    <row r="813" spans="2:51" s="622" customFormat="1">
      <c r="B813" s="621"/>
      <c r="D813" s="594" t="s">
        <v>205</v>
      </c>
      <c r="E813" s="623" t="s">
        <v>5</v>
      </c>
      <c r="F813" s="624" t="s">
        <v>253</v>
      </c>
      <c r="H813" s="625">
        <v>41.631999999999998</v>
      </c>
      <c r="L813" s="621"/>
      <c r="M813" s="626"/>
      <c r="N813" s="627"/>
      <c r="O813" s="627"/>
      <c r="P813" s="627"/>
      <c r="Q813" s="627"/>
      <c r="R813" s="627"/>
      <c r="S813" s="627"/>
      <c r="T813" s="628"/>
      <c r="AT813" s="623" t="s">
        <v>205</v>
      </c>
      <c r="AU813" s="623" t="s">
        <v>89</v>
      </c>
      <c r="AV813" s="622" t="s">
        <v>114</v>
      </c>
      <c r="AW813" s="622" t="s">
        <v>43</v>
      </c>
      <c r="AX813" s="622" t="s">
        <v>82</v>
      </c>
      <c r="AY813" s="623" t="s">
        <v>197</v>
      </c>
    </row>
    <row r="814" spans="2:51" s="606" customFormat="1">
      <c r="B814" s="605"/>
      <c r="D814" s="594" t="s">
        <v>205</v>
      </c>
      <c r="E814" s="607" t="s">
        <v>5</v>
      </c>
      <c r="F814" s="608" t="s">
        <v>2446</v>
      </c>
      <c r="H814" s="609">
        <v>22.033000000000001</v>
      </c>
      <c r="L814" s="605"/>
      <c r="M814" s="610"/>
      <c r="N814" s="611"/>
      <c r="O814" s="611"/>
      <c r="P814" s="611"/>
      <c r="Q814" s="611"/>
      <c r="R814" s="611"/>
      <c r="S814" s="611"/>
      <c r="T814" s="612"/>
      <c r="AT814" s="607" t="s">
        <v>205</v>
      </c>
      <c r="AU814" s="607" t="s">
        <v>89</v>
      </c>
      <c r="AV814" s="606" t="s">
        <v>89</v>
      </c>
      <c r="AW814" s="606" t="s">
        <v>43</v>
      </c>
      <c r="AX814" s="606" t="s">
        <v>82</v>
      </c>
      <c r="AY814" s="607" t="s">
        <v>197</v>
      </c>
    </row>
    <row r="815" spans="2:51" s="622" customFormat="1">
      <c r="B815" s="621"/>
      <c r="D815" s="594" t="s">
        <v>205</v>
      </c>
      <c r="E815" s="623" t="s">
        <v>5</v>
      </c>
      <c r="F815" s="624" t="s">
        <v>449</v>
      </c>
      <c r="H815" s="625">
        <v>22.033000000000001</v>
      </c>
      <c r="L815" s="621"/>
      <c r="M815" s="626"/>
      <c r="N815" s="627"/>
      <c r="O815" s="627"/>
      <c r="P815" s="627"/>
      <c r="Q815" s="627"/>
      <c r="R815" s="627"/>
      <c r="S815" s="627"/>
      <c r="T815" s="628"/>
      <c r="AT815" s="623" t="s">
        <v>205</v>
      </c>
      <c r="AU815" s="623" t="s">
        <v>89</v>
      </c>
      <c r="AV815" s="622" t="s">
        <v>114</v>
      </c>
      <c r="AW815" s="622" t="s">
        <v>43</v>
      </c>
      <c r="AX815" s="622" t="s">
        <v>82</v>
      </c>
      <c r="AY815" s="623" t="s">
        <v>197</v>
      </c>
    </row>
    <row r="816" spans="2:51" s="614" customFormat="1">
      <c r="B816" s="613"/>
      <c r="D816" s="594" t="s">
        <v>205</v>
      </c>
      <c r="E816" s="615" t="s">
        <v>5</v>
      </c>
      <c r="F816" s="616" t="s">
        <v>210</v>
      </c>
      <c r="H816" s="617">
        <v>220.262</v>
      </c>
      <c r="L816" s="613"/>
      <c r="M816" s="618"/>
      <c r="N816" s="619"/>
      <c r="O816" s="619"/>
      <c r="P816" s="619"/>
      <c r="Q816" s="619"/>
      <c r="R816" s="619"/>
      <c r="S816" s="619"/>
      <c r="T816" s="620"/>
      <c r="AT816" s="615" t="s">
        <v>205</v>
      </c>
      <c r="AU816" s="615" t="s">
        <v>89</v>
      </c>
      <c r="AV816" s="614" t="s">
        <v>129</v>
      </c>
      <c r="AW816" s="614" t="s">
        <v>43</v>
      </c>
      <c r="AX816" s="614" t="s">
        <v>11</v>
      </c>
      <c r="AY816" s="615" t="s">
        <v>197</v>
      </c>
    </row>
    <row r="817" spans="2:65" s="492" customFormat="1" ht="38.25" customHeight="1">
      <c r="B817" s="493"/>
      <c r="C817" s="572" t="s">
        <v>1188</v>
      </c>
      <c r="D817" s="572" t="s">
        <v>199</v>
      </c>
      <c r="E817" s="573" t="s">
        <v>2447</v>
      </c>
      <c r="F817" s="574" t="s">
        <v>2448</v>
      </c>
      <c r="G817" s="575" t="s">
        <v>290</v>
      </c>
      <c r="H817" s="576">
        <v>119.05</v>
      </c>
      <c r="I817" s="7"/>
      <c r="J817" s="577">
        <f>ROUND(I817*H817,0)</f>
        <v>0</v>
      </c>
      <c r="K817" s="574" t="s">
        <v>203</v>
      </c>
      <c r="L817" s="493"/>
      <c r="M817" s="578" t="s">
        <v>5</v>
      </c>
      <c r="N817" s="579" t="s">
        <v>53</v>
      </c>
      <c r="O817" s="494"/>
      <c r="P817" s="580">
        <f>O817*H817</f>
        <v>0</v>
      </c>
      <c r="Q817" s="580">
        <v>0.27417999999999998</v>
      </c>
      <c r="R817" s="580">
        <f>Q817*H817</f>
        <v>32.641128999999999</v>
      </c>
      <c r="S817" s="580">
        <v>0</v>
      </c>
      <c r="T817" s="581">
        <f>S817*H817</f>
        <v>0</v>
      </c>
      <c r="AR817" s="482" t="s">
        <v>129</v>
      </c>
      <c r="AT817" s="482" t="s">
        <v>199</v>
      </c>
      <c r="AU817" s="482" t="s">
        <v>89</v>
      </c>
      <c r="AY817" s="482" t="s">
        <v>197</v>
      </c>
      <c r="BE817" s="582">
        <f>IF(N817="základní",J817,0)</f>
        <v>0</v>
      </c>
      <c r="BF817" s="582">
        <f>IF(N817="snížená",J817,0)</f>
        <v>0</v>
      </c>
      <c r="BG817" s="582">
        <f>IF(N817="zákl. přenesená",J817,0)</f>
        <v>0</v>
      </c>
      <c r="BH817" s="582">
        <f>IF(N817="sníž. přenesená",J817,0)</f>
        <v>0</v>
      </c>
      <c r="BI817" s="582">
        <f>IF(N817="nulová",J817,0)</f>
        <v>0</v>
      </c>
      <c r="BJ817" s="482" t="s">
        <v>11</v>
      </c>
      <c r="BK817" s="582">
        <f>ROUND(I817*H817,0)</f>
        <v>0</v>
      </c>
      <c r="BL817" s="482" t="s">
        <v>129</v>
      </c>
      <c r="BM817" s="482" t="s">
        <v>2449</v>
      </c>
    </row>
    <row r="818" spans="2:65" s="599" customFormat="1">
      <c r="B818" s="598"/>
      <c r="D818" s="594" t="s">
        <v>205</v>
      </c>
      <c r="E818" s="600" t="s">
        <v>5</v>
      </c>
      <c r="F818" s="601" t="s">
        <v>215</v>
      </c>
      <c r="H818" s="600" t="s">
        <v>5</v>
      </c>
      <c r="L818" s="598"/>
      <c r="M818" s="602"/>
      <c r="N818" s="603"/>
      <c r="O818" s="603"/>
      <c r="P818" s="603"/>
      <c r="Q818" s="603"/>
      <c r="R818" s="603"/>
      <c r="S818" s="603"/>
      <c r="T818" s="604"/>
      <c r="AT818" s="600" t="s">
        <v>205</v>
      </c>
      <c r="AU818" s="600" t="s">
        <v>89</v>
      </c>
      <c r="AV818" s="599" t="s">
        <v>11</v>
      </c>
      <c r="AW818" s="599" t="s">
        <v>43</v>
      </c>
      <c r="AX818" s="599" t="s">
        <v>82</v>
      </c>
      <c r="AY818" s="600" t="s">
        <v>197</v>
      </c>
    </row>
    <row r="819" spans="2:65" s="606" customFormat="1">
      <c r="B819" s="605"/>
      <c r="D819" s="594" t="s">
        <v>205</v>
      </c>
      <c r="E819" s="607" t="s">
        <v>5</v>
      </c>
      <c r="F819" s="608" t="s">
        <v>2450</v>
      </c>
      <c r="H819" s="609">
        <v>103.768</v>
      </c>
      <c r="L819" s="605"/>
      <c r="M819" s="610"/>
      <c r="N819" s="611"/>
      <c r="O819" s="611"/>
      <c r="P819" s="611"/>
      <c r="Q819" s="611"/>
      <c r="R819" s="611"/>
      <c r="S819" s="611"/>
      <c r="T819" s="612"/>
      <c r="AT819" s="607" t="s">
        <v>205</v>
      </c>
      <c r="AU819" s="607" t="s">
        <v>89</v>
      </c>
      <c r="AV819" s="606" t="s">
        <v>89</v>
      </c>
      <c r="AW819" s="606" t="s">
        <v>43</v>
      </c>
      <c r="AX819" s="606" t="s">
        <v>82</v>
      </c>
      <c r="AY819" s="607" t="s">
        <v>197</v>
      </c>
    </row>
    <row r="820" spans="2:65" s="599" customFormat="1">
      <c r="B820" s="598"/>
      <c r="D820" s="594" t="s">
        <v>205</v>
      </c>
      <c r="E820" s="600" t="s">
        <v>5</v>
      </c>
      <c r="F820" s="601" t="s">
        <v>388</v>
      </c>
      <c r="H820" s="600" t="s">
        <v>5</v>
      </c>
      <c r="L820" s="598"/>
      <c r="M820" s="602"/>
      <c r="N820" s="603"/>
      <c r="O820" s="603"/>
      <c r="P820" s="603"/>
      <c r="Q820" s="603"/>
      <c r="R820" s="603"/>
      <c r="S820" s="603"/>
      <c r="T820" s="604"/>
      <c r="AT820" s="600" t="s">
        <v>205</v>
      </c>
      <c r="AU820" s="600" t="s">
        <v>89</v>
      </c>
      <c r="AV820" s="599" t="s">
        <v>11</v>
      </c>
      <c r="AW820" s="599" t="s">
        <v>43</v>
      </c>
      <c r="AX820" s="599" t="s">
        <v>82</v>
      </c>
      <c r="AY820" s="600" t="s">
        <v>197</v>
      </c>
    </row>
    <row r="821" spans="2:65" s="606" customFormat="1">
      <c r="B821" s="605"/>
      <c r="D821" s="594" t="s">
        <v>205</v>
      </c>
      <c r="E821" s="607" t="s">
        <v>5</v>
      </c>
      <c r="F821" s="608" t="s">
        <v>2416</v>
      </c>
      <c r="H821" s="609">
        <v>-1.7729999999999999</v>
      </c>
      <c r="L821" s="605"/>
      <c r="M821" s="610"/>
      <c r="N821" s="611"/>
      <c r="O821" s="611"/>
      <c r="P821" s="611"/>
      <c r="Q821" s="611"/>
      <c r="R821" s="611"/>
      <c r="S821" s="611"/>
      <c r="T821" s="612"/>
      <c r="AT821" s="607" t="s">
        <v>205</v>
      </c>
      <c r="AU821" s="607" t="s">
        <v>89</v>
      </c>
      <c r="AV821" s="606" t="s">
        <v>89</v>
      </c>
      <c r="AW821" s="606" t="s">
        <v>43</v>
      </c>
      <c r="AX821" s="606" t="s">
        <v>82</v>
      </c>
      <c r="AY821" s="607" t="s">
        <v>197</v>
      </c>
    </row>
    <row r="822" spans="2:65" s="606" customFormat="1">
      <c r="B822" s="605"/>
      <c r="D822" s="594" t="s">
        <v>205</v>
      </c>
      <c r="E822" s="607" t="s">
        <v>5</v>
      </c>
      <c r="F822" s="608" t="s">
        <v>2451</v>
      </c>
      <c r="H822" s="609">
        <v>-11.34</v>
      </c>
      <c r="L822" s="605"/>
      <c r="M822" s="610"/>
      <c r="N822" s="611"/>
      <c r="O822" s="611"/>
      <c r="P822" s="611"/>
      <c r="Q822" s="611"/>
      <c r="R822" s="611"/>
      <c r="S822" s="611"/>
      <c r="T822" s="612"/>
      <c r="AT822" s="607" t="s">
        <v>205</v>
      </c>
      <c r="AU822" s="607" t="s">
        <v>89</v>
      </c>
      <c r="AV822" s="606" t="s">
        <v>89</v>
      </c>
      <c r="AW822" s="606" t="s">
        <v>43</v>
      </c>
      <c r="AX822" s="606" t="s">
        <v>82</v>
      </c>
      <c r="AY822" s="607" t="s">
        <v>197</v>
      </c>
    </row>
    <row r="823" spans="2:65" s="606" customFormat="1">
      <c r="B823" s="605"/>
      <c r="D823" s="594" t="s">
        <v>205</v>
      </c>
      <c r="E823" s="607" t="s">
        <v>5</v>
      </c>
      <c r="F823" s="608" t="s">
        <v>2452</v>
      </c>
      <c r="H823" s="609">
        <v>-2.8570000000000002</v>
      </c>
      <c r="L823" s="605"/>
      <c r="M823" s="610"/>
      <c r="N823" s="611"/>
      <c r="O823" s="611"/>
      <c r="P823" s="611"/>
      <c r="Q823" s="611"/>
      <c r="R823" s="611"/>
      <c r="S823" s="611"/>
      <c r="T823" s="612"/>
      <c r="AT823" s="607" t="s">
        <v>205</v>
      </c>
      <c r="AU823" s="607" t="s">
        <v>89</v>
      </c>
      <c r="AV823" s="606" t="s">
        <v>89</v>
      </c>
      <c r="AW823" s="606" t="s">
        <v>43</v>
      </c>
      <c r="AX823" s="606" t="s">
        <v>82</v>
      </c>
      <c r="AY823" s="607" t="s">
        <v>197</v>
      </c>
    </row>
    <row r="824" spans="2:65" s="622" customFormat="1">
      <c r="B824" s="621"/>
      <c r="D824" s="594" t="s">
        <v>205</v>
      </c>
      <c r="E824" s="623" t="s">
        <v>5</v>
      </c>
      <c r="F824" s="624" t="s">
        <v>222</v>
      </c>
      <c r="H824" s="625">
        <v>87.798000000000002</v>
      </c>
      <c r="L824" s="621"/>
      <c r="M824" s="626"/>
      <c r="N824" s="627"/>
      <c r="O824" s="627"/>
      <c r="P824" s="627"/>
      <c r="Q824" s="627"/>
      <c r="R824" s="627"/>
      <c r="S824" s="627"/>
      <c r="T824" s="628"/>
      <c r="AT824" s="623" t="s">
        <v>205</v>
      </c>
      <c r="AU824" s="623" t="s">
        <v>89</v>
      </c>
      <c r="AV824" s="622" t="s">
        <v>114</v>
      </c>
      <c r="AW824" s="622" t="s">
        <v>43</v>
      </c>
      <c r="AX824" s="622" t="s">
        <v>82</v>
      </c>
      <c r="AY824" s="623" t="s">
        <v>197</v>
      </c>
    </row>
    <row r="825" spans="2:65" s="599" customFormat="1">
      <c r="B825" s="598"/>
      <c r="D825" s="594" t="s">
        <v>205</v>
      </c>
      <c r="E825" s="600" t="s">
        <v>5</v>
      </c>
      <c r="F825" s="601" t="s">
        <v>223</v>
      </c>
      <c r="H825" s="600" t="s">
        <v>5</v>
      </c>
      <c r="L825" s="598"/>
      <c r="M825" s="602"/>
      <c r="N825" s="603"/>
      <c r="O825" s="603"/>
      <c r="P825" s="603"/>
      <c r="Q825" s="603"/>
      <c r="R825" s="603"/>
      <c r="S825" s="603"/>
      <c r="T825" s="604"/>
      <c r="AT825" s="600" t="s">
        <v>205</v>
      </c>
      <c r="AU825" s="600" t="s">
        <v>89</v>
      </c>
      <c r="AV825" s="599" t="s">
        <v>11</v>
      </c>
      <c r="AW825" s="599" t="s">
        <v>43</v>
      </c>
      <c r="AX825" s="599" t="s">
        <v>82</v>
      </c>
      <c r="AY825" s="600" t="s">
        <v>197</v>
      </c>
    </row>
    <row r="826" spans="2:65" s="606" customFormat="1">
      <c r="B826" s="605"/>
      <c r="D826" s="594" t="s">
        <v>205</v>
      </c>
      <c r="E826" s="607" t="s">
        <v>5</v>
      </c>
      <c r="F826" s="608" t="s">
        <v>2453</v>
      </c>
      <c r="H826" s="609">
        <v>31.251999999999999</v>
      </c>
      <c r="L826" s="605"/>
      <c r="M826" s="610"/>
      <c r="N826" s="611"/>
      <c r="O826" s="611"/>
      <c r="P826" s="611"/>
      <c r="Q826" s="611"/>
      <c r="R826" s="611"/>
      <c r="S826" s="611"/>
      <c r="T826" s="612"/>
      <c r="AT826" s="607" t="s">
        <v>205</v>
      </c>
      <c r="AU826" s="607" t="s">
        <v>89</v>
      </c>
      <c r="AV826" s="606" t="s">
        <v>89</v>
      </c>
      <c r="AW826" s="606" t="s">
        <v>43</v>
      </c>
      <c r="AX826" s="606" t="s">
        <v>82</v>
      </c>
      <c r="AY826" s="607" t="s">
        <v>197</v>
      </c>
    </row>
    <row r="827" spans="2:65" s="622" customFormat="1">
      <c r="B827" s="621"/>
      <c r="D827" s="594" t="s">
        <v>205</v>
      </c>
      <c r="E827" s="623" t="s">
        <v>5</v>
      </c>
      <c r="F827" s="624" t="s">
        <v>237</v>
      </c>
      <c r="H827" s="625">
        <v>31.251999999999999</v>
      </c>
      <c r="L827" s="621"/>
      <c r="M827" s="626"/>
      <c r="N827" s="627"/>
      <c r="O827" s="627"/>
      <c r="P827" s="627"/>
      <c r="Q827" s="627"/>
      <c r="R827" s="627"/>
      <c r="S827" s="627"/>
      <c r="T827" s="628"/>
      <c r="AT827" s="623" t="s">
        <v>205</v>
      </c>
      <c r="AU827" s="623" t="s">
        <v>89</v>
      </c>
      <c r="AV827" s="622" t="s">
        <v>114</v>
      </c>
      <c r="AW827" s="622" t="s">
        <v>43</v>
      </c>
      <c r="AX827" s="622" t="s">
        <v>82</v>
      </c>
      <c r="AY827" s="623" t="s">
        <v>197</v>
      </c>
    </row>
    <row r="828" spans="2:65" s="614" customFormat="1">
      <c r="B828" s="613"/>
      <c r="D828" s="594" t="s">
        <v>205</v>
      </c>
      <c r="E828" s="615" t="s">
        <v>5</v>
      </c>
      <c r="F828" s="616" t="s">
        <v>210</v>
      </c>
      <c r="H828" s="617">
        <v>119.05</v>
      </c>
      <c r="L828" s="613"/>
      <c r="M828" s="618"/>
      <c r="N828" s="619"/>
      <c r="O828" s="619"/>
      <c r="P828" s="619"/>
      <c r="Q828" s="619"/>
      <c r="R828" s="619"/>
      <c r="S828" s="619"/>
      <c r="T828" s="620"/>
      <c r="AT828" s="615" t="s">
        <v>205</v>
      </c>
      <c r="AU828" s="615" t="s">
        <v>89</v>
      </c>
      <c r="AV828" s="614" t="s">
        <v>129</v>
      </c>
      <c r="AW828" s="614" t="s">
        <v>43</v>
      </c>
      <c r="AX828" s="614" t="s">
        <v>11</v>
      </c>
      <c r="AY828" s="615" t="s">
        <v>197</v>
      </c>
    </row>
    <row r="829" spans="2:65" s="492" customFormat="1" ht="16.5" customHeight="1">
      <c r="B829" s="493"/>
      <c r="C829" s="572" t="s">
        <v>1194</v>
      </c>
      <c r="D829" s="572" t="s">
        <v>199</v>
      </c>
      <c r="E829" s="573" t="s">
        <v>2454</v>
      </c>
      <c r="F829" s="574" t="s">
        <v>2455</v>
      </c>
      <c r="G829" s="575" t="s">
        <v>876</v>
      </c>
      <c r="H829" s="576">
        <v>38.82</v>
      </c>
      <c r="I829" s="7"/>
      <c r="J829" s="577">
        <f>ROUND(I829*H829,0)</f>
        <v>0</v>
      </c>
      <c r="K829" s="574" t="s">
        <v>203</v>
      </c>
      <c r="L829" s="493"/>
      <c r="M829" s="578" t="s">
        <v>5</v>
      </c>
      <c r="N829" s="579" t="s">
        <v>53</v>
      </c>
      <c r="O829" s="494"/>
      <c r="P829" s="580">
        <f>O829*H829</f>
        <v>0</v>
      </c>
      <c r="Q829" s="580">
        <v>8.0000000000000007E-5</v>
      </c>
      <c r="R829" s="580">
        <f>Q829*H829</f>
        <v>3.1056000000000005E-3</v>
      </c>
      <c r="S829" s="580">
        <v>0</v>
      </c>
      <c r="T829" s="581">
        <f>S829*H829</f>
        <v>0</v>
      </c>
      <c r="AR829" s="482" t="s">
        <v>129</v>
      </c>
      <c r="AT829" s="482" t="s">
        <v>199</v>
      </c>
      <c r="AU829" s="482" t="s">
        <v>89</v>
      </c>
      <c r="AY829" s="482" t="s">
        <v>197</v>
      </c>
      <c r="BE829" s="582">
        <f>IF(N829="základní",J829,0)</f>
        <v>0</v>
      </c>
      <c r="BF829" s="582">
        <f>IF(N829="snížená",J829,0)</f>
        <v>0</v>
      </c>
      <c r="BG829" s="582">
        <f>IF(N829="zákl. přenesená",J829,0)</f>
        <v>0</v>
      </c>
      <c r="BH829" s="582">
        <f>IF(N829="sníž. přenesená",J829,0)</f>
        <v>0</v>
      </c>
      <c r="BI829" s="582">
        <f>IF(N829="nulová",J829,0)</f>
        <v>0</v>
      </c>
      <c r="BJ829" s="482" t="s">
        <v>11</v>
      </c>
      <c r="BK829" s="582">
        <f>ROUND(I829*H829,0)</f>
        <v>0</v>
      </c>
      <c r="BL829" s="482" t="s">
        <v>129</v>
      </c>
      <c r="BM829" s="482" t="s">
        <v>2456</v>
      </c>
    </row>
    <row r="830" spans="2:65" s="606" customFormat="1">
      <c r="B830" s="605"/>
      <c r="D830" s="594" t="s">
        <v>205</v>
      </c>
      <c r="E830" s="607" t="s">
        <v>5</v>
      </c>
      <c r="F830" s="608" t="s">
        <v>2457</v>
      </c>
      <c r="H830" s="609">
        <v>2.2149999999999999</v>
      </c>
      <c r="L830" s="605"/>
      <c r="M830" s="610"/>
      <c r="N830" s="611"/>
      <c r="O830" s="611"/>
      <c r="P830" s="611"/>
      <c r="Q830" s="611"/>
      <c r="R830" s="611"/>
      <c r="S830" s="611"/>
      <c r="T830" s="612"/>
      <c r="AT830" s="607" t="s">
        <v>205</v>
      </c>
      <c r="AU830" s="607" t="s">
        <v>89</v>
      </c>
      <c r="AV830" s="606" t="s">
        <v>89</v>
      </c>
      <c r="AW830" s="606" t="s">
        <v>43</v>
      </c>
      <c r="AX830" s="606" t="s">
        <v>82</v>
      </c>
      <c r="AY830" s="607" t="s">
        <v>197</v>
      </c>
    </row>
    <row r="831" spans="2:65" s="606" customFormat="1">
      <c r="B831" s="605"/>
      <c r="D831" s="594" t="s">
        <v>205</v>
      </c>
      <c r="E831" s="607" t="s">
        <v>5</v>
      </c>
      <c r="F831" s="608" t="s">
        <v>2458</v>
      </c>
      <c r="H831" s="609">
        <v>6.2649999999999997</v>
      </c>
      <c r="L831" s="605"/>
      <c r="M831" s="610"/>
      <c r="N831" s="611"/>
      <c r="O831" s="611"/>
      <c r="P831" s="611"/>
      <c r="Q831" s="611"/>
      <c r="R831" s="611"/>
      <c r="S831" s="611"/>
      <c r="T831" s="612"/>
      <c r="AT831" s="607" t="s">
        <v>205</v>
      </c>
      <c r="AU831" s="607" t="s">
        <v>89</v>
      </c>
      <c r="AV831" s="606" t="s">
        <v>89</v>
      </c>
      <c r="AW831" s="606" t="s">
        <v>43</v>
      </c>
      <c r="AX831" s="606" t="s">
        <v>82</v>
      </c>
      <c r="AY831" s="607" t="s">
        <v>197</v>
      </c>
    </row>
    <row r="832" spans="2:65" s="606" customFormat="1">
      <c r="B832" s="605"/>
      <c r="D832" s="594" t="s">
        <v>205</v>
      </c>
      <c r="E832" s="607" t="s">
        <v>5</v>
      </c>
      <c r="F832" s="608" t="s">
        <v>2459</v>
      </c>
      <c r="H832" s="609">
        <v>5.3150000000000004</v>
      </c>
      <c r="L832" s="605"/>
      <c r="M832" s="610"/>
      <c r="N832" s="611"/>
      <c r="O832" s="611"/>
      <c r="P832" s="611"/>
      <c r="Q832" s="611"/>
      <c r="R832" s="611"/>
      <c r="S832" s="611"/>
      <c r="T832" s="612"/>
      <c r="AT832" s="607" t="s">
        <v>205</v>
      </c>
      <c r="AU832" s="607" t="s">
        <v>89</v>
      </c>
      <c r="AV832" s="606" t="s">
        <v>89</v>
      </c>
      <c r="AW832" s="606" t="s">
        <v>43</v>
      </c>
      <c r="AX832" s="606" t="s">
        <v>82</v>
      </c>
      <c r="AY832" s="607" t="s">
        <v>197</v>
      </c>
    </row>
    <row r="833" spans="2:65" s="606" customFormat="1">
      <c r="B833" s="605"/>
      <c r="D833" s="594" t="s">
        <v>205</v>
      </c>
      <c r="E833" s="607" t="s">
        <v>5</v>
      </c>
      <c r="F833" s="608" t="s">
        <v>2458</v>
      </c>
      <c r="H833" s="609">
        <v>6.2649999999999997</v>
      </c>
      <c r="L833" s="605"/>
      <c r="M833" s="610"/>
      <c r="N833" s="611"/>
      <c r="O833" s="611"/>
      <c r="P833" s="611"/>
      <c r="Q833" s="611"/>
      <c r="R833" s="611"/>
      <c r="S833" s="611"/>
      <c r="T833" s="612"/>
      <c r="AT833" s="607" t="s">
        <v>205</v>
      </c>
      <c r="AU833" s="607" t="s">
        <v>89</v>
      </c>
      <c r="AV833" s="606" t="s">
        <v>89</v>
      </c>
      <c r="AW833" s="606" t="s">
        <v>43</v>
      </c>
      <c r="AX833" s="606" t="s">
        <v>82</v>
      </c>
      <c r="AY833" s="607" t="s">
        <v>197</v>
      </c>
    </row>
    <row r="834" spans="2:65" s="606" customFormat="1">
      <c r="B834" s="605"/>
      <c r="D834" s="594" t="s">
        <v>205</v>
      </c>
      <c r="E834" s="607" t="s">
        <v>5</v>
      </c>
      <c r="F834" s="608" t="s">
        <v>2460</v>
      </c>
      <c r="H834" s="609">
        <v>5.4249999999999998</v>
      </c>
      <c r="L834" s="605"/>
      <c r="M834" s="610"/>
      <c r="N834" s="611"/>
      <c r="O834" s="611"/>
      <c r="P834" s="611"/>
      <c r="Q834" s="611"/>
      <c r="R834" s="611"/>
      <c r="S834" s="611"/>
      <c r="T834" s="612"/>
      <c r="AT834" s="607" t="s">
        <v>205</v>
      </c>
      <c r="AU834" s="607" t="s">
        <v>89</v>
      </c>
      <c r="AV834" s="606" t="s">
        <v>89</v>
      </c>
      <c r="AW834" s="606" t="s">
        <v>43</v>
      </c>
      <c r="AX834" s="606" t="s">
        <v>82</v>
      </c>
      <c r="AY834" s="607" t="s">
        <v>197</v>
      </c>
    </row>
    <row r="835" spans="2:65" s="622" customFormat="1">
      <c r="B835" s="621"/>
      <c r="D835" s="594" t="s">
        <v>205</v>
      </c>
      <c r="E835" s="623" t="s">
        <v>5</v>
      </c>
      <c r="F835" s="624" t="s">
        <v>2461</v>
      </c>
      <c r="H835" s="625">
        <v>25.484999999999999</v>
      </c>
      <c r="L835" s="621"/>
      <c r="M835" s="626"/>
      <c r="N835" s="627"/>
      <c r="O835" s="627"/>
      <c r="P835" s="627"/>
      <c r="Q835" s="627"/>
      <c r="R835" s="627"/>
      <c r="S835" s="627"/>
      <c r="T835" s="628"/>
      <c r="AT835" s="623" t="s">
        <v>205</v>
      </c>
      <c r="AU835" s="623" t="s">
        <v>89</v>
      </c>
      <c r="AV835" s="622" t="s">
        <v>114</v>
      </c>
      <c r="AW835" s="622" t="s">
        <v>43</v>
      </c>
      <c r="AX835" s="622" t="s">
        <v>82</v>
      </c>
      <c r="AY835" s="623" t="s">
        <v>197</v>
      </c>
    </row>
    <row r="836" spans="2:65" s="606" customFormat="1">
      <c r="B836" s="605"/>
      <c r="D836" s="594" t="s">
        <v>205</v>
      </c>
      <c r="E836" s="607" t="s">
        <v>5</v>
      </c>
      <c r="F836" s="608" t="s">
        <v>2462</v>
      </c>
      <c r="H836" s="609">
        <v>10.404999999999999</v>
      </c>
      <c r="L836" s="605"/>
      <c r="M836" s="610"/>
      <c r="N836" s="611"/>
      <c r="O836" s="611"/>
      <c r="P836" s="611"/>
      <c r="Q836" s="611"/>
      <c r="R836" s="611"/>
      <c r="S836" s="611"/>
      <c r="T836" s="612"/>
      <c r="AT836" s="607" t="s">
        <v>205</v>
      </c>
      <c r="AU836" s="607" t="s">
        <v>89</v>
      </c>
      <c r="AV836" s="606" t="s">
        <v>89</v>
      </c>
      <c r="AW836" s="606" t="s">
        <v>43</v>
      </c>
      <c r="AX836" s="606" t="s">
        <v>82</v>
      </c>
      <c r="AY836" s="607" t="s">
        <v>197</v>
      </c>
    </row>
    <row r="837" spans="2:65" s="606" customFormat="1">
      <c r="B837" s="605"/>
      <c r="D837" s="594" t="s">
        <v>205</v>
      </c>
      <c r="E837" s="607" t="s">
        <v>5</v>
      </c>
      <c r="F837" s="608" t="s">
        <v>2463</v>
      </c>
      <c r="H837" s="609">
        <v>2.93</v>
      </c>
      <c r="L837" s="605"/>
      <c r="M837" s="610"/>
      <c r="N837" s="611"/>
      <c r="O837" s="611"/>
      <c r="P837" s="611"/>
      <c r="Q837" s="611"/>
      <c r="R837" s="611"/>
      <c r="S837" s="611"/>
      <c r="T837" s="612"/>
      <c r="AT837" s="607" t="s">
        <v>205</v>
      </c>
      <c r="AU837" s="607" t="s">
        <v>89</v>
      </c>
      <c r="AV837" s="606" t="s">
        <v>89</v>
      </c>
      <c r="AW837" s="606" t="s">
        <v>43</v>
      </c>
      <c r="AX837" s="606" t="s">
        <v>82</v>
      </c>
      <c r="AY837" s="607" t="s">
        <v>197</v>
      </c>
    </row>
    <row r="838" spans="2:65" s="622" customFormat="1">
      <c r="B838" s="621"/>
      <c r="D838" s="594" t="s">
        <v>205</v>
      </c>
      <c r="E838" s="623" t="s">
        <v>5</v>
      </c>
      <c r="F838" s="624" t="s">
        <v>2464</v>
      </c>
      <c r="H838" s="625">
        <v>13.335000000000001</v>
      </c>
      <c r="L838" s="621"/>
      <c r="M838" s="626"/>
      <c r="N838" s="627"/>
      <c r="O838" s="627"/>
      <c r="P838" s="627"/>
      <c r="Q838" s="627"/>
      <c r="R838" s="627"/>
      <c r="S838" s="627"/>
      <c r="T838" s="628"/>
      <c r="AT838" s="623" t="s">
        <v>205</v>
      </c>
      <c r="AU838" s="623" t="s">
        <v>89</v>
      </c>
      <c r="AV838" s="622" t="s">
        <v>114</v>
      </c>
      <c r="AW838" s="622" t="s">
        <v>43</v>
      </c>
      <c r="AX838" s="622" t="s">
        <v>82</v>
      </c>
      <c r="AY838" s="623" t="s">
        <v>197</v>
      </c>
    </row>
    <row r="839" spans="2:65" s="614" customFormat="1">
      <c r="B839" s="613"/>
      <c r="D839" s="594" t="s">
        <v>205</v>
      </c>
      <c r="E839" s="615" t="s">
        <v>5</v>
      </c>
      <c r="F839" s="616" t="s">
        <v>210</v>
      </c>
      <c r="H839" s="617">
        <v>38.82</v>
      </c>
      <c r="L839" s="613"/>
      <c r="M839" s="618"/>
      <c r="N839" s="619"/>
      <c r="O839" s="619"/>
      <c r="P839" s="619"/>
      <c r="Q839" s="619"/>
      <c r="R839" s="619"/>
      <c r="S839" s="619"/>
      <c r="T839" s="620"/>
      <c r="AT839" s="615" t="s">
        <v>205</v>
      </c>
      <c r="AU839" s="615" t="s">
        <v>89</v>
      </c>
      <c r="AV839" s="614" t="s">
        <v>129</v>
      </c>
      <c r="AW839" s="614" t="s">
        <v>43</v>
      </c>
      <c r="AX839" s="614" t="s">
        <v>11</v>
      </c>
      <c r="AY839" s="615" t="s">
        <v>197</v>
      </c>
    </row>
    <row r="840" spans="2:65" s="492" customFormat="1" ht="16.5" customHeight="1">
      <c r="B840" s="493"/>
      <c r="C840" s="572" t="s">
        <v>1199</v>
      </c>
      <c r="D840" s="572" t="s">
        <v>199</v>
      </c>
      <c r="E840" s="573" t="s">
        <v>2465</v>
      </c>
      <c r="F840" s="574" t="s">
        <v>2466</v>
      </c>
      <c r="G840" s="575" t="s">
        <v>876</v>
      </c>
      <c r="H840" s="576">
        <v>214.6</v>
      </c>
      <c r="I840" s="7"/>
      <c r="J840" s="577">
        <f>ROUND(I840*H840,0)</f>
        <v>0</v>
      </c>
      <c r="K840" s="574" t="s">
        <v>203</v>
      </c>
      <c r="L840" s="493"/>
      <c r="M840" s="578" t="s">
        <v>5</v>
      </c>
      <c r="N840" s="579" t="s">
        <v>53</v>
      </c>
      <c r="O840" s="494"/>
      <c r="P840" s="580">
        <f>O840*H840</f>
        <v>0</v>
      </c>
      <c r="Q840" s="580">
        <v>1.2E-4</v>
      </c>
      <c r="R840" s="580">
        <f>Q840*H840</f>
        <v>2.5752000000000001E-2</v>
      </c>
      <c r="S840" s="580">
        <v>0</v>
      </c>
      <c r="T840" s="581">
        <f>S840*H840</f>
        <v>0</v>
      </c>
      <c r="AR840" s="482" t="s">
        <v>129</v>
      </c>
      <c r="AT840" s="482" t="s">
        <v>199</v>
      </c>
      <c r="AU840" s="482" t="s">
        <v>89</v>
      </c>
      <c r="AY840" s="482" t="s">
        <v>197</v>
      </c>
      <c r="BE840" s="582">
        <f>IF(N840="základní",J840,0)</f>
        <v>0</v>
      </c>
      <c r="BF840" s="582">
        <f>IF(N840="snížená",J840,0)</f>
        <v>0</v>
      </c>
      <c r="BG840" s="582">
        <f>IF(N840="zákl. přenesená",J840,0)</f>
        <v>0</v>
      </c>
      <c r="BH840" s="582">
        <f>IF(N840="sníž. přenesená",J840,0)</f>
        <v>0</v>
      </c>
      <c r="BI840" s="582">
        <f>IF(N840="nulová",J840,0)</f>
        <v>0</v>
      </c>
      <c r="BJ840" s="482" t="s">
        <v>11</v>
      </c>
      <c r="BK840" s="582">
        <f>ROUND(I840*H840,0)</f>
        <v>0</v>
      </c>
      <c r="BL840" s="482" t="s">
        <v>129</v>
      </c>
      <c r="BM840" s="482" t="s">
        <v>2467</v>
      </c>
    </row>
    <row r="841" spans="2:65" s="606" customFormat="1">
      <c r="B841" s="605"/>
      <c r="D841" s="594" t="s">
        <v>205</v>
      </c>
      <c r="E841" s="607" t="s">
        <v>5</v>
      </c>
      <c r="F841" s="608" t="s">
        <v>2468</v>
      </c>
      <c r="H841" s="609">
        <v>6.9</v>
      </c>
      <c r="L841" s="605"/>
      <c r="M841" s="610"/>
      <c r="N841" s="611"/>
      <c r="O841" s="611"/>
      <c r="P841" s="611"/>
      <c r="Q841" s="611"/>
      <c r="R841" s="611"/>
      <c r="S841" s="611"/>
      <c r="T841" s="612"/>
      <c r="AT841" s="607" t="s">
        <v>205</v>
      </c>
      <c r="AU841" s="607" t="s">
        <v>89</v>
      </c>
      <c r="AV841" s="606" t="s">
        <v>89</v>
      </c>
      <c r="AW841" s="606" t="s">
        <v>43</v>
      </c>
      <c r="AX841" s="606" t="s">
        <v>82</v>
      </c>
      <c r="AY841" s="607" t="s">
        <v>197</v>
      </c>
    </row>
    <row r="842" spans="2:65" s="606" customFormat="1">
      <c r="B842" s="605"/>
      <c r="D842" s="594" t="s">
        <v>205</v>
      </c>
      <c r="E842" s="607" t="s">
        <v>5</v>
      </c>
      <c r="F842" s="608" t="s">
        <v>2469</v>
      </c>
      <c r="H842" s="609">
        <v>19</v>
      </c>
      <c r="L842" s="605"/>
      <c r="M842" s="610"/>
      <c r="N842" s="611"/>
      <c r="O842" s="611"/>
      <c r="P842" s="611"/>
      <c r="Q842" s="611"/>
      <c r="R842" s="611"/>
      <c r="S842" s="611"/>
      <c r="T842" s="612"/>
      <c r="AT842" s="607" t="s">
        <v>205</v>
      </c>
      <c r="AU842" s="607" t="s">
        <v>89</v>
      </c>
      <c r="AV842" s="606" t="s">
        <v>89</v>
      </c>
      <c r="AW842" s="606" t="s">
        <v>43</v>
      </c>
      <c r="AX842" s="606" t="s">
        <v>82</v>
      </c>
      <c r="AY842" s="607" t="s">
        <v>197</v>
      </c>
    </row>
    <row r="843" spans="2:65" s="606" customFormat="1">
      <c r="B843" s="605"/>
      <c r="D843" s="594" t="s">
        <v>205</v>
      </c>
      <c r="E843" s="607" t="s">
        <v>5</v>
      </c>
      <c r="F843" s="608" t="s">
        <v>2470</v>
      </c>
      <c r="H843" s="609">
        <v>17.93</v>
      </c>
      <c r="L843" s="605"/>
      <c r="M843" s="610"/>
      <c r="N843" s="611"/>
      <c r="O843" s="611"/>
      <c r="P843" s="611"/>
      <c r="Q843" s="611"/>
      <c r="R843" s="611"/>
      <c r="S843" s="611"/>
      <c r="T843" s="612"/>
      <c r="AT843" s="607" t="s">
        <v>205</v>
      </c>
      <c r="AU843" s="607" t="s">
        <v>89</v>
      </c>
      <c r="AV843" s="606" t="s">
        <v>89</v>
      </c>
      <c r="AW843" s="606" t="s">
        <v>43</v>
      </c>
      <c r="AX843" s="606" t="s">
        <v>82</v>
      </c>
      <c r="AY843" s="607" t="s">
        <v>197</v>
      </c>
    </row>
    <row r="844" spans="2:65" s="606" customFormat="1">
      <c r="B844" s="605"/>
      <c r="D844" s="594" t="s">
        <v>205</v>
      </c>
      <c r="E844" s="607" t="s">
        <v>5</v>
      </c>
      <c r="F844" s="608" t="s">
        <v>2471</v>
      </c>
      <c r="H844" s="609">
        <v>17.760000000000002</v>
      </c>
      <c r="L844" s="605"/>
      <c r="M844" s="610"/>
      <c r="N844" s="611"/>
      <c r="O844" s="611"/>
      <c r="P844" s="611"/>
      <c r="Q844" s="611"/>
      <c r="R844" s="611"/>
      <c r="S844" s="611"/>
      <c r="T844" s="612"/>
      <c r="AT844" s="607" t="s">
        <v>205</v>
      </c>
      <c r="AU844" s="607" t="s">
        <v>89</v>
      </c>
      <c r="AV844" s="606" t="s">
        <v>89</v>
      </c>
      <c r="AW844" s="606" t="s">
        <v>43</v>
      </c>
      <c r="AX844" s="606" t="s">
        <v>82</v>
      </c>
      <c r="AY844" s="607" t="s">
        <v>197</v>
      </c>
    </row>
    <row r="845" spans="2:65" s="606" customFormat="1">
      <c r="B845" s="605"/>
      <c r="D845" s="594" t="s">
        <v>205</v>
      </c>
      <c r="E845" s="607" t="s">
        <v>5</v>
      </c>
      <c r="F845" s="608" t="s">
        <v>2472</v>
      </c>
      <c r="H845" s="609">
        <v>10.67</v>
      </c>
      <c r="L845" s="605"/>
      <c r="M845" s="610"/>
      <c r="N845" s="611"/>
      <c r="O845" s="611"/>
      <c r="P845" s="611"/>
      <c r="Q845" s="611"/>
      <c r="R845" s="611"/>
      <c r="S845" s="611"/>
      <c r="T845" s="612"/>
      <c r="AT845" s="607" t="s">
        <v>205</v>
      </c>
      <c r="AU845" s="607" t="s">
        <v>89</v>
      </c>
      <c r="AV845" s="606" t="s">
        <v>89</v>
      </c>
      <c r="AW845" s="606" t="s">
        <v>43</v>
      </c>
      <c r="AX845" s="606" t="s">
        <v>82</v>
      </c>
      <c r="AY845" s="607" t="s">
        <v>197</v>
      </c>
    </row>
    <row r="846" spans="2:65" s="606" customFormat="1">
      <c r="B846" s="605"/>
      <c r="D846" s="594" t="s">
        <v>205</v>
      </c>
      <c r="E846" s="607" t="s">
        <v>5</v>
      </c>
      <c r="F846" s="608" t="s">
        <v>2473</v>
      </c>
      <c r="H846" s="609">
        <v>17.754999999999999</v>
      </c>
      <c r="L846" s="605"/>
      <c r="M846" s="610"/>
      <c r="N846" s="611"/>
      <c r="O846" s="611"/>
      <c r="P846" s="611"/>
      <c r="Q846" s="611"/>
      <c r="R846" s="611"/>
      <c r="S846" s="611"/>
      <c r="T846" s="612"/>
      <c r="AT846" s="607" t="s">
        <v>205</v>
      </c>
      <c r="AU846" s="607" t="s">
        <v>89</v>
      </c>
      <c r="AV846" s="606" t="s">
        <v>89</v>
      </c>
      <c r="AW846" s="606" t="s">
        <v>43</v>
      </c>
      <c r="AX846" s="606" t="s">
        <v>82</v>
      </c>
      <c r="AY846" s="607" t="s">
        <v>197</v>
      </c>
    </row>
    <row r="847" spans="2:65" s="606" customFormat="1">
      <c r="B847" s="605"/>
      <c r="D847" s="594" t="s">
        <v>205</v>
      </c>
      <c r="E847" s="607" t="s">
        <v>5</v>
      </c>
      <c r="F847" s="608" t="s">
        <v>2474</v>
      </c>
      <c r="H847" s="609">
        <v>6.2949999999999999</v>
      </c>
      <c r="L847" s="605"/>
      <c r="M847" s="610"/>
      <c r="N847" s="611"/>
      <c r="O847" s="611"/>
      <c r="P847" s="611"/>
      <c r="Q847" s="611"/>
      <c r="R847" s="611"/>
      <c r="S847" s="611"/>
      <c r="T847" s="612"/>
      <c r="AT847" s="607" t="s">
        <v>205</v>
      </c>
      <c r="AU847" s="607" t="s">
        <v>89</v>
      </c>
      <c r="AV847" s="606" t="s">
        <v>89</v>
      </c>
      <c r="AW847" s="606" t="s">
        <v>43</v>
      </c>
      <c r="AX847" s="606" t="s">
        <v>82</v>
      </c>
      <c r="AY847" s="607" t="s">
        <v>197</v>
      </c>
    </row>
    <row r="848" spans="2:65" s="622" customFormat="1">
      <c r="B848" s="621"/>
      <c r="D848" s="594" t="s">
        <v>205</v>
      </c>
      <c r="E848" s="623" t="s">
        <v>5</v>
      </c>
      <c r="F848" s="624" t="s">
        <v>2475</v>
      </c>
      <c r="H848" s="625">
        <v>96.31</v>
      </c>
      <c r="L848" s="621"/>
      <c r="M848" s="626"/>
      <c r="N848" s="627"/>
      <c r="O848" s="627"/>
      <c r="P848" s="627"/>
      <c r="Q848" s="627"/>
      <c r="R848" s="627"/>
      <c r="S848" s="627"/>
      <c r="T848" s="628"/>
      <c r="AT848" s="623" t="s">
        <v>205</v>
      </c>
      <c r="AU848" s="623" t="s">
        <v>89</v>
      </c>
      <c r="AV848" s="622" t="s">
        <v>114</v>
      </c>
      <c r="AW848" s="622" t="s">
        <v>43</v>
      </c>
      <c r="AX848" s="622" t="s">
        <v>82</v>
      </c>
      <c r="AY848" s="623" t="s">
        <v>197</v>
      </c>
    </row>
    <row r="849" spans="2:65" s="606" customFormat="1" ht="27">
      <c r="B849" s="605"/>
      <c r="D849" s="594" t="s">
        <v>205</v>
      </c>
      <c r="E849" s="607" t="s">
        <v>5</v>
      </c>
      <c r="F849" s="608" t="s">
        <v>2476</v>
      </c>
      <c r="H849" s="609">
        <v>41.95</v>
      </c>
      <c r="L849" s="605"/>
      <c r="M849" s="610"/>
      <c r="N849" s="611"/>
      <c r="O849" s="611"/>
      <c r="P849" s="611"/>
      <c r="Q849" s="611"/>
      <c r="R849" s="611"/>
      <c r="S849" s="611"/>
      <c r="T849" s="612"/>
      <c r="AT849" s="607" t="s">
        <v>205</v>
      </c>
      <c r="AU849" s="607" t="s">
        <v>89</v>
      </c>
      <c r="AV849" s="606" t="s">
        <v>89</v>
      </c>
      <c r="AW849" s="606" t="s">
        <v>43</v>
      </c>
      <c r="AX849" s="606" t="s">
        <v>82</v>
      </c>
      <c r="AY849" s="607" t="s">
        <v>197</v>
      </c>
    </row>
    <row r="850" spans="2:65" s="606" customFormat="1">
      <c r="B850" s="605"/>
      <c r="D850" s="594" t="s">
        <v>205</v>
      </c>
      <c r="E850" s="607" t="s">
        <v>5</v>
      </c>
      <c r="F850" s="608" t="s">
        <v>2477</v>
      </c>
      <c r="H850" s="609">
        <v>10.55</v>
      </c>
      <c r="L850" s="605"/>
      <c r="M850" s="610"/>
      <c r="N850" s="611"/>
      <c r="O850" s="611"/>
      <c r="P850" s="611"/>
      <c r="Q850" s="611"/>
      <c r="R850" s="611"/>
      <c r="S850" s="611"/>
      <c r="T850" s="612"/>
      <c r="AT850" s="607" t="s">
        <v>205</v>
      </c>
      <c r="AU850" s="607" t="s">
        <v>89</v>
      </c>
      <c r="AV850" s="606" t="s">
        <v>89</v>
      </c>
      <c r="AW850" s="606" t="s">
        <v>43</v>
      </c>
      <c r="AX850" s="606" t="s">
        <v>82</v>
      </c>
      <c r="AY850" s="607" t="s">
        <v>197</v>
      </c>
    </row>
    <row r="851" spans="2:65" s="606" customFormat="1">
      <c r="B851" s="605"/>
      <c r="D851" s="594" t="s">
        <v>205</v>
      </c>
      <c r="E851" s="607" t="s">
        <v>5</v>
      </c>
      <c r="F851" s="608" t="s">
        <v>2478</v>
      </c>
      <c r="H851" s="609">
        <v>16.71</v>
      </c>
      <c r="L851" s="605"/>
      <c r="M851" s="610"/>
      <c r="N851" s="611"/>
      <c r="O851" s="611"/>
      <c r="P851" s="611"/>
      <c r="Q851" s="611"/>
      <c r="R851" s="611"/>
      <c r="S851" s="611"/>
      <c r="T851" s="612"/>
      <c r="AT851" s="607" t="s">
        <v>205</v>
      </c>
      <c r="AU851" s="607" t="s">
        <v>89</v>
      </c>
      <c r="AV851" s="606" t="s">
        <v>89</v>
      </c>
      <c r="AW851" s="606" t="s">
        <v>43</v>
      </c>
      <c r="AX851" s="606" t="s">
        <v>82</v>
      </c>
      <c r="AY851" s="607" t="s">
        <v>197</v>
      </c>
    </row>
    <row r="852" spans="2:65" s="606" customFormat="1">
      <c r="B852" s="605"/>
      <c r="D852" s="594" t="s">
        <v>205</v>
      </c>
      <c r="E852" s="607" t="s">
        <v>5</v>
      </c>
      <c r="F852" s="608" t="s">
        <v>2479</v>
      </c>
      <c r="H852" s="609">
        <v>37.06</v>
      </c>
      <c r="L852" s="605"/>
      <c r="M852" s="610"/>
      <c r="N852" s="611"/>
      <c r="O852" s="611"/>
      <c r="P852" s="611"/>
      <c r="Q852" s="611"/>
      <c r="R852" s="611"/>
      <c r="S852" s="611"/>
      <c r="T852" s="612"/>
      <c r="AT852" s="607" t="s">
        <v>205</v>
      </c>
      <c r="AU852" s="607" t="s">
        <v>89</v>
      </c>
      <c r="AV852" s="606" t="s">
        <v>89</v>
      </c>
      <c r="AW852" s="606" t="s">
        <v>43</v>
      </c>
      <c r="AX852" s="606" t="s">
        <v>82</v>
      </c>
      <c r="AY852" s="607" t="s">
        <v>197</v>
      </c>
    </row>
    <row r="853" spans="2:65" s="606" customFormat="1">
      <c r="B853" s="605"/>
      <c r="D853" s="594" t="s">
        <v>205</v>
      </c>
      <c r="E853" s="607" t="s">
        <v>5</v>
      </c>
      <c r="F853" s="608" t="s">
        <v>2480</v>
      </c>
      <c r="H853" s="609">
        <v>12.02</v>
      </c>
      <c r="L853" s="605"/>
      <c r="M853" s="610"/>
      <c r="N853" s="611"/>
      <c r="O853" s="611"/>
      <c r="P853" s="611"/>
      <c r="Q853" s="611"/>
      <c r="R853" s="611"/>
      <c r="S853" s="611"/>
      <c r="T853" s="612"/>
      <c r="AT853" s="607" t="s">
        <v>205</v>
      </c>
      <c r="AU853" s="607" t="s">
        <v>89</v>
      </c>
      <c r="AV853" s="606" t="s">
        <v>89</v>
      </c>
      <c r="AW853" s="606" t="s">
        <v>43</v>
      </c>
      <c r="AX853" s="606" t="s">
        <v>82</v>
      </c>
      <c r="AY853" s="607" t="s">
        <v>197</v>
      </c>
    </row>
    <row r="854" spans="2:65" s="622" customFormat="1">
      <c r="B854" s="621"/>
      <c r="D854" s="594" t="s">
        <v>205</v>
      </c>
      <c r="E854" s="623" t="s">
        <v>5</v>
      </c>
      <c r="F854" s="624" t="s">
        <v>2481</v>
      </c>
      <c r="H854" s="625">
        <v>118.29</v>
      </c>
      <c r="L854" s="621"/>
      <c r="M854" s="626"/>
      <c r="N854" s="627"/>
      <c r="O854" s="627"/>
      <c r="P854" s="627"/>
      <c r="Q854" s="627"/>
      <c r="R854" s="627"/>
      <c r="S854" s="627"/>
      <c r="T854" s="628"/>
      <c r="AT854" s="623" t="s">
        <v>205</v>
      </c>
      <c r="AU854" s="623" t="s">
        <v>89</v>
      </c>
      <c r="AV854" s="622" t="s">
        <v>114</v>
      </c>
      <c r="AW854" s="622" t="s">
        <v>43</v>
      </c>
      <c r="AX854" s="622" t="s">
        <v>82</v>
      </c>
      <c r="AY854" s="623" t="s">
        <v>197</v>
      </c>
    </row>
    <row r="855" spans="2:65" s="614" customFormat="1">
      <c r="B855" s="613"/>
      <c r="D855" s="594" t="s">
        <v>205</v>
      </c>
      <c r="E855" s="615" t="s">
        <v>5</v>
      </c>
      <c r="F855" s="616" t="s">
        <v>210</v>
      </c>
      <c r="H855" s="617">
        <v>214.6</v>
      </c>
      <c r="L855" s="613"/>
      <c r="M855" s="618"/>
      <c r="N855" s="619"/>
      <c r="O855" s="619"/>
      <c r="P855" s="619"/>
      <c r="Q855" s="619"/>
      <c r="R855" s="619"/>
      <c r="S855" s="619"/>
      <c r="T855" s="620"/>
      <c r="AT855" s="615" t="s">
        <v>205</v>
      </c>
      <c r="AU855" s="615" t="s">
        <v>89</v>
      </c>
      <c r="AV855" s="614" t="s">
        <v>129</v>
      </c>
      <c r="AW855" s="614" t="s">
        <v>43</v>
      </c>
      <c r="AX855" s="614" t="s">
        <v>11</v>
      </c>
      <c r="AY855" s="615" t="s">
        <v>197</v>
      </c>
    </row>
    <row r="856" spans="2:65" s="492" customFormat="1" ht="16.5" customHeight="1">
      <c r="B856" s="493"/>
      <c r="C856" s="572" t="s">
        <v>1204</v>
      </c>
      <c r="D856" s="572" t="s">
        <v>199</v>
      </c>
      <c r="E856" s="573" t="s">
        <v>2482</v>
      </c>
      <c r="F856" s="574" t="s">
        <v>2483</v>
      </c>
      <c r="G856" s="575" t="s">
        <v>876</v>
      </c>
      <c r="H856" s="576">
        <v>313.2</v>
      </c>
      <c r="I856" s="7"/>
      <c r="J856" s="577">
        <f>ROUND(I856*H856,0)</f>
        <v>0</v>
      </c>
      <c r="K856" s="574" t="s">
        <v>203</v>
      </c>
      <c r="L856" s="493"/>
      <c r="M856" s="578" t="s">
        <v>5</v>
      </c>
      <c r="N856" s="579" t="s">
        <v>53</v>
      </c>
      <c r="O856" s="494"/>
      <c r="P856" s="580">
        <f>O856*H856</f>
        <v>0</v>
      </c>
      <c r="Q856" s="580">
        <v>1.3999999999999999E-4</v>
      </c>
      <c r="R856" s="580">
        <f>Q856*H856</f>
        <v>4.3847999999999991E-2</v>
      </c>
      <c r="S856" s="580">
        <v>0</v>
      </c>
      <c r="T856" s="581">
        <f>S856*H856</f>
        <v>0</v>
      </c>
      <c r="AR856" s="482" t="s">
        <v>129</v>
      </c>
      <c r="AT856" s="482" t="s">
        <v>199</v>
      </c>
      <c r="AU856" s="482" t="s">
        <v>89</v>
      </c>
      <c r="AY856" s="482" t="s">
        <v>197</v>
      </c>
      <c r="BE856" s="582">
        <f>IF(N856="základní",J856,0)</f>
        <v>0</v>
      </c>
      <c r="BF856" s="582">
        <f>IF(N856="snížená",J856,0)</f>
        <v>0</v>
      </c>
      <c r="BG856" s="582">
        <f>IF(N856="zákl. přenesená",J856,0)</f>
        <v>0</v>
      </c>
      <c r="BH856" s="582">
        <f>IF(N856="sníž. přenesená",J856,0)</f>
        <v>0</v>
      </c>
      <c r="BI856" s="582">
        <f>IF(N856="nulová",J856,0)</f>
        <v>0</v>
      </c>
      <c r="BJ856" s="482" t="s">
        <v>11</v>
      </c>
      <c r="BK856" s="582">
        <f>ROUND(I856*H856,0)</f>
        <v>0</v>
      </c>
      <c r="BL856" s="482" t="s">
        <v>129</v>
      </c>
      <c r="BM856" s="482" t="s">
        <v>2484</v>
      </c>
    </row>
    <row r="857" spans="2:65" s="599" customFormat="1">
      <c r="B857" s="598"/>
      <c r="D857" s="594" t="s">
        <v>205</v>
      </c>
      <c r="E857" s="600" t="s">
        <v>5</v>
      </c>
      <c r="F857" s="601" t="s">
        <v>215</v>
      </c>
      <c r="H857" s="600" t="s">
        <v>5</v>
      </c>
      <c r="L857" s="598"/>
      <c r="M857" s="602"/>
      <c r="N857" s="603"/>
      <c r="O857" s="603"/>
      <c r="P857" s="603"/>
      <c r="Q857" s="603"/>
      <c r="R857" s="603"/>
      <c r="S857" s="603"/>
      <c r="T857" s="604"/>
      <c r="AT857" s="600" t="s">
        <v>205</v>
      </c>
      <c r="AU857" s="600" t="s">
        <v>89</v>
      </c>
      <c r="AV857" s="599" t="s">
        <v>11</v>
      </c>
      <c r="AW857" s="599" t="s">
        <v>43</v>
      </c>
      <c r="AX857" s="599" t="s">
        <v>82</v>
      </c>
      <c r="AY857" s="600" t="s">
        <v>197</v>
      </c>
    </row>
    <row r="858" spans="2:65" s="606" customFormat="1">
      <c r="B858" s="605"/>
      <c r="D858" s="594" t="s">
        <v>205</v>
      </c>
      <c r="E858" s="607" t="s">
        <v>5</v>
      </c>
      <c r="F858" s="608" t="s">
        <v>2485</v>
      </c>
      <c r="H858" s="609">
        <v>84</v>
      </c>
      <c r="L858" s="605"/>
      <c r="M858" s="610"/>
      <c r="N858" s="611"/>
      <c r="O858" s="611"/>
      <c r="P858" s="611"/>
      <c r="Q858" s="611"/>
      <c r="R858" s="611"/>
      <c r="S858" s="611"/>
      <c r="T858" s="612"/>
      <c r="AT858" s="607" t="s">
        <v>205</v>
      </c>
      <c r="AU858" s="607" t="s">
        <v>89</v>
      </c>
      <c r="AV858" s="606" t="s">
        <v>89</v>
      </c>
      <c r="AW858" s="606" t="s">
        <v>43</v>
      </c>
      <c r="AX858" s="606" t="s">
        <v>82</v>
      </c>
      <c r="AY858" s="607" t="s">
        <v>197</v>
      </c>
    </row>
    <row r="859" spans="2:65" s="622" customFormat="1">
      <c r="B859" s="621"/>
      <c r="D859" s="594" t="s">
        <v>205</v>
      </c>
      <c r="E859" s="623" t="s">
        <v>5</v>
      </c>
      <c r="F859" s="624" t="s">
        <v>237</v>
      </c>
      <c r="H859" s="625">
        <v>84</v>
      </c>
      <c r="L859" s="621"/>
      <c r="M859" s="626"/>
      <c r="N859" s="627"/>
      <c r="O859" s="627"/>
      <c r="P859" s="627"/>
      <c r="Q859" s="627"/>
      <c r="R859" s="627"/>
      <c r="S859" s="627"/>
      <c r="T859" s="628"/>
      <c r="AT859" s="623" t="s">
        <v>205</v>
      </c>
      <c r="AU859" s="623" t="s">
        <v>89</v>
      </c>
      <c r="AV859" s="622" t="s">
        <v>114</v>
      </c>
      <c r="AW859" s="622" t="s">
        <v>43</v>
      </c>
      <c r="AX859" s="622" t="s">
        <v>82</v>
      </c>
      <c r="AY859" s="623" t="s">
        <v>197</v>
      </c>
    </row>
    <row r="860" spans="2:65" s="606" customFormat="1">
      <c r="B860" s="605"/>
      <c r="D860" s="594" t="s">
        <v>205</v>
      </c>
      <c r="E860" s="607" t="s">
        <v>5</v>
      </c>
      <c r="F860" s="608" t="s">
        <v>2486</v>
      </c>
      <c r="H860" s="609">
        <v>58.3</v>
      </c>
      <c r="L860" s="605"/>
      <c r="M860" s="610"/>
      <c r="N860" s="611"/>
      <c r="O860" s="611"/>
      <c r="P860" s="611"/>
      <c r="Q860" s="611"/>
      <c r="R860" s="611"/>
      <c r="S860" s="611"/>
      <c r="T860" s="612"/>
      <c r="AT860" s="607" t="s">
        <v>205</v>
      </c>
      <c r="AU860" s="607" t="s">
        <v>89</v>
      </c>
      <c r="AV860" s="606" t="s">
        <v>89</v>
      </c>
      <c r="AW860" s="606" t="s">
        <v>43</v>
      </c>
      <c r="AX860" s="606" t="s">
        <v>82</v>
      </c>
      <c r="AY860" s="607" t="s">
        <v>197</v>
      </c>
    </row>
    <row r="861" spans="2:65" s="622" customFormat="1">
      <c r="B861" s="621"/>
      <c r="D861" s="594" t="s">
        <v>205</v>
      </c>
      <c r="E861" s="623" t="s">
        <v>5</v>
      </c>
      <c r="F861" s="624" t="s">
        <v>237</v>
      </c>
      <c r="H861" s="625">
        <v>58.3</v>
      </c>
      <c r="L861" s="621"/>
      <c r="M861" s="626"/>
      <c r="N861" s="627"/>
      <c r="O861" s="627"/>
      <c r="P861" s="627"/>
      <c r="Q861" s="627"/>
      <c r="R861" s="627"/>
      <c r="S861" s="627"/>
      <c r="T861" s="628"/>
      <c r="AT861" s="623" t="s">
        <v>205</v>
      </c>
      <c r="AU861" s="623" t="s">
        <v>89</v>
      </c>
      <c r="AV861" s="622" t="s">
        <v>114</v>
      </c>
      <c r="AW861" s="622" t="s">
        <v>43</v>
      </c>
      <c r="AX861" s="622" t="s">
        <v>82</v>
      </c>
      <c r="AY861" s="623" t="s">
        <v>197</v>
      </c>
    </row>
    <row r="862" spans="2:65" s="606" customFormat="1">
      <c r="B862" s="605"/>
      <c r="D862" s="594" t="s">
        <v>205</v>
      </c>
      <c r="E862" s="607" t="s">
        <v>5</v>
      </c>
      <c r="F862" s="608" t="s">
        <v>2487</v>
      </c>
      <c r="H862" s="609">
        <v>42.4</v>
      </c>
      <c r="L862" s="605"/>
      <c r="M862" s="610"/>
      <c r="N862" s="611"/>
      <c r="O862" s="611"/>
      <c r="P862" s="611"/>
      <c r="Q862" s="611"/>
      <c r="R862" s="611"/>
      <c r="S862" s="611"/>
      <c r="T862" s="612"/>
      <c r="AT862" s="607" t="s">
        <v>205</v>
      </c>
      <c r="AU862" s="607" t="s">
        <v>89</v>
      </c>
      <c r="AV862" s="606" t="s">
        <v>89</v>
      </c>
      <c r="AW862" s="606" t="s">
        <v>43</v>
      </c>
      <c r="AX862" s="606" t="s">
        <v>82</v>
      </c>
      <c r="AY862" s="607" t="s">
        <v>197</v>
      </c>
    </row>
    <row r="863" spans="2:65" s="622" customFormat="1">
      <c r="B863" s="621"/>
      <c r="D863" s="594" t="s">
        <v>205</v>
      </c>
      <c r="E863" s="623" t="s">
        <v>5</v>
      </c>
      <c r="F863" s="624" t="s">
        <v>243</v>
      </c>
      <c r="H863" s="625">
        <v>42.4</v>
      </c>
      <c r="L863" s="621"/>
      <c r="M863" s="626"/>
      <c r="N863" s="627"/>
      <c r="O863" s="627"/>
      <c r="P863" s="627"/>
      <c r="Q863" s="627"/>
      <c r="R863" s="627"/>
      <c r="S863" s="627"/>
      <c r="T863" s="628"/>
      <c r="AT863" s="623" t="s">
        <v>205</v>
      </c>
      <c r="AU863" s="623" t="s">
        <v>89</v>
      </c>
      <c r="AV863" s="622" t="s">
        <v>114</v>
      </c>
      <c r="AW863" s="622" t="s">
        <v>43</v>
      </c>
      <c r="AX863" s="622" t="s">
        <v>82</v>
      </c>
      <c r="AY863" s="623" t="s">
        <v>197</v>
      </c>
    </row>
    <row r="864" spans="2:65" s="606" customFormat="1">
      <c r="B864" s="605"/>
      <c r="D864" s="594" t="s">
        <v>205</v>
      </c>
      <c r="E864" s="607" t="s">
        <v>5</v>
      </c>
      <c r="F864" s="608" t="s">
        <v>2488</v>
      </c>
      <c r="H864" s="609">
        <v>37.1</v>
      </c>
      <c r="L864" s="605"/>
      <c r="M864" s="610"/>
      <c r="N864" s="611"/>
      <c r="O864" s="611"/>
      <c r="P864" s="611"/>
      <c r="Q864" s="611"/>
      <c r="R864" s="611"/>
      <c r="S864" s="611"/>
      <c r="T864" s="612"/>
      <c r="AT864" s="607" t="s">
        <v>205</v>
      </c>
      <c r="AU864" s="607" t="s">
        <v>89</v>
      </c>
      <c r="AV864" s="606" t="s">
        <v>89</v>
      </c>
      <c r="AW864" s="606" t="s">
        <v>43</v>
      </c>
      <c r="AX864" s="606" t="s">
        <v>82</v>
      </c>
      <c r="AY864" s="607" t="s">
        <v>197</v>
      </c>
    </row>
    <row r="865" spans="2:65" s="622" customFormat="1">
      <c r="B865" s="621"/>
      <c r="D865" s="594" t="s">
        <v>205</v>
      </c>
      <c r="E865" s="623" t="s">
        <v>5</v>
      </c>
      <c r="F865" s="624" t="s">
        <v>248</v>
      </c>
      <c r="H865" s="625">
        <v>37.1</v>
      </c>
      <c r="L865" s="621"/>
      <c r="M865" s="626"/>
      <c r="N865" s="627"/>
      <c r="O865" s="627"/>
      <c r="P865" s="627"/>
      <c r="Q865" s="627"/>
      <c r="R865" s="627"/>
      <c r="S865" s="627"/>
      <c r="T865" s="628"/>
      <c r="AT865" s="623" t="s">
        <v>205</v>
      </c>
      <c r="AU865" s="623" t="s">
        <v>89</v>
      </c>
      <c r="AV865" s="622" t="s">
        <v>114</v>
      </c>
      <c r="AW865" s="622" t="s">
        <v>43</v>
      </c>
      <c r="AX865" s="622" t="s">
        <v>82</v>
      </c>
      <c r="AY865" s="623" t="s">
        <v>197</v>
      </c>
    </row>
    <row r="866" spans="2:65" s="606" customFormat="1">
      <c r="B866" s="605"/>
      <c r="D866" s="594" t="s">
        <v>205</v>
      </c>
      <c r="E866" s="607" t="s">
        <v>5</v>
      </c>
      <c r="F866" s="608" t="s">
        <v>2487</v>
      </c>
      <c r="H866" s="609">
        <v>42.4</v>
      </c>
      <c r="L866" s="605"/>
      <c r="M866" s="610"/>
      <c r="N866" s="611"/>
      <c r="O866" s="611"/>
      <c r="P866" s="611"/>
      <c r="Q866" s="611"/>
      <c r="R866" s="611"/>
      <c r="S866" s="611"/>
      <c r="T866" s="612"/>
      <c r="AT866" s="607" t="s">
        <v>205</v>
      </c>
      <c r="AU866" s="607" t="s">
        <v>89</v>
      </c>
      <c r="AV866" s="606" t="s">
        <v>89</v>
      </c>
      <c r="AW866" s="606" t="s">
        <v>43</v>
      </c>
      <c r="AX866" s="606" t="s">
        <v>82</v>
      </c>
      <c r="AY866" s="607" t="s">
        <v>197</v>
      </c>
    </row>
    <row r="867" spans="2:65" s="622" customFormat="1">
      <c r="B867" s="621"/>
      <c r="D867" s="594" t="s">
        <v>205</v>
      </c>
      <c r="E867" s="623" t="s">
        <v>5</v>
      </c>
      <c r="F867" s="624" t="s">
        <v>253</v>
      </c>
      <c r="H867" s="625">
        <v>42.4</v>
      </c>
      <c r="L867" s="621"/>
      <c r="M867" s="626"/>
      <c r="N867" s="627"/>
      <c r="O867" s="627"/>
      <c r="P867" s="627"/>
      <c r="Q867" s="627"/>
      <c r="R867" s="627"/>
      <c r="S867" s="627"/>
      <c r="T867" s="628"/>
      <c r="AT867" s="623" t="s">
        <v>205</v>
      </c>
      <c r="AU867" s="623" t="s">
        <v>89</v>
      </c>
      <c r="AV867" s="622" t="s">
        <v>114</v>
      </c>
      <c r="AW867" s="622" t="s">
        <v>43</v>
      </c>
      <c r="AX867" s="622" t="s">
        <v>82</v>
      </c>
      <c r="AY867" s="623" t="s">
        <v>197</v>
      </c>
    </row>
    <row r="868" spans="2:65" s="606" customFormat="1">
      <c r="B868" s="605"/>
      <c r="D868" s="594" t="s">
        <v>205</v>
      </c>
      <c r="E868" s="607" t="s">
        <v>5</v>
      </c>
      <c r="F868" s="608" t="s">
        <v>2489</v>
      </c>
      <c r="H868" s="609">
        <v>49</v>
      </c>
      <c r="L868" s="605"/>
      <c r="M868" s="610"/>
      <c r="N868" s="611"/>
      <c r="O868" s="611"/>
      <c r="P868" s="611"/>
      <c r="Q868" s="611"/>
      <c r="R868" s="611"/>
      <c r="S868" s="611"/>
      <c r="T868" s="612"/>
      <c r="AT868" s="607" t="s">
        <v>205</v>
      </c>
      <c r="AU868" s="607" t="s">
        <v>89</v>
      </c>
      <c r="AV868" s="606" t="s">
        <v>89</v>
      </c>
      <c r="AW868" s="606" t="s">
        <v>43</v>
      </c>
      <c r="AX868" s="606" t="s">
        <v>82</v>
      </c>
      <c r="AY868" s="607" t="s">
        <v>197</v>
      </c>
    </row>
    <row r="869" spans="2:65" s="622" customFormat="1">
      <c r="B869" s="621"/>
      <c r="D869" s="594" t="s">
        <v>205</v>
      </c>
      <c r="E869" s="623" t="s">
        <v>5</v>
      </c>
      <c r="F869" s="624" t="s">
        <v>449</v>
      </c>
      <c r="H869" s="625">
        <v>49</v>
      </c>
      <c r="L869" s="621"/>
      <c r="M869" s="626"/>
      <c r="N869" s="627"/>
      <c r="O869" s="627"/>
      <c r="P869" s="627"/>
      <c r="Q869" s="627"/>
      <c r="R869" s="627"/>
      <c r="S869" s="627"/>
      <c r="T869" s="628"/>
      <c r="AT869" s="623" t="s">
        <v>205</v>
      </c>
      <c r="AU869" s="623" t="s">
        <v>89</v>
      </c>
      <c r="AV869" s="622" t="s">
        <v>114</v>
      </c>
      <c r="AW869" s="622" t="s">
        <v>43</v>
      </c>
      <c r="AX869" s="622" t="s">
        <v>82</v>
      </c>
      <c r="AY869" s="623" t="s">
        <v>197</v>
      </c>
    </row>
    <row r="870" spans="2:65" s="614" customFormat="1">
      <c r="B870" s="613"/>
      <c r="D870" s="594" t="s">
        <v>205</v>
      </c>
      <c r="E870" s="615" t="s">
        <v>5</v>
      </c>
      <c r="F870" s="616" t="s">
        <v>210</v>
      </c>
      <c r="H870" s="617">
        <v>313.2</v>
      </c>
      <c r="L870" s="613"/>
      <c r="M870" s="618"/>
      <c r="N870" s="619"/>
      <c r="O870" s="619"/>
      <c r="P870" s="619"/>
      <c r="Q870" s="619"/>
      <c r="R870" s="619"/>
      <c r="S870" s="619"/>
      <c r="T870" s="620"/>
      <c r="AT870" s="615" t="s">
        <v>205</v>
      </c>
      <c r="AU870" s="615" t="s">
        <v>89</v>
      </c>
      <c r="AV870" s="614" t="s">
        <v>129</v>
      </c>
      <c r="AW870" s="614" t="s">
        <v>43</v>
      </c>
      <c r="AX870" s="614" t="s">
        <v>11</v>
      </c>
      <c r="AY870" s="615" t="s">
        <v>197</v>
      </c>
    </row>
    <row r="871" spans="2:65" s="492" customFormat="1" ht="25.5" customHeight="1">
      <c r="B871" s="493"/>
      <c r="C871" s="572" t="s">
        <v>1212</v>
      </c>
      <c r="D871" s="572" t="s">
        <v>199</v>
      </c>
      <c r="E871" s="573" t="s">
        <v>2490</v>
      </c>
      <c r="F871" s="574" t="s">
        <v>2491</v>
      </c>
      <c r="G871" s="575" t="s">
        <v>290</v>
      </c>
      <c r="H871" s="576">
        <v>48.850999999999999</v>
      </c>
      <c r="I871" s="7"/>
      <c r="J871" s="577">
        <f>ROUND(I871*H871,0)</f>
        <v>0</v>
      </c>
      <c r="K871" s="574" t="s">
        <v>203</v>
      </c>
      <c r="L871" s="493"/>
      <c r="M871" s="578" t="s">
        <v>5</v>
      </c>
      <c r="N871" s="579" t="s">
        <v>53</v>
      </c>
      <c r="O871" s="494"/>
      <c r="P871" s="580">
        <f>O871*H871</f>
        <v>0</v>
      </c>
      <c r="Q871" s="580">
        <v>0.10704</v>
      </c>
      <c r="R871" s="580">
        <f>Q871*H871</f>
        <v>5.2290110399999996</v>
      </c>
      <c r="S871" s="580">
        <v>0</v>
      </c>
      <c r="T871" s="581">
        <f>S871*H871</f>
        <v>0</v>
      </c>
      <c r="AR871" s="482" t="s">
        <v>129</v>
      </c>
      <c r="AT871" s="482" t="s">
        <v>199</v>
      </c>
      <c r="AU871" s="482" t="s">
        <v>89</v>
      </c>
      <c r="AY871" s="482" t="s">
        <v>197</v>
      </c>
      <c r="BE871" s="582">
        <f>IF(N871="základní",J871,0)</f>
        <v>0</v>
      </c>
      <c r="BF871" s="582">
        <f>IF(N871="snížená",J871,0)</f>
        <v>0</v>
      </c>
      <c r="BG871" s="582">
        <f>IF(N871="zákl. přenesená",J871,0)</f>
        <v>0</v>
      </c>
      <c r="BH871" s="582">
        <f>IF(N871="sníž. přenesená",J871,0)</f>
        <v>0</v>
      </c>
      <c r="BI871" s="582">
        <f>IF(N871="nulová",J871,0)</f>
        <v>0</v>
      </c>
      <c r="BJ871" s="482" t="s">
        <v>11</v>
      </c>
      <c r="BK871" s="582">
        <f>ROUND(I871*H871,0)</f>
        <v>0</v>
      </c>
      <c r="BL871" s="482" t="s">
        <v>129</v>
      </c>
      <c r="BM871" s="482" t="s">
        <v>2492</v>
      </c>
    </row>
    <row r="872" spans="2:65" s="599" customFormat="1">
      <c r="B872" s="598"/>
      <c r="D872" s="594" t="s">
        <v>205</v>
      </c>
      <c r="E872" s="600" t="s">
        <v>5</v>
      </c>
      <c r="F872" s="601" t="s">
        <v>1350</v>
      </c>
      <c r="H872" s="600" t="s">
        <v>5</v>
      </c>
      <c r="L872" s="598"/>
      <c r="M872" s="602"/>
      <c r="N872" s="603"/>
      <c r="O872" s="603"/>
      <c r="P872" s="603"/>
      <c r="Q872" s="603"/>
      <c r="R872" s="603"/>
      <c r="S872" s="603"/>
      <c r="T872" s="604"/>
      <c r="AT872" s="600" t="s">
        <v>205</v>
      </c>
      <c r="AU872" s="600" t="s">
        <v>89</v>
      </c>
      <c r="AV872" s="599" t="s">
        <v>11</v>
      </c>
      <c r="AW872" s="599" t="s">
        <v>43</v>
      </c>
      <c r="AX872" s="599" t="s">
        <v>82</v>
      </c>
      <c r="AY872" s="600" t="s">
        <v>197</v>
      </c>
    </row>
    <row r="873" spans="2:65" s="606" customFormat="1">
      <c r="B873" s="605"/>
      <c r="D873" s="594" t="s">
        <v>205</v>
      </c>
      <c r="E873" s="607" t="s">
        <v>5</v>
      </c>
      <c r="F873" s="608" t="s">
        <v>2493</v>
      </c>
      <c r="H873" s="609">
        <v>48.850999999999999</v>
      </c>
      <c r="L873" s="605"/>
      <c r="M873" s="610"/>
      <c r="N873" s="611"/>
      <c r="O873" s="611"/>
      <c r="P873" s="611"/>
      <c r="Q873" s="611"/>
      <c r="R873" s="611"/>
      <c r="S873" s="611"/>
      <c r="T873" s="612"/>
      <c r="AT873" s="607" t="s">
        <v>205</v>
      </c>
      <c r="AU873" s="607" t="s">
        <v>89</v>
      </c>
      <c r="AV873" s="606" t="s">
        <v>89</v>
      </c>
      <c r="AW873" s="606" t="s">
        <v>43</v>
      </c>
      <c r="AX873" s="606" t="s">
        <v>82</v>
      </c>
      <c r="AY873" s="607" t="s">
        <v>197</v>
      </c>
    </row>
    <row r="874" spans="2:65" s="614" customFormat="1">
      <c r="B874" s="613"/>
      <c r="D874" s="594" t="s">
        <v>205</v>
      </c>
      <c r="E874" s="615" t="s">
        <v>5</v>
      </c>
      <c r="F874" s="616" t="s">
        <v>210</v>
      </c>
      <c r="H874" s="617">
        <v>48.850999999999999</v>
      </c>
      <c r="L874" s="613"/>
      <c r="M874" s="618"/>
      <c r="N874" s="619"/>
      <c r="O874" s="619"/>
      <c r="P874" s="619"/>
      <c r="Q874" s="619"/>
      <c r="R874" s="619"/>
      <c r="S874" s="619"/>
      <c r="T874" s="620"/>
      <c r="AT874" s="615" t="s">
        <v>205</v>
      </c>
      <c r="AU874" s="615" t="s">
        <v>89</v>
      </c>
      <c r="AV874" s="614" t="s">
        <v>129</v>
      </c>
      <c r="AW874" s="614" t="s">
        <v>43</v>
      </c>
      <c r="AX874" s="614" t="s">
        <v>11</v>
      </c>
      <c r="AY874" s="615" t="s">
        <v>197</v>
      </c>
    </row>
    <row r="875" spans="2:65" s="560" customFormat="1" ht="29.85" customHeight="1">
      <c r="B875" s="559"/>
      <c r="D875" s="561" t="s">
        <v>81</v>
      </c>
      <c r="E875" s="570" t="s">
        <v>129</v>
      </c>
      <c r="F875" s="570" t="s">
        <v>319</v>
      </c>
      <c r="J875" s="571">
        <f>BK875</f>
        <v>0</v>
      </c>
      <c r="L875" s="559"/>
      <c r="M875" s="564"/>
      <c r="N875" s="565"/>
      <c r="O875" s="565"/>
      <c r="P875" s="566">
        <f>SUM(P876:P1158)</f>
        <v>0</v>
      </c>
      <c r="Q875" s="565"/>
      <c r="R875" s="566">
        <f>SUM(R876:R1158)</f>
        <v>521.57578251999985</v>
      </c>
      <c r="S875" s="565"/>
      <c r="T875" s="567">
        <f>SUM(T876:T1158)</f>
        <v>0</v>
      </c>
      <c r="AR875" s="561" t="s">
        <v>11</v>
      </c>
      <c r="AT875" s="568" t="s">
        <v>81</v>
      </c>
      <c r="AU875" s="568" t="s">
        <v>11</v>
      </c>
      <c r="AY875" s="561" t="s">
        <v>197</v>
      </c>
      <c r="BK875" s="569">
        <f>SUM(BK876:BK1158)</f>
        <v>0</v>
      </c>
    </row>
    <row r="876" spans="2:65" s="492" customFormat="1" ht="25.5" customHeight="1">
      <c r="B876" s="493"/>
      <c r="C876" s="572" t="s">
        <v>1221</v>
      </c>
      <c r="D876" s="572" t="s">
        <v>199</v>
      </c>
      <c r="E876" s="573" t="s">
        <v>2494</v>
      </c>
      <c r="F876" s="574" t="s">
        <v>2495</v>
      </c>
      <c r="G876" s="575" t="s">
        <v>202</v>
      </c>
      <c r="H876" s="576">
        <v>21</v>
      </c>
      <c r="I876" s="7"/>
      <c r="J876" s="577">
        <f>ROUND(I876*H876,0)</f>
        <v>0</v>
      </c>
      <c r="K876" s="574" t="s">
        <v>5</v>
      </c>
      <c r="L876" s="493"/>
      <c r="M876" s="578" t="s">
        <v>5</v>
      </c>
      <c r="N876" s="579" t="s">
        <v>53</v>
      </c>
      <c r="O876" s="494"/>
      <c r="P876" s="580">
        <f>O876*H876</f>
        <v>0</v>
      </c>
      <c r="Q876" s="580">
        <v>0.38600000000000001</v>
      </c>
      <c r="R876" s="580">
        <f>Q876*H876</f>
        <v>8.1059999999999999</v>
      </c>
      <c r="S876" s="580">
        <v>0</v>
      </c>
      <c r="T876" s="581">
        <f>S876*H876</f>
        <v>0</v>
      </c>
      <c r="AR876" s="482" t="s">
        <v>129</v>
      </c>
      <c r="AT876" s="482" t="s">
        <v>199</v>
      </c>
      <c r="AU876" s="482" t="s">
        <v>89</v>
      </c>
      <c r="AY876" s="482" t="s">
        <v>197</v>
      </c>
      <c r="BE876" s="582">
        <f>IF(N876="základní",J876,0)</f>
        <v>0</v>
      </c>
      <c r="BF876" s="582">
        <f>IF(N876="snížená",J876,0)</f>
        <v>0</v>
      </c>
      <c r="BG876" s="582">
        <f>IF(N876="zákl. přenesená",J876,0)</f>
        <v>0</v>
      </c>
      <c r="BH876" s="582">
        <f>IF(N876="sníž. přenesená",J876,0)</f>
        <v>0</v>
      </c>
      <c r="BI876" s="582">
        <f>IF(N876="nulová",J876,0)</f>
        <v>0</v>
      </c>
      <c r="BJ876" s="482" t="s">
        <v>11</v>
      </c>
      <c r="BK876" s="582">
        <f>ROUND(I876*H876,0)</f>
        <v>0</v>
      </c>
      <c r="BL876" s="482" t="s">
        <v>129</v>
      </c>
      <c r="BM876" s="482" t="s">
        <v>2496</v>
      </c>
    </row>
    <row r="877" spans="2:65" s="599" customFormat="1">
      <c r="B877" s="598"/>
      <c r="D877" s="594" t="s">
        <v>205</v>
      </c>
      <c r="E877" s="600" t="s">
        <v>5</v>
      </c>
      <c r="F877" s="601" t="s">
        <v>2497</v>
      </c>
      <c r="H877" s="600" t="s">
        <v>5</v>
      </c>
      <c r="L877" s="598"/>
      <c r="M877" s="602"/>
      <c r="N877" s="603"/>
      <c r="O877" s="603"/>
      <c r="P877" s="603"/>
      <c r="Q877" s="603"/>
      <c r="R877" s="603"/>
      <c r="S877" s="603"/>
      <c r="T877" s="604"/>
      <c r="AT877" s="600" t="s">
        <v>205</v>
      </c>
      <c r="AU877" s="600" t="s">
        <v>89</v>
      </c>
      <c r="AV877" s="599" t="s">
        <v>11</v>
      </c>
      <c r="AW877" s="599" t="s">
        <v>43</v>
      </c>
      <c r="AX877" s="599" t="s">
        <v>82</v>
      </c>
      <c r="AY877" s="600" t="s">
        <v>197</v>
      </c>
    </row>
    <row r="878" spans="2:65" s="606" customFormat="1">
      <c r="B878" s="605"/>
      <c r="D878" s="594" t="s">
        <v>205</v>
      </c>
      <c r="E878" s="607" t="s">
        <v>5</v>
      </c>
      <c r="F878" s="608" t="s">
        <v>2498</v>
      </c>
      <c r="H878" s="609">
        <v>10</v>
      </c>
      <c r="L878" s="605"/>
      <c r="M878" s="610"/>
      <c r="N878" s="611"/>
      <c r="O878" s="611"/>
      <c r="P878" s="611"/>
      <c r="Q878" s="611"/>
      <c r="R878" s="611"/>
      <c r="S878" s="611"/>
      <c r="T878" s="612"/>
      <c r="AT878" s="607" t="s">
        <v>205</v>
      </c>
      <c r="AU878" s="607" t="s">
        <v>89</v>
      </c>
      <c r="AV878" s="606" t="s">
        <v>89</v>
      </c>
      <c r="AW878" s="606" t="s">
        <v>43</v>
      </c>
      <c r="AX878" s="606" t="s">
        <v>82</v>
      </c>
      <c r="AY878" s="607" t="s">
        <v>197</v>
      </c>
    </row>
    <row r="879" spans="2:65" s="622" customFormat="1">
      <c r="B879" s="621"/>
      <c r="D879" s="594" t="s">
        <v>205</v>
      </c>
      <c r="E879" s="623" t="s">
        <v>5</v>
      </c>
      <c r="F879" s="624" t="s">
        <v>2055</v>
      </c>
      <c r="H879" s="625">
        <v>10</v>
      </c>
      <c r="L879" s="621"/>
      <c r="M879" s="626"/>
      <c r="N879" s="627"/>
      <c r="O879" s="627"/>
      <c r="P879" s="627"/>
      <c r="Q879" s="627"/>
      <c r="R879" s="627"/>
      <c r="S879" s="627"/>
      <c r="T879" s="628"/>
      <c r="AT879" s="623" t="s">
        <v>205</v>
      </c>
      <c r="AU879" s="623" t="s">
        <v>89</v>
      </c>
      <c r="AV879" s="622" t="s">
        <v>114</v>
      </c>
      <c r="AW879" s="622" t="s">
        <v>43</v>
      </c>
      <c r="AX879" s="622" t="s">
        <v>82</v>
      </c>
      <c r="AY879" s="623" t="s">
        <v>197</v>
      </c>
    </row>
    <row r="880" spans="2:65" s="599" customFormat="1">
      <c r="B880" s="598"/>
      <c r="D880" s="594" t="s">
        <v>205</v>
      </c>
      <c r="E880" s="600" t="s">
        <v>5</v>
      </c>
      <c r="F880" s="601" t="s">
        <v>2499</v>
      </c>
      <c r="H880" s="600" t="s">
        <v>5</v>
      </c>
      <c r="L880" s="598"/>
      <c r="M880" s="602"/>
      <c r="N880" s="603"/>
      <c r="O880" s="603"/>
      <c r="P880" s="603"/>
      <c r="Q880" s="603"/>
      <c r="R880" s="603"/>
      <c r="S880" s="603"/>
      <c r="T880" s="604"/>
      <c r="AT880" s="600" t="s">
        <v>205</v>
      </c>
      <c r="AU880" s="600" t="s">
        <v>89</v>
      </c>
      <c r="AV880" s="599" t="s">
        <v>11</v>
      </c>
      <c r="AW880" s="599" t="s">
        <v>43</v>
      </c>
      <c r="AX880" s="599" t="s">
        <v>82</v>
      </c>
      <c r="AY880" s="600" t="s">
        <v>197</v>
      </c>
    </row>
    <row r="881" spans="2:65" s="606" customFormat="1">
      <c r="B881" s="605"/>
      <c r="D881" s="594" t="s">
        <v>205</v>
      </c>
      <c r="E881" s="607" t="s">
        <v>5</v>
      </c>
      <c r="F881" s="608" t="s">
        <v>904</v>
      </c>
      <c r="H881" s="609">
        <v>11</v>
      </c>
      <c r="L881" s="605"/>
      <c r="M881" s="610"/>
      <c r="N881" s="611"/>
      <c r="O881" s="611"/>
      <c r="P881" s="611"/>
      <c r="Q881" s="611"/>
      <c r="R881" s="611"/>
      <c r="S881" s="611"/>
      <c r="T881" s="612"/>
      <c r="AT881" s="607" t="s">
        <v>205</v>
      </c>
      <c r="AU881" s="607" t="s">
        <v>89</v>
      </c>
      <c r="AV881" s="606" t="s">
        <v>89</v>
      </c>
      <c r="AW881" s="606" t="s">
        <v>43</v>
      </c>
      <c r="AX881" s="606" t="s">
        <v>82</v>
      </c>
      <c r="AY881" s="607" t="s">
        <v>197</v>
      </c>
    </row>
    <row r="882" spans="2:65" s="622" customFormat="1">
      <c r="B882" s="621"/>
      <c r="D882" s="594" t="s">
        <v>205</v>
      </c>
      <c r="E882" s="623" t="s">
        <v>5</v>
      </c>
      <c r="F882" s="624" t="s">
        <v>2055</v>
      </c>
      <c r="H882" s="625">
        <v>11</v>
      </c>
      <c r="L882" s="621"/>
      <c r="M882" s="626"/>
      <c r="N882" s="627"/>
      <c r="O882" s="627"/>
      <c r="P882" s="627"/>
      <c r="Q882" s="627"/>
      <c r="R882" s="627"/>
      <c r="S882" s="627"/>
      <c r="T882" s="628"/>
      <c r="AT882" s="623" t="s">
        <v>205</v>
      </c>
      <c r="AU882" s="623" t="s">
        <v>89</v>
      </c>
      <c r="AV882" s="622" t="s">
        <v>114</v>
      </c>
      <c r="AW882" s="622" t="s">
        <v>43</v>
      </c>
      <c r="AX882" s="622" t="s">
        <v>82</v>
      </c>
      <c r="AY882" s="623" t="s">
        <v>197</v>
      </c>
    </row>
    <row r="883" spans="2:65" s="614" customFormat="1">
      <c r="B883" s="613"/>
      <c r="D883" s="594" t="s">
        <v>205</v>
      </c>
      <c r="E883" s="615" t="s">
        <v>5</v>
      </c>
      <c r="F883" s="616" t="s">
        <v>210</v>
      </c>
      <c r="H883" s="617">
        <v>21</v>
      </c>
      <c r="L883" s="613"/>
      <c r="M883" s="618"/>
      <c r="N883" s="619"/>
      <c r="O883" s="619"/>
      <c r="P883" s="619"/>
      <c r="Q883" s="619"/>
      <c r="R883" s="619"/>
      <c r="S883" s="619"/>
      <c r="T883" s="620"/>
      <c r="AT883" s="615" t="s">
        <v>205</v>
      </c>
      <c r="AU883" s="615" t="s">
        <v>89</v>
      </c>
      <c r="AV883" s="614" t="s">
        <v>129</v>
      </c>
      <c r="AW883" s="614" t="s">
        <v>43</v>
      </c>
      <c r="AX883" s="614" t="s">
        <v>11</v>
      </c>
      <c r="AY883" s="615" t="s">
        <v>197</v>
      </c>
    </row>
    <row r="884" spans="2:65" s="492" customFormat="1" ht="16.5" customHeight="1">
      <c r="B884" s="493"/>
      <c r="C884" s="629" t="s">
        <v>1230</v>
      </c>
      <c r="D884" s="629" t="s">
        <v>1907</v>
      </c>
      <c r="E884" s="630" t="s">
        <v>2500</v>
      </c>
      <c r="F884" s="631" t="s">
        <v>2501</v>
      </c>
      <c r="G884" s="632" t="s">
        <v>876</v>
      </c>
      <c r="H884" s="633">
        <v>114</v>
      </c>
      <c r="I884" s="11"/>
      <c r="J884" s="634">
        <f>ROUND(I884*H884,0)</f>
        <v>0</v>
      </c>
      <c r="K884" s="631" t="s">
        <v>5</v>
      </c>
      <c r="L884" s="635"/>
      <c r="M884" s="636" t="s">
        <v>5</v>
      </c>
      <c r="N884" s="637" t="s">
        <v>53</v>
      </c>
      <c r="O884" s="494"/>
      <c r="P884" s="580">
        <f>O884*H884</f>
        <v>0</v>
      </c>
      <c r="Q884" s="580">
        <v>0.41299999999999998</v>
      </c>
      <c r="R884" s="580">
        <f>Q884*H884</f>
        <v>47.082000000000001</v>
      </c>
      <c r="S884" s="580">
        <v>0</v>
      </c>
      <c r="T884" s="581">
        <f>S884*H884</f>
        <v>0</v>
      </c>
      <c r="AR884" s="482" t="s">
        <v>303</v>
      </c>
      <c r="AT884" s="482" t="s">
        <v>1907</v>
      </c>
      <c r="AU884" s="482" t="s">
        <v>89</v>
      </c>
      <c r="AY884" s="482" t="s">
        <v>197</v>
      </c>
      <c r="BE884" s="582">
        <f>IF(N884="základní",J884,0)</f>
        <v>0</v>
      </c>
      <c r="BF884" s="582">
        <f>IF(N884="snížená",J884,0)</f>
        <v>0</v>
      </c>
      <c r="BG884" s="582">
        <f>IF(N884="zákl. přenesená",J884,0)</f>
        <v>0</v>
      </c>
      <c r="BH884" s="582">
        <f>IF(N884="sníž. přenesená",J884,0)</f>
        <v>0</v>
      </c>
      <c r="BI884" s="582">
        <f>IF(N884="nulová",J884,0)</f>
        <v>0</v>
      </c>
      <c r="BJ884" s="482" t="s">
        <v>11</v>
      </c>
      <c r="BK884" s="582">
        <f>ROUND(I884*H884,0)</f>
        <v>0</v>
      </c>
      <c r="BL884" s="482" t="s">
        <v>129</v>
      </c>
      <c r="BM884" s="482" t="s">
        <v>2502</v>
      </c>
    </row>
    <row r="885" spans="2:65" s="606" customFormat="1">
      <c r="B885" s="605"/>
      <c r="D885" s="594" t="s">
        <v>205</v>
      </c>
      <c r="E885" s="607" t="s">
        <v>5</v>
      </c>
      <c r="F885" s="608" t="s">
        <v>2503</v>
      </c>
      <c r="H885" s="609">
        <v>114</v>
      </c>
      <c r="L885" s="605"/>
      <c r="M885" s="610"/>
      <c r="N885" s="611"/>
      <c r="O885" s="611"/>
      <c r="P885" s="611"/>
      <c r="Q885" s="611"/>
      <c r="R885" s="611"/>
      <c r="S885" s="611"/>
      <c r="T885" s="612"/>
      <c r="AT885" s="607" t="s">
        <v>205</v>
      </c>
      <c r="AU885" s="607" t="s">
        <v>89</v>
      </c>
      <c r="AV885" s="606" t="s">
        <v>89</v>
      </c>
      <c r="AW885" s="606" t="s">
        <v>43</v>
      </c>
      <c r="AX885" s="606" t="s">
        <v>11</v>
      </c>
      <c r="AY885" s="607" t="s">
        <v>197</v>
      </c>
    </row>
    <row r="886" spans="2:65" s="492" customFormat="1" ht="16.5" customHeight="1">
      <c r="B886" s="493"/>
      <c r="C886" s="629" t="s">
        <v>1284</v>
      </c>
      <c r="D886" s="629" t="s">
        <v>1907</v>
      </c>
      <c r="E886" s="630" t="s">
        <v>2504</v>
      </c>
      <c r="F886" s="631" t="s">
        <v>2505</v>
      </c>
      <c r="G886" s="632" t="s">
        <v>876</v>
      </c>
      <c r="H886" s="633">
        <v>125.4</v>
      </c>
      <c r="I886" s="11"/>
      <c r="J886" s="634">
        <f>ROUND(I886*H886,0)</f>
        <v>0</v>
      </c>
      <c r="K886" s="631" t="s">
        <v>5</v>
      </c>
      <c r="L886" s="635"/>
      <c r="M886" s="636" t="s">
        <v>5</v>
      </c>
      <c r="N886" s="637" t="s">
        <v>53</v>
      </c>
      <c r="O886" s="494"/>
      <c r="P886" s="580">
        <f>O886*H886</f>
        <v>0</v>
      </c>
      <c r="Q886" s="580">
        <v>0.49099999999999999</v>
      </c>
      <c r="R886" s="580">
        <f>Q886*H886</f>
        <v>61.571400000000004</v>
      </c>
      <c r="S886" s="580">
        <v>0</v>
      </c>
      <c r="T886" s="581">
        <f>S886*H886</f>
        <v>0</v>
      </c>
      <c r="AR886" s="482" t="s">
        <v>303</v>
      </c>
      <c r="AT886" s="482" t="s">
        <v>1907</v>
      </c>
      <c r="AU886" s="482" t="s">
        <v>89</v>
      </c>
      <c r="AY886" s="482" t="s">
        <v>197</v>
      </c>
      <c r="BE886" s="582">
        <f>IF(N886="základní",J886,0)</f>
        <v>0</v>
      </c>
      <c r="BF886" s="582">
        <f>IF(N886="snížená",J886,0)</f>
        <v>0</v>
      </c>
      <c r="BG886" s="582">
        <f>IF(N886="zákl. přenesená",J886,0)</f>
        <v>0</v>
      </c>
      <c r="BH886" s="582">
        <f>IF(N886="sníž. přenesená",J886,0)</f>
        <v>0</v>
      </c>
      <c r="BI886" s="582">
        <f>IF(N886="nulová",J886,0)</f>
        <v>0</v>
      </c>
      <c r="BJ886" s="482" t="s">
        <v>11</v>
      </c>
      <c r="BK886" s="582">
        <f>ROUND(I886*H886,0)</f>
        <v>0</v>
      </c>
      <c r="BL886" s="482" t="s">
        <v>129</v>
      </c>
      <c r="BM886" s="482" t="s">
        <v>2506</v>
      </c>
    </row>
    <row r="887" spans="2:65" s="606" customFormat="1">
      <c r="B887" s="605"/>
      <c r="D887" s="594" t="s">
        <v>205</v>
      </c>
      <c r="E887" s="607" t="s">
        <v>5</v>
      </c>
      <c r="F887" s="608" t="s">
        <v>2507</v>
      </c>
      <c r="H887" s="609">
        <v>125.4</v>
      </c>
      <c r="L887" s="605"/>
      <c r="M887" s="610"/>
      <c r="N887" s="611"/>
      <c r="O887" s="611"/>
      <c r="P887" s="611"/>
      <c r="Q887" s="611"/>
      <c r="R887" s="611"/>
      <c r="S887" s="611"/>
      <c r="T887" s="612"/>
      <c r="AT887" s="607" t="s">
        <v>205</v>
      </c>
      <c r="AU887" s="607" t="s">
        <v>89</v>
      </c>
      <c r="AV887" s="606" t="s">
        <v>89</v>
      </c>
      <c r="AW887" s="606" t="s">
        <v>43</v>
      </c>
      <c r="AX887" s="606" t="s">
        <v>11</v>
      </c>
      <c r="AY887" s="607" t="s">
        <v>197</v>
      </c>
    </row>
    <row r="888" spans="2:65" s="492" customFormat="1" ht="38.25" customHeight="1">
      <c r="B888" s="493"/>
      <c r="C888" s="572" t="s">
        <v>1289</v>
      </c>
      <c r="D888" s="572" t="s">
        <v>199</v>
      </c>
      <c r="E888" s="573" t="s">
        <v>2508</v>
      </c>
      <c r="F888" s="574" t="s">
        <v>2509</v>
      </c>
      <c r="G888" s="575" t="s">
        <v>213</v>
      </c>
      <c r="H888" s="576">
        <v>89.161000000000001</v>
      </c>
      <c r="I888" s="7"/>
      <c r="J888" s="577">
        <f>ROUND(I888*H888,0)</f>
        <v>0</v>
      </c>
      <c r="K888" s="574" t="s">
        <v>203</v>
      </c>
      <c r="L888" s="493"/>
      <c r="M888" s="578" t="s">
        <v>5</v>
      </c>
      <c r="N888" s="579" t="s">
        <v>53</v>
      </c>
      <c r="O888" s="494"/>
      <c r="P888" s="580">
        <f>O888*H888</f>
        <v>0</v>
      </c>
      <c r="Q888" s="580">
        <v>2.45343</v>
      </c>
      <c r="R888" s="580">
        <f>Q888*H888</f>
        <v>218.75027223000001</v>
      </c>
      <c r="S888" s="580">
        <v>0</v>
      </c>
      <c r="T888" s="581">
        <f>S888*H888</f>
        <v>0</v>
      </c>
      <c r="AR888" s="482" t="s">
        <v>129</v>
      </c>
      <c r="AT888" s="482" t="s">
        <v>199</v>
      </c>
      <c r="AU888" s="482" t="s">
        <v>89</v>
      </c>
      <c r="AY888" s="482" t="s">
        <v>197</v>
      </c>
      <c r="BE888" s="582">
        <f>IF(N888="základní",J888,0)</f>
        <v>0</v>
      </c>
      <c r="BF888" s="582">
        <f>IF(N888="snížená",J888,0)</f>
        <v>0</v>
      </c>
      <c r="BG888" s="582">
        <f>IF(N888="zákl. přenesená",J888,0)</f>
        <v>0</v>
      </c>
      <c r="BH888" s="582">
        <f>IF(N888="sníž. přenesená",J888,0)</f>
        <v>0</v>
      </c>
      <c r="BI888" s="582">
        <f>IF(N888="nulová",J888,0)</f>
        <v>0</v>
      </c>
      <c r="BJ888" s="482" t="s">
        <v>11</v>
      </c>
      <c r="BK888" s="582">
        <f>ROUND(I888*H888,0)</f>
        <v>0</v>
      </c>
      <c r="BL888" s="482" t="s">
        <v>129</v>
      </c>
      <c r="BM888" s="482" t="s">
        <v>2510</v>
      </c>
    </row>
    <row r="889" spans="2:65" s="599" customFormat="1">
      <c r="B889" s="598"/>
      <c r="D889" s="594" t="s">
        <v>205</v>
      </c>
      <c r="E889" s="600" t="s">
        <v>5</v>
      </c>
      <c r="F889" s="601" t="s">
        <v>2290</v>
      </c>
      <c r="H889" s="600" t="s">
        <v>5</v>
      </c>
      <c r="L889" s="598"/>
      <c r="M889" s="602"/>
      <c r="N889" s="603"/>
      <c r="O889" s="603"/>
      <c r="P889" s="603"/>
      <c r="Q889" s="603"/>
      <c r="R889" s="603"/>
      <c r="S889" s="603"/>
      <c r="T889" s="604"/>
      <c r="AT889" s="600" t="s">
        <v>205</v>
      </c>
      <c r="AU889" s="600" t="s">
        <v>89</v>
      </c>
      <c r="AV889" s="599" t="s">
        <v>11</v>
      </c>
      <c r="AW889" s="599" t="s">
        <v>43</v>
      </c>
      <c r="AX889" s="599" t="s">
        <v>82</v>
      </c>
      <c r="AY889" s="600" t="s">
        <v>197</v>
      </c>
    </row>
    <row r="890" spans="2:65" s="599" customFormat="1">
      <c r="B890" s="598"/>
      <c r="D890" s="594" t="s">
        <v>205</v>
      </c>
      <c r="E890" s="600" t="s">
        <v>5</v>
      </c>
      <c r="F890" s="601" t="s">
        <v>2511</v>
      </c>
      <c r="H890" s="600" t="s">
        <v>5</v>
      </c>
      <c r="L890" s="598"/>
      <c r="M890" s="602"/>
      <c r="N890" s="603"/>
      <c r="O890" s="603"/>
      <c r="P890" s="603"/>
      <c r="Q890" s="603"/>
      <c r="R890" s="603"/>
      <c r="S890" s="603"/>
      <c r="T890" s="604"/>
      <c r="AT890" s="600" t="s">
        <v>205</v>
      </c>
      <c r="AU890" s="600" t="s">
        <v>89</v>
      </c>
      <c r="AV890" s="599" t="s">
        <v>11</v>
      </c>
      <c r="AW890" s="599" t="s">
        <v>43</v>
      </c>
      <c r="AX890" s="599" t="s">
        <v>82</v>
      </c>
      <c r="AY890" s="600" t="s">
        <v>197</v>
      </c>
    </row>
    <row r="891" spans="2:65" s="599" customFormat="1">
      <c r="B891" s="598"/>
      <c r="D891" s="594" t="s">
        <v>205</v>
      </c>
      <c r="E891" s="600" t="s">
        <v>5</v>
      </c>
      <c r="F891" s="601" t="s">
        <v>2512</v>
      </c>
      <c r="H891" s="600" t="s">
        <v>5</v>
      </c>
      <c r="L891" s="598"/>
      <c r="M891" s="602"/>
      <c r="N891" s="603"/>
      <c r="O891" s="603"/>
      <c r="P891" s="603"/>
      <c r="Q891" s="603"/>
      <c r="R891" s="603"/>
      <c r="S891" s="603"/>
      <c r="T891" s="604"/>
      <c r="AT891" s="600" t="s">
        <v>205</v>
      </c>
      <c r="AU891" s="600" t="s">
        <v>89</v>
      </c>
      <c r="AV891" s="599" t="s">
        <v>11</v>
      </c>
      <c r="AW891" s="599" t="s">
        <v>43</v>
      </c>
      <c r="AX891" s="599" t="s">
        <v>82</v>
      </c>
      <c r="AY891" s="600" t="s">
        <v>197</v>
      </c>
    </row>
    <row r="892" spans="2:65" s="606" customFormat="1">
      <c r="B892" s="605"/>
      <c r="D892" s="594" t="s">
        <v>205</v>
      </c>
      <c r="E892" s="607" t="s">
        <v>5</v>
      </c>
      <c r="F892" s="608" t="s">
        <v>2513</v>
      </c>
      <c r="H892" s="609">
        <v>6.5209999999999999</v>
      </c>
      <c r="L892" s="605"/>
      <c r="M892" s="610"/>
      <c r="N892" s="611"/>
      <c r="O892" s="611"/>
      <c r="P892" s="611"/>
      <c r="Q892" s="611"/>
      <c r="R892" s="611"/>
      <c r="S892" s="611"/>
      <c r="T892" s="612"/>
      <c r="AT892" s="607" t="s">
        <v>205</v>
      </c>
      <c r="AU892" s="607" t="s">
        <v>89</v>
      </c>
      <c r="AV892" s="606" t="s">
        <v>89</v>
      </c>
      <c r="AW892" s="606" t="s">
        <v>43</v>
      </c>
      <c r="AX892" s="606" t="s">
        <v>82</v>
      </c>
      <c r="AY892" s="607" t="s">
        <v>197</v>
      </c>
    </row>
    <row r="893" spans="2:65" s="599" customFormat="1">
      <c r="B893" s="598"/>
      <c r="D893" s="594" t="s">
        <v>205</v>
      </c>
      <c r="E893" s="600" t="s">
        <v>5</v>
      </c>
      <c r="F893" s="601" t="s">
        <v>2514</v>
      </c>
      <c r="H893" s="600" t="s">
        <v>5</v>
      </c>
      <c r="L893" s="598"/>
      <c r="M893" s="602"/>
      <c r="N893" s="603"/>
      <c r="O893" s="603"/>
      <c r="P893" s="603"/>
      <c r="Q893" s="603"/>
      <c r="R893" s="603"/>
      <c r="S893" s="603"/>
      <c r="T893" s="604"/>
      <c r="AT893" s="600" t="s">
        <v>205</v>
      </c>
      <c r="AU893" s="600" t="s">
        <v>89</v>
      </c>
      <c r="AV893" s="599" t="s">
        <v>11</v>
      </c>
      <c r="AW893" s="599" t="s">
        <v>43</v>
      </c>
      <c r="AX893" s="599" t="s">
        <v>82</v>
      </c>
      <c r="AY893" s="600" t="s">
        <v>197</v>
      </c>
    </row>
    <row r="894" spans="2:65" s="606" customFormat="1">
      <c r="B894" s="605"/>
      <c r="D894" s="594" t="s">
        <v>205</v>
      </c>
      <c r="E894" s="607" t="s">
        <v>5</v>
      </c>
      <c r="F894" s="608" t="s">
        <v>2513</v>
      </c>
      <c r="H894" s="609">
        <v>6.5209999999999999</v>
      </c>
      <c r="L894" s="605"/>
      <c r="M894" s="610"/>
      <c r="N894" s="611"/>
      <c r="O894" s="611"/>
      <c r="P894" s="611"/>
      <c r="Q894" s="611"/>
      <c r="R894" s="611"/>
      <c r="S894" s="611"/>
      <c r="T894" s="612"/>
      <c r="AT894" s="607" t="s">
        <v>205</v>
      </c>
      <c r="AU894" s="607" t="s">
        <v>89</v>
      </c>
      <c r="AV894" s="606" t="s">
        <v>89</v>
      </c>
      <c r="AW894" s="606" t="s">
        <v>43</v>
      </c>
      <c r="AX894" s="606" t="s">
        <v>82</v>
      </c>
      <c r="AY894" s="607" t="s">
        <v>197</v>
      </c>
    </row>
    <row r="895" spans="2:65" s="599" customFormat="1">
      <c r="B895" s="598"/>
      <c r="D895" s="594" t="s">
        <v>205</v>
      </c>
      <c r="E895" s="600" t="s">
        <v>5</v>
      </c>
      <c r="F895" s="601" t="s">
        <v>2515</v>
      </c>
      <c r="H895" s="600" t="s">
        <v>5</v>
      </c>
      <c r="L895" s="598"/>
      <c r="M895" s="602"/>
      <c r="N895" s="603"/>
      <c r="O895" s="603"/>
      <c r="P895" s="603"/>
      <c r="Q895" s="603"/>
      <c r="R895" s="603"/>
      <c r="S895" s="603"/>
      <c r="T895" s="604"/>
      <c r="AT895" s="600" t="s">
        <v>205</v>
      </c>
      <c r="AU895" s="600" t="s">
        <v>89</v>
      </c>
      <c r="AV895" s="599" t="s">
        <v>11</v>
      </c>
      <c r="AW895" s="599" t="s">
        <v>43</v>
      </c>
      <c r="AX895" s="599" t="s">
        <v>82</v>
      </c>
      <c r="AY895" s="600" t="s">
        <v>197</v>
      </c>
    </row>
    <row r="896" spans="2:65" s="606" customFormat="1">
      <c r="B896" s="605"/>
      <c r="D896" s="594" t="s">
        <v>205</v>
      </c>
      <c r="E896" s="607" t="s">
        <v>5</v>
      </c>
      <c r="F896" s="608" t="s">
        <v>2513</v>
      </c>
      <c r="H896" s="609">
        <v>6.5209999999999999</v>
      </c>
      <c r="L896" s="605"/>
      <c r="M896" s="610"/>
      <c r="N896" s="611"/>
      <c r="O896" s="611"/>
      <c r="P896" s="611"/>
      <c r="Q896" s="611"/>
      <c r="R896" s="611"/>
      <c r="S896" s="611"/>
      <c r="T896" s="612"/>
      <c r="AT896" s="607" t="s">
        <v>205</v>
      </c>
      <c r="AU896" s="607" t="s">
        <v>89</v>
      </c>
      <c r="AV896" s="606" t="s">
        <v>89</v>
      </c>
      <c r="AW896" s="606" t="s">
        <v>43</v>
      </c>
      <c r="AX896" s="606" t="s">
        <v>82</v>
      </c>
      <c r="AY896" s="607" t="s">
        <v>197</v>
      </c>
    </row>
    <row r="897" spans="2:51" s="599" customFormat="1">
      <c r="B897" s="598"/>
      <c r="D897" s="594" t="s">
        <v>205</v>
      </c>
      <c r="E897" s="600" t="s">
        <v>5</v>
      </c>
      <c r="F897" s="601" t="s">
        <v>2516</v>
      </c>
      <c r="H897" s="600" t="s">
        <v>5</v>
      </c>
      <c r="L897" s="598"/>
      <c r="M897" s="602"/>
      <c r="N897" s="603"/>
      <c r="O897" s="603"/>
      <c r="P897" s="603"/>
      <c r="Q897" s="603"/>
      <c r="R897" s="603"/>
      <c r="S897" s="603"/>
      <c r="T897" s="604"/>
      <c r="AT897" s="600" t="s">
        <v>205</v>
      </c>
      <c r="AU897" s="600" t="s">
        <v>89</v>
      </c>
      <c r="AV897" s="599" t="s">
        <v>11</v>
      </c>
      <c r="AW897" s="599" t="s">
        <v>43</v>
      </c>
      <c r="AX897" s="599" t="s">
        <v>82</v>
      </c>
      <c r="AY897" s="600" t="s">
        <v>197</v>
      </c>
    </row>
    <row r="898" spans="2:51" s="606" customFormat="1">
      <c r="B898" s="605"/>
      <c r="D898" s="594" t="s">
        <v>205</v>
      </c>
      <c r="E898" s="607" t="s">
        <v>5</v>
      </c>
      <c r="F898" s="608" t="s">
        <v>2513</v>
      </c>
      <c r="H898" s="609">
        <v>6.5209999999999999</v>
      </c>
      <c r="L898" s="605"/>
      <c r="M898" s="610"/>
      <c r="N898" s="611"/>
      <c r="O898" s="611"/>
      <c r="P898" s="611"/>
      <c r="Q898" s="611"/>
      <c r="R898" s="611"/>
      <c r="S898" s="611"/>
      <c r="T898" s="612"/>
      <c r="AT898" s="607" t="s">
        <v>205</v>
      </c>
      <c r="AU898" s="607" t="s">
        <v>89</v>
      </c>
      <c r="AV898" s="606" t="s">
        <v>89</v>
      </c>
      <c r="AW898" s="606" t="s">
        <v>43</v>
      </c>
      <c r="AX898" s="606" t="s">
        <v>82</v>
      </c>
      <c r="AY898" s="607" t="s">
        <v>197</v>
      </c>
    </row>
    <row r="899" spans="2:51" s="599" customFormat="1">
      <c r="B899" s="598"/>
      <c r="D899" s="594" t="s">
        <v>205</v>
      </c>
      <c r="E899" s="600" t="s">
        <v>5</v>
      </c>
      <c r="F899" s="601" t="s">
        <v>2517</v>
      </c>
      <c r="H899" s="600" t="s">
        <v>5</v>
      </c>
      <c r="L899" s="598"/>
      <c r="M899" s="602"/>
      <c r="N899" s="603"/>
      <c r="O899" s="603"/>
      <c r="P899" s="603"/>
      <c r="Q899" s="603"/>
      <c r="R899" s="603"/>
      <c r="S899" s="603"/>
      <c r="T899" s="604"/>
      <c r="AT899" s="600" t="s">
        <v>205</v>
      </c>
      <c r="AU899" s="600" t="s">
        <v>89</v>
      </c>
      <c r="AV899" s="599" t="s">
        <v>11</v>
      </c>
      <c r="AW899" s="599" t="s">
        <v>43</v>
      </c>
      <c r="AX899" s="599" t="s">
        <v>82</v>
      </c>
      <c r="AY899" s="600" t="s">
        <v>197</v>
      </c>
    </row>
    <row r="900" spans="2:51" s="606" customFormat="1">
      <c r="B900" s="605"/>
      <c r="D900" s="594" t="s">
        <v>205</v>
      </c>
      <c r="E900" s="607" t="s">
        <v>5</v>
      </c>
      <c r="F900" s="608" t="s">
        <v>2513</v>
      </c>
      <c r="H900" s="609">
        <v>6.5209999999999999</v>
      </c>
      <c r="L900" s="605"/>
      <c r="M900" s="610"/>
      <c r="N900" s="611"/>
      <c r="O900" s="611"/>
      <c r="P900" s="611"/>
      <c r="Q900" s="611"/>
      <c r="R900" s="611"/>
      <c r="S900" s="611"/>
      <c r="T900" s="612"/>
      <c r="AT900" s="607" t="s">
        <v>205</v>
      </c>
      <c r="AU900" s="607" t="s">
        <v>89</v>
      </c>
      <c r="AV900" s="606" t="s">
        <v>89</v>
      </c>
      <c r="AW900" s="606" t="s">
        <v>43</v>
      </c>
      <c r="AX900" s="606" t="s">
        <v>82</v>
      </c>
      <c r="AY900" s="607" t="s">
        <v>197</v>
      </c>
    </row>
    <row r="901" spans="2:51" s="599" customFormat="1">
      <c r="B901" s="598"/>
      <c r="D901" s="594" t="s">
        <v>205</v>
      </c>
      <c r="E901" s="600" t="s">
        <v>5</v>
      </c>
      <c r="F901" s="601" t="s">
        <v>2518</v>
      </c>
      <c r="H901" s="600" t="s">
        <v>5</v>
      </c>
      <c r="L901" s="598"/>
      <c r="M901" s="602"/>
      <c r="N901" s="603"/>
      <c r="O901" s="603"/>
      <c r="P901" s="603"/>
      <c r="Q901" s="603"/>
      <c r="R901" s="603"/>
      <c r="S901" s="603"/>
      <c r="T901" s="604"/>
      <c r="AT901" s="600" t="s">
        <v>205</v>
      </c>
      <c r="AU901" s="600" t="s">
        <v>89</v>
      </c>
      <c r="AV901" s="599" t="s">
        <v>11</v>
      </c>
      <c r="AW901" s="599" t="s">
        <v>43</v>
      </c>
      <c r="AX901" s="599" t="s">
        <v>82</v>
      </c>
      <c r="AY901" s="600" t="s">
        <v>197</v>
      </c>
    </row>
    <row r="902" spans="2:51" s="606" customFormat="1">
      <c r="B902" s="605"/>
      <c r="D902" s="594" t="s">
        <v>205</v>
      </c>
      <c r="E902" s="607" t="s">
        <v>5</v>
      </c>
      <c r="F902" s="608" t="s">
        <v>2519</v>
      </c>
      <c r="H902" s="609">
        <v>10.32</v>
      </c>
      <c r="L902" s="605"/>
      <c r="M902" s="610"/>
      <c r="N902" s="611"/>
      <c r="O902" s="611"/>
      <c r="P902" s="611"/>
      <c r="Q902" s="611"/>
      <c r="R902" s="611"/>
      <c r="S902" s="611"/>
      <c r="T902" s="612"/>
      <c r="AT902" s="607" t="s">
        <v>205</v>
      </c>
      <c r="AU902" s="607" t="s">
        <v>89</v>
      </c>
      <c r="AV902" s="606" t="s">
        <v>89</v>
      </c>
      <c r="AW902" s="606" t="s">
        <v>43</v>
      </c>
      <c r="AX902" s="606" t="s">
        <v>82</v>
      </c>
      <c r="AY902" s="607" t="s">
        <v>197</v>
      </c>
    </row>
    <row r="903" spans="2:51" s="622" customFormat="1">
      <c r="B903" s="621"/>
      <c r="D903" s="594" t="s">
        <v>205</v>
      </c>
      <c r="E903" s="623" t="s">
        <v>5</v>
      </c>
      <c r="F903" s="624" t="s">
        <v>1983</v>
      </c>
      <c r="H903" s="625">
        <v>42.924999999999997</v>
      </c>
      <c r="L903" s="621"/>
      <c r="M903" s="626"/>
      <c r="N903" s="627"/>
      <c r="O903" s="627"/>
      <c r="P903" s="627"/>
      <c r="Q903" s="627"/>
      <c r="R903" s="627"/>
      <c r="S903" s="627"/>
      <c r="T903" s="628"/>
      <c r="AT903" s="623" t="s">
        <v>205</v>
      </c>
      <c r="AU903" s="623" t="s">
        <v>89</v>
      </c>
      <c r="AV903" s="622" t="s">
        <v>114</v>
      </c>
      <c r="AW903" s="622" t="s">
        <v>43</v>
      </c>
      <c r="AX903" s="622" t="s">
        <v>82</v>
      </c>
      <c r="AY903" s="623" t="s">
        <v>197</v>
      </c>
    </row>
    <row r="904" spans="2:51" s="599" customFormat="1">
      <c r="B904" s="598"/>
      <c r="D904" s="594" t="s">
        <v>205</v>
      </c>
      <c r="E904" s="600" t="s">
        <v>5</v>
      </c>
      <c r="F904" s="601" t="s">
        <v>259</v>
      </c>
      <c r="H904" s="600" t="s">
        <v>5</v>
      </c>
      <c r="L904" s="598"/>
      <c r="M904" s="602"/>
      <c r="N904" s="603"/>
      <c r="O904" s="603"/>
      <c r="P904" s="603"/>
      <c r="Q904" s="603"/>
      <c r="R904" s="603"/>
      <c r="S904" s="603"/>
      <c r="T904" s="604"/>
      <c r="AT904" s="600" t="s">
        <v>205</v>
      </c>
      <c r="AU904" s="600" t="s">
        <v>89</v>
      </c>
      <c r="AV904" s="599" t="s">
        <v>11</v>
      </c>
      <c r="AW904" s="599" t="s">
        <v>43</v>
      </c>
      <c r="AX904" s="599" t="s">
        <v>82</v>
      </c>
      <c r="AY904" s="600" t="s">
        <v>197</v>
      </c>
    </row>
    <row r="905" spans="2:51" s="599" customFormat="1">
      <c r="B905" s="598"/>
      <c r="D905" s="594" t="s">
        <v>205</v>
      </c>
      <c r="E905" s="600" t="s">
        <v>5</v>
      </c>
      <c r="F905" s="601" t="s">
        <v>2520</v>
      </c>
      <c r="H905" s="600" t="s">
        <v>5</v>
      </c>
      <c r="L905" s="598"/>
      <c r="M905" s="602"/>
      <c r="N905" s="603"/>
      <c r="O905" s="603"/>
      <c r="P905" s="603"/>
      <c r="Q905" s="603"/>
      <c r="R905" s="603"/>
      <c r="S905" s="603"/>
      <c r="T905" s="604"/>
      <c r="AT905" s="600" t="s">
        <v>205</v>
      </c>
      <c r="AU905" s="600" t="s">
        <v>89</v>
      </c>
      <c r="AV905" s="599" t="s">
        <v>11</v>
      </c>
      <c r="AW905" s="599" t="s">
        <v>43</v>
      </c>
      <c r="AX905" s="599" t="s">
        <v>82</v>
      </c>
      <c r="AY905" s="600" t="s">
        <v>197</v>
      </c>
    </row>
    <row r="906" spans="2:51" s="606" customFormat="1">
      <c r="B906" s="605"/>
      <c r="D906" s="594" t="s">
        <v>205</v>
      </c>
      <c r="E906" s="607" t="s">
        <v>5</v>
      </c>
      <c r="F906" s="608" t="s">
        <v>2521</v>
      </c>
      <c r="H906" s="609">
        <v>28.984000000000002</v>
      </c>
      <c r="L906" s="605"/>
      <c r="M906" s="610"/>
      <c r="N906" s="611"/>
      <c r="O906" s="611"/>
      <c r="P906" s="611"/>
      <c r="Q906" s="611"/>
      <c r="R906" s="611"/>
      <c r="S906" s="611"/>
      <c r="T906" s="612"/>
      <c r="AT906" s="607" t="s">
        <v>205</v>
      </c>
      <c r="AU906" s="607" t="s">
        <v>89</v>
      </c>
      <c r="AV906" s="606" t="s">
        <v>89</v>
      </c>
      <c r="AW906" s="606" t="s">
        <v>43</v>
      </c>
      <c r="AX906" s="606" t="s">
        <v>82</v>
      </c>
      <c r="AY906" s="607" t="s">
        <v>197</v>
      </c>
    </row>
    <row r="907" spans="2:51" s="622" customFormat="1">
      <c r="B907" s="621"/>
      <c r="D907" s="594" t="s">
        <v>205</v>
      </c>
      <c r="E907" s="623" t="s">
        <v>5</v>
      </c>
      <c r="F907" s="624" t="s">
        <v>2522</v>
      </c>
      <c r="H907" s="625">
        <v>28.984000000000002</v>
      </c>
      <c r="L907" s="621"/>
      <c r="M907" s="626"/>
      <c r="N907" s="627"/>
      <c r="O907" s="627"/>
      <c r="P907" s="627"/>
      <c r="Q907" s="627"/>
      <c r="R907" s="627"/>
      <c r="S907" s="627"/>
      <c r="T907" s="628"/>
      <c r="AT907" s="623" t="s">
        <v>205</v>
      </c>
      <c r="AU907" s="623" t="s">
        <v>89</v>
      </c>
      <c r="AV907" s="622" t="s">
        <v>114</v>
      </c>
      <c r="AW907" s="622" t="s">
        <v>43</v>
      </c>
      <c r="AX907" s="622" t="s">
        <v>82</v>
      </c>
      <c r="AY907" s="623" t="s">
        <v>197</v>
      </c>
    </row>
    <row r="908" spans="2:51" s="599" customFormat="1">
      <c r="B908" s="598"/>
      <c r="D908" s="594" t="s">
        <v>205</v>
      </c>
      <c r="E908" s="600" t="s">
        <v>5</v>
      </c>
      <c r="F908" s="601" t="s">
        <v>2283</v>
      </c>
      <c r="H908" s="600" t="s">
        <v>5</v>
      </c>
      <c r="L908" s="598"/>
      <c r="M908" s="602"/>
      <c r="N908" s="603"/>
      <c r="O908" s="603"/>
      <c r="P908" s="603"/>
      <c r="Q908" s="603"/>
      <c r="R908" s="603"/>
      <c r="S908" s="603"/>
      <c r="T908" s="604"/>
      <c r="AT908" s="600" t="s">
        <v>205</v>
      </c>
      <c r="AU908" s="600" t="s">
        <v>89</v>
      </c>
      <c r="AV908" s="599" t="s">
        <v>11</v>
      </c>
      <c r="AW908" s="599" t="s">
        <v>43</v>
      </c>
      <c r="AX908" s="599" t="s">
        <v>82</v>
      </c>
      <c r="AY908" s="600" t="s">
        <v>197</v>
      </c>
    </row>
    <row r="909" spans="2:51" s="599" customFormat="1">
      <c r="B909" s="598"/>
      <c r="D909" s="594" t="s">
        <v>205</v>
      </c>
      <c r="E909" s="600" t="s">
        <v>5</v>
      </c>
      <c r="F909" s="601" t="s">
        <v>2523</v>
      </c>
      <c r="H909" s="600" t="s">
        <v>5</v>
      </c>
      <c r="L909" s="598"/>
      <c r="M909" s="602"/>
      <c r="N909" s="603"/>
      <c r="O909" s="603"/>
      <c r="P909" s="603"/>
      <c r="Q909" s="603"/>
      <c r="R909" s="603"/>
      <c r="S909" s="603"/>
      <c r="T909" s="604"/>
      <c r="AT909" s="600" t="s">
        <v>205</v>
      </c>
      <c r="AU909" s="600" t="s">
        <v>89</v>
      </c>
      <c r="AV909" s="599" t="s">
        <v>11</v>
      </c>
      <c r="AW909" s="599" t="s">
        <v>43</v>
      </c>
      <c r="AX909" s="599" t="s">
        <v>82</v>
      </c>
      <c r="AY909" s="600" t="s">
        <v>197</v>
      </c>
    </row>
    <row r="910" spans="2:51" s="606" customFormat="1">
      <c r="B910" s="605"/>
      <c r="D910" s="594" t="s">
        <v>205</v>
      </c>
      <c r="E910" s="607" t="s">
        <v>5</v>
      </c>
      <c r="F910" s="608" t="s">
        <v>2524</v>
      </c>
      <c r="H910" s="609">
        <v>17.251999999999999</v>
      </c>
      <c r="L910" s="605"/>
      <c r="M910" s="610"/>
      <c r="N910" s="611"/>
      <c r="O910" s="611"/>
      <c r="P910" s="611"/>
      <c r="Q910" s="611"/>
      <c r="R910" s="611"/>
      <c r="S910" s="611"/>
      <c r="T910" s="612"/>
      <c r="AT910" s="607" t="s">
        <v>205</v>
      </c>
      <c r="AU910" s="607" t="s">
        <v>89</v>
      </c>
      <c r="AV910" s="606" t="s">
        <v>89</v>
      </c>
      <c r="AW910" s="606" t="s">
        <v>43</v>
      </c>
      <c r="AX910" s="606" t="s">
        <v>82</v>
      </c>
      <c r="AY910" s="607" t="s">
        <v>197</v>
      </c>
    </row>
    <row r="911" spans="2:51" s="622" customFormat="1">
      <c r="B911" s="621"/>
      <c r="D911" s="594" t="s">
        <v>205</v>
      </c>
      <c r="E911" s="623" t="s">
        <v>5</v>
      </c>
      <c r="F911" s="624" t="s">
        <v>2236</v>
      </c>
      <c r="H911" s="625">
        <v>17.251999999999999</v>
      </c>
      <c r="L911" s="621"/>
      <c r="M911" s="626"/>
      <c r="N911" s="627"/>
      <c r="O911" s="627"/>
      <c r="P911" s="627"/>
      <c r="Q911" s="627"/>
      <c r="R911" s="627"/>
      <c r="S911" s="627"/>
      <c r="T911" s="628"/>
      <c r="AT911" s="623" t="s">
        <v>205</v>
      </c>
      <c r="AU911" s="623" t="s">
        <v>89</v>
      </c>
      <c r="AV911" s="622" t="s">
        <v>114</v>
      </c>
      <c r="AW911" s="622" t="s">
        <v>43</v>
      </c>
      <c r="AX911" s="622" t="s">
        <v>82</v>
      </c>
      <c r="AY911" s="623" t="s">
        <v>197</v>
      </c>
    </row>
    <row r="912" spans="2:51" s="614" customFormat="1">
      <c r="B912" s="613"/>
      <c r="D912" s="594" t="s">
        <v>205</v>
      </c>
      <c r="E912" s="615" t="s">
        <v>5</v>
      </c>
      <c r="F912" s="616" t="s">
        <v>210</v>
      </c>
      <c r="H912" s="617">
        <v>89.161000000000001</v>
      </c>
      <c r="L912" s="613"/>
      <c r="M912" s="618"/>
      <c r="N912" s="619"/>
      <c r="O912" s="619"/>
      <c r="P912" s="619"/>
      <c r="Q912" s="619"/>
      <c r="R912" s="619"/>
      <c r="S912" s="619"/>
      <c r="T912" s="620"/>
      <c r="AT912" s="615" t="s">
        <v>205</v>
      </c>
      <c r="AU912" s="615" t="s">
        <v>89</v>
      </c>
      <c r="AV912" s="614" t="s">
        <v>129</v>
      </c>
      <c r="AW912" s="614" t="s">
        <v>43</v>
      </c>
      <c r="AX912" s="614" t="s">
        <v>11</v>
      </c>
      <c r="AY912" s="615" t="s">
        <v>197</v>
      </c>
    </row>
    <row r="913" spans="2:65" s="492" customFormat="1" ht="38.25" customHeight="1">
      <c r="B913" s="493"/>
      <c r="C913" s="572" t="s">
        <v>1293</v>
      </c>
      <c r="D913" s="572" t="s">
        <v>199</v>
      </c>
      <c r="E913" s="573" t="s">
        <v>321</v>
      </c>
      <c r="F913" s="574" t="s">
        <v>322</v>
      </c>
      <c r="G913" s="575" t="s">
        <v>290</v>
      </c>
      <c r="H913" s="576">
        <v>351.80799999999999</v>
      </c>
      <c r="I913" s="7"/>
      <c r="J913" s="577">
        <f>ROUND(I913*H913,0)</f>
        <v>0</v>
      </c>
      <c r="K913" s="574" t="s">
        <v>203</v>
      </c>
      <c r="L913" s="493"/>
      <c r="M913" s="578" t="s">
        <v>5</v>
      </c>
      <c r="N913" s="579" t="s">
        <v>53</v>
      </c>
      <c r="O913" s="494"/>
      <c r="P913" s="580">
        <f>O913*H913</f>
        <v>0</v>
      </c>
      <c r="Q913" s="580">
        <v>2.15E-3</v>
      </c>
      <c r="R913" s="580">
        <f>Q913*H913</f>
        <v>0.75638720000000004</v>
      </c>
      <c r="S913" s="580">
        <v>0</v>
      </c>
      <c r="T913" s="581">
        <f>S913*H913</f>
        <v>0</v>
      </c>
      <c r="AR913" s="482" t="s">
        <v>129</v>
      </c>
      <c r="AT913" s="482" t="s">
        <v>199</v>
      </c>
      <c r="AU913" s="482" t="s">
        <v>89</v>
      </c>
      <c r="AY913" s="482" t="s">
        <v>197</v>
      </c>
      <c r="BE913" s="582">
        <f>IF(N913="základní",J913,0)</f>
        <v>0</v>
      </c>
      <c r="BF913" s="582">
        <f>IF(N913="snížená",J913,0)</f>
        <v>0</v>
      </c>
      <c r="BG913" s="582">
        <f>IF(N913="zákl. přenesená",J913,0)</f>
        <v>0</v>
      </c>
      <c r="BH913" s="582">
        <f>IF(N913="sníž. přenesená",J913,0)</f>
        <v>0</v>
      </c>
      <c r="BI913" s="582">
        <f>IF(N913="nulová",J913,0)</f>
        <v>0</v>
      </c>
      <c r="BJ913" s="482" t="s">
        <v>11</v>
      </c>
      <c r="BK913" s="582">
        <f>ROUND(I913*H913,0)</f>
        <v>0</v>
      </c>
      <c r="BL913" s="482" t="s">
        <v>129</v>
      </c>
      <c r="BM913" s="482" t="s">
        <v>2525</v>
      </c>
    </row>
    <row r="914" spans="2:65" s="492" customFormat="1" ht="40.5">
      <c r="B914" s="493"/>
      <c r="D914" s="594" t="s">
        <v>257</v>
      </c>
      <c r="F914" s="595" t="s">
        <v>324</v>
      </c>
      <c r="L914" s="493"/>
      <c r="M914" s="596"/>
      <c r="N914" s="494"/>
      <c r="O914" s="494"/>
      <c r="P914" s="494"/>
      <c r="Q914" s="494"/>
      <c r="R914" s="494"/>
      <c r="S914" s="494"/>
      <c r="T914" s="597"/>
      <c r="AT914" s="482" t="s">
        <v>257</v>
      </c>
      <c r="AU914" s="482" t="s">
        <v>89</v>
      </c>
    </row>
    <row r="915" spans="2:65" s="599" customFormat="1">
      <c r="B915" s="598"/>
      <c r="D915" s="594" t="s">
        <v>205</v>
      </c>
      <c r="E915" s="600" t="s">
        <v>5</v>
      </c>
      <c r="F915" s="601" t="s">
        <v>2290</v>
      </c>
      <c r="H915" s="600" t="s">
        <v>5</v>
      </c>
      <c r="L915" s="598"/>
      <c r="M915" s="602"/>
      <c r="N915" s="603"/>
      <c r="O915" s="603"/>
      <c r="P915" s="603"/>
      <c r="Q915" s="603"/>
      <c r="R915" s="603"/>
      <c r="S915" s="603"/>
      <c r="T915" s="604"/>
      <c r="AT915" s="600" t="s">
        <v>205</v>
      </c>
      <c r="AU915" s="600" t="s">
        <v>89</v>
      </c>
      <c r="AV915" s="599" t="s">
        <v>11</v>
      </c>
      <c r="AW915" s="599" t="s">
        <v>43</v>
      </c>
      <c r="AX915" s="599" t="s">
        <v>82</v>
      </c>
      <c r="AY915" s="600" t="s">
        <v>197</v>
      </c>
    </row>
    <row r="916" spans="2:65" s="599" customFormat="1">
      <c r="B916" s="598"/>
      <c r="D916" s="594" t="s">
        <v>205</v>
      </c>
      <c r="E916" s="600" t="s">
        <v>5</v>
      </c>
      <c r="F916" s="601" t="s">
        <v>2511</v>
      </c>
      <c r="H916" s="600" t="s">
        <v>5</v>
      </c>
      <c r="L916" s="598"/>
      <c r="M916" s="602"/>
      <c r="N916" s="603"/>
      <c r="O916" s="603"/>
      <c r="P916" s="603"/>
      <c r="Q916" s="603"/>
      <c r="R916" s="603"/>
      <c r="S916" s="603"/>
      <c r="T916" s="604"/>
      <c r="AT916" s="600" t="s">
        <v>205</v>
      </c>
      <c r="AU916" s="600" t="s">
        <v>89</v>
      </c>
      <c r="AV916" s="599" t="s">
        <v>11</v>
      </c>
      <c r="AW916" s="599" t="s">
        <v>43</v>
      </c>
      <c r="AX916" s="599" t="s">
        <v>82</v>
      </c>
      <c r="AY916" s="600" t="s">
        <v>197</v>
      </c>
    </row>
    <row r="917" spans="2:65" s="606" customFormat="1">
      <c r="B917" s="605"/>
      <c r="D917" s="594" t="s">
        <v>205</v>
      </c>
      <c r="E917" s="607" t="s">
        <v>5</v>
      </c>
      <c r="F917" s="608" t="s">
        <v>2513</v>
      </c>
      <c r="H917" s="609">
        <v>6.5209999999999999</v>
      </c>
      <c r="L917" s="605"/>
      <c r="M917" s="610"/>
      <c r="N917" s="611"/>
      <c r="O917" s="611"/>
      <c r="P917" s="611"/>
      <c r="Q917" s="611"/>
      <c r="R917" s="611"/>
      <c r="S917" s="611"/>
      <c r="T917" s="612"/>
      <c r="AT917" s="607" t="s">
        <v>205</v>
      </c>
      <c r="AU917" s="607" t="s">
        <v>89</v>
      </c>
      <c r="AV917" s="606" t="s">
        <v>89</v>
      </c>
      <c r="AW917" s="606" t="s">
        <v>43</v>
      </c>
      <c r="AX917" s="606" t="s">
        <v>82</v>
      </c>
      <c r="AY917" s="607" t="s">
        <v>197</v>
      </c>
    </row>
    <row r="918" spans="2:65" s="606" customFormat="1">
      <c r="B918" s="605"/>
      <c r="D918" s="594" t="s">
        <v>205</v>
      </c>
      <c r="E918" s="607" t="s">
        <v>5</v>
      </c>
      <c r="F918" s="608" t="s">
        <v>2526</v>
      </c>
      <c r="H918" s="609">
        <v>10.61</v>
      </c>
      <c r="L918" s="605"/>
      <c r="M918" s="610"/>
      <c r="N918" s="611"/>
      <c r="O918" s="611"/>
      <c r="P918" s="611"/>
      <c r="Q918" s="611"/>
      <c r="R918" s="611"/>
      <c r="S918" s="611"/>
      <c r="T918" s="612"/>
      <c r="AT918" s="607" t="s">
        <v>205</v>
      </c>
      <c r="AU918" s="607" t="s">
        <v>89</v>
      </c>
      <c r="AV918" s="606" t="s">
        <v>89</v>
      </c>
      <c r="AW918" s="606" t="s">
        <v>43</v>
      </c>
      <c r="AX918" s="606" t="s">
        <v>82</v>
      </c>
      <c r="AY918" s="607" t="s">
        <v>197</v>
      </c>
    </row>
    <row r="919" spans="2:65" s="622" customFormat="1">
      <c r="B919" s="621"/>
      <c r="D919" s="594" t="s">
        <v>205</v>
      </c>
      <c r="E919" s="623" t="s">
        <v>5</v>
      </c>
      <c r="F919" s="624" t="s">
        <v>2527</v>
      </c>
      <c r="H919" s="625">
        <v>17.131</v>
      </c>
      <c r="L919" s="621"/>
      <c r="M919" s="626"/>
      <c r="N919" s="627"/>
      <c r="O919" s="627"/>
      <c r="P919" s="627"/>
      <c r="Q919" s="627"/>
      <c r="R919" s="627"/>
      <c r="S919" s="627"/>
      <c r="T919" s="628"/>
      <c r="AT919" s="623" t="s">
        <v>205</v>
      </c>
      <c r="AU919" s="623" t="s">
        <v>89</v>
      </c>
      <c r="AV919" s="622" t="s">
        <v>114</v>
      </c>
      <c r="AW919" s="622" t="s">
        <v>43</v>
      </c>
      <c r="AX919" s="622" t="s">
        <v>82</v>
      </c>
      <c r="AY919" s="623" t="s">
        <v>197</v>
      </c>
    </row>
    <row r="920" spans="2:65" s="606" customFormat="1">
      <c r="B920" s="605"/>
      <c r="D920" s="594" t="s">
        <v>205</v>
      </c>
      <c r="E920" s="607" t="s">
        <v>5</v>
      </c>
      <c r="F920" s="608" t="s">
        <v>2513</v>
      </c>
      <c r="H920" s="609">
        <v>6.5209999999999999</v>
      </c>
      <c r="L920" s="605"/>
      <c r="M920" s="610"/>
      <c r="N920" s="611"/>
      <c r="O920" s="611"/>
      <c r="P920" s="611"/>
      <c r="Q920" s="611"/>
      <c r="R920" s="611"/>
      <c r="S920" s="611"/>
      <c r="T920" s="612"/>
      <c r="AT920" s="607" t="s">
        <v>205</v>
      </c>
      <c r="AU920" s="607" t="s">
        <v>89</v>
      </c>
      <c r="AV920" s="606" t="s">
        <v>89</v>
      </c>
      <c r="AW920" s="606" t="s">
        <v>43</v>
      </c>
      <c r="AX920" s="606" t="s">
        <v>82</v>
      </c>
      <c r="AY920" s="607" t="s">
        <v>197</v>
      </c>
    </row>
    <row r="921" spans="2:65" s="606" customFormat="1">
      <c r="B921" s="605"/>
      <c r="D921" s="594" t="s">
        <v>205</v>
      </c>
      <c r="E921" s="607" t="s">
        <v>5</v>
      </c>
      <c r="F921" s="608" t="s">
        <v>2526</v>
      </c>
      <c r="H921" s="609">
        <v>10.61</v>
      </c>
      <c r="L921" s="605"/>
      <c r="M921" s="610"/>
      <c r="N921" s="611"/>
      <c r="O921" s="611"/>
      <c r="P921" s="611"/>
      <c r="Q921" s="611"/>
      <c r="R921" s="611"/>
      <c r="S921" s="611"/>
      <c r="T921" s="612"/>
      <c r="AT921" s="607" t="s">
        <v>205</v>
      </c>
      <c r="AU921" s="607" t="s">
        <v>89</v>
      </c>
      <c r="AV921" s="606" t="s">
        <v>89</v>
      </c>
      <c r="AW921" s="606" t="s">
        <v>43</v>
      </c>
      <c r="AX921" s="606" t="s">
        <v>82</v>
      </c>
      <c r="AY921" s="607" t="s">
        <v>197</v>
      </c>
    </row>
    <row r="922" spans="2:65" s="622" customFormat="1">
      <c r="B922" s="621"/>
      <c r="D922" s="594" t="s">
        <v>205</v>
      </c>
      <c r="E922" s="623" t="s">
        <v>5</v>
      </c>
      <c r="F922" s="624" t="s">
        <v>2528</v>
      </c>
      <c r="H922" s="625">
        <v>17.131</v>
      </c>
      <c r="L922" s="621"/>
      <c r="M922" s="626"/>
      <c r="N922" s="627"/>
      <c r="O922" s="627"/>
      <c r="P922" s="627"/>
      <c r="Q922" s="627"/>
      <c r="R922" s="627"/>
      <c r="S922" s="627"/>
      <c r="T922" s="628"/>
      <c r="AT922" s="623" t="s">
        <v>205</v>
      </c>
      <c r="AU922" s="623" t="s">
        <v>89</v>
      </c>
      <c r="AV922" s="622" t="s">
        <v>114</v>
      </c>
      <c r="AW922" s="622" t="s">
        <v>43</v>
      </c>
      <c r="AX922" s="622" t="s">
        <v>82</v>
      </c>
      <c r="AY922" s="623" t="s">
        <v>197</v>
      </c>
    </row>
    <row r="923" spans="2:65" s="606" customFormat="1">
      <c r="B923" s="605"/>
      <c r="D923" s="594" t="s">
        <v>205</v>
      </c>
      <c r="E923" s="607" t="s">
        <v>5</v>
      </c>
      <c r="F923" s="608" t="s">
        <v>2513</v>
      </c>
      <c r="H923" s="609">
        <v>6.5209999999999999</v>
      </c>
      <c r="L923" s="605"/>
      <c r="M923" s="610"/>
      <c r="N923" s="611"/>
      <c r="O923" s="611"/>
      <c r="P923" s="611"/>
      <c r="Q923" s="611"/>
      <c r="R923" s="611"/>
      <c r="S923" s="611"/>
      <c r="T923" s="612"/>
      <c r="AT923" s="607" t="s">
        <v>205</v>
      </c>
      <c r="AU923" s="607" t="s">
        <v>89</v>
      </c>
      <c r="AV923" s="606" t="s">
        <v>89</v>
      </c>
      <c r="AW923" s="606" t="s">
        <v>43</v>
      </c>
      <c r="AX923" s="606" t="s">
        <v>82</v>
      </c>
      <c r="AY923" s="607" t="s">
        <v>197</v>
      </c>
    </row>
    <row r="924" spans="2:65" s="606" customFormat="1">
      <c r="B924" s="605"/>
      <c r="D924" s="594" t="s">
        <v>205</v>
      </c>
      <c r="E924" s="607" t="s">
        <v>5</v>
      </c>
      <c r="F924" s="608" t="s">
        <v>2526</v>
      </c>
      <c r="H924" s="609">
        <v>10.61</v>
      </c>
      <c r="L924" s="605"/>
      <c r="M924" s="610"/>
      <c r="N924" s="611"/>
      <c r="O924" s="611"/>
      <c r="P924" s="611"/>
      <c r="Q924" s="611"/>
      <c r="R924" s="611"/>
      <c r="S924" s="611"/>
      <c r="T924" s="612"/>
      <c r="AT924" s="607" t="s">
        <v>205</v>
      </c>
      <c r="AU924" s="607" t="s">
        <v>89</v>
      </c>
      <c r="AV924" s="606" t="s">
        <v>89</v>
      </c>
      <c r="AW924" s="606" t="s">
        <v>43</v>
      </c>
      <c r="AX924" s="606" t="s">
        <v>82</v>
      </c>
      <c r="AY924" s="607" t="s">
        <v>197</v>
      </c>
    </row>
    <row r="925" spans="2:65" s="622" customFormat="1">
      <c r="B925" s="621"/>
      <c r="D925" s="594" t="s">
        <v>205</v>
      </c>
      <c r="E925" s="623" t="s">
        <v>5</v>
      </c>
      <c r="F925" s="624" t="s">
        <v>2529</v>
      </c>
      <c r="H925" s="625">
        <v>17.131</v>
      </c>
      <c r="L925" s="621"/>
      <c r="M925" s="626"/>
      <c r="N925" s="627"/>
      <c r="O925" s="627"/>
      <c r="P925" s="627"/>
      <c r="Q925" s="627"/>
      <c r="R925" s="627"/>
      <c r="S925" s="627"/>
      <c r="T925" s="628"/>
      <c r="AT925" s="623" t="s">
        <v>205</v>
      </c>
      <c r="AU925" s="623" t="s">
        <v>89</v>
      </c>
      <c r="AV925" s="622" t="s">
        <v>114</v>
      </c>
      <c r="AW925" s="622" t="s">
        <v>43</v>
      </c>
      <c r="AX925" s="622" t="s">
        <v>82</v>
      </c>
      <c r="AY925" s="623" t="s">
        <v>197</v>
      </c>
    </row>
    <row r="926" spans="2:65" s="606" customFormat="1">
      <c r="B926" s="605"/>
      <c r="D926" s="594" t="s">
        <v>205</v>
      </c>
      <c r="E926" s="607" t="s">
        <v>5</v>
      </c>
      <c r="F926" s="608" t="s">
        <v>2513</v>
      </c>
      <c r="H926" s="609">
        <v>6.5209999999999999</v>
      </c>
      <c r="L926" s="605"/>
      <c r="M926" s="610"/>
      <c r="N926" s="611"/>
      <c r="O926" s="611"/>
      <c r="P926" s="611"/>
      <c r="Q926" s="611"/>
      <c r="R926" s="611"/>
      <c r="S926" s="611"/>
      <c r="T926" s="612"/>
      <c r="AT926" s="607" t="s">
        <v>205</v>
      </c>
      <c r="AU926" s="607" t="s">
        <v>89</v>
      </c>
      <c r="AV926" s="606" t="s">
        <v>89</v>
      </c>
      <c r="AW926" s="606" t="s">
        <v>43</v>
      </c>
      <c r="AX926" s="606" t="s">
        <v>82</v>
      </c>
      <c r="AY926" s="607" t="s">
        <v>197</v>
      </c>
    </row>
    <row r="927" spans="2:65" s="606" customFormat="1">
      <c r="B927" s="605"/>
      <c r="D927" s="594" t="s">
        <v>205</v>
      </c>
      <c r="E927" s="607" t="s">
        <v>5</v>
      </c>
      <c r="F927" s="608" t="s">
        <v>2526</v>
      </c>
      <c r="H927" s="609">
        <v>10.61</v>
      </c>
      <c r="L927" s="605"/>
      <c r="M927" s="610"/>
      <c r="N927" s="611"/>
      <c r="O927" s="611"/>
      <c r="P927" s="611"/>
      <c r="Q927" s="611"/>
      <c r="R927" s="611"/>
      <c r="S927" s="611"/>
      <c r="T927" s="612"/>
      <c r="AT927" s="607" t="s">
        <v>205</v>
      </c>
      <c r="AU927" s="607" t="s">
        <v>89</v>
      </c>
      <c r="AV927" s="606" t="s">
        <v>89</v>
      </c>
      <c r="AW927" s="606" t="s">
        <v>43</v>
      </c>
      <c r="AX927" s="606" t="s">
        <v>82</v>
      </c>
      <c r="AY927" s="607" t="s">
        <v>197</v>
      </c>
    </row>
    <row r="928" spans="2:65" s="622" customFormat="1">
      <c r="B928" s="621"/>
      <c r="D928" s="594" t="s">
        <v>205</v>
      </c>
      <c r="E928" s="623" t="s">
        <v>5</v>
      </c>
      <c r="F928" s="624" t="s">
        <v>2530</v>
      </c>
      <c r="H928" s="625">
        <v>17.131</v>
      </c>
      <c r="L928" s="621"/>
      <c r="M928" s="626"/>
      <c r="N928" s="627"/>
      <c r="O928" s="627"/>
      <c r="P928" s="627"/>
      <c r="Q928" s="627"/>
      <c r="R928" s="627"/>
      <c r="S928" s="627"/>
      <c r="T928" s="628"/>
      <c r="AT928" s="623" t="s">
        <v>205</v>
      </c>
      <c r="AU928" s="623" t="s">
        <v>89</v>
      </c>
      <c r="AV928" s="622" t="s">
        <v>114</v>
      </c>
      <c r="AW928" s="622" t="s">
        <v>43</v>
      </c>
      <c r="AX928" s="622" t="s">
        <v>82</v>
      </c>
      <c r="AY928" s="623" t="s">
        <v>197</v>
      </c>
    </row>
    <row r="929" spans="2:51" s="606" customFormat="1">
      <c r="B929" s="605"/>
      <c r="D929" s="594" t="s">
        <v>205</v>
      </c>
      <c r="E929" s="607" t="s">
        <v>5</v>
      </c>
      <c r="F929" s="608" t="s">
        <v>2513</v>
      </c>
      <c r="H929" s="609">
        <v>6.5209999999999999</v>
      </c>
      <c r="L929" s="605"/>
      <c r="M929" s="610"/>
      <c r="N929" s="611"/>
      <c r="O929" s="611"/>
      <c r="P929" s="611"/>
      <c r="Q929" s="611"/>
      <c r="R929" s="611"/>
      <c r="S929" s="611"/>
      <c r="T929" s="612"/>
      <c r="AT929" s="607" t="s">
        <v>205</v>
      </c>
      <c r="AU929" s="607" t="s">
        <v>89</v>
      </c>
      <c r="AV929" s="606" t="s">
        <v>89</v>
      </c>
      <c r="AW929" s="606" t="s">
        <v>43</v>
      </c>
      <c r="AX929" s="606" t="s">
        <v>82</v>
      </c>
      <c r="AY929" s="607" t="s">
        <v>197</v>
      </c>
    </row>
    <row r="930" spans="2:51" s="606" customFormat="1">
      <c r="B930" s="605"/>
      <c r="D930" s="594" t="s">
        <v>205</v>
      </c>
      <c r="E930" s="607" t="s">
        <v>5</v>
      </c>
      <c r="F930" s="608" t="s">
        <v>2526</v>
      </c>
      <c r="H930" s="609">
        <v>10.61</v>
      </c>
      <c r="L930" s="605"/>
      <c r="M930" s="610"/>
      <c r="N930" s="611"/>
      <c r="O930" s="611"/>
      <c r="P930" s="611"/>
      <c r="Q930" s="611"/>
      <c r="R930" s="611"/>
      <c r="S930" s="611"/>
      <c r="T930" s="612"/>
      <c r="AT930" s="607" t="s">
        <v>205</v>
      </c>
      <c r="AU930" s="607" t="s">
        <v>89</v>
      </c>
      <c r="AV930" s="606" t="s">
        <v>89</v>
      </c>
      <c r="AW930" s="606" t="s">
        <v>43</v>
      </c>
      <c r="AX930" s="606" t="s">
        <v>82</v>
      </c>
      <c r="AY930" s="607" t="s">
        <v>197</v>
      </c>
    </row>
    <row r="931" spans="2:51" s="622" customFormat="1">
      <c r="B931" s="621"/>
      <c r="D931" s="594" t="s">
        <v>205</v>
      </c>
      <c r="E931" s="623" t="s">
        <v>5</v>
      </c>
      <c r="F931" s="624" t="s">
        <v>2531</v>
      </c>
      <c r="H931" s="625">
        <v>17.131</v>
      </c>
      <c r="L931" s="621"/>
      <c r="M931" s="626"/>
      <c r="N931" s="627"/>
      <c r="O931" s="627"/>
      <c r="P931" s="627"/>
      <c r="Q931" s="627"/>
      <c r="R931" s="627"/>
      <c r="S931" s="627"/>
      <c r="T931" s="628"/>
      <c r="AT931" s="623" t="s">
        <v>205</v>
      </c>
      <c r="AU931" s="623" t="s">
        <v>89</v>
      </c>
      <c r="AV931" s="622" t="s">
        <v>114</v>
      </c>
      <c r="AW931" s="622" t="s">
        <v>43</v>
      </c>
      <c r="AX931" s="622" t="s">
        <v>82</v>
      </c>
      <c r="AY931" s="623" t="s">
        <v>197</v>
      </c>
    </row>
    <row r="932" spans="2:51" s="606" customFormat="1">
      <c r="B932" s="605"/>
      <c r="D932" s="594" t="s">
        <v>205</v>
      </c>
      <c r="E932" s="607" t="s">
        <v>5</v>
      </c>
      <c r="F932" s="608" t="s">
        <v>2519</v>
      </c>
      <c r="H932" s="609">
        <v>10.32</v>
      </c>
      <c r="L932" s="605"/>
      <c r="M932" s="610"/>
      <c r="N932" s="611"/>
      <c r="O932" s="611"/>
      <c r="P932" s="611"/>
      <c r="Q932" s="611"/>
      <c r="R932" s="611"/>
      <c r="S932" s="611"/>
      <c r="T932" s="612"/>
      <c r="AT932" s="607" t="s">
        <v>205</v>
      </c>
      <c r="AU932" s="607" t="s">
        <v>89</v>
      </c>
      <c r="AV932" s="606" t="s">
        <v>89</v>
      </c>
      <c r="AW932" s="606" t="s">
        <v>43</v>
      </c>
      <c r="AX932" s="606" t="s">
        <v>82</v>
      </c>
      <c r="AY932" s="607" t="s">
        <v>197</v>
      </c>
    </row>
    <row r="933" spans="2:51" s="606" customFormat="1">
      <c r="B933" s="605"/>
      <c r="D933" s="594" t="s">
        <v>205</v>
      </c>
      <c r="E933" s="607" t="s">
        <v>5</v>
      </c>
      <c r="F933" s="608" t="s">
        <v>2532</v>
      </c>
      <c r="H933" s="609">
        <v>6.8419999999999996</v>
      </c>
      <c r="L933" s="605"/>
      <c r="M933" s="610"/>
      <c r="N933" s="611"/>
      <c r="O933" s="611"/>
      <c r="P933" s="611"/>
      <c r="Q933" s="611"/>
      <c r="R933" s="611"/>
      <c r="S933" s="611"/>
      <c r="T933" s="612"/>
      <c r="AT933" s="607" t="s">
        <v>205</v>
      </c>
      <c r="AU933" s="607" t="s">
        <v>89</v>
      </c>
      <c r="AV933" s="606" t="s">
        <v>89</v>
      </c>
      <c r="AW933" s="606" t="s">
        <v>43</v>
      </c>
      <c r="AX933" s="606" t="s">
        <v>82</v>
      </c>
      <c r="AY933" s="607" t="s">
        <v>197</v>
      </c>
    </row>
    <row r="934" spans="2:51" s="622" customFormat="1">
      <c r="B934" s="621"/>
      <c r="D934" s="594" t="s">
        <v>205</v>
      </c>
      <c r="E934" s="623" t="s">
        <v>5</v>
      </c>
      <c r="F934" s="624" t="s">
        <v>2236</v>
      </c>
      <c r="H934" s="625">
        <v>17.161999999999999</v>
      </c>
      <c r="L934" s="621"/>
      <c r="M934" s="626"/>
      <c r="N934" s="627"/>
      <c r="O934" s="627"/>
      <c r="P934" s="627"/>
      <c r="Q934" s="627"/>
      <c r="R934" s="627"/>
      <c r="S934" s="627"/>
      <c r="T934" s="628"/>
      <c r="AT934" s="623" t="s">
        <v>205</v>
      </c>
      <c r="AU934" s="623" t="s">
        <v>89</v>
      </c>
      <c r="AV934" s="622" t="s">
        <v>114</v>
      </c>
      <c r="AW934" s="622" t="s">
        <v>43</v>
      </c>
      <c r="AX934" s="622" t="s">
        <v>82</v>
      </c>
      <c r="AY934" s="623" t="s">
        <v>197</v>
      </c>
    </row>
    <row r="935" spans="2:51" s="599" customFormat="1">
      <c r="B935" s="598"/>
      <c r="D935" s="594" t="s">
        <v>205</v>
      </c>
      <c r="E935" s="600" t="s">
        <v>5</v>
      </c>
      <c r="F935" s="601" t="s">
        <v>259</v>
      </c>
      <c r="H935" s="600" t="s">
        <v>5</v>
      </c>
      <c r="L935" s="598"/>
      <c r="M935" s="602"/>
      <c r="N935" s="603"/>
      <c r="O935" s="603"/>
      <c r="P935" s="603"/>
      <c r="Q935" s="603"/>
      <c r="R935" s="603"/>
      <c r="S935" s="603"/>
      <c r="T935" s="604"/>
      <c r="AT935" s="600" t="s">
        <v>205</v>
      </c>
      <c r="AU935" s="600" t="s">
        <v>89</v>
      </c>
      <c r="AV935" s="599" t="s">
        <v>11</v>
      </c>
      <c r="AW935" s="599" t="s">
        <v>43</v>
      </c>
      <c r="AX935" s="599" t="s">
        <v>82</v>
      </c>
      <c r="AY935" s="600" t="s">
        <v>197</v>
      </c>
    </row>
    <row r="936" spans="2:51" s="599" customFormat="1">
      <c r="B936" s="598"/>
      <c r="D936" s="594" t="s">
        <v>205</v>
      </c>
      <c r="E936" s="600" t="s">
        <v>5</v>
      </c>
      <c r="F936" s="601" t="s">
        <v>2533</v>
      </c>
      <c r="H936" s="600" t="s">
        <v>5</v>
      </c>
      <c r="L936" s="598"/>
      <c r="M936" s="602"/>
      <c r="N936" s="603"/>
      <c r="O936" s="603"/>
      <c r="P936" s="603"/>
      <c r="Q936" s="603"/>
      <c r="R936" s="603"/>
      <c r="S936" s="603"/>
      <c r="T936" s="604"/>
      <c r="AT936" s="600" t="s">
        <v>205</v>
      </c>
      <c r="AU936" s="600" t="s">
        <v>89</v>
      </c>
      <c r="AV936" s="599" t="s">
        <v>11</v>
      </c>
      <c r="AW936" s="599" t="s">
        <v>43</v>
      </c>
      <c r="AX936" s="599" t="s">
        <v>82</v>
      </c>
      <c r="AY936" s="600" t="s">
        <v>197</v>
      </c>
    </row>
    <row r="937" spans="2:51" s="606" customFormat="1">
      <c r="B937" s="605"/>
      <c r="D937" s="594" t="s">
        <v>205</v>
      </c>
      <c r="E937" s="607" t="s">
        <v>5</v>
      </c>
      <c r="F937" s="608" t="s">
        <v>2534</v>
      </c>
      <c r="H937" s="609">
        <v>126.1</v>
      </c>
      <c r="L937" s="605"/>
      <c r="M937" s="610"/>
      <c r="N937" s="611"/>
      <c r="O937" s="611"/>
      <c r="P937" s="611"/>
      <c r="Q937" s="611"/>
      <c r="R937" s="611"/>
      <c r="S937" s="611"/>
      <c r="T937" s="612"/>
      <c r="AT937" s="607" t="s">
        <v>205</v>
      </c>
      <c r="AU937" s="607" t="s">
        <v>89</v>
      </c>
      <c r="AV937" s="606" t="s">
        <v>89</v>
      </c>
      <c r="AW937" s="606" t="s">
        <v>43</v>
      </c>
      <c r="AX937" s="606" t="s">
        <v>82</v>
      </c>
      <c r="AY937" s="607" t="s">
        <v>197</v>
      </c>
    </row>
    <row r="938" spans="2:51" s="606" customFormat="1">
      <c r="B938" s="605"/>
      <c r="D938" s="594" t="s">
        <v>205</v>
      </c>
      <c r="E938" s="607" t="s">
        <v>5</v>
      </c>
      <c r="F938" s="608" t="s">
        <v>2535</v>
      </c>
      <c r="H938" s="609">
        <v>7.7910000000000004</v>
      </c>
      <c r="L938" s="605"/>
      <c r="M938" s="610"/>
      <c r="N938" s="611"/>
      <c r="O938" s="611"/>
      <c r="P938" s="611"/>
      <c r="Q938" s="611"/>
      <c r="R938" s="611"/>
      <c r="S938" s="611"/>
      <c r="T938" s="612"/>
      <c r="AT938" s="607" t="s">
        <v>205</v>
      </c>
      <c r="AU938" s="607" t="s">
        <v>89</v>
      </c>
      <c r="AV938" s="606" t="s">
        <v>89</v>
      </c>
      <c r="AW938" s="606" t="s">
        <v>43</v>
      </c>
      <c r="AX938" s="606" t="s">
        <v>82</v>
      </c>
      <c r="AY938" s="607" t="s">
        <v>197</v>
      </c>
    </row>
    <row r="939" spans="2:51" s="622" customFormat="1">
      <c r="B939" s="621"/>
      <c r="D939" s="594" t="s">
        <v>205</v>
      </c>
      <c r="E939" s="623" t="s">
        <v>5</v>
      </c>
      <c r="F939" s="624" t="s">
        <v>2055</v>
      </c>
      <c r="H939" s="625">
        <v>133.89099999999999</v>
      </c>
      <c r="L939" s="621"/>
      <c r="M939" s="626"/>
      <c r="N939" s="627"/>
      <c r="O939" s="627"/>
      <c r="P939" s="627"/>
      <c r="Q939" s="627"/>
      <c r="R939" s="627"/>
      <c r="S939" s="627"/>
      <c r="T939" s="628"/>
      <c r="AT939" s="623" t="s">
        <v>205</v>
      </c>
      <c r="AU939" s="623" t="s">
        <v>89</v>
      </c>
      <c r="AV939" s="622" t="s">
        <v>114</v>
      </c>
      <c r="AW939" s="622" t="s">
        <v>43</v>
      </c>
      <c r="AX939" s="622" t="s">
        <v>82</v>
      </c>
      <c r="AY939" s="623" t="s">
        <v>197</v>
      </c>
    </row>
    <row r="940" spans="2:51" s="599" customFormat="1">
      <c r="B940" s="598"/>
      <c r="D940" s="594" t="s">
        <v>205</v>
      </c>
      <c r="E940" s="600" t="s">
        <v>5</v>
      </c>
      <c r="F940" s="601" t="s">
        <v>2283</v>
      </c>
      <c r="H940" s="600" t="s">
        <v>5</v>
      </c>
      <c r="L940" s="598"/>
      <c r="M940" s="602"/>
      <c r="N940" s="603"/>
      <c r="O940" s="603"/>
      <c r="P940" s="603"/>
      <c r="Q940" s="603"/>
      <c r="R940" s="603"/>
      <c r="S940" s="603"/>
      <c r="T940" s="604"/>
      <c r="AT940" s="600" t="s">
        <v>205</v>
      </c>
      <c r="AU940" s="600" t="s">
        <v>89</v>
      </c>
      <c r="AV940" s="599" t="s">
        <v>11</v>
      </c>
      <c r="AW940" s="599" t="s">
        <v>43</v>
      </c>
      <c r="AX940" s="599" t="s">
        <v>82</v>
      </c>
      <c r="AY940" s="600" t="s">
        <v>197</v>
      </c>
    </row>
    <row r="941" spans="2:51" s="599" customFormat="1">
      <c r="B941" s="598"/>
      <c r="D941" s="594" t="s">
        <v>205</v>
      </c>
      <c r="E941" s="600" t="s">
        <v>5</v>
      </c>
      <c r="F941" s="601" t="s">
        <v>2523</v>
      </c>
      <c r="H941" s="600" t="s">
        <v>5</v>
      </c>
      <c r="L941" s="598"/>
      <c r="M941" s="602"/>
      <c r="N941" s="603"/>
      <c r="O941" s="603"/>
      <c r="P941" s="603"/>
      <c r="Q941" s="603"/>
      <c r="R941" s="603"/>
      <c r="S941" s="603"/>
      <c r="T941" s="604"/>
      <c r="AT941" s="600" t="s">
        <v>205</v>
      </c>
      <c r="AU941" s="600" t="s">
        <v>89</v>
      </c>
      <c r="AV941" s="599" t="s">
        <v>11</v>
      </c>
      <c r="AW941" s="599" t="s">
        <v>43</v>
      </c>
      <c r="AX941" s="599" t="s">
        <v>82</v>
      </c>
      <c r="AY941" s="600" t="s">
        <v>197</v>
      </c>
    </row>
    <row r="942" spans="2:51" s="606" customFormat="1">
      <c r="B942" s="605"/>
      <c r="D942" s="594" t="s">
        <v>205</v>
      </c>
      <c r="E942" s="607" t="s">
        <v>5</v>
      </c>
      <c r="F942" s="608" t="s">
        <v>2536</v>
      </c>
      <c r="H942" s="609">
        <v>13.815</v>
      </c>
      <c r="L942" s="605"/>
      <c r="M942" s="610"/>
      <c r="N942" s="611"/>
      <c r="O942" s="611"/>
      <c r="P942" s="611"/>
      <c r="Q942" s="611"/>
      <c r="R942" s="611"/>
      <c r="S942" s="611"/>
      <c r="T942" s="612"/>
      <c r="AT942" s="607" t="s">
        <v>205</v>
      </c>
      <c r="AU942" s="607" t="s">
        <v>89</v>
      </c>
      <c r="AV942" s="606" t="s">
        <v>89</v>
      </c>
      <c r="AW942" s="606" t="s">
        <v>43</v>
      </c>
      <c r="AX942" s="606" t="s">
        <v>82</v>
      </c>
      <c r="AY942" s="607" t="s">
        <v>197</v>
      </c>
    </row>
    <row r="943" spans="2:51" s="606" customFormat="1">
      <c r="B943" s="605"/>
      <c r="D943" s="594" t="s">
        <v>205</v>
      </c>
      <c r="E943" s="607" t="s">
        <v>5</v>
      </c>
      <c r="F943" s="608" t="s">
        <v>2537</v>
      </c>
      <c r="H943" s="609">
        <v>101.285</v>
      </c>
      <c r="L943" s="605"/>
      <c r="M943" s="610"/>
      <c r="N943" s="611"/>
      <c r="O943" s="611"/>
      <c r="P943" s="611"/>
      <c r="Q943" s="611"/>
      <c r="R943" s="611"/>
      <c r="S943" s="611"/>
      <c r="T943" s="612"/>
      <c r="AT943" s="607" t="s">
        <v>205</v>
      </c>
      <c r="AU943" s="607" t="s">
        <v>89</v>
      </c>
      <c r="AV943" s="606" t="s">
        <v>89</v>
      </c>
      <c r="AW943" s="606" t="s">
        <v>43</v>
      </c>
      <c r="AX943" s="606" t="s">
        <v>82</v>
      </c>
      <c r="AY943" s="607" t="s">
        <v>197</v>
      </c>
    </row>
    <row r="944" spans="2:51" s="622" customFormat="1">
      <c r="B944" s="621"/>
      <c r="D944" s="594" t="s">
        <v>205</v>
      </c>
      <c r="E944" s="623" t="s">
        <v>5</v>
      </c>
      <c r="F944" s="624" t="s">
        <v>2236</v>
      </c>
      <c r="H944" s="625">
        <v>115.1</v>
      </c>
      <c r="L944" s="621"/>
      <c r="M944" s="626"/>
      <c r="N944" s="627"/>
      <c r="O944" s="627"/>
      <c r="P944" s="627"/>
      <c r="Q944" s="627"/>
      <c r="R944" s="627"/>
      <c r="S944" s="627"/>
      <c r="T944" s="628"/>
      <c r="AT944" s="623" t="s">
        <v>205</v>
      </c>
      <c r="AU944" s="623" t="s">
        <v>89</v>
      </c>
      <c r="AV944" s="622" t="s">
        <v>114</v>
      </c>
      <c r="AW944" s="622" t="s">
        <v>43</v>
      </c>
      <c r="AX944" s="622" t="s">
        <v>82</v>
      </c>
      <c r="AY944" s="623" t="s">
        <v>197</v>
      </c>
    </row>
    <row r="945" spans="2:65" s="614" customFormat="1">
      <c r="B945" s="613"/>
      <c r="D945" s="594" t="s">
        <v>205</v>
      </c>
      <c r="E945" s="615" t="s">
        <v>5</v>
      </c>
      <c r="F945" s="616" t="s">
        <v>210</v>
      </c>
      <c r="H945" s="617">
        <v>351.80799999999999</v>
      </c>
      <c r="L945" s="613"/>
      <c r="M945" s="618"/>
      <c r="N945" s="619"/>
      <c r="O945" s="619"/>
      <c r="P945" s="619"/>
      <c r="Q945" s="619"/>
      <c r="R945" s="619"/>
      <c r="S945" s="619"/>
      <c r="T945" s="620"/>
      <c r="AT945" s="615" t="s">
        <v>205</v>
      </c>
      <c r="AU945" s="615" t="s">
        <v>89</v>
      </c>
      <c r="AV945" s="614" t="s">
        <v>129</v>
      </c>
      <c r="AW945" s="614" t="s">
        <v>43</v>
      </c>
      <c r="AX945" s="614" t="s">
        <v>11</v>
      </c>
      <c r="AY945" s="615" t="s">
        <v>197</v>
      </c>
    </row>
    <row r="946" spans="2:65" s="492" customFormat="1" ht="38.25" customHeight="1">
      <c r="B946" s="493"/>
      <c r="C946" s="572" t="s">
        <v>1297</v>
      </c>
      <c r="D946" s="572" t="s">
        <v>199</v>
      </c>
      <c r="E946" s="573" t="s">
        <v>328</v>
      </c>
      <c r="F946" s="574" t="s">
        <v>329</v>
      </c>
      <c r="G946" s="575" t="s">
        <v>290</v>
      </c>
      <c r="H946" s="576">
        <v>351.80799999999999</v>
      </c>
      <c r="I946" s="7"/>
      <c r="J946" s="577">
        <f>ROUND(I946*H946,0)</f>
        <v>0</v>
      </c>
      <c r="K946" s="574" t="s">
        <v>203</v>
      </c>
      <c r="L946" s="493"/>
      <c r="M946" s="578" t="s">
        <v>5</v>
      </c>
      <c r="N946" s="579" t="s">
        <v>53</v>
      </c>
      <c r="O946" s="494"/>
      <c r="P946" s="580">
        <f>O946*H946</f>
        <v>0</v>
      </c>
      <c r="Q946" s="580">
        <v>0</v>
      </c>
      <c r="R946" s="580">
        <f>Q946*H946</f>
        <v>0</v>
      </c>
      <c r="S946" s="580">
        <v>0</v>
      </c>
      <c r="T946" s="581">
        <f>S946*H946</f>
        <v>0</v>
      </c>
      <c r="AR946" s="482" t="s">
        <v>129</v>
      </c>
      <c r="AT946" s="482" t="s">
        <v>199</v>
      </c>
      <c r="AU946" s="482" t="s">
        <v>89</v>
      </c>
      <c r="AY946" s="482" t="s">
        <v>197</v>
      </c>
      <c r="BE946" s="582">
        <f>IF(N946="základní",J946,0)</f>
        <v>0</v>
      </c>
      <c r="BF946" s="582">
        <f>IF(N946="snížená",J946,0)</f>
        <v>0</v>
      </c>
      <c r="BG946" s="582">
        <f>IF(N946="zákl. přenesená",J946,0)</f>
        <v>0</v>
      </c>
      <c r="BH946" s="582">
        <f>IF(N946="sníž. přenesená",J946,0)</f>
        <v>0</v>
      </c>
      <c r="BI946" s="582">
        <f>IF(N946="nulová",J946,0)</f>
        <v>0</v>
      </c>
      <c r="BJ946" s="482" t="s">
        <v>11</v>
      </c>
      <c r="BK946" s="582">
        <f>ROUND(I946*H946,0)</f>
        <v>0</v>
      </c>
      <c r="BL946" s="482" t="s">
        <v>129</v>
      </c>
      <c r="BM946" s="482" t="s">
        <v>2538</v>
      </c>
    </row>
    <row r="947" spans="2:65" s="492" customFormat="1" ht="40.5">
      <c r="B947" s="493"/>
      <c r="D947" s="594" t="s">
        <v>257</v>
      </c>
      <c r="F947" s="595" t="s">
        <v>324</v>
      </c>
      <c r="L947" s="493"/>
      <c r="M947" s="596"/>
      <c r="N947" s="494"/>
      <c r="O947" s="494"/>
      <c r="P947" s="494"/>
      <c r="Q947" s="494"/>
      <c r="R947" s="494"/>
      <c r="S947" s="494"/>
      <c r="T947" s="597"/>
      <c r="AT947" s="482" t="s">
        <v>257</v>
      </c>
      <c r="AU947" s="482" t="s">
        <v>89</v>
      </c>
    </row>
    <row r="948" spans="2:65" s="492" customFormat="1" ht="38.25" customHeight="1">
      <c r="B948" s="493"/>
      <c r="C948" s="572" t="s">
        <v>1303</v>
      </c>
      <c r="D948" s="572" t="s">
        <v>199</v>
      </c>
      <c r="E948" s="573" t="s">
        <v>2539</v>
      </c>
      <c r="F948" s="574" t="s">
        <v>2540</v>
      </c>
      <c r="G948" s="575" t="s">
        <v>290</v>
      </c>
      <c r="H948" s="576">
        <v>456.935</v>
      </c>
      <c r="I948" s="7"/>
      <c r="J948" s="577">
        <f>ROUND(I948*H948,0)</f>
        <v>0</v>
      </c>
      <c r="K948" s="574" t="s">
        <v>203</v>
      </c>
      <c r="L948" s="493"/>
      <c r="M948" s="578" t="s">
        <v>5</v>
      </c>
      <c r="N948" s="579" t="s">
        <v>53</v>
      </c>
      <c r="O948" s="494"/>
      <c r="P948" s="580">
        <f>O948*H948</f>
        <v>0</v>
      </c>
      <c r="Q948" s="580">
        <v>7.4700000000000001E-3</v>
      </c>
      <c r="R948" s="580">
        <f>Q948*H948</f>
        <v>3.41330445</v>
      </c>
      <c r="S948" s="580">
        <v>0</v>
      </c>
      <c r="T948" s="581">
        <f>S948*H948</f>
        <v>0</v>
      </c>
      <c r="AR948" s="482" t="s">
        <v>129</v>
      </c>
      <c r="AT948" s="482" t="s">
        <v>199</v>
      </c>
      <c r="AU948" s="482" t="s">
        <v>89</v>
      </c>
      <c r="AY948" s="482" t="s">
        <v>197</v>
      </c>
      <c r="BE948" s="582">
        <f>IF(N948="základní",J948,0)</f>
        <v>0</v>
      </c>
      <c r="BF948" s="582">
        <f>IF(N948="snížená",J948,0)</f>
        <v>0</v>
      </c>
      <c r="BG948" s="582">
        <f>IF(N948="zákl. přenesená",J948,0)</f>
        <v>0</v>
      </c>
      <c r="BH948" s="582">
        <f>IF(N948="sníž. přenesená",J948,0)</f>
        <v>0</v>
      </c>
      <c r="BI948" s="582">
        <f>IF(N948="nulová",J948,0)</f>
        <v>0</v>
      </c>
      <c r="BJ948" s="482" t="s">
        <v>11</v>
      </c>
      <c r="BK948" s="582">
        <f>ROUND(I948*H948,0)</f>
        <v>0</v>
      </c>
      <c r="BL948" s="482" t="s">
        <v>129</v>
      </c>
      <c r="BM948" s="482" t="s">
        <v>2541</v>
      </c>
    </row>
    <row r="949" spans="2:65" s="599" customFormat="1">
      <c r="B949" s="598"/>
      <c r="D949" s="594" t="s">
        <v>205</v>
      </c>
      <c r="E949" s="600" t="s">
        <v>5</v>
      </c>
      <c r="F949" s="601" t="s">
        <v>2290</v>
      </c>
      <c r="H949" s="600" t="s">
        <v>5</v>
      </c>
      <c r="L949" s="598"/>
      <c r="M949" s="602"/>
      <c r="N949" s="603"/>
      <c r="O949" s="603"/>
      <c r="P949" s="603"/>
      <c r="Q949" s="603"/>
      <c r="R949" s="603"/>
      <c r="S949" s="603"/>
      <c r="T949" s="604"/>
      <c r="AT949" s="600" t="s">
        <v>205</v>
      </c>
      <c r="AU949" s="600" t="s">
        <v>89</v>
      </c>
      <c r="AV949" s="599" t="s">
        <v>11</v>
      </c>
      <c r="AW949" s="599" t="s">
        <v>43</v>
      </c>
      <c r="AX949" s="599" t="s">
        <v>82</v>
      </c>
      <c r="AY949" s="600" t="s">
        <v>197</v>
      </c>
    </row>
    <row r="950" spans="2:65" s="599" customFormat="1">
      <c r="B950" s="598"/>
      <c r="D950" s="594" t="s">
        <v>205</v>
      </c>
      <c r="E950" s="600" t="s">
        <v>5</v>
      </c>
      <c r="F950" s="601" t="s">
        <v>2511</v>
      </c>
      <c r="H950" s="600" t="s">
        <v>5</v>
      </c>
      <c r="L950" s="598"/>
      <c r="M950" s="602"/>
      <c r="N950" s="603"/>
      <c r="O950" s="603"/>
      <c r="P950" s="603"/>
      <c r="Q950" s="603"/>
      <c r="R950" s="603"/>
      <c r="S950" s="603"/>
      <c r="T950" s="604"/>
      <c r="AT950" s="600" t="s">
        <v>205</v>
      </c>
      <c r="AU950" s="600" t="s">
        <v>89</v>
      </c>
      <c r="AV950" s="599" t="s">
        <v>11</v>
      </c>
      <c r="AW950" s="599" t="s">
        <v>43</v>
      </c>
      <c r="AX950" s="599" t="s">
        <v>82</v>
      </c>
      <c r="AY950" s="600" t="s">
        <v>197</v>
      </c>
    </row>
    <row r="951" spans="2:65" s="606" customFormat="1">
      <c r="B951" s="605"/>
      <c r="D951" s="594" t="s">
        <v>205</v>
      </c>
      <c r="E951" s="607" t="s">
        <v>5</v>
      </c>
      <c r="F951" s="608" t="s">
        <v>2542</v>
      </c>
      <c r="H951" s="609">
        <v>33.14</v>
      </c>
      <c r="L951" s="605"/>
      <c r="M951" s="610"/>
      <c r="N951" s="611"/>
      <c r="O951" s="611"/>
      <c r="P951" s="611"/>
      <c r="Q951" s="611"/>
      <c r="R951" s="611"/>
      <c r="S951" s="611"/>
      <c r="T951" s="612"/>
      <c r="AT951" s="607" t="s">
        <v>205</v>
      </c>
      <c r="AU951" s="607" t="s">
        <v>89</v>
      </c>
      <c r="AV951" s="606" t="s">
        <v>89</v>
      </c>
      <c r="AW951" s="606" t="s">
        <v>43</v>
      </c>
      <c r="AX951" s="606" t="s">
        <v>82</v>
      </c>
      <c r="AY951" s="607" t="s">
        <v>197</v>
      </c>
    </row>
    <row r="952" spans="2:65" s="622" customFormat="1">
      <c r="B952" s="621"/>
      <c r="D952" s="594" t="s">
        <v>205</v>
      </c>
      <c r="E952" s="623" t="s">
        <v>5</v>
      </c>
      <c r="F952" s="624" t="s">
        <v>222</v>
      </c>
      <c r="H952" s="625">
        <v>33.14</v>
      </c>
      <c r="L952" s="621"/>
      <c r="M952" s="626"/>
      <c r="N952" s="627"/>
      <c r="O952" s="627"/>
      <c r="P952" s="627"/>
      <c r="Q952" s="627"/>
      <c r="R952" s="627"/>
      <c r="S952" s="627"/>
      <c r="T952" s="628"/>
      <c r="AT952" s="623" t="s">
        <v>205</v>
      </c>
      <c r="AU952" s="623" t="s">
        <v>89</v>
      </c>
      <c r="AV952" s="622" t="s">
        <v>114</v>
      </c>
      <c r="AW952" s="622" t="s">
        <v>43</v>
      </c>
      <c r="AX952" s="622" t="s">
        <v>82</v>
      </c>
      <c r="AY952" s="623" t="s">
        <v>197</v>
      </c>
    </row>
    <row r="953" spans="2:65" s="606" customFormat="1">
      <c r="B953" s="605"/>
      <c r="D953" s="594" t="s">
        <v>205</v>
      </c>
      <c r="E953" s="607" t="s">
        <v>5</v>
      </c>
      <c r="F953" s="608" t="s">
        <v>2543</v>
      </c>
      <c r="H953" s="609">
        <v>37.07</v>
      </c>
      <c r="L953" s="605"/>
      <c r="M953" s="610"/>
      <c r="N953" s="611"/>
      <c r="O953" s="611"/>
      <c r="P953" s="611"/>
      <c r="Q953" s="611"/>
      <c r="R953" s="611"/>
      <c r="S953" s="611"/>
      <c r="T953" s="612"/>
      <c r="AT953" s="607" t="s">
        <v>205</v>
      </c>
      <c r="AU953" s="607" t="s">
        <v>89</v>
      </c>
      <c r="AV953" s="606" t="s">
        <v>89</v>
      </c>
      <c r="AW953" s="606" t="s">
        <v>43</v>
      </c>
      <c r="AX953" s="606" t="s">
        <v>82</v>
      </c>
      <c r="AY953" s="607" t="s">
        <v>197</v>
      </c>
    </row>
    <row r="954" spans="2:65" s="622" customFormat="1">
      <c r="B954" s="621"/>
      <c r="D954" s="594" t="s">
        <v>205</v>
      </c>
      <c r="E954" s="623" t="s">
        <v>5</v>
      </c>
      <c r="F954" s="624" t="s">
        <v>237</v>
      </c>
      <c r="H954" s="625">
        <v>37.07</v>
      </c>
      <c r="L954" s="621"/>
      <c r="M954" s="626"/>
      <c r="N954" s="627"/>
      <c r="O954" s="627"/>
      <c r="P954" s="627"/>
      <c r="Q954" s="627"/>
      <c r="R954" s="627"/>
      <c r="S954" s="627"/>
      <c r="T954" s="628"/>
      <c r="AT954" s="623" t="s">
        <v>205</v>
      </c>
      <c r="AU954" s="623" t="s">
        <v>89</v>
      </c>
      <c r="AV954" s="622" t="s">
        <v>114</v>
      </c>
      <c r="AW954" s="622" t="s">
        <v>43</v>
      </c>
      <c r="AX954" s="622" t="s">
        <v>82</v>
      </c>
      <c r="AY954" s="623" t="s">
        <v>197</v>
      </c>
    </row>
    <row r="955" spans="2:65" s="606" customFormat="1">
      <c r="B955" s="605"/>
      <c r="D955" s="594" t="s">
        <v>205</v>
      </c>
      <c r="E955" s="607" t="s">
        <v>5</v>
      </c>
      <c r="F955" s="608" t="s">
        <v>2543</v>
      </c>
      <c r="H955" s="609">
        <v>37.07</v>
      </c>
      <c r="L955" s="605"/>
      <c r="M955" s="610"/>
      <c r="N955" s="611"/>
      <c r="O955" s="611"/>
      <c r="P955" s="611"/>
      <c r="Q955" s="611"/>
      <c r="R955" s="611"/>
      <c r="S955" s="611"/>
      <c r="T955" s="612"/>
      <c r="AT955" s="607" t="s">
        <v>205</v>
      </c>
      <c r="AU955" s="607" t="s">
        <v>89</v>
      </c>
      <c r="AV955" s="606" t="s">
        <v>89</v>
      </c>
      <c r="AW955" s="606" t="s">
        <v>43</v>
      </c>
      <c r="AX955" s="606" t="s">
        <v>82</v>
      </c>
      <c r="AY955" s="607" t="s">
        <v>197</v>
      </c>
    </row>
    <row r="956" spans="2:65" s="622" customFormat="1">
      <c r="B956" s="621"/>
      <c r="D956" s="594" t="s">
        <v>205</v>
      </c>
      <c r="E956" s="623" t="s">
        <v>5</v>
      </c>
      <c r="F956" s="624" t="s">
        <v>243</v>
      </c>
      <c r="H956" s="625">
        <v>37.07</v>
      </c>
      <c r="L956" s="621"/>
      <c r="M956" s="626"/>
      <c r="N956" s="627"/>
      <c r="O956" s="627"/>
      <c r="P956" s="627"/>
      <c r="Q956" s="627"/>
      <c r="R956" s="627"/>
      <c r="S956" s="627"/>
      <c r="T956" s="628"/>
      <c r="AT956" s="623" t="s">
        <v>205</v>
      </c>
      <c r="AU956" s="623" t="s">
        <v>89</v>
      </c>
      <c r="AV956" s="622" t="s">
        <v>114</v>
      </c>
      <c r="AW956" s="622" t="s">
        <v>43</v>
      </c>
      <c r="AX956" s="622" t="s">
        <v>82</v>
      </c>
      <c r="AY956" s="623" t="s">
        <v>197</v>
      </c>
    </row>
    <row r="957" spans="2:65" s="606" customFormat="1">
      <c r="B957" s="605"/>
      <c r="D957" s="594" t="s">
        <v>205</v>
      </c>
      <c r="E957" s="607" t="s">
        <v>5</v>
      </c>
      <c r="F957" s="608" t="s">
        <v>2543</v>
      </c>
      <c r="H957" s="609">
        <v>37.07</v>
      </c>
      <c r="L957" s="605"/>
      <c r="M957" s="610"/>
      <c r="N957" s="611"/>
      <c r="O957" s="611"/>
      <c r="P957" s="611"/>
      <c r="Q957" s="611"/>
      <c r="R957" s="611"/>
      <c r="S957" s="611"/>
      <c r="T957" s="612"/>
      <c r="AT957" s="607" t="s">
        <v>205</v>
      </c>
      <c r="AU957" s="607" t="s">
        <v>89</v>
      </c>
      <c r="AV957" s="606" t="s">
        <v>89</v>
      </c>
      <c r="AW957" s="606" t="s">
        <v>43</v>
      </c>
      <c r="AX957" s="606" t="s">
        <v>82</v>
      </c>
      <c r="AY957" s="607" t="s">
        <v>197</v>
      </c>
    </row>
    <row r="958" spans="2:65" s="622" customFormat="1">
      <c r="B958" s="621"/>
      <c r="D958" s="594" t="s">
        <v>205</v>
      </c>
      <c r="E958" s="623" t="s">
        <v>5</v>
      </c>
      <c r="F958" s="624" t="s">
        <v>248</v>
      </c>
      <c r="H958" s="625">
        <v>37.07</v>
      </c>
      <c r="L958" s="621"/>
      <c r="M958" s="626"/>
      <c r="N958" s="627"/>
      <c r="O958" s="627"/>
      <c r="P958" s="627"/>
      <c r="Q958" s="627"/>
      <c r="R958" s="627"/>
      <c r="S958" s="627"/>
      <c r="T958" s="628"/>
      <c r="AT958" s="623" t="s">
        <v>205</v>
      </c>
      <c r="AU958" s="623" t="s">
        <v>89</v>
      </c>
      <c r="AV958" s="622" t="s">
        <v>114</v>
      </c>
      <c r="AW958" s="622" t="s">
        <v>43</v>
      </c>
      <c r="AX958" s="622" t="s">
        <v>82</v>
      </c>
      <c r="AY958" s="623" t="s">
        <v>197</v>
      </c>
    </row>
    <row r="959" spans="2:65" s="606" customFormat="1">
      <c r="B959" s="605"/>
      <c r="D959" s="594" t="s">
        <v>205</v>
      </c>
      <c r="E959" s="607" t="s">
        <v>5</v>
      </c>
      <c r="F959" s="608" t="s">
        <v>2543</v>
      </c>
      <c r="H959" s="609">
        <v>37.07</v>
      </c>
      <c r="L959" s="605"/>
      <c r="M959" s="610"/>
      <c r="N959" s="611"/>
      <c r="O959" s="611"/>
      <c r="P959" s="611"/>
      <c r="Q959" s="611"/>
      <c r="R959" s="611"/>
      <c r="S959" s="611"/>
      <c r="T959" s="612"/>
      <c r="AT959" s="607" t="s">
        <v>205</v>
      </c>
      <c r="AU959" s="607" t="s">
        <v>89</v>
      </c>
      <c r="AV959" s="606" t="s">
        <v>89</v>
      </c>
      <c r="AW959" s="606" t="s">
        <v>43</v>
      </c>
      <c r="AX959" s="606" t="s">
        <v>82</v>
      </c>
      <c r="AY959" s="607" t="s">
        <v>197</v>
      </c>
    </row>
    <row r="960" spans="2:65" s="622" customFormat="1">
      <c r="B960" s="621"/>
      <c r="D960" s="594" t="s">
        <v>205</v>
      </c>
      <c r="E960" s="623" t="s">
        <v>5</v>
      </c>
      <c r="F960" s="624" t="s">
        <v>253</v>
      </c>
      <c r="H960" s="625">
        <v>37.07</v>
      </c>
      <c r="L960" s="621"/>
      <c r="M960" s="626"/>
      <c r="N960" s="627"/>
      <c r="O960" s="627"/>
      <c r="P960" s="627"/>
      <c r="Q960" s="627"/>
      <c r="R960" s="627"/>
      <c r="S960" s="627"/>
      <c r="T960" s="628"/>
      <c r="AT960" s="623" t="s">
        <v>205</v>
      </c>
      <c r="AU960" s="623" t="s">
        <v>89</v>
      </c>
      <c r="AV960" s="622" t="s">
        <v>114</v>
      </c>
      <c r="AW960" s="622" t="s">
        <v>43</v>
      </c>
      <c r="AX960" s="622" t="s">
        <v>82</v>
      </c>
      <c r="AY960" s="623" t="s">
        <v>197</v>
      </c>
    </row>
    <row r="961" spans="2:65" s="606" customFormat="1">
      <c r="B961" s="605"/>
      <c r="D961" s="594" t="s">
        <v>205</v>
      </c>
      <c r="E961" s="607" t="s">
        <v>5</v>
      </c>
      <c r="F961" s="608" t="s">
        <v>2544</v>
      </c>
      <c r="H961" s="609">
        <v>48.13</v>
      </c>
      <c r="L961" s="605"/>
      <c r="M961" s="610"/>
      <c r="N961" s="611"/>
      <c r="O961" s="611"/>
      <c r="P961" s="611"/>
      <c r="Q961" s="611"/>
      <c r="R961" s="611"/>
      <c r="S961" s="611"/>
      <c r="T961" s="612"/>
      <c r="AT961" s="607" t="s">
        <v>205</v>
      </c>
      <c r="AU961" s="607" t="s">
        <v>89</v>
      </c>
      <c r="AV961" s="606" t="s">
        <v>89</v>
      </c>
      <c r="AW961" s="606" t="s">
        <v>43</v>
      </c>
      <c r="AX961" s="606" t="s">
        <v>82</v>
      </c>
      <c r="AY961" s="607" t="s">
        <v>197</v>
      </c>
    </row>
    <row r="962" spans="2:65" s="622" customFormat="1">
      <c r="B962" s="621"/>
      <c r="D962" s="594" t="s">
        <v>205</v>
      </c>
      <c r="E962" s="623" t="s">
        <v>5</v>
      </c>
      <c r="F962" s="624" t="s">
        <v>449</v>
      </c>
      <c r="H962" s="625">
        <v>48.13</v>
      </c>
      <c r="L962" s="621"/>
      <c r="M962" s="626"/>
      <c r="N962" s="627"/>
      <c r="O962" s="627"/>
      <c r="P962" s="627"/>
      <c r="Q962" s="627"/>
      <c r="R962" s="627"/>
      <c r="S962" s="627"/>
      <c r="T962" s="628"/>
      <c r="AT962" s="623" t="s">
        <v>205</v>
      </c>
      <c r="AU962" s="623" t="s">
        <v>89</v>
      </c>
      <c r="AV962" s="622" t="s">
        <v>114</v>
      </c>
      <c r="AW962" s="622" t="s">
        <v>43</v>
      </c>
      <c r="AX962" s="622" t="s">
        <v>82</v>
      </c>
      <c r="AY962" s="623" t="s">
        <v>197</v>
      </c>
    </row>
    <row r="963" spans="2:65" s="599" customFormat="1">
      <c r="B963" s="598"/>
      <c r="D963" s="594" t="s">
        <v>205</v>
      </c>
      <c r="E963" s="600" t="s">
        <v>5</v>
      </c>
      <c r="F963" s="601" t="s">
        <v>259</v>
      </c>
      <c r="H963" s="600" t="s">
        <v>5</v>
      </c>
      <c r="L963" s="598"/>
      <c r="M963" s="602"/>
      <c r="N963" s="603"/>
      <c r="O963" s="603"/>
      <c r="P963" s="603"/>
      <c r="Q963" s="603"/>
      <c r="R963" s="603"/>
      <c r="S963" s="603"/>
      <c r="T963" s="604"/>
      <c r="AT963" s="600" t="s">
        <v>205</v>
      </c>
      <c r="AU963" s="600" t="s">
        <v>89</v>
      </c>
      <c r="AV963" s="599" t="s">
        <v>11</v>
      </c>
      <c r="AW963" s="599" t="s">
        <v>43</v>
      </c>
      <c r="AX963" s="599" t="s">
        <v>82</v>
      </c>
      <c r="AY963" s="600" t="s">
        <v>197</v>
      </c>
    </row>
    <row r="964" spans="2:65" s="599" customFormat="1">
      <c r="B964" s="598"/>
      <c r="D964" s="594" t="s">
        <v>205</v>
      </c>
      <c r="E964" s="600" t="s">
        <v>5</v>
      </c>
      <c r="F964" s="601" t="s">
        <v>2533</v>
      </c>
      <c r="H964" s="600" t="s">
        <v>5</v>
      </c>
      <c r="L964" s="598"/>
      <c r="M964" s="602"/>
      <c r="N964" s="603"/>
      <c r="O964" s="603"/>
      <c r="P964" s="603"/>
      <c r="Q964" s="603"/>
      <c r="R964" s="603"/>
      <c r="S964" s="603"/>
      <c r="T964" s="604"/>
      <c r="AT964" s="600" t="s">
        <v>205</v>
      </c>
      <c r="AU964" s="600" t="s">
        <v>89</v>
      </c>
      <c r="AV964" s="599" t="s">
        <v>11</v>
      </c>
      <c r="AW964" s="599" t="s">
        <v>43</v>
      </c>
      <c r="AX964" s="599" t="s">
        <v>82</v>
      </c>
      <c r="AY964" s="600" t="s">
        <v>197</v>
      </c>
    </row>
    <row r="965" spans="2:65" s="606" customFormat="1">
      <c r="B965" s="605"/>
      <c r="D965" s="594" t="s">
        <v>205</v>
      </c>
      <c r="E965" s="607" t="s">
        <v>5</v>
      </c>
      <c r="F965" s="608" t="s">
        <v>2534</v>
      </c>
      <c r="H965" s="609">
        <v>126.1</v>
      </c>
      <c r="L965" s="605"/>
      <c r="M965" s="610"/>
      <c r="N965" s="611"/>
      <c r="O965" s="611"/>
      <c r="P965" s="611"/>
      <c r="Q965" s="611"/>
      <c r="R965" s="611"/>
      <c r="S965" s="611"/>
      <c r="T965" s="612"/>
      <c r="AT965" s="607" t="s">
        <v>205</v>
      </c>
      <c r="AU965" s="607" t="s">
        <v>89</v>
      </c>
      <c r="AV965" s="606" t="s">
        <v>89</v>
      </c>
      <c r="AW965" s="606" t="s">
        <v>43</v>
      </c>
      <c r="AX965" s="606" t="s">
        <v>82</v>
      </c>
      <c r="AY965" s="607" t="s">
        <v>197</v>
      </c>
    </row>
    <row r="966" spans="2:65" s="622" customFormat="1">
      <c r="B966" s="621"/>
      <c r="D966" s="594" t="s">
        <v>205</v>
      </c>
      <c r="E966" s="623" t="s">
        <v>5</v>
      </c>
      <c r="F966" s="624" t="s">
        <v>2522</v>
      </c>
      <c r="H966" s="625">
        <v>126.1</v>
      </c>
      <c r="L966" s="621"/>
      <c r="M966" s="626"/>
      <c r="N966" s="627"/>
      <c r="O966" s="627"/>
      <c r="P966" s="627"/>
      <c r="Q966" s="627"/>
      <c r="R966" s="627"/>
      <c r="S966" s="627"/>
      <c r="T966" s="628"/>
      <c r="AT966" s="623" t="s">
        <v>205</v>
      </c>
      <c r="AU966" s="623" t="s">
        <v>89</v>
      </c>
      <c r="AV966" s="622" t="s">
        <v>114</v>
      </c>
      <c r="AW966" s="622" t="s">
        <v>43</v>
      </c>
      <c r="AX966" s="622" t="s">
        <v>82</v>
      </c>
      <c r="AY966" s="623" t="s">
        <v>197</v>
      </c>
    </row>
    <row r="967" spans="2:65" s="599" customFormat="1">
      <c r="B967" s="598"/>
      <c r="D967" s="594" t="s">
        <v>205</v>
      </c>
      <c r="E967" s="600" t="s">
        <v>5</v>
      </c>
      <c r="F967" s="601" t="s">
        <v>2283</v>
      </c>
      <c r="H967" s="600" t="s">
        <v>5</v>
      </c>
      <c r="L967" s="598"/>
      <c r="M967" s="602"/>
      <c r="N967" s="603"/>
      <c r="O967" s="603"/>
      <c r="P967" s="603"/>
      <c r="Q967" s="603"/>
      <c r="R967" s="603"/>
      <c r="S967" s="603"/>
      <c r="T967" s="604"/>
      <c r="AT967" s="600" t="s">
        <v>205</v>
      </c>
      <c r="AU967" s="600" t="s">
        <v>89</v>
      </c>
      <c r="AV967" s="599" t="s">
        <v>11</v>
      </c>
      <c r="AW967" s="599" t="s">
        <v>43</v>
      </c>
      <c r="AX967" s="599" t="s">
        <v>82</v>
      </c>
      <c r="AY967" s="600" t="s">
        <v>197</v>
      </c>
    </row>
    <row r="968" spans="2:65" s="599" customFormat="1">
      <c r="B968" s="598"/>
      <c r="D968" s="594" t="s">
        <v>205</v>
      </c>
      <c r="E968" s="600" t="s">
        <v>5</v>
      </c>
      <c r="F968" s="601" t="s">
        <v>2523</v>
      </c>
      <c r="H968" s="600" t="s">
        <v>5</v>
      </c>
      <c r="L968" s="598"/>
      <c r="M968" s="602"/>
      <c r="N968" s="603"/>
      <c r="O968" s="603"/>
      <c r="P968" s="603"/>
      <c r="Q968" s="603"/>
      <c r="R968" s="603"/>
      <c r="S968" s="603"/>
      <c r="T968" s="604"/>
      <c r="AT968" s="600" t="s">
        <v>205</v>
      </c>
      <c r="AU968" s="600" t="s">
        <v>89</v>
      </c>
      <c r="AV968" s="599" t="s">
        <v>11</v>
      </c>
      <c r="AW968" s="599" t="s">
        <v>43</v>
      </c>
      <c r="AX968" s="599" t="s">
        <v>82</v>
      </c>
      <c r="AY968" s="600" t="s">
        <v>197</v>
      </c>
    </row>
    <row r="969" spans="2:65" s="606" customFormat="1">
      <c r="B969" s="605"/>
      <c r="D969" s="594" t="s">
        <v>205</v>
      </c>
      <c r="E969" s="607" t="s">
        <v>5</v>
      </c>
      <c r="F969" s="608" t="s">
        <v>2537</v>
      </c>
      <c r="H969" s="609">
        <v>101.285</v>
      </c>
      <c r="L969" s="605"/>
      <c r="M969" s="610"/>
      <c r="N969" s="611"/>
      <c r="O969" s="611"/>
      <c r="P969" s="611"/>
      <c r="Q969" s="611"/>
      <c r="R969" s="611"/>
      <c r="S969" s="611"/>
      <c r="T969" s="612"/>
      <c r="AT969" s="607" t="s">
        <v>205</v>
      </c>
      <c r="AU969" s="607" t="s">
        <v>89</v>
      </c>
      <c r="AV969" s="606" t="s">
        <v>89</v>
      </c>
      <c r="AW969" s="606" t="s">
        <v>43</v>
      </c>
      <c r="AX969" s="606" t="s">
        <v>82</v>
      </c>
      <c r="AY969" s="607" t="s">
        <v>197</v>
      </c>
    </row>
    <row r="970" spans="2:65" s="622" customFormat="1">
      <c r="B970" s="621"/>
      <c r="D970" s="594" t="s">
        <v>205</v>
      </c>
      <c r="E970" s="623" t="s">
        <v>5</v>
      </c>
      <c r="F970" s="624" t="s">
        <v>2236</v>
      </c>
      <c r="H970" s="625">
        <v>101.285</v>
      </c>
      <c r="L970" s="621"/>
      <c r="M970" s="626"/>
      <c r="N970" s="627"/>
      <c r="O970" s="627"/>
      <c r="P970" s="627"/>
      <c r="Q970" s="627"/>
      <c r="R970" s="627"/>
      <c r="S970" s="627"/>
      <c r="T970" s="628"/>
      <c r="AT970" s="623" t="s">
        <v>205</v>
      </c>
      <c r="AU970" s="623" t="s">
        <v>89</v>
      </c>
      <c r="AV970" s="622" t="s">
        <v>114</v>
      </c>
      <c r="AW970" s="622" t="s">
        <v>43</v>
      </c>
      <c r="AX970" s="622" t="s">
        <v>82</v>
      </c>
      <c r="AY970" s="623" t="s">
        <v>197</v>
      </c>
    </row>
    <row r="971" spans="2:65" s="614" customFormat="1">
      <c r="B971" s="613"/>
      <c r="D971" s="594" t="s">
        <v>205</v>
      </c>
      <c r="E971" s="615" t="s">
        <v>5</v>
      </c>
      <c r="F971" s="616" t="s">
        <v>210</v>
      </c>
      <c r="H971" s="617">
        <v>456.935</v>
      </c>
      <c r="L971" s="613"/>
      <c r="M971" s="618"/>
      <c r="N971" s="619"/>
      <c r="O971" s="619"/>
      <c r="P971" s="619"/>
      <c r="Q971" s="619"/>
      <c r="R971" s="619"/>
      <c r="S971" s="619"/>
      <c r="T971" s="620"/>
      <c r="AT971" s="615" t="s">
        <v>205</v>
      </c>
      <c r="AU971" s="615" t="s">
        <v>89</v>
      </c>
      <c r="AV971" s="614" t="s">
        <v>129</v>
      </c>
      <c r="AW971" s="614" t="s">
        <v>43</v>
      </c>
      <c r="AX971" s="614" t="s">
        <v>11</v>
      </c>
      <c r="AY971" s="615" t="s">
        <v>197</v>
      </c>
    </row>
    <row r="972" spans="2:65" s="492" customFormat="1" ht="38.25" customHeight="1">
      <c r="B972" s="493"/>
      <c r="C972" s="572" t="s">
        <v>1308</v>
      </c>
      <c r="D972" s="572" t="s">
        <v>199</v>
      </c>
      <c r="E972" s="573" t="s">
        <v>2545</v>
      </c>
      <c r="F972" s="574" t="s">
        <v>2546</v>
      </c>
      <c r="G972" s="575" t="s">
        <v>290</v>
      </c>
      <c r="H972" s="576">
        <v>456.935</v>
      </c>
      <c r="I972" s="7"/>
      <c r="J972" s="577">
        <f>ROUND(I972*H972,0)</f>
        <v>0</v>
      </c>
      <c r="K972" s="574" t="s">
        <v>203</v>
      </c>
      <c r="L972" s="493"/>
      <c r="M972" s="578" t="s">
        <v>5</v>
      </c>
      <c r="N972" s="579" t="s">
        <v>53</v>
      </c>
      <c r="O972" s="494"/>
      <c r="P972" s="580">
        <f>O972*H972</f>
        <v>0</v>
      </c>
      <c r="Q972" s="580">
        <v>0</v>
      </c>
      <c r="R972" s="580">
        <f>Q972*H972</f>
        <v>0</v>
      </c>
      <c r="S972" s="580">
        <v>0</v>
      </c>
      <c r="T972" s="581">
        <f>S972*H972</f>
        <v>0</v>
      </c>
      <c r="AR972" s="482" t="s">
        <v>129</v>
      </c>
      <c r="AT972" s="482" t="s">
        <v>199</v>
      </c>
      <c r="AU972" s="482" t="s">
        <v>89</v>
      </c>
      <c r="AY972" s="482" t="s">
        <v>197</v>
      </c>
      <c r="BE972" s="582">
        <f>IF(N972="základní",J972,0)</f>
        <v>0</v>
      </c>
      <c r="BF972" s="582">
        <f>IF(N972="snížená",J972,0)</f>
        <v>0</v>
      </c>
      <c r="BG972" s="582">
        <f>IF(N972="zákl. přenesená",J972,0)</f>
        <v>0</v>
      </c>
      <c r="BH972" s="582">
        <f>IF(N972="sníž. přenesená",J972,0)</f>
        <v>0</v>
      </c>
      <c r="BI972" s="582">
        <f>IF(N972="nulová",J972,0)</f>
        <v>0</v>
      </c>
      <c r="BJ972" s="482" t="s">
        <v>11</v>
      </c>
      <c r="BK972" s="582">
        <f>ROUND(I972*H972,0)</f>
        <v>0</v>
      </c>
      <c r="BL972" s="482" t="s">
        <v>129</v>
      </c>
      <c r="BM972" s="482" t="s">
        <v>2547</v>
      </c>
    </row>
    <row r="973" spans="2:65" s="492" customFormat="1" ht="63.75" customHeight="1">
      <c r="B973" s="493"/>
      <c r="C973" s="572" t="s">
        <v>1316</v>
      </c>
      <c r="D973" s="572" t="s">
        <v>199</v>
      </c>
      <c r="E973" s="573" t="s">
        <v>2548</v>
      </c>
      <c r="F973" s="574" t="s">
        <v>2549</v>
      </c>
      <c r="G973" s="575" t="s">
        <v>290</v>
      </c>
      <c r="H973" s="576">
        <v>17.2</v>
      </c>
      <c r="I973" s="7"/>
      <c r="J973" s="577">
        <f>ROUND(I973*H973,0)</f>
        <v>0</v>
      </c>
      <c r="K973" s="574" t="s">
        <v>203</v>
      </c>
      <c r="L973" s="493"/>
      <c r="M973" s="578" t="s">
        <v>5</v>
      </c>
      <c r="N973" s="579" t="s">
        <v>53</v>
      </c>
      <c r="O973" s="494"/>
      <c r="P973" s="580">
        <f>O973*H973</f>
        <v>0</v>
      </c>
      <c r="Q973" s="580">
        <v>8.5100000000000002E-3</v>
      </c>
      <c r="R973" s="580">
        <f>Q973*H973</f>
        <v>0.146372</v>
      </c>
      <c r="S973" s="580">
        <v>0</v>
      </c>
      <c r="T973" s="581">
        <f>S973*H973</f>
        <v>0</v>
      </c>
      <c r="AR973" s="482" t="s">
        <v>129</v>
      </c>
      <c r="AT973" s="482" t="s">
        <v>199</v>
      </c>
      <c r="AU973" s="482" t="s">
        <v>89</v>
      </c>
      <c r="AY973" s="482" t="s">
        <v>197</v>
      </c>
      <c r="BE973" s="582">
        <f>IF(N973="základní",J973,0)</f>
        <v>0</v>
      </c>
      <c r="BF973" s="582">
        <f>IF(N973="snížená",J973,0)</f>
        <v>0</v>
      </c>
      <c r="BG973" s="582">
        <f>IF(N973="zákl. přenesená",J973,0)</f>
        <v>0</v>
      </c>
      <c r="BH973" s="582">
        <f>IF(N973="sníž. přenesená",J973,0)</f>
        <v>0</v>
      </c>
      <c r="BI973" s="582">
        <f>IF(N973="nulová",J973,0)</f>
        <v>0</v>
      </c>
      <c r="BJ973" s="482" t="s">
        <v>11</v>
      </c>
      <c r="BK973" s="582">
        <f>ROUND(I973*H973,0)</f>
        <v>0</v>
      </c>
      <c r="BL973" s="482" t="s">
        <v>129</v>
      </c>
      <c r="BM973" s="482" t="s">
        <v>2550</v>
      </c>
    </row>
    <row r="974" spans="2:65" s="599" customFormat="1">
      <c r="B974" s="598"/>
      <c r="D974" s="594" t="s">
        <v>205</v>
      </c>
      <c r="E974" s="600" t="s">
        <v>5</v>
      </c>
      <c r="F974" s="601" t="s">
        <v>263</v>
      </c>
      <c r="H974" s="600" t="s">
        <v>5</v>
      </c>
      <c r="L974" s="598"/>
      <c r="M974" s="602"/>
      <c r="N974" s="603"/>
      <c r="O974" s="603"/>
      <c r="P974" s="603"/>
      <c r="Q974" s="603"/>
      <c r="R974" s="603"/>
      <c r="S974" s="603"/>
      <c r="T974" s="604"/>
      <c r="AT974" s="600" t="s">
        <v>205</v>
      </c>
      <c r="AU974" s="600" t="s">
        <v>89</v>
      </c>
      <c r="AV974" s="599" t="s">
        <v>11</v>
      </c>
      <c r="AW974" s="599" t="s">
        <v>43</v>
      </c>
      <c r="AX974" s="599" t="s">
        <v>82</v>
      </c>
      <c r="AY974" s="600" t="s">
        <v>197</v>
      </c>
    </row>
    <row r="975" spans="2:65" s="599" customFormat="1">
      <c r="B975" s="598"/>
      <c r="D975" s="594" t="s">
        <v>205</v>
      </c>
      <c r="E975" s="600" t="s">
        <v>5</v>
      </c>
      <c r="F975" s="601" t="s">
        <v>223</v>
      </c>
      <c r="H975" s="600" t="s">
        <v>5</v>
      </c>
      <c r="L975" s="598"/>
      <c r="M975" s="602"/>
      <c r="N975" s="603"/>
      <c r="O975" s="603"/>
      <c r="P975" s="603"/>
      <c r="Q975" s="603"/>
      <c r="R975" s="603"/>
      <c r="S975" s="603"/>
      <c r="T975" s="604"/>
      <c r="AT975" s="600" t="s">
        <v>205</v>
      </c>
      <c r="AU975" s="600" t="s">
        <v>89</v>
      </c>
      <c r="AV975" s="599" t="s">
        <v>11</v>
      </c>
      <c r="AW975" s="599" t="s">
        <v>43</v>
      </c>
      <c r="AX975" s="599" t="s">
        <v>82</v>
      </c>
      <c r="AY975" s="600" t="s">
        <v>197</v>
      </c>
    </row>
    <row r="976" spans="2:65" s="599" customFormat="1">
      <c r="B976" s="598"/>
      <c r="D976" s="594" t="s">
        <v>205</v>
      </c>
      <c r="E976" s="600" t="s">
        <v>5</v>
      </c>
      <c r="F976" s="601" t="s">
        <v>2551</v>
      </c>
      <c r="H976" s="600" t="s">
        <v>5</v>
      </c>
      <c r="L976" s="598"/>
      <c r="M976" s="602"/>
      <c r="N976" s="603"/>
      <c r="O976" s="603"/>
      <c r="P976" s="603"/>
      <c r="Q976" s="603"/>
      <c r="R976" s="603"/>
      <c r="S976" s="603"/>
      <c r="T976" s="604"/>
      <c r="AT976" s="600" t="s">
        <v>205</v>
      </c>
      <c r="AU976" s="600" t="s">
        <v>89</v>
      </c>
      <c r="AV976" s="599" t="s">
        <v>11</v>
      </c>
      <c r="AW976" s="599" t="s">
        <v>43</v>
      </c>
      <c r="AX976" s="599" t="s">
        <v>82</v>
      </c>
      <c r="AY976" s="600" t="s">
        <v>197</v>
      </c>
    </row>
    <row r="977" spans="2:65" s="606" customFormat="1">
      <c r="B977" s="605"/>
      <c r="D977" s="594" t="s">
        <v>205</v>
      </c>
      <c r="E977" s="607" t="s">
        <v>5</v>
      </c>
      <c r="F977" s="608" t="s">
        <v>2552</v>
      </c>
      <c r="H977" s="609">
        <v>6.66</v>
      </c>
      <c r="L977" s="605"/>
      <c r="M977" s="610"/>
      <c r="N977" s="611"/>
      <c r="O977" s="611"/>
      <c r="P977" s="611"/>
      <c r="Q977" s="611"/>
      <c r="R977" s="611"/>
      <c r="S977" s="611"/>
      <c r="T977" s="612"/>
      <c r="AT977" s="607" t="s">
        <v>205</v>
      </c>
      <c r="AU977" s="607" t="s">
        <v>89</v>
      </c>
      <c r="AV977" s="606" t="s">
        <v>89</v>
      </c>
      <c r="AW977" s="606" t="s">
        <v>43</v>
      </c>
      <c r="AX977" s="606" t="s">
        <v>82</v>
      </c>
      <c r="AY977" s="607" t="s">
        <v>197</v>
      </c>
    </row>
    <row r="978" spans="2:65" s="599" customFormat="1">
      <c r="B978" s="598"/>
      <c r="D978" s="594" t="s">
        <v>205</v>
      </c>
      <c r="E978" s="600" t="s">
        <v>5</v>
      </c>
      <c r="F978" s="601" t="s">
        <v>784</v>
      </c>
      <c r="H978" s="600" t="s">
        <v>5</v>
      </c>
      <c r="L978" s="598"/>
      <c r="M978" s="602"/>
      <c r="N978" s="603"/>
      <c r="O978" s="603"/>
      <c r="P978" s="603"/>
      <c r="Q978" s="603"/>
      <c r="R978" s="603"/>
      <c r="S978" s="603"/>
      <c r="T978" s="604"/>
      <c r="AT978" s="600" t="s">
        <v>205</v>
      </c>
      <c r="AU978" s="600" t="s">
        <v>89</v>
      </c>
      <c r="AV978" s="599" t="s">
        <v>11</v>
      </c>
      <c r="AW978" s="599" t="s">
        <v>43</v>
      </c>
      <c r="AX978" s="599" t="s">
        <v>82</v>
      </c>
      <c r="AY978" s="600" t="s">
        <v>197</v>
      </c>
    </row>
    <row r="979" spans="2:65" s="606" customFormat="1">
      <c r="B979" s="605"/>
      <c r="D979" s="594" t="s">
        <v>205</v>
      </c>
      <c r="E979" s="607" t="s">
        <v>5</v>
      </c>
      <c r="F979" s="608" t="s">
        <v>2553</v>
      </c>
      <c r="H979" s="609">
        <v>-0.56000000000000005</v>
      </c>
      <c r="L979" s="605"/>
      <c r="M979" s="610"/>
      <c r="N979" s="611"/>
      <c r="O979" s="611"/>
      <c r="P979" s="611"/>
      <c r="Q979" s="611"/>
      <c r="R979" s="611"/>
      <c r="S979" s="611"/>
      <c r="T979" s="612"/>
      <c r="AT979" s="607" t="s">
        <v>205</v>
      </c>
      <c r="AU979" s="607" t="s">
        <v>89</v>
      </c>
      <c r="AV979" s="606" t="s">
        <v>89</v>
      </c>
      <c r="AW979" s="606" t="s">
        <v>43</v>
      </c>
      <c r="AX979" s="606" t="s">
        <v>82</v>
      </c>
      <c r="AY979" s="607" t="s">
        <v>197</v>
      </c>
    </row>
    <row r="980" spans="2:65" s="622" customFormat="1">
      <c r="B980" s="621"/>
      <c r="D980" s="594" t="s">
        <v>205</v>
      </c>
      <c r="E980" s="623" t="s">
        <v>5</v>
      </c>
      <c r="F980" s="624" t="s">
        <v>237</v>
      </c>
      <c r="H980" s="625">
        <v>6.1</v>
      </c>
      <c r="L980" s="621"/>
      <c r="M980" s="626"/>
      <c r="N980" s="627"/>
      <c r="O980" s="627"/>
      <c r="P980" s="627"/>
      <c r="Q980" s="627"/>
      <c r="R980" s="627"/>
      <c r="S980" s="627"/>
      <c r="T980" s="628"/>
      <c r="AT980" s="623" t="s">
        <v>205</v>
      </c>
      <c r="AU980" s="623" t="s">
        <v>89</v>
      </c>
      <c r="AV980" s="622" t="s">
        <v>114</v>
      </c>
      <c r="AW980" s="622" t="s">
        <v>43</v>
      </c>
      <c r="AX980" s="622" t="s">
        <v>82</v>
      </c>
      <c r="AY980" s="623" t="s">
        <v>197</v>
      </c>
    </row>
    <row r="981" spans="2:65" s="599" customFormat="1">
      <c r="B981" s="598"/>
      <c r="D981" s="594" t="s">
        <v>205</v>
      </c>
      <c r="E981" s="600" t="s">
        <v>5</v>
      </c>
      <c r="F981" s="601" t="s">
        <v>2395</v>
      </c>
      <c r="H981" s="600" t="s">
        <v>5</v>
      </c>
      <c r="L981" s="598"/>
      <c r="M981" s="602"/>
      <c r="N981" s="603"/>
      <c r="O981" s="603"/>
      <c r="P981" s="603"/>
      <c r="Q981" s="603"/>
      <c r="R981" s="603"/>
      <c r="S981" s="603"/>
      <c r="T981" s="604"/>
      <c r="AT981" s="600" t="s">
        <v>205</v>
      </c>
      <c r="AU981" s="600" t="s">
        <v>89</v>
      </c>
      <c r="AV981" s="599" t="s">
        <v>11</v>
      </c>
      <c r="AW981" s="599" t="s">
        <v>43</v>
      </c>
      <c r="AX981" s="599" t="s">
        <v>82</v>
      </c>
      <c r="AY981" s="600" t="s">
        <v>197</v>
      </c>
    </row>
    <row r="982" spans="2:65" s="599" customFormat="1">
      <c r="B982" s="598"/>
      <c r="D982" s="594" t="s">
        <v>205</v>
      </c>
      <c r="E982" s="600" t="s">
        <v>5</v>
      </c>
      <c r="F982" s="601" t="s">
        <v>2554</v>
      </c>
      <c r="H982" s="600" t="s">
        <v>5</v>
      </c>
      <c r="L982" s="598"/>
      <c r="M982" s="602"/>
      <c r="N982" s="603"/>
      <c r="O982" s="603"/>
      <c r="P982" s="603"/>
      <c r="Q982" s="603"/>
      <c r="R982" s="603"/>
      <c r="S982" s="603"/>
      <c r="T982" s="604"/>
      <c r="AT982" s="600" t="s">
        <v>205</v>
      </c>
      <c r="AU982" s="600" t="s">
        <v>89</v>
      </c>
      <c r="AV982" s="599" t="s">
        <v>11</v>
      </c>
      <c r="AW982" s="599" t="s">
        <v>43</v>
      </c>
      <c r="AX982" s="599" t="s">
        <v>82</v>
      </c>
      <c r="AY982" s="600" t="s">
        <v>197</v>
      </c>
    </row>
    <row r="983" spans="2:65" s="606" customFormat="1">
      <c r="B983" s="605"/>
      <c r="D983" s="594" t="s">
        <v>205</v>
      </c>
      <c r="E983" s="607" t="s">
        <v>5</v>
      </c>
      <c r="F983" s="608" t="s">
        <v>2555</v>
      </c>
      <c r="H983" s="609">
        <v>11.1</v>
      </c>
      <c r="L983" s="605"/>
      <c r="M983" s="610"/>
      <c r="N983" s="611"/>
      <c r="O983" s="611"/>
      <c r="P983" s="611"/>
      <c r="Q983" s="611"/>
      <c r="R983" s="611"/>
      <c r="S983" s="611"/>
      <c r="T983" s="612"/>
      <c r="AT983" s="607" t="s">
        <v>205</v>
      </c>
      <c r="AU983" s="607" t="s">
        <v>89</v>
      </c>
      <c r="AV983" s="606" t="s">
        <v>89</v>
      </c>
      <c r="AW983" s="606" t="s">
        <v>43</v>
      </c>
      <c r="AX983" s="606" t="s">
        <v>82</v>
      </c>
      <c r="AY983" s="607" t="s">
        <v>197</v>
      </c>
    </row>
    <row r="984" spans="2:65" s="622" customFormat="1">
      <c r="B984" s="621"/>
      <c r="D984" s="594" t="s">
        <v>205</v>
      </c>
      <c r="E984" s="623" t="s">
        <v>5</v>
      </c>
      <c r="F984" s="624" t="s">
        <v>222</v>
      </c>
      <c r="H984" s="625">
        <v>11.1</v>
      </c>
      <c r="L984" s="621"/>
      <c r="M984" s="626"/>
      <c r="N984" s="627"/>
      <c r="O984" s="627"/>
      <c r="P984" s="627"/>
      <c r="Q984" s="627"/>
      <c r="R984" s="627"/>
      <c r="S984" s="627"/>
      <c r="T984" s="628"/>
      <c r="AT984" s="623" t="s">
        <v>205</v>
      </c>
      <c r="AU984" s="623" t="s">
        <v>89</v>
      </c>
      <c r="AV984" s="622" t="s">
        <v>114</v>
      </c>
      <c r="AW984" s="622" t="s">
        <v>43</v>
      </c>
      <c r="AX984" s="622" t="s">
        <v>82</v>
      </c>
      <c r="AY984" s="623" t="s">
        <v>197</v>
      </c>
    </row>
    <row r="985" spans="2:65" s="614" customFormat="1">
      <c r="B985" s="613"/>
      <c r="D985" s="594" t="s">
        <v>205</v>
      </c>
      <c r="E985" s="615" t="s">
        <v>5</v>
      </c>
      <c r="F985" s="616" t="s">
        <v>210</v>
      </c>
      <c r="H985" s="617">
        <v>17.2</v>
      </c>
      <c r="L985" s="613"/>
      <c r="M985" s="618"/>
      <c r="N985" s="619"/>
      <c r="O985" s="619"/>
      <c r="P985" s="619"/>
      <c r="Q985" s="619"/>
      <c r="R985" s="619"/>
      <c r="S985" s="619"/>
      <c r="T985" s="620"/>
      <c r="AT985" s="615" t="s">
        <v>205</v>
      </c>
      <c r="AU985" s="615" t="s">
        <v>89</v>
      </c>
      <c r="AV985" s="614" t="s">
        <v>129</v>
      </c>
      <c r="AW985" s="614" t="s">
        <v>43</v>
      </c>
      <c r="AX985" s="614" t="s">
        <v>11</v>
      </c>
      <c r="AY985" s="615" t="s">
        <v>197</v>
      </c>
    </row>
    <row r="986" spans="2:65" s="492" customFormat="1" ht="63.75" customHeight="1">
      <c r="B986" s="493"/>
      <c r="C986" s="572" t="s">
        <v>1336</v>
      </c>
      <c r="D986" s="572" t="s">
        <v>199</v>
      </c>
      <c r="E986" s="573" t="s">
        <v>2556</v>
      </c>
      <c r="F986" s="574" t="s">
        <v>2557</v>
      </c>
      <c r="G986" s="575" t="s">
        <v>271</v>
      </c>
      <c r="H986" s="576">
        <v>10.699</v>
      </c>
      <c r="I986" s="7"/>
      <c r="J986" s="577">
        <f>ROUND(I986*H986,0)</f>
        <v>0</v>
      </c>
      <c r="K986" s="574" t="s">
        <v>203</v>
      </c>
      <c r="L986" s="493"/>
      <c r="M986" s="578" t="s">
        <v>5</v>
      </c>
      <c r="N986" s="579" t="s">
        <v>53</v>
      </c>
      <c r="O986" s="494"/>
      <c r="P986" s="580">
        <f>O986*H986</f>
        <v>0</v>
      </c>
      <c r="Q986" s="580">
        <v>1.0551600000000001</v>
      </c>
      <c r="R986" s="580">
        <f>Q986*H986</f>
        <v>11.28915684</v>
      </c>
      <c r="S986" s="580">
        <v>0</v>
      </c>
      <c r="T986" s="581">
        <f>S986*H986</f>
        <v>0</v>
      </c>
      <c r="AR986" s="482" t="s">
        <v>129</v>
      </c>
      <c r="AT986" s="482" t="s">
        <v>199</v>
      </c>
      <c r="AU986" s="482" t="s">
        <v>89</v>
      </c>
      <c r="AY986" s="482" t="s">
        <v>197</v>
      </c>
      <c r="BE986" s="582">
        <f>IF(N986="základní",J986,0)</f>
        <v>0</v>
      </c>
      <c r="BF986" s="582">
        <f>IF(N986="snížená",J986,0)</f>
        <v>0</v>
      </c>
      <c r="BG986" s="582">
        <f>IF(N986="zákl. přenesená",J986,0)</f>
        <v>0</v>
      </c>
      <c r="BH986" s="582">
        <f>IF(N986="sníž. přenesená",J986,0)</f>
        <v>0</v>
      </c>
      <c r="BI986" s="582">
        <f>IF(N986="nulová",J986,0)</f>
        <v>0</v>
      </c>
      <c r="BJ986" s="482" t="s">
        <v>11</v>
      </c>
      <c r="BK986" s="582">
        <f>ROUND(I986*H986,0)</f>
        <v>0</v>
      </c>
      <c r="BL986" s="482" t="s">
        <v>129</v>
      </c>
      <c r="BM986" s="482" t="s">
        <v>2558</v>
      </c>
    </row>
    <row r="987" spans="2:65" s="599" customFormat="1">
      <c r="B987" s="598"/>
      <c r="D987" s="594" t="s">
        <v>205</v>
      </c>
      <c r="E987" s="600" t="s">
        <v>5</v>
      </c>
      <c r="F987" s="601" t="s">
        <v>2559</v>
      </c>
      <c r="H987" s="600" t="s">
        <v>5</v>
      </c>
      <c r="L987" s="598"/>
      <c r="M987" s="602"/>
      <c r="N987" s="603"/>
      <c r="O987" s="603"/>
      <c r="P987" s="603"/>
      <c r="Q987" s="603"/>
      <c r="R987" s="603"/>
      <c r="S987" s="603"/>
      <c r="T987" s="604"/>
      <c r="AT987" s="600" t="s">
        <v>205</v>
      </c>
      <c r="AU987" s="600" t="s">
        <v>89</v>
      </c>
      <c r="AV987" s="599" t="s">
        <v>11</v>
      </c>
      <c r="AW987" s="599" t="s">
        <v>43</v>
      </c>
      <c r="AX987" s="599" t="s">
        <v>82</v>
      </c>
      <c r="AY987" s="600" t="s">
        <v>197</v>
      </c>
    </row>
    <row r="988" spans="2:65" s="599" customFormat="1">
      <c r="B988" s="598"/>
      <c r="D988" s="594" t="s">
        <v>205</v>
      </c>
      <c r="E988" s="600" t="s">
        <v>5</v>
      </c>
      <c r="F988" s="601" t="s">
        <v>2206</v>
      </c>
      <c r="H988" s="600" t="s">
        <v>5</v>
      </c>
      <c r="L988" s="598"/>
      <c r="M988" s="602"/>
      <c r="N988" s="603"/>
      <c r="O988" s="603"/>
      <c r="P988" s="603"/>
      <c r="Q988" s="603"/>
      <c r="R988" s="603"/>
      <c r="S988" s="603"/>
      <c r="T988" s="604"/>
      <c r="AT988" s="600" t="s">
        <v>205</v>
      </c>
      <c r="AU988" s="600" t="s">
        <v>89</v>
      </c>
      <c r="AV988" s="599" t="s">
        <v>11</v>
      </c>
      <c r="AW988" s="599" t="s">
        <v>43</v>
      </c>
      <c r="AX988" s="599" t="s">
        <v>82</v>
      </c>
      <c r="AY988" s="600" t="s">
        <v>197</v>
      </c>
    </row>
    <row r="989" spans="2:65" s="606" customFormat="1">
      <c r="B989" s="605"/>
      <c r="D989" s="594" t="s">
        <v>205</v>
      </c>
      <c r="E989" s="607" t="s">
        <v>5</v>
      </c>
      <c r="F989" s="608" t="s">
        <v>2560</v>
      </c>
      <c r="H989" s="609">
        <v>10.699</v>
      </c>
      <c r="L989" s="605"/>
      <c r="M989" s="610"/>
      <c r="N989" s="611"/>
      <c r="O989" s="611"/>
      <c r="P989" s="611"/>
      <c r="Q989" s="611"/>
      <c r="R989" s="611"/>
      <c r="S989" s="611"/>
      <c r="T989" s="612"/>
      <c r="AT989" s="607" t="s">
        <v>205</v>
      </c>
      <c r="AU989" s="607" t="s">
        <v>89</v>
      </c>
      <c r="AV989" s="606" t="s">
        <v>89</v>
      </c>
      <c r="AW989" s="606" t="s">
        <v>43</v>
      </c>
      <c r="AX989" s="606" t="s">
        <v>82</v>
      </c>
      <c r="AY989" s="607" t="s">
        <v>197</v>
      </c>
    </row>
    <row r="990" spans="2:65" s="622" customFormat="1">
      <c r="B990" s="621"/>
      <c r="D990" s="594" t="s">
        <v>205</v>
      </c>
      <c r="E990" s="623" t="s">
        <v>5</v>
      </c>
      <c r="F990" s="624" t="s">
        <v>2561</v>
      </c>
      <c r="H990" s="625">
        <v>10.699</v>
      </c>
      <c r="L990" s="621"/>
      <c r="M990" s="626"/>
      <c r="N990" s="627"/>
      <c r="O990" s="627"/>
      <c r="P990" s="627"/>
      <c r="Q990" s="627"/>
      <c r="R990" s="627"/>
      <c r="S990" s="627"/>
      <c r="T990" s="628"/>
      <c r="AT990" s="623" t="s">
        <v>205</v>
      </c>
      <c r="AU990" s="623" t="s">
        <v>89</v>
      </c>
      <c r="AV990" s="622" t="s">
        <v>114</v>
      </c>
      <c r="AW990" s="622" t="s">
        <v>43</v>
      </c>
      <c r="AX990" s="622" t="s">
        <v>82</v>
      </c>
      <c r="AY990" s="623" t="s">
        <v>197</v>
      </c>
    </row>
    <row r="991" spans="2:65" s="614" customFormat="1">
      <c r="B991" s="613"/>
      <c r="D991" s="594" t="s">
        <v>205</v>
      </c>
      <c r="E991" s="615" t="s">
        <v>5</v>
      </c>
      <c r="F991" s="616" t="s">
        <v>210</v>
      </c>
      <c r="H991" s="617">
        <v>10.699</v>
      </c>
      <c r="L991" s="613"/>
      <c r="M991" s="618"/>
      <c r="N991" s="619"/>
      <c r="O991" s="619"/>
      <c r="P991" s="619"/>
      <c r="Q991" s="619"/>
      <c r="R991" s="619"/>
      <c r="S991" s="619"/>
      <c r="T991" s="620"/>
      <c r="AT991" s="615" t="s">
        <v>205</v>
      </c>
      <c r="AU991" s="615" t="s">
        <v>89</v>
      </c>
      <c r="AV991" s="614" t="s">
        <v>129</v>
      </c>
      <c r="AW991" s="614" t="s">
        <v>43</v>
      </c>
      <c r="AX991" s="614" t="s">
        <v>11</v>
      </c>
      <c r="AY991" s="615" t="s">
        <v>197</v>
      </c>
    </row>
    <row r="992" spans="2:65" s="492" customFormat="1" ht="25.5" customHeight="1">
      <c r="B992" s="493"/>
      <c r="C992" s="572" t="s">
        <v>1346</v>
      </c>
      <c r="D992" s="572" t="s">
        <v>199</v>
      </c>
      <c r="E992" s="573" t="s">
        <v>2562</v>
      </c>
      <c r="F992" s="574" t="s">
        <v>2563</v>
      </c>
      <c r="G992" s="575" t="s">
        <v>202</v>
      </c>
      <c r="H992" s="576">
        <v>72</v>
      </c>
      <c r="I992" s="7"/>
      <c r="J992" s="577">
        <f>ROUND(I992*H992,0)</f>
        <v>0</v>
      </c>
      <c r="K992" s="574" t="s">
        <v>203</v>
      </c>
      <c r="L992" s="493"/>
      <c r="M992" s="578" t="s">
        <v>5</v>
      </c>
      <c r="N992" s="579" t="s">
        <v>53</v>
      </c>
      <c r="O992" s="494"/>
      <c r="P992" s="580">
        <f>O992*H992</f>
        <v>0</v>
      </c>
      <c r="Q992" s="580">
        <v>5.8999999999999997E-2</v>
      </c>
      <c r="R992" s="580">
        <f>Q992*H992</f>
        <v>4.2479999999999993</v>
      </c>
      <c r="S992" s="580">
        <v>0</v>
      </c>
      <c r="T992" s="581">
        <f>S992*H992</f>
        <v>0</v>
      </c>
      <c r="AR992" s="482" t="s">
        <v>129</v>
      </c>
      <c r="AT992" s="482" t="s">
        <v>199</v>
      </c>
      <c r="AU992" s="482" t="s">
        <v>89</v>
      </c>
      <c r="AY992" s="482" t="s">
        <v>197</v>
      </c>
      <c r="BE992" s="582">
        <f>IF(N992="základní",J992,0)</f>
        <v>0</v>
      </c>
      <c r="BF992" s="582">
        <f>IF(N992="snížená",J992,0)</f>
        <v>0</v>
      </c>
      <c r="BG992" s="582">
        <f>IF(N992="zákl. přenesená",J992,0)</f>
        <v>0</v>
      </c>
      <c r="BH992" s="582">
        <f>IF(N992="sníž. přenesená",J992,0)</f>
        <v>0</v>
      </c>
      <c r="BI992" s="582">
        <f>IF(N992="nulová",J992,0)</f>
        <v>0</v>
      </c>
      <c r="BJ992" s="482" t="s">
        <v>11</v>
      </c>
      <c r="BK992" s="582">
        <f>ROUND(I992*H992,0)</f>
        <v>0</v>
      </c>
      <c r="BL992" s="482" t="s">
        <v>129</v>
      </c>
      <c r="BM992" s="482" t="s">
        <v>2564</v>
      </c>
    </row>
    <row r="993" spans="2:51" s="599" customFormat="1">
      <c r="B993" s="598"/>
      <c r="D993" s="594" t="s">
        <v>205</v>
      </c>
      <c r="E993" s="600" t="s">
        <v>5</v>
      </c>
      <c r="F993" s="601" t="s">
        <v>2565</v>
      </c>
      <c r="H993" s="600" t="s">
        <v>5</v>
      </c>
      <c r="L993" s="598"/>
      <c r="M993" s="602"/>
      <c r="N993" s="603"/>
      <c r="O993" s="603"/>
      <c r="P993" s="603"/>
      <c r="Q993" s="603"/>
      <c r="R993" s="603"/>
      <c r="S993" s="603"/>
      <c r="T993" s="604"/>
      <c r="AT993" s="600" t="s">
        <v>205</v>
      </c>
      <c r="AU993" s="600" t="s">
        <v>89</v>
      </c>
      <c r="AV993" s="599" t="s">
        <v>11</v>
      </c>
      <c r="AW993" s="599" t="s">
        <v>43</v>
      </c>
      <c r="AX993" s="599" t="s">
        <v>82</v>
      </c>
      <c r="AY993" s="600" t="s">
        <v>197</v>
      </c>
    </row>
    <row r="994" spans="2:51" s="599" customFormat="1">
      <c r="B994" s="598"/>
      <c r="D994" s="594" t="s">
        <v>205</v>
      </c>
      <c r="E994" s="600" t="s">
        <v>5</v>
      </c>
      <c r="F994" s="601" t="s">
        <v>223</v>
      </c>
      <c r="H994" s="600" t="s">
        <v>5</v>
      </c>
      <c r="L994" s="598"/>
      <c r="M994" s="602"/>
      <c r="N994" s="603"/>
      <c r="O994" s="603"/>
      <c r="P994" s="603"/>
      <c r="Q994" s="603"/>
      <c r="R994" s="603"/>
      <c r="S994" s="603"/>
      <c r="T994" s="604"/>
      <c r="AT994" s="600" t="s">
        <v>205</v>
      </c>
      <c r="AU994" s="600" t="s">
        <v>89</v>
      </c>
      <c r="AV994" s="599" t="s">
        <v>11</v>
      </c>
      <c r="AW994" s="599" t="s">
        <v>43</v>
      </c>
      <c r="AX994" s="599" t="s">
        <v>82</v>
      </c>
      <c r="AY994" s="600" t="s">
        <v>197</v>
      </c>
    </row>
    <row r="995" spans="2:51" s="599" customFormat="1">
      <c r="B995" s="598"/>
      <c r="D995" s="594" t="s">
        <v>205</v>
      </c>
      <c r="E995" s="600" t="s">
        <v>5</v>
      </c>
      <c r="F995" s="601" t="s">
        <v>2566</v>
      </c>
      <c r="H995" s="600" t="s">
        <v>5</v>
      </c>
      <c r="L995" s="598"/>
      <c r="M995" s="602"/>
      <c r="N995" s="603"/>
      <c r="O995" s="603"/>
      <c r="P995" s="603"/>
      <c r="Q995" s="603"/>
      <c r="R995" s="603"/>
      <c r="S995" s="603"/>
      <c r="T995" s="604"/>
      <c r="AT995" s="600" t="s">
        <v>205</v>
      </c>
      <c r="AU995" s="600" t="s">
        <v>89</v>
      </c>
      <c r="AV995" s="599" t="s">
        <v>11</v>
      </c>
      <c r="AW995" s="599" t="s">
        <v>43</v>
      </c>
      <c r="AX995" s="599" t="s">
        <v>82</v>
      </c>
      <c r="AY995" s="600" t="s">
        <v>197</v>
      </c>
    </row>
    <row r="996" spans="2:51" s="606" customFormat="1">
      <c r="B996" s="605"/>
      <c r="D996" s="594" t="s">
        <v>205</v>
      </c>
      <c r="E996" s="607" t="s">
        <v>5</v>
      </c>
      <c r="F996" s="608" t="s">
        <v>2567</v>
      </c>
      <c r="H996" s="609">
        <v>12</v>
      </c>
      <c r="L996" s="605"/>
      <c r="M996" s="610"/>
      <c r="N996" s="611"/>
      <c r="O996" s="611"/>
      <c r="P996" s="611"/>
      <c r="Q996" s="611"/>
      <c r="R996" s="611"/>
      <c r="S996" s="611"/>
      <c r="T996" s="612"/>
      <c r="AT996" s="607" t="s">
        <v>205</v>
      </c>
      <c r="AU996" s="607" t="s">
        <v>89</v>
      </c>
      <c r="AV996" s="606" t="s">
        <v>89</v>
      </c>
      <c r="AW996" s="606" t="s">
        <v>43</v>
      </c>
      <c r="AX996" s="606" t="s">
        <v>82</v>
      </c>
      <c r="AY996" s="607" t="s">
        <v>197</v>
      </c>
    </row>
    <row r="997" spans="2:51" s="599" customFormat="1">
      <c r="B997" s="598"/>
      <c r="D997" s="594" t="s">
        <v>205</v>
      </c>
      <c r="E997" s="600" t="s">
        <v>5</v>
      </c>
      <c r="F997" s="601" t="s">
        <v>2568</v>
      </c>
      <c r="H997" s="600" t="s">
        <v>5</v>
      </c>
      <c r="L997" s="598"/>
      <c r="M997" s="602"/>
      <c r="N997" s="603"/>
      <c r="O997" s="603"/>
      <c r="P997" s="603"/>
      <c r="Q997" s="603"/>
      <c r="R997" s="603"/>
      <c r="S997" s="603"/>
      <c r="T997" s="604"/>
      <c r="AT997" s="600" t="s">
        <v>205</v>
      </c>
      <c r="AU997" s="600" t="s">
        <v>89</v>
      </c>
      <c r="AV997" s="599" t="s">
        <v>11</v>
      </c>
      <c r="AW997" s="599" t="s">
        <v>43</v>
      </c>
      <c r="AX997" s="599" t="s">
        <v>82</v>
      </c>
      <c r="AY997" s="600" t="s">
        <v>197</v>
      </c>
    </row>
    <row r="998" spans="2:51" s="606" customFormat="1">
      <c r="B998" s="605"/>
      <c r="D998" s="594" t="s">
        <v>205</v>
      </c>
      <c r="E998" s="607" t="s">
        <v>5</v>
      </c>
      <c r="F998" s="608" t="s">
        <v>2569</v>
      </c>
      <c r="H998" s="609">
        <v>8</v>
      </c>
      <c r="L998" s="605"/>
      <c r="M998" s="610"/>
      <c r="N998" s="611"/>
      <c r="O998" s="611"/>
      <c r="P998" s="611"/>
      <c r="Q998" s="611"/>
      <c r="R998" s="611"/>
      <c r="S998" s="611"/>
      <c r="T998" s="612"/>
      <c r="AT998" s="607" t="s">
        <v>205</v>
      </c>
      <c r="AU998" s="607" t="s">
        <v>89</v>
      </c>
      <c r="AV998" s="606" t="s">
        <v>89</v>
      </c>
      <c r="AW998" s="606" t="s">
        <v>43</v>
      </c>
      <c r="AX998" s="606" t="s">
        <v>82</v>
      </c>
      <c r="AY998" s="607" t="s">
        <v>197</v>
      </c>
    </row>
    <row r="999" spans="2:51" s="622" customFormat="1">
      <c r="B999" s="621"/>
      <c r="D999" s="594" t="s">
        <v>205</v>
      </c>
      <c r="E999" s="623" t="s">
        <v>5</v>
      </c>
      <c r="F999" s="624" t="s">
        <v>237</v>
      </c>
      <c r="H999" s="625">
        <v>20</v>
      </c>
      <c r="L999" s="621"/>
      <c r="M999" s="626"/>
      <c r="N999" s="627"/>
      <c r="O999" s="627"/>
      <c r="P999" s="627"/>
      <c r="Q999" s="627"/>
      <c r="R999" s="627"/>
      <c r="S999" s="627"/>
      <c r="T999" s="628"/>
      <c r="AT999" s="623" t="s">
        <v>205</v>
      </c>
      <c r="AU999" s="623" t="s">
        <v>89</v>
      </c>
      <c r="AV999" s="622" t="s">
        <v>114</v>
      </c>
      <c r="AW999" s="622" t="s">
        <v>43</v>
      </c>
      <c r="AX999" s="622" t="s">
        <v>82</v>
      </c>
      <c r="AY999" s="623" t="s">
        <v>197</v>
      </c>
    </row>
    <row r="1000" spans="2:51" s="599" customFormat="1">
      <c r="B1000" s="598"/>
      <c r="D1000" s="594" t="s">
        <v>205</v>
      </c>
      <c r="E1000" s="600" t="s">
        <v>5</v>
      </c>
      <c r="F1000" s="601" t="s">
        <v>238</v>
      </c>
      <c r="H1000" s="600" t="s">
        <v>5</v>
      </c>
      <c r="L1000" s="598"/>
      <c r="M1000" s="602"/>
      <c r="N1000" s="603"/>
      <c r="O1000" s="603"/>
      <c r="P1000" s="603"/>
      <c r="Q1000" s="603"/>
      <c r="R1000" s="603"/>
      <c r="S1000" s="603"/>
      <c r="T1000" s="604"/>
      <c r="AT1000" s="600" t="s">
        <v>205</v>
      </c>
      <c r="AU1000" s="600" t="s">
        <v>89</v>
      </c>
      <c r="AV1000" s="599" t="s">
        <v>11</v>
      </c>
      <c r="AW1000" s="599" t="s">
        <v>43</v>
      </c>
      <c r="AX1000" s="599" t="s">
        <v>82</v>
      </c>
      <c r="AY1000" s="600" t="s">
        <v>197</v>
      </c>
    </row>
    <row r="1001" spans="2:51" s="599" customFormat="1">
      <c r="B1001" s="598"/>
      <c r="D1001" s="594" t="s">
        <v>205</v>
      </c>
      <c r="E1001" s="600" t="s">
        <v>5</v>
      </c>
      <c r="F1001" s="601" t="s">
        <v>2566</v>
      </c>
      <c r="H1001" s="600" t="s">
        <v>5</v>
      </c>
      <c r="L1001" s="598"/>
      <c r="M1001" s="602"/>
      <c r="N1001" s="603"/>
      <c r="O1001" s="603"/>
      <c r="P1001" s="603"/>
      <c r="Q1001" s="603"/>
      <c r="R1001" s="603"/>
      <c r="S1001" s="603"/>
      <c r="T1001" s="604"/>
      <c r="AT1001" s="600" t="s">
        <v>205</v>
      </c>
      <c r="AU1001" s="600" t="s">
        <v>89</v>
      </c>
      <c r="AV1001" s="599" t="s">
        <v>11</v>
      </c>
      <c r="AW1001" s="599" t="s">
        <v>43</v>
      </c>
      <c r="AX1001" s="599" t="s">
        <v>82</v>
      </c>
      <c r="AY1001" s="600" t="s">
        <v>197</v>
      </c>
    </row>
    <row r="1002" spans="2:51" s="606" customFormat="1">
      <c r="B1002" s="605"/>
      <c r="D1002" s="594" t="s">
        <v>205</v>
      </c>
      <c r="E1002" s="607" t="s">
        <v>5</v>
      </c>
      <c r="F1002" s="608" t="s">
        <v>2570</v>
      </c>
      <c r="H1002" s="609">
        <v>10</v>
      </c>
      <c r="L1002" s="605"/>
      <c r="M1002" s="610"/>
      <c r="N1002" s="611"/>
      <c r="O1002" s="611"/>
      <c r="P1002" s="611"/>
      <c r="Q1002" s="611"/>
      <c r="R1002" s="611"/>
      <c r="S1002" s="611"/>
      <c r="T1002" s="612"/>
      <c r="AT1002" s="607" t="s">
        <v>205</v>
      </c>
      <c r="AU1002" s="607" t="s">
        <v>89</v>
      </c>
      <c r="AV1002" s="606" t="s">
        <v>89</v>
      </c>
      <c r="AW1002" s="606" t="s">
        <v>43</v>
      </c>
      <c r="AX1002" s="606" t="s">
        <v>82</v>
      </c>
      <c r="AY1002" s="607" t="s">
        <v>197</v>
      </c>
    </row>
    <row r="1003" spans="2:51" s="622" customFormat="1">
      <c r="B1003" s="621"/>
      <c r="D1003" s="594" t="s">
        <v>205</v>
      </c>
      <c r="E1003" s="623" t="s">
        <v>5</v>
      </c>
      <c r="F1003" s="624" t="s">
        <v>243</v>
      </c>
      <c r="H1003" s="625">
        <v>10</v>
      </c>
      <c r="L1003" s="621"/>
      <c r="M1003" s="626"/>
      <c r="N1003" s="627"/>
      <c r="O1003" s="627"/>
      <c r="P1003" s="627"/>
      <c r="Q1003" s="627"/>
      <c r="R1003" s="627"/>
      <c r="S1003" s="627"/>
      <c r="T1003" s="628"/>
      <c r="AT1003" s="623" t="s">
        <v>205</v>
      </c>
      <c r="AU1003" s="623" t="s">
        <v>89</v>
      </c>
      <c r="AV1003" s="622" t="s">
        <v>114</v>
      </c>
      <c r="AW1003" s="622" t="s">
        <v>43</v>
      </c>
      <c r="AX1003" s="622" t="s">
        <v>82</v>
      </c>
      <c r="AY1003" s="623" t="s">
        <v>197</v>
      </c>
    </row>
    <row r="1004" spans="2:51" s="599" customFormat="1">
      <c r="B1004" s="598"/>
      <c r="D1004" s="594" t="s">
        <v>205</v>
      </c>
      <c r="E1004" s="600" t="s">
        <v>5</v>
      </c>
      <c r="F1004" s="601" t="s">
        <v>244</v>
      </c>
      <c r="H1004" s="600" t="s">
        <v>5</v>
      </c>
      <c r="L1004" s="598"/>
      <c r="M1004" s="602"/>
      <c r="N1004" s="603"/>
      <c r="O1004" s="603"/>
      <c r="P1004" s="603"/>
      <c r="Q1004" s="603"/>
      <c r="R1004" s="603"/>
      <c r="S1004" s="603"/>
      <c r="T1004" s="604"/>
      <c r="AT1004" s="600" t="s">
        <v>205</v>
      </c>
      <c r="AU1004" s="600" t="s">
        <v>89</v>
      </c>
      <c r="AV1004" s="599" t="s">
        <v>11</v>
      </c>
      <c r="AW1004" s="599" t="s">
        <v>43</v>
      </c>
      <c r="AX1004" s="599" t="s">
        <v>82</v>
      </c>
      <c r="AY1004" s="600" t="s">
        <v>197</v>
      </c>
    </row>
    <row r="1005" spans="2:51" s="599" customFormat="1">
      <c r="B1005" s="598"/>
      <c r="D1005" s="594" t="s">
        <v>205</v>
      </c>
      <c r="E1005" s="600" t="s">
        <v>5</v>
      </c>
      <c r="F1005" s="601" t="s">
        <v>2566</v>
      </c>
      <c r="H1005" s="600" t="s">
        <v>5</v>
      </c>
      <c r="L1005" s="598"/>
      <c r="M1005" s="602"/>
      <c r="N1005" s="603"/>
      <c r="O1005" s="603"/>
      <c r="P1005" s="603"/>
      <c r="Q1005" s="603"/>
      <c r="R1005" s="603"/>
      <c r="S1005" s="603"/>
      <c r="T1005" s="604"/>
      <c r="AT1005" s="600" t="s">
        <v>205</v>
      </c>
      <c r="AU1005" s="600" t="s">
        <v>89</v>
      </c>
      <c r="AV1005" s="599" t="s">
        <v>11</v>
      </c>
      <c r="AW1005" s="599" t="s">
        <v>43</v>
      </c>
      <c r="AX1005" s="599" t="s">
        <v>82</v>
      </c>
      <c r="AY1005" s="600" t="s">
        <v>197</v>
      </c>
    </row>
    <row r="1006" spans="2:51" s="606" customFormat="1">
      <c r="B1006" s="605"/>
      <c r="D1006" s="594" t="s">
        <v>205</v>
      </c>
      <c r="E1006" s="607" t="s">
        <v>5</v>
      </c>
      <c r="F1006" s="608" t="s">
        <v>2570</v>
      </c>
      <c r="H1006" s="609">
        <v>10</v>
      </c>
      <c r="L1006" s="605"/>
      <c r="M1006" s="610"/>
      <c r="N1006" s="611"/>
      <c r="O1006" s="611"/>
      <c r="P1006" s="611"/>
      <c r="Q1006" s="611"/>
      <c r="R1006" s="611"/>
      <c r="S1006" s="611"/>
      <c r="T1006" s="612"/>
      <c r="AT1006" s="607" t="s">
        <v>205</v>
      </c>
      <c r="AU1006" s="607" t="s">
        <v>89</v>
      </c>
      <c r="AV1006" s="606" t="s">
        <v>89</v>
      </c>
      <c r="AW1006" s="606" t="s">
        <v>43</v>
      </c>
      <c r="AX1006" s="606" t="s">
        <v>82</v>
      </c>
      <c r="AY1006" s="607" t="s">
        <v>197</v>
      </c>
    </row>
    <row r="1007" spans="2:51" s="622" customFormat="1">
      <c r="B1007" s="621"/>
      <c r="D1007" s="594" t="s">
        <v>205</v>
      </c>
      <c r="E1007" s="623" t="s">
        <v>5</v>
      </c>
      <c r="F1007" s="624" t="s">
        <v>248</v>
      </c>
      <c r="H1007" s="625">
        <v>10</v>
      </c>
      <c r="L1007" s="621"/>
      <c r="M1007" s="626"/>
      <c r="N1007" s="627"/>
      <c r="O1007" s="627"/>
      <c r="P1007" s="627"/>
      <c r="Q1007" s="627"/>
      <c r="R1007" s="627"/>
      <c r="S1007" s="627"/>
      <c r="T1007" s="628"/>
      <c r="AT1007" s="623" t="s">
        <v>205</v>
      </c>
      <c r="AU1007" s="623" t="s">
        <v>89</v>
      </c>
      <c r="AV1007" s="622" t="s">
        <v>114</v>
      </c>
      <c r="AW1007" s="622" t="s">
        <v>43</v>
      </c>
      <c r="AX1007" s="622" t="s">
        <v>82</v>
      </c>
      <c r="AY1007" s="623" t="s">
        <v>197</v>
      </c>
    </row>
    <row r="1008" spans="2:51" s="599" customFormat="1">
      <c r="B1008" s="598"/>
      <c r="D1008" s="594" t="s">
        <v>205</v>
      </c>
      <c r="E1008" s="600" t="s">
        <v>5</v>
      </c>
      <c r="F1008" s="601" t="s">
        <v>249</v>
      </c>
      <c r="H1008" s="600" t="s">
        <v>5</v>
      </c>
      <c r="L1008" s="598"/>
      <c r="M1008" s="602"/>
      <c r="N1008" s="603"/>
      <c r="O1008" s="603"/>
      <c r="P1008" s="603"/>
      <c r="Q1008" s="603"/>
      <c r="R1008" s="603"/>
      <c r="S1008" s="603"/>
      <c r="T1008" s="604"/>
      <c r="AT1008" s="600" t="s">
        <v>205</v>
      </c>
      <c r="AU1008" s="600" t="s">
        <v>89</v>
      </c>
      <c r="AV1008" s="599" t="s">
        <v>11</v>
      </c>
      <c r="AW1008" s="599" t="s">
        <v>43</v>
      </c>
      <c r="AX1008" s="599" t="s">
        <v>82</v>
      </c>
      <c r="AY1008" s="600" t="s">
        <v>197</v>
      </c>
    </row>
    <row r="1009" spans="2:65" s="599" customFormat="1">
      <c r="B1009" s="598"/>
      <c r="D1009" s="594" t="s">
        <v>205</v>
      </c>
      <c r="E1009" s="600" t="s">
        <v>5</v>
      </c>
      <c r="F1009" s="601" t="s">
        <v>2566</v>
      </c>
      <c r="H1009" s="600" t="s">
        <v>5</v>
      </c>
      <c r="L1009" s="598"/>
      <c r="M1009" s="602"/>
      <c r="N1009" s="603"/>
      <c r="O1009" s="603"/>
      <c r="P1009" s="603"/>
      <c r="Q1009" s="603"/>
      <c r="R1009" s="603"/>
      <c r="S1009" s="603"/>
      <c r="T1009" s="604"/>
      <c r="AT1009" s="600" t="s">
        <v>205</v>
      </c>
      <c r="AU1009" s="600" t="s">
        <v>89</v>
      </c>
      <c r="AV1009" s="599" t="s">
        <v>11</v>
      </c>
      <c r="AW1009" s="599" t="s">
        <v>43</v>
      </c>
      <c r="AX1009" s="599" t="s">
        <v>82</v>
      </c>
      <c r="AY1009" s="600" t="s">
        <v>197</v>
      </c>
    </row>
    <row r="1010" spans="2:65" s="606" customFormat="1">
      <c r="B1010" s="605"/>
      <c r="D1010" s="594" t="s">
        <v>205</v>
      </c>
      <c r="E1010" s="607" t="s">
        <v>5</v>
      </c>
      <c r="F1010" s="608" t="s">
        <v>2570</v>
      </c>
      <c r="H1010" s="609">
        <v>10</v>
      </c>
      <c r="L1010" s="605"/>
      <c r="M1010" s="610"/>
      <c r="N1010" s="611"/>
      <c r="O1010" s="611"/>
      <c r="P1010" s="611"/>
      <c r="Q1010" s="611"/>
      <c r="R1010" s="611"/>
      <c r="S1010" s="611"/>
      <c r="T1010" s="612"/>
      <c r="AT1010" s="607" t="s">
        <v>205</v>
      </c>
      <c r="AU1010" s="607" t="s">
        <v>89</v>
      </c>
      <c r="AV1010" s="606" t="s">
        <v>89</v>
      </c>
      <c r="AW1010" s="606" t="s">
        <v>43</v>
      </c>
      <c r="AX1010" s="606" t="s">
        <v>82</v>
      </c>
      <c r="AY1010" s="607" t="s">
        <v>197</v>
      </c>
    </row>
    <row r="1011" spans="2:65" s="622" customFormat="1">
      <c r="B1011" s="621"/>
      <c r="D1011" s="594" t="s">
        <v>205</v>
      </c>
      <c r="E1011" s="623" t="s">
        <v>5</v>
      </c>
      <c r="F1011" s="624" t="s">
        <v>253</v>
      </c>
      <c r="H1011" s="625">
        <v>10</v>
      </c>
      <c r="L1011" s="621"/>
      <c r="M1011" s="626"/>
      <c r="N1011" s="627"/>
      <c r="O1011" s="627"/>
      <c r="P1011" s="627"/>
      <c r="Q1011" s="627"/>
      <c r="R1011" s="627"/>
      <c r="S1011" s="627"/>
      <c r="T1011" s="628"/>
      <c r="AT1011" s="623" t="s">
        <v>205</v>
      </c>
      <c r="AU1011" s="623" t="s">
        <v>89</v>
      </c>
      <c r="AV1011" s="622" t="s">
        <v>114</v>
      </c>
      <c r="AW1011" s="622" t="s">
        <v>43</v>
      </c>
      <c r="AX1011" s="622" t="s">
        <v>82</v>
      </c>
      <c r="AY1011" s="623" t="s">
        <v>197</v>
      </c>
    </row>
    <row r="1012" spans="2:65" s="599" customFormat="1">
      <c r="B1012" s="598"/>
      <c r="D1012" s="594" t="s">
        <v>205</v>
      </c>
      <c r="E1012" s="600" t="s">
        <v>5</v>
      </c>
      <c r="F1012" s="601" t="s">
        <v>446</v>
      </c>
      <c r="H1012" s="600" t="s">
        <v>5</v>
      </c>
      <c r="L1012" s="598"/>
      <c r="M1012" s="602"/>
      <c r="N1012" s="603"/>
      <c r="O1012" s="603"/>
      <c r="P1012" s="603"/>
      <c r="Q1012" s="603"/>
      <c r="R1012" s="603"/>
      <c r="S1012" s="603"/>
      <c r="T1012" s="604"/>
      <c r="AT1012" s="600" t="s">
        <v>205</v>
      </c>
      <c r="AU1012" s="600" t="s">
        <v>89</v>
      </c>
      <c r="AV1012" s="599" t="s">
        <v>11</v>
      </c>
      <c r="AW1012" s="599" t="s">
        <v>43</v>
      </c>
      <c r="AX1012" s="599" t="s">
        <v>82</v>
      </c>
      <c r="AY1012" s="600" t="s">
        <v>197</v>
      </c>
    </row>
    <row r="1013" spans="2:65" s="599" customFormat="1">
      <c r="B1013" s="598"/>
      <c r="D1013" s="594" t="s">
        <v>205</v>
      </c>
      <c r="E1013" s="600" t="s">
        <v>5</v>
      </c>
      <c r="F1013" s="601" t="s">
        <v>2566</v>
      </c>
      <c r="H1013" s="600" t="s">
        <v>5</v>
      </c>
      <c r="L1013" s="598"/>
      <c r="M1013" s="602"/>
      <c r="N1013" s="603"/>
      <c r="O1013" s="603"/>
      <c r="P1013" s="603"/>
      <c r="Q1013" s="603"/>
      <c r="R1013" s="603"/>
      <c r="S1013" s="603"/>
      <c r="T1013" s="604"/>
      <c r="AT1013" s="600" t="s">
        <v>205</v>
      </c>
      <c r="AU1013" s="600" t="s">
        <v>89</v>
      </c>
      <c r="AV1013" s="599" t="s">
        <v>11</v>
      </c>
      <c r="AW1013" s="599" t="s">
        <v>43</v>
      </c>
      <c r="AX1013" s="599" t="s">
        <v>82</v>
      </c>
      <c r="AY1013" s="600" t="s">
        <v>197</v>
      </c>
    </row>
    <row r="1014" spans="2:65" s="606" customFormat="1">
      <c r="B1014" s="605"/>
      <c r="D1014" s="594" t="s">
        <v>205</v>
      </c>
      <c r="E1014" s="607" t="s">
        <v>5</v>
      </c>
      <c r="F1014" s="608" t="s">
        <v>2570</v>
      </c>
      <c r="H1014" s="609">
        <v>10</v>
      </c>
      <c r="L1014" s="605"/>
      <c r="M1014" s="610"/>
      <c r="N1014" s="611"/>
      <c r="O1014" s="611"/>
      <c r="P1014" s="611"/>
      <c r="Q1014" s="611"/>
      <c r="R1014" s="611"/>
      <c r="S1014" s="611"/>
      <c r="T1014" s="612"/>
      <c r="AT1014" s="607" t="s">
        <v>205</v>
      </c>
      <c r="AU1014" s="607" t="s">
        <v>89</v>
      </c>
      <c r="AV1014" s="606" t="s">
        <v>89</v>
      </c>
      <c r="AW1014" s="606" t="s">
        <v>43</v>
      </c>
      <c r="AX1014" s="606" t="s">
        <v>82</v>
      </c>
      <c r="AY1014" s="607" t="s">
        <v>197</v>
      </c>
    </row>
    <row r="1015" spans="2:65" s="622" customFormat="1">
      <c r="B1015" s="621"/>
      <c r="D1015" s="594" t="s">
        <v>205</v>
      </c>
      <c r="E1015" s="623" t="s">
        <v>5</v>
      </c>
      <c r="F1015" s="624" t="s">
        <v>449</v>
      </c>
      <c r="H1015" s="625">
        <v>10</v>
      </c>
      <c r="L1015" s="621"/>
      <c r="M1015" s="626"/>
      <c r="N1015" s="627"/>
      <c r="O1015" s="627"/>
      <c r="P1015" s="627"/>
      <c r="Q1015" s="627"/>
      <c r="R1015" s="627"/>
      <c r="S1015" s="627"/>
      <c r="T1015" s="628"/>
      <c r="AT1015" s="623" t="s">
        <v>205</v>
      </c>
      <c r="AU1015" s="623" t="s">
        <v>89</v>
      </c>
      <c r="AV1015" s="622" t="s">
        <v>114</v>
      </c>
      <c r="AW1015" s="622" t="s">
        <v>43</v>
      </c>
      <c r="AX1015" s="622" t="s">
        <v>82</v>
      </c>
      <c r="AY1015" s="623" t="s">
        <v>197</v>
      </c>
    </row>
    <row r="1016" spans="2:65" s="599" customFormat="1">
      <c r="B1016" s="598"/>
      <c r="D1016" s="594" t="s">
        <v>205</v>
      </c>
      <c r="E1016" s="600" t="s">
        <v>5</v>
      </c>
      <c r="F1016" s="601" t="s">
        <v>2282</v>
      </c>
      <c r="H1016" s="600" t="s">
        <v>5</v>
      </c>
      <c r="L1016" s="598"/>
      <c r="M1016" s="602"/>
      <c r="N1016" s="603"/>
      <c r="O1016" s="603"/>
      <c r="P1016" s="603"/>
      <c r="Q1016" s="603"/>
      <c r="R1016" s="603"/>
      <c r="S1016" s="603"/>
      <c r="T1016" s="604"/>
      <c r="AT1016" s="600" t="s">
        <v>205</v>
      </c>
      <c r="AU1016" s="600" t="s">
        <v>89</v>
      </c>
      <c r="AV1016" s="599" t="s">
        <v>11</v>
      </c>
      <c r="AW1016" s="599" t="s">
        <v>43</v>
      </c>
      <c r="AX1016" s="599" t="s">
        <v>82</v>
      </c>
      <c r="AY1016" s="600" t="s">
        <v>197</v>
      </c>
    </row>
    <row r="1017" spans="2:65" s="599" customFormat="1">
      <c r="B1017" s="598"/>
      <c r="D1017" s="594" t="s">
        <v>205</v>
      </c>
      <c r="E1017" s="600" t="s">
        <v>5</v>
      </c>
      <c r="F1017" s="601" t="s">
        <v>2571</v>
      </c>
      <c r="H1017" s="600" t="s">
        <v>5</v>
      </c>
      <c r="L1017" s="598"/>
      <c r="M1017" s="602"/>
      <c r="N1017" s="603"/>
      <c r="O1017" s="603"/>
      <c r="P1017" s="603"/>
      <c r="Q1017" s="603"/>
      <c r="R1017" s="603"/>
      <c r="S1017" s="603"/>
      <c r="T1017" s="604"/>
      <c r="AT1017" s="600" t="s">
        <v>205</v>
      </c>
      <c r="AU1017" s="600" t="s">
        <v>89</v>
      </c>
      <c r="AV1017" s="599" t="s">
        <v>11</v>
      </c>
      <c r="AW1017" s="599" t="s">
        <v>43</v>
      </c>
      <c r="AX1017" s="599" t="s">
        <v>82</v>
      </c>
      <c r="AY1017" s="600" t="s">
        <v>197</v>
      </c>
    </row>
    <row r="1018" spans="2:65" s="606" customFormat="1">
      <c r="B1018" s="605"/>
      <c r="D1018" s="594" t="s">
        <v>205</v>
      </c>
      <c r="E1018" s="607" t="s">
        <v>5</v>
      </c>
      <c r="F1018" s="608" t="s">
        <v>2572</v>
      </c>
      <c r="H1018" s="609">
        <v>12</v>
      </c>
      <c r="L1018" s="605"/>
      <c r="M1018" s="610"/>
      <c r="N1018" s="611"/>
      <c r="O1018" s="611"/>
      <c r="P1018" s="611"/>
      <c r="Q1018" s="611"/>
      <c r="R1018" s="611"/>
      <c r="S1018" s="611"/>
      <c r="T1018" s="612"/>
      <c r="AT1018" s="607" t="s">
        <v>205</v>
      </c>
      <c r="AU1018" s="607" t="s">
        <v>89</v>
      </c>
      <c r="AV1018" s="606" t="s">
        <v>89</v>
      </c>
      <c r="AW1018" s="606" t="s">
        <v>43</v>
      </c>
      <c r="AX1018" s="606" t="s">
        <v>82</v>
      </c>
      <c r="AY1018" s="607" t="s">
        <v>197</v>
      </c>
    </row>
    <row r="1019" spans="2:65" s="622" customFormat="1">
      <c r="B1019" s="621"/>
      <c r="D1019" s="594" t="s">
        <v>205</v>
      </c>
      <c r="E1019" s="623" t="s">
        <v>5</v>
      </c>
      <c r="F1019" s="624" t="s">
        <v>2573</v>
      </c>
      <c r="H1019" s="625">
        <v>12</v>
      </c>
      <c r="L1019" s="621"/>
      <c r="M1019" s="626"/>
      <c r="N1019" s="627"/>
      <c r="O1019" s="627"/>
      <c r="P1019" s="627"/>
      <c r="Q1019" s="627"/>
      <c r="R1019" s="627"/>
      <c r="S1019" s="627"/>
      <c r="T1019" s="628"/>
      <c r="AT1019" s="623" t="s">
        <v>205</v>
      </c>
      <c r="AU1019" s="623" t="s">
        <v>89</v>
      </c>
      <c r="AV1019" s="622" t="s">
        <v>114</v>
      </c>
      <c r="AW1019" s="622" t="s">
        <v>43</v>
      </c>
      <c r="AX1019" s="622" t="s">
        <v>82</v>
      </c>
      <c r="AY1019" s="623" t="s">
        <v>197</v>
      </c>
    </row>
    <row r="1020" spans="2:65" s="614" customFormat="1">
      <c r="B1020" s="613"/>
      <c r="D1020" s="594" t="s">
        <v>205</v>
      </c>
      <c r="E1020" s="615" t="s">
        <v>5</v>
      </c>
      <c r="F1020" s="616" t="s">
        <v>210</v>
      </c>
      <c r="H1020" s="617">
        <v>72</v>
      </c>
      <c r="L1020" s="613"/>
      <c r="M1020" s="618"/>
      <c r="N1020" s="619"/>
      <c r="O1020" s="619"/>
      <c r="P1020" s="619"/>
      <c r="Q1020" s="619"/>
      <c r="R1020" s="619"/>
      <c r="S1020" s="619"/>
      <c r="T1020" s="620"/>
      <c r="AT1020" s="615" t="s">
        <v>205</v>
      </c>
      <c r="AU1020" s="615" t="s">
        <v>89</v>
      </c>
      <c r="AV1020" s="614" t="s">
        <v>129</v>
      </c>
      <c r="AW1020" s="614" t="s">
        <v>43</v>
      </c>
      <c r="AX1020" s="614" t="s">
        <v>11</v>
      </c>
      <c r="AY1020" s="615" t="s">
        <v>197</v>
      </c>
    </row>
    <row r="1021" spans="2:65" s="492" customFormat="1" ht="25.5" customHeight="1">
      <c r="B1021" s="493"/>
      <c r="C1021" s="572" t="s">
        <v>1354</v>
      </c>
      <c r="D1021" s="572" t="s">
        <v>199</v>
      </c>
      <c r="E1021" s="573" t="s">
        <v>2574</v>
      </c>
      <c r="F1021" s="574" t="s">
        <v>2575</v>
      </c>
      <c r="G1021" s="575" t="s">
        <v>271</v>
      </c>
      <c r="H1021" s="576">
        <v>3.71</v>
      </c>
      <c r="I1021" s="7"/>
      <c r="J1021" s="577">
        <f>ROUND(I1021*H1021,0)</f>
        <v>0</v>
      </c>
      <c r="K1021" s="574" t="s">
        <v>203</v>
      </c>
      <c r="L1021" s="493"/>
      <c r="M1021" s="578" t="s">
        <v>5</v>
      </c>
      <c r="N1021" s="579" t="s">
        <v>53</v>
      </c>
      <c r="O1021" s="494"/>
      <c r="P1021" s="580">
        <f>O1021*H1021</f>
        <v>0</v>
      </c>
      <c r="Q1021" s="580">
        <v>1.7090000000000001E-2</v>
      </c>
      <c r="R1021" s="580">
        <f>Q1021*H1021</f>
        <v>6.3403899999999999E-2</v>
      </c>
      <c r="S1021" s="580">
        <v>0</v>
      </c>
      <c r="T1021" s="581">
        <f>S1021*H1021</f>
        <v>0</v>
      </c>
      <c r="AR1021" s="482" t="s">
        <v>129</v>
      </c>
      <c r="AT1021" s="482" t="s">
        <v>199</v>
      </c>
      <c r="AU1021" s="482" t="s">
        <v>89</v>
      </c>
      <c r="AY1021" s="482" t="s">
        <v>197</v>
      </c>
      <c r="BE1021" s="582">
        <f>IF(N1021="základní",J1021,0)</f>
        <v>0</v>
      </c>
      <c r="BF1021" s="582">
        <f>IF(N1021="snížená",J1021,0)</f>
        <v>0</v>
      </c>
      <c r="BG1021" s="582">
        <f>IF(N1021="zákl. přenesená",J1021,0)</f>
        <v>0</v>
      </c>
      <c r="BH1021" s="582">
        <f>IF(N1021="sníž. přenesená",J1021,0)</f>
        <v>0</v>
      </c>
      <c r="BI1021" s="582">
        <f>IF(N1021="nulová",J1021,0)</f>
        <v>0</v>
      </c>
      <c r="BJ1021" s="482" t="s">
        <v>11</v>
      </c>
      <c r="BK1021" s="582">
        <f>ROUND(I1021*H1021,0)</f>
        <v>0</v>
      </c>
      <c r="BL1021" s="482" t="s">
        <v>129</v>
      </c>
      <c r="BM1021" s="482" t="s">
        <v>2576</v>
      </c>
    </row>
    <row r="1022" spans="2:65" s="599" customFormat="1">
      <c r="B1022" s="598"/>
      <c r="D1022" s="594" t="s">
        <v>205</v>
      </c>
      <c r="E1022" s="600" t="s">
        <v>5</v>
      </c>
      <c r="F1022" s="601" t="s">
        <v>2565</v>
      </c>
      <c r="H1022" s="600" t="s">
        <v>5</v>
      </c>
      <c r="L1022" s="598"/>
      <c r="M1022" s="602"/>
      <c r="N1022" s="603"/>
      <c r="O1022" s="603"/>
      <c r="P1022" s="603"/>
      <c r="Q1022" s="603"/>
      <c r="R1022" s="603"/>
      <c r="S1022" s="603"/>
      <c r="T1022" s="604"/>
      <c r="AT1022" s="600" t="s">
        <v>205</v>
      </c>
      <c r="AU1022" s="600" t="s">
        <v>89</v>
      </c>
      <c r="AV1022" s="599" t="s">
        <v>11</v>
      </c>
      <c r="AW1022" s="599" t="s">
        <v>43</v>
      </c>
      <c r="AX1022" s="599" t="s">
        <v>82</v>
      </c>
      <c r="AY1022" s="600" t="s">
        <v>197</v>
      </c>
    </row>
    <row r="1023" spans="2:65" s="599" customFormat="1">
      <c r="B1023" s="598"/>
      <c r="D1023" s="594" t="s">
        <v>205</v>
      </c>
      <c r="E1023" s="600" t="s">
        <v>5</v>
      </c>
      <c r="F1023" s="601" t="s">
        <v>215</v>
      </c>
      <c r="H1023" s="600" t="s">
        <v>5</v>
      </c>
      <c r="L1023" s="598"/>
      <c r="M1023" s="602"/>
      <c r="N1023" s="603"/>
      <c r="O1023" s="603"/>
      <c r="P1023" s="603"/>
      <c r="Q1023" s="603"/>
      <c r="R1023" s="603"/>
      <c r="S1023" s="603"/>
      <c r="T1023" s="604"/>
      <c r="AT1023" s="600" t="s">
        <v>205</v>
      </c>
      <c r="AU1023" s="600" t="s">
        <v>89</v>
      </c>
      <c r="AV1023" s="599" t="s">
        <v>11</v>
      </c>
      <c r="AW1023" s="599" t="s">
        <v>43</v>
      </c>
      <c r="AX1023" s="599" t="s">
        <v>82</v>
      </c>
      <c r="AY1023" s="600" t="s">
        <v>197</v>
      </c>
    </row>
    <row r="1024" spans="2:65" s="599" customFormat="1">
      <c r="B1024" s="598"/>
      <c r="D1024" s="594" t="s">
        <v>205</v>
      </c>
      <c r="E1024" s="600" t="s">
        <v>5</v>
      </c>
      <c r="F1024" s="601" t="s">
        <v>2577</v>
      </c>
      <c r="H1024" s="600" t="s">
        <v>5</v>
      </c>
      <c r="L1024" s="598"/>
      <c r="M1024" s="602"/>
      <c r="N1024" s="603"/>
      <c r="O1024" s="603"/>
      <c r="P1024" s="603"/>
      <c r="Q1024" s="603"/>
      <c r="R1024" s="603"/>
      <c r="S1024" s="603"/>
      <c r="T1024" s="604"/>
      <c r="AT1024" s="600" t="s">
        <v>205</v>
      </c>
      <c r="AU1024" s="600" t="s">
        <v>89</v>
      </c>
      <c r="AV1024" s="599" t="s">
        <v>11</v>
      </c>
      <c r="AW1024" s="599" t="s">
        <v>43</v>
      </c>
      <c r="AX1024" s="599" t="s">
        <v>82</v>
      </c>
      <c r="AY1024" s="600" t="s">
        <v>197</v>
      </c>
    </row>
    <row r="1025" spans="2:51" s="606" customFormat="1">
      <c r="B1025" s="605"/>
      <c r="D1025" s="594" t="s">
        <v>205</v>
      </c>
      <c r="E1025" s="607" t="s">
        <v>5</v>
      </c>
      <c r="F1025" s="608" t="s">
        <v>2578</v>
      </c>
      <c r="H1025" s="609">
        <v>0.42699999999999999</v>
      </c>
      <c r="L1025" s="605"/>
      <c r="M1025" s="610"/>
      <c r="N1025" s="611"/>
      <c r="O1025" s="611"/>
      <c r="P1025" s="611"/>
      <c r="Q1025" s="611"/>
      <c r="R1025" s="611"/>
      <c r="S1025" s="611"/>
      <c r="T1025" s="612"/>
      <c r="AT1025" s="607" t="s">
        <v>205</v>
      </c>
      <c r="AU1025" s="607" t="s">
        <v>89</v>
      </c>
      <c r="AV1025" s="606" t="s">
        <v>89</v>
      </c>
      <c r="AW1025" s="606" t="s">
        <v>43</v>
      </c>
      <c r="AX1025" s="606" t="s">
        <v>82</v>
      </c>
      <c r="AY1025" s="607" t="s">
        <v>197</v>
      </c>
    </row>
    <row r="1026" spans="2:51" s="599" customFormat="1">
      <c r="B1026" s="598"/>
      <c r="D1026" s="594" t="s">
        <v>205</v>
      </c>
      <c r="E1026" s="600" t="s">
        <v>5</v>
      </c>
      <c r="F1026" s="601" t="s">
        <v>223</v>
      </c>
      <c r="H1026" s="600" t="s">
        <v>5</v>
      </c>
      <c r="L1026" s="598"/>
      <c r="M1026" s="602"/>
      <c r="N1026" s="603"/>
      <c r="O1026" s="603"/>
      <c r="P1026" s="603"/>
      <c r="Q1026" s="603"/>
      <c r="R1026" s="603"/>
      <c r="S1026" s="603"/>
      <c r="T1026" s="604"/>
      <c r="AT1026" s="600" t="s">
        <v>205</v>
      </c>
      <c r="AU1026" s="600" t="s">
        <v>89</v>
      </c>
      <c r="AV1026" s="599" t="s">
        <v>11</v>
      </c>
      <c r="AW1026" s="599" t="s">
        <v>43</v>
      </c>
      <c r="AX1026" s="599" t="s">
        <v>82</v>
      </c>
      <c r="AY1026" s="600" t="s">
        <v>197</v>
      </c>
    </row>
    <row r="1027" spans="2:51" s="599" customFormat="1">
      <c r="B1027" s="598"/>
      <c r="D1027" s="594" t="s">
        <v>205</v>
      </c>
      <c r="E1027" s="600" t="s">
        <v>5</v>
      </c>
      <c r="F1027" s="601" t="s">
        <v>2566</v>
      </c>
      <c r="H1027" s="600" t="s">
        <v>5</v>
      </c>
      <c r="L1027" s="598"/>
      <c r="M1027" s="602"/>
      <c r="N1027" s="603"/>
      <c r="O1027" s="603"/>
      <c r="P1027" s="603"/>
      <c r="Q1027" s="603"/>
      <c r="R1027" s="603"/>
      <c r="S1027" s="603"/>
      <c r="T1027" s="604"/>
      <c r="AT1027" s="600" t="s">
        <v>205</v>
      </c>
      <c r="AU1027" s="600" t="s">
        <v>89</v>
      </c>
      <c r="AV1027" s="599" t="s">
        <v>11</v>
      </c>
      <c r="AW1027" s="599" t="s">
        <v>43</v>
      </c>
      <c r="AX1027" s="599" t="s">
        <v>82</v>
      </c>
      <c r="AY1027" s="600" t="s">
        <v>197</v>
      </c>
    </row>
    <row r="1028" spans="2:51" s="606" customFormat="1">
      <c r="B1028" s="605"/>
      <c r="D1028" s="594" t="s">
        <v>205</v>
      </c>
      <c r="E1028" s="607" t="s">
        <v>5</v>
      </c>
      <c r="F1028" s="608" t="s">
        <v>2579</v>
      </c>
      <c r="H1028" s="609">
        <v>0.66400000000000003</v>
      </c>
      <c r="L1028" s="605"/>
      <c r="M1028" s="610"/>
      <c r="N1028" s="611"/>
      <c r="O1028" s="611"/>
      <c r="P1028" s="611"/>
      <c r="Q1028" s="611"/>
      <c r="R1028" s="611"/>
      <c r="S1028" s="611"/>
      <c r="T1028" s="612"/>
      <c r="AT1028" s="607" t="s">
        <v>205</v>
      </c>
      <c r="AU1028" s="607" t="s">
        <v>89</v>
      </c>
      <c r="AV1028" s="606" t="s">
        <v>89</v>
      </c>
      <c r="AW1028" s="606" t="s">
        <v>43</v>
      </c>
      <c r="AX1028" s="606" t="s">
        <v>82</v>
      </c>
      <c r="AY1028" s="607" t="s">
        <v>197</v>
      </c>
    </row>
    <row r="1029" spans="2:51" s="599" customFormat="1">
      <c r="B1029" s="598"/>
      <c r="D1029" s="594" t="s">
        <v>205</v>
      </c>
      <c r="E1029" s="600" t="s">
        <v>5</v>
      </c>
      <c r="F1029" s="601" t="s">
        <v>2568</v>
      </c>
      <c r="H1029" s="600" t="s">
        <v>5</v>
      </c>
      <c r="L1029" s="598"/>
      <c r="M1029" s="602"/>
      <c r="N1029" s="603"/>
      <c r="O1029" s="603"/>
      <c r="P1029" s="603"/>
      <c r="Q1029" s="603"/>
      <c r="R1029" s="603"/>
      <c r="S1029" s="603"/>
      <c r="T1029" s="604"/>
      <c r="AT1029" s="600" t="s">
        <v>205</v>
      </c>
      <c r="AU1029" s="600" t="s">
        <v>89</v>
      </c>
      <c r="AV1029" s="599" t="s">
        <v>11</v>
      </c>
      <c r="AW1029" s="599" t="s">
        <v>43</v>
      </c>
      <c r="AX1029" s="599" t="s">
        <v>82</v>
      </c>
      <c r="AY1029" s="600" t="s">
        <v>197</v>
      </c>
    </row>
    <row r="1030" spans="2:51" s="606" customFormat="1">
      <c r="B1030" s="605"/>
      <c r="D1030" s="594" t="s">
        <v>205</v>
      </c>
      <c r="E1030" s="607" t="s">
        <v>5</v>
      </c>
      <c r="F1030" s="608" t="s">
        <v>2580</v>
      </c>
      <c r="H1030" s="609">
        <v>0.40300000000000002</v>
      </c>
      <c r="L1030" s="605"/>
      <c r="M1030" s="610"/>
      <c r="N1030" s="611"/>
      <c r="O1030" s="611"/>
      <c r="P1030" s="611"/>
      <c r="Q1030" s="611"/>
      <c r="R1030" s="611"/>
      <c r="S1030" s="611"/>
      <c r="T1030" s="612"/>
      <c r="AT1030" s="607" t="s">
        <v>205</v>
      </c>
      <c r="AU1030" s="607" t="s">
        <v>89</v>
      </c>
      <c r="AV1030" s="606" t="s">
        <v>89</v>
      </c>
      <c r="AW1030" s="606" t="s">
        <v>43</v>
      </c>
      <c r="AX1030" s="606" t="s">
        <v>82</v>
      </c>
      <c r="AY1030" s="607" t="s">
        <v>197</v>
      </c>
    </row>
    <row r="1031" spans="2:51" s="622" customFormat="1">
      <c r="B1031" s="621"/>
      <c r="D1031" s="594" t="s">
        <v>205</v>
      </c>
      <c r="E1031" s="623" t="s">
        <v>5</v>
      </c>
      <c r="F1031" s="624" t="s">
        <v>237</v>
      </c>
      <c r="H1031" s="625">
        <v>1.494</v>
      </c>
      <c r="L1031" s="621"/>
      <c r="M1031" s="626"/>
      <c r="N1031" s="627"/>
      <c r="O1031" s="627"/>
      <c r="P1031" s="627"/>
      <c r="Q1031" s="627"/>
      <c r="R1031" s="627"/>
      <c r="S1031" s="627"/>
      <c r="T1031" s="628"/>
      <c r="AT1031" s="623" t="s">
        <v>205</v>
      </c>
      <c r="AU1031" s="623" t="s">
        <v>89</v>
      </c>
      <c r="AV1031" s="622" t="s">
        <v>114</v>
      </c>
      <c r="AW1031" s="622" t="s">
        <v>43</v>
      </c>
      <c r="AX1031" s="622" t="s">
        <v>82</v>
      </c>
      <c r="AY1031" s="623" t="s">
        <v>197</v>
      </c>
    </row>
    <row r="1032" spans="2:51" s="599" customFormat="1">
      <c r="B1032" s="598"/>
      <c r="D1032" s="594" t="s">
        <v>205</v>
      </c>
      <c r="E1032" s="600" t="s">
        <v>5</v>
      </c>
      <c r="F1032" s="601" t="s">
        <v>238</v>
      </c>
      <c r="H1032" s="600" t="s">
        <v>5</v>
      </c>
      <c r="L1032" s="598"/>
      <c r="M1032" s="602"/>
      <c r="N1032" s="603"/>
      <c r="O1032" s="603"/>
      <c r="P1032" s="603"/>
      <c r="Q1032" s="603"/>
      <c r="R1032" s="603"/>
      <c r="S1032" s="603"/>
      <c r="T1032" s="604"/>
      <c r="AT1032" s="600" t="s">
        <v>205</v>
      </c>
      <c r="AU1032" s="600" t="s">
        <v>89</v>
      </c>
      <c r="AV1032" s="599" t="s">
        <v>11</v>
      </c>
      <c r="AW1032" s="599" t="s">
        <v>43</v>
      </c>
      <c r="AX1032" s="599" t="s">
        <v>82</v>
      </c>
      <c r="AY1032" s="600" t="s">
        <v>197</v>
      </c>
    </row>
    <row r="1033" spans="2:51" s="599" customFormat="1">
      <c r="B1033" s="598"/>
      <c r="D1033" s="594" t="s">
        <v>205</v>
      </c>
      <c r="E1033" s="600" t="s">
        <v>5</v>
      </c>
      <c r="F1033" s="601" t="s">
        <v>2566</v>
      </c>
      <c r="H1033" s="600" t="s">
        <v>5</v>
      </c>
      <c r="L1033" s="598"/>
      <c r="M1033" s="602"/>
      <c r="N1033" s="603"/>
      <c r="O1033" s="603"/>
      <c r="P1033" s="603"/>
      <c r="Q1033" s="603"/>
      <c r="R1033" s="603"/>
      <c r="S1033" s="603"/>
      <c r="T1033" s="604"/>
      <c r="AT1033" s="600" t="s">
        <v>205</v>
      </c>
      <c r="AU1033" s="600" t="s">
        <v>89</v>
      </c>
      <c r="AV1033" s="599" t="s">
        <v>11</v>
      </c>
      <c r="AW1033" s="599" t="s">
        <v>43</v>
      </c>
      <c r="AX1033" s="599" t="s">
        <v>82</v>
      </c>
      <c r="AY1033" s="600" t="s">
        <v>197</v>
      </c>
    </row>
    <row r="1034" spans="2:51" s="606" customFormat="1">
      <c r="B1034" s="605"/>
      <c r="D1034" s="594" t="s">
        <v>205</v>
      </c>
      <c r="E1034" s="607" t="s">
        <v>5</v>
      </c>
      <c r="F1034" s="608" t="s">
        <v>2581</v>
      </c>
      <c r="H1034" s="609">
        <v>0.55400000000000005</v>
      </c>
      <c r="L1034" s="605"/>
      <c r="M1034" s="610"/>
      <c r="N1034" s="611"/>
      <c r="O1034" s="611"/>
      <c r="P1034" s="611"/>
      <c r="Q1034" s="611"/>
      <c r="R1034" s="611"/>
      <c r="S1034" s="611"/>
      <c r="T1034" s="612"/>
      <c r="AT1034" s="607" t="s">
        <v>205</v>
      </c>
      <c r="AU1034" s="607" t="s">
        <v>89</v>
      </c>
      <c r="AV1034" s="606" t="s">
        <v>89</v>
      </c>
      <c r="AW1034" s="606" t="s">
        <v>43</v>
      </c>
      <c r="AX1034" s="606" t="s">
        <v>82</v>
      </c>
      <c r="AY1034" s="607" t="s">
        <v>197</v>
      </c>
    </row>
    <row r="1035" spans="2:51" s="622" customFormat="1">
      <c r="B1035" s="621"/>
      <c r="D1035" s="594" t="s">
        <v>205</v>
      </c>
      <c r="E1035" s="623" t="s">
        <v>5</v>
      </c>
      <c r="F1035" s="624" t="s">
        <v>243</v>
      </c>
      <c r="H1035" s="625">
        <v>0.55400000000000005</v>
      </c>
      <c r="L1035" s="621"/>
      <c r="M1035" s="626"/>
      <c r="N1035" s="627"/>
      <c r="O1035" s="627"/>
      <c r="P1035" s="627"/>
      <c r="Q1035" s="627"/>
      <c r="R1035" s="627"/>
      <c r="S1035" s="627"/>
      <c r="T1035" s="628"/>
      <c r="AT1035" s="623" t="s">
        <v>205</v>
      </c>
      <c r="AU1035" s="623" t="s">
        <v>89</v>
      </c>
      <c r="AV1035" s="622" t="s">
        <v>114</v>
      </c>
      <c r="AW1035" s="622" t="s">
        <v>43</v>
      </c>
      <c r="AX1035" s="622" t="s">
        <v>82</v>
      </c>
      <c r="AY1035" s="623" t="s">
        <v>197</v>
      </c>
    </row>
    <row r="1036" spans="2:51" s="599" customFormat="1">
      <c r="B1036" s="598"/>
      <c r="D1036" s="594" t="s">
        <v>205</v>
      </c>
      <c r="E1036" s="600" t="s">
        <v>5</v>
      </c>
      <c r="F1036" s="601" t="s">
        <v>244</v>
      </c>
      <c r="H1036" s="600" t="s">
        <v>5</v>
      </c>
      <c r="L1036" s="598"/>
      <c r="M1036" s="602"/>
      <c r="N1036" s="603"/>
      <c r="O1036" s="603"/>
      <c r="P1036" s="603"/>
      <c r="Q1036" s="603"/>
      <c r="R1036" s="603"/>
      <c r="S1036" s="603"/>
      <c r="T1036" s="604"/>
      <c r="AT1036" s="600" t="s">
        <v>205</v>
      </c>
      <c r="AU1036" s="600" t="s">
        <v>89</v>
      </c>
      <c r="AV1036" s="599" t="s">
        <v>11</v>
      </c>
      <c r="AW1036" s="599" t="s">
        <v>43</v>
      </c>
      <c r="AX1036" s="599" t="s">
        <v>82</v>
      </c>
      <c r="AY1036" s="600" t="s">
        <v>197</v>
      </c>
    </row>
    <row r="1037" spans="2:51" s="599" customFormat="1">
      <c r="B1037" s="598"/>
      <c r="D1037" s="594" t="s">
        <v>205</v>
      </c>
      <c r="E1037" s="600" t="s">
        <v>5</v>
      </c>
      <c r="F1037" s="601" t="s">
        <v>2566</v>
      </c>
      <c r="H1037" s="600" t="s">
        <v>5</v>
      </c>
      <c r="L1037" s="598"/>
      <c r="M1037" s="602"/>
      <c r="N1037" s="603"/>
      <c r="O1037" s="603"/>
      <c r="P1037" s="603"/>
      <c r="Q1037" s="603"/>
      <c r="R1037" s="603"/>
      <c r="S1037" s="603"/>
      <c r="T1037" s="604"/>
      <c r="AT1037" s="600" t="s">
        <v>205</v>
      </c>
      <c r="AU1037" s="600" t="s">
        <v>89</v>
      </c>
      <c r="AV1037" s="599" t="s">
        <v>11</v>
      </c>
      <c r="AW1037" s="599" t="s">
        <v>43</v>
      </c>
      <c r="AX1037" s="599" t="s">
        <v>82</v>
      </c>
      <c r="AY1037" s="600" t="s">
        <v>197</v>
      </c>
    </row>
    <row r="1038" spans="2:51" s="606" customFormat="1">
      <c r="B1038" s="605"/>
      <c r="D1038" s="594" t="s">
        <v>205</v>
      </c>
      <c r="E1038" s="607" t="s">
        <v>5</v>
      </c>
      <c r="F1038" s="608" t="s">
        <v>2581</v>
      </c>
      <c r="H1038" s="609">
        <v>0.55400000000000005</v>
      </c>
      <c r="L1038" s="605"/>
      <c r="M1038" s="610"/>
      <c r="N1038" s="611"/>
      <c r="O1038" s="611"/>
      <c r="P1038" s="611"/>
      <c r="Q1038" s="611"/>
      <c r="R1038" s="611"/>
      <c r="S1038" s="611"/>
      <c r="T1038" s="612"/>
      <c r="AT1038" s="607" t="s">
        <v>205</v>
      </c>
      <c r="AU1038" s="607" t="s">
        <v>89</v>
      </c>
      <c r="AV1038" s="606" t="s">
        <v>89</v>
      </c>
      <c r="AW1038" s="606" t="s">
        <v>43</v>
      </c>
      <c r="AX1038" s="606" t="s">
        <v>82</v>
      </c>
      <c r="AY1038" s="607" t="s">
        <v>197</v>
      </c>
    </row>
    <row r="1039" spans="2:51" s="622" customFormat="1">
      <c r="B1039" s="621"/>
      <c r="D1039" s="594" t="s">
        <v>205</v>
      </c>
      <c r="E1039" s="623" t="s">
        <v>5</v>
      </c>
      <c r="F1039" s="624" t="s">
        <v>248</v>
      </c>
      <c r="H1039" s="625">
        <v>0.55400000000000005</v>
      </c>
      <c r="L1039" s="621"/>
      <c r="M1039" s="626"/>
      <c r="N1039" s="627"/>
      <c r="O1039" s="627"/>
      <c r="P1039" s="627"/>
      <c r="Q1039" s="627"/>
      <c r="R1039" s="627"/>
      <c r="S1039" s="627"/>
      <c r="T1039" s="628"/>
      <c r="AT1039" s="623" t="s">
        <v>205</v>
      </c>
      <c r="AU1039" s="623" t="s">
        <v>89</v>
      </c>
      <c r="AV1039" s="622" t="s">
        <v>114</v>
      </c>
      <c r="AW1039" s="622" t="s">
        <v>43</v>
      </c>
      <c r="AX1039" s="622" t="s">
        <v>82</v>
      </c>
      <c r="AY1039" s="623" t="s">
        <v>197</v>
      </c>
    </row>
    <row r="1040" spans="2:51" s="599" customFormat="1">
      <c r="B1040" s="598"/>
      <c r="D1040" s="594" t="s">
        <v>205</v>
      </c>
      <c r="E1040" s="600" t="s">
        <v>5</v>
      </c>
      <c r="F1040" s="601" t="s">
        <v>249</v>
      </c>
      <c r="H1040" s="600" t="s">
        <v>5</v>
      </c>
      <c r="L1040" s="598"/>
      <c r="M1040" s="602"/>
      <c r="N1040" s="603"/>
      <c r="O1040" s="603"/>
      <c r="P1040" s="603"/>
      <c r="Q1040" s="603"/>
      <c r="R1040" s="603"/>
      <c r="S1040" s="603"/>
      <c r="T1040" s="604"/>
      <c r="AT1040" s="600" t="s">
        <v>205</v>
      </c>
      <c r="AU1040" s="600" t="s">
        <v>89</v>
      </c>
      <c r="AV1040" s="599" t="s">
        <v>11</v>
      </c>
      <c r="AW1040" s="599" t="s">
        <v>43</v>
      </c>
      <c r="AX1040" s="599" t="s">
        <v>82</v>
      </c>
      <c r="AY1040" s="600" t="s">
        <v>197</v>
      </c>
    </row>
    <row r="1041" spans="2:65" s="599" customFormat="1">
      <c r="B1041" s="598"/>
      <c r="D1041" s="594" t="s">
        <v>205</v>
      </c>
      <c r="E1041" s="600" t="s">
        <v>5</v>
      </c>
      <c r="F1041" s="601" t="s">
        <v>2566</v>
      </c>
      <c r="H1041" s="600" t="s">
        <v>5</v>
      </c>
      <c r="L1041" s="598"/>
      <c r="M1041" s="602"/>
      <c r="N1041" s="603"/>
      <c r="O1041" s="603"/>
      <c r="P1041" s="603"/>
      <c r="Q1041" s="603"/>
      <c r="R1041" s="603"/>
      <c r="S1041" s="603"/>
      <c r="T1041" s="604"/>
      <c r="AT1041" s="600" t="s">
        <v>205</v>
      </c>
      <c r="AU1041" s="600" t="s">
        <v>89</v>
      </c>
      <c r="AV1041" s="599" t="s">
        <v>11</v>
      </c>
      <c r="AW1041" s="599" t="s">
        <v>43</v>
      </c>
      <c r="AX1041" s="599" t="s">
        <v>82</v>
      </c>
      <c r="AY1041" s="600" t="s">
        <v>197</v>
      </c>
    </row>
    <row r="1042" spans="2:65" s="606" customFormat="1">
      <c r="B1042" s="605"/>
      <c r="D1042" s="594" t="s">
        <v>205</v>
      </c>
      <c r="E1042" s="607" t="s">
        <v>5</v>
      </c>
      <c r="F1042" s="608" t="s">
        <v>2581</v>
      </c>
      <c r="H1042" s="609">
        <v>0.55400000000000005</v>
      </c>
      <c r="L1042" s="605"/>
      <c r="M1042" s="610"/>
      <c r="N1042" s="611"/>
      <c r="O1042" s="611"/>
      <c r="P1042" s="611"/>
      <c r="Q1042" s="611"/>
      <c r="R1042" s="611"/>
      <c r="S1042" s="611"/>
      <c r="T1042" s="612"/>
      <c r="AT1042" s="607" t="s">
        <v>205</v>
      </c>
      <c r="AU1042" s="607" t="s">
        <v>89</v>
      </c>
      <c r="AV1042" s="606" t="s">
        <v>89</v>
      </c>
      <c r="AW1042" s="606" t="s">
        <v>43</v>
      </c>
      <c r="AX1042" s="606" t="s">
        <v>82</v>
      </c>
      <c r="AY1042" s="607" t="s">
        <v>197</v>
      </c>
    </row>
    <row r="1043" spans="2:65" s="622" customFormat="1">
      <c r="B1043" s="621"/>
      <c r="D1043" s="594" t="s">
        <v>205</v>
      </c>
      <c r="E1043" s="623" t="s">
        <v>5</v>
      </c>
      <c r="F1043" s="624" t="s">
        <v>253</v>
      </c>
      <c r="H1043" s="625">
        <v>0.55400000000000005</v>
      </c>
      <c r="L1043" s="621"/>
      <c r="M1043" s="626"/>
      <c r="N1043" s="627"/>
      <c r="O1043" s="627"/>
      <c r="P1043" s="627"/>
      <c r="Q1043" s="627"/>
      <c r="R1043" s="627"/>
      <c r="S1043" s="627"/>
      <c r="T1043" s="628"/>
      <c r="AT1043" s="623" t="s">
        <v>205</v>
      </c>
      <c r="AU1043" s="623" t="s">
        <v>89</v>
      </c>
      <c r="AV1043" s="622" t="s">
        <v>114</v>
      </c>
      <c r="AW1043" s="622" t="s">
        <v>43</v>
      </c>
      <c r="AX1043" s="622" t="s">
        <v>82</v>
      </c>
      <c r="AY1043" s="623" t="s">
        <v>197</v>
      </c>
    </row>
    <row r="1044" spans="2:65" s="599" customFormat="1">
      <c r="B1044" s="598"/>
      <c r="D1044" s="594" t="s">
        <v>205</v>
      </c>
      <c r="E1044" s="600" t="s">
        <v>5</v>
      </c>
      <c r="F1044" s="601" t="s">
        <v>446</v>
      </c>
      <c r="H1044" s="600" t="s">
        <v>5</v>
      </c>
      <c r="L1044" s="598"/>
      <c r="M1044" s="602"/>
      <c r="N1044" s="603"/>
      <c r="O1044" s="603"/>
      <c r="P1044" s="603"/>
      <c r="Q1044" s="603"/>
      <c r="R1044" s="603"/>
      <c r="S1044" s="603"/>
      <c r="T1044" s="604"/>
      <c r="AT1044" s="600" t="s">
        <v>205</v>
      </c>
      <c r="AU1044" s="600" t="s">
        <v>89</v>
      </c>
      <c r="AV1044" s="599" t="s">
        <v>11</v>
      </c>
      <c r="AW1044" s="599" t="s">
        <v>43</v>
      </c>
      <c r="AX1044" s="599" t="s">
        <v>82</v>
      </c>
      <c r="AY1044" s="600" t="s">
        <v>197</v>
      </c>
    </row>
    <row r="1045" spans="2:65" s="599" customFormat="1">
      <c r="B1045" s="598"/>
      <c r="D1045" s="594" t="s">
        <v>205</v>
      </c>
      <c r="E1045" s="600" t="s">
        <v>5</v>
      </c>
      <c r="F1045" s="601" t="s">
        <v>2566</v>
      </c>
      <c r="H1045" s="600" t="s">
        <v>5</v>
      </c>
      <c r="L1045" s="598"/>
      <c r="M1045" s="602"/>
      <c r="N1045" s="603"/>
      <c r="O1045" s="603"/>
      <c r="P1045" s="603"/>
      <c r="Q1045" s="603"/>
      <c r="R1045" s="603"/>
      <c r="S1045" s="603"/>
      <c r="T1045" s="604"/>
      <c r="AT1045" s="600" t="s">
        <v>205</v>
      </c>
      <c r="AU1045" s="600" t="s">
        <v>89</v>
      </c>
      <c r="AV1045" s="599" t="s">
        <v>11</v>
      </c>
      <c r="AW1045" s="599" t="s">
        <v>43</v>
      </c>
      <c r="AX1045" s="599" t="s">
        <v>82</v>
      </c>
      <c r="AY1045" s="600" t="s">
        <v>197</v>
      </c>
    </row>
    <row r="1046" spans="2:65" s="606" customFormat="1">
      <c r="B1046" s="605"/>
      <c r="D1046" s="594" t="s">
        <v>205</v>
      </c>
      <c r="E1046" s="607" t="s">
        <v>5</v>
      </c>
      <c r="F1046" s="608" t="s">
        <v>2581</v>
      </c>
      <c r="H1046" s="609">
        <v>0.55400000000000005</v>
      </c>
      <c r="L1046" s="605"/>
      <c r="M1046" s="610"/>
      <c r="N1046" s="611"/>
      <c r="O1046" s="611"/>
      <c r="P1046" s="611"/>
      <c r="Q1046" s="611"/>
      <c r="R1046" s="611"/>
      <c r="S1046" s="611"/>
      <c r="T1046" s="612"/>
      <c r="AT1046" s="607" t="s">
        <v>205</v>
      </c>
      <c r="AU1046" s="607" t="s">
        <v>89</v>
      </c>
      <c r="AV1046" s="606" t="s">
        <v>89</v>
      </c>
      <c r="AW1046" s="606" t="s">
        <v>43</v>
      </c>
      <c r="AX1046" s="606" t="s">
        <v>82</v>
      </c>
      <c r="AY1046" s="607" t="s">
        <v>197</v>
      </c>
    </row>
    <row r="1047" spans="2:65" s="622" customFormat="1">
      <c r="B1047" s="621"/>
      <c r="D1047" s="594" t="s">
        <v>205</v>
      </c>
      <c r="E1047" s="623" t="s">
        <v>5</v>
      </c>
      <c r="F1047" s="624" t="s">
        <v>449</v>
      </c>
      <c r="H1047" s="625">
        <v>0.55400000000000005</v>
      </c>
      <c r="L1047" s="621"/>
      <c r="M1047" s="626"/>
      <c r="N1047" s="627"/>
      <c r="O1047" s="627"/>
      <c r="P1047" s="627"/>
      <c r="Q1047" s="627"/>
      <c r="R1047" s="627"/>
      <c r="S1047" s="627"/>
      <c r="T1047" s="628"/>
      <c r="AT1047" s="623" t="s">
        <v>205</v>
      </c>
      <c r="AU1047" s="623" t="s">
        <v>89</v>
      </c>
      <c r="AV1047" s="622" t="s">
        <v>114</v>
      </c>
      <c r="AW1047" s="622" t="s">
        <v>43</v>
      </c>
      <c r="AX1047" s="622" t="s">
        <v>82</v>
      </c>
      <c r="AY1047" s="623" t="s">
        <v>197</v>
      </c>
    </row>
    <row r="1048" spans="2:65" s="614" customFormat="1">
      <c r="B1048" s="613"/>
      <c r="D1048" s="594" t="s">
        <v>205</v>
      </c>
      <c r="E1048" s="615" t="s">
        <v>5</v>
      </c>
      <c r="F1048" s="616" t="s">
        <v>210</v>
      </c>
      <c r="H1048" s="617">
        <v>3.71</v>
      </c>
      <c r="L1048" s="613"/>
      <c r="M1048" s="618"/>
      <c r="N1048" s="619"/>
      <c r="O1048" s="619"/>
      <c r="P1048" s="619"/>
      <c r="Q1048" s="619"/>
      <c r="R1048" s="619"/>
      <c r="S1048" s="619"/>
      <c r="T1048" s="620"/>
      <c r="AT1048" s="615" t="s">
        <v>205</v>
      </c>
      <c r="AU1048" s="615" t="s">
        <v>89</v>
      </c>
      <c r="AV1048" s="614" t="s">
        <v>129</v>
      </c>
      <c r="AW1048" s="614" t="s">
        <v>43</v>
      </c>
      <c r="AX1048" s="614" t="s">
        <v>11</v>
      </c>
      <c r="AY1048" s="615" t="s">
        <v>197</v>
      </c>
    </row>
    <row r="1049" spans="2:65" s="492" customFormat="1" ht="16.5" customHeight="1">
      <c r="B1049" s="493"/>
      <c r="C1049" s="629" t="s">
        <v>1360</v>
      </c>
      <c r="D1049" s="629" t="s">
        <v>1907</v>
      </c>
      <c r="E1049" s="630" t="s">
        <v>2582</v>
      </c>
      <c r="F1049" s="631" t="s">
        <v>2583</v>
      </c>
      <c r="G1049" s="632" t="s">
        <v>271</v>
      </c>
      <c r="H1049" s="633">
        <v>3.1389999999999998</v>
      </c>
      <c r="I1049" s="11"/>
      <c r="J1049" s="634">
        <f>ROUND(I1049*H1049,0)</f>
        <v>0</v>
      </c>
      <c r="K1049" s="631" t="s">
        <v>203</v>
      </c>
      <c r="L1049" s="635"/>
      <c r="M1049" s="636" t="s">
        <v>5</v>
      </c>
      <c r="N1049" s="637" t="s">
        <v>53</v>
      </c>
      <c r="O1049" s="494"/>
      <c r="P1049" s="580">
        <f>O1049*H1049</f>
        <v>0</v>
      </c>
      <c r="Q1049" s="580">
        <v>1</v>
      </c>
      <c r="R1049" s="580">
        <f>Q1049*H1049</f>
        <v>3.1389999999999998</v>
      </c>
      <c r="S1049" s="580">
        <v>0</v>
      </c>
      <c r="T1049" s="581">
        <f>S1049*H1049</f>
        <v>0</v>
      </c>
      <c r="AR1049" s="482" t="s">
        <v>303</v>
      </c>
      <c r="AT1049" s="482" t="s">
        <v>1907</v>
      </c>
      <c r="AU1049" s="482" t="s">
        <v>89</v>
      </c>
      <c r="AY1049" s="482" t="s">
        <v>197</v>
      </c>
      <c r="BE1049" s="582">
        <f>IF(N1049="základní",J1049,0)</f>
        <v>0</v>
      </c>
      <c r="BF1049" s="582">
        <f>IF(N1049="snížená",J1049,0)</f>
        <v>0</v>
      </c>
      <c r="BG1049" s="582">
        <f>IF(N1049="zákl. přenesená",J1049,0)</f>
        <v>0</v>
      </c>
      <c r="BH1049" s="582">
        <f>IF(N1049="sníž. přenesená",J1049,0)</f>
        <v>0</v>
      </c>
      <c r="BI1049" s="582">
        <f>IF(N1049="nulová",J1049,0)</f>
        <v>0</v>
      </c>
      <c r="BJ1049" s="482" t="s">
        <v>11</v>
      </c>
      <c r="BK1049" s="582">
        <f>ROUND(I1049*H1049,0)</f>
        <v>0</v>
      </c>
      <c r="BL1049" s="482" t="s">
        <v>129</v>
      </c>
      <c r="BM1049" s="482" t="s">
        <v>2584</v>
      </c>
    </row>
    <row r="1050" spans="2:65" s="492" customFormat="1" ht="27">
      <c r="B1050" s="493"/>
      <c r="D1050" s="594" t="s">
        <v>2337</v>
      </c>
      <c r="F1050" s="595" t="s">
        <v>2585</v>
      </c>
      <c r="L1050" s="493"/>
      <c r="M1050" s="596"/>
      <c r="N1050" s="494"/>
      <c r="O1050" s="494"/>
      <c r="P1050" s="494"/>
      <c r="Q1050" s="494"/>
      <c r="R1050" s="494"/>
      <c r="S1050" s="494"/>
      <c r="T1050" s="597"/>
      <c r="AT1050" s="482" t="s">
        <v>2337</v>
      </c>
      <c r="AU1050" s="482" t="s">
        <v>89</v>
      </c>
    </row>
    <row r="1051" spans="2:65" s="606" customFormat="1">
      <c r="B1051" s="605"/>
      <c r="D1051" s="594" t="s">
        <v>205</v>
      </c>
      <c r="F1051" s="608" t="s">
        <v>2586</v>
      </c>
      <c r="H1051" s="609">
        <v>3.1389999999999998</v>
      </c>
      <c r="L1051" s="605"/>
      <c r="M1051" s="610"/>
      <c r="N1051" s="611"/>
      <c r="O1051" s="611"/>
      <c r="P1051" s="611"/>
      <c r="Q1051" s="611"/>
      <c r="R1051" s="611"/>
      <c r="S1051" s="611"/>
      <c r="T1051" s="612"/>
      <c r="AT1051" s="607" t="s">
        <v>205</v>
      </c>
      <c r="AU1051" s="607" t="s">
        <v>89</v>
      </c>
      <c r="AV1051" s="606" t="s">
        <v>89</v>
      </c>
      <c r="AW1051" s="606" t="s">
        <v>6</v>
      </c>
      <c r="AX1051" s="606" t="s">
        <v>11</v>
      </c>
      <c r="AY1051" s="607" t="s">
        <v>197</v>
      </c>
    </row>
    <row r="1052" spans="2:65" s="492" customFormat="1" ht="16.5" customHeight="1">
      <c r="B1052" s="493"/>
      <c r="C1052" s="629" t="s">
        <v>1368</v>
      </c>
      <c r="D1052" s="629" t="s">
        <v>1907</v>
      </c>
      <c r="E1052" s="630" t="s">
        <v>2587</v>
      </c>
      <c r="F1052" s="631" t="s">
        <v>2588</v>
      </c>
      <c r="G1052" s="632" t="s">
        <v>271</v>
      </c>
      <c r="H1052" s="633">
        <v>0.46500000000000002</v>
      </c>
      <c r="I1052" s="11"/>
      <c r="J1052" s="634">
        <f>ROUND(I1052*H1052,0)</f>
        <v>0</v>
      </c>
      <c r="K1052" s="631" t="s">
        <v>203</v>
      </c>
      <c r="L1052" s="635"/>
      <c r="M1052" s="636" t="s">
        <v>5</v>
      </c>
      <c r="N1052" s="637" t="s">
        <v>53</v>
      </c>
      <c r="O1052" s="494"/>
      <c r="P1052" s="580">
        <f>O1052*H1052</f>
        <v>0</v>
      </c>
      <c r="Q1052" s="580">
        <v>1</v>
      </c>
      <c r="R1052" s="580">
        <f>Q1052*H1052</f>
        <v>0.46500000000000002</v>
      </c>
      <c r="S1052" s="580">
        <v>0</v>
      </c>
      <c r="T1052" s="581">
        <f>S1052*H1052</f>
        <v>0</v>
      </c>
      <c r="AR1052" s="482" t="s">
        <v>303</v>
      </c>
      <c r="AT1052" s="482" t="s">
        <v>1907</v>
      </c>
      <c r="AU1052" s="482" t="s">
        <v>89</v>
      </c>
      <c r="AY1052" s="482" t="s">
        <v>197</v>
      </c>
      <c r="BE1052" s="582">
        <f>IF(N1052="základní",J1052,0)</f>
        <v>0</v>
      </c>
      <c r="BF1052" s="582">
        <f>IF(N1052="snížená",J1052,0)</f>
        <v>0</v>
      </c>
      <c r="BG1052" s="582">
        <f>IF(N1052="zákl. přenesená",J1052,0)</f>
        <v>0</v>
      </c>
      <c r="BH1052" s="582">
        <f>IF(N1052="sníž. přenesená",J1052,0)</f>
        <v>0</v>
      </c>
      <c r="BI1052" s="582">
        <f>IF(N1052="nulová",J1052,0)</f>
        <v>0</v>
      </c>
      <c r="BJ1052" s="482" t="s">
        <v>11</v>
      </c>
      <c r="BK1052" s="582">
        <f>ROUND(I1052*H1052,0)</f>
        <v>0</v>
      </c>
      <c r="BL1052" s="482" t="s">
        <v>129</v>
      </c>
      <c r="BM1052" s="482" t="s">
        <v>2589</v>
      </c>
    </row>
    <row r="1053" spans="2:65" s="492" customFormat="1" ht="27">
      <c r="B1053" s="493"/>
      <c r="D1053" s="594" t="s">
        <v>2337</v>
      </c>
      <c r="F1053" s="595" t="s">
        <v>2590</v>
      </c>
      <c r="L1053" s="493"/>
      <c r="M1053" s="596"/>
      <c r="N1053" s="494"/>
      <c r="O1053" s="494"/>
      <c r="P1053" s="494"/>
      <c r="Q1053" s="494"/>
      <c r="R1053" s="494"/>
      <c r="S1053" s="494"/>
      <c r="T1053" s="597"/>
      <c r="AT1053" s="482" t="s">
        <v>2337</v>
      </c>
      <c r="AU1053" s="482" t="s">
        <v>89</v>
      </c>
    </row>
    <row r="1054" spans="2:65" s="606" customFormat="1">
      <c r="B1054" s="605"/>
      <c r="D1054" s="594" t="s">
        <v>205</v>
      </c>
      <c r="F1054" s="608" t="s">
        <v>2591</v>
      </c>
      <c r="H1054" s="609">
        <v>0.46500000000000002</v>
      </c>
      <c r="L1054" s="605"/>
      <c r="M1054" s="610"/>
      <c r="N1054" s="611"/>
      <c r="O1054" s="611"/>
      <c r="P1054" s="611"/>
      <c r="Q1054" s="611"/>
      <c r="R1054" s="611"/>
      <c r="S1054" s="611"/>
      <c r="T1054" s="612"/>
      <c r="AT1054" s="607" t="s">
        <v>205</v>
      </c>
      <c r="AU1054" s="607" t="s">
        <v>89</v>
      </c>
      <c r="AV1054" s="606" t="s">
        <v>89</v>
      </c>
      <c r="AW1054" s="606" t="s">
        <v>6</v>
      </c>
      <c r="AX1054" s="606" t="s">
        <v>11</v>
      </c>
      <c r="AY1054" s="607" t="s">
        <v>197</v>
      </c>
    </row>
    <row r="1055" spans="2:65" s="492" customFormat="1" ht="16.5" customHeight="1">
      <c r="B1055" s="493"/>
      <c r="C1055" s="629" t="s">
        <v>1374</v>
      </c>
      <c r="D1055" s="629" t="s">
        <v>1907</v>
      </c>
      <c r="E1055" s="630" t="s">
        <v>2592</v>
      </c>
      <c r="F1055" s="631" t="s">
        <v>2593</v>
      </c>
      <c r="G1055" s="632" t="s">
        <v>271</v>
      </c>
      <c r="H1055" s="633">
        <v>0.439</v>
      </c>
      <c r="I1055" s="11"/>
      <c r="J1055" s="634">
        <f>ROUND(I1055*H1055,0)</f>
        <v>0</v>
      </c>
      <c r="K1055" s="631" t="s">
        <v>203</v>
      </c>
      <c r="L1055" s="635"/>
      <c r="M1055" s="636" t="s">
        <v>5</v>
      </c>
      <c r="N1055" s="637" t="s">
        <v>53</v>
      </c>
      <c r="O1055" s="494"/>
      <c r="P1055" s="580">
        <f>O1055*H1055</f>
        <v>0</v>
      </c>
      <c r="Q1055" s="580">
        <v>1</v>
      </c>
      <c r="R1055" s="580">
        <f>Q1055*H1055</f>
        <v>0.439</v>
      </c>
      <c r="S1055" s="580">
        <v>0</v>
      </c>
      <c r="T1055" s="581">
        <f>S1055*H1055</f>
        <v>0</v>
      </c>
      <c r="AR1055" s="482" t="s">
        <v>303</v>
      </c>
      <c r="AT1055" s="482" t="s">
        <v>1907</v>
      </c>
      <c r="AU1055" s="482" t="s">
        <v>89</v>
      </c>
      <c r="AY1055" s="482" t="s">
        <v>197</v>
      </c>
      <c r="BE1055" s="582">
        <f>IF(N1055="základní",J1055,0)</f>
        <v>0</v>
      </c>
      <c r="BF1055" s="582">
        <f>IF(N1055="snížená",J1055,0)</f>
        <v>0</v>
      </c>
      <c r="BG1055" s="582">
        <f>IF(N1055="zákl. přenesená",J1055,0)</f>
        <v>0</v>
      </c>
      <c r="BH1055" s="582">
        <f>IF(N1055="sníž. přenesená",J1055,0)</f>
        <v>0</v>
      </c>
      <c r="BI1055" s="582">
        <f>IF(N1055="nulová",J1055,0)</f>
        <v>0</v>
      </c>
      <c r="BJ1055" s="482" t="s">
        <v>11</v>
      </c>
      <c r="BK1055" s="582">
        <f>ROUND(I1055*H1055,0)</f>
        <v>0</v>
      </c>
      <c r="BL1055" s="482" t="s">
        <v>129</v>
      </c>
      <c r="BM1055" s="482" t="s">
        <v>2594</v>
      </c>
    </row>
    <row r="1056" spans="2:65" s="492" customFormat="1" ht="27">
      <c r="B1056" s="493"/>
      <c r="D1056" s="594" t="s">
        <v>2337</v>
      </c>
      <c r="F1056" s="595" t="s">
        <v>2595</v>
      </c>
      <c r="L1056" s="493"/>
      <c r="M1056" s="596"/>
      <c r="N1056" s="494"/>
      <c r="O1056" s="494"/>
      <c r="P1056" s="494"/>
      <c r="Q1056" s="494"/>
      <c r="R1056" s="494"/>
      <c r="S1056" s="494"/>
      <c r="T1056" s="597"/>
      <c r="AT1056" s="482" t="s">
        <v>2337</v>
      </c>
      <c r="AU1056" s="482" t="s">
        <v>89</v>
      </c>
    </row>
    <row r="1057" spans="2:65" s="606" customFormat="1">
      <c r="B1057" s="605"/>
      <c r="D1057" s="594" t="s">
        <v>205</v>
      </c>
      <c r="F1057" s="608" t="s">
        <v>2596</v>
      </c>
      <c r="H1057" s="609">
        <v>0.439</v>
      </c>
      <c r="L1057" s="605"/>
      <c r="M1057" s="610"/>
      <c r="N1057" s="611"/>
      <c r="O1057" s="611"/>
      <c r="P1057" s="611"/>
      <c r="Q1057" s="611"/>
      <c r="R1057" s="611"/>
      <c r="S1057" s="611"/>
      <c r="T1057" s="612"/>
      <c r="AT1057" s="607" t="s">
        <v>205</v>
      </c>
      <c r="AU1057" s="607" t="s">
        <v>89</v>
      </c>
      <c r="AV1057" s="606" t="s">
        <v>89</v>
      </c>
      <c r="AW1057" s="606" t="s">
        <v>6</v>
      </c>
      <c r="AX1057" s="606" t="s">
        <v>11</v>
      </c>
      <c r="AY1057" s="607" t="s">
        <v>197</v>
      </c>
    </row>
    <row r="1058" spans="2:65" s="492" customFormat="1" ht="16.5" customHeight="1">
      <c r="B1058" s="493"/>
      <c r="C1058" s="572" t="s">
        <v>1378</v>
      </c>
      <c r="D1058" s="572" t="s">
        <v>199</v>
      </c>
      <c r="E1058" s="573" t="s">
        <v>2597</v>
      </c>
      <c r="F1058" s="574" t="s">
        <v>2598</v>
      </c>
      <c r="G1058" s="575" t="s">
        <v>213</v>
      </c>
      <c r="H1058" s="576">
        <v>46.505000000000003</v>
      </c>
      <c r="I1058" s="7"/>
      <c r="J1058" s="577">
        <f>ROUND(I1058*H1058,0)</f>
        <v>0</v>
      </c>
      <c r="K1058" s="574" t="s">
        <v>203</v>
      </c>
      <c r="L1058" s="493"/>
      <c r="M1058" s="578" t="s">
        <v>5</v>
      </c>
      <c r="N1058" s="579" t="s">
        <v>53</v>
      </c>
      <c r="O1058" s="494"/>
      <c r="P1058" s="580">
        <f>O1058*H1058</f>
        <v>0</v>
      </c>
      <c r="Q1058" s="580">
        <v>2.4533999999999998</v>
      </c>
      <c r="R1058" s="580">
        <f>Q1058*H1058</f>
        <v>114.095367</v>
      </c>
      <c r="S1058" s="580">
        <v>0</v>
      </c>
      <c r="T1058" s="581">
        <f>S1058*H1058</f>
        <v>0</v>
      </c>
      <c r="AR1058" s="482" t="s">
        <v>129</v>
      </c>
      <c r="AT1058" s="482" t="s">
        <v>199</v>
      </c>
      <c r="AU1058" s="482" t="s">
        <v>89</v>
      </c>
      <c r="AY1058" s="482" t="s">
        <v>197</v>
      </c>
      <c r="BE1058" s="582">
        <f>IF(N1058="základní",J1058,0)</f>
        <v>0</v>
      </c>
      <c r="BF1058" s="582">
        <f>IF(N1058="snížená",J1058,0)</f>
        <v>0</v>
      </c>
      <c r="BG1058" s="582">
        <f>IF(N1058="zákl. přenesená",J1058,0)</f>
        <v>0</v>
      </c>
      <c r="BH1058" s="582">
        <f>IF(N1058="sníž. přenesená",J1058,0)</f>
        <v>0</v>
      </c>
      <c r="BI1058" s="582">
        <f>IF(N1058="nulová",J1058,0)</f>
        <v>0</v>
      </c>
      <c r="BJ1058" s="482" t="s">
        <v>11</v>
      </c>
      <c r="BK1058" s="582">
        <f>ROUND(I1058*H1058,0)</f>
        <v>0</v>
      </c>
      <c r="BL1058" s="482" t="s">
        <v>129</v>
      </c>
      <c r="BM1058" s="482" t="s">
        <v>2599</v>
      </c>
    </row>
    <row r="1059" spans="2:65" s="599" customFormat="1">
      <c r="B1059" s="598"/>
      <c r="D1059" s="594" t="s">
        <v>205</v>
      </c>
      <c r="E1059" s="600" t="s">
        <v>5</v>
      </c>
      <c r="F1059" s="601" t="s">
        <v>215</v>
      </c>
      <c r="H1059" s="600" t="s">
        <v>5</v>
      </c>
      <c r="L1059" s="598"/>
      <c r="M1059" s="602"/>
      <c r="N1059" s="603"/>
      <c r="O1059" s="603"/>
      <c r="P1059" s="603"/>
      <c r="Q1059" s="603"/>
      <c r="R1059" s="603"/>
      <c r="S1059" s="603"/>
      <c r="T1059" s="604"/>
      <c r="AT1059" s="600" t="s">
        <v>205</v>
      </c>
      <c r="AU1059" s="600" t="s">
        <v>89</v>
      </c>
      <c r="AV1059" s="599" t="s">
        <v>11</v>
      </c>
      <c r="AW1059" s="599" t="s">
        <v>43</v>
      </c>
      <c r="AX1059" s="599" t="s">
        <v>82</v>
      </c>
      <c r="AY1059" s="600" t="s">
        <v>197</v>
      </c>
    </row>
    <row r="1060" spans="2:65" s="599" customFormat="1">
      <c r="B1060" s="598"/>
      <c r="D1060" s="594" t="s">
        <v>205</v>
      </c>
      <c r="E1060" s="600" t="s">
        <v>5</v>
      </c>
      <c r="F1060" s="601" t="s">
        <v>2600</v>
      </c>
      <c r="H1060" s="600" t="s">
        <v>5</v>
      </c>
      <c r="L1060" s="598"/>
      <c r="M1060" s="602"/>
      <c r="N1060" s="603"/>
      <c r="O1060" s="603"/>
      <c r="P1060" s="603"/>
      <c r="Q1060" s="603"/>
      <c r="R1060" s="603"/>
      <c r="S1060" s="603"/>
      <c r="T1060" s="604"/>
      <c r="AT1060" s="600" t="s">
        <v>205</v>
      </c>
      <c r="AU1060" s="600" t="s">
        <v>89</v>
      </c>
      <c r="AV1060" s="599" t="s">
        <v>11</v>
      </c>
      <c r="AW1060" s="599" t="s">
        <v>43</v>
      </c>
      <c r="AX1060" s="599" t="s">
        <v>82</v>
      </c>
      <c r="AY1060" s="600" t="s">
        <v>197</v>
      </c>
    </row>
    <row r="1061" spans="2:65" s="606" customFormat="1">
      <c r="B1061" s="605"/>
      <c r="D1061" s="594" t="s">
        <v>205</v>
      </c>
      <c r="E1061" s="607" t="s">
        <v>5</v>
      </c>
      <c r="F1061" s="608" t="s">
        <v>2601</v>
      </c>
      <c r="H1061" s="609">
        <v>9.6300000000000008</v>
      </c>
      <c r="L1061" s="605"/>
      <c r="M1061" s="610"/>
      <c r="N1061" s="611"/>
      <c r="O1061" s="611"/>
      <c r="P1061" s="611"/>
      <c r="Q1061" s="611"/>
      <c r="R1061" s="611"/>
      <c r="S1061" s="611"/>
      <c r="T1061" s="612"/>
      <c r="AT1061" s="607" t="s">
        <v>205</v>
      </c>
      <c r="AU1061" s="607" t="s">
        <v>89</v>
      </c>
      <c r="AV1061" s="606" t="s">
        <v>89</v>
      </c>
      <c r="AW1061" s="606" t="s">
        <v>43</v>
      </c>
      <c r="AX1061" s="606" t="s">
        <v>82</v>
      </c>
      <c r="AY1061" s="607" t="s">
        <v>197</v>
      </c>
    </row>
    <row r="1062" spans="2:65" s="622" customFormat="1">
      <c r="B1062" s="621"/>
      <c r="D1062" s="594" t="s">
        <v>205</v>
      </c>
      <c r="E1062" s="623" t="s">
        <v>5</v>
      </c>
      <c r="F1062" s="624" t="s">
        <v>222</v>
      </c>
      <c r="H1062" s="625">
        <v>9.6300000000000008</v>
      </c>
      <c r="L1062" s="621"/>
      <c r="M1062" s="626"/>
      <c r="N1062" s="627"/>
      <c r="O1062" s="627"/>
      <c r="P1062" s="627"/>
      <c r="Q1062" s="627"/>
      <c r="R1062" s="627"/>
      <c r="S1062" s="627"/>
      <c r="T1062" s="628"/>
      <c r="AT1062" s="623" t="s">
        <v>205</v>
      </c>
      <c r="AU1062" s="623" t="s">
        <v>89</v>
      </c>
      <c r="AV1062" s="622" t="s">
        <v>114</v>
      </c>
      <c r="AW1062" s="622" t="s">
        <v>43</v>
      </c>
      <c r="AX1062" s="622" t="s">
        <v>82</v>
      </c>
      <c r="AY1062" s="623" t="s">
        <v>197</v>
      </c>
    </row>
    <row r="1063" spans="2:65" s="599" customFormat="1">
      <c r="B1063" s="598"/>
      <c r="D1063" s="594" t="s">
        <v>205</v>
      </c>
      <c r="E1063" s="600" t="s">
        <v>5</v>
      </c>
      <c r="F1063" s="601" t="s">
        <v>223</v>
      </c>
      <c r="H1063" s="600" t="s">
        <v>5</v>
      </c>
      <c r="L1063" s="598"/>
      <c r="M1063" s="602"/>
      <c r="N1063" s="603"/>
      <c r="O1063" s="603"/>
      <c r="P1063" s="603"/>
      <c r="Q1063" s="603"/>
      <c r="R1063" s="603"/>
      <c r="S1063" s="603"/>
      <c r="T1063" s="604"/>
      <c r="AT1063" s="600" t="s">
        <v>205</v>
      </c>
      <c r="AU1063" s="600" t="s">
        <v>89</v>
      </c>
      <c r="AV1063" s="599" t="s">
        <v>11</v>
      </c>
      <c r="AW1063" s="599" t="s">
        <v>43</v>
      </c>
      <c r="AX1063" s="599" t="s">
        <v>82</v>
      </c>
      <c r="AY1063" s="600" t="s">
        <v>197</v>
      </c>
    </row>
    <row r="1064" spans="2:65" s="599" customFormat="1">
      <c r="B1064" s="598"/>
      <c r="D1064" s="594" t="s">
        <v>205</v>
      </c>
      <c r="E1064" s="600" t="s">
        <v>5</v>
      </c>
      <c r="F1064" s="601" t="s">
        <v>2600</v>
      </c>
      <c r="H1064" s="600" t="s">
        <v>5</v>
      </c>
      <c r="L1064" s="598"/>
      <c r="M1064" s="602"/>
      <c r="N1064" s="603"/>
      <c r="O1064" s="603"/>
      <c r="P1064" s="603"/>
      <c r="Q1064" s="603"/>
      <c r="R1064" s="603"/>
      <c r="S1064" s="603"/>
      <c r="T1064" s="604"/>
      <c r="AT1064" s="600" t="s">
        <v>205</v>
      </c>
      <c r="AU1064" s="600" t="s">
        <v>89</v>
      </c>
      <c r="AV1064" s="599" t="s">
        <v>11</v>
      </c>
      <c r="AW1064" s="599" t="s">
        <v>43</v>
      </c>
      <c r="AX1064" s="599" t="s">
        <v>82</v>
      </c>
      <c r="AY1064" s="600" t="s">
        <v>197</v>
      </c>
    </row>
    <row r="1065" spans="2:65" s="606" customFormat="1">
      <c r="B1065" s="605"/>
      <c r="D1065" s="594" t="s">
        <v>205</v>
      </c>
      <c r="E1065" s="607" t="s">
        <v>5</v>
      </c>
      <c r="F1065" s="608" t="s">
        <v>2602</v>
      </c>
      <c r="H1065" s="609">
        <v>7.58</v>
      </c>
      <c r="L1065" s="605"/>
      <c r="M1065" s="610"/>
      <c r="N1065" s="611"/>
      <c r="O1065" s="611"/>
      <c r="P1065" s="611"/>
      <c r="Q1065" s="611"/>
      <c r="R1065" s="611"/>
      <c r="S1065" s="611"/>
      <c r="T1065" s="612"/>
      <c r="AT1065" s="607" t="s">
        <v>205</v>
      </c>
      <c r="AU1065" s="607" t="s">
        <v>89</v>
      </c>
      <c r="AV1065" s="606" t="s">
        <v>89</v>
      </c>
      <c r="AW1065" s="606" t="s">
        <v>43</v>
      </c>
      <c r="AX1065" s="606" t="s">
        <v>82</v>
      </c>
      <c r="AY1065" s="607" t="s">
        <v>197</v>
      </c>
    </row>
    <row r="1066" spans="2:65" s="622" customFormat="1">
      <c r="B1066" s="621"/>
      <c r="D1066" s="594" t="s">
        <v>205</v>
      </c>
      <c r="E1066" s="623" t="s">
        <v>5</v>
      </c>
      <c r="F1066" s="624" t="s">
        <v>237</v>
      </c>
      <c r="H1066" s="625">
        <v>7.58</v>
      </c>
      <c r="L1066" s="621"/>
      <c r="M1066" s="626"/>
      <c r="N1066" s="627"/>
      <c r="O1066" s="627"/>
      <c r="P1066" s="627"/>
      <c r="Q1066" s="627"/>
      <c r="R1066" s="627"/>
      <c r="S1066" s="627"/>
      <c r="T1066" s="628"/>
      <c r="AT1066" s="623" t="s">
        <v>205</v>
      </c>
      <c r="AU1066" s="623" t="s">
        <v>89</v>
      </c>
      <c r="AV1066" s="622" t="s">
        <v>114</v>
      </c>
      <c r="AW1066" s="622" t="s">
        <v>43</v>
      </c>
      <c r="AX1066" s="622" t="s">
        <v>82</v>
      </c>
      <c r="AY1066" s="623" t="s">
        <v>197</v>
      </c>
    </row>
    <row r="1067" spans="2:65" s="599" customFormat="1">
      <c r="B1067" s="598"/>
      <c r="D1067" s="594" t="s">
        <v>205</v>
      </c>
      <c r="E1067" s="600" t="s">
        <v>5</v>
      </c>
      <c r="F1067" s="601" t="s">
        <v>446</v>
      </c>
      <c r="H1067" s="600" t="s">
        <v>5</v>
      </c>
      <c r="L1067" s="598"/>
      <c r="M1067" s="602"/>
      <c r="N1067" s="603"/>
      <c r="O1067" s="603"/>
      <c r="P1067" s="603"/>
      <c r="Q1067" s="603"/>
      <c r="R1067" s="603"/>
      <c r="S1067" s="603"/>
      <c r="T1067" s="604"/>
      <c r="AT1067" s="600" t="s">
        <v>205</v>
      </c>
      <c r="AU1067" s="600" t="s">
        <v>89</v>
      </c>
      <c r="AV1067" s="599" t="s">
        <v>11</v>
      </c>
      <c r="AW1067" s="599" t="s">
        <v>43</v>
      </c>
      <c r="AX1067" s="599" t="s">
        <v>82</v>
      </c>
      <c r="AY1067" s="600" t="s">
        <v>197</v>
      </c>
    </row>
    <row r="1068" spans="2:65" s="599" customFormat="1">
      <c r="B1068" s="598"/>
      <c r="D1068" s="594" t="s">
        <v>205</v>
      </c>
      <c r="E1068" s="600" t="s">
        <v>5</v>
      </c>
      <c r="F1068" s="601" t="s">
        <v>2600</v>
      </c>
      <c r="H1068" s="600" t="s">
        <v>5</v>
      </c>
      <c r="L1068" s="598"/>
      <c r="M1068" s="602"/>
      <c r="N1068" s="603"/>
      <c r="O1068" s="603"/>
      <c r="P1068" s="603"/>
      <c r="Q1068" s="603"/>
      <c r="R1068" s="603"/>
      <c r="S1068" s="603"/>
      <c r="T1068" s="604"/>
      <c r="AT1068" s="600" t="s">
        <v>205</v>
      </c>
      <c r="AU1068" s="600" t="s">
        <v>89</v>
      </c>
      <c r="AV1068" s="599" t="s">
        <v>11</v>
      </c>
      <c r="AW1068" s="599" t="s">
        <v>43</v>
      </c>
      <c r="AX1068" s="599" t="s">
        <v>82</v>
      </c>
      <c r="AY1068" s="600" t="s">
        <v>197</v>
      </c>
    </row>
    <row r="1069" spans="2:65" s="606" customFormat="1">
      <c r="B1069" s="605"/>
      <c r="D1069" s="594" t="s">
        <v>205</v>
      </c>
      <c r="E1069" s="607" t="s">
        <v>5</v>
      </c>
      <c r="F1069" s="608" t="s">
        <v>2603</v>
      </c>
      <c r="H1069" s="609">
        <v>24.431999999999999</v>
      </c>
      <c r="L1069" s="605"/>
      <c r="M1069" s="610"/>
      <c r="N1069" s="611"/>
      <c r="O1069" s="611"/>
      <c r="P1069" s="611"/>
      <c r="Q1069" s="611"/>
      <c r="R1069" s="611"/>
      <c r="S1069" s="611"/>
      <c r="T1069" s="612"/>
      <c r="AT1069" s="607" t="s">
        <v>205</v>
      </c>
      <c r="AU1069" s="607" t="s">
        <v>89</v>
      </c>
      <c r="AV1069" s="606" t="s">
        <v>89</v>
      </c>
      <c r="AW1069" s="606" t="s">
        <v>43</v>
      </c>
      <c r="AX1069" s="606" t="s">
        <v>82</v>
      </c>
      <c r="AY1069" s="607" t="s">
        <v>197</v>
      </c>
    </row>
    <row r="1070" spans="2:65" s="599" customFormat="1">
      <c r="B1070" s="598"/>
      <c r="D1070" s="594" t="s">
        <v>205</v>
      </c>
      <c r="E1070" s="600" t="s">
        <v>5</v>
      </c>
      <c r="F1070" s="601" t="s">
        <v>2604</v>
      </c>
      <c r="H1070" s="600" t="s">
        <v>5</v>
      </c>
      <c r="L1070" s="598"/>
      <c r="M1070" s="602"/>
      <c r="N1070" s="603"/>
      <c r="O1070" s="603"/>
      <c r="P1070" s="603"/>
      <c r="Q1070" s="603"/>
      <c r="R1070" s="603"/>
      <c r="S1070" s="603"/>
      <c r="T1070" s="604"/>
      <c r="AT1070" s="600" t="s">
        <v>205</v>
      </c>
      <c r="AU1070" s="600" t="s">
        <v>89</v>
      </c>
      <c r="AV1070" s="599" t="s">
        <v>11</v>
      </c>
      <c r="AW1070" s="599" t="s">
        <v>43</v>
      </c>
      <c r="AX1070" s="599" t="s">
        <v>82</v>
      </c>
      <c r="AY1070" s="600" t="s">
        <v>197</v>
      </c>
    </row>
    <row r="1071" spans="2:65" s="606" customFormat="1">
      <c r="B1071" s="605"/>
      <c r="D1071" s="594" t="s">
        <v>205</v>
      </c>
      <c r="E1071" s="607" t="s">
        <v>5</v>
      </c>
      <c r="F1071" s="608" t="s">
        <v>2605</v>
      </c>
      <c r="H1071" s="609">
        <v>0.629</v>
      </c>
      <c r="L1071" s="605"/>
      <c r="M1071" s="610"/>
      <c r="N1071" s="611"/>
      <c r="O1071" s="611"/>
      <c r="P1071" s="611"/>
      <c r="Q1071" s="611"/>
      <c r="R1071" s="611"/>
      <c r="S1071" s="611"/>
      <c r="T1071" s="612"/>
      <c r="AT1071" s="607" t="s">
        <v>205</v>
      </c>
      <c r="AU1071" s="607" t="s">
        <v>89</v>
      </c>
      <c r="AV1071" s="606" t="s">
        <v>89</v>
      </c>
      <c r="AW1071" s="606" t="s">
        <v>43</v>
      </c>
      <c r="AX1071" s="606" t="s">
        <v>82</v>
      </c>
      <c r="AY1071" s="607" t="s">
        <v>197</v>
      </c>
    </row>
    <row r="1072" spans="2:65" s="599" customFormat="1">
      <c r="B1072" s="598"/>
      <c r="D1072" s="594" t="s">
        <v>205</v>
      </c>
      <c r="E1072" s="600" t="s">
        <v>5</v>
      </c>
      <c r="F1072" s="601" t="s">
        <v>2606</v>
      </c>
      <c r="H1072" s="600" t="s">
        <v>5</v>
      </c>
      <c r="L1072" s="598"/>
      <c r="M1072" s="602"/>
      <c r="N1072" s="603"/>
      <c r="O1072" s="603"/>
      <c r="P1072" s="603"/>
      <c r="Q1072" s="603"/>
      <c r="R1072" s="603"/>
      <c r="S1072" s="603"/>
      <c r="T1072" s="604"/>
      <c r="AT1072" s="600" t="s">
        <v>205</v>
      </c>
      <c r="AU1072" s="600" t="s">
        <v>89</v>
      </c>
      <c r="AV1072" s="599" t="s">
        <v>11</v>
      </c>
      <c r="AW1072" s="599" t="s">
        <v>43</v>
      </c>
      <c r="AX1072" s="599" t="s">
        <v>82</v>
      </c>
      <c r="AY1072" s="600" t="s">
        <v>197</v>
      </c>
    </row>
    <row r="1073" spans="2:65" s="606" customFormat="1">
      <c r="B1073" s="605"/>
      <c r="D1073" s="594" t="s">
        <v>205</v>
      </c>
      <c r="E1073" s="607" t="s">
        <v>5</v>
      </c>
      <c r="F1073" s="608" t="s">
        <v>2607</v>
      </c>
      <c r="H1073" s="609">
        <v>1.764</v>
      </c>
      <c r="L1073" s="605"/>
      <c r="M1073" s="610"/>
      <c r="N1073" s="611"/>
      <c r="O1073" s="611"/>
      <c r="P1073" s="611"/>
      <c r="Q1073" s="611"/>
      <c r="R1073" s="611"/>
      <c r="S1073" s="611"/>
      <c r="T1073" s="612"/>
      <c r="AT1073" s="607" t="s">
        <v>205</v>
      </c>
      <c r="AU1073" s="607" t="s">
        <v>89</v>
      </c>
      <c r="AV1073" s="606" t="s">
        <v>89</v>
      </c>
      <c r="AW1073" s="606" t="s">
        <v>43</v>
      </c>
      <c r="AX1073" s="606" t="s">
        <v>82</v>
      </c>
      <c r="AY1073" s="607" t="s">
        <v>197</v>
      </c>
    </row>
    <row r="1074" spans="2:65" s="599" customFormat="1">
      <c r="B1074" s="598"/>
      <c r="D1074" s="594" t="s">
        <v>205</v>
      </c>
      <c r="E1074" s="600" t="s">
        <v>5</v>
      </c>
      <c r="F1074" s="601" t="s">
        <v>2608</v>
      </c>
      <c r="H1074" s="600" t="s">
        <v>5</v>
      </c>
      <c r="L1074" s="598"/>
      <c r="M1074" s="602"/>
      <c r="N1074" s="603"/>
      <c r="O1074" s="603"/>
      <c r="P1074" s="603"/>
      <c r="Q1074" s="603"/>
      <c r="R1074" s="603"/>
      <c r="S1074" s="603"/>
      <c r="T1074" s="604"/>
      <c r="AT1074" s="600" t="s">
        <v>205</v>
      </c>
      <c r="AU1074" s="600" t="s">
        <v>89</v>
      </c>
      <c r="AV1074" s="599" t="s">
        <v>11</v>
      </c>
      <c r="AW1074" s="599" t="s">
        <v>43</v>
      </c>
      <c r="AX1074" s="599" t="s">
        <v>82</v>
      </c>
      <c r="AY1074" s="600" t="s">
        <v>197</v>
      </c>
    </row>
    <row r="1075" spans="2:65" s="606" customFormat="1">
      <c r="B1075" s="605"/>
      <c r="D1075" s="594" t="s">
        <v>205</v>
      </c>
      <c r="E1075" s="607" t="s">
        <v>5</v>
      </c>
      <c r="F1075" s="608" t="s">
        <v>2609</v>
      </c>
      <c r="H1075" s="609">
        <v>2.4700000000000002</v>
      </c>
      <c r="L1075" s="605"/>
      <c r="M1075" s="610"/>
      <c r="N1075" s="611"/>
      <c r="O1075" s="611"/>
      <c r="P1075" s="611"/>
      <c r="Q1075" s="611"/>
      <c r="R1075" s="611"/>
      <c r="S1075" s="611"/>
      <c r="T1075" s="612"/>
      <c r="AT1075" s="607" t="s">
        <v>205</v>
      </c>
      <c r="AU1075" s="607" t="s">
        <v>89</v>
      </c>
      <c r="AV1075" s="606" t="s">
        <v>89</v>
      </c>
      <c r="AW1075" s="606" t="s">
        <v>43</v>
      </c>
      <c r="AX1075" s="606" t="s">
        <v>82</v>
      </c>
      <c r="AY1075" s="607" t="s">
        <v>197</v>
      </c>
    </row>
    <row r="1076" spans="2:65" s="622" customFormat="1">
      <c r="B1076" s="621"/>
      <c r="D1076" s="594" t="s">
        <v>205</v>
      </c>
      <c r="E1076" s="623" t="s">
        <v>5</v>
      </c>
      <c r="F1076" s="624" t="s">
        <v>449</v>
      </c>
      <c r="H1076" s="625">
        <v>29.295000000000002</v>
      </c>
      <c r="L1076" s="621"/>
      <c r="M1076" s="626"/>
      <c r="N1076" s="627"/>
      <c r="O1076" s="627"/>
      <c r="P1076" s="627"/>
      <c r="Q1076" s="627"/>
      <c r="R1076" s="627"/>
      <c r="S1076" s="627"/>
      <c r="T1076" s="628"/>
      <c r="AT1076" s="623" t="s">
        <v>205</v>
      </c>
      <c r="AU1076" s="623" t="s">
        <v>89</v>
      </c>
      <c r="AV1076" s="622" t="s">
        <v>114</v>
      </c>
      <c r="AW1076" s="622" t="s">
        <v>43</v>
      </c>
      <c r="AX1076" s="622" t="s">
        <v>82</v>
      </c>
      <c r="AY1076" s="623" t="s">
        <v>197</v>
      </c>
    </row>
    <row r="1077" spans="2:65" s="614" customFormat="1">
      <c r="B1077" s="613"/>
      <c r="D1077" s="594" t="s">
        <v>205</v>
      </c>
      <c r="E1077" s="615" t="s">
        <v>5</v>
      </c>
      <c r="F1077" s="616" t="s">
        <v>210</v>
      </c>
      <c r="H1077" s="617">
        <v>46.505000000000003</v>
      </c>
      <c r="L1077" s="613"/>
      <c r="M1077" s="618"/>
      <c r="N1077" s="619"/>
      <c r="O1077" s="619"/>
      <c r="P1077" s="619"/>
      <c r="Q1077" s="619"/>
      <c r="R1077" s="619"/>
      <c r="S1077" s="619"/>
      <c r="T1077" s="620"/>
      <c r="AT1077" s="615" t="s">
        <v>205</v>
      </c>
      <c r="AU1077" s="615" t="s">
        <v>89</v>
      </c>
      <c r="AV1077" s="614" t="s">
        <v>129</v>
      </c>
      <c r="AW1077" s="614" t="s">
        <v>43</v>
      </c>
      <c r="AX1077" s="614" t="s">
        <v>11</v>
      </c>
      <c r="AY1077" s="615" t="s">
        <v>197</v>
      </c>
    </row>
    <row r="1078" spans="2:65" s="492" customFormat="1" ht="16.5" customHeight="1">
      <c r="B1078" s="493"/>
      <c r="C1078" s="572" t="s">
        <v>1383</v>
      </c>
      <c r="D1078" s="572" t="s">
        <v>199</v>
      </c>
      <c r="E1078" s="573" t="s">
        <v>2610</v>
      </c>
      <c r="F1078" s="574" t="s">
        <v>2611</v>
      </c>
      <c r="G1078" s="575" t="s">
        <v>290</v>
      </c>
      <c r="H1078" s="576">
        <v>234.40799999999999</v>
      </c>
      <c r="I1078" s="7"/>
      <c r="J1078" s="577">
        <f>ROUND(I1078*H1078,0)</f>
        <v>0</v>
      </c>
      <c r="K1078" s="574" t="s">
        <v>203</v>
      </c>
      <c r="L1078" s="493"/>
      <c r="M1078" s="578" t="s">
        <v>5</v>
      </c>
      <c r="N1078" s="579" t="s">
        <v>53</v>
      </c>
      <c r="O1078" s="494"/>
      <c r="P1078" s="580">
        <f>O1078*H1078</f>
        <v>0</v>
      </c>
      <c r="Q1078" s="580">
        <v>5.1900000000000002E-3</v>
      </c>
      <c r="R1078" s="580">
        <f>Q1078*H1078</f>
        <v>1.21657752</v>
      </c>
      <c r="S1078" s="580">
        <v>0</v>
      </c>
      <c r="T1078" s="581">
        <f>S1078*H1078</f>
        <v>0</v>
      </c>
      <c r="AR1078" s="482" t="s">
        <v>129</v>
      </c>
      <c r="AT1078" s="482" t="s">
        <v>199</v>
      </c>
      <c r="AU1078" s="482" t="s">
        <v>89</v>
      </c>
      <c r="AY1078" s="482" t="s">
        <v>197</v>
      </c>
      <c r="BE1078" s="582">
        <f>IF(N1078="základní",J1078,0)</f>
        <v>0</v>
      </c>
      <c r="BF1078" s="582">
        <f>IF(N1078="snížená",J1078,0)</f>
        <v>0</v>
      </c>
      <c r="BG1078" s="582">
        <f>IF(N1078="zákl. přenesená",J1078,0)</f>
        <v>0</v>
      </c>
      <c r="BH1078" s="582">
        <f>IF(N1078="sníž. přenesená",J1078,0)</f>
        <v>0</v>
      </c>
      <c r="BI1078" s="582">
        <f>IF(N1078="nulová",J1078,0)</f>
        <v>0</v>
      </c>
      <c r="BJ1078" s="482" t="s">
        <v>11</v>
      </c>
      <c r="BK1078" s="582">
        <f>ROUND(I1078*H1078,0)</f>
        <v>0</v>
      </c>
      <c r="BL1078" s="482" t="s">
        <v>129</v>
      </c>
      <c r="BM1078" s="482" t="s">
        <v>2612</v>
      </c>
    </row>
    <row r="1079" spans="2:65" s="599" customFormat="1">
      <c r="B1079" s="598"/>
      <c r="D1079" s="594" t="s">
        <v>205</v>
      </c>
      <c r="E1079" s="600" t="s">
        <v>5</v>
      </c>
      <c r="F1079" s="601" t="s">
        <v>215</v>
      </c>
      <c r="H1079" s="600" t="s">
        <v>5</v>
      </c>
      <c r="L1079" s="598"/>
      <c r="M1079" s="602"/>
      <c r="N1079" s="603"/>
      <c r="O1079" s="603"/>
      <c r="P1079" s="603"/>
      <c r="Q1079" s="603"/>
      <c r="R1079" s="603"/>
      <c r="S1079" s="603"/>
      <c r="T1079" s="604"/>
      <c r="AT1079" s="600" t="s">
        <v>205</v>
      </c>
      <c r="AU1079" s="600" t="s">
        <v>89</v>
      </c>
      <c r="AV1079" s="599" t="s">
        <v>11</v>
      </c>
      <c r="AW1079" s="599" t="s">
        <v>43</v>
      </c>
      <c r="AX1079" s="599" t="s">
        <v>82</v>
      </c>
      <c r="AY1079" s="600" t="s">
        <v>197</v>
      </c>
    </row>
    <row r="1080" spans="2:65" s="599" customFormat="1">
      <c r="B1080" s="598"/>
      <c r="D1080" s="594" t="s">
        <v>205</v>
      </c>
      <c r="E1080" s="600" t="s">
        <v>5</v>
      </c>
      <c r="F1080" s="601" t="s">
        <v>2600</v>
      </c>
      <c r="H1080" s="600" t="s">
        <v>5</v>
      </c>
      <c r="L1080" s="598"/>
      <c r="M1080" s="602"/>
      <c r="N1080" s="603"/>
      <c r="O1080" s="603"/>
      <c r="P1080" s="603"/>
      <c r="Q1080" s="603"/>
      <c r="R1080" s="603"/>
      <c r="S1080" s="603"/>
      <c r="T1080" s="604"/>
      <c r="AT1080" s="600" t="s">
        <v>205</v>
      </c>
      <c r="AU1080" s="600" t="s">
        <v>89</v>
      </c>
      <c r="AV1080" s="599" t="s">
        <v>11</v>
      </c>
      <c r="AW1080" s="599" t="s">
        <v>43</v>
      </c>
      <c r="AX1080" s="599" t="s">
        <v>82</v>
      </c>
      <c r="AY1080" s="600" t="s">
        <v>197</v>
      </c>
    </row>
    <row r="1081" spans="2:65" s="606" customFormat="1">
      <c r="B1081" s="605"/>
      <c r="D1081" s="594" t="s">
        <v>205</v>
      </c>
      <c r="E1081" s="607" t="s">
        <v>5</v>
      </c>
      <c r="F1081" s="608" t="s">
        <v>2613</v>
      </c>
      <c r="H1081" s="609">
        <v>48.15</v>
      </c>
      <c r="L1081" s="605"/>
      <c r="M1081" s="610"/>
      <c r="N1081" s="611"/>
      <c r="O1081" s="611"/>
      <c r="P1081" s="611"/>
      <c r="Q1081" s="611"/>
      <c r="R1081" s="611"/>
      <c r="S1081" s="611"/>
      <c r="T1081" s="612"/>
      <c r="AT1081" s="607" t="s">
        <v>205</v>
      </c>
      <c r="AU1081" s="607" t="s">
        <v>89</v>
      </c>
      <c r="AV1081" s="606" t="s">
        <v>89</v>
      </c>
      <c r="AW1081" s="606" t="s">
        <v>43</v>
      </c>
      <c r="AX1081" s="606" t="s">
        <v>82</v>
      </c>
      <c r="AY1081" s="607" t="s">
        <v>197</v>
      </c>
    </row>
    <row r="1082" spans="2:65" s="622" customFormat="1">
      <c r="B1082" s="621"/>
      <c r="D1082" s="594" t="s">
        <v>205</v>
      </c>
      <c r="E1082" s="623" t="s">
        <v>5</v>
      </c>
      <c r="F1082" s="624" t="s">
        <v>222</v>
      </c>
      <c r="H1082" s="625">
        <v>48.15</v>
      </c>
      <c r="L1082" s="621"/>
      <c r="M1082" s="626"/>
      <c r="N1082" s="627"/>
      <c r="O1082" s="627"/>
      <c r="P1082" s="627"/>
      <c r="Q1082" s="627"/>
      <c r="R1082" s="627"/>
      <c r="S1082" s="627"/>
      <c r="T1082" s="628"/>
      <c r="AT1082" s="623" t="s">
        <v>205</v>
      </c>
      <c r="AU1082" s="623" t="s">
        <v>89</v>
      </c>
      <c r="AV1082" s="622" t="s">
        <v>114</v>
      </c>
      <c r="AW1082" s="622" t="s">
        <v>43</v>
      </c>
      <c r="AX1082" s="622" t="s">
        <v>82</v>
      </c>
      <c r="AY1082" s="623" t="s">
        <v>197</v>
      </c>
    </row>
    <row r="1083" spans="2:65" s="599" customFormat="1">
      <c r="B1083" s="598"/>
      <c r="D1083" s="594" t="s">
        <v>205</v>
      </c>
      <c r="E1083" s="600" t="s">
        <v>5</v>
      </c>
      <c r="F1083" s="601" t="s">
        <v>223</v>
      </c>
      <c r="H1083" s="600" t="s">
        <v>5</v>
      </c>
      <c r="L1083" s="598"/>
      <c r="M1083" s="602"/>
      <c r="N1083" s="603"/>
      <c r="O1083" s="603"/>
      <c r="P1083" s="603"/>
      <c r="Q1083" s="603"/>
      <c r="R1083" s="603"/>
      <c r="S1083" s="603"/>
      <c r="T1083" s="604"/>
      <c r="AT1083" s="600" t="s">
        <v>205</v>
      </c>
      <c r="AU1083" s="600" t="s">
        <v>89</v>
      </c>
      <c r="AV1083" s="599" t="s">
        <v>11</v>
      </c>
      <c r="AW1083" s="599" t="s">
        <v>43</v>
      </c>
      <c r="AX1083" s="599" t="s">
        <v>82</v>
      </c>
      <c r="AY1083" s="600" t="s">
        <v>197</v>
      </c>
    </row>
    <row r="1084" spans="2:65" s="599" customFormat="1">
      <c r="B1084" s="598"/>
      <c r="D1084" s="594" t="s">
        <v>205</v>
      </c>
      <c r="E1084" s="600" t="s">
        <v>5</v>
      </c>
      <c r="F1084" s="601" t="s">
        <v>2600</v>
      </c>
      <c r="H1084" s="600" t="s">
        <v>5</v>
      </c>
      <c r="L1084" s="598"/>
      <c r="M1084" s="602"/>
      <c r="N1084" s="603"/>
      <c r="O1084" s="603"/>
      <c r="P1084" s="603"/>
      <c r="Q1084" s="603"/>
      <c r="R1084" s="603"/>
      <c r="S1084" s="603"/>
      <c r="T1084" s="604"/>
      <c r="AT1084" s="600" t="s">
        <v>205</v>
      </c>
      <c r="AU1084" s="600" t="s">
        <v>89</v>
      </c>
      <c r="AV1084" s="599" t="s">
        <v>11</v>
      </c>
      <c r="AW1084" s="599" t="s">
        <v>43</v>
      </c>
      <c r="AX1084" s="599" t="s">
        <v>82</v>
      </c>
      <c r="AY1084" s="600" t="s">
        <v>197</v>
      </c>
    </row>
    <row r="1085" spans="2:65" s="606" customFormat="1">
      <c r="B1085" s="605"/>
      <c r="D1085" s="594" t="s">
        <v>205</v>
      </c>
      <c r="E1085" s="607" t="s">
        <v>5</v>
      </c>
      <c r="F1085" s="608" t="s">
        <v>2614</v>
      </c>
      <c r="H1085" s="609">
        <v>37.9</v>
      </c>
      <c r="L1085" s="605"/>
      <c r="M1085" s="610"/>
      <c r="N1085" s="611"/>
      <c r="O1085" s="611"/>
      <c r="P1085" s="611"/>
      <c r="Q1085" s="611"/>
      <c r="R1085" s="611"/>
      <c r="S1085" s="611"/>
      <c r="T1085" s="612"/>
      <c r="AT1085" s="607" t="s">
        <v>205</v>
      </c>
      <c r="AU1085" s="607" t="s">
        <v>89</v>
      </c>
      <c r="AV1085" s="606" t="s">
        <v>89</v>
      </c>
      <c r="AW1085" s="606" t="s">
        <v>43</v>
      </c>
      <c r="AX1085" s="606" t="s">
        <v>82</v>
      </c>
      <c r="AY1085" s="607" t="s">
        <v>197</v>
      </c>
    </row>
    <row r="1086" spans="2:65" s="622" customFormat="1">
      <c r="B1086" s="621"/>
      <c r="D1086" s="594" t="s">
        <v>205</v>
      </c>
      <c r="E1086" s="623" t="s">
        <v>5</v>
      </c>
      <c r="F1086" s="624" t="s">
        <v>237</v>
      </c>
      <c r="H1086" s="625">
        <v>37.9</v>
      </c>
      <c r="L1086" s="621"/>
      <c r="M1086" s="626"/>
      <c r="N1086" s="627"/>
      <c r="O1086" s="627"/>
      <c r="P1086" s="627"/>
      <c r="Q1086" s="627"/>
      <c r="R1086" s="627"/>
      <c r="S1086" s="627"/>
      <c r="T1086" s="628"/>
      <c r="AT1086" s="623" t="s">
        <v>205</v>
      </c>
      <c r="AU1086" s="623" t="s">
        <v>89</v>
      </c>
      <c r="AV1086" s="622" t="s">
        <v>114</v>
      </c>
      <c r="AW1086" s="622" t="s">
        <v>43</v>
      </c>
      <c r="AX1086" s="622" t="s">
        <v>82</v>
      </c>
      <c r="AY1086" s="623" t="s">
        <v>197</v>
      </c>
    </row>
    <row r="1087" spans="2:65" s="599" customFormat="1">
      <c r="B1087" s="598"/>
      <c r="D1087" s="594" t="s">
        <v>205</v>
      </c>
      <c r="E1087" s="600" t="s">
        <v>5</v>
      </c>
      <c r="F1087" s="601" t="s">
        <v>446</v>
      </c>
      <c r="H1087" s="600" t="s">
        <v>5</v>
      </c>
      <c r="L1087" s="598"/>
      <c r="M1087" s="602"/>
      <c r="N1087" s="603"/>
      <c r="O1087" s="603"/>
      <c r="P1087" s="603"/>
      <c r="Q1087" s="603"/>
      <c r="R1087" s="603"/>
      <c r="S1087" s="603"/>
      <c r="T1087" s="604"/>
      <c r="AT1087" s="600" t="s">
        <v>205</v>
      </c>
      <c r="AU1087" s="600" t="s">
        <v>89</v>
      </c>
      <c r="AV1087" s="599" t="s">
        <v>11</v>
      </c>
      <c r="AW1087" s="599" t="s">
        <v>43</v>
      </c>
      <c r="AX1087" s="599" t="s">
        <v>82</v>
      </c>
      <c r="AY1087" s="600" t="s">
        <v>197</v>
      </c>
    </row>
    <row r="1088" spans="2:65" s="599" customFormat="1">
      <c r="B1088" s="598"/>
      <c r="D1088" s="594" t="s">
        <v>205</v>
      </c>
      <c r="E1088" s="600" t="s">
        <v>5</v>
      </c>
      <c r="F1088" s="601" t="s">
        <v>2600</v>
      </c>
      <c r="H1088" s="600" t="s">
        <v>5</v>
      </c>
      <c r="L1088" s="598"/>
      <c r="M1088" s="602"/>
      <c r="N1088" s="603"/>
      <c r="O1088" s="603"/>
      <c r="P1088" s="603"/>
      <c r="Q1088" s="603"/>
      <c r="R1088" s="603"/>
      <c r="S1088" s="603"/>
      <c r="T1088" s="604"/>
      <c r="AT1088" s="600" t="s">
        <v>205</v>
      </c>
      <c r="AU1088" s="600" t="s">
        <v>89</v>
      </c>
      <c r="AV1088" s="599" t="s">
        <v>11</v>
      </c>
      <c r="AW1088" s="599" t="s">
        <v>43</v>
      </c>
      <c r="AX1088" s="599" t="s">
        <v>82</v>
      </c>
      <c r="AY1088" s="600" t="s">
        <v>197</v>
      </c>
    </row>
    <row r="1089" spans="2:65" s="606" customFormat="1">
      <c r="B1089" s="605"/>
      <c r="D1089" s="594" t="s">
        <v>205</v>
      </c>
      <c r="E1089" s="607" t="s">
        <v>5</v>
      </c>
      <c r="F1089" s="608" t="s">
        <v>2615</v>
      </c>
      <c r="H1089" s="609">
        <v>122.16</v>
      </c>
      <c r="L1089" s="605"/>
      <c r="M1089" s="610"/>
      <c r="N1089" s="611"/>
      <c r="O1089" s="611"/>
      <c r="P1089" s="611"/>
      <c r="Q1089" s="611"/>
      <c r="R1089" s="611"/>
      <c r="S1089" s="611"/>
      <c r="T1089" s="612"/>
      <c r="AT1089" s="607" t="s">
        <v>205</v>
      </c>
      <c r="AU1089" s="607" t="s">
        <v>89</v>
      </c>
      <c r="AV1089" s="606" t="s">
        <v>89</v>
      </c>
      <c r="AW1089" s="606" t="s">
        <v>43</v>
      </c>
      <c r="AX1089" s="606" t="s">
        <v>82</v>
      </c>
      <c r="AY1089" s="607" t="s">
        <v>197</v>
      </c>
    </row>
    <row r="1090" spans="2:65" s="599" customFormat="1">
      <c r="B1090" s="598"/>
      <c r="D1090" s="594" t="s">
        <v>205</v>
      </c>
      <c r="E1090" s="600" t="s">
        <v>5</v>
      </c>
      <c r="F1090" s="601" t="s">
        <v>2604</v>
      </c>
      <c r="H1090" s="600" t="s">
        <v>5</v>
      </c>
      <c r="L1090" s="598"/>
      <c r="M1090" s="602"/>
      <c r="N1090" s="603"/>
      <c r="O1090" s="603"/>
      <c r="P1090" s="603"/>
      <c r="Q1090" s="603"/>
      <c r="R1090" s="603"/>
      <c r="S1090" s="603"/>
      <c r="T1090" s="604"/>
      <c r="AT1090" s="600" t="s">
        <v>205</v>
      </c>
      <c r="AU1090" s="600" t="s">
        <v>89</v>
      </c>
      <c r="AV1090" s="599" t="s">
        <v>11</v>
      </c>
      <c r="AW1090" s="599" t="s">
        <v>43</v>
      </c>
      <c r="AX1090" s="599" t="s">
        <v>82</v>
      </c>
      <c r="AY1090" s="600" t="s">
        <v>197</v>
      </c>
    </row>
    <row r="1091" spans="2:65" s="606" customFormat="1">
      <c r="B1091" s="605"/>
      <c r="D1091" s="594" t="s">
        <v>205</v>
      </c>
      <c r="E1091" s="607" t="s">
        <v>5</v>
      </c>
      <c r="F1091" s="608" t="s">
        <v>2616</v>
      </c>
      <c r="H1091" s="609">
        <v>5.03</v>
      </c>
      <c r="L1091" s="605"/>
      <c r="M1091" s="610"/>
      <c r="N1091" s="611"/>
      <c r="O1091" s="611"/>
      <c r="P1091" s="611"/>
      <c r="Q1091" s="611"/>
      <c r="R1091" s="611"/>
      <c r="S1091" s="611"/>
      <c r="T1091" s="612"/>
      <c r="AT1091" s="607" t="s">
        <v>205</v>
      </c>
      <c r="AU1091" s="607" t="s">
        <v>89</v>
      </c>
      <c r="AV1091" s="606" t="s">
        <v>89</v>
      </c>
      <c r="AW1091" s="606" t="s">
        <v>43</v>
      </c>
      <c r="AX1091" s="606" t="s">
        <v>82</v>
      </c>
      <c r="AY1091" s="607" t="s">
        <v>197</v>
      </c>
    </row>
    <row r="1092" spans="2:65" s="599" customFormat="1">
      <c r="B1092" s="598"/>
      <c r="D1092" s="594" t="s">
        <v>205</v>
      </c>
      <c r="E1092" s="600" t="s">
        <v>5</v>
      </c>
      <c r="F1092" s="601" t="s">
        <v>2606</v>
      </c>
      <c r="H1092" s="600" t="s">
        <v>5</v>
      </c>
      <c r="L1092" s="598"/>
      <c r="M1092" s="602"/>
      <c r="N1092" s="603"/>
      <c r="O1092" s="603"/>
      <c r="P1092" s="603"/>
      <c r="Q1092" s="603"/>
      <c r="R1092" s="603"/>
      <c r="S1092" s="603"/>
      <c r="T1092" s="604"/>
      <c r="AT1092" s="600" t="s">
        <v>205</v>
      </c>
      <c r="AU1092" s="600" t="s">
        <v>89</v>
      </c>
      <c r="AV1092" s="599" t="s">
        <v>11</v>
      </c>
      <c r="AW1092" s="599" t="s">
        <v>43</v>
      </c>
      <c r="AX1092" s="599" t="s">
        <v>82</v>
      </c>
      <c r="AY1092" s="600" t="s">
        <v>197</v>
      </c>
    </row>
    <row r="1093" spans="2:65" s="606" customFormat="1">
      <c r="B1093" s="605"/>
      <c r="D1093" s="594" t="s">
        <v>205</v>
      </c>
      <c r="E1093" s="607" t="s">
        <v>5</v>
      </c>
      <c r="F1093" s="608" t="s">
        <v>2617</v>
      </c>
      <c r="H1093" s="609">
        <v>8.82</v>
      </c>
      <c r="L1093" s="605"/>
      <c r="M1093" s="610"/>
      <c r="N1093" s="611"/>
      <c r="O1093" s="611"/>
      <c r="P1093" s="611"/>
      <c r="Q1093" s="611"/>
      <c r="R1093" s="611"/>
      <c r="S1093" s="611"/>
      <c r="T1093" s="612"/>
      <c r="AT1093" s="607" t="s">
        <v>205</v>
      </c>
      <c r="AU1093" s="607" t="s">
        <v>89</v>
      </c>
      <c r="AV1093" s="606" t="s">
        <v>89</v>
      </c>
      <c r="AW1093" s="606" t="s">
        <v>43</v>
      </c>
      <c r="AX1093" s="606" t="s">
        <v>82</v>
      </c>
      <c r="AY1093" s="607" t="s">
        <v>197</v>
      </c>
    </row>
    <row r="1094" spans="2:65" s="599" customFormat="1">
      <c r="B1094" s="598"/>
      <c r="D1094" s="594" t="s">
        <v>205</v>
      </c>
      <c r="E1094" s="600" t="s">
        <v>5</v>
      </c>
      <c r="F1094" s="601" t="s">
        <v>2608</v>
      </c>
      <c r="H1094" s="600" t="s">
        <v>5</v>
      </c>
      <c r="L1094" s="598"/>
      <c r="M1094" s="602"/>
      <c r="N1094" s="603"/>
      <c r="O1094" s="603"/>
      <c r="P1094" s="603"/>
      <c r="Q1094" s="603"/>
      <c r="R1094" s="603"/>
      <c r="S1094" s="603"/>
      <c r="T1094" s="604"/>
      <c r="AT1094" s="600" t="s">
        <v>205</v>
      </c>
      <c r="AU1094" s="600" t="s">
        <v>89</v>
      </c>
      <c r="AV1094" s="599" t="s">
        <v>11</v>
      </c>
      <c r="AW1094" s="599" t="s">
        <v>43</v>
      </c>
      <c r="AX1094" s="599" t="s">
        <v>82</v>
      </c>
      <c r="AY1094" s="600" t="s">
        <v>197</v>
      </c>
    </row>
    <row r="1095" spans="2:65" s="606" customFormat="1">
      <c r="B1095" s="605"/>
      <c r="D1095" s="594" t="s">
        <v>205</v>
      </c>
      <c r="E1095" s="607" t="s">
        <v>5</v>
      </c>
      <c r="F1095" s="608" t="s">
        <v>2618</v>
      </c>
      <c r="H1095" s="609">
        <v>12.348000000000001</v>
      </c>
      <c r="L1095" s="605"/>
      <c r="M1095" s="610"/>
      <c r="N1095" s="611"/>
      <c r="O1095" s="611"/>
      <c r="P1095" s="611"/>
      <c r="Q1095" s="611"/>
      <c r="R1095" s="611"/>
      <c r="S1095" s="611"/>
      <c r="T1095" s="612"/>
      <c r="AT1095" s="607" t="s">
        <v>205</v>
      </c>
      <c r="AU1095" s="607" t="s">
        <v>89</v>
      </c>
      <c r="AV1095" s="606" t="s">
        <v>89</v>
      </c>
      <c r="AW1095" s="606" t="s">
        <v>43</v>
      </c>
      <c r="AX1095" s="606" t="s">
        <v>82</v>
      </c>
      <c r="AY1095" s="607" t="s">
        <v>197</v>
      </c>
    </row>
    <row r="1096" spans="2:65" s="622" customFormat="1">
      <c r="B1096" s="621"/>
      <c r="D1096" s="594" t="s">
        <v>205</v>
      </c>
      <c r="E1096" s="623" t="s">
        <v>5</v>
      </c>
      <c r="F1096" s="624" t="s">
        <v>449</v>
      </c>
      <c r="H1096" s="625">
        <v>148.358</v>
      </c>
      <c r="L1096" s="621"/>
      <c r="M1096" s="626"/>
      <c r="N1096" s="627"/>
      <c r="O1096" s="627"/>
      <c r="P1096" s="627"/>
      <c r="Q1096" s="627"/>
      <c r="R1096" s="627"/>
      <c r="S1096" s="627"/>
      <c r="T1096" s="628"/>
      <c r="AT1096" s="623" t="s">
        <v>205</v>
      </c>
      <c r="AU1096" s="623" t="s">
        <v>89</v>
      </c>
      <c r="AV1096" s="622" t="s">
        <v>114</v>
      </c>
      <c r="AW1096" s="622" t="s">
        <v>43</v>
      </c>
      <c r="AX1096" s="622" t="s">
        <v>82</v>
      </c>
      <c r="AY1096" s="623" t="s">
        <v>197</v>
      </c>
    </row>
    <row r="1097" spans="2:65" s="614" customFormat="1">
      <c r="B1097" s="613"/>
      <c r="D1097" s="594" t="s">
        <v>205</v>
      </c>
      <c r="E1097" s="615" t="s">
        <v>5</v>
      </c>
      <c r="F1097" s="616" t="s">
        <v>210</v>
      </c>
      <c r="H1097" s="617">
        <v>234.40799999999999</v>
      </c>
      <c r="L1097" s="613"/>
      <c r="M1097" s="618"/>
      <c r="N1097" s="619"/>
      <c r="O1097" s="619"/>
      <c r="P1097" s="619"/>
      <c r="Q1097" s="619"/>
      <c r="R1097" s="619"/>
      <c r="S1097" s="619"/>
      <c r="T1097" s="620"/>
      <c r="AT1097" s="615" t="s">
        <v>205</v>
      </c>
      <c r="AU1097" s="615" t="s">
        <v>89</v>
      </c>
      <c r="AV1097" s="614" t="s">
        <v>129</v>
      </c>
      <c r="AW1097" s="614" t="s">
        <v>43</v>
      </c>
      <c r="AX1097" s="614" t="s">
        <v>11</v>
      </c>
      <c r="AY1097" s="615" t="s">
        <v>197</v>
      </c>
    </row>
    <row r="1098" spans="2:65" s="492" customFormat="1" ht="16.5" customHeight="1">
      <c r="B1098" s="493"/>
      <c r="C1098" s="572" t="s">
        <v>1390</v>
      </c>
      <c r="D1098" s="572" t="s">
        <v>199</v>
      </c>
      <c r="E1098" s="573" t="s">
        <v>2619</v>
      </c>
      <c r="F1098" s="574" t="s">
        <v>2620</v>
      </c>
      <c r="G1098" s="575" t="s">
        <v>290</v>
      </c>
      <c r="H1098" s="576">
        <v>234.40799999999999</v>
      </c>
      <c r="I1098" s="7"/>
      <c r="J1098" s="577">
        <f>ROUND(I1098*H1098,0)</f>
        <v>0</v>
      </c>
      <c r="K1098" s="574" t="s">
        <v>203</v>
      </c>
      <c r="L1098" s="493"/>
      <c r="M1098" s="578" t="s">
        <v>5</v>
      </c>
      <c r="N1098" s="579" t="s">
        <v>53</v>
      </c>
      <c r="O1098" s="494"/>
      <c r="P1098" s="580">
        <f>O1098*H1098</f>
        <v>0</v>
      </c>
      <c r="Q1098" s="580">
        <v>0</v>
      </c>
      <c r="R1098" s="580">
        <f>Q1098*H1098</f>
        <v>0</v>
      </c>
      <c r="S1098" s="580">
        <v>0</v>
      </c>
      <c r="T1098" s="581">
        <f>S1098*H1098</f>
        <v>0</v>
      </c>
      <c r="AR1098" s="482" t="s">
        <v>129</v>
      </c>
      <c r="AT1098" s="482" t="s">
        <v>199</v>
      </c>
      <c r="AU1098" s="482" t="s">
        <v>89</v>
      </c>
      <c r="AY1098" s="482" t="s">
        <v>197</v>
      </c>
      <c r="BE1098" s="582">
        <f>IF(N1098="základní",J1098,0)</f>
        <v>0</v>
      </c>
      <c r="BF1098" s="582">
        <f>IF(N1098="snížená",J1098,0)</f>
        <v>0</v>
      </c>
      <c r="BG1098" s="582">
        <f>IF(N1098="zákl. přenesená",J1098,0)</f>
        <v>0</v>
      </c>
      <c r="BH1098" s="582">
        <f>IF(N1098="sníž. přenesená",J1098,0)</f>
        <v>0</v>
      </c>
      <c r="BI1098" s="582">
        <f>IF(N1098="nulová",J1098,0)</f>
        <v>0</v>
      </c>
      <c r="BJ1098" s="482" t="s">
        <v>11</v>
      </c>
      <c r="BK1098" s="582">
        <f>ROUND(I1098*H1098,0)</f>
        <v>0</v>
      </c>
      <c r="BL1098" s="482" t="s">
        <v>129</v>
      </c>
      <c r="BM1098" s="482" t="s">
        <v>2621</v>
      </c>
    </row>
    <row r="1099" spans="2:65" s="492" customFormat="1" ht="25.5" customHeight="1">
      <c r="B1099" s="493"/>
      <c r="C1099" s="572" t="s">
        <v>1395</v>
      </c>
      <c r="D1099" s="572" t="s">
        <v>199</v>
      </c>
      <c r="E1099" s="573" t="s">
        <v>2622</v>
      </c>
      <c r="F1099" s="574" t="s">
        <v>2623</v>
      </c>
      <c r="G1099" s="575" t="s">
        <v>271</v>
      </c>
      <c r="H1099" s="576">
        <v>4.1849999999999996</v>
      </c>
      <c r="I1099" s="7"/>
      <c r="J1099" s="577">
        <f>ROUND(I1099*H1099,0)</f>
        <v>0</v>
      </c>
      <c r="K1099" s="574" t="s">
        <v>203</v>
      </c>
      <c r="L1099" s="493"/>
      <c r="M1099" s="578" t="s">
        <v>5</v>
      </c>
      <c r="N1099" s="579" t="s">
        <v>53</v>
      </c>
      <c r="O1099" s="494"/>
      <c r="P1099" s="580">
        <f>O1099*H1099</f>
        <v>0</v>
      </c>
      <c r="Q1099" s="580">
        <v>1.0525599999999999</v>
      </c>
      <c r="R1099" s="580">
        <f>Q1099*H1099</f>
        <v>4.4049635999999994</v>
      </c>
      <c r="S1099" s="580">
        <v>0</v>
      </c>
      <c r="T1099" s="581">
        <f>S1099*H1099</f>
        <v>0</v>
      </c>
      <c r="AR1099" s="482" t="s">
        <v>129</v>
      </c>
      <c r="AT1099" s="482" t="s">
        <v>199</v>
      </c>
      <c r="AU1099" s="482" t="s">
        <v>89</v>
      </c>
      <c r="AY1099" s="482" t="s">
        <v>197</v>
      </c>
      <c r="BE1099" s="582">
        <f>IF(N1099="základní",J1099,0)</f>
        <v>0</v>
      </c>
      <c r="BF1099" s="582">
        <f>IF(N1099="snížená",J1099,0)</f>
        <v>0</v>
      </c>
      <c r="BG1099" s="582">
        <f>IF(N1099="zákl. přenesená",J1099,0)</f>
        <v>0</v>
      </c>
      <c r="BH1099" s="582">
        <f>IF(N1099="sníž. přenesená",J1099,0)</f>
        <v>0</v>
      </c>
      <c r="BI1099" s="582">
        <f>IF(N1099="nulová",J1099,0)</f>
        <v>0</v>
      </c>
      <c r="BJ1099" s="482" t="s">
        <v>11</v>
      </c>
      <c r="BK1099" s="582">
        <f>ROUND(I1099*H1099,0)</f>
        <v>0</v>
      </c>
      <c r="BL1099" s="482" t="s">
        <v>129</v>
      </c>
      <c r="BM1099" s="482" t="s">
        <v>2624</v>
      </c>
    </row>
    <row r="1100" spans="2:65" s="599" customFormat="1">
      <c r="B1100" s="598"/>
      <c r="D1100" s="594" t="s">
        <v>205</v>
      </c>
      <c r="E1100" s="600" t="s">
        <v>5</v>
      </c>
      <c r="F1100" s="601" t="s">
        <v>2625</v>
      </c>
      <c r="H1100" s="600" t="s">
        <v>5</v>
      </c>
      <c r="L1100" s="598"/>
      <c r="M1100" s="602"/>
      <c r="N1100" s="603"/>
      <c r="O1100" s="603"/>
      <c r="P1100" s="603"/>
      <c r="Q1100" s="603"/>
      <c r="R1100" s="603"/>
      <c r="S1100" s="603"/>
      <c r="T1100" s="604"/>
      <c r="AT1100" s="600" t="s">
        <v>205</v>
      </c>
      <c r="AU1100" s="600" t="s">
        <v>89</v>
      </c>
      <c r="AV1100" s="599" t="s">
        <v>11</v>
      </c>
      <c r="AW1100" s="599" t="s">
        <v>43</v>
      </c>
      <c r="AX1100" s="599" t="s">
        <v>82</v>
      </c>
      <c r="AY1100" s="600" t="s">
        <v>197</v>
      </c>
    </row>
    <row r="1101" spans="2:65" s="606" customFormat="1">
      <c r="B1101" s="605"/>
      <c r="D1101" s="594" t="s">
        <v>205</v>
      </c>
      <c r="E1101" s="607" t="s">
        <v>5</v>
      </c>
      <c r="F1101" s="608" t="s">
        <v>2626</v>
      </c>
      <c r="H1101" s="609">
        <v>4.1849999999999996</v>
      </c>
      <c r="L1101" s="605"/>
      <c r="M1101" s="610"/>
      <c r="N1101" s="611"/>
      <c r="O1101" s="611"/>
      <c r="P1101" s="611"/>
      <c r="Q1101" s="611"/>
      <c r="R1101" s="611"/>
      <c r="S1101" s="611"/>
      <c r="T1101" s="612"/>
      <c r="AT1101" s="607" t="s">
        <v>205</v>
      </c>
      <c r="AU1101" s="607" t="s">
        <v>89</v>
      </c>
      <c r="AV1101" s="606" t="s">
        <v>89</v>
      </c>
      <c r="AW1101" s="606" t="s">
        <v>43</v>
      </c>
      <c r="AX1101" s="606" t="s">
        <v>82</v>
      </c>
      <c r="AY1101" s="607" t="s">
        <v>197</v>
      </c>
    </row>
    <row r="1102" spans="2:65" s="614" customFormat="1">
      <c r="B1102" s="613"/>
      <c r="D1102" s="594" t="s">
        <v>205</v>
      </c>
      <c r="E1102" s="615" t="s">
        <v>5</v>
      </c>
      <c r="F1102" s="616" t="s">
        <v>210</v>
      </c>
      <c r="H1102" s="617">
        <v>4.1849999999999996</v>
      </c>
      <c r="L1102" s="613"/>
      <c r="M1102" s="618"/>
      <c r="N1102" s="619"/>
      <c r="O1102" s="619"/>
      <c r="P1102" s="619"/>
      <c r="Q1102" s="619"/>
      <c r="R1102" s="619"/>
      <c r="S1102" s="619"/>
      <c r="T1102" s="620"/>
      <c r="AT1102" s="615" t="s">
        <v>205</v>
      </c>
      <c r="AU1102" s="615" t="s">
        <v>89</v>
      </c>
      <c r="AV1102" s="614" t="s">
        <v>129</v>
      </c>
      <c r="AW1102" s="614" t="s">
        <v>43</v>
      </c>
      <c r="AX1102" s="614" t="s">
        <v>11</v>
      </c>
      <c r="AY1102" s="615" t="s">
        <v>197</v>
      </c>
    </row>
    <row r="1103" spans="2:65" s="492" customFormat="1" ht="25.5" customHeight="1">
      <c r="B1103" s="493"/>
      <c r="C1103" s="572" t="s">
        <v>1400</v>
      </c>
      <c r="D1103" s="572" t="s">
        <v>199</v>
      </c>
      <c r="E1103" s="573" t="s">
        <v>2627</v>
      </c>
      <c r="F1103" s="574" t="s">
        <v>2628</v>
      </c>
      <c r="G1103" s="575" t="s">
        <v>213</v>
      </c>
      <c r="H1103" s="576">
        <v>9.4830000000000005</v>
      </c>
      <c r="I1103" s="7"/>
      <c r="J1103" s="577">
        <f>ROUND(I1103*H1103,0)</f>
        <v>0</v>
      </c>
      <c r="K1103" s="574" t="s">
        <v>203</v>
      </c>
      <c r="L1103" s="493"/>
      <c r="M1103" s="578" t="s">
        <v>5</v>
      </c>
      <c r="N1103" s="579" t="s">
        <v>53</v>
      </c>
      <c r="O1103" s="494"/>
      <c r="P1103" s="580">
        <f>O1103*H1103</f>
        <v>0</v>
      </c>
      <c r="Q1103" s="580">
        <v>2.4533700000000001</v>
      </c>
      <c r="R1103" s="580">
        <f>Q1103*H1103</f>
        <v>23.265307710000002</v>
      </c>
      <c r="S1103" s="580">
        <v>0</v>
      </c>
      <c r="T1103" s="581">
        <f>S1103*H1103</f>
        <v>0</v>
      </c>
      <c r="AR1103" s="482" t="s">
        <v>129</v>
      </c>
      <c r="AT1103" s="482" t="s">
        <v>199</v>
      </c>
      <c r="AU1103" s="482" t="s">
        <v>89</v>
      </c>
      <c r="AY1103" s="482" t="s">
        <v>197</v>
      </c>
      <c r="BE1103" s="582">
        <f>IF(N1103="základní",J1103,0)</f>
        <v>0</v>
      </c>
      <c r="BF1103" s="582">
        <f>IF(N1103="snížená",J1103,0)</f>
        <v>0</v>
      </c>
      <c r="BG1103" s="582">
        <f>IF(N1103="zákl. přenesená",J1103,0)</f>
        <v>0</v>
      </c>
      <c r="BH1103" s="582">
        <f>IF(N1103="sníž. přenesená",J1103,0)</f>
        <v>0</v>
      </c>
      <c r="BI1103" s="582">
        <f>IF(N1103="nulová",J1103,0)</f>
        <v>0</v>
      </c>
      <c r="BJ1103" s="482" t="s">
        <v>11</v>
      </c>
      <c r="BK1103" s="582">
        <f>ROUND(I1103*H1103,0)</f>
        <v>0</v>
      </c>
      <c r="BL1103" s="482" t="s">
        <v>129</v>
      </c>
      <c r="BM1103" s="482" t="s">
        <v>2629</v>
      </c>
    </row>
    <row r="1104" spans="2:65" s="599" customFormat="1">
      <c r="B1104" s="598"/>
      <c r="D1104" s="594" t="s">
        <v>205</v>
      </c>
      <c r="E1104" s="600" t="s">
        <v>5</v>
      </c>
      <c r="F1104" s="601" t="s">
        <v>2290</v>
      </c>
      <c r="H1104" s="600" t="s">
        <v>5</v>
      </c>
      <c r="L1104" s="598"/>
      <c r="M1104" s="602"/>
      <c r="N1104" s="603"/>
      <c r="O1104" s="603"/>
      <c r="P1104" s="603"/>
      <c r="Q1104" s="603"/>
      <c r="R1104" s="603"/>
      <c r="S1104" s="603"/>
      <c r="T1104" s="604"/>
      <c r="AT1104" s="600" t="s">
        <v>205</v>
      </c>
      <c r="AU1104" s="600" t="s">
        <v>89</v>
      </c>
      <c r="AV1104" s="599" t="s">
        <v>11</v>
      </c>
      <c r="AW1104" s="599" t="s">
        <v>43</v>
      </c>
      <c r="AX1104" s="599" t="s">
        <v>82</v>
      </c>
      <c r="AY1104" s="600" t="s">
        <v>197</v>
      </c>
    </row>
    <row r="1105" spans="2:65" s="599" customFormat="1">
      <c r="B1105" s="598"/>
      <c r="D1105" s="594" t="s">
        <v>205</v>
      </c>
      <c r="E1105" s="600" t="s">
        <v>5</v>
      </c>
      <c r="F1105" s="601" t="s">
        <v>2511</v>
      </c>
      <c r="H1105" s="600" t="s">
        <v>5</v>
      </c>
      <c r="L1105" s="598"/>
      <c r="M1105" s="602"/>
      <c r="N1105" s="603"/>
      <c r="O1105" s="603"/>
      <c r="P1105" s="603"/>
      <c r="Q1105" s="603"/>
      <c r="R1105" s="603"/>
      <c r="S1105" s="603"/>
      <c r="T1105" s="604"/>
      <c r="AT1105" s="600" t="s">
        <v>205</v>
      </c>
      <c r="AU1105" s="600" t="s">
        <v>89</v>
      </c>
      <c r="AV1105" s="599" t="s">
        <v>11</v>
      </c>
      <c r="AW1105" s="599" t="s">
        <v>43</v>
      </c>
      <c r="AX1105" s="599" t="s">
        <v>82</v>
      </c>
      <c r="AY1105" s="600" t="s">
        <v>197</v>
      </c>
    </row>
    <row r="1106" spans="2:65" s="599" customFormat="1">
      <c r="B1106" s="598"/>
      <c r="D1106" s="594" t="s">
        <v>205</v>
      </c>
      <c r="E1106" s="600" t="s">
        <v>5</v>
      </c>
      <c r="F1106" s="601" t="s">
        <v>2630</v>
      </c>
      <c r="H1106" s="600" t="s">
        <v>5</v>
      </c>
      <c r="L1106" s="598"/>
      <c r="M1106" s="602"/>
      <c r="N1106" s="603"/>
      <c r="O1106" s="603"/>
      <c r="P1106" s="603"/>
      <c r="Q1106" s="603"/>
      <c r="R1106" s="603"/>
      <c r="S1106" s="603"/>
      <c r="T1106" s="604"/>
      <c r="AT1106" s="600" t="s">
        <v>205</v>
      </c>
      <c r="AU1106" s="600" t="s">
        <v>89</v>
      </c>
      <c r="AV1106" s="599" t="s">
        <v>11</v>
      </c>
      <c r="AW1106" s="599" t="s">
        <v>43</v>
      </c>
      <c r="AX1106" s="599" t="s">
        <v>82</v>
      </c>
      <c r="AY1106" s="600" t="s">
        <v>197</v>
      </c>
    </row>
    <row r="1107" spans="2:65" s="606" customFormat="1">
      <c r="B1107" s="605"/>
      <c r="D1107" s="594" t="s">
        <v>205</v>
      </c>
      <c r="E1107" s="607" t="s">
        <v>5</v>
      </c>
      <c r="F1107" s="608" t="s">
        <v>2631</v>
      </c>
      <c r="H1107" s="609">
        <v>8.58</v>
      </c>
      <c r="L1107" s="605"/>
      <c r="M1107" s="610"/>
      <c r="N1107" s="611"/>
      <c r="O1107" s="611"/>
      <c r="P1107" s="611"/>
      <c r="Q1107" s="611"/>
      <c r="R1107" s="611"/>
      <c r="S1107" s="611"/>
      <c r="T1107" s="612"/>
      <c r="AT1107" s="607" t="s">
        <v>205</v>
      </c>
      <c r="AU1107" s="607" t="s">
        <v>89</v>
      </c>
      <c r="AV1107" s="606" t="s">
        <v>89</v>
      </c>
      <c r="AW1107" s="606" t="s">
        <v>43</v>
      </c>
      <c r="AX1107" s="606" t="s">
        <v>82</v>
      </c>
      <c r="AY1107" s="607" t="s">
        <v>197</v>
      </c>
    </row>
    <row r="1108" spans="2:65" s="622" customFormat="1">
      <c r="B1108" s="621"/>
      <c r="D1108" s="594" t="s">
        <v>205</v>
      </c>
      <c r="E1108" s="623" t="s">
        <v>5</v>
      </c>
      <c r="F1108" s="624" t="s">
        <v>1983</v>
      </c>
      <c r="H1108" s="625">
        <v>8.58</v>
      </c>
      <c r="L1108" s="621"/>
      <c r="M1108" s="626"/>
      <c r="N1108" s="627"/>
      <c r="O1108" s="627"/>
      <c r="P1108" s="627"/>
      <c r="Q1108" s="627"/>
      <c r="R1108" s="627"/>
      <c r="S1108" s="627"/>
      <c r="T1108" s="628"/>
      <c r="AT1108" s="623" t="s">
        <v>205</v>
      </c>
      <c r="AU1108" s="623" t="s">
        <v>89</v>
      </c>
      <c r="AV1108" s="622" t="s">
        <v>114</v>
      </c>
      <c r="AW1108" s="622" t="s">
        <v>43</v>
      </c>
      <c r="AX1108" s="622" t="s">
        <v>82</v>
      </c>
      <c r="AY1108" s="623" t="s">
        <v>197</v>
      </c>
    </row>
    <row r="1109" spans="2:65" s="599" customFormat="1">
      <c r="B1109" s="598"/>
      <c r="D1109" s="594" t="s">
        <v>205</v>
      </c>
      <c r="E1109" s="600" t="s">
        <v>5</v>
      </c>
      <c r="F1109" s="601" t="s">
        <v>2282</v>
      </c>
      <c r="H1109" s="600" t="s">
        <v>5</v>
      </c>
      <c r="L1109" s="598"/>
      <c r="M1109" s="602"/>
      <c r="N1109" s="603"/>
      <c r="O1109" s="603"/>
      <c r="P1109" s="603"/>
      <c r="Q1109" s="603"/>
      <c r="R1109" s="603"/>
      <c r="S1109" s="603"/>
      <c r="T1109" s="604"/>
      <c r="AT1109" s="600" t="s">
        <v>205</v>
      </c>
      <c r="AU1109" s="600" t="s">
        <v>89</v>
      </c>
      <c r="AV1109" s="599" t="s">
        <v>11</v>
      </c>
      <c r="AW1109" s="599" t="s">
        <v>43</v>
      </c>
      <c r="AX1109" s="599" t="s">
        <v>82</v>
      </c>
      <c r="AY1109" s="600" t="s">
        <v>197</v>
      </c>
    </row>
    <row r="1110" spans="2:65" s="599" customFormat="1">
      <c r="B1110" s="598"/>
      <c r="D1110" s="594" t="s">
        <v>205</v>
      </c>
      <c r="E1110" s="600" t="s">
        <v>5</v>
      </c>
      <c r="F1110" s="601" t="s">
        <v>2632</v>
      </c>
      <c r="H1110" s="600" t="s">
        <v>5</v>
      </c>
      <c r="L1110" s="598"/>
      <c r="M1110" s="602"/>
      <c r="N1110" s="603"/>
      <c r="O1110" s="603"/>
      <c r="P1110" s="603"/>
      <c r="Q1110" s="603"/>
      <c r="R1110" s="603"/>
      <c r="S1110" s="603"/>
      <c r="T1110" s="604"/>
      <c r="AT1110" s="600" t="s">
        <v>205</v>
      </c>
      <c r="AU1110" s="600" t="s">
        <v>89</v>
      </c>
      <c r="AV1110" s="599" t="s">
        <v>11</v>
      </c>
      <c r="AW1110" s="599" t="s">
        <v>43</v>
      </c>
      <c r="AX1110" s="599" t="s">
        <v>82</v>
      </c>
      <c r="AY1110" s="600" t="s">
        <v>197</v>
      </c>
    </row>
    <row r="1111" spans="2:65" s="606" customFormat="1">
      <c r="B1111" s="605"/>
      <c r="D1111" s="594" t="s">
        <v>205</v>
      </c>
      <c r="E1111" s="607" t="s">
        <v>5</v>
      </c>
      <c r="F1111" s="608" t="s">
        <v>2633</v>
      </c>
      <c r="H1111" s="609">
        <v>0.32300000000000001</v>
      </c>
      <c r="L1111" s="605"/>
      <c r="M1111" s="610"/>
      <c r="N1111" s="611"/>
      <c r="O1111" s="611"/>
      <c r="P1111" s="611"/>
      <c r="Q1111" s="611"/>
      <c r="R1111" s="611"/>
      <c r="S1111" s="611"/>
      <c r="T1111" s="612"/>
      <c r="AT1111" s="607" t="s">
        <v>205</v>
      </c>
      <c r="AU1111" s="607" t="s">
        <v>89</v>
      </c>
      <c r="AV1111" s="606" t="s">
        <v>89</v>
      </c>
      <c r="AW1111" s="606" t="s">
        <v>43</v>
      </c>
      <c r="AX1111" s="606" t="s">
        <v>82</v>
      </c>
      <c r="AY1111" s="607" t="s">
        <v>197</v>
      </c>
    </row>
    <row r="1112" spans="2:65" s="606" customFormat="1">
      <c r="B1112" s="605"/>
      <c r="D1112" s="594" t="s">
        <v>205</v>
      </c>
      <c r="E1112" s="607" t="s">
        <v>5</v>
      </c>
      <c r="F1112" s="608" t="s">
        <v>2634</v>
      </c>
      <c r="H1112" s="609">
        <v>0.13500000000000001</v>
      </c>
      <c r="L1112" s="605"/>
      <c r="M1112" s="610"/>
      <c r="N1112" s="611"/>
      <c r="O1112" s="611"/>
      <c r="P1112" s="611"/>
      <c r="Q1112" s="611"/>
      <c r="R1112" s="611"/>
      <c r="S1112" s="611"/>
      <c r="T1112" s="612"/>
      <c r="AT1112" s="607" t="s">
        <v>205</v>
      </c>
      <c r="AU1112" s="607" t="s">
        <v>89</v>
      </c>
      <c r="AV1112" s="606" t="s">
        <v>89</v>
      </c>
      <c r="AW1112" s="606" t="s">
        <v>43</v>
      </c>
      <c r="AX1112" s="606" t="s">
        <v>82</v>
      </c>
      <c r="AY1112" s="607" t="s">
        <v>197</v>
      </c>
    </row>
    <row r="1113" spans="2:65" s="606" customFormat="1">
      <c r="B1113" s="605"/>
      <c r="D1113" s="594" t="s">
        <v>205</v>
      </c>
      <c r="E1113" s="607" t="s">
        <v>5</v>
      </c>
      <c r="F1113" s="608" t="s">
        <v>2635</v>
      </c>
      <c r="H1113" s="609">
        <v>0.314</v>
      </c>
      <c r="L1113" s="605"/>
      <c r="M1113" s="610"/>
      <c r="N1113" s="611"/>
      <c r="O1113" s="611"/>
      <c r="P1113" s="611"/>
      <c r="Q1113" s="611"/>
      <c r="R1113" s="611"/>
      <c r="S1113" s="611"/>
      <c r="T1113" s="612"/>
      <c r="AT1113" s="607" t="s">
        <v>205</v>
      </c>
      <c r="AU1113" s="607" t="s">
        <v>89</v>
      </c>
      <c r="AV1113" s="606" t="s">
        <v>89</v>
      </c>
      <c r="AW1113" s="606" t="s">
        <v>43</v>
      </c>
      <c r="AX1113" s="606" t="s">
        <v>82</v>
      </c>
      <c r="AY1113" s="607" t="s">
        <v>197</v>
      </c>
    </row>
    <row r="1114" spans="2:65" s="606" customFormat="1">
      <c r="B1114" s="605"/>
      <c r="D1114" s="594" t="s">
        <v>205</v>
      </c>
      <c r="E1114" s="607" t="s">
        <v>5</v>
      </c>
      <c r="F1114" s="608" t="s">
        <v>2636</v>
      </c>
      <c r="H1114" s="609">
        <v>0.13100000000000001</v>
      </c>
      <c r="L1114" s="605"/>
      <c r="M1114" s="610"/>
      <c r="N1114" s="611"/>
      <c r="O1114" s="611"/>
      <c r="P1114" s="611"/>
      <c r="Q1114" s="611"/>
      <c r="R1114" s="611"/>
      <c r="S1114" s="611"/>
      <c r="T1114" s="612"/>
      <c r="AT1114" s="607" t="s">
        <v>205</v>
      </c>
      <c r="AU1114" s="607" t="s">
        <v>89</v>
      </c>
      <c r="AV1114" s="606" t="s">
        <v>89</v>
      </c>
      <c r="AW1114" s="606" t="s">
        <v>43</v>
      </c>
      <c r="AX1114" s="606" t="s">
        <v>82</v>
      </c>
      <c r="AY1114" s="607" t="s">
        <v>197</v>
      </c>
    </row>
    <row r="1115" spans="2:65" s="622" customFormat="1">
      <c r="B1115" s="621"/>
      <c r="D1115" s="594" t="s">
        <v>205</v>
      </c>
      <c r="E1115" s="623" t="s">
        <v>5</v>
      </c>
      <c r="F1115" s="624" t="s">
        <v>2637</v>
      </c>
      <c r="H1115" s="625">
        <v>0.90300000000000002</v>
      </c>
      <c r="L1115" s="621"/>
      <c r="M1115" s="626"/>
      <c r="N1115" s="627"/>
      <c r="O1115" s="627"/>
      <c r="P1115" s="627"/>
      <c r="Q1115" s="627"/>
      <c r="R1115" s="627"/>
      <c r="S1115" s="627"/>
      <c r="T1115" s="628"/>
      <c r="AT1115" s="623" t="s">
        <v>205</v>
      </c>
      <c r="AU1115" s="623" t="s">
        <v>89</v>
      </c>
      <c r="AV1115" s="622" t="s">
        <v>114</v>
      </c>
      <c r="AW1115" s="622" t="s">
        <v>43</v>
      </c>
      <c r="AX1115" s="622" t="s">
        <v>82</v>
      </c>
      <c r="AY1115" s="623" t="s">
        <v>197</v>
      </c>
    </row>
    <row r="1116" spans="2:65" s="614" customFormat="1">
      <c r="B1116" s="613"/>
      <c r="D1116" s="594" t="s">
        <v>205</v>
      </c>
      <c r="E1116" s="615" t="s">
        <v>5</v>
      </c>
      <c r="F1116" s="616" t="s">
        <v>210</v>
      </c>
      <c r="H1116" s="617">
        <v>9.4830000000000005</v>
      </c>
      <c r="L1116" s="613"/>
      <c r="M1116" s="618"/>
      <c r="N1116" s="619"/>
      <c r="O1116" s="619"/>
      <c r="P1116" s="619"/>
      <c r="Q1116" s="619"/>
      <c r="R1116" s="619"/>
      <c r="S1116" s="619"/>
      <c r="T1116" s="620"/>
      <c r="AT1116" s="615" t="s">
        <v>205</v>
      </c>
      <c r="AU1116" s="615" t="s">
        <v>89</v>
      </c>
      <c r="AV1116" s="614" t="s">
        <v>129</v>
      </c>
      <c r="AW1116" s="614" t="s">
        <v>43</v>
      </c>
      <c r="AX1116" s="614" t="s">
        <v>11</v>
      </c>
      <c r="AY1116" s="615" t="s">
        <v>197</v>
      </c>
    </row>
    <row r="1117" spans="2:65" s="492" customFormat="1" ht="25.5" customHeight="1">
      <c r="B1117" s="493"/>
      <c r="C1117" s="572" t="s">
        <v>1407</v>
      </c>
      <c r="D1117" s="572" t="s">
        <v>199</v>
      </c>
      <c r="E1117" s="573" t="s">
        <v>2638</v>
      </c>
      <c r="F1117" s="574" t="s">
        <v>2639</v>
      </c>
      <c r="G1117" s="575" t="s">
        <v>271</v>
      </c>
      <c r="H1117" s="576">
        <v>0.85299999999999998</v>
      </c>
      <c r="I1117" s="7"/>
      <c r="J1117" s="577">
        <f>ROUND(I1117*H1117,0)</f>
        <v>0</v>
      </c>
      <c r="K1117" s="574" t="s">
        <v>203</v>
      </c>
      <c r="L1117" s="493"/>
      <c r="M1117" s="578" t="s">
        <v>5</v>
      </c>
      <c r="N1117" s="579" t="s">
        <v>53</v>
      </c>
      <c r="O1117" s="494"/>
      <c r="P1117" s="580">
        <f>O1117*H1117</f>
        <v>0</v>
      </c>
      <c r="Q1117" s="580">
        <v>1.04887</v>
      </c>
      <c r="R1117" s="580">
        <f>Q1117*H1117</f>
        <v>0.89468610999999998</v>
      </c>
      <c r="S1117" s="580">
        <v>0</v>
      </c>
      <c r="T1117" s="581">
        <f>S1117*H1117</f>
        <v>0</v>
      </c>
      <c r="AR1117" s="482" t="s">
        <v>129</v>
      </c>
      <c r="AT1117" s="482" t="s">
        <v>199</v>
      </c>
      <c r="AU1117" s="482" t="s">
        <v>89</v>
      </c>
      <c r="AY1117" s="482" t="s">
        <v>197</v>
      </c>
      <c r="BE1117" s="582">
        <f>IF(N1117="základní",J1117,0)</f>
        <v>0</v>
      </c>
      <c r="BF1117" s="582">
        <f>IF(N1117="snížená",J1117,0)</f>
        <v>0</v>
      </c>
      <c r="BG1117" s="582">
        <f>IF(N1117="zákl. přenesená",J1117,0)</f>
        <v>0</v>
      </c>
      <c r="BH1117" s="582">
        <f>IF(N1117="sníž. přenesená",J1117,0)</f>
        <v>0</v>
      </c>
      <c r="BI1117" s="582">
        <f>IF(N1117="nulová",J1117,0)</f>
        <v>0</v>
      </c>
      <c r="BJ1117" s="482" t="s">
        <v>11</v>
      </c>
      <c r="BK1117" s="582">
        <f>ROUND(I1117*H1117,0)</f>
        <v>0</v>
      </c>
      <c r="BL1117" s="482" t="s">
        <v>129</v>
      </c>
      <c r="BM1117" s="482" t="s">
        <v>2640</v>
      </c>
    </row>
    <row r="1118" spans="2:65" s="599" customFormat="1">
      <c r="B1118" s="598"/>
      <c r="D1118" s="594" t="s">
        <v>205</v>
      </c>
      <c r="E1118" s="600" t="s">
        <v>5</v>
      </c>
      <c r="F1118" s="601" t="s">
        <v>2121</v>
      </c>
      <c r="H1118" s="600" t="s">
        <v>5</v>
      </c>
      <c r="L1118" s="598"/>
      <c r="M1118" s="602"/>
      <c r="N1118" s="603"/>
      <c r="O1118" s="603"/>
      <c r="P1118" s="603"/>
      <c r="Q1118" s="603"/>
      <c r="R1118" s="603"/>
      <c r="S1118" s="603"/>
      <c r="T1118" s="604"/>
      <c r="AT1118" s="600" t="s">
        <v>205</v>
      </c>
      <c r="AU1118" s="600" t="s">
        <v>89</v>
      </c>
      <c r="AV1118" s="599" t="s">
        <v>11</v>
      </c>
      <c r="AW1118" s="599" t="s">
        <v>43</v>
      </c>
      <c r="AX1118" s="599" t="s">
        <v>82</v>
      </c>
      <c r="AY1118" s="600" t="s">
        <v>197</v>
      </c>
    </row>
    <row r="1119" spans="2:65" s="606" customFormat="1">
      <c r="B1119" s="605"/>
      <c r="D1119" s="594" t="s">
        <v>205</v>
      </c>
      <c r="E1119" s="607" t="s">
        <v>5</v>
      </c>
      <c r="F1119" s="608" t="s">
        <v>2641</v>
      </c>
      <c r="H1119" s="609">
        <v>0.85299999999999998</v>
      </c>
      <c r="L1119" s="605"/>
      <c r="M1119" s="610"/>
      <c r="N1119" s="611"/>
      <c r="O1119" s="611"/>
      <c r="P1119" s="611"/>
      <c r="Q1119" s="611"/>
      <c r="R1119" s="611"/>
      <c r="S1119" s="611"/>
      <c r="T1119" s="612"/>
      <c r="AT1119" s="607" t="s">
        <v>205</v>
      </c>
      <c r="AU1119" s="607" t="s">
        <v>89</v>
      </c>
      <c r="AV1119" s="606" t="s">
        <v>89</v>
      </c>
      <c r="AW1119" s="606" t="s">
        <v>43</v>
      </c>
      <c r="AX1119" s="606" t="s">
        <v>82</v>
      </c>
      <c r="AY1119" s="607" t="s">
        <v>197</v>
      </c>
    </row>
    <row r="1120" spans="2:65" s="614" customFormat="1">
      <c r="B1120" s="613"/>
      <c r="D1120" s="594" t="s">
        <v>205</v>
      </c>
      <c r="E1120" s="615" t="s">
        <v>5</v>
      </c>
      <c r="F1120" s="616" t="s">
        <v>210</v>
      </c>
      <c r="H1120" s="617">
        <v>0.85299999999999998</v>
      </c>
      <c r="L1120" s="613"/>
      <c r="M1120" s="618"/>
      <c r="N1120" s="619"/>
      <c r="O1120" s="619"/>
      <c r="P1120" s="619"/>
      <c r="Q1120" s="619"/>
      <c r="R1120" s="619"/>
      <c r="S1120" s="619"/>
      <c r="T1120" s="620"/>
      <c r="AT1120" s="615" t="s">
        <v>205</v>
      </c>
      <c r="AU1120" s="615" t="s">
        <v>89</v>
      </c>
      <c r="AV1120" s="614" t="s">
        <v>129</v>
      </c>
      <c r="AW1120" s="614" t="s">
        <v>43</v>
      </c>
      <c r="AX1120" s="614" t="s">
        <v>11</v>
      </c>
      <c r="AY1120" s="615" t="s">
        <v>197</v>
      </c>
    </row>
    <row r="1121" spans="2:65" s="492" customFormat="1" ht="25.5" customHeight="1">
      <c r="B1121" s="493"/>
      <c r="C1121" s="572" t="s">
        <v>1411</v>
      </c>
      <c r="D1121" s="572" t="s">
        <v>199</v>
      </c>
      <c r="E1121" s="573" t="s">
        <v>2642</v>
      </c>
      <c r="F1121" s="574" t="s">
        <v>2643</v>
      </c>
      <c r="G1121" s="575" t="s">
        <v>290</v>
      </c>
      <c r="H1121" s="576">
        <v>63.573999999999998</v>
      </c>
      <c r="I1121" s="7"/>
      <c r="J1121" s="577">
        <f>ROUND(I1121*H1121,0)</f>
        <v>0</v>
      </c>
      <c r="K1121" s="574" t="s">
        <v>203</v>
      </c>
      <c r="L1121" s="493"/>
      <c r="M1121" s="578" t="s">
        <v>5</v>
      </c>
      <c r="N1121" s="579" t="s">
        <v>53</v>
      </c>
      <c r="O1121" s="494"/>
      <c r="P1121" s="580">
        <f>O1121*H1121</f>
        <v>0</v>
      </c>
      <c r="Q1121" s="580">
        <v>1.282E-2</v>
      </c>
      <c r="R1121" s="580">
        <f>Q1121*H1121</f>
        <v>0.81501868</v>
      </c>
      <c r="S1121" s="580">
        <v>0</v>
      </c>
      <c r="T1121" s="581">
        <f>S1121*H1121</f>
        <v>0</v>
      </c>
      <c r="AR1121" s="482" t="s">
        <v>129</v>
      </c>
      <c r="AT1121" s="482" t="s">
        <v>199</v>
      </c>
      <c r="AU1121" s="482" t="s">
        <v>89</v>
      </c>
      <c r="AY1121" s="482" t="s">
        <v>197</v>
      </c>
      <c r="BE1121" s="582">
        <f>IF(N1121="základní",J1121,0)</f>
        <v>0</v>
      </c>
      <c r="BF1121" s="582">
        <f>IF(N1121="snížená",J1121,0)</f>
        <v>0</v>
      </c>
      <c r="BG1121" s="582">
        <f>IF(N1121="zákl. přenesená",J1121,0)</f>
        <v>0</v>
      </c>
      <c r="BH1121" s="582">
        <f>IF(N1121="sníž. přenesená",J1121,0)</f>
        <v>0</v>
      </c>
      <c r="BI1121" s="582">
        <f>IF(N1121="nulová",J1121,0)</f>
        <v>0</v>
      </c>
      <c r="BJ1121" s="482" t="s">
        <v>11</v>
      </c>
      <c r="BK1121" s="582">
        <f>ROUND(I1121*H1121,0)</f>
        <v>0</v>
      </c>
      <c r="BL1121" s="482" t="s">
        <v>129</v>
      </c>
      <c r="BM1121" s="482" t="s">
        <v>2644</v>
      </c>
    </row>
    <row r="1122" spans="2:65" s="599" customFormat="1">
      <c r="B1122" s="598"/>
      <c r="D1122" s="594" t="s">
        <v>205</v>
      </c>
      <c r="E1122" s="600" t="s">
        <v>5</v>
      </c>
      <c r="F1122" s="601" t="s">
        <v>2290</v>
      </c>
      <c r="H1122" s="600" t="s">
        <v>5</v>
      </c>
      <c r="L1122" s="598"/>
      <c r="M1122" s="602"/>
      <c r="N1122" s="603"/>
      <c r="O1122" s="603"/>
      <c r="P1122" s="603"/>
      <c r="Q1122" s="603"/>
      <c r="R1122" s="603"/>
      <c r="S1122" s="603"/>
      <c r="T1122" s="604"/>
      <c r="AT1122" s="600" t="s">
        <v>205</v>
      </c>
      <c r="AU1122" s="600" t="s">
        <v>89</v>
      </c>
      <c r="AV1122" s="599" t="s">
        <v>11</v>
      </c>
      <c r="AW1122" s="599" t="s">
        <v>43</v>
      </c>
      <c r="AX1122" s="599" t="s">
        <v>82</v>
      </c>
      <c r="AY1122" s="600" t="s">
        <v>197</v>
      </c>
    </row>
    <row r="1123" spans="2:65" s="599" customFormat="1">
      <c r="B1123" s="598"/>
      <c r="D1123" s="594" t="s">
        <v>205</v>
      </c>
      <c r="E1123" s="600" t="s">
        <v>5</v>
      </c>
      <c r="F1123" s="601" t="s">
        <v>2511</v>
      </c>
      <c r="H1123" s="600" t="s">
        <v>5</v>
      </c>
      <c r="L1123" s="598"/>
      <c r="M1123" s="602"/>
      <c r="N1123" s="603"/>
      <c r="O1123" s="603"/>
      <c r="P1123" s="603"/>
      <c r="Q1123" s="603"/>
      <c r="R1123" s="603"/>
      <c r="S1123" s="603"/>
      <c r="T1123" s="604"/>
      <c r="AT1123" s="600" t="s">
        <v>205</v>
      </c>
      <c r="AU1123" s="600" t="s">
        <v>89</v>
      </c>
      <c r="AV1123" s="599" t="s">
        <v>11</v>
      </c>
      <c r="AW1123" s="599" t="s">
        <v>43</v>
      </c>
      <c r="AX1123" s="599" t="s">
        <v>82</v>
      </c>
      <c r="AY1123" s="600" t="s">
        <v>197</v>
      </c>
    </row>
    <row r="1124" spans="2:65" s="599" customFormat="1">
      <c r="B1124" s="598"/>
      <c r="D1124" s="594" t="s">
        <v>205</v>
      </c>
      <c r="E1124" s="600" t="s">
        <v>5</v>
      </c>
      <c r="F1124" s="601" t="s">
        <v>2630</v>
      </c>
      <c r="H1124" s="600" t="s">
        <v>5</v>
      </c>
      <c r="L1124" s="598"/>
      <c r="M1124" s="602"/>
      <c r="N1124" s="603"/>
      <c r="O1124" s="603"/>
      <c r="P1124" s="603"/>
      <c r="Q1124" s="603"/>
      <c r="R1124" s="603"/>
      <c r="S1124" s="603"/>
      <c r="T1124" s="604"/>
      <c r="AT1124" s="600" t="s">
        <v>205</v>
      </c>
      <c r="AU1124" s="600" t="s">
        <v>89</v>
      </c>
      <c r="AV1124" s="599" t="s">
        <v>11</v>
      </c>
      <c r="AW1124" s="599" t="s">
        <v>43</v>
      </c>
      <c r="AX1124" s="599" t="s">
        <v>82</v>
      </c>
      <c r="AY1124" s="600" t="s">
        <v>197</v>
      </c>
    </row>
    <row r="1125" spans="2:65" s="606" customFormat="1">
      <c r="B1125" s="605"/>
      <c r="D1125" s="594" t="s">
        <v>205</v>
      </c>
      <c r="E1125" s="607" t="s">
        <v>5</v>
      </c>
      <c r="F1125" s="608" t="s">
        <v>2645</v>
      </c>
      <c r="H1125" s="609">
        <v>42.9</v>
      </c>
      <c r="L1125" s="605"/>
      <c r="M1125" s="610"/>
      <c r="N1125" s="611"/>
      <c r="O1125" s="611"/>
      <c r="P1125" s="611"/>
      <c r="Q1125" s="611"/>
      <c r="R1125" s="611"/>
      <c r="S1125" s="611"/>
      <c r="T1125" s="612"/>
      <c r="AT1125" s="607" t="s">
        <v>205</v>
      </c>
      <c r="AU1125" s="607" t="s">
        <v>89</v>
      </c>
      <c r="AV1125" s="606" t="s">
        <v>89</v>
      </c>
      <c r="AW1125" s="606" t="s">
        <v>43</v>
      </c>
      <c r="AX1125" s="606" t="s">
        <v>82</v>
      </c>
      <c r="AY1125" s="607" t="s">
        <v>197</v>
      </c>
    </row>
    <row r="1126" spans="2:65" s="606" customFormat="1">
      <c r="B1126" s="605"/>
      <c r="D1126" s="594" t="s">
        <v>205</v>
      </c>
      <c r="E1126" s="607" t="s">
        <v>5</v>
      </c>
      <c r="F1126" s="608" t="s">
        <v>2646</v>
      </c>
      <c r="H1126" s="609">
        <v>17.440000000000001</v>
      </c>
      <c r="L1126" s="605"/>
      <c r="M1126" s="610"/>
      <c r="N1126" s="611"/>
      <c r="O1126" s="611"/>
      <c r="P1126" s="611"/>
      <c r="Q1126" s="611"/>
      <c r="R1126" s="611"/>
      <c r="S1126" s="611"/>
      <c r="T1126" s="612"/>
      <c r="AT1126" s="607" t="s">
        <v>205</v>
      </c>
      <c r="AU1126" s="607" t="s">
        <v>89</v>
      </c>
      <c r="AV1126" s="606" t="s">
        <v>89</v>
      </c>
      <c r="AW1126" s="606" t="s">
        <v>43</v>
      </c>
      <c r="AX1126" s="606" t="s">
        <v>82</v>
      </c>
      <c r="AY1126" s="607" t="s">
        <v>197</v>
      </c>
    </row>
    <row r="1127" spans="2:65" s="622" customFormat="1">
      <c r="B1127" s="621"/>
      <c r="D1127" s="594" t="s">
        <v>205</v>
      </c>
      <c r="E1127" s="623" t="s">
        <v>5</v>
      </c>
      <c r="F1127" s="624" t="s">
        <v>1983</v>
      </c>
      <c r="H1127" s="625">
        <v>60.34</v>
      </c>
      <c r="L1127" s="621"/>
      <c r="M1127" s="626"/>
      <c r="N1127" s="627"/>
      <c r="O1127" s="627"/>
      <c r="P1127" s="627"/>
      <c r="Q1127" s="627"/>
      <c r="R1127" s="627"/>
      <c r="S1127" s="627"/>
      <c r="T1127" s="628"/>
      <c r="AT1127" s="623" t="s">
        <v>205</v>
      </c>
      <c r="AU1127" s="623" t="s">
        <v>89</v>
      </c>
      <c r="AV1127" s="622" t="s">
        <v>114</v>
      </c>
      <c r="AW1127" s="622" t="s">
        <v>43</v>
      </c>
      <c r="AX1127" s="622" t="s">
        <v>82</v>
      </c>
      <c r="AY1127" s="623" t="s">
        <v>197</v>
      </c>
    </row>
    <row r="1128" spans="2:65" s="599" customFormat="1">
      <c r="B1128" s="598"/>
      <c r="D1128" s="594" t="s">
        <v>205</v>
      </c>
      <c r="E1128" s="600" t="s">
        <v>5</v>
      </c>
      <c r="F1128" s="601" t="s">
        <v>2282</v>
      </c>
      <c r="H1128" s="600" t="s">
        <v>5</v>
      </c>
      <c r="L1128" s="598"/>
      <c r="M1128" s="602"/>
      <c r="N1128" s="603"/>
      <c r="O1128" s="603"/>
      <c r="P1128" s="603"/>
      <c r="Q1128" s="603"/>
      <c r="R1128" s="603"/>
      <c r="S1128" s="603"/>
      <c r="T1128" s="604"/>
      <c r="AT1128" s="600" t="s">
        <v>205</v>
      </c>
      <c r="AU1128" s="600" t="s">
        <v>89</v>
      </c>
      <c r="AV1128" s="599" t="s">
        <v>11</v>
      </c>
      <c r="AW1128" s="599" t="s">
        <v>43</v>
      </c>
      <c r="AX1128" s="599" t="s">
        <v>82</v>
      </c>
      <c r="AY1128" s="600" t="s">
        <v>197</v>
      </c>
    </row>
    <row r="1129" spans="2:65" s="599" customFormat="1">
      <c r="B1129" s="598"/>
      <c r="D1129" s="594" t="s">
        <v>205</v>
      </c>
      <c r="E1129" s="600" t="s">
        <v>5</v>
      </c>
      <c r="F1129" s="601" t="s">
        <v>2647</v>
      </c>
      <c r="H1129" s="600" t="s">
        <v>5</v>
      </c>
      <c r="L1129" s="598"/>
      <c r="M1129" s="602"/>
      <c r="N1129" s="603"/>
      <c r="O1129" s="603"/>
      <c r="P1129" s="603"/>
      <c r="Q1129" s="603"/>
      <c r="R1129" s="603"/>
      <c r="S1129" s="603"/>
      <c r="T1129" s="604"/>
      <c r="AT1129" s="600" t="s">
        <v>205</v>
      </c>
      <c r="AU1129" s="600" t="s">
        <v>89</v>
      </c>
      <c r="AV1129" s="599" t="s">
        <v>11</v>
      </c>
      <c r="AW1129" s="599" t="s">
        <v>43</v>
      </c>
      <c r="AX1129" s="599" t="s">
        <v>82</v>
      </c>
      <c r="AY1129" s="600" t="s">
        <v>197</v>
      </c>
    </row>
    <row r="1130" spans="2:65" s="606" customFormat="1">
      <c r="B1130" s="605"/>
      <c r="D1130" s="594" t="s">
        <v>205</v>
      </c>
      <c r="E1130" s="607" t="s">
        <v>5</v>
      </c>
      <c r="F1130" s="608" t="s">
        <v>2648</v>
      </c>
      <c r="H1130" s="609">
        <v>3.234</v>
      </c>
      <c r="L1130" s="605"/>
      <c r="M1130" s="610"/>
      <c r="N1130" s="611"/>
      <c r="O1130" s="611"/>
      <c r="P1130" s="611"/>
      <c r="Q1130" s="611"/>
      <c r="R1130" s="611"/>
      <c r="S1130" s="611"/>
      <c r="T1130" s="612"/>
      <c r="AT1130" s="607" t="s">
        <v>205</v>
      </c>
      <c r="AU1130" s="607" t="s">
        <v>89</v>
      </c>
      <c r="AV1130" s="606" t="s">
        <v>89</v>
      </c>
      <c r="AW1130" s="606" t="s">
        <v>43</v>
      </c>
      <c r="AX1130" s="606" t="s">
        <v>82</v>
      </c>
      <c r="AY1130" s="607" t="s">
        <v>197</v>
      </c>
    </row>
    <row r="1131" spans="2:65" s="622" customFormat="1">
      <c r="B1131" s="621"/>
      <c r="D1131" s="594" t="s">
        <v>205</v>
      </c>
      <c r="E1131" s="623" t="s">
        <v>5</v>
      </c>
      <c r="F1131" s="624" t="s">
        <v>2637</v>
      </c>
      <c r="H1131" s="625">
        <v>3.234</v>
      </c>
      <c r="L1131" s="621"/>
      <c r="M1131" s="626"/>
      <c r="N1131" s="627"/>
      <c r="O1131" s="627"/>
      <c r="P1131" s="627"/>
      <c r="Q1131" s="627"/>
      <c r="R1131" s="627"/>
      <c r="S1131" s="627"/>
      <c r="T1131" s="628"/>
      <c r="AT1131" s="623" t="s">
        <v>205</v>
      </c>
      <c r="AU1131" s="623" t="s">
        <v>89</v>
      </c>
      <c r="AV1131" s="622" t="s">
        <v>114</v>
      </c>
      <c r="AW1131" s="622" t="s">
        <v>43</v>
      </c>
      <c r="AX1131" s="622" t="s">
        <v>82</v>
      </c>
      <c r="AY1131" s="623" t="s">
        <v>197</v>
      </c>
    </row>
    <row r="1132" spans="2:65" s="614" customFormat="1">
      <c r="B1132" s="613"/>
      <c r="D1132" s="594" t="s">
        <v>205</v>
      </c>
      <c r="E1132" s="615" t="s">
        <v>5</v>
      </c>
      <c r="F1132" s="616" t="s">
        <v>210</v>
      </c>
      <c r="H1132" s="617">
        <v>63.573999999999998</v>
      </c>
      <c r="L1132" s="613"/>
      <c r="M1132" s="618"/>
      <c r="N1132" s="619"/>
      <c r="O1132" s="619"/>
      <c r="P1132" s="619"/>
      <c r="Q1132" s="619"/>
      <c r="R1132" s="619"/>
      <c r="S1132" s="619"/>
      <c r="T1132" s="620"/>
      <c r="AT1132" s="615" t="s">
        <v>205</v>
      </c>
      <c r="AU1132" s="615" t="s">
        <v>89</v>
      </c>
      <c r="AV1132" s="614" t="s">
        <v>129</v>
      </c>
      <c r="AW1132" s="614" t="s">
        <v>43</v>
      </c>
      <c r="AX1132" s="614" t="s">
        <v>11</v>
      </c>
      <c r="AY1132" s="615" t="s">
        <v>197</v>
      </c>
    </row>
    <row r="1133" spans="2:65" s="492" customFormat="1" ht="25.5" customHeight="1">
      <c r="B1133" s="493"/>
      <c r="C1133" s="572" t="s">
        <v>1418</v>
      </c>
      <c r="D1133" s="572" t="s">
        <v>199</v>
      </c>
      <c r="E1133" s="573" t="s">
        <v>2649</v>
      </c>
      <c r="F1133" s="574" t="s">
        <v>2650</v>
      </c>
      <c r="G1133" s="575" t="s">
        <v>290</v>
      </c>
      <c r="H1133" s="576">
        <v>63.573999999999998</v>
      </c>
      <c r="I1133" s="7"/>
      <c r="J1133" s="577">
        <f>ROUND(I1133*H1133,0)</f>
        <v>0</v>
      </c>
      <c r="K1133" s="574" t="s">
        <v>203</v>
      </c>
      <c r="L1133" s="493"/>
      <c r="M1133" s="578" t="s">
        <v>5</v>
      </c>
      <c r="N1133" s="579" t="s">
        <v>53</v>
      </c>
      <c r="O1133" s="494"/>
      <c r="P1133" s="580">
        <f>O1133*H1133</f>
        <v>0</v>
      </c>
      <c r="Q1133" s="580">
        <v>0</v>
      </c>
      <c r="R1133" s="580">
        <f>Q1133*H1133</f>
        <v>0</v>
      </c>
      <c r="S1133" s="580">
        <v>0</v>
      </c>
      <c r="T1133" s="581">
        <f>S1133*H1133</f>
        <v>0</v>
      </c>
      <c r="AR1133" s="482" t="s">
        <v>129</v>
      </c>
      <c r="AT1133" s="482" t="s">
        <v>199</v>
      </c>
      <c r="AU1133" s="482" t="s">
        <v>89</v>
      </c>
      <c r="AY1133" s="482" t="s">
        <v>197</v>
      </c>
      <c r="BE1133" s="582">
        <f>IF(N1133="základní",J1133,0)</f>
        <v>0</v>
      </c>
      <c r="BF1133" s="582">
        <f>IF(N1133="snížená",J1133,0)</f>
        <v>0</v>
      </c>
      <c r="BG1133" s="582">
        <f>IF(N1133="zákl. přenesená",J1133,0)</f>
        <v>0</v>
      </c>
      <c r="BH1133" s="582">
        <f>IF(N1133="sníž. přenesená",J1133,0)</f>
        <v>0</v>
      </c>
      <c r="BI1133" s="582">
        <f>IF(N1133="nulová",J1133,0)</f>
        <v>0</v>
      </c>
      <c r="BJ1133" s="482" t="s">
        <v>11</v>
      </c>
      <c r="BK1133" s="582">
        <f>ROUND(I1133*H1133,0)</f>
        <v>0</v>
      </c>
      <c r="BL1133" s="482" t="s">
        <v>129</v>
      </c>
      <c r="BM1133" s="482" t="s">
        <v>2651</v>
      </c>
    </row>
    <row r="1134" spans="2:65" s="492" customFormat="1" ht="25.5" customHeight="1">
      <c r="B1134" s="493"/>
      <c r="C1134" s="572" t="s">
        <v>1422</v>
      </c>
      <c r="D1134" s="572" t="s">
        <v>199</v>
      </c>
      <c r="E1134" s="573" t="s">
        <v>2652</v>
      </c>
      <c r="F1134" s="574" t="s">
        <v>2653</v>
      </c>
      <c r="G1134" s="575" t="s">
        <v>876</v>
      </c>
      <c r="H1134" s="576">
        <v>156.16</v>
      </c>
      <c r="I1134" s="7"/>
      <c r="J1134" s="577">
        <f>ROUND(I1134*H1134,0)</f>
        <v>0</v>
      </c>
      <c r="K1134" s="574" t="s">
        <v>203</v>
      </c>
      <c r="L1134" s="493"/>
      <c r="M1134" s="578" t="s">
        <v>5</v>
      </c>
      <c r="N1134" s="579" t="s">
        <v>53</v>
      </c>
      <c r="O1134" s="494"/>
      <c r="P1134" s="580">
        <f>O1134*H1134</f>
        <v>0</v>
      </c>
      <c r="Q1134" s="580">
        <v>0.11046</v>
      </c>
      <c r="R1134" s="580">
        <f>Q1134*H1134</f>
        <v>17.2494336</v>
      </c>
      <c r="S1134" s="580">
        <v>0</v>
      </c>
      <c r="T1134" s="581">
        <f>S1134*H1134</f>
        <v>0</v>
      </c>
      <c r="AR1134" s="482" t="s">
        <v>129</v>
      </c>
      <c r="AT1134" s="482" t="s">
        <v>199</v>
      </c>
      <c r="AU1134" s="482" t="s">
        <v>89</v>
      </c>
      <c r="AY1134" s="482" t="s">
        <v>197</v>
      </c>
      <c r="BE1134" s="582">
        <f>IF(N1134="základní",J1134,0)</f>
        <v>0</v>
      </c>
      <c r="BF1134" s="582">
        <f>IF(N1134="snížená",J1134,0)</f>
        <v>0</v>
      </c>
      <c r="BG1134" s="582">
        <f>IF(N1134="zákl. přenesená",J1134,0)</f>
        <v>0</v>
      </c>
      <c r="BH1134" s="582">
        <f>IF(N1134="sníž. přenesená",J1134,0)</f>
        <v>0</v>
      </c>
      <c r="BI1134" s="582">
        <f>IF(N1134="nulová",J1134,0)</f>
        <v>0</v>
      </c>
      <c r="BJ1134" s="482" t="s">
        <v>11</v>
      </c>
      <c r="BK1134" s="582">
        <f>ROUND(I1134*H1134,0)</f>
        <v>0</v>
      </c>
      <c r="BL1134" s="482" t="s">
        <v>129</v>
      </c>
      <c r="BM1134" s="482" t="s">
        <v>2654</v>
      </c>
    </row>
    <row r="1135" spans="2:65" s="599" customFormat="1">
      <c r="B1135" s="598"/>
      <c r="D1135" s="594" t="s">
        <v>205</v>
      </c>
      <c r="E1135" s="600" t="s">
        <v>5</v>
      </c>
      <c r="F1135" s="601" t="s">
        <v>2290</v>
      </c>
      <c r="H1135" s="600" t="s">
        <v>5</v>
      </c>
      <c r="L1135" s="598"/>
      <c r="M1135" s="602"/>
      <c r="N1135" s="603"/>
      <c r="O1135" s="603"/>
      <c r="P1135" s="603"/>
      <c r="Q1135" s="603"/>
      <c r="R1135" s="603"/>
      <c r="S1135" s="603"/>
      <c r="T1135" s="604"/>
      <c r="AT1135" s="600" t="s">
        <v>205</v>
      </c>
      <c r="AU1135" s="600" t="s">
        <v>89</v>
      </c>
      <c r="AV1135" s="599" t="s">
        <v>11</v>
      </c>
      <c r="AW1135" s="599" t="s">
        <v>43</v>
      </c>
      <c r="AX1135" s="599" t="s">
        <v>82</v>
      </c>
      <c r="AY1135" s="600" t="s">
        <v>197</v>
      </c>
    </row>
    <row r="1136" spans="2:65" s="599" customFormat="1">
      <c r="B1136" s="598"/>
      <c r="D1136" s="594" t="s">
        <v>205</v>
      </c>
      <c r="E1136" s="600" t="s">
        <v>5</v>
      </c>
      <c r="F1136" s="601" t="s">
        <v>2511</v>
      </c>
      <c r="H1136" s="600" t="s">
        <v>5</v>
      </c>
      <c r="L1136" s="598"/>
      <c r="M1136" s="602"/>
      <c r="N1136" s="603"/>
      <c r="O1136" s="603"/>
      <c r="P1136" s="603"/>
      <c r="Q1136" s="603"/>
      <c r="R1136" s="603"/>
      <c r="S1136" s="603"/>
      <c r="T1136" s="604"/>
      <c r="AT1136" s="600" t="s">
        <v>205</v>
      </c>
      <c r="AU1136" s="600" t="s">
        <v>89</v>
      </c>
      <c r="AV1136" s="599" t="s">
        <v>11</v>
      </c>
      <c r="AW1136" s="599" t="s">
        <v>43</v>
      </c>
      <c r="AX1136" s="599" t="s">
        <v>82</v>
      </c>
      <c r="AY1136" s="600" t="s">
        <v>197</v>
      </c>
    </row>
    <row r="1137" spans="2:65" s="599" customFormat="1">
      <c r="B1137" s="598"/>
      <c r="D1137" s="594" t="s">
        <v>205</v>
      </c>
      <c r="E1137" s="600" t="s">
        <v>5</v>
      </c>
      <c r="F1137" s="601" t="s">
        <v>2630</v>
      </c>
      <c r="H1137" s="600" t="s">
        <v>5</v>
      </c>
      <c r="L1137" s="598"/>
      <c r="M1137" s="602"/>
      <c r="N1137" s="603"/>
      <c r="O1137" s="603"/>
      <c r="P1137" s="603"/>
      <c r="Q1137" s="603"/>
      <c r="R1137" s="603"/>
      <c r="S1137" s="603"/>
      <c r="T1137" s="604"/>
      <c r="AT1137" s="600" t="s">
        <v>205</v>
      </c>
      <c r="AU1137" s="600" t="s">
        <v>89</v>
      </c>
      <c r="AV1137" s="599" t="s">
        <v>11</v>
      </c>
      <c r="AW1137" s="599" t="s">
        <v>43</v>
      </c>
      <c r="AX1137" s="599" t="s">
        <v>82</v>
      </c>
      <c r="AY1137" s="600" t="s">
        <v>197</v>
      </c>
    </row>
    <row r="1138" spans="2:65" s="606" customFormat="1">
      <c r="B1138" s="605"/>
      <c r="D1138" s="594" t="s">
        <v>205</v>
      </c>
      <c r="E1138" s="607" t="s">
        <v>5</v>
      </c>
      <c r="F1138" s="608" t="s">
        <v>2655</v>
      </c>
      <c r="H1138" s="609">
        <v>135</v>
      </c>
      <c r="L1138" s="605"/>
      <c r="M1138" s="610"/>
      <c r="N1138" s="611"/>
      <c r="O1138" s="611"/>
      <c r="P1138" s="611"/>
      <c r="Q1138" s="611"/>
      <c r="R1138" s="611"/>
      <c r="S1138" s="611"/>
      <c r="T1138" s="612"/>
      <c r="AT1138" s="607" t="s">
        <v>205</v>
      </c>
      <c r="AU1138" s="607" t="s">
        <v>89</v>
      </c>
      <c r="AV1138" s="606" t="s">
        <v>89</v>
      </c>
      <c r="AW1138" s="606" t="s">
        <v>43</v>
      </c>
      <c r="AX1138" s="606" t="s">
        <v>82</v>
      </c>
      <c r="AY1138" s="607" t="s">
        <v>197</v>
      </c>
    </row>
    <row r="1139" spans="2:65" s="622" customFormat="1">
      <c r="B1139" s="621"/>
      <c r="D1139" s="594" t="s">
        <v>205</v>
      </c>
      <c r="E1139" s="623" t="s">
        <v>5</v>
      </c>
      <c r="F1139" s="624" t="s">
        <v>1983</v>
      </c>
      <c r="H1139" s="625">
        <v>135</v>
      </c>
      <c r="L1139" s="621"/>
      <c r="M1139" s="626"/>
      <c r="N1139" s="627"/>
      <c r="O1139" s="627"/>
      <c r="P1139" s="627"/>
      <c r="Q1139" s="627"/>
      <c r="R1139" s="627"/>
      <c r="S1139" s="627"/>
      <c r="T1139" s="628"/>
      <c r="AT1139" s="623" t="s">
        <v>205</v>
      </c>
      <c r="AU1139" s="623" t="s">
        <v>89</v>
      </c>
      <c r="AV1139" s="622" t="s">
        <v>114</v>
      </c>
      <c r="AW1139" s="622" t="s">
        <v>43</v>
      </c>
      <c r="AX1139" s="622" t="s">
        <v>82</v>
      </c>
      <c r="AY1139" s="623" t="s">
        <v>197</v>
      </c>
    </row>
    <row r="1140" spans="2:65" s="599" customFormat="1">
      <c r="B1140" s="598"/>
      <c r="D1140" s="594" t="s">
        <v>205</v>
      </c>
      <c r="E1140" s="600" t="s">
        <v>5</v>
      </c>
      <c r="F1140" s="601" t="s">
        <v>215</v>
      </c>
      <c r="H1140" s="600" t="s">
        <v>5</v>
      </c>
      <c r="L1140" s="598"/>
      <c r="M1140" s="602"/>
      <c r="N1140" s="603"/>
      <c r="O1140" s="603"/>
      <c r="P1140" s="603"/>
      <c r="Q1140" s="603"/>
      <c r="R1140" s="603"/>
      <c r="S1140" s="603"/>
      <c r="T1140" s="604"/>
      <c r="AT1140" s="600" t="s">
        <v>205</v>
      </c>
      <c r="AU1140" s="600" t="s">
        <v>89</v>
      </c>
      <c r="AV1140" s="599" t="s">
        <v>11</v>
      </c>
      <c r="AW1140" s="599" t="s">
        <v>43</v>
      </c>
      <c r="AX1140" s="599" t="s">
        <v>82</v>
      </c>
      <c r="AY1140" s="600" t="s">
        <v>197</v>
      </c>
    </row>
    <row r="1141" spans="2:65" s="606" customFormat="1">
      <c r="B1141" s="605"/>
      <c r="D1141" s="594" t="s">
        <v>205</v>
      </c>
      <c r="E1141" s="607" t="s">
        <v>5</v>
      </c>
      <c r="F1141" s="608" t="s">
        <v>2656</v>
      </c>
      <c r="H1141" s="609">
        <v>5</v>
      </c>
      <c r="L1141" s="605"/>
      <c r="M1141" s="610"/>
      <c r="N1141" s="611"/>
      <c r="O1141" s="611"/>
      <c r="P1141" s="611"/>
      <c r="Q1141" s="611"/>
      <c r="R1141" s="611"/>
      <c r="S1141" s="611"/>
      <c r="T1141" s="612"/>
      <c r="AT1141" s="607" t="s">
        <v>205</v>
      </c>
      <c r="AU1141" s="607" t="s">
        <v>89</v>
      </c>
      <c r="AV1141" s="606" t="s">
        <v>89</v>
      </c>
      <c r="AW1141" s="606" t="s">
        <v>43</v>
      </c>
      <c r="AX1141" s="606" t="s">
        <v>82</v>
      </c>
      <c r="AY1141" s="607" t="s">
        <v>197</v>
      </c>
    </row>
    <row r="1142" spans="2:65" s="622" customFormat="1">
      <c r="B1142" s="621"/>
      <c r="D1142" s="594" t="s">
        <v>205</v>
      </c>
      <c r="E1142" s="623" t="s">
        <v>5</v>
      </c>
      <c r="F1142" s="624" t="s">
        <v>222</v>
      </c>
      <c r="H1142" s="625">
        <v>5</v>
      </c>
      <c r="L1142" s="621"/>
      <c r="M1142" s="626"/>
      <c r="N1142" s="627"/>
      <c r="O1142" s="627"/>
      <c r="P1142" s="627"/>
      <c r="Q1142" s="627"/>
      <c r="R1142" s="627"/>
      <c r="S1142" s="627"/>
      <c r="T1142" s="628"/>
      <c r="AT1142" s="623" t="s">
        <v>205</v>
      </c>
      <c r="AU1142" s="623" t="s">
        <v>89</v>
      </c>
      <c r="AV1142" s="622" t="s">
        <v>114</v>
      </c>
      <c r="AW1142" s="622" t="s">
        <v>43</v>
      </c>
      <c r="AX1142" s="622" t="s">
        <v>82</v>
      </c>
      <c r="AY1142" s="623" t="s">
        <v>197</v>
      </c>
    </row>
    <row r="1143" spans="2:65" s="606" customFormat="1">
      <c r="B1143" s="605"/>
      <c r="D1143" s="594" t="s">
        <v>205</v>
      </c>
      <c r="E1143" s="607" t="s">
        <v>5</v>
      </c>
      <c r="F1143" s="608" t="s">
        <v>2657</v>
      </c>
      <c r="H1143" s="609">
        <v>16.16</v>
      </c>
      <c r="L1143" s="605"/>
      <c r="M1143" s="610"/>
      <c r="N1143" s="611"/>
      <c r="O1143" s="611"/>
      <c r="P1143" s="611"/>
      <c r="Q1143" s="611"/>
      <c r="R1143" s="611"/>
      <c r="S1143" s="611"/>
      <c r="T1143" s="612"/>
      <c r="AT1143" s="607" t="s">
        <v>205</v>
      </c>
      <c r="AU1143" s="607" t="s">
        <v>89</v>
      </c>
      <c r="AV1143" s="606" t="s">
        <v>89</v>
      </c>
      <c r="AW1143" s="606" t="s">
        <v>43</v>
      </c>
      <c r="AX1143" s="606" t="s">
        <v>82</v>
      </c>
      <c r="AY1143" s="607" t="s">
        <v>197</v>
      </c>
    </row>
    <row r="1144" spans="2:65" s="622" customFormat="1">
      <c r="B1144" s="621"/>
      <c r="D1144" s="594" t="s">
        <v>205</v>
      </c>
      <c r="E1144" s="623" t="s">
        <v>5</v>
      </c>
      <c r="F1144" s="624" t="s">
        <v>2637</v>
      </c>
      <c r="H1144" s="625">
        <v>16.16</v>
      </c>
      <c r="L1144" s="621"/>
      <c r="M1144" s="626"/>
      <c r="N1144" s="627"/>
      <c r="O1144" s="627"/>
      <c r="P1144" s="627"/>
      <c r="Q1144" s="627"/>
      <c r="R1144" s="627"/>
      <c r="S1144" s="627"/>
      <c r="T1144" s="628"/>
      <c r="AT1144" s="623" t="s">
        <v>205</v>
      </c>
      <c r="AU1144" s="623" t="s">
        <v>89</v>
      </c>
      <c r="AV1144" s="622" t="s">
        <v>114</v>
      </c>
      <c r="AW1144" s="622" t="s">
        <v>43</v>
      </c>
      <c r="AX1144" s="622" t="s">
        <v>82</v>
      </c>
      <c r="AY1144" s="623" t="s">
        <v>197</v>
      </c>
    </row>
    <row r="1145" spans="2:65" s="614" customFormat="1">
      <c r="B1145" s="613"/>
      <c r="D1145" s="594" t="s">
        <v>205</v>
      </c>
      <c r="E1145" s="615" t="s">
        <v>5</v>
      </c>
      <c r="F1145" s="616" t="s">
        <v>210</v>
      </c>
      <c r="H1145" s="617">
        <v>156.16</v>
      </c>
      <c r="L1145" s="613"/>
      <c r="M1145" s="618"/>
      <c r="N1145" s="619"/>
      <c r="O1145" s="619"/>
      <c r="P1145" s="619"/>
      <c r="Q1145" s="619"/>
      <c r="R1145" s="619"/>
      <c r="S1145" s="619"/>
      <c r="T1145" s="620"/>
      <c r="AT1145" s="615" t="s">
        <v>205</v>
      </c>
      <c r="AU1145" s="615" t="s">
        <v>89</v>
      </c>
      <c r="AV1145" s="614" t="s">
        <v>129</v>
      </c>
      <c r="AW1145" s="614" t="s">
        <v>43</v>
      </c>
      <c r="AX1145" s="614" t="s">
        <v>11</v>
      </c>
      <c r="AY1145" s="615" t="s">
        <v>197</v>
      </c>
    </row>
    <row r="1146" spans="2:65" s="492" customFormat="1" ht="25.5" customHeight="1">
      <c r="B1146" s="493"/>
      <c r="C1146" s="572" t="s">
        <v>1430</v>
      </c>
      <c r="D1146" s="572" t="s">
        <v>199</v>
      </c>
      <c r="E1146" s="573" t="s">
        <v>2658</v>
      </c>
      <c r="F1146" s="574" t="s">
        <v>2659</v>
      </c>
      <c r="G1146" s="575" t="s">
        <v>290</v>
      </c>
      <c r="H1146" s="576">
        <v>25.096</v>
      </c>
      <c r="I1146" s="7"/>
      <c r="J1146" s="577">
        <f>ROUND(I1146*H1146,0)</f>
        <v>0</v>
      </c>
      <c r="K1146" s="574" t="s">
        <v>203</v>
      </c>
      <c r="L1146" s="493"/>
      <c r="M1146" s="578" t="s">
        <v>5</v>
      </c>
      <c r="N1146" s="579" t="s">
        <v>53</v>
      </c>
      <c r="O1146" s="494"/>
      <c r="P1146" s="580">
        <f>O1146*H1146</f>
        <v>0</v>
      </c>
      <c r="Q1146" s="580">
        <v>6.5799999999999999E-3</v>
      </c>
      <c r="R1146" s="580">
        <f>Q1146*H1146</f>
        <v>0.16513168</v>
      </c>
      <c r="S1146" s="580">
        <v>0</v>
      </c>
      <c r="T1146" s="581">
        <f>S1146*H1146</f>
        <v>0</v>
      </c>
      <c r="AR1146" s="482" t="s">
        <v>129</v>
      </c>
      <c r="AT1146" s="482" t="s">
        <v>199</v>
      </c>
      <c r="AU1146" s="482" t="s">
        <v>89</v>
      </c>
      <c r="AY1146" s="482" t="s">
        <v>197</v>
      </c>
      <c r="BE1146" s="582">
        <f>IF(N1146="základní",J1146,0)</f>
        <v>0</v>
      </c>
      <c r="BF1146" s="582">
        <f>IF(N1146="snížená",J1146,0)</f>
        <v>0</v>
      </c>
      <c r="BG1146" s="582">
        <f>IF(N1146="zákl. přenesená",J1146,0)</f>
        <v>0</v>
      </c>
      <c r="BH1146" s="582">
        <f>IF(N1146="sníž. přenesená",J1146,0)</f>
        <v>0</v>
      </c>
      <c r="BI1146" s="582">
        <f>IF(N1146="nulová",J1146,0)</f>
        <v>0</v>
      </c>
      <c r="BJ1146" s="482" t="s">
        <v>11</v>
      </c>
      <c r="BK1146" s="582">
        <f>ROUND(I1146*H1146,0)</f>
        <v>0</v>
      </c>
      <c r="BL1146" s="482" t="s">
        <v>129</v>
      </c>
      <c r="BM1146" s="482" t="s">
        <v>2660</v>
      </c>
    </row>
    <row r="1147" spans="2:65" s="599" customFormat="1">
      <c r="B1147" s="598"/>
      <c r="D1147" s="594" t="s">
        <v>205</v>
      </c>
      <c r="E1147" s="600" t="s">
        <v>5</v>
      </c>
      <c r="F1147" s="601" t="s">
        <v>2290</v>
      </c>
      <c r="H1147" s="600" t="s">
        <v>5</v>
      </c>
      <c r="L1147" s="598"/>
      <c r="M1147" s="602"/>
      <c r="N1147" s="603"/>
      <c r="O1147" s="603"/>
      <c r="P1147" s="603"/>
      <c r="Q1147" s="603"/>
      <c r="R1147" s="603"/>
      <c r="S1147" s="603"/>
      <c r="T1147" s="604"/>
      <c r="AT1147" s="600" t="s">
        <v>205</v>
      </c>
      <c r="AU1147" s="600" t="s">
        <v>89</v>
      </c>
      <c r="AV1147" s="599" t="s">
        <v>11</v>
      </c>
      <c r="AW1147" s="599" t="s">
        <v>43</v>
      </c>
      <c r="AX1147" s="599" t="s">
        <v>82</v>
      </c>
      <c r="AY1147" s="600" t="s">
        <v>197</v>
      </c>
    </row>
    <row r="1148" spans="2:65" s="599" customFormat="1">
      <c r="B1148" s="598"/>
      <c r="D1148" s="594" t="s">
        <v>205</v>
      </c>
      <c r="E1148" s="600" t="s">
        <v>5</v>
      </c>
      <c r="F1148" s="601" t="s">
        <v>2511</v>
      </c>
      <c r="H1148" s="600" t="s">
        <v>5</v>
      </c>
      <c r="L1148" s="598"/>
      <c r="M1148" s="602"/>
      <c r="N1148" s="603"/>
      <c r="O1148" s="603"/>
      <c r="P1148" s="603"/>
      <c r="Q1148" s="603"/>
      <c r="R1148" s="603"/>
      <c r="S1148" s="603"/>
      <c r="T1148" s="604"/>
      <c r="AT1148" s="600" t="s">
        <v>205</v>
      </c>
      <c r="AU1148" s="600" t="s">
        <v>89</v>
      </c>
      <c r="AV1148" s="599" t="s">
        <v>11</v>
      </c>
      <c r="AW1148" s="599" t="s">
        <v>43</v>
      </c>
      <c r="AX1148" s="599" t="s">
        <v>82</v>
      </c>
      <c r="AY1148" s="600" t="s">
        <v>197</v>
      </c>
    </row>
    <row r="1149" spans="2:65" s="599" customFormat="1">
      <c r="B1149" s="598"/>
      <c r="D1149" s="594" t="s">
        <v>205</v>
      </c>
      <c r="E1149" s="600" t="s">
        <v>5</v>
      </c>
      <c r="F1149" s="601" t="s">
        <v>2630</v>
      </c>
      <c r="H1149" s="600" t="s">
        <v>5</v>
      </c>
      <c r="L1149" s="598"/>
      <c r="M1149" s="602"/>
      <c r="N1149" s="603"/>
      <c r="O1149" s="603"/>
      <c r="P1149" s="603"/>
      <c r="Q1149" s="603"/>
      <c r="R1149" s="603"/>
      <c r="S1149" s="603"/>
      <c r="T1149" s="604"/>
      <c r="AT1149" s="600" t="s">
        <v>205</v>
      </c>
      <c r="AU1149" s="600" t="s">
        <v>89</v>
      </c>
      <c r="AV1149" s="599" t="s">
        <v>11</v>
      </c>
      <c r="AW1149" s="599" t="s">
        <v>43</v>
      </c>
      <c r="AX1149" s="599" t="s">
        <v>82</v>
      </c>
      <c r="AY1149" s="600" t="s">
        <v>197</v>
      </c>
    </row>
    <row r="1150" spans="2:65" s="606" customFormat="1">
      <c r="B1150" s="605"/>
      <c r="D1150" s="594" t="s">
        <v>205</v>
      </c>
      <c r="E1150" s="607" t="s">
        <v>5</v>
      </c>
      <c r="F1150" s="608" t="s">
        <v>2661</v>
      </c>
      <c r="H1150" s="609">
        <v>21.33</v>
      </c>
      <c r="L1150" s="605"/>
      <c r="M1150" s="610"/>
      <c r="N1150" s="611"/>
      <c r="O1150" s="611"/>
      <c r="P1150" s="611"/>
      <c r="Q1150" s="611"/>
      <c r="R1150" s="611"/>
      <c r="S1150" s="611"/>
      <c r="T1150" s="612"/>
      <c r="AT1150" s="607" t="s">
        <v>205</v>
      </c>
      <c r="AU1150" s="607" t="s">
        <v>89</v>
      </c>
      <c r="AV1150" s="606" t="s">
        <v>89</v>
      </c>
      <c r="AW1150" s="606" t="s">
        <v>43</v>
      </c>
      <c r="AX1150" s="606" t="s">
        <v>82</v>
      </c>
      <c r="AY1150" s="607" t="s">
        <v>197</v>
      </c>
    </row>
    <row r="1151" spans="2:65" s="622" customFormat="1">
      <c r="B1151" s="621"/>
      <c r="D1151" s="594" t="s">
        <v>205</v>
      </c>
      <c r="E1151" s="623" t="s">
        <v>5</v>
      </c>
      <c r="F1151" s="624" t="s">
        <v>1983</v>
      </c>
      <c r="H1151" s="625">
        <v>21.33</v>
      </c>
      <c r="L1151" s="621"/>
      <c r="M1151" s="626"/>
      <c r="N1151" s="627"/>
      <c r="O1151" s="627"/>
      <c r="P1151" s="627"/>
      <c r="Q1151" s="627"/>
      <c r="R1151" s="627"/>
      <c r="S1151" s="627"/>
      <c r="T1151" s="628"/>
      <c r="AT1151" s="623" t="s">
        <v>205</v>
      </c>
      <c r="AU1151" s="623" t="s">
        <v>89</v>
      </c>
      <c r="AV1151" s="622" t="s">
        <v>114</v>
      </c>
      <c r="AW1151" s="622" t="s">
        <v>43</v>
      </c>
      <c r="AX1151" s="622" t="s">
        <v>82</v>
      </c>
      <c r="AY1151" s="623" t="s">
        <v>197</v>
      </c>
    </row>
    <row r="1152" spans="2:65" s="599" customFormat="1">
      <c r="B1152" s="598"/>
      <c r="D1152" s="594" t="s">
        <v>205</v>
      </c>
      <c r="E1152" s="600" t="s">
        <v>5</v>
      </c>
      <c r="F1152" s="601" t="s">
        <v>215</v>
      </c>
      <c r="H1152" s="600" t="s">
        <v>5</v>
      </c>
      <c r="L1152" s="598"/>
      <c r="M1152" s="602"/>
      <c r="N1152" s="603"/>
      <c r="O1152" s="603"/>
      <c r="P1152" s="603"/>
      <c r="Q1152" s="603"/>
      <c r="R1152" s="603"/>
      <c r="S1152" s="603"/>
      <c r="T1152" s="604"/>
      <c r="AT1152" s="600" t="s">
        <v>205</v>
      </c>
      <c r="AU1152" s="600" t="s">
        <v>89</v>
      </c>
      <c r="AV1152" s="599" t="s">
        <v>11</v>
      </c>
      <c r="AW1152" s="599" t="s">
        <v>43</v>
      </c>
      <c r="AX1152" s="599" t="s">
        <v>82</v>
      </c>
      <c r="AY1152" s="600" t="s">
        <v>197</v>
      </c>
    </row>
    <row r="1153" spans="2:65" s="606" customFormat="1">
      <c r="B1153" s="605"/>
      <c r="D1153" s="594" t="s">
        <v>205</v>
      </c>
      <c r="E1153" s="607" t="s">
        <v>5</v>
      </c>
      <c r="F1153" s="608" t="s">
        <v>2662</v>
      </c>
      <c r="H1153" s="609">
        <v>0.89</v>
      </c>
      <c r="L1153" s="605"/>
      <c r="M1153" s="610"/>
      <c r="N1153" s="611"/>
      <c r="O1153" s="611"/>
      <c r="P1153" s="611"/>
      <c r="Q1153" s="611"/>
      <c r="R1153" s="611"/>
      <c r="S1153" s="611"/>
      <c r="T1153" s="612"/>
      <c r="AT1153" s="607" t="s">
        <v>205</v>
      </c>
      <c r="AU1153" s="607" t="s">
        <v>89</v>
      </c>
      <c r="AV1153" s="606" t="s">
        <v>89</v>
      </c>
      <c r="AW1153" s="606" t="s">
        <v>43</v>
      </c>
      <c r="AX1153" s="606" t="s">
        <v>82</v>
      </c>
      <c r="AY1153" s="607" t="s">
        <v>197</v>
      </c>
    </row>
    <row r="1154" spans="2:65" s="622" customFormat="1">
      <c r="B1154" s="621"/>
      <c r="D1154" s="594" t="s">
        <v>205</v>
      </c>
      <c r="E1154" s="623" t="s">
        <v>5</v>
      </c>
      <c r="F1154" s="624" t="s">
        <v>222</v>
      </c>
      <c r="H1154" s="625">
        <v>0.89</v>
      </c>
      <c r="L1154" s="621"/>
      <c r="M1154" s="626"/>
      <c r="N1154" s="627"/>
      <c r="O1154" s="627"/>
      <c r="P1154" s="627"/>
      <c r="Q1154" s="627"/>
      <c r="R1154" s="627"/>
      <c r="S1154" s="627"/>
      <c r="T1154" s="628"/>
      <c r="AT1154" s="623" t="s">
        <v>205</v>
      </c>
      <c r="AU1154" s="623" t="s">
        <v>89</v>
      </c>
      <c r="AV1154" s="622" t="s">
        <v>114</v>
      </c>
      <c r="AW1154" s="622" t="s">
        <v>43</v>
      </c>
      <c r="AX1154" s="622" t="s">
        <v>82</v>
      </c>
      <c r="AY1154" s="623" t="s">
        <v>197</v>
      </c>
    </row>
    <row r="1155" spans="2:65" s="606" customFormat="1">
      <c r="B1155" s="605"/>
      <c r="D1155" s="594" t="s">
        <v>205</v>
      </c>
      <c r="E1155" s="607" t="s">
        <v>5</v>
      </c>
      <c r="F1155" s="608" t="s">
        <v>2663</v>
      </c>
      <c r="H1155" s="609">
        <v>2.8759999999999999</v>
      </c>
      <c r="L1155" s="605"/>
      <c r="M1155" s="610"/>
      <c r="N1155" s="611"/>
      <c r="O1155" s="611"/>
      <c r="P1155" s="611"/>
      <c r="Q1155" s="611"/>
      <c r="R1155" s="611"/>
      <c r="S1155" s="611"/>
      <c r="T1155" s="612"/>
      <c r="AT1155" s="607" t="s">
        <v>205</v>
      </c>
      <c r="AU1155" s="607" t="s">
        <v>89</v>
      </c>
      <c r="AV1155" s="606" t="s">
        <v>89</v>
      </c>
      <c r="AW1155" s="606" t="s">
        <v>43</v>
      </c>
      <c r="AX1155" s="606" t="s">
        <v>82</v>
      </c>
      <c r="AY1155" s="607" t="s">
        <v>197</v>
      </c>
    </row>
    <row r="1156" spans="2:65" s="622" customFormat="1">
      <c r="B1156" s="621"/>
      <c r="D1156" s="594" t="s">
        <v>205</v>
      </c>
      <c r="E1156" s="623" t="s">
        <v>5</v>
      </c>
      <c r="F1156" s="624" t="s">
        <v>2637</v>
      </c>
      <c r="H1156" s="625">
        <v>2.8759999999999999</v>
      </c>
      <c r="L1156" s="621"/>
      <c r="M1156" s="626"/>
      <c r="N1156" s="627"/>
      <c r="O1156" s="627"/>
      <c r="P1156" s="627"/>
      <c r="Q1156" s="627"/>
      <c r="R1156" s="627"/>
      <c r="S1156" s="627"/>
      <c r="T1156" s="628"/>
      <c r="AT1156" s="623" t="s">
        <v>205</v>
      </c>
      <c r="AU1156" s="623" t="s">
        <v>89</v>
      </c>
      <c r="AV1156" s="622" t="s">
        <v>114</v>
      </c>
      <c r="AW1156" s="622" t="s">
        <v>43</v>
      </c>
      <c r="AX1156" s="622" t="s">
        <v>82</v>
      </c>
      <c r="AY1156" s="623" t="s">
        <v>197</v>
      </c>
    </row>
    <row r="1157" spans="2:65" s="614" customFormat="1">
      <c r="B1157" s="613"/>
      <c r="D1157" s="594" t="s">
        <v>205</v>
      </c>
      <c r="E1157" s="615" t="s">
        <v>5</v>
      </c>
      <c r="F1157" s="616" t="s">
        <v>210</v>
      </c>
      <c r="H1157" s="617">
        <v>25.096</v>
      </c>
      <c r="L1157" s="613"/>
      <c r="M1157" s="618"/>
      <c r="N1157" s="619"/>
      <c r="O1157" s="619"/>
      <c r="P1157" s="619"/>
      <c r="Q1157" s="619"/>
      <c r="R1157" s="619"/>
      <c r="S1157" s="619"/>
      <c r="T1157" s="620"/>
      <c r="AT1157" s="615" t="s">
        <v>205</v>
      </c>
      <c r="AU1157" s="615" t="s">
        <v>89</v>
      </c>
      <c r="AV1157" s="614" t="s">
        <v>129</v>
      </c>
      <c r="AW1157" s="614" t="s">
        <v>43</v>
      </c>
      <c r="AX1157" s="614" t="s">
        <v>11</v>
      </c>
      <c r="AY1157" s="615" t="s">
        <v>197</v>
      </c>
    </row>
    <row r="1158" spans="2:65" s="492" customFormat="1" ht="25.5" customHeight="1">
      <c r="B1158" s="493"/>
      <c r="C1158" s="572" t="s">
        <v>1437</v>
      </c>
      <c r="D1158" s="572" t="s">
        <v>199</v>
      </c>
      <c r="E1158" s="573" t="s">
        <v>2664</v>
      </c>
      <c r="F1158" s="574" t="s">
        <v>2665</v>
      </c>
      <c r="G1158" s="575" t="s">
        <v>290</v>
      </c>
      <c r="H1158" s="576">
        <v>25.096</v>
      </c>
      <c r="I1158" s="7"/>
      <c r="J1158" s="577">
        <f>ROUND(I1158*H1158,0)</f>
        <v>0</v>
      </c>
      <c r="K1158" s="574" t="s">
        <v>203</v>
      </c>
      <c r="L1158" s="493"/>
      <c r="M1158" s="578" t="s">
        <v>5</v>
      </c>
      <c r="N1158" s="579" t="s">
        <v>53</v>
      </c>
      <c r="O1158" s="494"/>
      <c r="P1158" s="580">
        <f>O1158*H1158</f>
        <v>0</v>
      </c>
      <c r="Q1158" s="580">
        <v>0</v>
      </c>
      <c r="R1158" s="580">
        <f>Q1158*H1158</f>
        <v>0</v>
      </c>
      <c r="S1158" s="580">
        <v>0</v>
      </c>
      <c r="T1158" s="581">
        <f>S1158*H1158</f>
        <v>0</v>
      </c>
      <c r="AR1158" s="482" t="s">
        <v>129</v>
      </c>
      <c r="AT1158" s="482" t="s">
        <v>199</v>
      </c>
      <c r="AU1158" s="482" t="s">
        <v>89</v>
      </c>
      <c r="AY1158" s="482" t="s">
        <v>197</v>
      </c>
      <c r="BE1158" s="582">
        <f>IF(N1158="základní",J1158,0)</f>
        <v>0</v>
      </c>
      <c r="BF1158" s="582">
        <f>IF(N1158="snížená",J1158,0)</f>
        <v>0</v>
      </c>
      <c r="BG1158" s="582">
        <f>IF(N1158="zákl. přenesená",J1158,0)</f>
        <v>0</v>
      </c>
      <c r="BH1158" s="582">
        <f>IF(N1158="sníž. přenesená",J1158,0)</f>
        <v>0</v>
      </c>
      <c r="BI1158" s="582">
        <f>IF(N1158="nulová",J1158,0)</f>
        <v>0</v>
      </c>
      <c r="BJ1158" s="482" t="s">
        <v>11</v>
      </c>
      <c r="BK1158" s="582">
        <f>ROUND(I1158*H1158,0)</f>
        <v>0</v>
      </c>
      <c r="BL1158" s="482" t="s">
        <v>129</v>
      </c>
      <c r="BM1158" s="482" t="s">
        <v>2666</v>
      </c>
    </row>
    <row r="1159" spans="2:65" s="560" customFormat="1" ht="29.85" customHeight="1">
      <c r="B1159" s="559"/>
      <c r="D1159" s="561" t="s">
        <v>81</v>
      </c>
      <c r="E1159" s="570" t="s">
        <v>135</v>
      </c>
      <c r="F1159" s="570" t="s">
        <v>2667</v>
      </c>
      <c r="J1159" s="571">
        <f>BK1159</f>
        <v>0</v>
      </c>
      <c r="L1159" s="559"/>
      <c r="M1159" s="564"/>
      <c r="N1159" s="565"/>
      <c r="O1159" s="565"/>
      <c r="P1159" s="566">
        <f>SUM(P1160:P2206)</f>
        <v>0</v>
      </c>
      <c r="Q1159" s="565"/>
      <c r="R1159" s="566">
        <f>SUM(R1160:R2206)</f>
        <v>959.25186129000042</v>
      </c>
      <c r="S1159" s="565"/>
      <c r="T1159" s="567">
        <f>SUM(T1160:T2206)</f>
        <v>0</v>
      </c>
      <c r="AR1159" s="561" t="s">
        <v>11</v>
      </c>
      <c r="AT1159" s="568" t="s">
        <v>81</v>
      </c>
      <c r="AU1159" s="568" t="s">
        <v>11</v>
      </c>
      <c r="AY1159" s="561" t="s">
        <v>197</v>
      </c>
      <c r="BK1159" s="569">
        <f>SUM(BK1160:BK2206)</f>
        <v>0</v>
      </c>
    </row>
    <row r="1160" spans="2:65" s="492" customFormat="1" ht="25.5" customHeight="1">
      <c r="B1160" s="493"/>
      <c r="C1160" s="572" t="s">
        <v>1446</v>
      </c>
      <c r="D1160" s="572" t="s">
        <v>199</v>
      </c>
      <c r="E1160" s="573" t="s">
        <v>2668</v>
      </c>
      <c r="F1160" s="574" t="s">
        <v>2669</v>
      </c>
      <c r="G1160" s="575" t="s">
        <v>290</v>
      </c>
      <c r="H1160" s="576">
        <v>351.80799999999999</v>
      </c>
      <c r="I1160" s="7"/>
      <c r="J1160" s="577">
        <f>ROUND(I1160*H1160,0)</f>
        <v>0</v>
      </c>
      <c r="K1160" s="574" t="s">
        <v>203</v>
      </c>
      <c r="L1160" s="493"/>
      <c r="M1160" s="578" t="s">
        <v>5</v>
      </c>
      <c r="N1160" s="579" t="s">
        <v>53</v>
      </c>
      <c r="O1160" s="494"/>
      <c r="P1160" s="580">
        <f>O1160*H1160</f>
        <v>0</v>
      </c>
      <c r="Q1160" s="580">
        <v>0</v>
      </c>
      <c r="R1160" s="580">
        <f>Q1160*H1160</f>
        <v>0</v>
      </c>
      <c r="S1160" s="580">
        <v>0</v>
      </c>
      <c r="T1160" s="581">
        <f>S1160*H1160</f>
        <v>0</v>
      </c>
      <c r="AR1160" s="482" t="s">
        <v>129</v>
      </c>
      <c r="AT1160" s="482" t="s">
        <v>199</v>
      </c>
      <c r="AU1160" s="482" t="s">
        <v>89</v>
      </c>
      <c r="AY1160" s="482" t="s">
        <v>197</v>
      </c>
      <c r="BE1160" s="582">
        <f>IF(N1160="základní",J1160,0)</f>
        <v>0</v>
      </c>
      <c r="BF1160" s="582">
        <f>IF(N1160="snížená",J1160,0)</f>
        <v>0</v>
      </c>
      <c r="BG1160" s="582">
        <f>IF(N1160="zákl. přenesená",J1160,0)</f>
        <v>0</v>
      </c>
      <c r="BH1160" s="582">
        <f>IF(N1160="sníž. přenesená",J1160,0)</f>
        <v>0</v>
      </c>
      <c r="BI1160" s="582">
        <f>IF(N1160="nulová",J1160,0)</f>
        <v>0</v>
      </c>
      <c r="BJ1160" s="482" t="s">
        <v>11</v>
      </c>
      <c r="BK1160" s="582">
        <f>ROUND(I1160*H1160,0)</f>
        <v>0</v>
      </c>
      <c r="BL1160" s="482" t="s">
        <v>129</v>
      </c>
      <c r="BM1160" s="482" t="s">
        <v>2670</v>
      </c>
    </row>
    <row r="1161" spans="2:65" s="599" customFormat="1">
      <c r="B1161" s="598"/>
      <c r="D1161" s="594" t="s">
        <v>205</v>
      </c>
      <c r="E1161" s="600" t="s">
        <v>5</v>
      </c>
      <c r="F1161" s="601" t="s">
        <v>2290</v>
      </c>
      <c r="H1161" s="600" t="s">
        <v>5</v>
      </c>
      <c r="L1161" s="598"/>
      <c r="M1161" s="602"/>
      <c r="N1161" s="603"/>
      <c r="O1161" s="603"/>
      <c r="P1161" s="603"/>
      <c r="Q1161" s="603"/>
      <c r="R1161" s="603"/>
      <c r="S1161" s="603"/>
      <c r="T1161" s="604"/>
      <c r="AT1161" s="600" t="s">
        <v>205</v>
      </c>
      <c r="AU1161" s="600" t="s">
        <v>89</v>
      </c>
      <c r="AV1161" s="599" t="s">
        <v>11</v>
      </c>
      <c r="AW1161" s="599" t="s">
        <v>43</v>
      </c>
      <c r="AX1161" s="599" t="s">
        <v>82</v>
      </c>
      <c r="AY1161" s="600" t="s">
        <v>197</v>
      </c>
    </row>
    <row r="1162" spans="2:65" s="599" customFormat="1">
      <c r="B1162" s="598"/>
      <c r="D1162" s="594" t="s">
        <v>205</v>
      </c>
      <c r="E1162" s="600" t="s">
        <v>5</v>
      </c>
      <c r="F1162" s="601" t="s">
        <v>2511</v>
      </c>
      <c r="H1162" s="600" t="s">
        <v>5</v>
      </c>
      <c r="L1162" s="598"/>
      <c r="M1162" s="602"/>
      <c r="N1162" s="603"/>
      <c r="O1162" s="603"/>
      <c r="P1162" s="603"/>
      <c r="Q1162" s="603"/>
      <c r="R1162" s="603"/>
      <c r="S1162" s="603"/>
      <c r="T1162" s="604"/>
      <c r="AT1162" s="600" t="s">
        <v>205</v>
      </c>
      <c r="AU1162" s="600" t="s">
        <v>89</v>
      </c>
      <c r="AV1162" s="599" t="s">
        <v>11</v>
      </c>
      <c r="AW1162" s="599" t="s">
        <v>43</v>
      </c>
      <c r="AX1162" s="599" t="s">
        <v>82</v>
      </c>
      <c r="AY1162" s="600" t="s">
        <v>197</v>
      </c>
    </row>
    <row r="1163" spans="2:65" s="606" customFormat="1">
      <c r="B1163" s="605"/>
      <c r="D1163" s="594" t="s">
        <v>205</v>
      </c>
      <c r="E1163" s="607" t="s">
        <v>5</v>
      </c>
      <c r="F1163" s="608" t="s">
        <v>2513</v>
      </c>
      <c r="H1163" s="609">
        <v>6.5209999999999999</v>
      </c>
      <c r="L1163" s="605"/>
      <c r="M1163" s="610"/>
      <c r="N1163" s="611"/>
      <c r="O1163" s="611"/>
      <c r="P1163" s="611"/>
      <c r="Q1163" s="611"/>
      <c r="R1163" s="611"/>
      <c r="S1163" s="611"/>
      <c r="T1163" s="612"/>
      <c r="AT1163" s="607" t="s">
        <v>205</v>
      </c>
      <c r="AU1163" s="607" t="s">
        <v>89</v>
      </c>
      <c r="AV1163" s="606" t="s">
        <v>89</v>
      </c>
      <c r="AW1163" s="606" t="s">
        <v>43</v>
      </c>
      <c r="AX1163" s="606" t="s">
        <v>82</v>
      </c>
      <c r="AY1163" s="607" t="s">
        <v>197</v>
      </c>
    </row>
    <row r="1164" spans="2:65" s="606" customFormat="1">
      <c r="B1164" s="605"/>
      <c r="D1164" s="594" t="s">
        <v>205</v>
      </c>
      <c r="E1164" s="607" t="s">
        <v>5</v>
      </c>
      <c r="F1164" s="608" t="s">
        <v>2526</v>
      </c>
      <c r="H1164" s="609">
        <v>10.61</v>
      </c>
      <c r="L1164" s="605"/>
      <c r="M1164" s="610"/>
      <c r="N1164" s="611"/>
      <c r="O1164" s="611"/>
      <c r="P1164" s="611"/>
      <c r="Q1164" s="611"/>
      <c r="R1164" s="611"/>
      <c r="S1164" s="611"/>
      <c r="T1164" s="612"/>
      <c r="AT1164" s="607" t="s">
        <v>205</v>
      </c>
      <c r="AU1164" s="607" t="s">
        <v>89</v>
      </c>
      <c r="AV1164" s="606" t="s">
        <v>89</v>
      </c>
      <c r="AW1164" s="606" t="s">
        <v>43</v>
      </c>
      <c r="AX1164" s="606" t="s">
        <v>82</v>
      </c>
      <c r="AY1164" s="607" t="s">
        <v>197</v>
      </c>
    </row>
    <row r="1165" spans="2:65" s="622" customFormat="1">
      <c r="B1165" s="621"/>
      <c r="D1165" s="594" t="s">
        <v>205</v>
      </c>
      <c r="E1165" s="623" t="s">
        <v>5</v>
      </c>
      <c r="F1165" s="624" t="s">
        <v>2527</v>
      </c>
      <c r="H1165" s="625">
        <v>17.131</v>
      </c>
      <c r="L1165" s="621"/>
      <c r="M1165" s="626"/>
      <c r="N1165" s="627"/>
      <c r="O1165" s="627"/>
      <c r="P1165" s="627"/>
      <c r="Q1165" s="627"/>
      <c r="R1165" s="627"/>
      <c r="S1165" s="627"/>
      <c r="T1165" s="628"/>
      <c r="AT1165" s="623" t="s">
        <v>205</v>
      </c>
      <c r="AU1165" s="623" t="s">
        <v>89</v>
      </c>
      <c r="AV1165" s="622" t="s">
        <v>114</v>
      </c>
      <c r="AW1165" s="622" t="s">
        <v>43</v>
      </c>
      <c r="AX1165" s="622" t="s">
        <v>82</v>
      </c>
      <c r="AY1165" s="623" t="s">
        <v>197</v>
      </c>
    </row>
    <row r="1166" spans="2:65" s="606" customFormat="1">
      <c r="B1166" s="605"/>
      <c r="D1166" s="594" t="s">
        <v>205</v>
      </c>
      <c r="E1166" s="607" t="s">
        <v>5</v>
      </c>
      <c r="F1166" s="608" t="s">
        <v>2513</v>
      </c>
      <c r="H1166" s="609">
        <v>6.5209999999999999</v>
      </c>
      <c r="L1166" s="605"/>
      <c r="M1166" s="610"/>
      <c r="N1166" s="611"/>
      <c r="O1166" s="611"/>
      <c r="P1166" s="611"/>
      <c r="Q1166" s="611"/>
      <c r="R1166" s="611"/>
      <c r="S1166" s="611"/>
      <c r="T1166" s="612"/>
      <c r="AT1166" s="607" t="s">
        <v>205</v>
      </c>
      <c r="AU1166" s="607" t="s">
        <v>89</v>
      </c>
      <c r="AV1166" s="606" t="s">
        <v>89</v>
      </c>
      <c r="AW1166" s="606" t="s">
        <v>43</v>
      </c>
      <c r="AX1166" s="606" t="s">
        <v>82</v>
      </c>
      <c r="AY1166" s="607" t="s">
        <v>197</v>
      </c>
    </row>
    <row r="1167" spans="2:65" s="606" customFormat="1">
      <c r="B1167" s="605"/>
      <c r="D1167" s="594" t="s">
        <v>205</v>
      </c>
      <c r="E1167" s="607" t="s">
        <v>5</v>
      </c>
      <c r="F1167" s="608" t="s">
        <v>2526</v>
      </c>
      <c r="H1167" s="609">
        <v>10.61</v>
      </c>
      <c r="L1167" s="605"/>
      <c r="M1167" s="610"/>
      <c r="N1167" s="611"/>
      <c r="O1167" s="611"/>
      <c r="P1167" s="611"/>
      <c r="Q1167" s="611"/>
      <c r="R1167" s="611"/>
      <c r="S1167" s="611"/>
      <c r="T1167" s="612"/>
      <c r="AT1167" s="607" t="s">
        <v>205</v>
      </c>
      <c r="AU1167" s="607" t="s">
        <v>89</v>
      </c>
      <c r="AV1167" s="606" t="s">
        <v>89</v>
      </c>
      <c r="AW1167" s="606" t="s">
        <v>43</v>
      </c>
      <c r="AX1167" s="606" t="s">
        <v>82</v>
      </c>
      <c r="AY1167" s="607" t="s">
        <v>197</v>
      </c>
    </row>
    <row r="1168" spans="2:65" s="622" customFormat="1">
      <c r="B1168" s="621"/>
      <c r="D1168" s="594" t="s">
        <v>205</v>
      </c>
      <c r="E1168" s="623" t="s">
        <v>5</v>
      </c>
      <c r="F1168" s="624" t="s">
        <v>2528</v>
      </c>
      <c r="H1168" s="625">
        <v>17.131</v>
      </c>
      <c r="L1168" s="621"/>
      <c r="M1168" s="626"/>
      <c r="N1168" s="627"/>
      <c r="O1168" s="627"/>
      <c r="P1168" s="627"/>
      <c r="Q1168" s="627"/>
      <c r="R1168" s="627"/>
      <c r="S1168" s="627"/>
      <c r="T1168" s="628"/>
      <c r="AT1168" s="623" t="s">
        <v>205</v>
      </c>
      <c r="AU1168" s="623" t="s">
        <v>89</v>
      </c>
      <c r="AV1168" s="622" t="s">
        <v>114</v>
      </c>
      <c r="AW1168" s="622" t="s">
        <v>43</v>
      </c>
      <c r="AX1168" s="622" t="s">
        <v>82</v>
      </c>
      <c r="AY1168" s="623" t="s">
        <v>197</v>
      </c>
    </row>
    <row r="1169" spans="2:51" s="606" customFormat="1">
      <c r="B1169" s="605"/>
      <c r="D1169" s="594" t="s">
        <v>205</v>
      </c>
      <c r="E1169" s="607" t="s">
        <v>5</v>
      </c>
      <c r="F1169" s="608" t="s">
        <v>2513</v>
      </c>
      <c r="H1169" s="609">
        <v>6.5209999999999999</v>
      </c>
      <c r="L1169" s="605"/>
      <c r="M1169" s="610"/>
      <c r="N1169" s="611"/>
      <c r="O1169" s="611"/>
      <c r="P1169" s="611"/>
      <c r="Q1169" s="611"/>
      <c r="R1169" s="611"/>
      <c r="S1169" s="611"/>
      <c r="T1169" s="612"/>
      <c r="AT1169" s="607" t="s">
        <v>205</v>
      </c>
      <c r="AU1169" s="607" t="s">
        <v>89</v>
      </c>
      <c r="AV1169" s="606" t="s">
        <v>89</v>
      </c>
      <c r="AW1169" s="606" t="s">
        <v>43</v>
      </c>
      <c r="AX1169" s="606" t="s">
        <v>82</v>
      </c>
      <c r="AY1169" s="607" t="s">
        <v>197</v>
      </c>
    </row>
    <row r="1170" spans="2:51" s="606" customFormat="1">
      <c r="B1170" s="605"/>
      <c r="D1170" s="594" t="s">
        <v>205</v>
      </c>
      <c r="E1170" s="607" t="s">
        <v>5</v>
      </c>
      <c r="F1170" s="608" t="s">
        <v>2526</v>
      </c>
      <c r="H1170" s="609">
        <v>10.61</v>
      </c>
      <c r="L1170" s="605"/>
      <c r="M1170" s="610"/>
      <c r="N1170" s="611"/>
      <c r="O1170" s="611"/>
      <c r="P1170" s="611"/>
      <c r="Q1170" s="611"/>
      <c r="R1170" s="611"/>
      <c r="S1170" s="611"/>
      <c r="T1170" s="612"/>
      <c r="AT1170" s="607" t="s">
        <v>205</v>
      </c>
      <c r="AU1170" s="607" t="s">
        <v>89</v>
      </c>
      <c r="AV1170" s="606" t="s">
        <v>89</v>
      </c>
      <c r="AW1170" s="606" t="s">
        <v>43</v>
      </c>
      <c r="AX1170" s="606" t="s">
        <v>82</v>
      </c>
      <c r="AY1170" s="607" t="s">
        <v>197</v>
      </c>
    </row>
    <row r="1171" spans="2:51" s="622" customFormat="1">
      <c r="B1171" s="621"/>
      <c r="D1171" s="594" t="s">
        <v>205</v>
      </c>
      <c r="E1171" s="623" t="s">
        <v>5</v>
      </c>
      <c r="F1171" s="624" t="s">
        <v>2529</v>
      </c>
      <c r="H1171" s="625">
        <v>17.131</v>
      </c>
      <c r="L1171" s="621"/>
      <c r="M1171" s="626"/>
      <c r="N1171" s="627"/>
      <c r="O1171" s="627"/>
      <c r="P1171" s="627"/>
      <c r="Q1171" s="627"/>
      <c r="R1171" s="627"/>
      <c r="S1171" s="627"/>
      <c r="T1171" s="628"/>
      <c r="AT1171" s="623" t="s">
        <v>205</v>
      </c>
      <c r="AU1171" s="623" t="s">
        <v>89</v>
      </c>
      <c r="AV1171" s="622" t="s">
        <v>114</v>
      </c>
      <c r="AW1171" s="622" t="s">
        <v>43</v>
      </c>
      <c r="AX1171" s="622" t="s">
        <v>82</v>
      </c>
      <c r="AY1171" s="623" t="s">
        <v>197</v>
      </c>
    </row>
    <row r="1172" spans="2:51" s="606" customFormat="1">
      <c r="B1172" s="605"/>
      <c r="D1172" s="594" t="s">
        <v>205</v>
      </c>
      <c r="E1172" s="607" t="s">
        <v>5</v>
      </c>
      <c r="F1172" s="608" t="s">
        <v>2513</v>
      </c>
      <c r="H1172" s="609">
        <v>6.5209999999999999</v>
      </c>
      <c r="L1172" s="605"/>
      <c r="M1172" s="610"/>
      <c r="N1172" s="611"/>
      <c r="O1172" s="611"/>
      <c r="P1172" s="611"/>
      <c r="Q1172" s="611"/>
      <c r="R1172" s="611"/>
      <c r="S1172" s="611"/>
      <c r="T1172" s="612"/>
      <c r="AT1172" s="607" t="s">
        <v>205</v>
      </c>
      <c r="AU1172" s="607" t="s">
        <v>89</v>
      </c>
      <c r="AV1172" s="606" t="s">
        <v>89</v>
      </c>
      <c r="AW1172" s="606" t="s">
        <v>43</v>
      </c>
      <c r="AX1172" s="606" t="s">
        <v>82</v>
      </c>
      <c r="AY1172" s="607" t="s">
        <v>197</v>
      </c>
    </row>
    <row r="1173" spans="2:51" s="606" customFormat="1">
      <c r="B1173" s="605"/>
      <c r="D1173" s="594" t="s">
        <v>205</v>
      </c>
      <c r="E1173" s="607" t="s">
        <v>5</v>
      </c>
      <c r="F1173" s="608" t="s">
        <v>2526</v>
      </c>
      <c r="H1173" s="609">
        <v>10.61</v>
      </c>
      <c r="L1173" s="605"/>
      <c r="M1173" s="610"/>
      <c r="N1173" s="611"/>
      <c r="O1173" s="611"/>
      <c r="P1173" s="611"/>
      <c r="Q1173" s="611"/>
      <c r="R1173" s="611"/>
      <c r="S1173" s="611"/>
      <c r="T1173" s="612"/>
      <c r="AT1173" s="607" t="s">
        <v>205</v>
      </c>
      <c r="AU1173" s="607" t="s">
        <v>89</v>
      </c>
      <c r="AV1173" s="606" t="s">
        <v>89</v>
      </c>
      <c r="AW1173" s="606" t="s">
        <v>43</v>
      </c>
      <c r="AX1173" s="606" t="s">
        <v>82</v>
      </c>
      <c r="AY1173" s="607" t="s">
        <v>197</v>
      </c>
    </row>
    <row r="1174" spans="2:51" s="622" customFormat="1">
      <c r="B1174" s="621"/>
      <c r="D1174" s="594" t="s">
        <v>205</v>
      </c>
      <c r="E1174" s="623" t="s">
        <v>5</v>
      </c>
      <c r="F1174" s="624" t="s">
        <v>2530</v>
      </c>
      <c r="H1174" s="625">
        <v>17.131</v>
      </c>
      <c r="L1174" s="621"/>
      <c r="M1174" s="626"/>
      <c r="N1174" s="627"/>
      <c r="O1174" s="627"/>
      <c r="P1174" s="627"/>
      <c r="Q1174" s="627"/>
      <c r="R1174" s="627"/>
      <c r="S1174" s="627"/>
      <c r="T1174" s="628"/>
      <c r="AT1174" s="623" t="s">
        <v>205</v>
      </c>
      <c r="AU1174" s="623" t="s">
        <v>89</v>
      </c>
      <c r="AV1174" s="622" t="s">
        <v>114</v>
      </c>
      <c r="AW1174" s="622" t="s">
        <v>43</v>
      </c>
      <c r="AX1174" s="622" t="s">
        <v>82</v>
      </c>
      <c r="AY1174" s="623" t="s">
        <v>197</v>
      </c>
    </row>
    <row r="1175" spans="2:51" s="606" customFormat="1">
      <c r="B1175" s="605"/>
      <c r="D1175" s="594" t="s">
        <v>205</v>
      </c>
      <c r="E1175" s="607" t="s">
        <v>5</v>
      </c>
      <c r="F1175" s="608" t="s">
        <v>2513</v>
      </c>
      <c r="H1175" s="609">
        <v>6.5209999999999999</v>
      </c>
      <c r="L1175" s="605"/>
      <c r="M1175" s="610"/>
      <c r="N1175" s="611"/>
      <c r="O1175" s="611"/>
      <c r="P1175" s="611"/>
      <c r="Q1175" s="611"/>
      <c r="R1175" s="611"/>
      <c r="S1175" s="611"/>
      <c r="T1175" s="612"/>
      <c r="AT1175" s="607" t="s">
        <v>205</v>
      </c>
      <c r="AU1175" s="607" t="s">
        <v>89</v>
      </c>
      <c r="AV1175" s="606" t="s">
        <v>89</v>
      </c>
      <c r="AW1175" s="606" t="s">
        <v>43</v>
      </c>
      <c r="AX1175" s="606" t="s">
        <v>82</v>
      </c>
      <c r="AY1175" s="607" t="s">
        <v>197</v>
      </c>
    </row>
    <row r="1176" spans="2:51" s="606" customFormat="1">
      <c r="B1176" s="605"/>
      <c r="D1176" s="594" t="s">
        <v>205</v>
      </c>
      <c r="E1176" s="607" t="s">
        <v>5</v>
      </c>
      <c r="F1176" s="608" t="s">
        <v>2526</v>
      </c>
      <c r="H1176" s="609">
        <v>10.61</v>
      </c>
      <c r="L1176" s="605"/>
      <c r="M1176" s="610"/>
      <c r="N1176" s="611"/>
      <c r="O1176" s="611"/>
      <c r="P1176" s="611"/>
      <c r="Q1176" s="611"/>
      <c r="R1176" s="611"/>
      <c r="S1176" s="611"/>
      <c r="T1176" s="612"/>
      <c r="AT1176" s="607" t="s">
        <v>205</v>
      </c>
      <c r="AU1176" s="607" t="s">
        <v>89</v>
      </c>
      <c r="AV1176" s="606" t="s">
        <v>89</v>
      </c>
      <c r="AW1176" s="606" t="s">
        <v>43</v>
      </c>
      <c r="AX1176" s="606" t="s">
        <v>82</v>
      </c>
      <c r="AY1176" s="607" t="s">
        <v>197</v>
      </c>
    </row>
    <row r="1177" spans="2:51" s="622" customFormat="1">
      <c r="B1177" s="621"/>
      <c r="D1177" s="594" t="s">
        <v>205</v>
      </c>
      <c r="E1177" s="623" t="s">
        <v>5</v>
      </c>
      <c r="F1177" s="624" t="s">
        <v>2531</v>
      </c>
      <c r="H1177" s="625">
        <v>17.131</v>
      </c>
      <c r="L1177" s="621"/>
      <c r="M1177" s="626"/>
      <c r="N1177" s="627"/>
      <c r="O1177" s="627"/>
      <c r="P1177" s="627"/>
      <c r="Q1177" s="627"/>
      <c r="R1177" s="627"/>
      <c r="S1177" s="627"/>
      <c r="T1177" s="628"/>
      <c r="AT1177" s="623" t="s">
        <v>205</v>
      </c>
      <c r="AU1177" s="623" t="s">
        <v>89</v>
      </c>
      <c r="AV1177" s="622" t="s">
        <v>114</v>
      </c>
      <c r="AW1177" s="622" t="s">
        <v>43</v>
      </c>
      <c r="AX1177" s="622" t="s">
        <v>82</v>
      </c>
      <c r="AY1177" s="623" t="s">
        <v>197</v>
      </c>
    </row>
    <row r="1178" spans="2:51" s="606" customFormat="1">
      <c r="B1178" s="605"/>
      <c r="D1178" s="594" t="s">
        <v>205</v>
      </c>
      <c r="E1178" s="607" t="s">
        <v>5</v>
      </c>
      <c r="F1178" s="608" t="s">
        <v>2519</v>
      </c>
      <c r="H1178" s="609">
        <v>10.32</v>
      </c>
      <c r="L1178" s="605"/>
      <c r="M1178" s="610"/>
      <c r="N1178" s="611"/>
      <c r="O1178" s="611"/>
      <c r="P1178" s="611"/>
      <c r="Q1178" s="611"/>
      <c r="R1178" s="611"/>
      <c r="S1178" s="611"/>
      <c r="T1178" s="612"/>
      <c r="AT1178" s="607" t="s">
        <v>205</v>
      </c>
      <c r="AU1178" s="607" t="s">
        <v>89</v>
      </c>
      <c r="AV1178" s="606" t="s">
        <v>89</v>
      </c>
      <c r="AW1178" s="606" t="s">
        <v>43</v>
      </c>
      <c r="AX1178" s="606" t="s">
        <v>82</v>
      </c>
      <c r="AY1178" s="607" t="s">
        <v>197</v>
      </c>
    </row>
    <row r="1179" spans="2:51" s="606" customFormat="1">
      <c r="B1179" s="605"/>
      <c r="D1179" s="594" t="s">
        <v>205</v>
      </c>
      <c r="E1179" s="607" t="s">
        <v>5</v>
      </c>
      <c r="F1179" s="608" t="s">
        <v>2532</v>
      </c>
      <c r="H1179" s="609">
        <v>6.8419999999999996</v>
      </c>
      <c r="L1179" s="605"/>
      <c r="M1179" s="610"/>
      <c r="N1179" s="611"/>
      <c r="O1179" s="611"/>
      <c r="P1179" s="611"/>
      <c r="Q1179" s="611"/>
      <c r="R1179" s="611"/>
      <c r="S1179" s="611"/>
      <c r="T1179" s="612"/>
      <c r="AT1179" s="607" t="s">
        <v>205</v>
      </c>
      <c r="AU1179" s="607" t="s">
        <v>89</v>
      </c>
      <c r="AV1179" s="606" t="s">
        <v>89</v>
      </c>
      <c r="AW1179" s="606" t="s">
        <v>43</v>
      </c>
      <c r="AX1179" s="606" t="s">
        <v>82</v>
      </c>
      <c r="AY1179" s="607" t="s">
        <v>197</v>
      </c>
    </row>
    <row r="1180" spans="2:51" s="622" customFormat="1">
      <c r="B1180" s="621"/>
      <c r="D1180" s="594" t="s">
        <v>205</v>
      </c>
      <c r="E1180" s="623" t="s">
        <v>5</v>
      </c>
      <c r="F1180" s="624" t="s">
        <v>2236</v>
      </c>
      <c r="H1180" s="625">
        <v>17.161999999999999</v>
      </c>
      <c r="L1180" s="621"/>
      <c r="M1180" s="626"/>
      <c r="N1180" s="627"/>
      <c r="O1180" s="627"/>
      <c r="P1180" s="627"/>
      <c r="Q1180" s="627"/>
      <c r="R1180" s="627"/>
      <c r="S1180" s="627"/>
      <c r="T1180" s="628"/>
      <c r="AT1180" s="623" t="s">
        <v>205</v>
      </c>
      <c r="AU1180" s="623" t="s">
        <v>89</v>
      </c>
      <c r="AV1180" s="622" t="s">
        <v>114</v>
      </c>
      <c r="AW1180" s="622" t="s">
        <v>43</v>
      </c>
      <c r="AX1180" s="622" t="s">
        <v>82</v>
      </c>
      <c r="AY1180" s="623" t="s">
        <v>197</v>
      </c>
    </row>
    <row r="1181" spans="2:51" s="599" customFormat="1">
      <c r="B1181" s="598"/>
      <c r="D1181" s="594" t="s">
        <v>205</v>
      </c>
      <c r="E1181" s="600" t="s">
        <v>5</v>
      </c>
      <c r="F1181" s="601" t="s">
        <v>259</v>
      </c>
      <c r="H1181" s="600" t="s">
        <v>5</v>
      </c>
      <c r="L1181" s="598"/>
      <c r="M1181" s="602"/>
      <c r="N1181" s="603"/>
      <c r="O1181" s="603"/>
      <c r="P1181" s="603"/>
      <c r="Q1181" s="603"/>
      <c r="R1181" s="603"/>
      <c r="S1181" s="603"/>
      <c r="T1181" s="604"/>
      <c r="AT1181" s="600" t="s">
        <v>205</v>
      </c>
      <c r="AU1181" s="600" t="s">
        <v>89</v>
      </c>
      <c r="AV1181" s="599" t="s">
        <v>11</v>
      </c>
      <c r="AW1181" s="599" t="s">
        <v>43</v>
      </c>
      <c r="AX1181" s="599" t="s">
        <v>82</v>
      </c>
      <c r="AY1181" s="600" t="s">
        <v>197</v>
      </c>
    </row>
    <row r="1182" spans="2:51" s="599" customFormat="1">
      <c r="B1182" s="598"/>
      <c r="D1182" s="594" t="s">
        <v>205</v>
      </c>
      <c r="E1182" s="600" t="s">
        <v>5</v>
      </c>
      <c r="F1182" s="601" t="s">
        <v>2533</v>
      </c>
      <c r="H1182" s="600" t="s">
        <v>5</v>
      </c>
      <c r="L1182" s="598"/>
      <c r="M1182" s="602"/>
      <c r="N1182" s="603"/>
      <c r="O1182" s="603"/>
      <c r="P1182" s="603"/>
      <c r="Q1182" s="603"/>
      <c r="R1182" s="603"/>
      <c r="S1182" s="603"/>
      <c r="T1182" s="604"/>
      <c r="AT1182" s="600" t="s">
        <v>205</v>
      </c>
      <c r="AU1182" s="600" t="s">
        <v>89</v>
      </c>
      <c r="AV1182" s="599" t="s">
        <v>11</v>
      </c>
      <c r="AW1182" s="599" t="s">
        <v>43</v>
      </c>
      <c r="AX1182" s="599" t="s">
        <v>82</v>
      </c>
      <c r="AY1182" s="600" t="s">
        <v>197</v>
      </c>
    </row>
    <row r="1183" spans="2:51" s="606" customFormat="1">
      <c r="B1183" s="605"/>
      <c r="D1183" s="594" t="s">
        <v>205</v>
      </c>
      <c r="E1183" s="607" t="s">
        <v>5</v>
      </c>
      <c r="F1183" s="608" t="s">
        <v>2534</v>
      </c>
      <c r="H1183" s="609">
        <v>126.1</v>
      </c>
      <c r="L1183" s="605"/>
      <c r="M1183" s="610"/>
      <c r="N1183" s="611"/>
      <c r="O1183" s="611"/>
      <c r="P1183" s="611"/>
      <c r="Q1183" s="611"/>
      <c r="R1183" s="611"/>
      <c r="S1183" s="611"/>
      <c r="T1183" s="612"/>
      <c r="AT1183" s="607" t="s">
        <v>205</v>
      </c>
      <c r="AU1183" s="607" t="s">
        <v>89</v>
      </c>
      <c r="AV1183" s="606" t="s">
        <v>89</v>
      </c>
      <c r="AW1183" s="606" t="s">
        <v>43</v>
      </c>
      <c r="AX1183" s="606" t="s">
        <v>82</v>
      </c>
      <c r="AY1183" s="607" t="s">
        <v>197</v>
      </c>
    </row>
    <row r="1184" spans="2:51" s="606" customFormat="1">
      <c r="B1184" s="605"/>
      <c r="D1184" s="594" t="s">
        <v>205</v>
      </c>
      <c r="E1184" s="607" t="s">
        <v>5</v>
      </c>
      <c r="F1184" s="608" t="s">
        <v>2535</v>
      </c>
      <c r="H1184" s="609">
        <v>7.7910000000000004</v>
      </c>
      <c r="L1184" s="605"/>
      <c r="M1184" s="610"/>
      <c r="N1184" s="611"/>
      <c r="O1184" s="611"/>
      <c r="P1184" s="611"/>
      <c r="Q1184" s="611"/>
      <c r="R1184" s="611"/>
      <c r="S1184" s="611"/>
      <c r="T1184" s="612"/>
      <c r="AT1184" s="607" t="s">
        <v>205</v>
      </c>
      <c r="AU1184" s="607" t="s">
        <v>89</v>
      </c>
      <c r="AV1184" s="606" t="s">
        <v>89</v>
      </c>
      <c r="AW1184" s="606" t="s">
        <v>43</v>
      </c>
      <c r="AX1184" s="606" t="s">
        <v>82</v>
      </c>
      <c r="AY1184" s="607" t="s">
        <v>197</v>
      </c>
    </row>
    <row r="1185" spans="2:65" s="622" customFormat="1">
      <c r="B1185" s="621"/>
      <c r="D1185" s="594" t="s">
        <v>205</v>
      </c>
      <c r="E1185" s="623" t="s">
        <v>5</v>
      </c>
      <c r="F1185" s="624" t="s">
        <v>2055</v>
      </c>
      <c r="H1185" s="625">
        <v>133.89099999999999</v>
      </c>
      <c r="L1185" s="621"/>
      <c r="M1185" s="626"/>
      <c r="N1185" s="627"/>
      <c r="O1185" s="627"/>
      <c r="P1185" s="627"/>
      <c r="Q1185" s="627"/>
      <c r="R1185" s="627"/>
      <c r="S1185" s="627"/>
      <c r="T1185" s="628"/>
      <c r="AT1185" s="623" t="s">
        <v>205</v>
      </c>
      <c r="AU1185" s="623" t="s">
        <v>89</v>
      </c>
      <c r="AV1185" s="622" t="s">
        <v>114</v>
      </c>
      <c r="AW1185" s="622" t="s">
        <v>43</v>
      </c>
      <c r="AX1185" s="622" t="s">
        <v>82</v>
      </c>
      <c r="AY1185" s="623" t="s">
        <v>197</v>
      </c>
    </row>
    <row r="1186" spans="2:65" s="599" customFormat="1">
      <c r="B1186" s="598"/>
      <c r="D1186" s="594" t="s">
        <v>205</v>
      </c>
      <c r="E1186" s="600" t="s">
        <v>5</v>
      </c>
      <c r="F1186" s="601" t="s">
        <v>2283</v>
      </c>
      <c r="H1186" s="600" t="s">
        <v>5</v>
      </c>
      <c r="L1186" s="598"/>
      <c r="M1186" s="602"/>
      <c r="N1186" s="603"/>
      <c r="O1186" s="603"/>
      <c r="P1186" s="603"/>
      <c r="Q1186" s="603"/>
      <c r="R1186" s="603"/>
      <c r="S1186" s="603"/>
      <c r="T1186" s="604"/>
      <c r="AT1186" s="600" t="s">
        <v>205</v>
      </c>
      <c r="AU1186" s="600" t="s">
        <v>89</v>
      </c>
      <c r="AV1186" s="599" t="s">
        <v>11</v>
      </c>
      <c r="AW1186" s="599" t="s">
        <v>43</v>
      </c>
      <c r="AX1186" s="599" t="s">
        <v>82</v>
      </c>
      <c r="AY1186" s="600" t="s">
        <v>197</v>
      </c>
    </row>
    <row r="1187" spans="2:65" s="599" customFormat="1">
      <c r="B1187" s="598"/>
      <c r="D1187" s="594" t="s">
        <v>205</v>
      </c>
      <c r="E1187" s="600" t="s">
        <v>5</v>
      </c>
      <c r="F1187" s="601" t="s">
        <v>2523</v>
      </c>
      <c r="H1187" s="600" t="s">
        <v>5</v>
      </c>
      <c r="L1187" s="598"/>
      <c r="M1187" s="602"/>
      <c r="N1187" s="603"/>
      <c r="O1187" s="603"/>
      <c r="P1187" s="603"/>
      <c r="Q1187" s="603"/>
      <c r="R1187" s="603"/>
      <c r="S1187" s="603"/>
      <c r="T1187" s="604"/>
      <c r="AT1187" s="600" t="s">
        <v>205</v>
      </c>
      <c r="AU1187" s="600" t="s">
        <v>89</v>
      </c>
      <c r="AV1187" s="599" t="s">
        <v>11</v>
      </c>
      <c r="AW1187" s="599" t="s">
        <v>43</v>
      </c>
      <c r="AX1187" s="599" t="s">
        <v>82</v>
      </c>
      <c r="AY1187" s="600" t="s">
        <v>197</v>
      </c>
    </row>
    <row r="1188" spans="2:65" s="606" customFormat="1">
      <c r="B1188" s="605"/>
      <c r="D1188" s="594" t="s">
        <v>205</v>
      </c>
      <c r="E1188" s="607" t="s">
        <v>5</v>
      </c>
      <c r="F1188" s="608" t="s">
        <v>2536</v>
      </c>
      <c r="H1188" s="609">
        <v>13.815</v>
      </c>
      <c r="L1188" s="605"/>
      <c r="M1188" s="610"/>
      <c r="N1188" s="611"/>
      <c r="O1188" s="611"/>
      <c r="P1188" s="611"/>
      <c r="Q1188" s="611"/>
      <c r="R1188" s="611"/>
      <c r="S1188" s="611"/>
      <c r="T1188" s="612"/>
      <c r="AT1188" s="607" t="s">
        <v>205</v>
      </c>
      <c r="AU1188" s="607" t="s">
        <v>89</v>
      </c>
      <c r="AV1188" s="606" t="s">
        <v>89</v>
      </c>
      <c r="AW1188" s="606" t="s">
        <v>43</v>
      </c>
      <c r="AX1188" s="606" t="s">
        <v>82</v>
      </c>
      <c r="AY1188" s="607" t="s">
        <v>197</v>
      </c>
    </row>
    <row r="1189" spans="2:65" s="606" customFormat="1">
      <c r="B1189" s="605"/>
      <c r="D1189" s="594" t="s">
        <v>205</v>
      </c>
      <c r="E1189" s="607" t="s">
        <v>5</v>
      </c>
      <c r="F1189" s="608" t="s">
        <v>2537</v>
      </c>
      <c r="H1189" s="609">
        <v>101.285</v>
      </c>
      <c r="L1189" s="605"/>
      <c r="M1189" s="610"/>
      <c r="N1189" s="611"/>
      <c r="O1189" s="611"/>
      <c r="P1189" s="611"/>
      <c r="Q1189" s="611"/>
      <c r="R1189" s="611"/>
      <c r="S1189" s="611"/>
      <c r="T1189" s="612"/>
      <c r="AT1189" s="607" t="s">
        <v>205</v>
      </c>
      <c r="AU1189" s="607" t="s">
        <v>89</v>
      </c>
      <c r="AV1189" s="606" t="s">
        <v>89</v>
      </c>
      <c r="AW1189" s="606" t="s">
        <v>43</v>
      </c>
      <c r="AX1189" s="606" t="s">
        <v>82</v>
      </c>
      <c r="AY1189" s="607" t="s">
        <v>197</v>
      </c>
    </row>
    <row r="1190" spans="2:65" s="622" customFormat="1">
      <c r="B1190" s="621"/>
      <c r="D1190" s="594" t="s">
        <v>205</v>
      </c>
      <c r="E1190" s="623" t="s">
        <v>5</v>
      </c>
      <c r="F1190" s="624" t="s">
        <v>2236</v>
      </c>
      <c r="H1190" s="625">
        <v>115.1</v>
      </c>
      <c r="L1190" s="621"/>
      <c r="M1190" s="626"/>
      <c r="N1190" s="627"/>
      <c r="O1190" s="627"/>
      <c r="P1190" s="627"/>
      <c r="Q1190" s="627"/>
      <c r="R1190" s="627"/>
      <c r="S1190" s="627"/>
      <c r="T1190" s="628"/>
      <c r="AT1190" s="623" t="s">
        <v>205</v>
      </c>
      <c r="AU1190" s="623" t="s">
        <v>89</v>
      </c>
      <c r="AV1190" s="622" t="s">
        <v>114</v>
      </c>
      <c r="AW1190" s="622" t="s">
        <v>43</v>
      </c>
      <c r="AX1190" s="622" t="s">
        <v>82</v>
      </c>
      <c r="AY1190" s="623" t="s">
        <v>197</v>
      </c>
    </row>
    <row r="1191" spans="2:65" s="614" customFormat="1">
      <c r="B1191" s="613"/>
      <c r="D1191" s="594" t="s">
        <v>205</v>
      </c>
      <c r="E1191" s="615" t="s">
        <v>5</v>
      </c>
      <c r="F1191" s="616" t="s">
        <v>210</v>
      </c>
      <c r="H1191" s="617">
        <v>351.80799999999999</v>
      </c>
      <c r="L1191" s="613"/>
      <c r="M1191" s="618"/>
      <c r="N1191" s="619"/>
      <c r="O1191" s="619"/>
      <c r="P1191" s="619"/>
      <c r="Q1191" s="619"/>
      <c r="R1191" s="619"/>
      <c r="S1191" s="619"/>
      <c r="T1191" s="620"/>
      <c r="AT1191" s="615" t="s">
        <v>205</v>
      </c>
      <c r="AU1191" s="615" t="s">
        <v>89</v>
      </c>
      <c r="AV1191" s="614" t="s">
        <v>129</v>
      </c>
      <c r="AW1191" s="614" t="s">
        <v>43</v>
      </c>
      <c r="AX1191" s="614" t="s">
        <v>11</v>
      </c>
      <c r="AY1191" s="615" t="s">
        <v>197</v>
      </c>
    </row>
    <row r="1192" spans="2:65" s="492" customFormat="1" ht="51" customHeight="1">
      <c r="B1192" s="493"/>
      <c r="C1192" s="572" t="s">
        <v>1456</v>
      </c>
      <c r="D1192" s="572" t="s">
        <v>199</v>
      </c>
      <c r="E1192" s="573" t="s">
        <v>2671</v>
      </c>
      <c r="F1192" s="574" t="s">
        <v>2672</v>
      </c>
      <c r="G1192" s="575" t="s">
        <v>290</v>
      </c>
      <c r="H1192" s="576">
        <v>2195.2800000000002</v>
      </c>
      <c r="I1192" s="7"/>
      <c r="J1192" s="577">
        <f>ROUND(I1192*H1192,0)</f>
        <v>0</v>
      </c>
      <c r="K1192" s="574" t="s">
        <v>203</v>
      </c>
      <c r="L1192" s="493"/>
      <c r="M1192" s="578" t="s">
        <v>5</v>
      </c>
      <c r="N1192" s="579" t="s">
        <v>53</v>
      </c>
      <c r="O1192" s="494"/>
      <c r="P1192" s="580">
        <f>O1192*H1192</f>
        <v>0</v>
      </c>
      <c r="Q1192" s="580">
        <v>2.0999999999999999E-3</v>
      </c>
      <c r="R1192" s="580">
        <f>Q1192*H1192</f>
        <v>4.6100880000000002</v>
      </c>
      <c r="S1192" s="580">
        <v>0</v>
      </c>
      <c r="T1192" s="581">
        <f>S1192*H1192</f>
        <v>0</v>
      </c>
      <c r="AR1192" s="482" t="s">
        <v>129</v>
      </c>
      <c r="AT1192" s="482" t="s">
        <v>199</v>
      </c>
      <c r="AU1192" s="482" t="s">
        <v>89</v>
      </c>
      <c r="AY1192" s="482" t="s">
        <v>197</v>
      </c>
      <c r="BE1192" s="582">
        <f>IF(N1192="základní",J1192,0)</f>
        <v>0</v>
      </c>
      <c r="BF1192" s="582">
        <f>IF(N1192="snížená",J1192,0)</f>
        <v>0</v>
      </c>
      <c r="BG1192" s="582">
        <f>IF(N1192="zákl. přenesená",J1192,0)</f>
        <v>0</v>
      </c>
      <c r="BH1192" s="582">
        <f>IF(N1192="sníž. přenesená",J1192,0)</f>
        <v>0</v>
      </c>
      <c r="BI1192" s="582">
        <f>IF(N1192="nulová",J1192,0)</f>
        <v>0</v>
      </c>
      <c r="BJ1192" s="482" t="s">
        <v>11</v>
      </c>
      <c r="BK1192" s="582">
        <f>ROUND(I1192*H1192,0)</f>
        <v>0</v>
      </c>
      <c r="BL1192" s="482" t="s">
        <v>129</v>
      </c>
      <c r="BM1192" s="482" t="s">
        <v>2673</v>
      </c>
    </row>
    <row r="1193" spans="2:65" s="599" customFormat="1">
      <c r="B1193" s="598"/>
      <c r="D1193" s="594" t="s">
        <v>205</v>
      </c>
      <c r="E1193" s="600" t="s">
        <v>5</v>
      </c>
      <c r="F1193" s="601" t="s">
        <v>2674</v>
      </c>
      <c r="H1193" s="600" t="s">
        <v>5</v>
      </c>
      <c r="L1193" s="598"/>
      <c r="M1193" s="602"/>
      <c r="N1193" s="603"/>
      <c r="O1193" s="603"/>
      <c r="P1193" s="603"/>
      <c r="Q1193" s="603"/>
      <c r="R1193" s="603"/>
      <c r="S1193" s="603"/>
      <c r="T1193" s="604"/>
      <c r="AT1193" s="600" t="s">
        <v>205</v>
      </c>
      <c r="AU1193" s="600" t="s">
        <v>89</v>
      </c>
      <c r="AV1193" s="599" t="s">
        <v>11</v>
      </c>
      <c r="AW1193" s="599" t="s">
        <v>43</v>
      </c>
      <c r="AX1193" s="599" t="s">
        <v>82</v>
      </c>
      <c r="AY1193" s="600" t="s">
        <v>197</v>
      </c>
    </row>
    <row r="1194" spans="2:65" s="599" customFormat="1">
      <c r="B1194" s="598"/>
      <c r="D1194" s="594" t="s">
        <v>205</v>
      </c>
      <c r="E1194" s="600" t="s">
        <v>5</v>
      </c>
      <c r="F1194" s="601" t="s">
        <v>215</v>
      </c>
      <c r="H1194" s="600" t="s">
        <v>5</v>
      </c>
      <c r="L1194" s="598"/>
      <c r="M1194" s="602"/>
      <c r="N1194" s="603"/>
      <c r="O1194" s="603"/>
      <c r="P1194" s="603"/>
      <c r="Q1194" s="603"/>
      <c r="R1194" s="603"/>
      <c r="S1194" s="603"/>
      <c r="T1194" s="604"/>
      <c r="AT1194" s="600" t="s">
        <v>205</v>
      </c>
      <c r="AU1194" s="600" t="s">
        <v>89</v>
      </c>
      <c r="AV1194" s="599" t="s">
        <v>11</v>
      </c>
      <c r="AW1194" s="599" t="s">
        <v>43</v>
      </c>
      <c r="AX1194" s="599" t="s">
        <v>82</v>
      </c>
      <c r="AY1194" s="600" t="s">
        <v>197</v>
      </c>
    </row>
    <row r="1195" spans="2:65" s="599" customFormat="1">
      <c r="B1195" s="598"/>
      <c r="D1195" s="594" t="s">
        <v>205</v>
      </c>
      <c r="E1195" s="600" t="s">
        <v>5</v>
      </c>
      <c r="F1195" s="601" t="s">
        <v>356</v>
      </c>
      <c r="H1195" s="600" t="s">
        <v>5</v>
      </c>
      <c r="L1195" s="598"/>
      <c r="M1195" s="602"/>
      <c r="N1195" s="603"/>
      <c r="O1195" s="603"/>
      <c r="P1195" s="603"/>
      <c r="Q1195" s="603"/>
      <c r="R1195" s="603"/>
      <c r="S1195" s="603"/>
      <c r="T1195" s="604"/>
      <c r="AT1195" s="600" t="s">
        <v>205</v>
      </c>
      <c r="AU1195" s="600" t="s">
        <v>89</v>
      </c>
      <c r="AV1195" s="599" t="s">
        <v>11</v>
      </c>
      <c r="AW1195" s="599" t="s">
        <v>43</v>
      </c>
      <c r="AX1195" s="599" t="s">
        <v>82</v>
      </c>
      <c r="AY1195" s="600" t="s">
        <v>197</v>
      </c>
    </row>
    <row r="1196" spans="2:65" s="606" customFormat="1" ht="27">
      <c r="B1196" s="605"/>
      <c r="D1196" s="594" t="s">
        <v>205</v>
      </c>
      <c r="E1196" s="607" t="s">
        <v>5</v>
      </c>
      <c r="F1196" s="608" t="s">
        <v>357</v>
      </c>
      <c r="H1196" s="609">
        <v>417.6</v>
      </c>
      <c r="L1196" s="605"/>
      <c r="M1196" s="610"/>
      <c r="N1196" s="611"/>
      <c r="O1196" s="611"/>
      <c r="P1196" s="611"/>
      <c r="Q1196" s="611"/>
      <c r="R1196" s="611"/>
      <c r="S1196" s="611"/>
      <c r="T1196" s="612"/>
      <c r="AT1196" s="607" t="s">
        <v>205</v>
      </c>
      <c r="AU1196" s="607" t="s">
        <v>89</v>
      </c>
      <c r="AV1196" s="606" t="s">
        <v>89</v>
      </c>
      <c r="AW1196" s="606" t="s">
        <v>43</v>
      </c>
      <c r="AX1196" s="606" t="s">
        <v>82</v>
      </c>
      <c r="AY1196" s="607" t="s">
        <v>197</v>
      </c>
    </row>
    <row r="1197" spans="2:65" s="622" customFormat="1">
      <c r="B1197" s="621"/>
      <c r="D1197" s="594" t="s">
        <v>205</v>
      </c>
      <c r="E1197" s="623" t="s">
        <v>5</v>
      </c>
      <c r="F1197" s="624" t="s">
        <v>222</v>
      </c>
      <c r="H1197" s="625">
        <v>417.6</v>
      </c>
      <c r="L1197" s="621"/>
      <c r="M1197" s="626"/>
      <c r="N1197" s="627"/>
      <c r="O1197" s="627"/>
      <c r="P1197" s="627"/>
      <c r="Q1197" s="627"/>
      <c r="R1197" s="627"/>
      <c r="S1197" s="627"/>
      <c r="T1197" s="628"/>
      <c r="AT1197" s="623" t="s">
        <v>205</v>
      </c>
      <c r="AU1197" s="623" t="s">
        <v>89</v>
      </c>
      <c r="AV1197" s="622" t="s">
        <v>114</v>
      </c>
      <c r="AW1197" s="622" t="s">
        <v>43</v>
      </c>
      <c r="AX1197" s="622" t="s">
        <v>82</v>
      </c>
      <c r="AY1197" s="623" t="s">
        <v>197</v>
      </c>
    </row>
    <row r="1198" spans="2:65" s="599" customFormat="1">
      <c r="B1198" s="598"/>
      <c r="D1198" s="594" t="s">
        <v>205</v>
      </c>
      <c r="E1198" s="600" t="s">
        <v>5</v>
      </c>
      <c r="F1198" s="601" t="s">
        <v>223</v>
      </c>
      <c r="H1198" s="600" t="s">
        <v>5</v>
      </c>
      <c r="L1198" s="598"/>
      <c r="M1198" s="602"/>
      <c r="N1198" s="603"/>
      <c r="O1198" s="603"/>
      <c r="P1198" s="603"/>
      <c r="Q1198" s="603"/>
      <c r="R1198" s="603"/>
      <c r="S1198" s="603"/>
      <c r="T1198" s="604"/>
      <c r="AT1198" s="600" t="s">
        <v>205</v>
      </c>
      <c r="AU1198" s="600" t="s">
        <v>89</v>
      </c>
      <c r="AV1198" s="599" t="s">
        <v>11</v>
      </c>
      <c r="AW1198" s="599" t="s">
        <v>43</v>
      </c>
      <c r="AX1198" s="599" t="s">
        <v>82</v>
      </c>
      <c r="AY1198" s="600" t="s">
        <v>197</v>
      </c>
    </row>
    <row r="1199" spans="2:65" s="599" customFormat="1">
      <c r="B1199" s="598"/>
      <c r="D1199" s="594" t="s">
        <v>205</v>
      </c>
      <c r="E1199" s="600" t="s">
        <v>5</v>
      </c>
      <c r="F1199" s="601" t="s">
        <v>358</v>
      </c>
      <c r="H1199" s="600" t="s">
        <v>5</v>
      </c>
      <c r="L1199" s="598"/>
      <c r="M1199" s="602"/>
      <c r="N1199" s="603"/>
      <c r="O1199" s="603"/>
      <c r="P1199" s="603"/>
      <c r="Q1199" s="603"/>
      <c r="R1199" s="603"/>
      <c r="S1199" s="603"/>
      <c r="T1199" s="604"/>
      <c r="AT1199" s="600" t="s">
        <v>205</v>
      </c>
      <c r="AU1199" s="600" t="s">
        <v>89</v>
      </c>
      <c r="AV1199" s="599" t="s">
        <v>11</v>
      </c>
      <c r="AW1199" s="599" t="s">
        <v>43</v>
      </c>
      <c r="AX1199" s="599" t="s">
        <v>82</v>
      </c>
      <c r="AY1199" s="600" t="s">
        <v>197</v>
      </c>
    </row>
    <row r="1200" spans="2:65" s="606" customFormat="1" ht="27">
      <c r="B1200" s="605"/>
      <c r="D1200" s="594" t="s">
        <v>205</v>
      </c>
      <c r="E1200" s="607" t="s">
        <v>5</v>
      </c>
      <c r="F1200" s="608" t="s">
        <v>359</v>
      </c>
      <c r="H1200" s="609">
        <v>242.23</v>
      </c>
      <c r="L1200" s="605"/>
      <c r="M1200" s="610"/>
      <c r="N1200" s="611"/>
      <c r="O1200" s="611"/>
      <c r="P1200" s="611"/>
      <c r="Q1200" s="611"/>
      <c r="R1200" s="611"/>
      <c r="S1200" s="611"/>
      <c r="T1200" s="612"/>
      <c r="AT1200" s="607" t="s">
        <v>205</v>
      </c>
      <c r="AU1200" s="607" t="s">
        <v>89</v>
      </c>
      <c r="AV1200" s="606" t="s">
        <v>89</v>
      </c>
      <c r="AW1200" s="606" t="s">
        <v>43</v>
      </c>
      <c r="AX1200" s="606" t="s">
        <v>82</v>
      </c>
      <c r="AY1200" s="607" t="s">
        <v>197</v>
      </c>
    </row>
    <row r="1201" spans="2:51" s="606" customFormat="1" ht="27">
      <c r="B1201" s="605"/>
      <c r="D1201" s="594" t="s">
        <v>205</v>
      </c>
      <c r="E1201" s="607" t="s">
        <v>5</v>
      </c>
      <c r="F1201" s="608" t="s">
        <v>360</v>
      </c>
      <c r="H1201" s="609">
        <v>183.14</v>
      </c>
      <c r="L1201" s="605"/>
      <c r="M1201" s="610"/>
      <c r="N1201" s="611"/>
      <c r="O1201" s="611"/>
      <c r="P1201" s="611"/>
      <c r="Q1201" s="611"/>
      <c r="R1201" s="611"/>
      <c r="S1201" s="611"/>
      <c r="T1201" s="612"/>
      <c r="AT1201" s="607" t="s">
        <v>205</v>
      </c>
      <c r="AU1201" s="607" t="s">
        <v>89</v>
      </c>
      <c r="AV1201" s="606" t="s">
        <v>89</v>
      </c>
      <c r="AW1201" s="606" t="s">
        <v>43</v>
      </c>
      <c r="AX1201" s="606" t="s">
        <v>82</v>
      </c>
      <c r="AY1201" s="607" t="s">
        <v>197</v>
      </c>
    </row>
    <row r="1202" spans="2:51" s="606" customFormat="1">
      <c r="B1202" s="605"/>
      <c r="D1202" s="594" t="s">
        <v>205</v>
      </c>
      <c r="E1202" s="607" t="s">
        <v>5</v>
      </c>
      <c r="F1202" s="608" t="s">
        <v>361</v>
      </c>
      <c r="H1202" s="609">
        <v>16.18</v>
      </c>
      <c r="L1202" s="605"/>
      <c r="M1202" s="610"/>
      <c r="N1202" s="611"/>
      <c r="O1202" s="611"/>
      <c r="P1202" s="611"/>
      <c r="Q1202" s="611"/>
      <c r="R1202" s="611"/>
      <c r="S1202" s="611"/>
      <c r="T1202" s="612"/>
      <c r="AT1202" s="607" t="s">
        <v>205</v>
      </c>
      <c r="AU1202" s="607" t="s">
        <v>89</v>
      </c>
      <c r="AV1202" s="606" t="s">
        <v>89</v>
      </c>
      <c r="AW1202" s="606" t="s">
        <v>43</v>
      </c>
      <c r="AX1202" s="606" t="s">
        <v>82</v>
      </c>
      <c r="AY1202" s="607" t="s">
        <v>197</v>
      </c>
    </row>
    <row r="1203" spans="2:51" s="622" customFormat="1">
      <c r="B1203" s="621"/>
      <c r="D1203" s="594" t="s">
        <v>205</v>
      </c>
      <c r="E1203" s="623" t="s">
        <v>5</v>
      </c>
      <c r="F1203" s="624" t="s">
        <v>237</v>
      </c>
      <c r="H1203" s="625">
        <v>441.55</v>
      </c>
      <c r="L1203" s="621"/>
      <c r="M1203" s="626"/>
      <c r="N1203" s="627"/>
      <c r="O1203" s="627"/>
      <c r="P1203" s="627"/>
      <c r="Q1203" s="627"/>
      <c r="R1203" s="627"/>
      <c r="S1203" s="627"/>
      <c r="T1203" s="628"/>
      <c r="AT1203" s="623" t="s">
        <v>205</v>
      </c>
      <c r="AU1203" s="623" t="s">
        <v>89</v>
      </c>
      <c r="AV1203" s="622" t="s">
        <v>114</v>
      </c>
      <c r="AW1203" s="622" t="s">
        <v>43</v>
      </c>
      <c r="AX1203" s="622" t="s">
        <v>82</v>
      </c>
      <c r="AY1203" s="623" t="s">
        <v>197</v>
      </c>
    </row>
    <row r="1204" spans="2:51" s="599" customFormat="1">
      <c r="B1204" s="598"/>
      <c r="D1204" s="594" t="s">
        <v>205</v>
      </c>
      <c r="E1204" s="600" t="s">
        <v>5</v>
      </c>
      <c r="F1204" s="601" t="s">
        <v>238</v>
      </c>
      <c r="H1204" s="600" t="s">
        <v>5</v>
      </c>
      <c r="L1204" s="598"/>
      <c r="M1204" s="602"/>
      <c r="N1204" s="603"/>
      <c r="O1204" s="603"/>
      <c r="P1204" s="603"/>
      <c r="Q1204" s="603"/>
      <c r="R1204" s="603"/>
      <c r="S1204" s="603"/>
      <c r="T1204" s="604"/>
      <c r="AT1204" s="600" t="s">
        <v>205</v>
      </c>
      <c r="AU1204" s="600" t="s">
        <v>89</v>
      </c>
      <c r="AV1204" s="599" t="s">
        <v>11</v>
      </c>
      <c r="AW1204" s="599" t="s">
        <v>43</v>
      </c>
      <c r="AX1204" s="599" t="s">
        <v>82</v>
      </c>
      <c r="AY1204" s="600" t="s">
        <v>197</v>
      </c>
    </row>
    <row r="1205" spans="2:51" s="599" customFormat="1">
      <c r="B1205" s="598"/>
      <c r="D1205" s="594" t="s">
        <v>205</v>
      </c>
      <c r="E1205" s="600" t="s">
        <v>5</v>
      </c>
      <c r="F1205" s="601" t="s">
        <v>362</v>
      </c>
      <c r="H1205" s="600" t="s">
        <v>5</v>
      </c>
      <c r="L1205" s="598"/>
      <c r="M1205" s="602"/>
      <c r="N1205" s="603"/>
      <c r="O1205" s="603"/>
      <c r="P1205" s="603"/>
      <c r="Q1205" s="603"/>
      <c r="R1205" s="603"/>
      <c r="S1205" s="603"/>
      <c r="T1205" s="604"/>
      <c r="AT1205" s="600" t="s">
        <v>205</v>
      </c>
      <c r="AU1205" s="600" t="s">
        <v>89</v>
      </c>
      <c r="AV1205" s="599" t="s">
        <v>11</v>
      </c>
      <c r="AW1205" s="599" t="s">
        <v>43</v>
      </c>
      <c r="AX1205" s="599" t="s">
        <v>82</v>
      </c>
      <c r="AY1205" s="600" t="s">
        <v>197</v>
      </c>
    </row>
    <row r="1206" spans="2:51" s="606" customFormat="1" ht="27">
      <c r="B1206" s="605"/>
      <c r="D1206" s="594" t="s">
        <v>205</v>
      </c>
      <c r="E1206" s="607" t="s">
        <v>5</v>
      </c>
      <c r="F1206" s="608" t="s">
        <v>359</v>
      </c>
      <c r="H1206" s="609">
        <v>242.23</v>
      </c>
      <c r="L1206" s="605"/>
      <c r="M1206" s="610"/>
      <c r="N1206" s="611"/>
      <c r="O1206" s="611"/>
      <c r="P1206" s="611"/>
      <c r="Q1206" s="611"/>
      <c r="R1206" s="611"/>
      <c r="S1206" s="611"/>
      <c r="T1206" s="612"/>
      <c r="AT1206" s="607" t="s">
        <v>205</v>
      </c>
      <c r="AU1206" s="607" t="s">
        <v>89</v>
      </c>
      <c r="AV1206" s="606" t="s">
        <v>89</v>
      </c>
      <c r="AW1206" s="606" t="s">
        <v>43</v>
      </c>
      <c r="AX1206" s="606" t="s">
        <v>82</v>
      </c>
      <c r="AY1206" s="607" t="s">
        <v>197</v>
      </c>
    </row>
    <row r="1207" spans="2:51" s="606" customFormat="1" ht="27">
      <c r="B1207" s="605"/>
      <c r="D1207" s="594" t="s">
        <v>205</v>
      </c>
      <c r="E1207" s="607" t="s">
        <v>5</v>
      </c>
      <c r="F1207" s="608" t="s">
        <v>363</v>
      </c>
      <c r="H1207" s="609">
        <v>168.78</v>
      </c>
      <c r="L1207" s="605"/>
      <c r="M1207" s="610"/>
      <c r="N1207" s="611"/>
      <c r="O1207" s="611"/>
      <c r="P1207" s="611"/>
      <c r="Q1207" s="611"/>
      <c r="R1207" s="611"/>
      <c r="S1207" s="611"/>
      <c r="T1207" s="612"/>
      <c r="AT1207" s="607" t="s">
        <v>205</v>
      </c>
      <c r="AU1207" s="607" t="s">
        <v>89</v>
      </c>
      <c r="AV1207" s="606" t="s">
        <v>89</v>
      </c>
      <c r="AW1207" s="606" t="s">
        <v>43</v>
      </c>
      <c r="AX1207" s="606" t="s">
        <v>82</v>
      </c>
      <c r="AY1207" s="607" t="s">
        <v>197</v>
      </c>
    </row>
    <row r="1208" spans="2:51" s="606" customFormat="1">
      <c r="B1208" s="605"/>
      <c r="D1208" s="594" t="s">
        <v>205</v>
      </c>
      <c r="E1208" s="607" t="s">
        <v>5</v>
      </c>
      <c r="F1208" s="608" t="s">
        <v>364</v>
      </c>
      <c r="H1208" s="609">
        <v>24.99</v>
      </c>
      <c r="L1208" s="605"/>
      <c r="M1208" s="610"/>
      <c r="N1208" s="611"/>
      <c r="O1208" s="611"/>
      <c r="P1208" s="611"/>
      <c r="Q1208" s="611"/>
      <c r="R1208" s="611"/>
      <c r="S1208" s="611"/>
      <c r="T1208" s="612"/>
      <c r="AT1208" s="607" t="s">
        <v>205</v>
      </c>
      <c r="AU1208" s="607" t="s">
        <v>89</v>
      </c>
      <c r="AV1208" s="606" t="s">
        <v>89</v>
      </c>
      <c r="AW1208" s="606" t="s">
        <v>43</v>
      </c>
      <c r="AX1208" s="606" t="s">
        <v>82</v>
      </c>
      <c r="AY1208" s="607" t="s">
        <v>197</v>
      </c>
    </row>
    <row r="1209" spans="2:51" s="622" customFormat="1">
      <c r="B1209" s="621"/>
      <c r="D1209" s="594" t="s">
        <v>205</v>
      </c>
      <c r="E1209" s="623" t="s">
        <v>5</v>
      </c>
      <c r="F1209" s="624" t="s">
        <v>243</v>
      </c>
      <c r="H1209" s="625">
        <v>436</v>
      </c>
      <c r="L1209" s="621"/>
      <c r="M1209" s="626"/>
      <c r="N1209" s="627"/>
      <c r="O1209" s="627"/>
      <c r="P1209" s="627"/>
      <c r="Q1209" s="627"/>
      <c r="R1209" s="627"/>
      <c r="S1209" s="627"/>
      <c r="T1209" s="628"/>
      <c r="AT1209" s="623" t="s">
        <v>205</v>
      </c>
      <c r="AU1209" s="623" t="s">
        <v>89</v>
      </c>
      <c r="AV1209" s="622" t="s">
        <v>114</v>
      </c>
      <c r="AW1209" s="622" t="s">
        <v>43</v>
      </c>
      <c r="AX1209" s="622" t="s">
        <v>82</v>
      </c>
      <c r="AY1209" s="623" t="s">
        <v>197</v>
      </c>
    </row>
    <row r="1210" spans="2:51" s="599" customFormat="1">
      <c r="B1210" s="598"/>
      <c r="D1210" s="594" t="s">
        <v>205</v>
      </c>
      <c r="E1210" s="600" t="s">
        <v>5</v>
      </c>
      <c r="F1210" s="601" t="s">
        <v>244</v>
      </c>
      <c r="H1210" s="600" t="s">
        <v>5</v>
      </c>
      <c r="L1210" s="598"/>
      <c r="M1210" s="602"/>
      <c r="N1210" s="603"/>
      <c r="O1210" s="603"/>
      <c r="P1210" s="603"/>
      <c r="Q1210" s="603"/>
      <c r="R1210" s="603"/>
      <c r="S1210" s="603"/>
      <c r="T1210" s="604"/>
      <c r="AT1210" s="600" t="s">
        <v>205</v>
      </c>
      <c r="AU1210" s="600" t="s">
        <v>89</v>
      </c>
      <c r="AV1210" s="599" t="s">
        <v>11</v>
      </c>
      <c r="AW1210" s="599" t="s">
        <v>43</v>
      </c>
      <c r="AX1210" s="599" t="s">
        <v>82</v>
      </c>
      <c r="AY1210" s="600" t="s">
        <v>197</v>
      </c>
    </row>
    <row r="1211" spans="2:51" s="599" customFormat="1">
      <c r="B1211" s="598"/>
      <c r="D1211" s="594" t="s">
        <v>205</v>
      </c>
      <c r="E1211" s="600" t="s">
        <v>5</v>
      </c>
      <c r="F1211" s="601" t="s">
        <v>365</v>
      </c>
      <c r="H1211" s="600" t="s">
        <v>5</v>
      </c>
      <c r="L1211" s="598"/>
      <c r="M1211" s="602"/>
      <c r="N1211" s="603"/>
      <c r="O1211" s="603"/>
      <c r="P1211" s="603"/>
      <c r="Q1211" s="603"/>
      <c r="R1211" s="603"/>
      <c r="S1211" s="603"/>
      <c r="T1211" s="604"/>
      <c r="AT1211" s="600" t="s">
        <v>205</v>
      </c>
      <c r="AU1211" s="600" t="s">
        <v>89</v>
      </c>
      <c r="AV1211" s="599" t="s">
        <v>11</v>
      </c>
      <c r="AW1211" s="599" t="s">
        <v>43</v>
      </c>
      <c r="AX1211" s="599" t="s">
        <v>82</v>
      </c>
      <c r="AY1211" s="600" t="s">
        <v>197</v>
      </c>
    </row>
    <row r="1212" spans="2:51" s="606" customFormat="1" ht="27">
      <c r="B1212" s="605"/>
      <c r="D1212" s="594" t="s">
        <v>205</v>
      </c>
      <c r="E1212" s="607" t="s">
        <v>5</v>
      </c>
      <c r="F1212" s="608" t="s">
        <v>359</v>
      </c>
      <c r="H1212" s="609">
        <v>242.23</v>
      </c>
      <c r="L1212" s="605"/>
      <c r="M1212" s="610"/>
      <c r="N1212" s="611"/>
      <c r="O1212" s="611"/>
      <c r="P1212" s="611"/>
      <c r="Q1212" s="611"/>
      <c r="R1212" s="611"/>
      <c r="S1212" s="611"/>
      <c r="T1212" s="612"/>
      <c r="AT1212" s="607" t="s">
        <v>205</v>
      </c>
      <c r="AU1212" s="607" t="s">
        <v>89</v>
      </c>
      <c r="AV1212" s="606" t="s">
        <v>89</v>
      </c>
      <c r="AW1212" s="606" t="s">
        <v>43</v>
      </c>
      <c r="AX1212" s="606" t="s">
        <v>82</v>
      </c>
      <c r="AY1212" s="607" t="s">
        <v>197</v>
      </c>
    </row>
    <row r="1213" spans="2:51" s="606" customFormat="1" ht="27">
      <c r="B1213" s="605"/>
      <c r="D1213" s="594" t="s">
        <v>205</v>
      </c>
      <c r="E1213" s="607" t="s">
        <v>5</v>
      </c>
      <c r="F1213" s="608" t="s">
        <v>366</v>
      </c>
      <c r="H1213" s="609">
        <v>168.78</v>
      </c>
      <c r="L1213" s="605"/>
      <c r="M1213" s="610"/>
      <c r="N1213" s="611"/>
      <c r="O1213" s="611"/>
      <c r="P1213" s="611"/>
      <c r="Q1213" s="611"/>
      <c r="R1213" s="611"/>
      <c r="S1213" s="611"/>
      <c r="T1213" s="612"/>
      <c r="AT1213" s="607" t="s">
        <v>205</v>
      </c>
      <c r="AU1213" s="607" t="s">
        <v>89</v>
      </c>
      <c r="AV1213" s="606" t="s">
        <v>89</v>
      </c>
      <c r="AW1213" s="606" t="s">
        <v>43</v>
      </c>
      <c r="AX1213" s="606" t="s">
        <v>82</v>
      </c>
      <c r="AY1213" s="607" t="s">
        <v>197</v>
      </c>
    </row>
    <row r="1214" spans="2:51" s="606" customFormat="1">
      <c r="B1214" s="605"/>
      <c r="D1214" s="594" t="s">
        <v>205</v>
      </c>
      <c r="E1214" s="607" t="s">
        <v>5</v>
      </c>
      <c r="F1214" s="608" t="s">
        <v>367</v>
      </c>
      <c r="H1214" s="609">
        <v>53.12</v>
      </c>
      <c r="L1214" s="605"/>
      <c r="M1214" s="610"/>
      <c r="N1214" s="611"/>
      <c r="O1214" s="611"/>
      <c r="P1214" s="611"/>
      <c r="Q1214" s="611"/>
      <c r="R1214" s="611"/>
      <c r="S1214" s="611"/>
      <c r="T1214" s="612"/>
      <c r="AT1214" s="607" t="s">
        <v>205</v>
      </c>
      <c r="AU1214" s="607" t="s">
        <v>89</v>
      </c>
      <c r="AV1214" s="606" t="s">
        <v>89</v>
      </c>
      <c r="AW1214" s="606" t="s">
        <v>43</v>
      </c>
      <c r="AX1214" s="606" t="s">
        <v>82</v>
      </c>
      <c r="AY1214" s="607" t="s">
        <v>197</v>
      </c>
    </row>
    <row r="1215" spans="2:51" s="622" customFormat="1">
      <c r="B1215" s="621"/>
      <c r="D1215" s="594" t="s">
        <v>205</v>
      </c>
      <c r="E1215" s="623" t="s">
        <v>5</v>
      </c>
      <c r="F1215" s="624" t="s">
        <v>248</v>
      </c>
      <c r="H1215" s="625">
        <v>464.13</v>
      </c>
      <c r="L1215" s="621"/>
      <c r="M1215" s="626"/>
      <c r="N1215" s="627"/>
      <c r="O1215" s="627"/>
      <c r="P1215" s="627"/>
      <c r="Q1215" s="627"/>
      <c r="R1215" s="627"/>
      <c r="S1215" s="627"/>
      <c r="T1215" s="628"/>
      <c r="AT1215" s="623" t="s">
        <v>205</v>
      </c>
      <c r="AU1215" s="623" t="s">
        <v>89</v>
      </c>
      <c r="AV1215" s="622" t="s">
        <v>114</v>
      </c>
      <c r="AW1215" s="622" t="s">
        <v>43</v>
      </c>
      <c r="AX1215" s="622" t="s">
        <v>82</v>
      </c>
      <c r="AY1215" s="623" t="s">
        <v>197</v>
      </c>
    </row>
    <row r="1216" spans="2:51" s="599" customFormat="1">
      <c r="B1216" s="598"/>
      <c r="D1216" s="594" t="s">
        <v>205</v>
      </c>
      <c r="E1216" s="600" t="s">
        <v>5</v>
      </c>
      <c r="F1216" s="601" t="s">
        <v>249</v>
      </c>
      <c r="H1216" s="600" t="s">
        <v>5</v>
      </c>
      <c r="L1216" s="598"/>
      <c r="M1216" s="602"/>
      <c r="N1216" s="603"/>
      <c r="O1216" s="603"/>
      <c r="P1216" s="603"/>
      <c r="Q1216" s="603"/>
      <c r="R1216" s="603"/>
      <c r="S1216" s="603"/>
      <c r="T1216" s="604"/>
      <c r="AT1216" s="600" t="s">
        <v>205</v>
      </c>
      <c r="AU1216" s="600" t="s">
        <v>89</v>
      </c>
      <c r="AV1216" s="599" t="s">
        <v>11</v>
      </c>
      <c r="AW1216" s="599" t="s">
        <v>43</v>
      </c>
      <c r="AX1216" s="599" t="s">
        <v>82</v>
      </c>
      <c r="AY1216" s="600" t="s">
        <v>197</v>
      </c>
    </row>
    <row r="1217" spans="2:65" s="599" customFormat="1">
      <c r="B1217" s="598"/>
      <c r="D1217" s="594" t="s">
        <v>205</v>
      </c>
      <c r="E1217" s="600" t="s">
        <v>5</v>
      </c>
      <c r="F1217" s="601" t="s">
        <v>368</v>
      </c>
      <c r="H1217" s="600" t="s">
        <v>5</v>
      </c>
      <c r="L1217" s="598"/>
      <c r="M1217" s="602"/>
      <c r="N1217" s="603"/>
      <c r="O1217" s="603"/>
      <c r="P1217" s="603"/>
      <c r="Q1217" s="603"/>
      <c r="R1217" s="603"/>
      <c r="S1217" s="603"/>
      <c r="T1217" s="604"/>
      <c r="AT1217" s="600" t="s">
        <v>205</v>
      </c>
      <c r="AU1217" s="600" t="s">
        <v>89</v>
      </c>
      <c r="AV1217" s="599" t="s">
        <v>11</v>
      </c>
      <c r="AW1217" s="599" t="s">
        <v>43</v>
      </c>
      <c r="AX1217" s="599" t="s">
        <v>82</v>
      </c>
      <c r="AY1217" s="600" t="s">
        <v>197</v>
      </c>
    </row>
    <row r="1218" spans="2:65" s="606" customFormat="1" ht="27">
      <c r="B1218" s="605"/>
      <c r="D1218" s="594" t="s">
        <v>205</v>
      </c>
      <c r="E1218" s="607" t="s">
        <v>5</v>
      </c>
      <c r="F1218" s="608" t="s">
        <v>359</v>
      </c>
      <c r="H1218" s="609">
        <v>242.23</v>
      </c>
      <c r="L1218" s="605"/>
      <c r="M1218" s="610"/>
      <c r="N1218" s="611"/>
      <c r="O1218" s="611"/>
      <c r="P1218" s="611"/>
      <c r="Q1218" s="611"/>
      <c r="R1218" s="611"/>
      <c r="S1218" s="611"/>
      <c r="T1218" s="612"/>
      <c r="AT1218" s="607" t="s">
        <v>205</v>
      </c>
      <c r="AU1218" s="607" t="s">
        <v>89</v>
      </c>
      <c r="AV1218" s="606" t="s">
        <v>89</v>
      </c>
      <c r="AW1218" s="606" t="s">
        <v>43</v>
      </c>
      <c r="AX1218" s="606" t="s">
        <v>82</v>
      </c>
      <c r="AY1218" s="607" t="s">
        <v>197</v>
      </c>
    </row>
    <row r="1219" spans="2:65" s="606" customFormat="1" ht="27">
      <c r="B1219" s="605"/>
      <c r="D1219" s="594" t="s">
        <v>205</v>
      </c>
      <c r="E1219" s="607" t="s">
        <v>5</v>
      </c>
      <c r="F1219" s="608" t="s">
        <v>366</v>
      </c>
      <c r="H1219" s="609">
        <v>168.78</v>
      </c>
      <c r="L1219" s="605"/>
      <c r="M1219" s="610"/>
      <c r="N1219" s="611"/>
      <c r="O1219" s="611"/>
      <c r="P1219" s="611"/>
      <c r="Q1219" s="611"/>
      <c r="R1219" s="611"/>
      <c r="S1219" s="611"/>
      <c r="T1219" s="612"/>
      <c r="AT1219" s="607" t="s">
        <v>205</v>
      </c>
      <c r="AU1219" s="607" t="s">
        <v>89</v>
      </c>
      <c r="AV1219" s="606" t="s">
        <v>89</v>
      </c>
      <c r="AW1219" s="606" t="s">
        <v>43</v>
      </c>
      <c r="AX1219" s="606" t="s">
        <v>82</v>
      </c>
      <c r="AY1219" s="607" t="s">
        <v>197</v>
      </c>
    </row>
    <row r="1220" spans="2:65" s="606" customFormat="1">
      <c r="B1220" s="605"/>
      <c r="D1220" s="594" t="s">
        <v>205</v>
      </c>
      <c r="E1220" s="607" t="s">
        <v>5</v>
      </c>
      <c r="F1220" s="608" t="s">
        <v>364</v>
      </c>
      <c r="H1220" s="609">
        <v>24.99</v>
      </c>
      <c r="L1220" s="605"/>
      <c r="M1220" s="610"/>
      <c r="N1220" s="611"/>
      <c r="O1220" s="611"/>
      <c r="P1220" s="611"/>
      <c r="Q1220" s="611"/>
      <c r="R1220" s="611"/>
      <c r="S1220" s="611"/>
      <c r="T1220" s="612"/>
      <c r="AT1220" s="607" t="s">
        <v>205</v>
      </c>
      <c r="AU1220" s="607" t="s">
        <v>89</v>
      </c>
      <c r="AV1220" s="606" t="s">
        <v>89</v>
      </c>
      <c r="AW1220" s="606" t="s">
        <v>43</v>
      </c>
      <c r="AX1220" s="606" t="s">
        <v>82</v>
      </c>
      <c r="AY1220" s="607" t="s">
        <v>197</v>
      </c>
    </row>
    <row r="1221" spans="2:65" s="622" customFormat="1">
      <c r="B1221" s="621"/>
      <c r="D1221" s="594" t="s">
        <v>205</v>
      </c>
      <c r="E1221" s="623" t="s">
        <v>5</v>
      </c>
      <c r="F1221" s="624" t="s">
        <v>253</v>
      </c>
      <c r="H1221" s="625">
        <v>436</v>
      </c>
      <c r="L1221" s="621"/>
      <c r="M1221" s="626"/>
      <c r="N1221" s="627"/>
      <c r="O1221" s="627"/>
      <c r="P1221" s="627"/>
      <c r="Q1221" s="627"/>
      <c r="R1221" s="627"/>
      <c r="S1221" s="627"/>
      <c r="T1221" s="628"/>
      <c r="AT1221" s="623" t="s">
        <v>205</v>
      </c>
      <c r="AU1221" s="623" t="s">
        <v>89</v>
      </c>
      <c r="AV1221" s="622" t="s">
        <v>114</v>
      </c>
      <c r="AW1221" s="622" t="s">
        <v>43</v>
      </c>
      <c r="AX1221" s="622" t="s">
        <v>82</v>
      </c>
      <c r="AY1221" s="623" t="s">
        <v>197</v>
      </c>
    </row>
    <row r="1222" spans="2:65" s="614" customFormat="1">
      <c r="B1222" s="613"/>
      <c r="D1222" s="594" t="s">
        <v>205</v>
      </c>
      <c r="E1222" s="615" t="s">
        <v>5</v>
      </c>
      <c r="F1222" s="616" t="s">
        <v>210</v>
      </c>
      <c r="H1222" s="617">
        <v>2195.2800000000002</v>
      </c>
      <c r="L1222" s="613"/>
      <c r="M1222" s="618"/>
      <c r="N1222" s="619"/>
      <c r="O1222" s="619"/>
      <c r="P1222" s="619"/>
      <c r="Q1222" s="619"/>
      <c r="R1222" s="619"/>
      <c r="S1222" s="619"/>
      <c r="T1222" s="620"/>
      <c r="AT1222" s="615" t="s">
        <v>205</v>
      </c>
      <c r="AU1222" s="615" t="s">
        <v>89</v>
      </c>
      <c r="AV1222" s="614" t="s">
        <v>129</v>
      </c>
      <c r="AW1222" s="614" t="s">
        <v>43</v>
      </c>
      <c r="AX1222" s="614" t="s">
        <v>11</v>
      </c>
      <c r="AY1222" s="615" t="s">
        <v>197</v>
      </c>
    </row>
    <row r="1223" spans="2:65" s="492" customFormat="1" ht="25.5" customHeight="1">
      <c r="B1223" s="493"/>
      <c r="C1223" s="572" t="s">
        <v>1461</v>
      </c>
      <c r="D1223" s="572" t="s">
        <v>199</v>
      </c>
      <c r="E1223" s="573" t="s">
        <v>2675</v>
      </c>
      <c r="F1223" s="574" t="s">
        <v>2676</v>
      </c>
      <c r="G1223" s="575" t="s">
        <v>290</v>
      </c>
      <c r="H1223" s="576">
        <v>2547.0880000000002</v>
      </c>
      <c r="I1223" s="7"/>
      <c r="J1223" s="577">
        <f>ROUND(I1223*H1223,0)</f>
        <v>0</v>
      </c>
      <c r="K1223" s="574" t="s">
        <v>203</v>
      </c>
      <c r="L1223" s="493"/>
      <c r="M1223" s="578" t="s">
        <v>5</v>
      </c>
      <c r="N1223" s="579" t="s">
        <v>53</v>
      </c>
      <c r="O1223" s="494"/>
      <c r="P1223" s="580">
        <f>O1223*H1223</f>
        <v>0</v>
      </c>
      <c r="Q1223" s="580">
        <v>1.4E-3</v>
      </c>
      <c r="R1223" s="580">
        <f>Q1223*H1223</f>
        <v>3.5659232000000003</v>
      </c>
      <c r="S1223" s="580">
        <v>0</v>
      </c>
      <c r="T1223" s="581">
        <f>S1223*H1223</f>
        <v>0</v>
      </c>
      <c r="AR1223" s="482" t="s">
        <v>129</v>
      </c>
      <c r="AT1223" s="482" t="s">
        <v>199</v>
      </c>
      <c r="AU1223" s="482" t="s">
        <v>89</v>
      </c>
      <c r="AY1223" s="482" t="s">
        <v>197</v>
      </c>
      <c r="BE1223" s="582">
        <f>IF(N1223="základní",J1223,0)</f>
        <v>0</v>
      </c>
      <c r="BF1223" s="582">
        <f>IF(N1223="snížená",J1223,0)</f>
        <v>0</v>
      </c>
      <c r="BG1223" s="582">
        <f>IF(N1223="zákl. přenesená",J1223,0)</f>
        <v>0</v>
      </c>
      <c r="BH1223" s="582">
        <f>IF(N1223="sníž. přenesená",J1223,0)</f>
        <v>0</v>
      </c>
      <c r="BI1223" s="582">
        <f>IF(N1223="nulová",J1223,0)</f>
        <v>0</v>
      </c>
      <c r="BJ1223" s="482" t="s">
        <v>11</v>
      </c>
      <c r="BK1223" s="582">
        <f>ROUND(I1223*H1223,0)</f>
        <v>0</v>
      </c>
      <c r="BL1223" s="482" t="s">
        <v>129</v>
      </c>
      <c r="BM1223" s="482" t="s">
        <v>2677</v>
      </c>
    </row>
    <row r="1224" spans="2:65" s="606" customFormat="1">
      <c r="B1224" s="605"/>
      <c r="D1224" s="594" t="s">
        <v>205</v>
      </c>
      <c r="E1224" s="607" t="s">
        <v>5</v>
      </c>
      <c r="F1224" s="608" t="s">
        <v>2678</v>
      </c>
      <c r="H1224" s="609">
        <v>2195.2800000000002</v>
      </c>
      <c r="L1224" s="605"/>
      <c r="M1224" s="610"/>
      <c r="N1224" s="611"/>
      <c r="O1224" s="611"/>
      <c r="P1224" s="611"/>
      <c r="Q1224" s="611"/>
      <c r="R1224" s="611"/>
      <c r="S1224" s="611"/>
      <c r="T1224" s="612"/>
      <c r="AT1224" s="607" t="s">
        <v>205</v>
      </c>
      <c r="AU1224" s="607" t="s">
        <v>89</v>
      </c>
      <c r="AV1224" s="606" t="s">
        <v>89</v>
      </c>
      <c r="AW1224" s="606" t="s">
        <v>43</v>
      </c>
      <c r="AX1224" s="606" t="s">
        <v>82</v>
      </c>
      <c r="AY1224" s="607" t="s">
        <v>197</v>
      </c>
    </row>
    <row r="1225" spans="2:65" s="606" customFormat="1">
      <c r="B1225" s="605"/>
      <c r="D1225" s="594" t="s">
        <v>205</v>
      </c>
      <c r="E1225" s="607" t="s">
        <v>5</v>
      </c>
      <c r="F1225" s="608" t="s">
        <v>2679</v>
      </c>
      <c r="H1225" s="609">
        <v>351.80799999999999</v>
      </c>
      <c r="L1225" s="605"/>
      <c r="M1225" s="610"/>
      <c r="N1225" s="611"/>
      <c r="O1225" s="611"/>
      <c r="P1225" s="611"/>
      <c r="Q1225" s="611"/>
      <c r="R1225" s="611"/>
      <c r="S1225" s="611"/>
      <c r="T1225" s="612"/>
      <c r="AT1225" s="607" t="s">
        <v>205</v>
      </c>
      <c r="AU1225" s="607" t="s">
        <v>89</v>
      </c>
      <c r="AV1225" s="606" t="s">
        <v>89</v>
      </c>
      <c r="AW1225" s="606" t="s">
        <v>43</v>
      </c>
      <c r="AX1225" s="606" t="s">
        <v>82</v>
      </c>
      <c r="AY1225" s="607" t="s">
        <v>197</v>
      </c>
    </row>
    <row r="1226" spans="2:65" s="614" customFormat="1">
      <c r="B1226" s="613"/>
      <c r="D1226" s="594" t="s">
        <v>205</v>
      </c>
      <c r="E1226" s="615" t="s">
        <v>5</v>
      </c>
      <c r="F1226" s="616" t="s">
        <v>210</v>
      </c>
      <c r="H1226" s="617">
        <v>2547.0880000000002</v>
      </c>
      <c r="L1226" s="613"/>
      <c r="M1226" s="618"/>
      <c r="N1226" s="619"/>
      <c r="O1226" s="619"/>
      <c r="P1226" s="619"/>
      <c r="Q1226" s="619"/>
      <c r="R1226" s="619"/>
      <c r="S1226" s="619"/>
      <c r="T1226" s="620"/>
      <c r="AT1226" s="615" t="s">
        <v>205</v>
      </c>
      <c r="AU1226" s="615" t="s">
        <v>89</v>
      </c>
      <c r="AV1226" s="614" t="s">
        <v>129</v>
      </c>
      <c r="AW1226" s="614" t="s">
        <v>43</v>
      </c>
      <c r="AX1226" s="614" t="s">
        <v>11</v>
      </c>
      <c r="AY1226" s="615" t="s">
        <v>197</v>
      </c>
    </row>
    <row r="1227" spans="2:65" s="492" customFormat="1" ht="25.5" customHeight="1">
      <c r="B1227" s="493"/>
      <c r="C1227" s="572" t="s">
        <v>1469</v>
      </c>
      <c r="D1227" s="572" t="s">
        <v>199</v>
      </c>
      <c r="E1227" s="573" t="s">
        <v>2680</v>
      </c>
      <c r="F1227" s="574" t="s">
        <v>2681</v>
      </c>
      <c r="G1227" s="575" t="s">
        <v>290</v>
      </c>
      <c r="H1227" s="576">
        <v>60.34</v>
      </c>
      <c r="I1227" s="7"/>
      <c r="J1227" s="577">
        <f>ROUND(I1227*H1227,0)</f>
        <v>0</v>
      </c>
      <c r="K1227" s="574" t="s">
        <v>203</v>
      </c>
      <c r="L1227" s="493"/>
      <c r="M1227" s="578" t="s">
        <v>5</v>
      </c>
      <c r="N1227" s="579" t="s">
        <v>53</v>
      </c>
      <c r="O1227" s="494"/>
      <c r="P1227" s="580">
        <f>O1227*H1227</f>
        <v>0</v>
      </c>
      <c r="Q1227" s="580">
        <v>1.4E-3</v>
      </c>
      <c r="R1227" s="580">
        <f>Q1227*H1227</f>
        <v>8.4476000000000009E-2</v>
      </c>
      <c r="S1227" s="580">
        <v>0</v>
      </c>
      <c r="T1227" s="581">
        <f>S1227*H1227</f>
        <v>0</v>
      </c>
      <c r="AR1227" s="482" t="s">
        <v>129</v>
      </c>
      <c r="AT1227" s="482" t="s">
        <v>199</v>
      </c>
      <c r="AU1227" s="482" t="s">
        <v>89</v>
      </c>
      <c r="AY1227" s="482" t="s">
        <v>197</v>
      </c>
      <c r="BE1227" s="582">
        <f>IF(N1227="základní",J1227,0)</f>
        <v>0</v>
      </c>
      <c r="BF1227" s="582">
        <f>IF(N1227="snížená",J1227,0)</f>
        <v>0</v>
      </c>
      <c r="BG1227" s="582">
        <f>IF(N1227="zákl. přenesená",J1227,0)</f>
        <v>0</v>
      </c>
      <c r="BH1227" s="582">
        <f>IF(N1227="sníž. přenesená",J1227,0)</f>
        <v>0</v>
      </c>
      <c r="BI1227" s="582">
        <f>IF(N1227="nulová",J1227,0)</f>
        <v>0</v>
      </c>
      <c r="BJ1227" s="482" t="s">
        <v>11</v>
      </c>
      <c r="BK1227" s="582">
        <f>ROUND(I1227*H1227,0)</f>
        <v>0</v>
      </c>
      <c r="BL1227" s="482" t="s">
        <v>129</v>
      </c>
      <c r="BM1227" s="482" t="s">
        <v>2682</v>
      </c>
    </row>
    <row r="1228" spans="2:65" s="599" customFormat="1">
      <c r="B1228" s="598"/>
      <c r="D1228" s="594" t="s">
        <v>205</v>
      </c>
      <c r="E1228" s="600" t="s">
        <v>5</v>
      </c>
      <c r="F1228" s="601" t="s">
        <v>2290</v>
      </c>
      <c r="H1228" s="600" t="s">
        <v>5</v>
      </c>
      <c r="L1228" s="598"/>
      <c r="M1228" s="602"/>
      <c r="N1228" s="603"/>
      <c r="O1228" s="603"/>
      <c r="P1228" s="603"/>
      <c r="Q1228" s="603"/>
      <c r="R1228" s="603"/>
      <c r="S1228" s="603"/>
      <c r="T1228" s="604"/>
      <c r="AT1228" s="600" t="s">
        <v>205</v>
      </c>
      <c r="AU1228" s="600" t="s">
        <v>89</v>
      </c>
      <c r="AV1228" s="599" t="s">
        <v>11</v>
      </c>
      <c r="AW1228" s="599" t="s">
        <v>43</v>
      </c>
      <c r="AX1228" s="599" t="s">
        <v>82</v>
      </c>
      <c r="AY1228" s="600" t="s">
        <v>197</v>
      </c>
    </row>
    <row r="1229" spans="2:65" s="599" customFormat="1">
      <c r="B1229" s="598"/>
      <c r="D1229" s="594" t="s">
        <v>205</v>
      </c>
      <c r="E1229" s="600" t="s">
        <v>5</v>
      </c>
      <c r="F1229" s="601" t="s">
        <v>2511</v>
      </c>
      <c r="H1229" s="600" t="s">
        <v>5</v>
      </c>
      <c r="L1229" s="598"/>
      <c r="M1229" s="602"/>
      <c r="N1229" s="603"/>
      <c r="O1229" s="603"/>
      <c r="P1229" s="603"/>
      <c r="Q1229" s="603"/>
      <c r="R1229" s="603"/>
      <c r="S1229" s="603"/>
      <c r="T1229" s="604"/>
      <c r="AT1229" s="600" t="s">
        <v>205</v>
      </c>
      <c r="AU1229" s="600" t="s">
        <v>89</v>
      </c>
      <c r="AV1229" s="599" t="s">
        <v>11</v>
      </c>
      <c r="AW1229" s="599" t="s">
        <v>43</v>
      </c>
      <c r="AX1229" s="599" t="s">
        <v>82</v>
      </c>
      <c r="AY1229" s="600" t="s">
        <v>197</v>
      </c>
    </row>
    <row r="1230" spans="2:65" s="599" customFormat="1">
      <c r="B1230" s="598"/>
      <c r="D1230" s="594" t="s">
        <v>205</v>
      </c>
      <c r="E1230" s="600" t="s">
        <v>5</v>
      </c>
      <c r="F1230" s="601" t="s">
        <v>2630</v>
      </c>
      <c r="H1230" s="600" t="s">
        <v>5</v>
      </c>
      <c r="L1230" s="598"/>
      <c r="M1230" s="602"/>
      <c r="N1230" s="603"/>
      <c r="O1230" s="603"/>
      <c r="P1230" s="603"/>
      <c r="Q1230" s="603"/>
      <c r="R1230" s="603"/>
      <c r="S1230" s="603"/>
      <c r="T1230" s="604"/>
      <c r="AT1230" s="600" t="s">
        <v>205</v>
      </c>
      <c r="AU1230" s="600" t="s">
        <v>89</v>
      </c>
      <c r="AV1230" s="599" t="s">
        <v>11</v>
      </c>
      <c r="AW1230" s="599" t="s">
        <v>43</v>
      </c>
      <c r="AX1230" s="599" t="s">
        <v>82</v>
      </c>
      <c r="AY1230" s="600" t="s">
        <v>197</v>
      </c>
    </row>
    <row r="1231" spans="2:65" s="606" customFormat="1">
      <c r="B1231" s="605"/>
      <c r="D1231" s="594" t="s">
        <v>205</v>
      </c>
      <c r="E1231" s="607" t="s">
        <v>5</v>
      </c>
      <c r="F1231" s="608" t="s">
        <v>2645</v>
      </c>
      <c r="H1231" s="609">
        <v>42.9</v>
      </c>
      <c r="L1231" s="605"/>
      <c r="M1231" s="610"/>
      <c r="N1231" s="611"/>
      <c r="O1231" s="611"/>
      <c r="P1231" s="611"/>
      <c r="Q1231" s="611"/>
      <c r="R1231" s="611"/>
      <c r="S1231" s="611"/>
      <c r="T1231" s="612"/>
      <c r="AT1231" s="607" t="s">
        <v>205</v>
      </c>
      <c r="AU1231" s="607" t="s">
        <v>89</v>
      </c>
      <c r="AV1231" s="606" t="s">
        <v>89</v>
      </c>
      <c r="AW1231" s="606" t="s">
        <v>43</v>
      </c>
      <c r="AX1231" s="606" t="s">
        <v>82</v>
      </c>
      <c r="AY1231" s="607" t="s">
        <v>197</v>
      </c>
    </row>
    <row r="1232" spans="2:65" s="606" customFormat="1">
      <c r="B1232" s="605"/>
      <c r="D1232" s="594" t="s">
        <v>205</v>
      </c>
      <c r="E1232" s="607" t="s">
        <v>5</v>
      </c>
      <c r="F1232" s="608" t="s">
        <v>2646</v>
      </c>
      <c r="H1232" s="609">
        <v>17.440000000000001</v>
      </c>
      <c r="L1232" s="605"/>
      <c r="M1232" s="610"/>
      <c r="N1232" s="611"/>
      <c r="O1232" s="611"/>
      <c r="P1232" s="611"/>
      <c r="Q1232" s="611"/>
      <c r="R1232" s="611"/>
      <c r="S1232" s="611"/>
      <c r="T1232" s="612"/>
      <c r="AT1232" s="607" t="s">
        <v>205</v>
      </c>
      <c r="AU1232" s="607" t="s">
        <v>89</v>
      </c>
      <c r="AV1232" s="606" t="s">
        <v>89</v>
      </c>
      <c r="AW1232" s="606" t="s">
        <v>43</v>
      </c>
      <c r="AX1232" s="606" t="s">
        <v>82</v>
      </c>
      <c r="AY1232" s="607" t="s">
        <v>197</v>
      </c>
    </row>
    <row r="1233" spans="2:65" s="622" customFormat="1">
      <c r="B1233" s="621"/>
      <c r="D1233" s="594" t="s">
        <v>205</v>
      </c>
      <c r="E1233" s="623" t="s">
        <v>5</v>
      </c>
      <c r="F1233" s="624" t="s">
        <v>1983</v>
      </c>
      <c r="H1233" s="625">
        <v>60.34</v>
      </c>
      <c r="L1233" s="621"/>
      <c r="M1233" s="626"/>
      <c r="N1233" s="627"/>
      <c r="O1233" s="627"/>
      <c r="P1233" s="627"/>
      <c r="Q1233" s="627"/>
      <c r="R1233" s="627"/>
      <c r="S1233" s="627"/>
      <c r="T1233" s="628"/>
      <c r="AT1233" s="623" t="s">
        <v>205</v>
      </c>
      <c r="AU1233" s="623" t="s">
        <v>89</v>
      </c>
      <c r="AV1233" s="622" t="s">
        <v>114</v>
      </c>
      <c r="AW1233" s="622" t="s">
        <v>43</v>
      </c>
      <c r="AX1233" s="622" t="s">
        <v>82</v>
      </c>
      <c r="AY1233" s="623" t="s">
        <v>197</v>
      </c>
    </row>
    <row r="1234" spans="2:65" s="614" customFormat="1">
      <c r="B1234" s="613"/>
      <c r="D1234" s="594" t="s">
        <v>205</v>
      </c>
      <c r="E1234" s="615" t="s">
        <v>5</v>
      </c>
      <c r="F1234" s="616" t="s">
        <v>210</v>
      </c>
      <c r="H1234" s="617">
        <v>60.34</v>
      </c>
      <c r="L1234" s="613"/>
      <c r="M1234" s="618"/>
      <c r="N1234" s="619"/>
      <c r="O1234" s="619"/>
      <c r="P1234" s="619"/>
      <c r="Q1234" s="619"/>
      <c r="R1234" s="619"/>
      <c r="S1234" s="619"/>
      <c r="T1234" s="620"/>
      <c r="AT1234" s="615" t="s">
        <v>205</v>
      </c>
      <c r="AU1234" s="615" t="s">
        <v>89</v>
      </c>
      <c r="AV1234" s="614" t="s">
        <v>129</v>
      </c>
      <c r="AW1234" s="614" t="s">
        <v>43</v>
      </c>
      <c r="AX1234" s="614" t="s">
        <v>11</v>
      </c>
      <c r="AY1234" s="615" t="s">
        <v>197</v>
      </c>
    </row>
    <row r="1235" spans="2:65" s="492" customFormat="1" ht="25.5" customHeight="1">
      <c r="B1235" s="493"/>
      <c r="C1235" s="572" t="s">
        <v>1475</v>
      </c>
      <c r="D1235" s="572" t="s">
        <v>199</v>
      </c>
      <c r="E1235" s="573" t="s">
        <v>2683</v>
      </c>
      <c r="F1235" s="574" t="s">
        <v>2684</v>
      </c>
      <c r="G1235" s="575" t="s">
        <v>290</v>
      </c>
      <c r="H1235" s="576">
        <v>60.34</v>
      </c>
      <c r="I1235" s="7"/>
      <c r="J1235" s="577">
        <f>ROUND(I1235*H1235,0)</f>
        <v>0</v>
      </c>
      <c r="K1235" s="574" t="s">
        <v>203</v>
      </c>
      <c r="L1235" s="493"/>
      <c r="M1235" s="578" t="s">
        <v>5</v>
      </c>
      <c r="N1235" s="579" t="s">
        <v>53</v>
      </c>
      <c r="O1235" s="494"/>
      <c r="P1235" s="580">
        <f>O1235*H1235</f>
        <v>0</v>
      </c>
      <c r="Q1235" s="580">
        <v>2.5999999999999998E-4</v>
      </c>
      <c r="R1235" s="580">
        <f>Q1235*H1235</f>
        <v>1.5688399999999998E-2</v>
      </c>
      <c r="S1235" s="580">
        <v>0</v>
      </c>
      <c r="T1235" s="581">
        <f>S1235*H1235</f>
        <v>0</v>
      </c>
      <c r="AR1235" s="482" t="s">
        <v>129</v>
      </c>
      <c r="AT1235" s="482" t="s">
        <v>199</v>
      </c>
      <c r="AU1235" s="482" t="s">
        <v>89</v>
      </c>
      <c r="AY1235" s="482" t="s">
        <v>197</v>
      </c>
      <c r="BE1235" s="582">
        <f>IF(N1235="základní",J1235,0)</f>
        <v>0</v>
      </c>
      <c r="BF1235" s="582">
        <f>IF(N1235="snížená",J1235,0)</f>
        <v>0</v>
      </c>
      <c r="BG1235" s="582">
        <f>IF(N1235="zákl. přenesená",J1235,0)</f>
        <v>0</v>
      </c>
      <c r="BH1235" s="582">
        <f>IF(N1235="sníž. přenesená",J1235,0)</f>
        <v>0</v>
      </c>
      <c r="BI1235" s="582">
        <f>IF(N1235="nulová",J1235,0)</f>
        <v>0</v>
      </c>
      <c r="BJ1235" s="482" t="s">
        <v>11</v>
      </c>
      <c r="BK1235" s="582">
        <f>ROUND(I1235*H1235,0)</f>
        <v>0</v>
      </c>
      <c r="BL1235" s="482" t="s">
        <v>129</v>
      </c>
      <c r="BM1235" s="482" t="s">
        <v>2685</v>
      </c>
    </row>
    <row r="1236" spans="2:65" s="492" customFormat="1" ht="25.5" customHeight="1">
      <c r="B1236" s="493"/>
      <c r="C1236" s="572" t="s">
        <v>1484</v>
      </c>
      <c r="D1236" s="572" t="s">
        <v>199</v>
      </c>
      <c r="E1236" s="573" t="s">
        <v>2686</v>
      </c>
      <c r="F1236" s="574" t="s">
        <v>2687</v>
      </c>
      <c r="G1236" s="575" t="s">
        <v>290</v>
      </c>
      <c r="H1236" s="576">
        <v>3142.3</v>
      </c>
      <c r="I1236" s="7"/>
      <c r="J1236" s="577">
        <f>ROUND(I1236*H1236,0)</f>
        <v>0</v>
      </c>
      <c r="K1236" s="574" t="s">
        <v>203</v>
      </c>
      <c r="L1236" s="493"/>
      <c r="M1236" s="578" t="s">
        <v>5</v>
      </c>
      <c r="N1236" s="579" t="s">
        <v>53</v>
      </c>
      <c r="O1236" s="494"/>
      <c r="P1236" s="580">
        <f>O1236*H1236</f>
        <v>0</v>
      </c>
      <c r="Q1236" s="580">
        <v>4.8900000000000002E-3</v>
      </c>
      <c r="R1236" s="580">
        <f>Q1236*H1236</f>
        <v>15.365847000000002</v>
      </c>
      <c r="S1236" s="580">
        <v>0</v>
      </c>
      <c r="T1236" s="581">
        <f>S1236*H1236</f>
        <v>0</v>
      </c>
      <c r="AR1236" s="482" t="s">
        <v>129</v>
      </c>
      <c r="AT1236" s="482" t="s">
        <v>199</v>
      </c>
      <c r="AU1236" s="482" t="s">
        <v>89</v>
      </c>
      <c r="AY1236" s="482" t="s">
        <v>197</v>
      </c>
      <c r="BE1236" s="582">
        <f>IF(N1236="základní",J1236,0)</f>
        <v>0</v>
      </c>
      <c r="BF1236" s="582">
        <f>IF(N1236="snížená",J1236,0)</f>
        <v>0</v>
      </c>
      <c r="BG1236" s="582">
        <f>IF(N1236="zákl. přenesená",J1236,0)</f>
        <v>0</v>
      </c>
      <c r="BH1236" s="582">
        <f>IF(N1236="sníž. přenesená",J1236,0)</f>
        <v>0</v>
      </c>
      <c r="BI1236" s="582">
        <f>IF(N1236="nulová",J1236,0)</f>
        <v>0</v>
      </c>
      <c r="BJ1236" s="482" t="s">
        <v>11</v>
      </c>
      <c r="BK1236" s="582">
        <f>ROUND(I1236*H1236,0)</f>
        <v>0</v>
      </c>
      <c r="BL1236" s="482" t="s">
        <v>129</v>
      </c>
      <c r="BM1236" s="482" t="s">
        <v>2688</v>
      </c>
    </row>
    <row r="1237" spans="2:65" s="599" customFormat="1">
      <c r="B1237" s="598"/>
      <c r="D1237" s="594" t="s">
        <v>205</v>
      </c>
      <c r="E1237" s="600" t="s">
        <v>5</v>
      </c>
      <c r="F1237" s="601" t="s">
        <v>2689</v>
      </c>
      <c r="H1237" s="600" t="s">
        <v>5</v>
      </c>
      <c r="L1237" s="598"/>
      <c r="M1237" s="602"/>
      <c r="N1237" s="603"/>
      <c r="O1237" s="603"/>
      <c r="P1237" s="603"/>
      <c r="Q1237" s="603"/>
      <c r="R1237" s="603"/>
      <c r="S1237" s="603"/>
      <c r="T1237" s="604"/>
      <c r="AT1237" s="600" t="s">
        <v>205</v>
      </c>
      <c r="AU1237" s="600" t="s">
        <v>89</v>
      </c>
      <c r="AV1237" s="599" t="s">
        <v>11</v>
      </c>
      <c r="AW1237" s="599" t="s">
        <v>43</v>
      </c>
      <c r="AX1237" s="599" t="s">
        <v>82</v>
      </c>
      <c r="AY1237" s="600" t="s">
        <v>197</v>
      </c>
    </row>
    <row r="1238" spans="2:65" s="599" customFormat="1">
      <c r="B1238" s="598"/>
      <c r="D1238" s="594" t="s">
        <v>205</v>
      </c>
      <c r="E1238" s="600" t="s">
        <v>5</v>
      </c>
      <c r="F1238" s="601" t="s">
        <v>215</v>
      </c>
      <c r="H1238" s="600" t="s">
        <v>5</v>
      </c>
      <c r="L1238" s="598"/>
      <c r="M1238" s="602"/>
      <c r="N1238" s="603"/>
      <c r="O1238" s="603"/>
      <c r="P1238" s="603"/>
      <c r="Q1238" s="603"/>
      <c r="R1238" s="603"/>
      <c r="S1238" s="603"/>
      <c r="T1238" s="604"/>
      <c r="AT1238" s="600" t="s">
        <v>205</v>
      </c>
      <c r="AU1238" s="600" t="s">
        <v>89</v>
      </c>
      <c r="AV1238" s="599" t="s">
        <v>11</v>
      </c>
      <c r="AW1238" s="599" t="s">
        <v>43</v>
      </c>
      <c r="AX1238" s="599" t="s">
        <v>82</v>
      </c>
      <c r="AY1238" s="600" t="s">
        <v>197</v>
      </c>
    </row>
    <row r="1239" spans="2:65" s="599" customFormat="1">
      <c r="B1239" s="598"/>
      <c r="D1239" s="594" t="s">
        <v>205</v>
      </c>
      <c r="E1239" s="600" t="s">
        <v>5</v>
      </c>
      <c r="F1239" s="601" t="s">
        <v>2690</v>
      </c>
      <c r="H1239" s="600" t="s">
        <v>5</v>
      </c>
      <c r="L1239" s="598"/>
      <c r="M1239" s="602"/>
      <c r="N1239" s="603"/>
      <c r="O1239" s="603"/>
      <c r="P1239" s="603"/>
      <c r="Q1239" s="603"/>
      <c r="R1239" s="603"/>
      <c r="S1239" s="603"/>
      <c r="T1239" s="604"/>
      <c r="AT1239" s="600" t="s">
        <v>205</v>
      </c>
      <c r="AU1239" s="600" t="s">
        <v>89</v>
      </c>
      <c r="AV1239" s="599" t="s">
        <v>11</v>
      </c>
      <c r="AW1239" s="599" t="s">
        <v>43</v>
      </c>
      <c r="AX1239" s="599" t="s">
        <v>82</v>
      </c>
      <c r="AY1239" s="600" t="s">
        <v>197</v>
      </c>
    </row>
    <row r="1240" spans="2:65" s="606" customFormat="1" ht="27">
      <c r="B1240" s="605"/>
      <c r="D1240" s="594" t="s">
        <v>205</v>
      </c>
      <c r="E1240" s="607" t="s">
        <v>5</v>
      </c>
      <c r="F1240" s="608" t="s">
        <v>2691</v>
      </c>
      <c r="H1240" s="609">
        <v>343.3</v>
      </c>
      <c r="L1240" s="605"/>
      <c r="M1240" s="610"/>
      <c r="N1240" s="611"/>
      <c r="O1240" s="611"/>
      <c r="P1240" s="611"/>
      <c r="Q1240" s="611"/>
      <c r="R1240" s="611"/>
      <c r="S1240" s="611"/>
      <c r="T1240" s="612"/>
      <c r="AT1240" s="607" t="s">
        <v>205</v>
      </c>
      <c r="AU1240" s="607" t="s">
        <v>89</v>
      </c>
      <c r="AV1240" s="606" t="s">
        <v>89</v>
      </c>
      <c r="AW1240" s="606" t="s">
        <v>43</v>
      </c>
      <c r="AX1240" s="606" t="s">
        <v>82</v>
      </c>
      <c r="AY1240" s="607" t="s">
        <v>197</v>
      </c>
    </row>
    <row r="1241" spans="2:65" s="606" customFormat="1" ht="27">
      <c r="B1241" s="605"/>
      <c r="D1241" s="594" t="s">
        <v>205</v>
      </c>
      <c r="E1241" s="607" t="s">
        <v>5</v>
      </c>
      <c r="F1241" s="608" t="s">
        <v>2692</v>
      </c>
      <c r="H1241" s="609">
        <v>284.87</v>
      </c>
      <c r="L1241" s="605"/>
      <c r="M1241" s="610"/>
      <c r="N1241" s="611"/>
      <c r="O1241" s="611"/>
      <c r="P1241" s="611"/>
      <c r="Q1241" s="611"/>
      <c r="R1241" s="611"/>
      <c r="S1241" s="611"/>
      <c r="T1241" s="612"/>
      <c r="AT1241" s="607" t="s">
        <v>205</v>
      </c>
      <c r="AU1241" s="607" t="s">
        <v>89</v>
      </c>
      <c r="AV1241" s="606" t="s">
        <v>89</v>
      </c>
      <c r="AW1241" s="606" t="s">
        <v>43</v>
      </c>
      <c r="AX1241" s="606" t="s">
        <v>82</v>
      </c>
      <c r="AY1241" s="607" t="s">
        <v>197</v>
      </c>
    </row>
    <row r="1242" spans="2:65" s="606" customFormat="1">
      <c r="B1242" s="605"/>
      <c r="D1242" s="594" t="s">
        <v>205</v>
      </c>
      <c r="E1242" s="607" t="s">
        <v>5</v>
      </c>
      <c r="F1242" s="608" t="s">
        <v>2693</v>
      </c>
      <c r="H1242" s="609">
        <v>16.95</v>
      </c>
      <c r="L1242" s="605"/>
      <c r="M1242" s="610"/>
      <c r="N1242" s="611"/>
      <c r="O1242" s="611"/>
      <c r="P1242" s="611"/>
      <c r="Q1242" s="611"/>
      <c r="R1242" s="611"/>
      <c r="S1242" s="611"/>
      <c r="T1242" s="612"/>
      <c r="AT1242" s="607" t="s">
        <v>205</v>
      </c>
      <c r="AU1242" s="607" t="s">
        <v>89</v>
      </c>
      <c r="AV1242" s="606" t="s">
        <v>89</v>
      </c>
      <c r="AW1242" s="606" t="s">
        <v>43</v>
      </c>
      <c r="AX1242" s="606" t="s">
        <v>82</v>
      </c>
      <c r="AY1242" s="607" t="s">
        <v>197</v>
      </c>
    </row>
    <row r="1243" spans="2:65" s="622" customFormat="1">
      <c r="B1243" s="621"/>
      <c r="D1243" s="594" t="s">
        <v>205</v>
      </c>
      <c r="E1243" s="623" t="s">
        <v>5</v>
      </c>
      <c r="F1243" s="624" t="s">
        <v>222</v>
      </c>
      <c r="H1243" s="625">
        <v>645.12</v>
      </c>
      <c r="L1243" s="621"/>
      <c r="M1243" s="626"/>
      <c r="N1243" s="627"/>
      <c r="O1243" s="627"/>
      <c r="P1243" s="627"/>
      <c r="Q1243" s="627"/>
      <c r="R1243" s="627"/>
      <c r="S1243" s="627"/>
      <c r="T1243" s="628"/>
      <c r="AT1243" s="623" t="s">
        <v>205</v>
      </c>
      <c r="AU1243" s="623" t="s">
        <v>89</v>
      </c>
      <c r="AV1243" s="622" t="s">
        <v>114</v>
      </c>
      <c r="AW1243" s="622" t="s">
        <v>43</v>
      </c>
      <c r="AX1243" s="622" t="s">
        <v>82</v>
      </c>
      <c r="AY1243" s="623" t="s">
        <v>197</v>
      </c>
    </row>
    <row r="1244" spans="2:65" s="599" customFormat="1">
      <c r="B1244" s="598"/>
      <c r="D1244" s="594" t="s">
        <v>205</v>
      </c>
      <c r="E1244" s="600" t="s">
        <v>5</v>
      </c>
      <c r="F1244" s="601" t="s">
        <v>223</v>
      </c>
      <c r="H1244" s="600" t="s">
        <v>5</v>
      </c>
      <c r="L1244" s="598"/>
      <c r="M1244" s="602"/>
      <c r="N1244" s="603"/>
      <c r="O1244" s="603"/>
      <c r="P1244" s="603"/>
      <c r="Q1244" s="603"/>
      <c r="R1244" s="603"/>
      <c r="S1244" s="603"/>
      <c r="T1244" s="604"/>
      <c r="AT1244" s="600" t="s">
        <v>205</v>
      </c>
      <c r="AU1244" s="600" t="s">
        <v>89</v>
      </c>
      <c r="AV1244" s="599" t="s">
        <v>11</v>
      </c>
      <c r="AW1244" s="599" t="s">
        <v>43</v>
      </c>
      <c r="AX1244" s="599" t="s">
        <v>82</v>
      </c>
      <c r="AY1244" s="600" t="s">
        <v>197</v>
      </c>
    </row>
    <row r="1245" spans="2:65" s="599" customFormat="1">
      <c r="B1245" s="598"/>
      <c r="D1245" s="594" t="s">
        <v>205</v>
      </c>
      <c r="E1245" s="600" t="s">
        <v>5</v>
      </c>
      <c r="F1245" s="601" t="s">
        <v>2694</v>
      </c>
      <c r="H1245" s="600" t="s">
        <v>5</v>
      </c>
      <c r="L1245" s="598"/>
      <c r="M1245" s="602"/>
      <c r="N1245" s="603"/>
      <c r="O1245" s="603"/>
      <c r="P1245" s="603"/>
      <c r="Q1245" s="603"/>
      <c r="R1245" s="603"/>
      <c r="S1245" s="603"/>
      <c r="T1245" s="604"/>
      <c r="AT1245" s="600" t="s">
        <v>205</v>
      </c>
      <c r="AU1245" s="600" t="s">
        <v>89</v>
      </c>
      <c r="AV1245" s="599" t="s">
        <v>11</v>
      </c>
      <c r="AW1245" s="599" t="s">
        <v>43</v>
      </c>
      <c r="AX1245" s="599" t="s">
        <v>82</v>
      </c>
      <c r="AY1245" s="600" t="s">
        <v>197</v>
      </c>
    </row>
    <row r="1246" spans="2:65" s="606" customFormat="1" ht="27">
      <c r="B1246" s="605"/>
      <c r="D1246" s="594" t="s">
        <v>205</v>
      </c>
      <c r="E1246" s="607" t="s">
        <v>5</v>
      </c>
      <c r="F1246" s="608" t="s">
        <v>2695</v>
      </c>
      <c r="H1246" s="609">
        <v>590.26</v>
      </c>
      <c r="L1246" s="605"/>
      <c r="M1246" s="610"/>
      <c r="N1246" s="611"/>
      <c r="O1246" s="611"/>
      <c r="P1246" s="611"/>
      <c r="Q1246" s="611"/>
      <c r="R1246" s="611"/>
      <c r="S1246" s="611"/>
      <c r="T1246" s="612"/>
      <c r="AT1246" s="607" t="s">
        <v>205</v>
      </c>
      <c r="AU1246" s="607" t="s">
        <v>89</v>
      </c>
      <c r="AV1246" s="606" t="s">
        <v>89</v>
      </c>
      <c r="AW1246" s="606" t="s">
        <v>43</v>
      </c>
      <c r="AX1246" s="606" t="s">
        <v>82</v>
      </c>
      <c r="AY1246" s="607" t="s">
        <v>197</v>
      </c>
    </row>
    <row r="1247" spans="2:65" s="606" customFormat="1" ht="27">
      <c r="B1247" s="605"/>
      <c r="D1247" s="594" t="s">
        <v>205</v>
      </c>
      <c r="E1247" s="607" t="s">
        <v>5</v>
      </c>
      <c r="F1247" s="608" t="s">
        <v>2696</v>
      </c>
      <c r="H1247" s="609">
        <v>193.77</v>
      </c>
      <c r="L1247" s="605"/>
      <c r="M1247" s="610"/>
      <c r="N1247" s="611"/>
      <c r="O1247" s="611"/>
      <c r="P1247" s="611"/>
      <c r="Q1247" s="611"/>
      <c r="R1247" s="611"/>
      <c r="S1247" s="611"/>
      <c r="T1247" s="612"/>
      <c r="AT1247" s="607" t="s">
        <v>205</v>
      </c>
      <c r="AU1247" s="607" t="s">
        <v>89</v>
      </c>
      <c r="AV1247" s="606" t="s">
        <v>89</v>
      </c>
      <c r="AW1247" s="606" t="s">
        <v>43</v>
      </c>
      <c r="AX1247" s="606" t="s">
        <v>82</v>
      </c>
      <c r="AY1247" s="607" t="s">
        <v>197</v>
      </c>
    </row>
    <row r="1248" spans="2:65" s="622" customFormat="1">
      <c r="B1248" s="621"/>
      <c r="D1248" s="594" t="s">
        <v>205</v>
      </c>
      <c r="E1248" s="623" t="s">
        <v>5</v>
      </c>
      <c r="F1248" s="624" t="s">
        <v>237</v>
      </c>
      <c r="H1248" s="625">
        <v>784.03</v>
      </c>
      <c r="L1248" s="621"/>
      <c r="M1248" s="626"/>
      <c r="N1248" s="627"/>
      <c r="O1248" s="627"/>
      <c r="P1248" s="627"/>
      <c r="Q1248" s="627"/>
      <c r="R1248" s="627"/>
      <c r="S1248" s="627"/>
      <c r="T1248" s="628"/>
      <c r="AT1248" s="623" t="s">
        <v>205</v>
      </c>
      <c r="AU1248" s="623" t="s">
        <v>89</v>
      </c>
      <c r="AV1248" s="622" t="s">
        <v>114</v>
      </c>
      <c r="AW1248" s="622" t="s">
        <v>43</v>
      </c>
      <c r="AX1248" s="622" t="s">
        <v>82</v>
      </c>
      <c r="AY1248" s="623" t="s">
        <v>197</v>
      </c>
    </row>
    <row r="1249" spans="2:51" s="599" customFormat="1">
      <c r="B1249" s="598"/>
      <c r="D1249" s="594" t="s">
        <v>205</v>
      </c>
      <c r="E1249" s="600" t="s">
        <v>5</v>
      </c>
      <c r="F1249" s="601" t="s">
        <v>238</v>
      </c>
      <c r="H1249" s="600" t="s">
        <v>5</v>
      </c>
      <c r="L1249" s="598"/>
      <c r="M1249" s="602"/>
      <c r="N1249" s="603"/>
      <c r="O1249" s="603"/>
      <c r="P1249" s="603"/>
      <c r="Q1249" s="603"/>
      <c r="R1249" s="603"/>
      <c r="S1249" s="603"/>
      <c r="T1249" s="604"/>
      <c r="AT1249" s="600" t="s">
        <v>205</v>
      </c>
      <c r="AU1249" s="600" t="s">
        <v>89</v>
      </c>
      <c r="AV1249" s="599" t="s">
        <v>11</v>
      </c>
      <c r="AW1249" s="599" t="s">
        <v>43</v>
      </c>
      <c r="AX1249" s="599" t="s">
        <v>82</v>
      </c>
      <c r="AY1249" s="600" t="s">
        <v>197</v>
      </c>
    </row>
    <row r="1250" spans="2:51" s="599" customFormat="1">
      <c r="B1250" s="598"/>
      <c r="D1250" s="594" t="s">
        <v>205</v>
      </c>
      <c r="E1250" s="600" t="s">
        <v>5</v>
      </c>
      <c r="F1250" s="601" t="s">
        <v>2697</v>
      </c>
      <c r="H1250" s="600" t="s">
        <v>5</v>
      </c>
      <c r="L1250" s="598"/>
      <c r="M1250" s="602"/>
      <c r="N1250" s="603"/>
      <c r="O1250" s="603"/>
      <c r="P1250" s="603"/>
      <c r="Q1250" s="603"/>
      <c r="R1250" s="603"/>
      <c r="S1250" s="603"/>
      <c r="T1250" s="604"/>
      <c r="AT1250" s="600" t="s">
        <v>205</v>
      </c>
      <c r="AU1250" s="600" t="s">
        <v>89</v>
      </c>
      <c r="AV1250" s="599" t="s">
        <v>11</v>
      </c>
      <c r="AW1250" s="599" t="s">
        <v>43</v>
      </c>
      <c r="AX1250" s="599" t="s">
        <v>82</v>
      </c>
      <c r="AY1250" s="600" t="s">
        <v>197</v>
      </c>
    </row>
    <row r="1251" spans="2:51" s="606" customFormat="1" ht="27">
      <c r="B1251" s="605"/>
      <c r="D1251" s="594" t="s">
        <v>205</v>
      </c>
      <c r="E1251" s="607" t="s">
        <v>5</v>
      </c>
      <c r="F1251" s="608" t="s">
        <v>2698</v>
      </c>
      <c r="H1251" s="609">
        <v>309.97000000000003</v>
      </c>
      <c r="L1251" s="605"/>
      <c r="M1251" s="610"/>
      <c r="N1251" s="611"/>
      <c r="O1251" s="611"/>
      <c r="P1251" s="611"/>
      <c r="Q1251" s="611"/>
      <c r="R1251" s="611"/>
      <c r="S1251" s="611"/>
      <c r="T1251" s="612"/>
      <c r="AT1251" s="607" t="s">
        <v>205</v>
      </c>
      <c r="AU1251" s="607" t="s">
        <v>89</v>
      </c>
      <c r="AV1251" s="606" t="s">
        <v>89</v>
      </c>
      <c r="AW1251" s="606" t="s">
        <v>43</v>
      </c>
      <c r="AX1251" s="606" t="s">
        <v>82</v>
      </c>
      <c r="AY1251" s="607" t="s">
        <v>197</v>
      </c>
    </row>
    <row r="1252" spans="2:51" s="606" customFormat="1" ht="27">
      <c r="B1252" s="605"/>
      <c r="D1252" s="594" t="s">
        <v>205</v>
      </c>
      <c r="E1252" s="607" t="s">
        <v>5</v>
      </c>
      <c r="F1252" s="608" t="s">
        <v>2699</v>
      </c>
      <c r="H1252" s="609">
        <v>193.09</v>
      </c>
      <c r="L1252" s="605"/>
      <c r="M1252" s="610"/>
      <c r="N1252" s="611"/>
      <c r="O1252" s="611"/>
      <c r="P1252" s="611"/>
      <c r="Q1252" s="611"/>
      <c r="R1252" s="611"/>
      <c r="S1252" s="611"/>
      <c r="T1252" s="612"/>
      <c r="AT1252" s="607" t="s">
        <v>205</v>
      </c>
      <c r="AU1252" s="607" t="s">
        <v>89</v>
      </c>
      <c r="AV1252" s="606" t="s">
        <v>89</v>
      </c>
      <c r="AW1252" s="606" t="s">
        <v>43</v>
      </c>
      <c r="AX1252" s="606" t="s">
        <v>82</v>
      </c>
      <c r="AY1252" s="607" t="s">
        <v>197</v>
      </c>
    </row>
    <row r="1253" spans="2:51" s="622" customFormat="1">
      <c r="B1253" s="621"/>
      <c r="D1253" s="594" t="s">
        <v>205</v>
      </c>
      <c r="E1253" s="623" t="s">
        <v>5</v>
      </c>
      <c r="F1253" s="624" t="s">
        <v>243</v>
      </c>
      <c r="H1253" s="625">
        <v>503.06</v>
      </c>
      <c r="L1253" s="621"/>
      <c r="M1253" s="626"/>
      <c r="N1253" s="627"/>
      <c r="O1253" s="627"/>
      <c r="P1253" s="627"/>
      <c r="Q1253" s="627"/>
      <c r="R1253" s="627"/>
      <c r="S1253" s="627"/>
      <c r="T1253" s="628"/>
      <c r="AT1253" s="623" t="s">
        <v>205</v>
      </c>
      <c r="AU1253" s="623" t="s">
        <v>89</v>
      </c>
      <c r="AV1253" s="622" t="s">
        <v>114</v>
      </c>
      <c r="AW1253" s="622" t="s">
        <v>43</v>
      </c>
      <c r="AX1253" s="622" t="s">
        <v>82</v>
      </c>
      <c r="AY1253" s="623" t="s">
        <v>197</v>
      </c>
    </row>
    <row r="1254" spans="2:51" s="599" customFormat="1">
      <c r="B1254" s="598"/>
      <c r="D1254" s="594" t="s">
        <v>205</v>
      </c>
      <c r="E1254" s="600" t="s">
        <v>5</v>
      </c>
      <c r="F1254" s="601" t="s">
        <v>244</v>
      </c>
      <c r="H1254" s="600" t="s">
        <v>5</v>
      </c>
      <c r="L1254" s="598"/>
      <c r="M1254" s="602"/>
      <c r="N1254" s="603"/>
      <c r="O1254" s="603"/>
      <c r="P1254" s="603"/>
      <c r="Q1254" s="603"/>
      <c r="R1254" s="603"/>
      <c r="S1254" s="603"/>
      <c r="T1254" s="604"/>
      <c r="AT1254" s="600" t="s">
        <v>205</v>
      </c>
      <c r="AU1254" s="600" t="s">
        <v>89</v>
      </c>
      <c r="AV1254" s="599" t="s">
        <v>11</v>
      </c>
      <c r="AW1254" s="599" t="s">
        <v>43</v>
      </c>
      <c r="AX1254" s="599" t="s">
        <v>82</v>
      </c>
      <c r="AY1254" s="600" t="s">
        <v>197</v>
      </c>
    </row>
    <row r="1255" spans="2:51" s="599" customFormat="1">
      <c r="B1255" s="598"/>
      <c r="D1255" s="594" t="s">
        <v>205</v>
      </c>
      <c r="E1255" s="600" t="s">
        <v>5</v>
      </c>
      <c r="F1255" s="601" t="s">
        <v>2700</v>
      </c>
      <c r="H1255" s="600" t="s">
        <v>5</v>
      </c>
      <c r="L1255" s="598"/>
      <c r="M1255" s="602"/>
      <c r="N1255" s="603"/>
      <c r="O1255" s="603"/>
      <c r="P1255" s="603"/>
      <c r="Q1255" s="603"/>
      <c r="R1255" s="603"/>
      <c r="S1255" s="603"/>
      <c r="T1255" s="604"/>
      <c r="AT1255" s="600" t="s">
        <v>205</v>
      </c>
      <c r="AU1255" s="600" t="s">
        <v>89</v>
      </c>
      <c r="AV1255" s="599" t="s">
        <v>11</v>
      </c>
      <c r="AW1255" s="599" t="s">
        <v>43</v>
      </c>
      <c r="AX1255" s="599" t="s">
        <v>82</v>
      </c>
      <c r="AY1255" s="600" t="s">
        <v>197</v>
      </c>
    </row>
    <row r="1256" spans="2:51" s="606" customFormat="1" ht="27">
      <c r="B1256" s="605"/>
      <c r="D1256" s="594" t="s">
        <v>205</v>
      </c>
      <c r="E1256" s="607" t="s">
        <v>5</v>
      </c>
      <c r="F1256" s="608" t="s">
        <v>2701</v>
      </c>
      <c r="H1256" s="609">
        <v>330.06</v>
      </c>
      <c r="L1256" s="605"/>
      <c r="M1256" s="610"/>
      <c r="N1256" s="611"/>
      <c r="O1256" s="611"/>
      <c r="P1256" s="611"/>
      <c r="Q1256" s="611"/>
      <c r="R1256" s="611"/>
      <c r="S1256" s="611"/>
      <c r="T1256" s="612"/>
      <c r="AT1256" s="607" t="s">
        <v>205</v>
      </c>
      <c r="AU1256" s="607" t="s">
        <v>89</v>
      </c>
      <c r="AV1256" s="606" t="s">
        <v>89</v>
      </c>
      <c r="AW1256" s="606" t="s">
        <v>43</v>
      </c>
      <c r="AX1256" s="606" t="s">
        <v>82</v>
      </c>
      <c r="AY1256" s="607" t="s">
        <v>197</v>
      </c>
    </row>
    <row r="1257" spans="2:51" s="606" customFormat="1" ht="27">
      <c r="B1257" s="605"/>
      <c r="D1257" s="594" t="s">
        <v>205</v>
      </c>
      <c r="E1257" s="607" t="s">
        <v>5</v>
      </c>
      <c r="F1257" s="608" t="s">
        <v>2702</v>
      </c>
      <c r="H1257" s="609">
        <v>173.01</v>
      </c>
      <c r="L1257" s="605"/>
      <c r="M1257" s="610"/>
      <c r="N1257" s="611"/>
      <c r="O1257" s="611"/>
      <c r="P1257" s="611"/>
      <c r="Q1257" s="611"/>
      <c r="R1257" s="611"/>
      <c r="S1257" s="611"/>
      <c r="T1257" s="612"/>
      <c r="AT1257" s="607" t="s">
        <v>205</v>
      </c>
      <c r="AU1257" s="607" t="s">
        <v>89</v>
      </c>
      <c r="AV1257" s="606" t="s">
        <v>89</v>
      </c>
      <c r="AW1257" s="606" t="s">
        <v>43</v>
      </c>
      <c r="AX1257" s="606" t="s">
        <v>82</v>
      </c>
      <c r="AY1257" s="607" t="s">
        <v>197</v>
      </c>
    </row>
    <row r="1258" spans="2:51" s="622" customFormat="1">
      <c r="B1258" s="621"/>
      <c r="D1258" s="594" t="s">
        <v>205</v>
      </c>
      <c r="E1258" s="623" t="s">
        <v>5</v>
      </c>
      <c r="F1258" s="624" t="s">
        <v>248</v>
      </c>
      <c r="H1258" s="625">
        <v>503.07</v>
      </c>
      <c r="L1258" s="621"/>
      <c r="M1258" s="626"/>
      <c r="N1258" s="627"/>
      <c r="O1258" s="627"/>
      <c r="P1258" s="627"/>
      <c r="Q1258" s="627"/>
      <c r="R1258" s="627"/>
      <c r="S1258" s="627"/>
      <c r="T1258" s="628"/>
      <c r="AT1258" s="623" t="s">
        <v>205</v>
      </c>
      <c r="AU1258" s="623" t="s">
        <v>89</v>
      </c>
      <c r="AV1258" s="622" t="s">
        <v>114</v>
      </c>
      <c r="AW1258" s="622" t="s">
        <v>43</v>
      </c>
      <c r="AX1258" s="622" t="s">
        <v>82</v>
      </c>
      <c r="AY1258" s="623" t="s">
        <v>197</v>
      </c>
    </row>
    <row r="1259" spans="2:51" s="599" customFormat="1">
      <c r="B1259" s="598"/>
      <c r="D1259" s="594" t="s">
        <v>205</v>
      </c>
      <c r="E1259" s="600" t="s">
        <v>5</v>
      </c>
      <c r="F1259" s="601" t="s">
        <v>249</v>
      </c>
      <c r="H1259" s="600" t="s">
        <v>5</v>
      </c>
      <c r="L1259" s="598"/>
      <c r="M1259" s="602"/>
      <c r="N1259" s="603"/>
      <c r="O1259" s="603"/>
      <c r="P1259" s="603"/>
      <c r="Q1259" s="603"/>
      <c r="R1259" s="603"/>
      <c r="S1259" s="603"/>
      <c r="T1259" s="604"/>
      <c r="AT1259" s="600" t="s">
        <v>205</v>
      </c>
      <c r="AU1259" s="600" t="s">
        <v>89</v>
      </c>
      <c r="AV1259" s="599" t="s">
        <v>11</v>
      </c>
      <c r="AW1259" s="599" t="s">
        <v>43</v>
      </c>
      <c r="AX1259" s="599" t="s">
        <v>82</v>
      </c>
      <c r="AY1259" s="600" t="s">
        <v>197</v>
      </c>
    </row>
    <row r="1260" spans="2:51" s="599" customFormat="1">
      <c r="B1260" s="598"/>
      <c r="D1260" s="594" t="s">
        <v>205</v>
      </c>
      <c r="E1260" s="600" t="s">
        <v>5</v>
      </c>
      <c r="F1260" s="601" t="s">
        <v>2703</v>
      </c>
      <c r="H1260" s="600" t="s">
        <v>5</v>
      </c>
      <c r="L1260" s="598"/>
      <c r="M1260" s="602"/>
      <c r="N1260" s="603"/>
      <c r="O1260" s="603"/>
      <c r="P1260" s="603"/>
      <c r="Q1260" s="603"/>
      <c r="R1260" s="603"/>
      <c r="S1260" s="603"/>
      <c r="T1260" s="604"/>
      <c r="AT1260" s="600" t="s">
        <v>205</v>
      </c>
      <c r="AU1260" s="600" t="s">
        <v>89</v>
      </c>
      <c r="AV1260" s="599" t="s">
        <v>11</v>
      </c>
      <c r="AW1260" s="599" t="s">
        <v>43</v>
      </c>
      <c r="AX1260" s="599" t="s">
        <v>82</v>
      </c>
      <c r="AY1260" s="600" t="s">
        <v>197</v>
      </c>
    </row>
    <row r="1261" spans="2:51" s="606" customFormat="1" ht="27">
      <c r="B1261" s="605"/>
      <c r="D1261" s="594" t="s">
        <v>205</v>
      </c>
      <c r="E1261" s="607" t="s">
        <v>5</v>
      </c>
      <c r="F1261" s="608" t="s">
        <v>2704</v>
      </c>
      <c r="H1261" s="609">
        <v>303.14</v>
      </c>
      <c r="L1261" s="605"/>
      <c r="M1261" s="610"/>
      <c r="N1261" s="611"/>
      <c r="O1261" s="611"/>
      <c r="P1261" s="611"/>
      <c r="Q1261" s="611"/>
      <c r="R1261" s="611"/>
      <c r="S1261" s="611"/>
      <c r="T1261" s="612"/>
      <c r="AT1261" s="607" t="s">
        <v>205</v>
      </c>
      <c r="AU1261" s="607" t="s">
        <v>89</v>
      </c>
      <c r="AV1261" s="606" t="s">
        <v>89</v>
      </c>
      <c r="AW1261" s="606" t="s">
        <v>43</v>
      </c>
      <c r="AX1261" s="606" t="s">
        <v>82</v>
      </c>
      <c r="AY1261" s="607" t="s">
        <v>197</v>
      </c>
    </row>
    <row r="1262" spans="2:51" s="606" customFormat="1" ht="27">
      <c r="B1262" s="605"/>
      <c r="D1262" s="594" t="s">
        <v>205</v>
      </c>
      <c r="E1262" s="607" t="s">
        <v>5</v>
      </c>
      <c r="F1262" s="608" t="s">
        <v>2705</v>
      </c>
      <c r="H1262" s="609">
        <v>199.92</v>
      </c>
      <c r="L1262" s="605"/>
      <c r="M1262" s="610"/>
      <c r="N1262" s="611"/>
      <c r="O1262" s="611"/>
      <c r="P1262" s="611"/>
      <c r="Q1262" s="611"/>
      <c r="R1262" s="611"/>
      <c r="S1262" s="611"/>
      <c r="T1262" s="612"/>
      <c r="AT1262" s="607" t="s">
        <v>205</v>
      </c>
      <c r="AU1262" s="607" t="s">
        <v>89</v>
      </c>
      <c r="AV1262" s="606" t="s">
        <v>89</v>
      </c>
      <c r="AW1262" s="606" t="s">
        <v>43</v>
      </c>
      <c r="AX1262" s="606" t="s">
        <v>82</v>
      </c>
      <c r="AY1262" s="607" t="s">
        <v>197</v>
      </c>
    </row>
    <row r="1263" spans="2:51" s="622" customFormat="1">
      <c r="B1263" s="621"/>
      <c r="D1263" s="594" t="s">
        <v>205</v>
      </c>
      <c r="E1263" s="623" t="s">
        <v>5</v>
      </c>
      <c r="F1263" s="624" t="s">
        <v>253</v>
      </c>
      <c r="H1263" s="625">
        <v>503.06</v>
      </c>
      <c r="L1263" s="621"/>
      <c r="M1263" s="626"/>
      <c r="N1263" s="627"/>
      <c r="O1263" s="627"/>
      <c r="P1263" s="627"/>
      <c r="Q1263" s="627"/>
      <c r="R1263" s="627"/>
      <c r="S1263" s="627"/>
      <c r="T1263" s="628"/>
      <c r="AT1263" s="623" t="s">
        <v>205</v>
      </c>
      <c r="AU1263" s="623" t="s">
        <v>89</v>
      </c>
      <c r="AV1263" s="622" t="s">
        <v>114</v>
      </c>
      <c r="AW1263" s="622" t="s">
        <v>43</v>
      </c>
      <c r="AX1263" s="622" t="s">
        <v>82</v>
      </c>
      <c r="AY1263" s="623" t="s">
        <v>197</v>
      </c>
    </row>
    <row r="1264" spans="2:51" s="599" customFormat="1">
      <c r="B1264" s="598"/>
      <c r="D1264" s="594" t="s">
        <v>205</v>
      </c>
      <c r="E1264" s="600" t="s">
        <v>5</v>
      </c>
      <c r="F1264" s="601" t="s">
        <v>446</v>
      </c>
      <c r="H1264" s="600" t="s">
        <v>5</v>
      </c>
      <c r="L1264" s="598"/>
      <c r="M1264" s="602"/>
      <c r="N1264" s="603"/>
      <c r="O1264" s="603"/>
      <c r="P1264" s="603"/>
      <c r="Q1264" s="603"/>
      <c r="R1264" s="603"/>
      <c r="S1264" s="603"/>
      <c r="T1264" s="604"/>
      <c r="AT1264" s="600" t="s">
        <v>205</v>
      </c>
      <c r="AU1264" s="600" t="s">
        <v>89</v>
      </c>
      <c r="AV1264" s="599" t="s">
        <v>11</v>
      </c>
      <c r="AW1264" s="599" t="s">
        <v>43</v>
      </c>
      <c r="AX1264" s="599" t="s">
        <v>82</v>
      </c>
      <c r="AY1264" s="600" t="s">
        <v>197</v>
      </c>
    </row>
    <row r="1265" spans="2:65" s="599" customFormat="1">
      <c r="B1265" s="598"/>
      <c r="D1265" s="594" t="s">
        <v>205</v>
      </c>
      <c r="E1265" s="600" t="s">
        <v>5</v>
      </c>
      <c r="F1265" s="601" t="s">
        <v>2706</v>
      </c>
      <c r="H1265" s="600" t="s">
        <v>5</v>
      </c>
      <c r="L1265" s="598"/>
      <c r="M1265" s="602"/>
      <c r="N1265" s="603"/>
      <c r="O1265" s="603"/>
      <c r="P1265" s="603"/>
      <c r="Q1265" s="603"/>
      <c r="R1265" s="603"/>
      <c r="S1265" s="603"/>
      <c r="T1265" s="604"/>
      <c r="AT1265" s="600" t="s">
        <v>205</v>
      </c>
      <c r="AU1265" s="600" t="s">
        <v>89</v>
      </c>
      <c r="AV1265" s="599" t="s">
        <v>11</v>
      </c>
      <c r="AW1265" s="599" t="s">
        <v>43</v>
      </c>
      <c r="AX1265" s="599" t="s">
        <v>82</v>
      </c>
      <c r="AY1265" s="600" t="s">
        <v>197</v>
      </c>
    </row>
    <row r="1266" spans="2:65" s="606" customFormat="1">
      <c r="B1266" s="605"/>
      <c r="D1266" s="594" t="s">
        <v>205</v>
      </c>
      <c r="E1266" s="607" t="s">
        <v>5</v>
      </c>
      <c r="F1266" s="608" t="s">
        <v>2707</v>
      </c>
      <c r="H1266" s="609">
        <v>143.62</v>
      </c>
      <c r="L1266" s="605"/>
      <c r="M1266" s="610"/>
      <c r="N1266" s="611"/>
      <c r="O1266" s="611"/>
      <c r="P1266" s="611"/>
      <c r="Q1266" s="611"/>
      <c r="R1266" s="611"/>
      <c r="S1266" s="611"/>
      <c r="T1266" s="612"/>
      <c r="AT1266" s="607" t="s">
        <v>205</v>
      </c>
      <c r="AU1266" s="607" t="s">
        <v>89</v>
      </c>
      <c r="AV1266" s="606" t="s">
        <v>89</v>
      </c>
      <c r="AW1266" s="606" t="s">
        <v>43</v>
      </c>
      <c r="AX1266" s="606" t="s">
        <v>82</v>
      </c>
      <c r="AY1266" s="607" t="s">
        <v>197</v>
      </c>
    </row>
    <row r="1267" spans="2:65" s="622" customFormat="1">
      <c r="B1267" s="621"/>
      <c r="D1267" s="594" t="s">
        <v>205</v>
      </c>
      <c r="E1267" s="623" t="s">
        <v>5</v>
      </c>
      <c r="F1267" s="624" t="s">
        <v>449</v>
      </c>
      <c r="H1267" s="625">
        <v>143.62</v>
      </c>
      <c r="L1267" s="621"/>
      <c r="M1267" s="626"/>
      <c r="N1267" s="627"/>
      <c r="O1267" s="627"/>
      <c r="P1267" s="627"/>
      <c r="Q1267" s="627"/>
      <c r="R1267" s="627"/>
      <c r="S1267" s="627"/>
      <c r="T1267" s="628"/>
      <c r="AT1267" s="623" t="s">
        <v>205</v>
      </c>
      <c r="AU1267" s="623" t="s">
        <v>89</v>
      </c>
      <c r="AV1267" s="622" t="s">
        <v>114</v>
      </c>
      <c r="AW1267" s="622" t="s">
        <v>43</v>
      </c>
      <c r="AX1267" s="622" t="s">
        <v>82</v>
      </c>
      <c r="AY1267" s="623" t="s">
        <v>197</v>
      </c>
    </row>
    <row r="1268" spans="2:65" s="599" customFormat="1">
      <c r="B1268" s="598"/>
      <c r="D1268" s="594" t="s">
        <v>205</v>
      </c>
      <c r="E1268" s="600" t="s">
        <v>5</v>
      </c>
      <c r="F1268" s="601" t="s">
        <v>2290</v>
      </c>
      <c r="H1268" s="600" t="s">
        <v>5</v>
      </c>
      <c r="L1268" s="598"/>
      <c r="M1268" s="602"/>
      <c r="N1268" s="603"/>
      <c r="O1268" s="603"/>
      <c r="P1268" s="603"/>
      <c r="Q1268" s="603"/>
      <c r="R1268" s="603"/>
      <c r="S1268" s="603"/>
      <c r="T1268" s="604"/>
      <c r="AT1268" s="600" t="s">
        <v>205</v>
      </c>
      <c r="AU1268" s="600" t="s">
        <v>89</v>
      </c>
      <c r="AV1268" s="599" t="s">
        <v>11</v>
      </c>
      <c r="AW1268" s="599" t="s">
        <v>43</v>
      </c>
      <c r="AX1268" s="599" t="s">
        <v>82</v>
      </c>
      <c r="AY1268" s="600" t="s">
        <v>197</v>
      </c>
    </row>
    <row r="1269" spans="2:65" s="599" customFormat="1">
      <c r="B1269" s="598"/>
      <c r="D1269" s="594" t="s">
        <v>205</v>
      </c>
      <c r="E1269" s="600" t="s">
        <v>5</v>
      </c>
      <c r="F1269" s="601" t="s">
        <v>2511</v>
      </c>
      <c r="H1269" s="600" t="s">
        <v>5</v>
      </c>
      <c r="L1269" s="598"/>
      <c r="M1269" s="602"/>
      <c r="N1269" s="603"/>
      <c r="O1269" s="603"/>
      <c r="P1269" s="603"/>
      <c r="Q1269" s="603"/>
      <c r="R1269" s="603"/>
      <c r="S1269" s="603"/>
      <c r="T1269" s="604"/>
      <c r="AT1269" s="600" t="s">
        <v>205</v>
      </c>
      <c r="AU1269" s="600" t="s">
        <v>89</v>
      </c>
      <c r="AV1269" s="599" t="s">
        <v>11</v>
      </c>
      <c r="AW1269" s="599" t="s">
        <v>43</v>
      </c>
      <c r="AX1269" s="599" t="s">
        <v>82</v>
      </c>
      <c r="AY1269" s="600" t="s">
        <v>197</v>
      </c>
    </row>
    <row r="1270" spans="2:65" s="599" customFormat="1">
      <c r="B1270" s="598"/>
      <c r="D1270" s="594" t="s">
        <v>205</v>
      </c>
      <c r="E1270" s="600" t="s">
        <v>5</v>
      </c>
      <c r="F1270" s="601" t="s">
        <v>2630</v>
      </c>
      <c r="H1270" s="600" t="s">
        <v>5</v>
      </c>
      <c r="L1270" s="598"/>
      <c r="M1270" s="602"/>
      <c r="N1270" s="603"/>
      <c r="O1270" s="603"/>
      <c r="P1270" s="603"/>
      <c r="Q1270" s="603"/>
      <c r="R1270" s="603"/>
      <c r="S1270" s="603"/>
      <c r="T1270" s="604"/>
      <c r="AT1270" s="600" t="s">
        <v>205</v>
      </c>
      <c r="AU1270" s="600" t="s">
        <v>89</v>
      </c>
      <c r="AV1270" s="599" t="s">
        <v>11</v>
      </c>
      <c r="AW1270" s="599" t="s">
        <v>43</v>
      </c>
      <c r="AX1270" s="599" t="s">
        <v>82</v>
      </c>
      <c r="AY1270" s="600" t="s">
        <v>197</v>
      </c>
    </row>
    <row r="1271" spans="2:65" s="606" customFormat="1">
      <c r="B1271" s="605"/>
      <c r="D1271" s="594" t="s">
        <v>205</v>
      </c>
      <c r="E1271" s="607" t="s">
        <v>5</v>
      </c>
      <c r="F1271" s="608" t="s">
        <v>2645</v>
      </c>
      <c r="H1271" s="609">
        <v>42.9</v>
      </c>
      <c r="L1271" s="605"/>
      <c r="M1271" s="610"/>
      <c r="N1271" s="611"/>
      <c r="O1271" s="611"/>
      <c r="P1271" s="611"/>
      <c r="Q1271" s="611"/>
      <c r="R1271" s="611"/>
      <c r="S1271" s="611"/>
      <c r="T1271" s="612"/>
      <c r="AT1271" s="607" t="s">
        <v>205</v>
      </c>
      <c r="AU1271" s="607" t="s">
        <v>89</v>
      </c>
      <c r="AV1271" s="606" t="s">
        <v>89</v>
      </c>
      <c r="AW1271" s="606" t="s">
        <v>43</v>
      </c>
      <c r="AX1271" s="606" t="s">
        <v>82</v>
      </c>
      <c r="AY1271" s="607" t="s">
        <v>197</v>
      </c>
    </row>
    <row r="1272" spans="2:65" s="606" customFormat="1">
      <c r="B1272" s="605"/>
      <c r="D1272" s="594" t="s">
        <v>205</v>
      </c>
      <c r="E1272" s="607" t="s">
        <v>5</v>
      </c>
      <c r="F1272" s="608" t="s">
        <v>2646</v>
      </c>
      <c r="H1272" s="609">
        <v>17.440000000000001</v>
      </c>
      <c r="L1272" s="605"/>
      <c r="M1272" s="610"/>
      <c r="N1272" s="611"/>
      <c r="O1272" s="611"/>
      <c r="P1272" s="611"/>
      <c r="Q1272" s="611"/>
      <c r="R1272" s="611"/>
      <c r="S1272" s="611"/>
      <c r="T1272" s="612"/>
      <c r="AT1272" s="607" t="s">
        <v>205</v>
      </c>
      <c r="AU1272" s="607" t="s">
        <v>89</v>
      </c>
      <c r="AV1272" s="606" t="s">
        <v>89</v>
      </c>
      <c r="AW1272" s="606" t="s">
        <v>43</v>
      </c>
      <c r="AX1272" s="606" t="s">
        <v>82</v>
      </c>
      <c r="AY1272" s="607" t="s">
        <v>197</v>
      </c>
    </row>
    <row r="1273" spans="2:65" s="622" customFormat="1">
      <c r="B1273" s="621"/>
      <c r="D1273" s="594" t="s">
        <v>205</v>
      </c>
      <c r="E1273" s="623" t="s">
        <v>5</v>
      </c>
      <c r="F1273" s="624" t="s">
        <v>1983</v>
      </c>
      <c r="H1273" s="625">
        <v>60.34</v>
      </c>
      <c r="L1273" s="621"/>
      <c r="M1273" s="626"/>
      <c r="N1273" s="627"/>
      <c r="O1273" s="627"/>
      <c r="P1273" s="627"/>
      <c r="Q1273" s="627"/>
      <c r="R1273" s="627"/>
      <c r="S1273" s="627"/>
      <c r="T1273" s="628"/>
      <c r="AT1273" s="623" t="s">
        <v>205</v>
      </c>
      <c r="AU1273" s="623" t="s">
        <v>89</v>
      </c>
      <c r="AV1273" s="622" t="s">
        <v>114</v>
      </c>
      <c r="AW1273" s="622" t="s">
        <v>43</v>
      </c>
      <c r="AX1273" s="622" t="s">
        <v>82</v>
      </c>
      <c r="AY1273" s="623" t="s">
        <v>197</v>
      </c>
    </row>
    <row r="1274" spans="2:65" s="614" customFormat="1">
      <c r="B1274" s="613"/>
      <c r="D1274" s="594" t="s">
        <v>205</v>
      </c>
      <c r="E1274" s="615" t="s">
        <v>5</v>
      </c>
      <c r="F1274" s="616" t="s">
        <v>210</v>
      </c>
      <c r="H1274" s="617">
        <v>3142.3</v>
      </c>
      <c r="L1274" s="613"/>
      <c r="M1274" s="618"/>
      <c r="N1274" s="619"/>
      <c r="O1274" s="619"/>
      <c r="P1274" s="619"/>
      <c r="Q1274" s="619"/>
      <c r="R1274" s="619"/>
      <c r="S1274" s="619"/>
      <c r="T1274" s="620"/>
      <c r="AT1274" s="615" t="s">
        <v>205</v>
      </c>
      <c r="AU1274" s="615" t="s">
        <v>89</v>
      </c>
      <c r="AV1274" s="614" t="s">
        <v>129</v>
      </c>
      <c r="AW1274" s="614" t="s">
        <v>43</v>
      </c>
      <c r="AX1274" s="614" t="s">
        <v>11</v>
      </c>
      <c r="AY1274" s="615" t="s">
        <v>197</v>
      </c>
    </row>
    <row r="1275" spans="2:65" s="492" customFormat="1" ht="25.5" customHeight="1">
      <c r="B1275" s="493"/>
      <c r="C1275" s="572" t="s">
        <v>1497</v>
      </c>
      <c r="D1275" s="572" t="s">
        <v>199</v>
      </c>
      <c r="E1275" s="573" t="s">
        <v>2708</v>
      </c>
      <c r="F1275" s="574" t="s">
        <v>2709</v>
      </c>
      <c r="G1275" s="575" t="s">
        <v>290</v>
      </c>
      <c r="H1275" s="576">
        <v>2401.7199999999998</v>
      </c>
      <c r="I1275" s="7"/>
      <c r="J1275" s="577">
        <f>ROUND(I1275*H1275,0)</f>
        <v>0</v>
      </c>
      <c r="K1275" s="574" t="s">
        <v>203</v>
      </c>
      <c r="L1275" s="493"/>
      <c r="M1275" s="578" t="s">
        <v>5</v>
      </c>
      <c r="N1275" s="579" t="s">
        <v>53</v>
      </c>
      <c r="O1275" s="494"/>
      <c r="P1275" s="580">
        <f>O1275*H1275</f>
        <v>0</v>
      </c>
      <c r="Q1275" s="580">
        <v>3.0000000000000001E-3</v>
      </c>
      <c r="R1275" s="580">
        <f>Q1275*H1275</f>
        <v>7.2051599999999993</v>
      </c>
      <c r="S1275" s="580">
        <v>0</v>
      </c>
      <c r="T1275" s="581">
        <f>S1275*H1275</f>
        <v>0</v>
      </c>
      <c r="AR1275" s="482" t="s">
        <v>129</v>
      </c>
      <c r="AT1275" s="482" t="s">
        <v>199</v>
      </c>
      <c r="AU1275" s="482" t="s">
        <v>89</v>
      </c>
      <c r="AY1275" s="482" t="s">
        <v>197</v>
      </c>
      <c r="BE1275" s="582">
        <f>IF(N1275="základní",J1275,0)</f>
        <v>0</v>
      </c>
      <c r="BF1275" s="582">
        <f>IF(N1275="snížená",J1275,0)</f>
        <v>0</v>
      </c>
      <c r="BG1275" s="582">
        <f>IF(N1275="zákl. přenesená",J1275,0)</f>
        <v>0</v>
      </c>
      <c r="BH1275" s="582">
        <f>IF(N1275="sníž. přenesená",J1275,0)</f>
        <v>0</v>
      </c>
      <c r="BI1275" s="582">
        <f>IF(N1275="nulová",J1275,0)</f>
        <v>0</v>
      </c>
      <c r="BJ1275" s="482" t="s">
        <v>11</v>
      </c>
      <c r="BK1275" s="582">
        <f>ROUND(I1275*H1275,0)</f>
        <v>0</v>
      </c>
      <c r="BL1275" s="482" t="s">
        <v>129</v>
      </c>
      <c r="BM1275" s="482" t="s">
        <v>2710</v>
      </c>
    </row>
    <row r="1276" spans="2:65" s="599" customFormat="1">
      <c r="B1276" s="598"/>
      <c r="D1276" s="594" t="s">
        <v>205</v>
      </c>
      <c r="E1276" s="600" t="s">
        <v>5</v>
      </c>
      <c r="F1276" s="601" t="s">
        <v>2689</v>
      </c>
      <c r="H1276" s="600" t="s">
        <v>5</v>
      </c>
      <c r="L1276" s="598"/>
      <c r="M1276" s="602"/>
      <c r="N1276" s="603"/>
      <c r="O1276" s="603"/>
      <c r="P1276" s="603"/>
      <c r="Q1276" s="603"/>
      <c r="R1276" s="603"/>
      <c r="S1276" s="603"/>
      <c r="T1276" s="604"/>
      <c r="AT1276" s="600" t="s">
        <v>205</v>
      </c>
      <c r="AU1276" s="600" t="s">
        <v>89</v>
      </c>
      <c r="AV1276" s="599" t="s">
        <v>11</v>
      </c>
      <c r="AW1276" s="599" t="s">
        <v>43</v>
      </c>
      <c r="AX1276" s="599" t="s">
        <v>82</v>
      </c>
      <c r="AY1276" s="600" t="s">
        <v>197</v>
      </c>
    </row>
    <row r="1277" spans="2:65" s="599" customFormat="1">
      <c r="B1277" s="598"/>
      <c r="D1277" s="594" t="s">
        <v>205</v>
      </c>
      <c r="E1277" s="600" t="s">
        <v>5</v>
      </c>
      <c r="F1277" s="601" t="s">
        <v>215</v>
      </c>
      <c r="H1277" s="600" t="s">
        <v>5</v>
      </c>
      <c r="L1277" s="598"/>
      <c r="M1277" s="602"/>
      <c r="N1277" s="603"/>
      <c r="O1277" s="603"/>
      <c r="P1277" s="603"/>
      <c r="Q1277" s="603"/>
      <c r="R1277" s="603"/>
      <c r="S1277" s="603"/>
      <c r="T1277" s="604"/>
      <c r="AT1277" s="600" t="s">
        <v>205</v>
      </c>
      <c r="AU1277" s="600" t="s">
        <v>89</v>
      </c>
      <c r="AV1277" s="599" t="s">
        <v>11</v>
      </c>
      <c r="AW1277" s="599" t="s">
        <v>43</v>
      </c>
      <c r="AX1277" s="599" t="s">
        <v>82</v>
      </c>
      <c r="AY1277" s="600" t="s">
        <v>197</v>
      </c>
    </row>
    <row r="1278" spans="2:65" s="599" customFormat="1">
      <c r="B1278" s="598"/>
      <c r="D1278" s="594" t="s">
        <v>205</v>
      </c>
      <c r="E1278" s="600" t="s">
        <v>5</v>
      </c>
      <c r="F1278" s="601" t="s">
        <v>2690</v>
      </c>
      <c r="H1278" s="600" t="s">
        <v>5</v>
      </c>
      <c r="L1278" s="598"/>
      <c r="M1278" s="602"/>
      <c r="N1278" s="603"/>
      <c r="O1278" s="603"/>
      <c r="P1278" s="603"/>
      <c r="Q1278" s="603"/>
      <c r="R1278" s="603"/>
      <c r="S1278" s="603"/>
      <c r="T1278" s="604"/>
      <c r="AT1278" s="600" t="s">
        <v>205</v>
      </c>
      <c r="AU1278" s="600" t="s">
        <v>89</v>
      </c>
      <c r="AV1278" s="599" t="s">
        <v>11</v>
      </c>
      <c r="AW1278" s="599" t="s">
        <v>43</v>
      </c>
      <c r="AX1278" s="599" t="s">
        <v>82</v>
      </c>
      <c r="AY1278" s="600" t="s">
        <v>197</v>
      </c>
    </row>
    <row r="1279" spans="2:65" s="606" customFormat="1" ht="27">
      <c r="B1279" s="605"/>
      <c r="D1279" s="594" t="s">
        <v>205</v>
      </c>
      <c r="E1279" s="607" t="s">
        <v>5</v>
      </c>
      <c r="F1279" s="608" t="s">
        <v>2691</v>
      </c>
      <c r="H1279" s="609">
        <v>343.3</v>
      </c>
      <c r="L1279" s="605"/>
      <c r="M1279" s="610"/>
      <c r="N1279" s="611"/>
      <c r="O1279" s="611"/>
      <c r="P1279" s="611"/>
      <c r="Q1279" s="611"/>
      <c r="R1279" s="611"/>
      <c r="S1279" s="611"/>
      <c r="T1279" s="612"/>
      <c r="AT1279" s="607" t="s">
        <v>205</v>
      </c>
      <c r="AU1279" s="607" t="s">
        <v>89</v>
      </c>
      <c r="AV1279" s="606" t="s">
        <v>89</v>
      </c>
      <c r="AW1279" s="606" t="s">
        <v>43</v>
      </c>
      <c r="AX1279" s="606" t="s">
        <v>82</v>
      </c>
      <c r="AY1279" s="607" t="s">
        <v>197</v>
      </c>
    </row>
    <row r="1280" spans="2:65" s="606" customFormat="1" ht="27">
      <c r="B1280" s="605"/>
      <c r="D1280" s="594" t="s">
        <v>205</v>
      </c>
      <c r="E1280" s="607" t="s">
        <v>5</v>
      </c>
      <c r="F1280" s="608" t="s">
        <v>2692</v>
      </c>
      <c r="H1280" s="609">
        <v>284.87</v>
      </c>
      <c r="L1280" s="605"/>
      <c r="M1280" s="610"/>
      <c r="N1280" s="611"/>
      <c r="O1280" s="611"/>
      <c r="P1280" s="611"/>
      <c r="Q1280" s="611"/>
      <c r="R1280" s="611"/>
      <c r="S1280" s="611"/>
      <c r="T1280" s="612"/>
      <c r="AT1280" s="607" t="s">
        <v>205</v>
      </c>
      <c r="AU1280" s="607" t="s">
        <v>89</v>
      </c>
      <c r="AV1280" s="606" t="s">
        <v>89</v>
      </c>
      <c r="AW1280" s="606" t="s">
        <v>43</v>
      </c>
      <c r="AX1280" s="606" t="s">
        <v>82</v>
      </c>
      <c r="AY1280" s="607" t="s">
        <v>197</v>
      </c>
    </row>
    <row r="1281" spans="2:51" s="606" customFormat="1">
      <c r="B1281" s="605"/>
      <c r="D1281" s="594" t="s">
        <v>205</v>
      </c>
      <c r="E1281" s="607" t="s">
        <v>5</v>
      </c>
      <c r="F1281" s="608" t="s">
        <v>2693</v>
      </c>
      <c r="H1281" s="609">
        <v>16.95</v>
      </c>
      <c r="L1281" s="605"/>
      <c r="M1281" s="610"/>
      <c r="N1281" s="611"/>
      <c r="O1281" s="611"/>
      <c r="P1281" s="611"/>
      <c r="Q1281" s="611"/>
      <c r="R1281" s="611"/>
      <c r="S1281" s="611"/>
      <c r="T1281" s="612"/>
      <c r="AT1281" s="607" t="s">
        <v>205</v>
      </c>
      <c r="AU1281" s="607" t="s">
        <v>89</v>
      </c>
      <c r="AV1281" s="606" t="s">
        <v>89</v>
      </c>
      <c r="AW1281" s="606" t="s">
        <v>43</v>
      </c>
      <c r="AX1281" s="606" t="s">
        <v>82</v>
      </c>
      <c r="AY1281" s="607" t="s">
        <v>197</v>
      </c>
    </row>
    <row r="1282" spans="2:51" s="622" customFormat="1">
      <c r="B1282" s="621"/>
      <c r="D1282" s="594" t="s">
        <v>205</v>
      </c>
      <c r="E1282" s="623" t="s">
        <v>5</v>
      </c>
      <c r="F1282" s="624" t="s">
        <v>222</v>
      </c>
      <c r="H1282" s="625">
        <v>645.12</v>
      </c>
      <c r="L1282" s="621"/>
      <c r="M1282" s="626"/>
      <c r="N1282" s="627"/>
      <c r="O1282" s="627"/>
      <c r="P1282" s="627"/>
      <c r="Q1282" s="627"/>
      <c r="R1282" s="627"/>
      <c r="S1282" s="627"/>
      <c r="T1282" s="628"/>
      <c r="AT1282" s="623" t="s">
        <v>205</v>
      </c>
      <c r="AU1282" s="623" t="s">
        <v>89</v>
      </c>
      <c r="AV1282" s="622" t="s">
        <v>114</v>
      </c>
      <c r="AW1282" s="622" t="s">
        <v>43</v>
      </c>
      <c r="AX1282" s="622" t="s">
        <v>82</v>
      </c>
      <c r="AY1282" s="623" t="s">
        <v>197</v>
      </c>
    </row>
    <row r="1283" spans="2:51" s="599" customFormat="1">
      <c r="B1283" s="598"/>
      <c r="D1283" s="594" t="s">
        <v>205</v>
      </c>
      <c r="E1283" s="600" t="s">
        <v>5</v>
      </c>
      <c r="F1283" s="601" t="s">
        <v>223</v>
      </c>
      <c r="H1283" s="600" t="s">
        <v>5</v>
      </c>
      <c r="L1283" s="598"/>
      <c r="M1283" s="602"/>
      <c r="N1283" s="603"/>
      <c r="O1283" s="603"/>
      <c r="P1283" s="603"/>
      <c r="Q1283" s="603"/>
      <c r="R1283" s="603"/>
      <c r="S1283" s="603"/>
      <c r="T1283" s="604"/>
      <c r="AT1283" s="600" t="s">
        <v>205</v>
      </c>
      <c r="AU1283" s="600" t="s">
        <v>89</v>
      </c>
      <c r="AV1283" s="599" t="s">
        <v>11</v>
      </c>
      <c r="AW1283" s="599" t="s">
        <v>43</v>
      </c>
      <c r="AX1283" s="599" t="s">
        <v>82</v>
      </c>
      <c r="AY1283" s="600" t="s">
        <v>197</v>
      </c>
    </row>
    <row r="1284" spans="2:51" s="599" customFormat="1">
      <c r="B1284" s="598"/>
      <c r="D1284" s="594" t="s">
        <v>205</v>
      </c>
      <c r="E1284" s="600" t="s">
        <v>5</v>
      </c>
      <c r="F1284" s="601" t="s">
        <v>2694</v>
      </c>
      <c r="H1284" s="600" t="s">
        <v>5</v>
      </c>
      <c r="L1284" s="598"/>
      <c r="M1284" s="602"/>
      <c r="N1284" s="603"/>
      <c r="O1284" s="603"/>
      <c r="P1284" s="603"/>
      <c r="Q1284" s="603"/>
      <c r="R1284" s="603"/>
      <c r="S1284" s="603"/>
      <c r="T1284" s="604"/>
      <c r="AT1284" s="600" t="s">
        <v>205</v>
      </c>
      <c r="AU1284" s="600" t="s">
        <v>89</v>
      </c>
      <c r="AV1284" s="599" t="s">
        <v>11</v>
      </c>
      <c r="AW1284" s="599" t="s">
        <v>43</v>
      </c>
      <c r="AX1284" s="599" t="s">
        <v>82</v>
      </c>
      <c r="AY1284" s="600" t="s">
        <v>197</v>
      </c>
    </row>
    <row r="1285" spans="2:51" s="606" customFormat="1" ht="27">
      <c r="B1285" s="605"/>
      <c r="D1285" s="594" t="s">
        <v>205</v>
      </c>
      <c r="E1285" s="607" t="s">
        <v>5</v>
      </c>
      <c r="F1285" s="608" t="s">
        <v>2695</v>
      </c>
      <c r="H1285" s="609">
        <v>590.26</v>
      </c>
      <c r="L1285" s="605"/>
      <c r="M1285" s="610"/>
      <c r="N1285" s="611"/>
      <c r="O1285" s="611"/>
      <c r="P1285" s="611"/>
      <c r="Q1285" s="611"/>
      <c r="R1285" s="611"/>
      <c r="S1285" s="611"/>
      <c r="T1285" s="612"/>
      <c r="AT1285" s="607" t="s">
        <v>205</v>
      </c>
      <c r="AU1285" s="607" t="s">
        <v>89</v>
      </c>
      <c r="AV1285" s="606" t="s">
        <v>89</v>
      </c>
      <c r="AW1285" s="606" t="s">
        <v>43</v>
      </c>
      <c r="AX1285" s="606" t="s">
        <v>82</v>
      </c>
      <c r="AY1285" s="607" t="s">
        <v>197</v>
      </c>
    </row>
    <row r="1286" spans="2:51" s="606" customFormat="1" ht="27">
      <c r="B1286" s="605"/>
      <c r="D1286" s="594" t="s">
        <v>205</v>
      </c>
      <c r="E1286" s="607" t="s">
        <v>5</v>
      </c>
      <c r="F1286" s="608" t="s">
        <v>2696</v>
      </c>
      <c r="H1286" s="609">
        <v>193.77</v>
      </c>
      <c r="L1286" s="605"/>
      <c r="M1286" s="610"/>
      <c r="N1286" s="611"/>
      <c r="O1286" s="611"/>
      <c r="P1286" s="611"/>
      <c r="Q1286" s="611"/>
      <c r="R1286" s="611"/>
      <c r="S1286" s="611"/>
      <c r="T1286" s="612"/>
      <c r="AT1286" s="607" t="s">
        <v>205</v>
      </c>
      <c r="AU1286" s="607" t="s">
        <v>89</v>
      </c>
      <c r="AV1286" s="606" t="s">
        <v>89</v>
      </c>
      <c r="AW1286" s="606" t="s">
        <v>43</v>
      </c>
      <c r="AX1286" s="606" t="s">
        <v>82</v>
      </c>
      <c r="AY1286" s="607" t="s">
        <v>197</v>
      </c>
    </row>
    <row r="1287" spans="2:51" s="622" customFormat="1">
      <c r="B1287" s="621"/>
      <c r="D1287" s="594" t="s">
        <v>205</v>
      </c>
      <c r="E1287" s="623" t="s">
        <v>5</v>
      </c>
      <c r="F1287" s="624" t="s">
        <v>237</v>
      </c>
      <c r="H1287" s="625">
        <v>784.03</v>
      </c>
      <c r="L1287" s="621"/>
      <c r="M1287" s="626"/>
      <c r="N1287" s="627"/>
      <c r="O1287" s="627"/>
      <c r="P1287" s="627"/>
      <c r="Q1287" s="627"/>
      <c r="R1287" s="627"/>
      <c r="S1287" s="627"/>
      <c r="T1287" s="628"/>
      <c r="AT1287" s="623" t="s">
        <v>205</v>
      </c>
      <c r="AU1287" s="623" t="s">
        <v>89</v>
      </c>
      <c r="AV1287" s="622" t="s">
        <v>114</v>
      </c>
      <c r="AW1287" s="622" t="s">
        <v>43</v>
      </c>
      <c r="AX1287" s="622" t="s">
        <v>82</v>
      </c>
      <c r="AY1287" s="623" t="s">
        <v>197</v>
      </c>
    </row>
    <row r="1288" spans="2:51" s="599" customFormat="1">
      <c r="B1288" s="598"/>
      <c r="D1288" s="594" t="s">
        <v>205</v>
      </c>
      <c r="E1288" s="600" t="s">
        <v>5</v>
      </c>
      <c r="F1288" s="601" t="s">
        <v>238</v>
      </c>
      <c r="H1288" s="600" t="s">
        <v>5</v>
      </c>
      <c r="L1288" s="598"/>
      <c r="M1288" s="602"/>
      <c r="N1288" s="603"/>
      <c r="O1288" s="603"/>
      <c r="P1288" s="603"/>
      <c r="Q1288" s="603"/>
      <c r="R1288" s="603"/>
      <c r="S1288" s="603"/>
      <c r="T1288" s="604"/>
      <c r="AT1288" s="600" t="s">
        <v>205</v>
      </c>
      <c r="AU1288" s="600" t="s">
        <v>89</v>
      </c>
      <c r="AV1288" s="599" t="s">
        <v>11</v>
      </c>
      <c r="AW1288" s="599" t="s">
        <v>43</v>
      </c>
      <c r="AX1288" s="599" t="s">
        <v>82</v>
      </c>
      <c r="AY1288" s="600" t="s">
        <v>197</v>
      </c>
    </row>
    <row r="1289" spans="2:51" s="599" customFormat="1">
      <c r="B1289" s="598"/>
      <c r="D1289" s="594" t="s">
        <v>205</v>
      </c>
      <c r="E1289" s="600" t="s">
        <v>5</v>
      </c>
      <c r="F1289" s="601" t="s">
        <v>2697</v>
      </c>
      <c r="H1289" s="600" t="s">
        <v>5</v>
      </c>
      <c r="L1289" s="598"/>
      <c r="M1289" s="602"/>
      <c r="N1289" s="603"/>
      <c r="O1289" s="603"/>
      <c r="P1289" s="603"/>
      <c r="Q1289" s="603"/>
      <c r="R1289" s="603"/>
      <c r="S1289" s="603"/>
      <c r="T1289" s="604"/>
      <c r="AT1289" s="600" t="s">
        <v>205</v>
      </c>
      <c r="AU1289" s="600" t="s">
        <v>89</v>
      </c>
      <c r="AV1289" s="599" t="s">
        <v>11</v>
      </c>
      <c r="AW1289" s="599" t="s">
        <v>43</v>
      </c>
      <c r="AX1289" s="599" t="s">
        <v>82</v>
      </c>
      <c r="AY1289" s="600" t="s">
        <v>197</v>
      </c>
    </row>
    <row r="1290" spans="2:51" s="606" customFormat="1" ht="27">
      <c r="B1290" s="605"/>
      <c r="D1290" s="594" t="s">
        <v>205</v>
      </c>
      <c r="E1290" s="607" t="s">
        <v>5</v>
      </c>
      <c r="F1290" s="608" t="s">
        <v>2698</v>
      </c>
      <c r="H1290" s="609">
        <v>309.97000000000003</v>
      </c>
      <c r="L1290" s="605"/>
      <c r="M1290" s="610"/>
      <c r="N1290" s="611"/>
      <c r="O1290" s="611"/>
      <c r="P1290" s="611"/>
      <c r="Q1290" s="611"/>
      <c r="R1290" s="611"/>
      <c r="S1290" s="611"/>
      <c r="T1290" s="612"/>
      <c r="AT1290" s="607" t="s">
        <v>205</v>
      </c>
      <c r="AU1290" s="607" t="s">
        <v>89</v>
      </c>
      <c r="AV1290" s="606" t="s">
        <v>89</v>
      </c>
      <c r="AW1290" s="606" t="s">
        <v>43</v>
      </c>
      <c r="AX1290" s="606" t="s">
        <v>82</v>
      </c>
      <c r="AY1290" s="607" t="s">
        <v>197</v>
      </c>
    </row>
    <row r="1291" spans="2:51" s="606" customFormat="1" ht="27">
      <c r="B1291" s="605"/>
      <c r="D1291" s="594" t="s">
        <v>205</v>
      </c>
      <c r="E1291" s="607" t="s">
        <v>5</v>
      </c>
      <c r="F1291" s="608" t="s">
        <v>2699</v>
      </c>
      <c r="H1291" s="609">
        <v>193.09</v>
      </c>
      <c r="L1291" s="605"/>
      <c r="M1291" s="610"/>
      <c r="N1291" s="611"/>
      <c r="O1291" s="611"/>
      <c r="P1291" s="611"/>
      <c r="Q1291" s="611"/>
      <c r="R1291" s="611"/>
      <c r="S1291" s="611"/>
      <c r="T1291" s="612"/>
      <c r="AT1291" s="607" t="s">
        <v>205</v>
      </c>
      <c r="AU1291" s="607" t="s">
        <v>89</v>
      </c>
      <c r="AV1291" s="606" t="s">
        <v>89</v>
      </c>
      <c r="AW1291" s="606" t="s">
        <v>43</v>
      </c>
      <c r="AX1291" s="606" t="s">
        <v>82</v>
      </c>
      <c r="AY1291" s="607" t="s">
        <v>197</v>
      </c>
    </row>
    <row r="1292" spans="2:51" s="622" customFormat="1">
      <c r="B1292" s="621"/>
      <c r="D1292" s="594" t="s">
        <v>205</v>
      </c>
      <c r="E1292" s="623" t="s">
        <v>5</v>
      </c>
      <c r="F1292" s="624" t="s">
        <v>243</v>
      </c>
      <c r="H1292" s="625">
        <v>503.06</v>
      </c>
      <c r="L1292" s="621"/>
      <c r="M1292" s="626"/>
      <c r="N1292" s="627"/>
      <c r="O1292" s="627"/>
      <c r="P1292" s="627"/>
      <c r="Q1292" s="627"/>
      <c r="R1292" s="627"/>
      <c r="S1292" s="627"/>
      <c r="T1292" s="628"/>
      <c r="AT1292" s="623" t="s">
        <v>205</v>
      </c>
      <c r="AU1292" s="623" t="s">
        <v>89</v>
      </c>
      <c r="AV1292" s="622" t="s">
        <v>114</v>
      </c>
      <c r="AW1292" s="622" t="s">
        <v>43</v>
      </c>
      <c r="AX1292" s="622" t="s">
        <v>82</v>
      </c>
      <c r="AY1292" s="623" t="s">
        <v>197</v>
      </c>
    </row>
    <row r="1293" spans="2:51" s="599" customFormat="1">
      <c r="B1293" s="598"/>
      <c r="D1293" s="594" t="s">
        <v>205</v>
      </c>
      <c r="E1293" s="600" t="s">
        <v>5</v>
      </c>
      <c r="F1293" s="601" t="s">
        <v>244</v>
      </c>
      <c r="H1293" s="600" t="s">
        <v>5</v>
      </c>
      <c r="L1293" s="598"/>
      <c r="M1293" s="602"/>
      <c r="N1293" s="603"/>
      <c r="O1293" s="603"/>
      <c r="P1293" s="603"/>
      <c r="Q1293" s="603"/>
      <c r="R1293" s="603"/>
      <c r="S1293" s="603"/>
      <c r="T1293" s="604"/>
      <c r="AT1293" s="600" t="s">
        <v>205</v>
      </c>
      <c r="AU1293" s="600" t="s">
        <v>89</v>
      </c>
      <c r="AV1293" s="599" t="s">
        <v>11</v>
      </c>
      <c r="AW1293" s="599" t="s">
        <v>43</v>
      </c>
      <c r="AX1293" s="599" t="s">
        <v>82</v>
      </c>
      <c r="AY1293" s="600" t="s">
        <v>197</v>
      </c>
    </row>
    <row r="1294" spans="2:51" s="599" customFormat="1">
      <c r="B1294" s="598"/>
      <c r="D1294" s="594" t="s">
        <v>205</v>
      </c>
      <c r="E1294" s="600" t="s">
        <v>5</v>
      </c>
      <c r="F1294" s="601" t="s">
        <v>2700</v>
      </c>
      <c r="H1294" s="600" t="s">
        <v>5</v>
      </c>
      <c r="L1294" s="598"/>
      <c r="M1294" s="602"/>
      <c r="N1294" s="603"/>
      <c r="O1294" s="603"/>
      <c r="P1294" s="603"/>
      <c r="Q1294" s="603"/>
      <c r="R1294" s="603"/>
      <c r="S1294" s="603"/>
      <c r="T1294" s="604"/>
      <c r="AT1294" s="600" t="s">
        <v>205</v>
      </c>
      <c r="AU1294" s="600" t="s">
        <v>89</v>
      </c>
      <c r="AV1294" s="599" t="s">
        <v>11</v>
      </c>
      <c r="AW1294" s="599" t="s">
        <v>43</v>
      </c>
      <c r="AX1294" s="599" t="s">
        <v>82</v>
      </c>
      <c r="AY1294" s="600" t="s">
        <v>197</v>
      </c>
    </row>
    <row r="1295" spans="2:51" s="606" customFormat="1" ht="27">
      <c r="B1295" s="605"/>
      <c r="D1295" s="594" t="s">
        <v>205</v>
      </c>
      <c r="E1295" s="607" t="s">
        <v>5</v>
      </c>
      <c r="F1295" s="608" t="s">
        <v>2701</v>
      </c>
      <c r="H1295" s="609">
        <v>330.06</v>
      </c>
      <c r="L1295" s="605"/>
      <c r="M1295" s="610"/>
      <c r="N1295" s="611"/>
      <c r="O1295" s="611"/>
      <c r="P1295" s="611"/>
      <c r="Q1295" s="611"/>
      <c r="R1295" s="611"/>
      <c r="S1295" s="611"/>
      <c r="T1295" s="612"/>
      <c r="AT1295" s="607" t="s">
        <v>205</v>
      </c>
      <c r="AU1295" s="607" t="s">
        <v>89</v>
      </c>
      <c r="AV1295" s="606" t="s">
        <v>89</v>
      </c>
      <c r="AW1295" s="606" t="s">
        <v>43</v>
      </c>
      <c r="AX1295" s="606" t="s">
        <v>82</v>
      </c>
      <c r="AY1295" s="607" t="s">
        <v>197</v>
      </c>
    </row>
    <row r="1296" spans="2:51" s="606" customFormat="1" ht="27">
      <c r="B1296" s="605"/>
      <c r="D1296" s="594" t="s">
        <v>205</v>
      </c>
      <c r="E1296" s="607" t="s">
        <v>5</v>
      </c>
      <c r="F1296" s="608" t="s">
        <v>2702</v>
      </c>
      <c r="H1296" s="609">
        <v>173.01</v>
      </c>
      <c r="L1296" s="605"/>
      <c r="M1296" s="610"/>
      <c r="N1296" s="611"/>
      <c r="O1296" s="611"/>
      <c r="P1296" s="611"/>
      <c r="Q1296" s="611"/>
      <c r="R1296" s="611"/>
      <c r="S1296" s="611"/>
      <c r="T1296" s="612"/>
      <c r="AT1296" s="607" t="s">
        <v>205</v>
      </c>
      <c r="AU1296" s="607" t="s">
        <v>89</v>
      </c>
      <c r="AV1296" s="606" t="s">
        <v>89</v>
      </c>
      <c r="AW1296" s="606" t="s">
        <v>43</v>
      </c>
      <c r="AX1296" s="606" t="s">
        <v>82</v>
      </c>
      <c r="AY1296" s="607" t="s">
        <v>197</v>
      </c>
    </row>
    <row r="1297" spans="2:65" s="622" customFormat="1">
      <c r="B1297" s="621"/>
      <c r="D1297" s="594" t="s">
        <v>205</v>
      </c>
      <c r="E1297" s="623" t="s">
        <v>5</v>
      </c>
      <c r="F1297" s="624" t="s">
        <v>248</v>
      </c>
      <c r="H1297" s="625">
        <v>503.07</v>
      </c>
      <c r="L1297" s="621"/>
      <c r="M1297" s="626"/>
      <c r="N1297" s="627"/>
      <c r="O1297" s="627"/>
      <c r="P1297" s="627"/>
      <c r="Q1297" s="627"/>
      <c r="R1297" s="627"/>
      <c r="S1297" s="627"/>
      <c r="T1297" s="628"/>
      <c r="AT1297" s="623" t="s">
        <v>205</v>
      </c>
      <c r="AU1297" s="623" t="s">
        <v>89</v>
      </c>
      <c r="AV1297" s="622" t="s">
        <v>114</v>
      </c>
      <c r="AW1297" s="622" t="s">
        <v>43</v>
      </c>
      <c r="AX1297" s="622" t="s">
        <v>82</v>
      </c>
      <c r="AY1297" s="623" t="s">
        <v>197</v>
      </c>
    </row>
    <row r="1298" spans="2:65" s="599" customFormat="1">
      <c r="B1298" s="598"/>
      <c r="D1298" s="594" t="s">
        <v>205</v>
      </c>
      <c r="E1298" s="600" t="s">
        <v>5</v>
      </c>
      <c r="F1298" s="601" t="s">
        <v>249</v>
      </c>
      <c r="H1298" s="600" t="s">
        <v>5</v>
      </c>
      <c r="L1298" s="598"/>
      <c r="M1298" s="602"/>
      <c r="N1298" s="603"/>
      <c r="O1298" s="603"/>
      <c r="P1298" s="603"/>
      <c r="Q1298" s="603"/>
      <c r="R1298" s="603"/>
      <c r="S1298" s="603"/>
      <c r="T1298" s="604"/>
      <c r="AT1298" s="600" t="s">
        <v>205</v>
      </c>
      <c r="AU1298" s="600" t="s">
        <v>89</v>
      </c>
      <c r="AV1298" s="599" t="s">
        <v>11</v>
      </c>
      <c r="AW1298" s="599" t="s">
        <v>43</v>
      </c>
      <c r="AX1298" s="599" t="s">
        <v>82</v>
      </c>
      <c r="AY1298" s="600" t="s">
        <v>197</v>
      </c>
    </row>
    <row r="1299" spans="2:65" s="599" customFormat="1">
      <c r="B1299" s="598"/>
      <c r="D1299" s="594" t="s">
        <v>205</v>
      </c>
      <c r="E1299" s="600" t="s">
        <v>5</v>
      </c>
      <c r="F1299" s="601" t="s">
        <v>2703</v>
      </c>
      <c r="H1299" s="600" t="s">
        <v>5</v>
      </c>
      <c r="L1299" s="598"/>
      <c r="M1299" s="602"/>
      <c r="N1299" s="603"/>
      <c r="O1299" s="603"/>
      <c r="P1299" s="603"/>
      <c r="Q1299" s="603"/>
      <c r="R1299" s="603"/>
      <c r="S1299" s="603"/>
      <c r="T1299" s="604"/>
      <c r="AT1299" s="600" t="s">
        <v>205</v>
      </c>
      <c r="AU1299" s="600" t="s">
        <v>89</v>
      </c>
      <c r="AV1299" s="599" t="s">
        <v>11</v>
      </c>
      <c r="AW1299" s="599" t="s">
        <v>43</v>
      </c>
      <c r="AX1299" s="599" t="s">
        <v>82</v>
      </c>
      <c r="AY1299" s="600" t="s">
        <v>197</v>
      </c>
    </row>
    <row r="1300" spans="2:65" s="606" customFormat="1" ht="27">
      <c r="B1300" s="605"/>
      <c r="D1300" s="594" t="s">
        <v>205</v>
      </c>
      <c r="E1300" s="607" t="s">
        <v>5</v>
      </c>
      <c r="F1300" s="608" t="s">
        <v>2704</v>
      </c>
      <c r="H1300" s="609">
        <v>303.14</v>
      </c>
      <c r="L1300" s="605"/>
      <c r="M1300" s="610"/>
      <c r="N1300" s="611"/>
      <c r="O1300" s="611"/>
      <c r="P1300" s="611"/>
      <c r="Q1300" s="611"/>
      <c r="R1300" s="611"/>
      <c r="S1300" s="611"/>
      <c r="T1300" s="612"/>
      <c r="AT1300" s="607" t="s">
        <v>205</v>
      </c>
      <c r="AU1300" s="607" t="s">
        <v>89</v>
      </c>
      <c r="AV1300" s="606" t="s">
        <v>89</v>
      </c>
      <c r="AW1300" s="606" t="s">
        <v>43</v>
      </c>
      <c r="AX1300" s="606" t="s">
        <v>82</v>
      </c>
      <c r="AY1300" s="607" t="s">
        <v>197</v>
      </c>
    </row>
    <row r="1301" spans="2:65" s="606" customFormat="1" ht="27">
      <c r="B1301" s="605"/>
      <c r="D1301" s="594" t="s">
        <v>205</v>
      </c>
      <c r="E1301" s="607" t="s">
        <v>5</v>
      </c>
      <c r="F1301" s="608" t="s">
        <v>2705</v>
      </c>
      <c r="H1301" s="609">
        <v>199.92</v>
      </c>
      <c r="L1301" s="605"/>
      <c r="M1301" s="610"/>
      <c r="N1301" s="611"/>
      <c r="O1301" s="611"/>
      <c r="P1301" s="611"/>
      <c r="Q1301" s="611"/>
      <c r="R1301" s="611"/>
      <c r="S1301" s="611"/>
      <c r="T1301" s="612"/>
      <c r="AT1301" s="607" t="s">
        <v>205</v>
      </c>
      <c r="AU1301" s="607" t="s">
        <v>89</v>
      </c>
      <c r="AV1301" s="606" t="s">
        <v>89</v>
      </c>
      <c r="AW1301" s="606" t="s">
        <v>43</v>
      </c>
      <c r="AX1301" s="606" t="s">
        <v>82</v>
      </c>
      <c r="AY1301" s="607" t="s">
        <v>197</v>
      </c>
    </row>
    <row r="1302" spans="2:65" s="622" customFormat="1">
      <c r="B1302" s="621"/>
      <c r="D1302" s="594" t="s">
        <v>205</v>
      </c>
      <c r="E1302" s="623" t="s">
        <v>5</v>
      </c>
      <c r="F1302" s="624" t="s">
        <v>253</v>
      </c>
      <c r="H1302" s="625">
        <v>503.06</v>
      </c>
      <c r="L1302" s="621"/>
      <c r="M1302" s="626"/>
      <c r="N1302" s="627"/>
      <c r="O1302" s="627"/>
      <c r="P1302" s="627"/>
      <c r="Q1302" s="627"/>
      <c r="R1302" s="627"/>
      <c r="S1302" s="627"/>
      <c r="T1302" s="628"/>
      <c r="AT1302" s="623" t="s">
        <v>205</v>
      </c>
      <c r="AU1302" s="623" t="s">
        <v>89</v>
      </c>
      <c r="AV1302" s="622" t="s">
        <v>114</v>
      </c>
      <c r="AW1302" s="622" t="s">
        <v>43</v>
      </c>
      <c r="AX1302" s="622" t="s">
        <v>82</v>
      </c>
      <c r="AY1302" s="623" t="s">
        <v>197</v>
      </c>
    </row>
    <row r="1303" spans="2:65" s="599" customFormat="1">
      <c r="B1303" s="598"/>
      <c r="D1303" s="594" t="s">
        <v>205</v>
      </c>
      <c r="E1303" s="600" t="s">
        <v>5</v>
      </c>
      <c r="F1303" s="601" t="s">
        <v>446</v>
      </c>
      <c r="H1303" s="600" t="s">
        <v>5</v>
      </c>
      <c r="L1303" s="598"/>
      <c r="M1303" s="602"/>
      <c r="N1303" s="603"/>
      <c r="O1303" s="603"/>
      <c r="P1303" s="603"/>
      <c r="Q1303" s="603"/>
      <c r="R1303" s="603"/>
      <c r="S1303" s="603"/>
      <c r="T1303" s="604"/>
      <c r="AT1303" s="600" t="s">
        <v>205</v>
      </c>
      <c r="AU1303" s="600" t="s">
        <v>89</v>
      </c>
      <c r="AV1303" s="599" t="s">
        <v>11</v>
      </c>
      <c r="AW1303" s="599" t="s">
        <v>43</v>
      </c>
      <c r="AX1303" s="599" t="s">
        <v>82</v>
      </c>
      <c r="AY1303" s="600" t="s">
        <v>197</v>
      </c>
    </row>
    <row r="1304" spans="2:65" s="599" customFormat="1">
      <c r="B1304" s="598"/>
      <c r="D1304" s="594" t="s">
        <v>205</v>
      </c>
      <c r="E1304" s="600" t="s">
        <v>5</v>
      </c>
      <c r="F1304" s="601" t="s">
        <v>2706</v>
      </c>
      <c r="H1304" s="600" t="s">
        <v>5</v>
      </c>
      <c r="L1304" s="598"/>
      <c r="M1304" s="602"/>
      <c r="N1304" s="603"/>
      <c r="O1304" s="603"/>
      <c r="P1304" s="603"/>
      <c r="Q1304" s="603"/>
      <c r="R1304" s="603"/>
      <c r="S1304" s="603"/>
      <c r="T1304" s="604"/>
      <c r="AT1304" s="600" t="s">
        <v>205</v>
      </c>
      <c r="AU1304" s="600" t="s">
        <v>89</v>
      </c>
      <c r="AV1304" s="599" t="s">
        <v>11</v>
      </c>
      <c r="AW1304" s="599" t="s">
        <v>43</v>
      </c>
      <c r="AX1304" s="599" t="s">
        <v>82</v>
      </c>
      <c r="AY1304" s="600" t="s">
        <v>197</v>
      </c>
    </row>
    <row r="1305" spans="2:65" s="606" customFormat="1">
      <c r="B1305" s="605"/>
      <c r="D1305" s="594" t="s">
        <v>205</v>
      </c>
      <c r="E1305" s="607" t="s">
        <v>5</v>
      </c>
      <c r="F1305" s="608" t="s">
        <v>2707</v>
      </c>
      <c r="H1305" s="609">
        <v>143.62</v>
      </c>
      <c r="L1305" s="605"/>
      <c r="M1305" s="610"/>
      <c r="N1305" s="611"/>
      <c r="O1305" s="611"/>
      <c r="P1305" s="611"/>
      <c r="Q1305" s="611"/>
      <c r="R1305" s="611"/>
      <c r="S1305" s="611"/>
      <c r="T1305" s="612"/>
      <c r="AT1305" s="607" t="s">
        <v>205</v>
      </c>
      <c r="AU1305" s="607" t="s">
        <v>89</v>
      </c>
      <c r="AV1305" s="606" t="s">
        <v>89</v>
      </c>
      <c r="AW1305" s="606" t="s">
        <v>43</v>
      </c>
      <c r="AX1305" s="606" t="s">
        <v>82</v>
      </c>
      <c r="AY1305" s="607" t="s">
        <v>197</v>
      </c>
    </row>
    <row r="1306" spans="2:65" s="622" customFormat="1">
      <c r="B1306" s="621"/>
      <c r="D1306" s="594" t="s">
        <v>205</v>
      </c>
      <c r="E1306" s="623" t="s">
        <v>5</v>
      </c>
      <c r="F1306" s="624" t="s">
        <v>449</v>
      </c>
      <c r="H1306" s="625">
        <v>143.62</v>
      </c>
      <c r="L1306" s="621"/>
      <c r="M1306" s="626"/>
      <c r="N1306" s="627"/>
      <c r="O1306" s="627"/>
      <c r="P1306" s="627"/>
      <c r="Q1306" s="627"/>
      <c r="R1306" s="627"/>
      <c r="S1306" s="627"/>
      <c r="T1306" s="628"/>
      <c r="AT1306" s="623" t="s">
        <v>205</v>
      </c>
      <c r="AU1306" s="623" t="s">
        <v>89</v>
      </c>
      <c r="AV1306" s="622" t="s">
        <v>114</v>
      </c>
      <c r="AW1306" s="622" t="s">
        <v>43</v>
      </c>
      <c r="AX1306" s="622" t="s">
        <v>82</v>
      </c>
      <c r="AY1306" s="623" t="s">
        <v>197</v>
      </c>
    </row>
    <row r="1307" spans="2:65" s="599" customFormat="1">
      <c r="B1307" s="598"/>
      <c r="D1307" s="594" t="s">
        <v>205</v>
      </c>
      <c r="E1307" s="600" t="s">
        <v>5</v>
      </c>
      <c r="F1307" s="601" t="s">
        <v>2711</v>
      </c>
      <c r="H1307" s="600" t="s">
        <v>5</v>
      </c>
      <c r="L1307" s="598"/>
      <c r="M1307" s="602"/>
      <c r="N1307" s="603"/>
      <c r="O1307" s="603"/>
      <c r="P1307" s="603"/>
      <c r="Q1307" s="603"/>
      <c r="R1307" s="603"/>
      <c r="S1307" s="603"/>
      <c r="T1307" s="604"/>
      <c r="AT1307" s="600" t="s">
        <v>205</v>
      </c>
      <c r="AU1307" s="600" t="s">
        <v>89</v>
      </c>
      <c r="AV1307" s="599" t="s">
        <v>11</v>
      </c>
      <c r="AW1307" s="599" t="s">
        <v>43</v>
      </c>
      <c r="AX1307" s="599" t="s">
        <v>82</v>
      </c>
      <c r="AY1307" s="600" t="s">
        <v>197</v>
      </c>
    </row>
    <row r="1308" spans="2:65" s="606" customFormat="1">
      <c r="B1308" s="605"/>
      <c r="D1308" s="594" t="s">
        <v>205</v>
      </c>
      <c r="E1308" s="607" t="s">
        <v>5</v>
      </c>
      <c r="F1308" s="608" t="s">
        <v>2712</v>
      </c>
      <c r="H1308" s="609">
        <v>-19.09</v>
      </c>
      <c r="L1308" s="605"/>
      <c r="M1308" s="610"/>
      <c r="N1308" s="611"/>
      <c r="O1308" s="611"/>
      <c r="P1308" s="611"/>
      <c r="Q1308" s="611"/>
      <c r="R1308" s="611"/>
      <c r="S1308" s="611"/>
      <c r="T1308" s="612"/>
      <c r="AT1308" s="607" t="s">
        <v>205</v>
      </c>
      <c r="AU1308" s="607" t="s">
        <v>89</v>
      </c>
      <c r="AV1308" s="606" t="s">
        <v>89</v>
      </c>
      <c r="AW1308" s="606" t="s">
        <v>43</v>
      </c>
      <c r="AX1308" s="606" t="s">
        <v>82</v>
      </c>
      <c r="AY1308" s="607" t="s">
        <v>197</v>
      </c>
    </row>
    <row r="1309" spans="2:65" s="606" customFormat="1">
      <c r="B1309" s="605"/>
      <c r="D1309" s="594" t="s">
        <v>205</v>
      </c>
      <c r="E1309" s="607" t="s">
        <v>5</v>
      </c>
      <c r="F1309" s="608" t="s">
        <v>2713</v>
      </c>
      <c r="H1309" s="609">
        <v>-661.15</v>
      </c>
      <c r="L1309" s="605"/>
      <c r="M1309" s="610"/>
      <c r="N1309" s="611"/>
      <c r="O1309" s="611"/>
      <c r="P1309" s="611"/>
      <c r="Q1309" s="611"/>
      <c r="R1309" s="611"/>
      <c r="S1309" s="611"/>
      <c r="T1309" s="612"/>
      <c r="AT1309" s="607" t="s">
        <v>205</v>
      </c>
      <c r="AU1309" s="607" t="s">
        <v>89</v>
      </c>
      <c r="AV1309" s="606" t="s">
        <v>89</v>
      </c>
      <c r="AW1309" s="606" t="s">
        <v>43</v>
      </c>
      <c r="AX1309" s="606" t="s">
        <v>82</v>
      </c>
      <c r="AY1309" s="607" t="s">
        <v>197</v>
      </c>
    </row>
    <row r="1310" spans="2:65" s="614" customFormat="1">
      <c r="B1310" s="613"/>
      <c r="D1310" s="594" t="s">
        <v>205</v>
      </c>
      <c r="E1310" s="615" t="s">
        <v>5</v>
      </c>
      <c r="F1310" s="616" t="s">
        <v>210</v>
      </c>
      <c r="H1310" s="617">
        <v>2401.7199999999998</v>
      </c>
      <c r="L1310" s="613"/>
      <c r="M1310" s="618"/>
      <c r="N1310" s="619"/>
      <c r="O1310" s="619"/>
      <c r="P1310" s="619"/>
      <c r="Q1310" s="619"/>
      <c r="R1310" s="619"/>
      <c r="S1310" s="619"/>
      <c r="T1310" s="620"/>
      <c r="AT1310" s="615" t="s">
        <v>205</v>
      </c>
      <c r="AU1310" s="615" t="s">
        <v>89</v>
      </c>
      <c r="AV1310" s="614" t="s">
        <v>129</v>
      </c>
      <c r="AW1310" s="614" t="s">
        <v>43</v>
      </c>
      <c r="AX1310" s="614" t="s">
        <v>11</v>
      </c>
      <c r="AY1310" s="615" t="s">
        <v>197</v>
      </c>
    </row>
    <row r="1311" spans="2:65" s="492" customFormat="1" ht="25.5" customHeight="1">
      <c r="B1311" s="493"/>
      <c r="C1311" s="572" t="s">
        <v>1501</v>
      </c>
      <c r="D1311" s="572" t="s">
        <v>199</v>
      </c>
      <c r="E1311" s="573" t="s">
        <v>2714</v>
      </c>
      <c r="F1311" s="574" t="s">
        <v>2715</v>
      </c>
      <c r="G1311" s="575" t="s">
        <v>290</v>
      </c>
      <c r="H1311" s="576">
        <v>60.34</v>
      </c>
      <c r="I1311" s="7"/>
      <c r="J1311" s="577">
        <f>ROUND(I1311*H1311,0)</f>
        <v>0</v>
      </c>
      <c r="K1311" s="574" t="s">
        <v>203</v>
      </c>
      <c r="L1311" s="493"/>
      <c r="M1311" s="578" t="s">
        <v>5</v>
      </c>
      <c r="N1311" s="579" t="s">
        <v>53</v>
      </c>
      <c r="O1311" s="494"/>
      <c r="P1311" s="580">
        <f>O1311*H1311</f>
        <v>0</v>
      </c>
      <c r="Q1311" s="580">
        <v>3.0000000000000001E-3</v>
      </c>
      <c r="R1311" s="580">
        <f>Q1311*H1311</f>
        <v>0.18102000000000001</v>
      </c>
      <c r="S1311" s="580">
        <v>0</v>
      </c>
      <c r="T1311" s="581">
        <f>S1311*H1311</f>
        <v>0</v>
      </c>
      <c r="AR1311" s="482" t="s">
        <v>129</v>
      </c>
      <c r="AT1311" s="482" t="s">
        <v>199</v>
      </c>
      <c r="AU1311" s="482" t="s">
        <v>89</v>
      </c>
      <c r="AY1311" s="482" t="s">
        <v>197</v>
      </c>
      <c r="BE1311" s="582">
        <f>IF(N1311="základní",J1311,0)</f>
        <v>0</v>
      </c>
      <c r="BF1311" s="582">
        <f>IF(N1311="snížená",J1311,0)</f>
        <v>0</v>
      </c>
      <c r="BG1311" s="582">
        <f>IF(N1311="zákl. přenesená",J1311,0)</f>
        <v>0</v>
      </c>
      <c r="BH1311" s="582">
        <f>IF(N1311="sníž. přenesená",J1311,0)</f>
        <v>0</v>
      </c>
      <c r="BI1311" s="582">
        <f>IF(N1311="nulová",J1311,0)</f>
        <v>0</v>
      </c>
      <c r="BJ1311" s="482" t="s">
        <v>11</v>
      </c>
      <c r="BK1311" s="582">
        <f>ROUND(I1311*H1311,0)</f>
        <v>0</v>
      </c>
      <c r="BL1311" s="482" t="s">
        <v>129</v>
      </c>
      <c r="BM1311" s="482" t="s">
        <v>2716</v>
      </c>
    </row>
    <row r="1312" spans="2:65" s="492" customFormat="1" ht="25.5" customHeight="1">
      <c r="B1312" s="493"/>
      <c r="C1312" s="572" t="s">
        <v>1564</v>
      </c>
      <c r="D1312" s="572" t="s">
        <v>199</v>
      </c>
      <c r="E1312" s="573" t="s">
        <v>2717</v>
      </c>
      <c r="F1312" s="574" t="s">
        <v>2718</v>
      </c>
      <c r="G1312" s="575" t="s">
        <v>290</v>
      </c>
      <c r="H1312" s="576">
        <v>3081.96</v>
      </c>
      <c r="I1312" s="7"/>
      <c r="J1312" s="577">
        <f>ROUND(I1312*H1312,0)</f>
        <v>0</v>
      </c>
      <c r="K1312" s="574" t="s">
        <v>203</v>
      </c>
      <c r="L1312" s="493"/>
      <c r="M1312" s="578" t="s">
        <v>5</v>
      </c>
      <c r="N1312" s="579" t="s">
        <v>53</v>
      </c>
      <c r="O1312" s="494"/>
      <c r="P1312" s="580">
        <f>O1312*H1312</f>
        <v>0</v>
      </c>
      <c r="Q1312" s="580">
        <v>1.54E-2</v>
      </c>
      <c r="R1312" s="580">
        <f>Q1312*H1312</f>
        <v>47.462184000000001</v>
      </c>
      <c r="S1312" s="580">
        <v>0</v>
      </c>
      <c r="T1312" s="581">
        <f>S1312*H1312</f>
        <v>0</v>
      </c>
      <c r="AR1312" s="482" t="s">
        <v>129</v>
      </c>
      <c r="AT1312" s="482" t="s">
        <v>199</v>
      </c>
      <c r="AU1312" s="482" t="s">
        <v>89</v>
      </c>
      <c r="AY1312" s="482" t="s">
        <v>197</v>
      </c>
      <c r="BE1312" s="582">
        <f>IF(N1312="základní",J1312,0)</f>
        <v>0</v>
      </c>
      <c r="BF1312" s="582">
        <f>IF(N1312="snížená",J1312,0)</f>
        <v>0</v>
      </c>
      <c r="BG1312" s="582">
        <f>IF(N1312="zákl. přenesená",J1312,0)</f>
        <v>0</v>
      </c>
      <c r="BH1312" s="582">
        <f>IF(N1312="sníž. přenesená",J1312,0)</f>
        <v>0</v>
      </c>
      <c r="BI1312" s="582">
        <f>IF(N1312="nulová",J1312,0)</f>
        <v>0</v>
      </c>
      <c r="BJ1312" s="482" t="s">
        <v>11</v>
      </c>
      <c r="BK1312" s="582">
        <f>ROUND(I1312*H1312,0)</f>
        <v>0</v>
      </c>
      <c r="BL1312" s="482" t="s">
        <v>129</v>
      </c>
      <c r="BM1312" s="482" t="s">
        <v>2719</v>
      </c>
    </row>
    <row r="1313" spans="2:51" s="599" customFormat="1">
      <c r="B1313" s="598"/>
      <c r="D1313" s="594" t="s">
        <v>205</v>
      </c>
      <c r="E1313" s="600" t="s">
        <v>5</v>
      </c>
      <c r="F1313" s="601" t="s">
        <v>2689</v>
      </c>
      <c r="H1313" s="600" t="s">
        <v>5</v>
      </c>
      <c r="L1313" s="598"/>
      <c r="M1313" s="602"/>
      <c r="N1313" s="603"/>
      <c r="O1313" s="603"/>
      <c r="P1313" s="603"/>
      <c r="Q1313" s="603"/>
      <c r="R1313" s="603"/>
      <c r="S1313" s="603"/>
      <c r="T1313" s="604"/>
      <c r="AT1313" s="600" t="s">
        <v>205</v>
      </c>
      <c r="AU1313" s="600" t="s">
        <v>89</v>
      </c>
      <c r="AV1313" s="599" t="s">
        <v>11</v>
      </c>
      <c r="AW1313" s="599" t="s">
        <v>43</v>
      </c>
      <c r="AX1313" s="599" t="s">
        <v>82</v>
      </c>
      <c r="AY1313" s="600" t="s">
        <v>197</v>
      </c>
    </row>
    <row r="1314" spans="2:51" s="599" customFormat="1">
      <c r="B1314" s="598"/>
      <c r="D1314" s="594" t="s">
        <v>205</v>
      </c>
      <c r="E1314" s="600" t="s">
        <v>5</v>
      </c>
      <c r="F1314" s="601" t="s">
        <v>215</v>
      </c>
      <c r="H1314" s="600" t="s">
        <v>5</v>
      </c>
      <c r="L1314" s="598"/>
      <c r="M1314" s="602"/>
      <c r="N1314" s="603"/>
      <c r="O1314" s="603"/>
      <c r="P1314" s="603"/>
      <c r="Q1314" s="603"/>
      <c r="R1314" s="603"/>
      <c r="S1314" s="603"/>
      <c r="T1314" s="604"/>
      <c r="AT1314" s="600" t="s">
        <v>205</v>
      </c>
      <c r="AU1314" s="600" t="s">
        <v>89</v>
      </c>
      <c r="AV1314" s="599" t="s">
        <v>11</v>
      </c>
      <c r="AW1314" s="599" t="s">
        <v>43</v>
      </c>
      <c r="AX1314" s="599" t="s">
        <v>82</v>
      </c>
      <c r="AY1314" s="600" t="s">
        <v>197</v>
      </c>
    </row>
    <row r="1315" spans="2:51" s="599" customFormat="1">
      <c r="B1315" s="598"/>
      <c r="D1315" s="594" t="s">
        <v>205</v>
      </c>
      <c r="E1315" s="600" t="s">
        <v>5</v>
      </c>
      <c r="F1315" s="601" t="s">
        <v>2690</v>
      </c>
      <c r="H1315" s="600" t="s">
        <v>5</v>
      </c>
      <c r="L1315" s="598"/>
      <c r="M1315" s="602"/>
      <c r="N1315" s="603"/>
      <c r="O1315" s="603"/>
      <c r="P1315" s="603"/>
      <c r="Q1315" s="603"/>
      <c r="R1315" s="603"/>
      <c r="S1315" s="603"/>
      <c r="T1315" s="604"/>
      <c r="AT1315" s="600" t="s">
        <v>205</v>
      </c>
      <c r="AU1315" s="600" t="s">
        <v>89</v>
      </c>
      <c r="AV1315" s="599" t="s">
        <v>11</v>
      </c>
      <c r="AW1315" s="599" t="s">
        <v>43</v>
      </c>
      <c r="AX1315" s="599" t="s">
        <v>82</v>
      </c>
      <c r="AY1315" s="600" t="s">
        <v>197</v>
      </c>
    </row>
    <row r="1316" spans="2:51" s="606" customFormat="1" ht="27">
      <c r="B1316" s="605"/>
      <c r="D1316" s="594" t="s">
        <v>205</v>
      </c>
      <c r="E1316" s="607" t="s">
        <v>5</v>
      </c>
      <c r="F1316" s="608" t="s">
        <v>2691</v>
      </c>
      <c r="H1316" s="609">
        <v>343.3</v>
      </c>
      <c r="L1316" s="605"/>
      <c r="M1316" s="610"/>
      <c r="N1316" s="611"/>
      <c r="O1316" s="611"/>
      <c r="P1316" s="611"/>
      <c r="Q1316" s="611"/>
      <c r="R1316" s="611"/>
      <c r="S1316" s="611"/>
      <c r="T1316" s="612"/>
      <c r="AT1316" s="607" t="s">
        <v>205</v>
      </c>
      <c r="AU1316" s="607" t="s">
        <v>89</v>
      </c>
      <c r="AV1316" s="606" t="s">
        <v>89</v>
      </c>
      <c r="AW1316" s="606" t="s">
        <v>43</v>
      </c>
      <c r="AX1316" s="606" t="s">
        <v>82</v>
      </c>
      <c r="AY1316" s="607" t="s">
        <v>197</v>
      </c>
    </row>
    <row r="1317" spans="2:51" s="606" customFormat="1" ht="27">
      <c r="B1317" s="605"/>
      <c r="D1317" s="594" t="s">
        <v>205</v>
      </c>
      <c r="E1317" s="607" t="s">
        <v>5</v>
      </c>
      <c r="F1317" s="608" t="s">
        <v>2692</v>
      </c>
      <c r="H1317" s="609">
        <v>284.87</v>
      </c>
      <c r="L1317" s="605"/>
      <c r="M1317" s="610"/>
      <c r="N1317" s="611"/>
      <c r="O1317" s="611"/>
      <c r="P1317" s="611"/>
      <c r="Q1317" s="611"/>
      <c r="R1317" s="611"/>
      <c r="S1317" s="611"/>
      <c r="T1317" s="612"/>
      <c r="AT1317" s="607" t="s">
        <v>205</v>
      </c>
      <c r="AU1317" s="607" t="s">
        <v>89</v>
      </c>
      <c r="AV1317" s="606" t="s">
        <v>89</v>
      </c>
      <c r="AW1317" s="606" t="s">
        <v>43</v>
      </c>
      <c r="AX1317" s="606" t="s">
        <v>82</v>
      </c>
      <c r="AY1317" s="607" t="s">
        <v>197</v>
      </c>
    </row>
    <row r="1318" spans="2:51" s="606" customFormat="1">
      <c r="B1318" s="605"/>
      <c r="D1318" s="594" t="s">
        <v>205</v>
      </c>
      <c r="E1318" s="607" t="s">
        <v>5</v>
      </c>
      <c r="F1318" s="608" t="s">
        <v>2693</v>
      </c>
      <c r="H1318" s="609">
        <v>16.95</v>
      </c>
      <c r="L1318" s="605"/>
      <c r="M1318" s="610"/>
      <c r="N1318" s="611"/>
      <c r="O1318" s="611"/>
      <c r="P1318" s="611"/>
      <c r="Q1318" s="611"/>
      <c r="R1318" s="611"/>
      <c r="S1318" s="611"/>
      <c r="T1318" s="612"/>
      <c r="AT1318" s="607" t="s">
        <v>205</v>
      </c>
      <c r="AU1318" s="607" t="s">
        <v>89</v>
      </c>
      <c r="AV1318" s="606" t="s">
        <v>89</v>
      </c>
      <c r="AW1318" s="606" t="s">
        <v>43</v>
      </c>
      <c r="AX1318" s="606" t="s">
        <v>82</v>
      </c>
      <c r="AY1318" s="607" t="s">
        <v>197</v>
      </c>
    </row>
    <row r="1319" spans="2:51" s="622" customFormat="1">
      <c r="B1319" s="621"/>
      <c r="D1319" s="594" t="s">
        <v>205</v>
      </c>
      <c r="E1319" s="623" t="s">
        <v>5</v>
      </c>
      <c r="F1319" s="624" t="s">
        <v>222</v>
      </c>
      <c r="H1319" s="625">
        <v>645.12</v>
      </c>
      <c r="L1319" s="621"/>
      <c r="M1319" s="626"/>
      <c r="N1319" s="627"/>
      <c r="O1319" s="627"/>
      <c r="P1319" s="627"/>
      <c r="Q1319" s="627"/>
      <c r="R1319" s="627"/>
      <c r="S1319" s="627"/>
      <c r="T1319" s="628"/>
      <c r="AT1319" s="623" t="s">
        <v>205</v>
      </c>
      <c r="AU1319" s="623" t="s">
        <v>89</v>
      </c>
      <c r="AV1319" s="622" t="s">
        <v>114</v>
      </c>
      <c r="AW1319" s="622" t="s">
        <v>43</v>
      </c>
      <c r="AX1319" s="622" t="s">
        <v>82</v>
      </c>
      <c r="AY1319" s="623" t="s">
        <v>197</v>
      </c>
    </row>
    <row r="1320" spans="2:51" s="599" customFormat="1">
      <c r="B1320" s="598"/>
      <c r="D1320" s="594" t="s">
        <v>205</v>
      </c>
      <c r="E1320" s="600" t="s">
        <v>5</v>
      </c>
      <c r="F1320" s="601" t="s">
        <v>223</v>
      </c>
      <c r="H1320" s="600" t="s">
        <v>5</v>
      </c>
      <c r="L1320" s="598"/>
      <c r="M1320" s="602"/>
      <c r="N1320" s="603"/>
      <c r="O1320" s="603"/>
      <c r="P1320" s="603"/>
      <c r="Q1320" s="603"/>
      <c r="R1320" s="603"/>
      <c r="S1320" s="603"/>
      <c r="T1320" s="604"/>
      <c r="AT1320" s="600" t="s">
        <v>205</v>
      </c>
      <c r="AU1320" s="600" t="s">
        <v>89</v>
      </c>
      <c r="AV1320" s="599" t="s">
        <v>11</v>
      </c>
      <c r="AW1320" s="599" t="s">
        <v>43</v>
      </c>
      <c r="AX1320" s="599" t="s">
        <v>82</v>
      </c>
      <c r="AY1320" s="600" t="s">
        <v>197</v>
      </c>
    </row>
    <row r="1321" spans="2:51" s="599" customFormat="1">
      <c r="B1321" s="598"/>
      <c r="D1321" s="594" t="s">
        <v>205</v>
      </c>
      <c r="E1321" s="600" t="s">
        <v>5</v>
      </c>
      <c r="F1321" s="601" t="s">
        <v>2694</v>
      </c>
      <c r="H1321" s="600" t="s">
        <v>5</v>
      </c>
      <c r="L1321" s="598"/>
      <c r="M1321" s="602"/>
      <c r="N1321" s="603"/>
      <c r="O1321" s="603"/>
      <c r="P1321" s="603"/>
      <c r="Q1321" s="603"/>
      <c r="R1321" s="603"/>
      <c r="S1321" s="603"/>
      <c r="T1321" s="604"/>
      <c r="AT1321" s="600" t="s">
        <v>205</v>
      </c>
      <c r="AU1321" s="600" t="s">
        <v>89</v>
      </c>
      <c r="AV1321" s="599" t="s">
        <v>11</v>
      </c>
      <c r="AW1321" s="599" t="s">
        <v>43</v>
      </c>
      <c r="AX1321" s="599" t="s">
        <v>82</v>
      </c>
      <c r="AY1321" s="600" t="s">
        <v>197</v>
      </c>
    </row>
    <row r="1322" spans="2:51" s="606" customFormat="1" ht="27">
      <c r="B1322" s="605"/>
      <c r="D1322" s="594" t="s">
        <v>205</v>
      </c>
      <c r="E1322" s="607" t="s">
        <v>5</v>
      </c>
      <c r="F1322" s="608" t="s">
        <v>2695</v>
      </c>
      <c r="H1322" s="609">
        <v>590.26</v>
      </c>
      <c r="L1322" s="605"/>
      <c r="M1322" s="610"/>
      <c r="N1322" s="611"/>
      <c r="O1322" s="611"/>
      <c r="P1322" s="611"/>
      <c r="Q1322" s="611"/>
      <c r="R1322" s="611"/>
      <c r="S1322" s="611"/>
      <c r="T1322" s="612"/>
      <c r="AT1322" s="607" t="s">
        <v>205</v>
      </c>
      <c r="AU1322" s="607" t="s">
        <v>89</v>
      </c>
      <c r="AV1322" s="606" t="s">
        <v>89</v>
      </c>
      <c r="AW1322" s="606" t="s">
        <v>43</v>
      </c>
      <c r="AX1322" s="606" t="s">
        <v>82</v>
      </c>
      <c r="AY1322" s="607" t="s">
        <v>197</v>
      </c>
    </row>
    <row r="1323" spans="2:51" s="606" customFormat="1" ht="27">
      <c r="B1323" s="605"/>
      <c r="D1323" s="594" t="s">
        <v>205</v>
      </c>
      <c r="E1323" s="607" t="s">
        <v>5</v>
      </c>
      <c r="F1323" s="608" t="s">
        <v>2696</v>
      </c>
      <c r="H1323" s="609">
        <v>193.77</v>
      </c>
      <c r="L1323" s="605"/>
      <c r="M1323" s="610"/>
      <c r="N1323" s="611"/>
      <c r="O1323" s="611"/>
      <c r="P1323" s="611"/>
      <c r="Q1323" s="611"/>
      <c r="R1323" s="611"/>
      <c r="S1323" s="611"/>
      <c r="T1323" s="612"/>
      <c r="AT1323" s="607" t="s">
        <v>205</v>
      </c>
      <c r="AU1323" s="607" t="s">
        <v>89</v>
      </c>
      <c r="AV1323" s="606" t="s">
        <v>89</v>
      </c>
      <c r="AW1323" s="606" t="s">
        <v>43</v>
      </c>
      <c r="AX1323" s="606" t="s">
        <v>82</v>
      </c>
      <c r="AY1323" s="607" t="s">
        <v>197</v>
      </c>
    </row>
    <row r="1324" spans="2:51" s="622" customFormat="1">
      <c r="B1324" s="621"/>
      <c r="D1324" s="594" t="s">
        <v>205</v>
      </c>
      <c r="E1324" s="623" t="s">
        <v>5</v>
      </c>
      <c r="F1324" s="624" t="s">
        <v>237</v>
      </c>
      <c r="H1324" s="625">
        <v>784.03</v>
      </c>
      <c r="L1324" s="621"/>
      <c r="M1324" s="626"/>
      <c r="N1324" s="627"/>
      <c r="O1324" s="627"/>
      <c r="P1324" s="627"/>
      <c r="Q1324" s="627"/>
      <c r="R1324" s="627"/>
      <c r="S1324" s="627"/>
      <c r="T1324" s="628"/>
      <c r="AT1324" s="623" t="s">
        <v>205</v>
      </c>
      <c r="AU1324" s="623" t="s">
        <v>89</v>
      </c>
      <c r="AV1324" s="622" t="s">
        <v>114</v>
      </c>
      <c r="AW1324" s="622" t="s">
        <v>43</v>
      </c>
      <c r="AX1324" s="622" t="s">
        <v>82</v>
      </c>
      <c r="AY1324" s="623" t="s">
        <v>197</v>
      </c>
    </row>
    <row r="1325" spans="2:51" s="599" customFormat="1">
      <c r="B1325" s="598"/>
      <c r="D1325" s="594" t="s">
        <v>205</v>
      </c>
      <c r="E1325" s="600" t="s">
        <v>5</v>
      </c>
      <c r="F1325" s="601" t="s">
        <v>238</v>
      </c>
      <c r="H1325" s="600" t="s">
        <v>5</v>
      </c>
      <c r="L1325" s="598"/>
      <c r="M1325" s="602"/>
      <c r="N1325" s="603"/>
      <c r="O1325" s="603"/>
      <c r="P1325" s="603"/>
      <c r="Q1325" s="603"/>
      <c r="R1325" s="603"/>
      <c r="S1325" s="603"/>
      <c r="T1325" s="604"/>
      <c r="AT1325" s="600" t="s">
        <v>205</v>
      </c>
      <c r="AU1325" s="600" t="s">
        <v>89</v>
      </c>
      <c r="AV1325" s="599" t="s">
        <v>11</v>
      </c>
      <c r="AW1325" s="599" t="s">
        <v>43</v>
      </c>
      <c r="AX1325" s="599" t="s">
        <v>82</v>
      </c>
      <c r="AY1325" s="600" t="s">
        <v>197</v>
      </c>
    </row>
    <row r="1326" spans="2:51" s="599" customFormat="1">
      <c r="B1326" s="598"/>
      <c r="D1326" s="594" t="s">
        <v>205</v>
      </c>
      <c r="E1326" s="600" t="s">
        <v>5</v>
      </c>
      <c r="F1326" s="601" t="s">
        <v>2697</v>
      </c>
      <c r="H1326" s="600" t="s">
        <v>5</v>
      </c>
      <c r="L1326" s="598"/>
      <c r="M1326" s="602"/>
      <c r="N1326" s="603"/>
      <c r="O1326" s="603"/>
      <c r="P1326" s="603"/>
      <c r="Q1326" s="603"/>
      <c r="R1326" s="603"/>
      <c r="S1326" s="603"/>
      <c r="T1326" s="604"/>
      <c r="AT1326" s="600" t="s">
        <v>205</v>
      </c>
      <c r="AU1326" s="600" t="s">
        <v>89</v>
      </c>
      <c r="AV1326" s="599" t="s">
        <v>11</v>
      </c>
      <c r="AW1326" s="599" t="s">
        <v>43</v>
      </c>
      <c r="AX1326" s="599" t="s">
        <v>82</v>
      </c>
      <c r="AY1326" s="600" t="s">
        <v>197</v>
      </c>
    </row>
    <row r="1327" spans="2:51" s="606" customFormat="1" ht="27">
      <c r="B1327" s="605"/>
      <c r="D1327" s="594" t="s">
        <v>205</v>
      </c>
      <c r="E1327" s="607" t="s">
        <v>5</v>
      </c>
      <c r="F1327" s="608" t="s">
        <v>2698</v>
      </c>
      <c r="H1327" s="609">
        <v>309.97000000000003</v>
      </c>
      <c r="L1327" s="605"/>
      <c r="M1327" s="610"/>
      <c r="N1327" s="611"/>
      <c r="O1327" s="611"/>
      <c r="P1327" s="611"/>
      <c r="Q1327" s="611"/>
      <c r="R1327" s="611"/>
      <c r="S1327" s="611"/>
      <c r="T1327" s="612"/>
      <c r="AT1327" s="607" t="s">
        <v>205</v>
      </c>
      <c r="AU1327" s="607" t="s">
        <v>89</v>
      </c>
      <c r="AV1327" s="606" t="s">
        <v>89</v>
      </c>
      <c r="AW1327" s="606" t="s">
        <v>43</v>
      </c>
      <c r="AX1327" s="606" t="s">
        <v>82</v>
      </c>
      <c r="AY1327" s="607" t="s">
        <v>197</v>
      </c>
    </row>
    <row r="1328" spans="2:51" s="606" customFormat="1" ht="27">
      <c r="B1328" s="605"/>
      <c r="D1328" s="594" t="s">
        <v>205</v>
      </c>
      <c r="E1328" s="607" t="s">
        <v>5</v>
      </c>
      <c r="F1328" s="608" t="s">
        <v>2699</v>
      </c>
      <c r="H1328" s="609">
        <v>193.09</v>
      </c>
      <c r="L1328" s="605"/>
      <c r="M1328" s="610"/>
      <c r="N1328" s="611"/>
      <c r="O1328" s="611"/>
      <c r="P1328" s="611"/>
      <c r="Q1328" s="611"/>
      <c r="R1328" s="611"/>
      <c r="S1328" s="611"/>
      <c r="T1328" s="612"/>
      <c r="AT1328" s="607" t="s">
        <v>205</v>
      </c>
      <c r="AU1328" s="607" t="s">
        <v>89</v>
      </c>
      <c r="AV1328" s="606" t="s">
        <v>89</v>
      </c>
      <c r="AW1328" s="606" t="s">
        <v>43</v>
      </c>
      <c r="AX1328" s="606" t="s">
        <v>82</v>
      </c>
      <c r="AY1328" s="607" t="s">
        <v>197</v>
      </c>
    </row>
    <row r="1329" spans="2:51" s="622" customFormat="1">
      <c r="B1329" s="621"/>
      <c r="D1329" s="594" t="s">
        <v>205</v>
      </c>
      <c r="E1329" s="623" t="s">
        <v>5</v>
      </c>
      <c r="F1329" s="624" t="s">
        <v>243</v>
      </c>
      <c r="H1329" s="625">
        <v>503.06</v>
      </c>
      <c r="L1329" s="621"/>
      <c r="M1329" s="626"/>
      <c r="N1329" s="627"/>
      <c r="O1329" s="627"/>
      <c r="P1329" s="627"/>
      <c r="Q1329" s="627"/>
      <c r="R1329" s="627"/>
      <c r="S1329" s="627"/>
      <c r="T1329" s="628"/>
      <c r="AT1329" s="623" t="s">
        <v>205</v>
      </c>
      <c r="AU1329" s="623" t="s">
        <v>89</v>
      </c>
      <c r="AV1329" s="622" t="s">
        <v>114</v>
      </c>
      <c r="AW1329" s="622" t="s">
        <v>43</v>
      </c>
      <c r="AX1329" s="622" t="s">
        <v>82</v>
      </c>
      <c r="AY1329" s="623" t="s">
        <v>197</v>
      </c>
    </row>
    <row r="1330" spans="2:51" s="599" customFormat="1">
      <c r="B1330" s="598"/>
      <c r="D1330" s="594" t="s">
        <v>205</v>
      </c>
      <c r="E1330" s="600" t="s">
        <v>5</v>
      </c>
      <c r="F1330" s="601" t="s">
        <v>244</v>
      </c>
      <c r="H1330" s="600" t="s">
        <v>5</v>
      </c>
      <c r="L1330" s="598"/>
      <c r="M1330" s="602"/>
      <c r="N1330" s="603"/>
      <c r="O1330" s="603"/>
      <c r="P1330" s="603"/>
      <c r="Q1330" s="603"/>
      <c r="R1330" s="603"/>
      <c r="S1330" s="603"/>
      <c r="T1330" s="604"/>
      <c r="AT1330" s="600" t="s">
        <v>205</v>
      </c>
      <c r="AU1330" s="600" t="s">
        <v>89</v>
      </c>
      <c r="AV1330" s="599" t="s">
        <v>11</v>
      </c>
      <c r="AW1330" s="599" t="s">
        <v>43</v>
      </c>
      <c r="AX1330" s="599" t="s">
        <v>82</v>
      </c>
      <c r="AY1330" s="600" t="s">
        <v>197</v>
      </c>
    </row>
    <row r="1331" spans="2:51" s="599" customFormat="1">
      <c r="B1331" s="598"/>
      <c r="D1331" s="594" t="s">
        <v>205</v>
      </c>
      <c r="E1331" s="600" t="s">
        <v>5</v>
      </c>
      <c r="F1331" s="601" t="s">
        <v>2700</v>
      </c>
      <c r="H1331" s="600" t="s">
        <v>5</v>
      </c>
      <c r="L1331" s="598"/>
      <c r="M1331" s="602"/>
      <c r="N1331" s="603"/>
      <c r="O1331" s="603"/>
      <c r="P1331" s="603"/>
      <c r="Q1331" s="603"/>
      <c r="R1331" s="603"/>
      <c r="S1331" s="603"/>
      <c r="T1331" s="604"/>
      <c r="AT1331" s="600" t="s">
        <v>205</v>
      </c>
      <c r="AU1331" s="600" t="s">
        <v>89</v>
      </c>
      <c r="AV1331" s="599" t="s">
        <v>11</v>
      </c>
      <c r="AW1331" s="599" t="s">
        <v>43</v>
      </c>
      <c r="AX1331" s="599" t="s">
        <v>82</v>
      </c>
      <c r="AY1331" s="600" t="s">
        <v>197</v>
      </c>
    </row>
    <row r="1332" spans="2:51" s="606" customFormat="1" ht="27">
      <c r="B1332" s="605"/>
      <c r="D1332" s="594" t="s">
        <v>205</v>
      </c>
      <c r="E1332" s="607" t="s">
        <v>5</v>
      </c>
      <c r="F1332" s="608" t="s">
        <v>2701</v>
      </c>
      <c r="H1332" s="609">
        <v>330.06</v>
      </c>
      <c r="L1332" s="605"/>
      <c r="M1332" s="610"/>
      <c r="N1332" s="611"/>
      <c r="O1332" s="611"/>
      <c r="P1332" s="611"/>
      <c r="Q1332" s="611"/>
      <c r="R1332" s="611"/>
      <c r="S1332" s="611"/>
      <c r="T1332" s="612"/>
      <c r="AT1332" s="607" t="s">
        <v>205</v>
      </c>
      <c r="AU1332" s="607" t="s">
        <v>89</v>
      </c>
      <c r="AV1332" s="606" t="s">
        <v>89</v>
      </c>
      <c r="AW1332" s="606" t="s">
        <v>43</v>
      </c>
      <c r="AX1332" s="606" t="s">
        <v>82</v>
      </c>
      <c r="AY1332" s="607" t="s">
        <v>197</v>
      </c>
    </row>
    <row r="1333" spans="2:51" s="606" customFormat="1" ht="27">
      <c r="B1333" s="605"/>
      <c r="D1333" s="594" t="s">
        <v>205</v>
      </c>
      <c r="E1333" s="607" t="s">
        <v>5</v>
      </c>
      <c r="F1333" s="608" t="s">
        <v>2702</v>
      </c>
      <c r="H1333" s="609">
        <v>173.01</v>
      </c>
      <c r="L1333" s="605"/>
      <c r="M1333" s="610"/>
      <c r="N1333" s="611"/>
      <c r="O1333" s="611"/>
      <c r="P1333" s="611"/>
      <c r="Q1333" s="611"/>
      <c r="R1333" s="611"/>
      <c r="S1333" s="611"/>
      <c r="T1333" s="612"/>
      <c r="AT1333" s="607" t="s">
        <v>205</v>
      </c>
      <c r="AU1333" s="607" t="s">
        <v>89</v>
      </c>
      <c r="AV1333" s="606" t="s">
        <v>89</v>
      </c>
      <c r="AW1333" s="606" t="s">
        <v>43</v>
      </c>
      <c r="AX1333" s="606" t="s">
        <v>82</v>
      </c>
      <c r="AY1333" s="607" t="s">
        <v>197</v>
      </c>
    </row>
    <row r="1334" spans="2:51" s="622" customFormat="1">
      <c r="B1334" s="621"/>
      <c r="D1334" s="594" t="s">
        <v>205</v>
      </c>
      <c r="E1334" s="623" t="s">
        <v>5</v>
      </c>
      <c r="F1334" s="624" t="s">
        <v>248</v>
      </c>
      <c r="H1334" s="625">
        <v>503.07</v>
      </c>
      <c r="L1334" s="621"/>
      <c r="M1334" s="626"/>
      <c r="N1334" s="627"/>
      <c r="O1334" s="627"/>
      <c r="P1334" s="627"/>
      <c r="Q1334" s="627"/>
      <c r="R1334" s="627"/>
      <c r="S1334" s="627"/>
      <c r="T1334" s="628"/>
      <c r="AT1334" s="623" t="s">
        <v>205</v>
      </c>
      <c r="AU1334" s="623" t="s">
        <v>89</v>
      </c>
      <c r="AV1334" s="622" t="s">
        <v>114</v>
      </c>
      <c r="AW1334" s="622" t="s">
        <v>43</v>
      </c>
      <c r="AX1334" s="622" t="s">
        <v>82</v>
      </c>
      <c r="AY1334" s="623" t="s">
        <v>197</v>
      </c>
    </row>
    <row r="1335" spans="2:51" s="599" customFormat="1">
      <c r="B1335" s="598"/>
      <c r="D1335" s="594" t="s">
        <v>205</v>
      </c>
      <c r="E1335" s="600" t="s">
        <v>5</v>
      </c>
      <c r="F1335" s="601" t="s">
        <v>249</v>
      </c>
      <c r="H1335" s="600" t="s">
        <v>5</v>
      </c>
      <c r="L1335" s="598"/>
      <c r="M1335" s="602"/>
      <c r="N1335" s="603"/>
      <c r="O1335" s="603"/>
      <c r="P1335" s="603"/>
      <c r="Q1335" s="603"/>
      <c r="R1335" s="603"/>
      <c r="S1335" s="603"/>
      <c r="T1335" s="604"/>
      <c r="AT1335" s="600" t="s">
        <v>205</v>
      </c>
      <c r="AU1335" s="600" t="s">
        <v>89</v>
      </c>
      <c r="AV1335" s="599" t="s">
        <v>11</v>
      </c>
      <c r="AW1335" s="599" t="s">
        <v>43</v>
      </c>
      <c r="AX1335" s="599" t="s">
        <v>82</v>
      </c>
      <c r="AY1335" s="600" t="s">
        <v>197</v>
      </c>
    </row>
    <row r="1336" spans="2:51" s="599" customFormat="1">
      <c r="B1336" s="598"/>
      <c r="D1336" s="594" t="s">
        <v>205</v>
      </c>
      <c r="E1336" s="600" t="s">
        <v>5</v>
      </c>
      <c r="F1336" s="601" t="s">
        <v>2703</v>
      </c>
      <c r="H1336" s="600" t="s">
        <v>5</v>
      </c>
      <c r="L1336" s="598"/>
      <c r="M1336" s="602"/>
      <c r="N1336" s="603"/>
      <c r="O1336" s="603"/>
      <c r="P1336" s="603"/>
      <c r="Q1336" s="603"/>
      <c r="R1336" s="603"/>
      <c r="S1336" s="603"/>
      <c r="T1336" s="604"/>
      <c r="AT1336" s="600" t="s">
        <v>205</v>
      </c>
      <c r="AU1336" s="600" t="s">
        <v>89</v>
      </c>
      <c r="AV1336" s="599" t="s">
        <v>11</v>
      </c>
      <c r="AW1336" s="599" t="s">
        <v>43</v>
      </c>
      <c r="AX1336" s="599" t="s">
        <v>82</v>
      </c>
      <c r="AY1336" s="600" t="s">
        <v>197</v>
      </c>
    </row>
    <row r="1337" spans="2:51" s="606" customFormat="1" ht="27">
      <c r="B1337" s="605"/>
      <c r="D1337" s="594" t="s">
        <v>205</v>
      </c>
      <c r="E1337" s="607" t="s">
        <v>5</v>
      </c>
      <c r="F1337" s="608" t="s">
        <v>2704</v>
      </c>
      <c r="H1337" s="609">
        <v>303.14</v>
      </c>
      <c r="L1337" s="605"/>
      <c r="M1337" s="610"/>
      <c r="N1337" s="611"/>
      <c r="O1337" s="611"/>
      <c r="P1337" s="611"/>
      <c r="Q1337" s="611"/>
      <c r="R1337" s="611"/>
      <c r="S1337" s="611"/>
      <c r="T1337" s="612"/>
      <c r="AT1337" s="607" t="s">
        <v>205</v>
      </c>
      <c r="AU1337" s="607" t="s">
        <v>89</v>
      </c>
      <c r="AV1337" s="606" t="s">
        <v>89</v>
      </c>
      <c r="AW1337" s="606" t="s">
        <v>43</v>
      </c>
      <c r="AX1337" s="606" t="s">
        <v>82</v>
      </c>
      <c r="AY1337" s="607" t="s">
        <v>197</v>
      </c>
    </row>
    <row r="1338" spans="2:51" s="606" customFormat="1" ht="27">
      <c r="B1338" s="605"/>
      <c r="D1338" s="594" t="s">
        <v>205</v>
      </c>
      <c r="E1338" s="607" t="s">
        <v>5</v>
      </c>
      <c r="F1338" s="608" t="s">
        <v>2705</v>
      </c>
      <c r="H1338" s="609">
        <v>199.92</v>
      </c>
      <c r="L1338" s="605"/>
      <c r="M1338" s="610"/>
      <c r="N1338" s="611"/>
      <c r="O1338" s="611"/>
      <c r="P1338" s="611"/>
      <c r="Q1338" s="611"/>
      <c r="R1338" s="611"/>
      <c r="S1338" s="611"/>
      <c r="T1338" s="612"/>
      <c r="AT1338" s="607" t="s">
        <v>205</v>
      </c>
      <c r="AU1338" s="607" t="s">
        <v>89</v>
      </c>
      <c r="AV1338" s="606" t="s">
        <v>89</v>
      </c>
      <c r="AW1338" s="606" t="s">
        <v>43</v>
      </c>
      <c r="AX1338" s="606" t="s">
        <v>82</v>
      </c>
      <c r="AY1338" s="607" t="s">
        <v>197</v>
      </c>
    </row>
    <row r="1339" spans="2:51" s="622" customFormat="1">
      <c r="B1339" s="621"/>
      <c r="D1339" s="594" t="s">
        <v>205</v>
      </c>
      <c r="E1339" s="623" t="s">
        <v>5</v>
      </c>
      <c r="F1339" s="624" t="s">
        <v>253</v>
      </c>
      <c r="H1339" s="625">
        <v>503.06</v>
      </c>
      <c r="L1339" s="621"/>
      <c r="M1339" s="626"/>
      <c r="N1339" s="627"/>
      <c r="O1339" s="627"/>
      <c r="P1339" s="627"/>
      <c r="Q1339" s="627"/>
      <c r="R1339" s="627"/>
      <c r="S1339" s="627"/>
      <c r="T1339" s="628"/>
      <c r="AT1339" s="623" t="s">
        <v>205</v>
      </c>
      <c r="AU1339" s="623" t="s">
        <v>89</v>
      </c>
      <c r="AV1339" s="622" t="s">
        <v>114</v>
      </c>
      <c r="AW1339" s="622" t="s">
        <v>43</v>
      </c>
      <c r="AX1339" s="622" t="s">
        <v>82</v>
      </c>
      <c r="AY1339" s="623" t="s">
        <v>197</v>
      </c>
    </row>
    <row r="1340" spans="2:51" s="599" customFormat="1">
      <c r="B1340" s="598"/>
      <c r="D1340" s="594" t="s">
        <v>205</v>
      </c>
      <c r="E1340" s="600" t="s">
        <v>5</v>
      </c>
      <c r="F1340" s="601" t="s">
        <v>446</v>
      </c>
      <c r="H1340" s="600" t="s">
        <v>5</v>
      </c>
      <c r="L1340" s="598"/>
      <c r="M1340" s="602"/>
      <c r="N1340" s="603"/>
      <c r="O1340" s="603"/>
      <c r="P1340" s="603"/>
      <c r="Q1340" s="603"/>
      <c r="R1340" s="603"/>
      <c r="S1340" s="603"/>
      <c r="T1340" s="604"/>
      <c r="AT1340" s="600" t="s">
        <v>205</v>
      </c>
      <c r="AU1340" s="600" t="s">
        <v>89</v>
      </c>
      <c r="AV1340" s="599" t="s">
        <v>11</v>
      </c>
      <c r="AW1340" s="599" t="s">
        <v>43</v>
      </c>
      <c r="AX1340" s="599" t="s">
        <v>82</v>
      </c>
      <c r="AY1340" s="600" t="s">
        <v>197</v>
      </c>
    </row>
    <row r="1341" spans="2:51" s="599" customFormat="1">
      <c r="B1341" s="598"/>
      <c r="D1341" s="594" t="s">
        <v>205</v>
      </c>
      <c r="E1341" s="600" t="s">
        <v>5</v>
      </c>
      <c r="F1341" s="601" t="s">
        <v>2706</v>
      </c>
      <c r="H1341" s="600" t="s">
        <v>5</v>
      </c>
      <c r="L1341" s="598"/>
      <c r="M1341" s="602"/>
      <c r="N1341" s="603"/>
      <c r="O1341" s="603"/>
      <c r="P1341" s="603"/>
      <c r="Q1341" s="603"/>
      <c r="R1341" s="603"/>
      <c r="S1341" s="603"/>
      <c r="T1341" s="604"/>
      <c r="AT1341" s="600" t="s">
        <v>205</v>
      </c>
      <c r="AU1341" s="600" t="s">
        <v>89</v>
      </c>
      <c r="AV1341" s="599" t="s">
        <v>11</v>
      </c>
      <c r="AW1341" s="599" t="s">
        <v>43</v>
      </c>
      <c r="AX1341" s="599" t="s">
        <v>82</v>
      </c>
      <c r="AY1341" s="600" t="s">
        <v>197</v>
      </c>
    </row>
    <row r="1342" spans="2:51" s="606" customFormat="1">
      <c r="B1342" s="605"/>
      <c r="D1342" s="594" t="s">
        <v>205</v>
      </c>
      <c r="E1342" s="607" t="s">
        <v>5</v>
      </c>
      <c r="F1342" s="608" t="s">
        <v>2707</v>
      </c>
      <c r="H1342" s="609">
        <v>143.62</v>
      </c>
      <c r="L1342" s="605"/>
      <c r="M1342" s="610"/>
      <c r="N1342" s="611"/>
      <c r="O1342" s="611"/>
      <c r="P1342" s="611"/>
      <c r="Q1342" s="611"/>
      <c r="R1342" s="611"/>
      <c r="S1342" s="611"/>
      <c r="T1342" s="612"/>
      <c r="AT1342" s="607" t="s">
        <v>205</v>
      </c>
      <c r="AU1342" s="607" t="s">
        <v>89</v>
      </c>
      <c r="AV1342" s="606" t="s">
        <v>89</v>
      </c>
      <c r="AW1342" s="606" t="s">
        <v>43</v>
      </c>
      <c r="AX1342" s="606" t="s">
        <v>82</v>
      </c>
      <c r="AY1342" s="607" t="s">
        <v>197</v>
      </c>
    </row>
    <row r="1343" spans="2:51" s="622" customFormat="1">
      <c r="B1343" s="621"/>
      <c r="D1343" s="594" t="s">
        <v>205</v>
      </c>
      <c r="E1343" s="623" t="s">
        <v>5</v>
      </c>
      <c r="F1343" s="624" t="s">
        <v>449</v>
      </c>
      <c r="H1343" s="625">
        <v>143.62</v>
      </c>
      <c r="L1343" s="621"/>
      <c r="M1343" s="626"/>
      <c r="N1343" s="627"/>
      <c r="O1343" s="627"/>
      <c r="P1343" s="627"/>
      <c r="Q1343" s="627"/>
      <c r="R1343" s="627"/>
      <c r="S1343" s="627"/>
      <c r="T1343" s="628"/>
      <c r="AT1343" s="623" t="s">
        <v>205</v>
      </c>
      <c r="AU1343" s="623" t="s">
        <v>89</v>
      </c>
      <c r="AV1343" s="622" t="s">
        <v>114</v>
      </c>
      <c r="AW1343" s="622" t="s">
        <v>43</v>
      </c>
      <c r="AX1343" s="622" t="s">
        <v>82</v>
      </c>
      <c r="AY1343" s="623" t="s">
        <v>197</v>
      </c>
    </row>
    <row r="1344" spans="2:51" s="614" customFormat="1">
      <c r="B1344" s="613"/>
      <c r="D1344" s="594" t="s">
        <v>205</v>
      </c>
      <c r="E1344" s="615" t="s">
        <v>5</v>
      </c>
      <c r="F1344" s="616" t="s">
        <v>210</v>
      </c>
      <c r="H1344" s="617">
        <v>3081.96</v>
      </c>
      <c r="L1344" s="613"/>
      <c r="M1344" s="618"/>
      <c r="N1344" s="619"/>
      <c r="O1344" s="619"/>
      <c r="P1344" s="619"/>
      <c r="Q1344" s="619"/>
      <c r="R1344" s="619"/>
      <c r="S1344" s="619"/>
      <c r="T1344" s="620"/>
      <c r="AT1344" s="615" t="s">
        <v>205</v>
      </c>
      <c r="AU1344" s="615" t="s">
        <v>89</v>
      </c>
      <c r="AV1344" s="614" t="s">
        <v>129</v>
      </c>
      <c r="AW1344" s="614" t="s">
        <v>43</v>
      </c>
      <c r="AX1344" s="614" t="s">
        <v>11</v>
      </c>
      <c r="AY1344" s="615" t="s">
        <v>197</v>
      </c>
    </row>
    <row r="1345" spans="2:65" s="492" customFormat="1" ht="25.5" customHeight="1">
      <c r="B1345" s="493"/>
      <c r="C1345" s="572" t="s">
        <v>1570</v>
      </c>
      <c r="D1345" s="572" t="s">
        <v>199</v>
      </c>
      <c r="E1345" s="573" t="s">
        <v>2720</v>
      </c>
      <c r="F1345" s="574" t="s">
        <v>2721</v>
      </c>
      <c r="G1345" s="575" t="s">
        <v>290</v>
      </c>
      <c r="H1345" s="576">
        <v>422.21600000000001</v>
      </c>
      <c r="I1345" s="7"/>
      <c r="J1345" s="577">
        <f>ROUND(I1345*H1345,0)</f>
        <v>0</v>
      </c>
      <c r="K1345" s="574" t="s">
        <v>203</v>
      </c>
      <c r="L1345" s="493"/>
      <c r="M1345" s="578" t="s">
        <v>5</v>
      </c>
      <c r="N1345" s="579" t="s">
        <v>53</v>
      </c>
      <c r="O1345" s="494"/>
      <c r="P1345" s="580">
        <f>O1345*H1345</f>
        <v>0</v>
      </c>
      <c r="Q1345" s="580">
        <v>0</v>
      </c>
      <c r="R1345" s="580">
        <f>Q1345*H1345</f>
        <v>0</v>
      </c>
      <c r="S1345" s="580">
        <v>0</v>
      </c>
      <c r="T1345" s="581">
        <f>S1345*H1345</f>
        <v>0</v>
      </c>
      <c r="AR1345" s="482" t="s">
        <v>129</v>
      </c>
      <c r="AT1345" s="482" t="s">
        <v>199</v>
      </c>
      <c r="AU1345" s="482" t="s">
        <v>89</v>
      </c>
      <c r="AY1345" s="482" t="s">
        <v>197</v>
      </c>
      <c r="BE1345" s="582">
        <f>IF(N1345="základní",J1345,0)</f>
        <v>0</v>
      </c>
      <c r="BF1345" s="582">
        <f>IF(N1345="snížená",J1345,0)</f>
        <v>0</v>
      </c>
      <c r="BG1345" s="582">
        <f>IF(N1345="zákl. přenesená",J1345,0)</f>
        <v>0</v>
      </c>
      <c r="BH1345" s="582">
        <f>IF(N1345="sníž. přenesená",J1345,0)</f>
        <v>0</v>
      </c>
      <c r="BI1345" s="582">
        <f>IF(N1345="nulová",J1345,0)</f>
        <v>0</v>
      </c>
      <c r="BJ1345" s="482" t="s">
        <v>11</v>
      </c>
      <c r="BK1345" s="582">
        <f>ROUND(I1345*H1345,0)</f>
        <v>0</v>
      </c>
      <c r="BL1345" s="482" t="s">
        <v>129</v>
      </c>
      <c r="BM1345" s="482" t="s">
        <v>2722</v>
      </c>
    </row>
    <row r="1346" spans="2:65" s="599" customFormat="1">
      <c r="B1346" s="598"/>
      <c r="D1346" s="594" t="s">
        <v>205</v>
      </c>
      <c r="E1346" s="600" t="s">
        <v>5</v>
      </c>
      <c r="F1346" s="601" t="s">
        <v>2723</v>
      </c>
      <c r="H1346" s="600" t="s">
        <v>5</v>
      </c>
      <c r="L1346" s="598"/>
      <c r="M1346" s="602"/>
      <c r="N1346" s="603"/>
      <c r="O1346" s="603"/>
      <c r="P1346" s="603"/>
      <c r="Q1346" s="603"/>
      <c r="R1346" s="603"/>
      <c r="S1346" s="603"/>
      <c r="T1346" s="604"/>
      <c r="AT1346" s="600" t="s">
        <v>205</v>
      </c>
      <c r="AU1346" s="600" t="s">
        <v>89</v>
      </c>
      <c r="AV1346" s="599" t="s">
        <v>11</v>
      </c>
      <c r="AW1346" s="599" t="s">
        <v>43</v>
      </c>
      <c r="AX1346" s="599" t="s">
        <v>82</v>
      </c>
      <c r="AY1346" s="600" t="s">
        <v>197</v>
      </c>
    </row>
    <row r="1347" spans="2:65" s="606" customFormat="1">
      <c r="B1347" s="605"/>
      <c r="D1347" s="594" t="s">
        <v>205</v>
      </c>
      <c r="E1347" s="607" t="s">
        <v>5</v>
      </c>
      <c r="F1347" s="608" t="s">
        <v>2724</v>
      </c>
      <c r="H1347" s="609">
        <v>110.40300000000001</v>
      </c>
      <c r="L1347" s="605"/>
      <c r="M1347" s="610"/>
      <c r="N1347" s="611"/>
      <c r="O1347" s="611"/>
      <c r="P1347" s="611"/>
      <c r="Q1347" s="611"/>
      <c r="R1347" s="611"/>
      <c r="S1347" s="611"/>
      <c r="T1347" s="612"/>
      <c r="AT1347" s="607" t="s">
        <v>205</v>
      </c>
      <c r="AU1347" s="607" t="s">
        <v>89</v>
      </c>
      <c r="AV1347" s="606" t="s">
        <v>89</v>
      </c>
      <c r="AW1347" s="606" t="s">
        <v>43</v>
      </c>
      <c r="AX1347" s="606" t="s">
        <v>82</v>
      </c>
      <c r="AY1347" s="607" t="s">
        <v>197</v>
      </c>
    </row>
    <row r="1348" spans="2:65" s="606" customFormat="1">
      <c r="B1348" s="605"/>
      <c r="D1348" s="594" t="s">
        <v>205</v>
      </c>
      <c r="E1348" s="607" t="s">
        <v>5</v>
      </c>
      <c r="F1348" s="608" t="s">
        <v>2725</v>
      </c>
      <c r="H1348" s="609">
        <v>311.81299999999999</v>
      </c>
      <c r="L1348" s="605"/>
      <c r="M1348" s="610"/>
      <c r="N1348" s="611"/>
      <c r="O1348" s="611"/>
      <c r="P1348" s="611"/>
      <c r="Q1348" s="611"/>
      <c r="R1348" s="611"/>
      <c r="S1348" s="611"/>
      <c r="T1348" s="612"/>
      <c r="AT1348" s="607" t="s">
        <v>205</v>
      </c>
      <c r="AU1348" s="607" t="s">
        <v>89</v>
      </c>
      <c r="AV1348" s="606" t="s">
        <v>89</v>
      </c>
      <c r="AW1348" s="606" t="s">
        <v>43</v>
      </c>
      <c r="AX1348" s="606" t="s">
        <v>82</v>
      </c>
      <c r="AY1348" s="607" t="s">
        <v>197</v>
      </c>
    </row>
    <row r="1349" spans="2:65" s="614" customFormat="1">
      <c r="B1349" s="613"/>
      <c r="D1349" s="594" t="s">
        <v>205</v>
      </c>
      <c r="E1349" s="615" t="s">
        <v>5</v>
      </c>
      <c r="F1349" s="616" t="s">
        <v>210</v>
      </c>
      <c r="H1349" s="617">
        <v>422.21600000000001</v>
      </c>
      <c r="L1349" s="613"/>
      <c r="M1349" s="618"/>
      <c r="N1349" s="619"/>
      <c r="O1349" s="619"/>
      <c r="P1349" s="619"/>
      <c r="Q1349" s="619"/>
      <c r="R1349" s="619"/>
      <c r="S1349" s="619"/>
      <c r="T1349" s="620"/>
      <c r="AT1349" s="615" t="s">
        <v>205</v>
      </c>
      <c r="AU1349" s="615" t="s">
        <v>89</v>
      </c>
      <c r="AV1349" s="614" t="s">
        <v>129</v>
      </c>
      <c r="AW1349" s="614" t="s">
        <v>43</v>
      </c>
      <c r="AX1349" s="614" t="s">
        <v>11</v>
      </c>
      <c r="AY1349" s="615" t="s">
        <v>197</v>
      </c>
    </row>
    <row r="1350" spans="2:65" s="492" customFormat="1" ht="51" customHeight="1">
      <c r="B1350" s="493"/>
      <c r="C1350" s="572" t="s">
        <v>1685</v>
      </c>
      <c r="D1350" s="572" t="s">
        <v>199</v>
      </c>
      <c r="E1350" s="573" t="s">
        <v>2726</v>
      </c>
      <c r="F1350" s="574" t="s">
        <v>2727</v>
      </c>
      <c r="G1350" s="575" t="s">
        <v>290</v>
      </c>
      <c r="H1350" s="576">
        <v>422.21600000000001</v>
      </c>
      <c r="I1350" s="7"/>
      <c r="J1350" s="577">
        <f>ROUND(I1350*H1350,0)</f>
        <v>0</v>
      </c>
      <c r="K1350" s="574" t="s">
        <v>203</v>
      </c>
      <c r="L1350" s="493"/>
      <c r="M1350" s="578" t="s">
        <v>5</v>
      </c>
      <c r="N1350" s="579" t="s">
        <v>53</v>
      </c>
      <c r="O1350" s="494"/>
      <c r="P1350" s="580">
        <f>O1350*H1350</f>
        <v>0</v>
      </c>
      <c r="Q1350" s="580">
        <v>2.0999999999999999E-3</v>
      </c>
      <c r="R1350" s="580">
        <f>Q1350*H1350</f>
        <v>0.88665359999999993</v>
      </c>
      <c r="S1350" s="580">
        <v>0</v>
      </c>
      <c r="T1350" s="581">
        <f>S1350*H1350</f>
        <v>0</v>
      </c>
      <c r="AR1350" s="482" t="s">
        <v>129</v>
      </c>
      <c r="AT1350" s="482" t="s">
        <v>199</v>
      </c>
      <c r="AU1350" s="482" t="s">
        <v>89</v>
      </c>
      <c r="AY1350" s="482" t="s">
        <v>197</v>
      </c>
      <c r="BE1350" s="582">
        <f>IF(N1350="základní",J1350,0)</f>
        <v>0</v>
      </c>
      <c r="BF1350" s="582">
        <f>IF(N1350="snížená",J1350,0)</f>
        <v>0</v>
      </c>
      <c r="BG1350" s="582">
        <f>IF(N1350="zákl. přenesená",J1350,0)</f>
        <v>0</v>
      </c>
      <c r="BH1350" s="582">
        <f>IF(N1350="sníž. přenesená",J1350,0)</f>
        <v>0</v>
      </c>
      <c r="BI1350" s="582">
        <f>IF(N1350="nulová",J1350,0)</f>
        <v>0</v>
      </c>
      <c r="BJ1350" s="482" t="s">
        <v>11</v>
      </c>
      <c r="BK1350" s="582">
        <f>ROUND(I1350*H1350,0)</f>
        <v>0</v>
      </c>
      <c r="BL1350" s="482" t="s">
        <v>129</v>
      </c>
      <c r="BM1350" s="482" t="s">
        <v>2728</v>
      </c>
    </row>
    <row r="1351" spans="2:65" s="492" customFormat="1" ht="25.5" customHeight="1">
      <c r="B1351" s="493"/>
      <c r="C1351" s="572" t="s">
        <v>1783</v>
      </c>
      <c r="D1351" s="572" t="s">
        <v>199</v>
      </c>
      <c r="E1351" s="573" t="s">
        <v>2729</v>
      </c>
      <c r="F1351" s="574" t="s">
        <v>2730</v>
      </c>
      <c r="G1351" s="575" t="s">
        <v>290</v>
      </c>
      <c r="H1351" s="576">
        <v>5712.6819999999998</v>
      </c>
      <c r="I1351" s="7"/>
      <c r="J1351" s="577">
        <f>ROUND(I1351*H1351,0)</f>
        <v>0</v>
      </c>
      <c r="K1351" s="574" t="s">
        <v>203</v>
      </c>
      <c r="L1351" s="493"/>
      <c r="M1351" s="578" t="s">
        <v>5</v>
      </c>
      <c r="N1351" s="579" t="s">
        <v>53</v>
      </c>
      <c r="O1351" s="494"/>
      <c r="P1351" s="580">
        <f>O1351*H1351</f>
        <v>0</v>
      </c>
      <c r="Q1351" s="580">
        <v>7.3499999999999998E-3</v>
      </c>
      <c r="R1351" s="580">
        <f>Q1351*H1351</f>
        <v>41.988212699999998</v>
      </c>
      <c r="S1351" s="580">
        <v>0</v>
      </c>
      <c r="T1351" s="581">
        <f>S1351*H1351</f>
        <v>0</v>
      </c>
      <c r="AR1351" s="482" t="s">
        <v>129</v>
      </c>
      <c r="AT1351" s="482" t="s">
        <v>199</v>
      </c>
      <c r="AU1351" s="482" t="s">
        <v>89</v>
      </c>
      <c r="AY1351" s="482" t="s">
        <v>197</v>
      </c>
      <c r="BE1351" s="582">
        <f>IF(N1351="základní",J1351,0)</f>
        <v>0</v>
      </c>
      <c r="BF1351" s="582">
        <f>IF(N1351="snížená",J1351,0)</f>
        <v>0</v>
      </c>
      <c r="BG1351" s="582">
        <f>IF(N1351="zákl. přenesená",J1351,0)</f>
        <v>0</v>
      </c>
      <c r="BH1351" s="582">
        <f>IF(N1351="sníž. přenesená",J1351,0)</f>
        <v>0</v>
      </c>
      <c r="BI1351" s="582">
        <f>IF(N1351="nulová",J1351,0)</f>
        <v>0</v>
      </c>
      <c r="BJ1351" s="482" t="s">
        <v>11</v>
      </c>
      <c r="BK1351" s="582">
        <f>ROUND(I1351*H1351,0)</f>
        <v>0</v>
      </c>
      <c r="BL1351" s="482" t="s">
        <v>129</v>
      </c>
      <c r="BM1351" s="482" t="s">
        <v>2731</v>
      </c>
    </row>
    <row r="1352" spans="2:65" s="599" customFormat="1">
      <c r="B1352" s="598"/>
      <c r="D1352" s="594" t="s">
        <v>205</v>
      </c>
      <c r="E1352" s="600" t="s">
        <v>5</v>
      </c>
      <c r="F1352" s="601" t="s">
        <v>215</v>
      </c>
      <c r="H1352" s="600" t="s">
        <v>5</v>
      </c>
      <c r="L1352" s="598"/>
      <c r="M1352" s="602"/>
      <c r="N1352" s="603"/>
      <c r="O1352" s="603"/>
      <c r="P1352" s="603"/>
      <c r="Q1352" s="603"/>
      <c r="R1352" s="603"/>
      <c r="S1352" s="603"/>
      <c r="T1352" s="604"/>
      <c r="AT1352" s="600" t="s">
        <v>205</v>
      </c>
      <c r="AU1352" s="600" t="s">
        <v>89</v>
      </c>
      <c r="AV1352" s="599" t="s">
        <v>11</v>
      </c>
      <c r="AW1352" s="599" t="s">
        <v>43</v>
      </c>
      <c r="AX1352" s="599" t="s">
        <v>82</v>
      </c>
      <c r="AY1352" s="600" t="s">
        <v>197</v>
      </c>
    </row>
    <row r="1353" spans="2:65" s="599" customFormat="1">
      <c r="B1353" s="598"/>
      <c r="D1353" s="594" t="s">
        <v>205</v>
      </c>
      <c r="E1353" s="600" t="s">
        <v>5</v>
      </c>
      <c r="F1353" s="601" t="s">
        <v>953</v>
      </c>
      <c r="H1353" s="600" t="s">
        <v>5</v>
      </c>
      <c r="L1353" s="598"/>
      <c r="M1353" s="602"/>
      <c r="N1353" s="603"/>
      <c r="O1353" s="603"/>
      <c r="P1353" s="603"/>
      <c r="Q1353" s="603"/>
      <c r="R1353" s="603"/>
      <c r="S1353" s="603"/>
      <c r="T1353" s="604"/>
      <c r="AT1353" s="600" t="s">
        <v>205</v>
      </c>
      <c r="AU1353" s="600" t="s">
        <v>89</v>
      </c>
      <c r="AV1353" s="599" t="s">
        <v>11</v>
      </c>
      <c r="AW1353" s="599" t="s">
        <v>43</v>
      </c>
      <c r="AX1353" s="599" t="s">
        <v>82</v>
      </c>
      <c r="AY1353" s="600" t="s">
        <v>197</v>
      </c>
    </row>
    <row r="1354" spans="2:65" s="606" customFormat="1">
      <c r="B1354" s="605"/>
      <c r="D1354" s="594" t="s">
        <v>205</v>
      </c>
      <c r="E1354" s="607" t="s">
        <v>5</v>
      </c>
      <c r="F1354" s="608" t="s">
        <v>954</v>
      </c>
      <c r="H1354" s="609">
        <v>205.45599999999999</v>
      </c>
      <c r="L1354" s="605"/>
      <c r="M1354" s="610"/>
      <c r="N1354" s="611"/>
      <c r="O1354" s="611"/>
      <c r="P1354" s="611"/>
      <c r="Q1354" s="611"/>
      <c r="R1354" s="611"/>
      <c r="S1354" s="611"/>
      <c r="T1354" s="612"/>
      <c r="AT1354" s="607" t="s">
        <v>205</v>
      </c>
      <c r="AU1354" s="607" t="s">
        <v>89</v>
      </c>
      <c r="AV1354" s="606" t="s">
        <v>89</v>
      </c>
      <c r="AW1354" s="606" t="s">
        <v>43</v>
      </c>
      <c r="AX1354" s="606" t="s">
        <v>82</v>
      </c>
      <c r="AY1354" s="607" t="s">
        <v>197</v>
      </c>
    </row>
    <row r="1355" spans="2:65" s="599" customFormat="1">
      <c r="B1355" s="598"/>
      <c r="D1355" s="594" t="s">
        <v>205</v>
      </c>
      <c r="E1355" s="600" t="s">
        <v>5</v>
      </c>
      <c r="F1355" s="601" t="s">
        <v>955</v>
      </c>
      <c r="H1355" s="600" t="s">
        <v>5</v>
      </c>
      <c r="L1355" s="598"/>
      <c r="M1355" s="602"/>
      <c r="N1355" s="603"/>
      <c r="O1355" s="603"/>
      <c r="P1355" s="603"/>
      <c r="Q1355" s="603"/>
      <c r="R1355" s="603"/>
      <c r="S1355" s="603"/>
      <c r="T1355" s="604"/>
      <c r="AT1355" s="600" t="s">
        <v>205</v>
      </c>
      <c r="AU1355" s="600" t="s">
        <v>89</v>
      </c>
      <c r="AV1355" s="599" t="s">
        <v>11</v>
      </c>
      <c r="AW1355" s="599" t="s">
        <v>43</v>
      </c>
      <c r="AX1355" s="599" t="s">
        <v>82</v>
      </c>
      <c r="AY1355" s="600" t="s">
        <v>197</v>
      </c>
    </row>
    <row r="1356" spans="2:65" s="606" customFormat="1">
      <c r="B1356" s="605"/>
      <c r="D1356" s="594" t="s">
        <v>205</v>
      </c>
      <c r="E1356" s="607" t="s">
        <v>5</v>
      </c>
      <c r="F1356" s="608" t="s">
        <v>956</v>
      </c>
      <c r="H1356" s="609">
        <v>61.061999999999998</v>
      </c>
      <c r="L1356" s="605"/>
      <c r="M1356" s="610"/>
      <c r="N1356" s="611"/>
      <c r="O1356" s="611"/>
      <c r="P1356" s="611"/>
      <c r="Q1356" s="611"/>
      <c r="R1356" s="611"/>
      <c r="S1356" s="611"/>
      <c r="T1356" s="612"/>
      <c r="AT1356" s="607" t="s">
        <v>205</v>
      </c>
      <c r="AU1356" s="607" t="s">
        <v>89</v>
      </c>
      <c r="AV1356" s="606" t="s">
        <v>89</v>
      </c>
      <c r="AW1356" s="606" t="s">
        <v>43</v>
      </c>
      <c r="AX1356" s="606" t="s">
        <v>82</v>
      </c>
      <c r="AY1356" s="607" t="s">
        <v>197</v>
      </c>
    </row>
    <row r="1357" spans="2:65" s="599" customFormat="1">
      <c r="B1357" s="598"/>
      <c r="D1357" s="594" t="s">
        <v>205</v>
      </c>
      <c r="E1357" s="600" t="s">
        <v>5</v>
      </c>
      <c r="F1357" s="601" t="s">
        <v>957</v>
      </c>
      <c r="H1357" s="600" t="s">
        <v>5</v>
      </c>
      <c r="L1357" s="598"/>
      <c r="M1357" s="602"/>
      <c r="N1357" s="603"/>
      <c r="O1357" s="603"/>
      <c r="P1357" s="603"/>
      <c r="Q1357" s="603"/>
      <c r="R1357" s="603"/>
      <c r="S1357" s="603"/>
      <c r="T1357" s="604"/>
      <c r="AT1357" s="600" t="s">
        <v>205</v>
      </c>
      <c r="AU1357" s="600" t="s">
        <v>89</v>
      </c>
      <c r="AV1357" s="599" t="s">
        <v>11</v>
      </c>
      <c r="AW1357" s="599" t="s">
        <v>43</v>
      </c>
      <c r="AX1357" s="599" t="s">
        <v>82</v>
      </c>
      <c r="AY1357" s="600" t="s">
        <v>197</v>
      </c>
    </row>
    <row r="1358" spans="2:65" s="606" customFormat="1">
      <c r="B1358" s="605"/>
      <c r="D1358" s="594" t="s">
        <v>205</v>
      </c>
      <c r="E1358" s="607" t="s">
        <v>5</v>
      </c>
      <c r="F1358" s="608" t="s">
        <v>958</v>
      </c>
      <c r="H1358" s="609">
        <v>153.36500000000001</v>
      </c>
      <c r="L1358" s="605"/>
      <c r="M1358" s="610"/>
      <c r="N1358" s="611"/>
      <c r="O1358" s="611"/>
      <c r="P1358" s="611"/>
      <c r="Q1358" s="611"/>
      <c r="R1358" s="611"/>
      <c r="S1358" s="611"/>
      <c r="T1358" s="612"/>
      <c r="AT1358" s="607" t="s">
        <v>205</v>
      </c>
      <c r="AU1358" s="607" t="s">
        <v>89</v>
      </c>
      <c r="AV1358" s="606" t="s">
        <v>89</v>
      </c>
      <c r="AW1358" s="606" t="s">
        <v>43</v>
      </c>
      <c r="AX1358" s="606" t="s">
        <v>82</v>
      </c>
      <c r="AY1358" s="607" t="s">
        <v>197</v>
      </c>
    </row>
    <row r="1359" spans="2:65" s="599" customFormat="1">
      <c r="B1359" s="598"/>
      <c r="D1359" s="594" t="s">
        <v>205</v>
      </c>
      <c r="E1359" s="600" t="s">
        <v>5</v>
      </c>
      <c r="F1359" s="601" t="s">
        <v>959</v>
      </c>
      <c r="H1359" s="600" t="s">
        <v>5</v>
      </c>
      <c r="L1359" s="598"/>
      <c r="M1359" s="602"/>
      <c r="N1359" s="603"/>
      <c r="O1359" s="603"/>
      <c r="P1359" s="603"/>
      <c r="Q1359" s="603"/>
      <c r="R1359" s="603"/>
      <c r="S1359" s="603"/>
      <c r="T1359" s="604"/>
      <c r="AT1359" s="600" t="s">
        <v>205</v>
      </c>
      <c r="AU1359" s="600" t="s">
        <v>89</v>
      </c>
      <c r="AV1359" s="599" t="s">
        <v>11</v>
      </c>
      <c r="AW1359" s="599" t="s">
        <v>43</v>
      </c>
      <c r="AX1359" s="599" t="s">
        <v>82</v>
      </c>
      <c r="AY1359" s="600" t="s">
        <v>197</v>
      </c>
    </row>
    <row r="1360" spans="2:65" s="606" customFormat="1">
      <c r="B1360" s="605"/>
      <c r="D1360" s="594" t="s">
        <v>205</v>
      </c>
      <c r="E1360" s="607" t="s">
        <v>5</v>
      </c>
      <c r="F1360" s="608" t="s">
        <v>960</v>
      </c>
      <c r="H1360" s="609">
        <v>60.401000000000003</v>
      </c>
      <c r="L1360" s="605"/>
      <c r="M1360" s="610"/>
      <c r="N1360" s="611"/>
      <c r="O1360" s="611"/>
      <c r="P1360" s="611"/>
      <c r="Q1360" s="611"/>
      <c r="R1360" s="611"/>
      <c r="S1360" s="611"/>
      <c r="T1360" s="612"/>
      <c r="AT1360" s="607" t="s">
        <v>205</v>
      </c>
      <c r="AU1360" s="607" t="s">
        <v>89</v>
      </c>
      <c r="AV1360" s="606" t="s">
        <v>89</v>
      </c>
      <c r="AW1360" s="606" t="s">
        <v>43</v>
      </c>
      <c r="AX1360" s="606" t="s">
        <v>82</v>
      </c>
      <c r="AY1360" s="607" t="s">
        <v>197</v>
      </c>
    </row>
    <row r="1361" spans="2:51" s="599" customFormat="1">
      <c r="B1361" s="598"/>
      <c r="D1361" s="594" t="s">
        <v>205</v>
      </c>
      <c r="E1361" s="600" t="s">
        <v>5</v>
      </c>
      <c r="F1361" s="601" t="s">
        <v>961</v>
      </c>
      <c r="H1361" s="600" t="s">
        <v>5</v>
      </c>
      <c r="L1361" s="598"/>
      <c r="M1361" s="602"/>
      <c r="N1361" s="603"/>
      <c r="O1361" s="603"/>
      <c r="P1361" s="603"/>
      <c r="Q1361" s="603"/>
      <c r="R1361" s="603"/>
      <c r="S1361" s="603"/>
      <c r="T1361" s="604"/>
      <c r="AT1361" s="600" t="s">
        <v>205</v>
      </c>
      <c r="AU1361" s="600" t="s">
        <v>89</v>
      </c>
      <c r="AV1361" s="599" t="s">
        <v>11</v>
      </c>
      <c r="AW1361" s="599" t="s">
        <v>43</v>
      </c>
      <c r="AX1361" s="599" t="s">
        <v>82</v>
      </c>
      <c r="AY1361" s="600" t="s">
        <v>197</v>
      </c>
    </row>
    <row r="1362" spans="2:51" s="606" customFormat="1">
      <c r="B1362" s="605"/>
      <c r="D1362" s="594" t="s">
        <v>205</v>
      </c>
      <c r="E1362" s="607" t="s">
        <v>5</v>
      </c>
      <c r="F1362" s="608" t="s">
        <v>962</v>
      </c>
      <c r="H1362" s="609">
        <v>49.987000000000002</v>
      </c>
      <c r="L1362" s="605"/>
      <c r="M1362" s="610"/>
      <c r="N1362" s="611"/>
      <c r="O1362" s="611"/>
      <c r="P1362" s="611"/>
      <c r="Q1362" s="611"/>
      <c r="R1362" s="611"/>
      <c r="S1362" s="611"/>
      <c r="T1362" s="612"/>
      <c r="AT1362" s="607" t="s">
        <v>205</v>
      </c>
      <c r="AU1362" s="607" t="s">
        <v>89</v>
      </c>
      <c r="AV1362" s="606" t="s">
        <v>89</v>
      </c>
      <c r="AW1362" s="606" t="s">
        <v>43</v>
      </c>
      <c r="AX1362" s="606" t="s">
        <v>82</v>
      </c>
      <c r="AY1362" s="607" t="s">
        <v>197</v>
      </c>
    </row>
    <row r="1363" spans="2:51" s="599" customFormat="1">
      <c r="B1363" s="598"/>
      <c r="D1363" s="594" t="s">
        <v>205</v>
      </c>
      <c r="E1363" s="600" t="s">
        <v>5</v>
      </c>
      <c r="F1363" s="601" t="s">
        <v>963</v>
      </c>
      <c r="H1363" s="600" t="s">
        <v>5</v>
      </c>
      <c r="L1363" s="598"/>
      <c r="M1363" s="602"/>
      <c r="N1363" s="603"/>
      <c r="O1363" s="603"/>
      <c r="P1363" s="603"/>
      <c r="Q1363" s="603"/>
      <c r="R1363" s="603"/>
      <c r="S1363" s="603"/>
      <c r="T1363" s="604"/>
      <c r="AT1363" s="600" t="s">
        <v>205</v>
      </c>
      <c r="AU1363" s="600" t="s">
        <v>89</v>
      </c>
      <c r="AV1363" s="599" t="s">
        <v>11</v>
      </c>
      <c r="AW1363" s="599" t="s">
        <v>43</v>
      </c>
      <c r="AX1363" s="599" t="s">
        <v>82</v>
      </c>
      <c r="AY1363" s="600" t="s">
        <v>197</v>
      </c>
    </row>
    <row r="1364" spans="2:51" s="606" customFormat="1">
      <c r="B1364" s="605"/>
      <c r="D1364" s="594" t="s">
        <v>205</v>
      </c>
      <c r="E1364" s="607" t="s">
        <v>5</v>
      </c>
      <c r="F1364" s="608" t="s">
        <v>964</v>
      </c>
      <c r="H1364" s="609">
        <v>57.353000000000002</v>
      </c>
      <c r="L1364" s="605"/>
      <c r="M1364" s="610"/>
      <c r="N1364" s="611"/>
      <c r="O1364" s="611"/>
      <c r="P1364" s="611"/>
      <c r="Q1364" s="611"/>
      <c r="R1364" s="611"/>
      <c r="S1364" s="611"/>
      <c r="T1364" s="612"/>
      <c r="AT1364" s="607" t="s">
        <v>205</v>
      </c>
      <c r="AU1364" s="607" t="s">
        <v>89</v>
      </c>
      <c r="AV1364" s="606" t="s">
        <v>89</v>
      </c>
      <c r="AW1364" s="606" t="s">
        <v>43</v>
      </c>
      <c r="AX1364" s="606" t="s">
        <v>82</v>
      </c>
      <c r="AY1364" s="607" t="s">
        <v>197</v>
      </c>
    </row>
    <row r="1365" spans="2:51" s="599" customFormat="1">
      <c r="B1365" s="598"/>
      <c r="D1365" s="594" t="s">
        <v>205</v>
      </c>
      <c r="E1365" s="600" t="s">
        <v>5</v>
      </c>
      <c r="F1365" s="601" t="s">
        <v>965</v>
      </c>
      <c r="H1365" s="600" t="s">
        <v>5</v>
      </c>
      <c r="L1365" s="598"/>
      <c r="M1365" s="602"/>
      <c r="N1365" s="603"/>
      <c r="O1365" s="603"/>
      <c r="P1365" s="603"/>
      <c r="Q1365" s="603"/>
      <c r="R1365" s="603"/>
      <c r="S1365" s="603"/>
      <c r="T1365" s="604"/>
      <c r="AT1365" s="600" t="s">
        <v>205</v>
      </c>
      <c r="AU1365" s="600" t="s">
        <v>89</v>
      </c>
      <c r="AV1365" s="599" t="s">
        <v>11</v>
      </c>
      <c r="AW1365" s="599" t="s">
        <v>43</v>
      </c>
      <c r="AX1365" s="599" t="s">
        <v>82</v>
      </c>
      <c r="AY1365" s="600" t="s">
        <v>197</v>
      </c>
    </row>
    <row r="1366" spans="2:51" s="606" customFormat="1">
      <c r="B1366" s="605"/>
      <c r="D1366" s="594" t="s">
        <v>205</v>
      </c>
      <c r="E1366" s="607" t="s">
        <v>5</v>
      </c>
      <c r="F1366" s="608" t="s">
        <v>966</v>
      </c>
      <c r="H1366" s="609">
        <v>39.167000000000002</v>
      </c>
      <c r="L1366" s="605"/>
      <c r="M1366" s="610"/>
      <c r="N1366" s="611"/>
      <c r="O1366" s="611"/>
      <c r="P1366" s="611"/>
      <c r="Q1366" s="611"/>
      <c r="R1366" s="611"/>
      <c r="S1366" s="611"/>
      <c r="T1366" s="612"/>
      <c r="AT1366" s="607" t="s">
        <v>205</v>
      </c>
      <c r="AU1366" s="607" t="s">
        <v>89</v>
      </c>
      <c r="AV1366" s="606" t="s">
        <v>89</v>
      </c>
      <c r="AW1366" s="606" t="s">
        <v>43</v>
      </c>
      <c r="AX1366" s="606" t="s">
        <v>82</v>
      </c>
      <c r="AY1366" s="607" t="s">
        <v>197</v>
      </c>
    </row>
    <row r="1367" spans="2:51" s="599" customFormat="1">
      <c r="B1367" s="598"/>
      <c r="D1367" s="594" t="s">
        <v>205</v>
      </c>
      <c r="E1367" s="600" t="s">
        <v>5</v>
      </c>
      <c r="F1367" s="601" t="s">
        <v>967</v>
      </c>
      <c r="H1367" s="600" t="s">
        <v>5</v>
      </c>
      <c r="L1367" s="598"/>
      <c r="M1367" s="602"/>
      <c r="N1367" s="603"/>
      <c r="O1367" s="603"/>
      <c r="P1367" s="603"/>
      <c r="Q1367" s="603"/>
      <c r="R1367" s="603"/>
      <c r="S1367" s="603"/>
      <c r="T1367" s="604"/>
      <c r="AT1367" s="600" t="s">
        <v>205</v>
      </c>
      <c r="AU1367" s="600" t="s">
        <v>89</v>
      </c>
      <c r="AV1367" s="599" t="s">
        <v>11</v>
      </c>
      <c r="AW1367" s="599" t="s">
        <v>43</v>
      </c>
      <c r="AX1367" s="599" t="s">
        <v>82</v>
      </c>
      <c r="AY1367" s="600" t="s">
        <v>197</v>
      </c>
    </row>
    <row r="1368" spans="2:51" s="606" customFormat="1">
      <c r="B1368" s="605"/>
      <c r="D1368" s="594" t="s">
        <v>205</v>
      </c>
      <c r="E1368" s="607" t="s">
        <v>5</v>
      </c>
      <c r="F1368" s="608" t="s">
        <v>968</v>
      </c>
      <c r="H1368" s="609">
        <v>53.034999999999997</v>
      </c>
      <c r="L1368" s="605"/>
      <c r="M1368" s="610"/>
      <c r="N1368" s="611"/>
      <c r="O1368" s="611"/>
      <c r="P1368" s="611"/>
      <c r="Q1368" s="611"/>
      <c r="R1368" s="611"/>
      <c r="S1368" s="611"/>
      <c r="T1368" s="612"/>
      <c r="AT1368" s="607" t="s">
        <v>205</v>
      </c>
      <c r="AU1368" s="607" t="s">
        <v>89</v>
      </c>
      <c r="AV1368" s="606" t="s">
        <v>89</v>
      </c>
      <c r="AW1368" s="606" t="s">
        <v>43</v>
      </c>
      <c r="AX1368" s="606" t="s">
        <v>82</v>
      </c>
      <c r="AY1368" s="607" t="s">
        <v>197</v>
      </c>
    </row>
    <row r="1369" spans="2:51" s="599" customFormat="1">
      <c r="B1369" s="598"/>
      <c r="D1369" s="594" t="s">
        <v>205</v>
      </c>
      <c r="E1369" s="600" t="s">
        <v>5</v>
      </c>
      <c r="F1369" s="601" t="s">
        <v>969</v>
      </c>
      <c r="H1369" s="600" t="s">
        <v>5</v>
      </c>
      <c r="L1369" s="598"/>
      <c r="M1369" s="602"/>
      <c r="N1369" s="603"/>
      <c r="O1369" s="603"/>
      <c r="P1369" s="603"/>
      <c r="Q1369" s="603"/>
      <c r="R1369" s="603"/>
      <c r="S1369" s="603"/>
      <c r="T1369" s="604"/>
      <c r="AT1369" s="600" t="s">
        <v>205</v>
      </c>
      <c r="AU1369" s="600" t="s">
        <v>89</v>
      </c>
      <c r="AV1369" s="599" t="s">
        <v>11</v>
      </c>
      <c r="AW1369" s="599" t="s">
        <v>43</v>
      </c>
      <c r="AX1369" s="599" t="s">
        <v>82</v>
      </c>
      <c r="AY1369" s="600" t="s">
        <v>197</v>
      </c>
    </row>
    <row r="1370" spans="2:51" s="606" customFormat="1">
      <c r="B1370" s="605"/>
      <c r="D1370" s="594" t="s">
        <v>205</v>
      </c>
      <c r="E1370" s="607" t="s">
        <v>5</v>
      </c>
      <c r="F1370" s="608" t="s">
        <v>970</v>
      </c>
      <c r="H1370" s="609">
        <v>73.762</v>
      </c>
      <c r="L1370" s="605"/>
      <c r="M1370" s="610"/>
      <c r="N1370" s="611"/>
      <c r="O1370" s="611"/>
      <c r="P1370" s="611"/>
      <c r="Q1370" s="611"/>
      <c r="R1370" s="611"/>
      <c r="S1370" s="611"/>
      <c r="T1370" s="612"/>
      <c r="AT1370" s="607" t="s">
        <v>205</v>
      </c>
      <c r="AU1370" s="607" t="s">
        <v>89</v>
      </c>
      <c r="AV1370" s="606" t="s">
        <v>89</v>
      </c>
      <c r="AW1370" s="606" t="s">
        <v>43</v>
      </c>
      <c r="AX1370" s="606" t="s">
        <v>82</v>
      </c>
      <c r="AY1370" s="607" t="s">
        <v>197</v>
      </c>
    </row>
    <row r="1371" spans="2:51" s="599" customFormat="1">
      <c r="B1371" s="598"/>
      <c r="D1371" s="594" t="s">
        <v>205</v>
      </c>
      <c r="E1371" s="600" t="s">
        <v>5</v>
      </c>
      <c r="F1371" s="601" t="s">
        <v>971</v>
      </c>
      <c r="H1371" s="600" t="s">
        <v>5</v>
      </c>
      <c r="L1371" s="598"/>
      <c r="M1371" s="602"/>
      <c r="N1371" s="603"/>
      <c r="O1371" s="603"/>
      <c r="P1371" s="603"/>
      <c r="Q1371" s="603"/>
      <c r="R1371" s="603"/>
      <c r="S1371" s="603"/>
      <c r="T1371" s="604"/>
      <c r="AT1371" s="600" t="s">
        <v>205</v>
      </c>
      <c r="AU1371" s="600" t="s">
        <v>89</v>
      </c>
      <c r="AV1371" s="599" t="s">
        <v>11</v>
      </c>
      <c r="AW1371" s="599" t="s">
        <v>43</v>
      </c>
      <c r="AX1371" s="599" t="s">
        <v>82</v>
      </c>
      <c r="AY1371" s="600" t="s">
        <v>197</v>
      </c>
    </row>
    <row r="1372" spans="2:51" s="606" customFormat="1">
      <c r="B1372" s="605"/>
      <c r="D1372" s="594" t="s">
        <v>205</v>
      </c>
      <c r="E1372" s="607" t="s">
        <v>5</v>
      </c>
      <c r="F1372" s="608" t="s">
        <v>972</v>
      </c>
      <c r="H1372" s="609">
        <v>50.494999999999997</v>
      </c>
      <c r="L1372" s="605"/>
      <c r="M1372" s="610"/>
      <c r="N1372" s="611"/>
      <c r="O1372" s="611"/>
      <c r="P1372" s="611"/>
      <c r="Q1372" s="611"/>
      <c r="R1372" s="611"/>
      <c r="S1372" s="611"/>
      <c r="T1372" s="612"/>
      <c r="AT1372" s="607" t="s">
        <v>205</v>
      </c>
      <c r="AU1372" s="607" t="s">
        <v>89</v>
      </c>
      <c r="AV1372" s="606" t="s">
        <v>89</v>
      </c>
      <c r="AW1372" s="606" t="s">
        <v>43</v>
      </c>
      <c r="AX1372" s="606" t="s">
        <v>82</v>
      </c>
      <c r="AY1372" s="607" t="s">
        <v>197</v>
      </c>
    </row>
    <row r="1373" spans="2:51" s="599" customFormat="1">
      <c r="B1373" s="598"/>
      <c r="D1373" s="594" t="s">
        <v>205</v>
      </c>
      <c r="E1373" s="600" t="s">
        <v>5</v>
      </c>
      <c r="F1373" s="601" t="s">
        <v>388</v>
      </c>
      <c r="H1373" s="600" t="s">
        <v>5</v>
      </c>
      <c r="L1373" s="598"/>
      <c r="M1373" s="602"/>
      <c r="N1373" s="603"/>
      <c r="O1373" s="603"/>
      <c r="P1373" s="603"/>
      <c r="Q1373" s="603"/>
      <c r="R1373" s="603"/>
      <c r="S1373" s="603"/>
      <c r="T1373" s="604"/>
      <c r="AT1373" s="600" t="s">
        <v>205</v>
      </c>
      <c r="AU1373" s="600" t="s">
        <v>89</v>
      </c>
      <c r="AV1373" s="599" t="s">
        <v>11</v>
      </c>
      <c r="AW1373" s="599" t="s">
        <v>43</v>
      </c>
      <c r="AX1373" s="599" t="s">
        <v>82</v>
      </c>
      <c r="AY1373" s="600" t="s">
        <v>197</v>
      </c>
    </row>
    <row r="1374" spans="2:51" s="599" customFormat="1">
      <c r="B1374" s="598"/>
      <c r="D1374" s="594" t="s">
        <v>205</v>
      </c>
      <c r="E1374" s="600" t="s">
        <v>5</v>
      </c>
      <c r="F1374" s="601" t="s">
        <v>223</v>
      </c>
      <c r="H1374" s="600" t="s">
        <v>5</v>
      </c>
      <c r="L1374" s="598"/>
      <c r="M1374" s="602"/>
      <c r="N1374" s="603"/>
      <c r="O1374" s="603"/>
      <c r="P1374" s="603"/>
      <c r="Q1374" s="603"/>
      <c r="R1374" s="603"/>
      <c r="S1374" s="603"/>
      <c r="T1374" s="604"/>
      <c r="AT1374" s="600" t="s">
        <v>205</v>
      </c>
      <c r="AU1374" s="600" t="s">
        <v>89</v>
      </c>
      <c r="AV1374" s="599" t="s">
        <v>11</v>
      </c>
      <c r="AW1374" s="599" t="s">
        <v>43</v>
      </c>
      <c r="AX1374" s="599" t="s">
        <v>82</v>
      </c>
      <c r="AY1374" s="600" t="s">
        <v>197</v>
      </c>
    </row>
    <row r="1375" spans="2:51" s="599" customFormat="1">
      <c r="B1375" s="598"/>
      <c r="D1375" s="594" t="s">
        <v>205</v>
      </c>
      <c r="E1375" s="600" t="s">
        <v>5</v>
      </c>
      <c r="F1375" s="601" t="s">
        <v>994</v>
      </c>
      <c r="H1375" s="600" t="s">
        <v>5</v>
      </c>
      <c r="L1375" s="598"/>
      <c r="M1375" s="602"/>
      <c r="N1375" s="603"/>
      <c r="O1375" s="603"/>
      <c r="P1375" s="603"/>
      <c r="Q1375" s="603"/>
      <c r="R1375" s="603"/>
      <c r="S1375" s="603"/>
      <c r="T1375" s="604"/>
      <c r="AT1375" s="600" t="s">
        <v>205</v>
      </c>
      <c r="AU1375" s="600" t="s">
        <v>89</v>
      </c>
      <c r="AV1375" s="599" t="s">
        <v>11</v>
      </c>
      <c r="AW1375" s="599" t="s">
        <v>43</v>
      </c>
      <c r="AX1375" s="599" t="s">
        <v>82</v>
      </c>
      <c r="AY1375" s="600" t="s">
        <v>197</v>
      </c>
    </row>
    <row r="1376" spans="2:51" s="606" customFormat="1">
      <c r="B1376" s="605"/>
      <c r="D1376" s="594" t="s">
        <v>205</v>
      </c>
      <c r="E1376" s="607" t="s">
        <v>5</v>
      </c>
      <c r="F1376" s="608" t="s">
        <v>995</v>
      </c>
      <c r="H1376" s="609">
        <v>199.00200000000001</v>
      </c>
      <c r="L1376" s="605"/>
      <c r="M1376" s="610"/>
      <c r="N1376" s="611"/>
      <c r="O1376" s="611"/>
      <c r="P1376" s="611"/>
      <c r="Q1376" s="611"/>
      <c r="R1376" s="611"/>
      <c r="S1376" s="611"/>
      <c r="T1376" s="612"/>
      <c r="AT1376" s="607" t="s">
        <v>205</v>
      </c>
      <c r="AU1376" s="607" t="s">
        <v>89</v>
      </c>
      <c r="AV1376" s="606" t="s">
        <v>89</v>
      </c>
      <c r="AW1376" s="606" t="s">
        <v>43</v>
      </c>
      <c r="AX1376" s="606" t="s">
        <v>82</v>
      </c>
      <c r="AY1376" s="607" t="s">
        <v>197</v>
      </c>
    </row>
    <row r="1377" spans="2:51" s="599" customFormat="1">
      <c r="B1377" s="598"/>
      <c r="D1377" s="594" t="s">
        <v>205</v>
      </c>
      <c r="E1377" s="600" t="s">
        <v>5</v>
      </c>
      <c r="F1377" s="601" t="s">
        <v>996</v>
      </c>
      <c r="H1377" s="600" t="s">
        <v>5</v>
      </c>
      <c r="L1377" s="598"/>
      <c r="M1377" s="602"/>
      <c r="N1377" s="603"/>
      <c r="O1377" s="603"/>
      <c r="P1377" s="603"/>
      <c r="Q1377" s="603"/>
      <c r="R1377" s="603"/>
      <c r="S1377" s="603"/>
      <c r="T1377" s="604"/>
      <c r="AT1377" s="600" t="s">
        <v>205</v>
      </c>
      <c r="AU1377" s="600" t="s">
        <v>89</v>
      </c>
      <c r="AV1377" s="599" t="s">
        <v>11</v>
      </c>
      <c r="AW1377" s="599" t="s">
        <v>43</v>
      </c>
      <c r="AX1377" s="599" t="s">
        <v>82</v>
      </c>
      <c r="AY1377" s="600" t="s">
        <v>197</v>
      </c>
    </row>
    <row r="1378" spans="2:51" s="606" customFormat="1">
      <c r="B1378" s="605"/>
      <c r="D1378" s="594" t="s">
        <v>205</v>
      </c>
      <c r="E1378" s="607" t="s">
        <v>5</v>
      </c>
      <c r="F1378" s="608" t="s">
        <v>997</v>
      </c>
      <c r="H1378" s="609">
        <v>240.13200000000001</v>
      </c>
      <c r="L1378" s="605"/>
      <c r="M1378" s="610"/>
      <c r="N1378" s="611"/>
      <c r="O1378" s="611"/>
      <c r="P1378" s="611"/>
      <c r="Q1378" s="611"/>
      <c r="R1378" s="611"/>
      <c r="S1378" s="611"/>
      <c r="T1378" s="612"/>
      <c r="AT1378" s="607" t="s">
        <v>205</v>
      </c>
      <c r="AU1378" s="607" t="s">
        <v>89</v>
      </c>
      <c r="AV1378" s="606" t="s">
        <v>89</v>
      </c>
      <c r="AW1378" s="606" t="s">
        <v>43</v>
      </c>
      <c r="AX1378" s="606" t="s">
        <v>82</v>
      </c>
      <c r="AY1378" s="607" t="s">
        <v>197</v>
      </c>
    </row>
    <row r="1379" spans="2:51" s="599" customFormat="1">
      <c r="B1379" s="598"/>
      <c r="D1379" s="594" t="s">
        <v>205</v>
      </c>
      <c r="E1379" s="600" t="s">
        <v>5</v>
      </c>
      <c r="F1379" s="601" t="s">
        <v>998</v>
      </c>
      <c r="H1379" s="600" t="s">
        <v>5</v>
      </c>
      <c r="L1379" s="598"/>
      <c r="M1379" s="602"/>
      <c r="N1379" s="603"/>
      <c r="O1379" s="603"/>
      <c r="P1379" s="603"/>
      <c r="Q1379" s="603"/>
      <c r="R1379" s="603"/>
      <c r="S1379" s="603"/>
      <c r="T1379" s="604"/>
      <c r="AT1379" s="600" t="s">
        <v>205</v>
      </c>
      <c r="AU1379" s="600" t="s">
        <v>89</v>
      </c>
      <c r="AV1379" s="599" t="s">
        <v>11</v>
      </c>
      <c r="AW1379" s="599" t="s">
        <v>43</v>
      </c>
      <c r="AX1379" s="599" t="s">
        <v>82</v>
      </c>
      <c r="AY1379" s="600" t="s">
        <v>197</v>
      </c>
    </row>
    <row r="1380" spans="2:51" s="606" customFormat="1">
      <c r="B1380" s="605"/>
      <c r="D1380" s="594" t="s">
        <v>205</v>
      </c>
      <c r="E1380" s="607" t="s">
        <v>5</v>
      </c>
      <c r="F1380" s="608" t="s">
        <v>999</v>
      </c>
      <c r="H1380" s="609">
        <v>241.077</v>
      </c>
      <c r="L1380" s="605"/>
      <c r="M1380" s="610"/>
      <c r="N1380" s="611"/>
      <c r="O1380" s="611"/>
      <c r="P1380" s="611"/>
      <c r="Q1380" s="611"/>
      <c r="R1380" s="611"/>
      <c r="S1380" s="611"/>
      <c r="T1380" s="612"/>
      <c r="AT1380" s="607" t="s">
        <v>205</v>
      </c>
      <c r="AU1380" s="607" t="s">
        <v>89</v>
      </c>
      <c r="AV1380" s="606" t="s">
        <v>89</v>
      </c>
      <c r="AW1380" s="606" t="s">
        <v>43</v>
      </c>
      <c r="AX1380" s="606" t="s">
        <v>82</v>
      </c>
      <c r="AY1380" s="607" t="s">
        <v>197</v>
      </c>
    </row>
    <row r="1381" spans="2:51" s="599" customFormat="1">
      <c r="B1381" s="598"/>
      <c r="D1381" s="594" t="s">
        <v>205</v>
      </c>
      <c r="E1381" s="600" t="s">
        <v>5</v>
      </c>
      <c r="F1381" s="601" t="s">
        <v>238</v>
      </c>
      <c r="H1381" s="600" t="s">
        <v>5</v>
      </c>
      <c r="L1381" s="598"/>
      <c r="M1381" s="602"/>
      <c r="N1381" s="603"/>
      <c r="O1381" s="603"/>
      <c r="P1381" s="603"/>
      <c r="Q1381" s="603"/>
      <c r="R1381" s="603"/>
      <c r="S1381" s="603"/>
      <c r="T1381" s="604"/>
      <c r="AT1381" s="600" t="s">
        <v>205</v>
      </c>
      <c r="AU1381" s="600" t="s">
        <v>89</v>
      </c>
      <c r="AV1381" s="599" t="s">
        <v>11</v>
      </c>
      <c r="AW1381" s="599" t="s">
        <v>43</v>
      </c>
      <c r="AX1381" s="599" t="s">
        <v>82</v>
      </c>
      <c r="AY1381" s="600" t="s">
        <v>197</v>
      </c>
    </row>
    <row r="1382" spans="2:51" s="599" customFormat="1">
      <c r="B1382" s="598"/>
      <c r="D1382" s="594" t="s">
        <v>205</v>
      </c>
      <c r="E1382" s="600" t="s">
        <v>5</v>
      </c>
      <c r="F1382" s="601" t="s">
        <v>1004</v>
      </c>
      <c r="H1382" s="600" t="s">
        <v>5</v>
      </c>
      <c r="L1382" s="598"/>
      <c r="M1382" s="602"/>
      <c r="N1382" s="603"/>
      <c r="O1382" s="603"/>
      <c r="P1382" s="603"/>
      <c r="Q1382" s="603"/>
      <c r="R1382" s="603"/>
      <c r="S1382" s="603"/>
      <c r="T1382" s="604"/>
      <c r="AT1382" s="600" t="s">
        <v>205</v>
      </c>
      <c r="AU1382" s="600" t="s">
        <v>89</v>
      </c>
      <c r="AV1382" s="599" t="s">
        <v>11</v>
      </c>
      <c r="AW1382" s="599" t="s">
        <v>43</v>
      </c>
      <c r="AX1382" s="599" t="s">
        <v>82</v>
      </c>
      <c r="AY1382" s="600" t="s">
        <v>197</v>
      </c>
    </row>
    <row r="1383" spans="2:51" s="606" customFormat="1">
      <c r="B1383" s="605"/>
      <c r="D1383" s="594" t="s">
        <v>205</v>
      </c>
      <c r="E1383" s="607" t="s">
        <v>5</v>
      </c>
      <c r="F1383" s="608" t="s">
        <v>995</v>
      </c>
      <c r="H1383" s="609">
        <v>199.00200000000001</v>
      </c>
      <c r="L1383" s="605"/>
      <c r="M1383" s="610"/>
      <c r="N1383" s="611"/>
      <c r="O1383" s="611"/>
      <c r="P1383" s="611"/>
      <c r="Q1383" s="611"/>
      <c r="R1383" s="611"/>
      <c r="S1383" s="611"/>
      <c r="T1383" s="612"/>
      <c r="AT1383" s="607" t="s">
        <v>205</v>
      </c>
      <c r="AU1383" s="607" t="s">
        <v>89</v>
      </c>
      <c r="AV1383" s="606" t="s">
        <v>89</v>
      </c>
      <c r="AW1383" s="606" t="s">
        <v>43</v>
      </c>
      <c r="AX1383" s="606" t="s">
        <v>82</v>
      </c>
      <c r="AY1383" s="607" t="s">
        <v>197</v>
      </c>
    </row>
    <row r="1384" spans="2:51" s="599" customFormat="1">
      <c r="B1384" s="598"/>
      <c r="D1384" s="594" t="s">
        <v>205</v>
      </c>
      <c r="E1384" s="600" t="s">
        <v>5</v>
      </c>
      <c r="F1384" s="601" t="s">
        <v>1005</v>
      </c>
      <c r="H1384" s="600" t="s">
        <v>5</v>
      </c>
      <c r="L1384" s="598"/>
      <c r="M1384" s="602"/>
      <c r="N1384" s="603"/>
      <c r="O1384" s="603"/>
      <c r="P1384" s="603"/>
      <c r="Q1384" s="603"/>
      <c r="R1384" s="603"/>
      <c r="S1384" s="603"/>
      <c r="T1384" s="604"/>
      <c r="AT1384" s="600" t="s">
        <v>205</v>
      </c>
      <c r="AU1384" s="600" t="s">
        <v>89</v>
      </c>
      <c r="AV1384" s="599" t="s">
        <v>11</v>
      </c>
      <c r="AW1384" s="599" t="s">
        <v>43</v>
      </c>
      <c r="AX1384" s="599" t="s">
        <v>82</v>
      </c>
      <c r="AY1384" s="600" t="s">
        <v>197</v>
      </c>
    </row>
    <row r="1385" spans="2:51" s="606" customFormat="1">
      <c r="B1385" s="605"/>
      <c r="D1385" s="594" t="s">
        <v>205</v>
      </c>
      <c r="E1385" s="607" t="s">
        <v>5</v>
      </c>
      <c r="F1385" s="608" t="s">
        <v>999</v>
      </c>
      <c r="H1385" s="609">
        <v>241.077</v>
      </c>
      <c r="L1385" s="605"/>
      <c r="M1385" s="610"/>
      <c r="N1385" s="611"/>
      <c r="O1385" s="611"/>
      <c r="P1385" s="611"/>
      <c r="Q1385" s="611"/>
      <c r="R1385" s="611"/>
      <c r="S1385" s="611"/>
      <c r="T1385" s="612"/>
      <c r="AT1385" s="607" t="s">
        <v>205</v>
      </c>
      <c r="AU1385" s="607" t="s">
        <v>89</v>
      </c>
      <c r="AV1385" s="606" t="s">
        <v>89</v>
      </c>
      <c r="AW1385" s="606" t="s">
        <v>43</v>
      </c>
      <c r="AX1385" s="606" t="s">
        <v>82</v>
      </c>
      <c r="AY1385" s="607" t="s">
        <v>197</v>
      </c>
    </row>
    <row r="1386" spans="2:51" s="599" customFormat="1">
      <c r="B1386" s="598"/>
      <c r="D1386" s="594" t="s">
        <v>205</v>
      </c>
      <c r="E1386" s="600" t="s">
        <v>5</v>
      </c>
      <c r="F1386" s="601" t="s">
        <v>1006</v>
      </c>
      <c r="H1386" s="600" t="s">
        <v>5</v>
      </c>
      <c r="L1386" s="598"/>
      <c r="M1386" s="602"/>
      <c r="N1386" s="603"/>
      <c r="O1386" s="603"/>
      <c r="P1386" s="603"/>
      <c r="Q1386" s="603"/>
      <c r="R1386" s="603"/>
      <c r="S1386" s="603"/>
      <c r="T1386" s="604"/>
      <c r="AT1386" s="600" t="s">
        <v>205</v>
      </c>
      <c r="AU1386" s="600" t="s">
        <v>89</v>
      </c>
      <c r="AV1386" s="599" t="s">
        <v>11</v>
      </c>
      <c r="AW1386" s="599" t="s">
        <v>43</v>
      </c>
      <c r="AX1386" s="599" t="s">
        <v>82</v>
      </c>
      <c r="AY1386" s="600" t="s">
        <v>197</v>
      </c>
    </row>
    <row r="1387" spans="2:51" s="606" customFormat="1">
      <c r="B1387" s="605"/>
      <c r="D1387" s="594" t="s">
        <v>205</v>
      </c>
      <c r="E1387" s="607" t="s">
        <v>5</v>
      </c>
      <c r="F1387" s="608" t="s">
        <v>999</v>
      </c>
      <c r="H1387" s="609">
        <v>241.077</v>
      </c>
      <c r="L1387" s="605"/>
      <c r="M1387" s="610"/>
      <c r="N1387" s="611"/>
      <c r="O1387" s="611"/>
      <c r="P1387" s="611"/>
      <c r="Q1387" s="611"/>
      <c r="R1387" s="611"/>
      <c r="S1387" s="611"/>
      <c r="T1387" s="612"/>
      <c r="AT1387" s="607" t="s">
        <v>205</v>
      </c>
      <c r="AU1387" s="607" t="s">
        <v>89</v>
      </c>
      <c r="AV1387" s="606" t="s">
        <v>89</v>
      </c>
      <c r="AW1387" s="606" t="s">
        <v>43</v>
      </c>
      <c r="AX1387" s="606" t="s">
        <v>82</v>
      </c>
      <c r="AY1387" s="607" t="s">
        <v>197</v>
      </c>
    </row>
    <row r="1388" spans="2:51" s="599" customFormat="1">
      <c r="B1388" s="598"/>
      <c r="D1388" s="594" t="s">
        <v>205</v>
      </c>
      <c r="E1388" s="600" t="s">
        <v>5</v>
      </c>
      <c r="F1388" s="601" t="s">
        <v>244</v>
      </c>
      <c r="H1388" s="600" t="s">
        <v>5</v>
      </c>
      <c r="L1388" s="598"/>
      <c r="M1388" s="602"/>
      <c r="N1388" s="603"/>
      <c r="O1388" s="603"/>
      <c r="P1388" s="603"/>
      <c r="Q1388" s="603"/>
      <c r="R1388" s="603"/>
      <c r="S1388" s="603"/>
      <c r="T1388" s="604"/>
      <c r="AT1388" s="600" t="s">
        <v>205</v>
      </c>
      <c r="AU1388" s="600" t="s">
        <v>89</v>
      </c>
      <c r="AV1388" s="599" t="s">
        <v>11</v>
      </c>
      <c r="AW1388" s="599" t="s">
        <v>43</v>
      </c>
      <c r="AX1388" s="599" t="s">
        <v>82</v>
      </c>
      <c r="AY1388" s="600" t="s">
        <v>197</v>
      </c>
    </row>
    <row r="1389" spans="2:51" s="599" customFormat="1">
      <c r="B1389" s="598"/>
      <c r="D1389" s="594" t="s">
        <v>205</v>
      </c>
      <c r="E1389" s="600" t="s">
        <v>5</v>
      </c>
      <c r="F1389" s="601" t="s">
        <v>1007</v>
      </c>
      <c r="H1389" s="600" t="s">
        <v>5</v>
      </c>
      <c r="L1389" s="598"/>
      <c r="M1389" s="602"/>
      <c r="N1389" s="603"/>
      <c r="O1389" s="603"/>
      <c r="P1389" s="603"/>
      <c r="Q1389" s="603"/>
      <c r="R1389" s="603"/>
      <c r="S1389" s="603"/>
      <c r="T1389" s="604"/>
      <c r="AT1389" s="600" t="s">
        <v>205</v>
      </c>
      <c r="AU1389" s="600" t="s">
        <v>89</v>
      </c>
      <c r="AV1389" s="599" t="s">
        <v>11</v>
      </c>
      <c r="AW1389" s="599" t="s">
        <v>43</v>
      </c>
      <c r="AX1389" s="599" t="s">
        <v>82</v>
      </c>
      <c r="AY1389" s="600" t="s">
        <v>197</v>
      </c>
    </row>
    <row r="1390" spans="2:51" s="606" customFormat="1">
      <c r="B1390" s="605"/>
      <c r="D1390" s="594" t="s">
        <v>205</v>
      </c>
      <c r="E1390" s="607" t="s">
        <v>5</v>
      </c>
      <c r="F1390" s="608" t="s">
        <v>995</v>
      </c>
      <c r="H1390" s="609">
        <v>199.00200000000001</v>
      </c>
      <c r="L1390" s="605"/>
      <c r="M1390" s="610"/>
      <c r="N1390" s="611"/>
      <c r="O1390" s="611"/>
      <c r="P1390" s="611"/>
      <c r="Q1390" s="611"/>
      <c r="R1390" s="611"/>
      <c r="S1390" s="611"/>
      <c r="T1390" s="612"/>
      <c r="AT1390" s="607" t="s">
        <v>205</v>
      </c>
      <c r="AU1390" s="607" t="s">
        <v>89</v>
      </c>
      <c r="AV1390" s="606" t="s">
        <v>89</v>
      </c>
      <c r="AW1390" s="606" t="s">
        <v>43</v>
      </c>
      <c r="AX1390" s="606" t="s">
        <v>82</v>
      </c>
      <c r="AY1390" s="607" t="s">
        <v>197</v>
      </c>
    </row>
    <row r="1391" spans="2:51" s="599" customFormat="1">
      <c r="B1391" s="598"/>
      <c r="D1391" s="594" t="s">
        <v>205</v>
      </c>
      <c r="E1391" s="600" t="s">
        <v>5</v>
      </c>
      <c r="F1391" s="601" t="s">
        <v>1008</v>
      </c>
      <c r="H1391" s="600" t="s">
        <v>5</v>
      </c>
      <c r="L1391" s="598"/>
      <c r="M1391" s="602"/>
      <c r="N1391" s="603"/>
      <c r="O1391" s="603"/>
      <c r="P1391" s="603"/>
      <c r="Q1391" s="603"/>
      <c r="R1391" s="603"/>
      <c r="S1391" s="603"/>
      <c r="T1391" s="604"/>
      <c r="AT1391" s="600" t="s">
        <v>205</v>
      </c>
      <c r="AU1391" s="600" t="s">
        <v>89</v>
      </c>
      <c r="AV1391" s="599" t="s">
        <v>11</v>
      </c>
      <c r="AW1391" s="599" t="s">
        <v>43</v>
      </c>
      <c r="AX1391" s="599" t="s">
        <v>82</v>
      </c>
      <c r="AY1391" s="600" t="s">
        <v>197</v>
      </c>
    </row>
    <row r="1392" spans="2:51" s="606" customFormat="1">
      <c r="B1392" s="605"/>
      <c r="D1392" s="594" t="s">
        <v>205</v>
      </c>
      <c r="E1392" s="607" t="s">
        <v>5</v>
      </c>
      <c r="F1392" s="608" t="s">
        <v>999</v>
      </c>
      <c r="H1392" s="609">
        <v>241.077</v>
      </c>
      <c r="L1392" s="605"/>
      <c r="M1392" s="610"/>
      <c r="N1392" s="611"/>
      <c r="O1392" s="611"/>
      <c r="P1392" s="611"/>
      <c r="Q1392" s="611"/>
      <c r="R1392" s="611"/>
      <c r="S1392" s="611"/>
      <c r="T1392" s="612"/>
      <c r="AT1392" s="607" t="s">
        <v>205</v>
      </c>
      <c r="AU1392" s="607" t="s">
        <v>89</v>
      </c>
      <c r="AV1392" s="606" t="s">
        <v>89</v>
      </c>
      <c r="AW1392" s="606" t="s">
        <v>43</v>
      </c>
      <c r="AX1392" s="606" t="s">
        <v>82</v>
      </c>
      <c r="AY1392" s="607" t="s">
        <v>197</v>
      </c>
    </row>
    <row r="1393" spans="2:51" s="599" customFormat="1">
      <c r="B1393" s="598"/>
      <c r="D1393" s="594" t="s">
        <v>205</v>
      </c>
      <c r="E1393" s="600" t="s">
        <v>5</v>
      </c>
      <c r="F1393" s="601" t="s">
        <v>1009</v>
      </c>
      <c r="H1393" s="600" t="s">
        <v>5</v>
      </c>
      <c r="L1393" s="598"/>
      <c r="M1393" s="602"/>
      <c r="N1393" s="603"/>
      <c r="O1393" s="603"/>
      <c r="P1393" s="603"/>
      <c r="Q1393" s="603"/>
      <c r="R1393" s="603"/>
      <c r="S1393" s="603"/>
      <c r="T1393" s="604"/>
      <c r="AT1393" s="600" t="s">
        <v>205</v>
      </c>
      <c r="AU1393" s="600" t="s">
        <v>89</v>
      </c>
      <c r="AV1393" s="599" t="s">
        <v>11</v>
      </c>
      <c r="AW1393" s="599" t="s">
        <v>43</v>
      </c>
      <c r="AX1393" s="599" t="s">
        <v>82</v>
      </c>
      <c r="AY1393" s="600" t="s">
        <v>197</v>
      </c>
    </row>
    <row r="1394" spans="2:51" s="606" customFormat="1">
      <c r="B1394" s="605"/>
      <c r="D1394" s="594" t="s">
        <v>205</v>
      </c>
      <c r="E1394" s="607" t="s">
        <v>5</v>
      </c>
      <c r="F1394" s="608" t="s">
        <v>999</v>
      </c>
      <c r="H1394" s="609">
        <v>241.077</v>
      </c>
      <c r="L1394" s="605"/>
      <c r="M1394" s="610"/>
      <c r="N1394" s="611"/>
      <c r="O1394" s="611"/>
      <c r="P1394" s="611"/>
      <c r="Q1394" s="611"/>
      <c r="R1394" s="611"/>
      <c r="S1394" s="611"/>
      <c r="T1394" s="612"/>
      <c r="AT1394" s="607" t="s">
        <v>205</v>
      </c>
      <c r="AU1394" s="607" t="s">
        <v>89</v>
      </c>
      <c r="AV1394" s="606" t="s">
        <v>89</v>
      </c>
      <c r="AW1394" s="606" t="s">
        <v>43</v>
      </c>
      <c r="AX1394" s="606" t="s">
        <v>82</v>
      </c>
      <c r="AY1394" s="607" t="s">
        <v>197</v>
      </c>
    </row>
    <row r="1395" spans="2:51" s="599" customFormat="1">
      <c r="B1395" s="598"/>
      <c r="D1395" s="594" t="s">
        <v>205</v>
      </c>
      <c r="E1395" s="600" t="s">
        <v>5</v>
      </c>
      <c r="F1395" s="601" t="s">
        <v>249</v>
      </c>
      <c r="H1395" s="600" t="s">
        <v>5</v>
      </c>
      <c r="L1395" s="598"/>
      <c r="M1395" s="602"/>
      <c r="N1395" s="603"/>
      <c r="O1395" s="603"/>
      <c r="P1395" s="603"/>
      <c r="Q1395" s="603"/>
      <c r="R1395" s="603"/>
      <c r="S1395" s="603"/>
      <c r="T1395" s="604"/>
      <c r="AT1395" s="600" t="s">
        <v>205</v>
      </c>
      <c r="AU1395" s="600" t="s">
        <v>89</v>
      </c>
      <c r="AV1395" s="599" t="s">
        <v>11</v>
      </c>
      <c r="AW1395" s="599" t="s">
        <v>43</v>
      </c>
      <c r="AX1395" s="599" t="s">
        <v>82</v>
      </c>
      <c r="AY1395" s="600" t="s">
        <v>197</v>
      </c>
    </row>
    <row r="1396" spans="2:51" s="599" customFormat="1">
      <c r="B1396" s="598"/>
      <c r="D1396" s="594" t="s">
        <v>205</v>
      </c>
      <c r="E1396" s="600" t="s">
        <v>5</v>
      </c>
      <c r="F1396" s="601" t="s">
        <v>1010</v>
      </c>
      <c r="H1396" s="600" t="s">
        <v>5</v>
      </c>
      <c r="L1396" s="598"/>
      <c r="M1396" s="602"/>
      <c r="N1396" s="603"/>
      <c r="O1396" s="603"/>
      <c r="P1396" s="603"/>
      <c r="Q1396" s="603"/>
      <c r="R1396" s="603"/>
      <c r="S1396" s="603"/>
      <c r="T1396" s="604"/>
      <c r="AT1396" s="600" t="s">
        <v>205</v>
      </c>
      <c r="AU1396" s="600" t="s">
        <v>89</v>
      </c>
      <c r="AV1396" s="599" t="s">
        <v>11</v>
      </c>
      <c r="AW1396" s="599" t="s">
        <v>43</v>
      </c>
      <c r="AX1396" s="599" t="s">
        <v>82</v>
      </c>
      <c r="AY1396" s="600" t="s">
        <v>197</v>
      </c>
    </row>
    <row r="1397" spans="2:51" s="606" customFormat="1">
      <c r="B1397" s="605"/>
      <c r="D1397" s="594" t="s">
        <v>205</v>
      </c>
      <c r="E1397" s="607" t="s">
        <v>5</v>
      </c>
      <c r="F1397" s="608" t="s">
        <v>995</v>
      </c>
      <c r="H1397" s="609">
        <v>199.00200000000001</v>
      </c>
      <c r="L1397" s="605"/>
      <c r="M1397" s="610"/>
      <c r="N1397" s="611"/>
      <c r="O1397" s="611"/>
      <c r="P1397" s="611"/>
      <c r="Q1397" s="611"/>
      <c r="R1397" s="611"/>
      <c r="S1397" s="611"/>
      <c r="T1397" s="612"/>
      <c r="AT1397" s="607" t="s">
        <v>205</v>
      </c>
      <c r="AU1397" s="607" t="s">
        <v>89</v>
      </c>
      <c r="AV1397" s="606" t="s">
        <v>89</v>
      </c>
      <c r="AW1397" s="606" t="s">
        <v>43</v>
      </c>
      <c r="AX1397" s="606" t="s">
        <v>82</v>
      </c>
      <c r="AY1397" s="607" t="s">
        <v>197</v>
      </c>
    </row>
    <row r="1398" spans="2:51" s="599" customFormat="1">
      <c r="B1398" s="598"/>
      <c r="D1398" s="594" t="s">
        <v>205</v>
      </c>
      <c r="E1398" s="600" t="s">
        <v>5</v>
      </c>
      <c r="F1398" s="601" t="s">
        <v>1011</v>
      </c>
      <c r="H1398" s="600" t="s">
        <v>5</v>
      </c>
      <c r="L1398" s="598"/>
      <c r="M1398" s="602"/>
      <c r="N1398" s="603"/>
      <c r="O1398" s="603"/>
      <c r="P1398" s="603"/>
      <c r="Q1398" s="603"/>
      <c r="R1398" s="603"/>
      <c r="S1398" s="603"/>
      <c r="T1398" s="604"/>
      <c r="AT1398" s="600" t="s">
        <v>205</v>
      </c>
      <c r="AU1398" s="600" t="s">
        <v>89</v>
      </c>
      <c r="AV1398" s="599" t="s">
        <v>11</v>
      </c>
      <c r="AW1398" s="599" t="s">
        <v>43</v>
      </c>
      <c r="AX1398" s="599" t="s">
        <v>82</v>
      </c>
      <c r="AY1398" s="600" t="s">
        <v>197</v>
      </c>
    </row>
    <row r="1399" spans="2:51" s="606" customFormat="1">
      <c r="B1399" s="605"/>
      <c r="D1399" s="594" t="s">
        <v>205</v>
      </c>
      <c r="E1399" s="607" t="s">
        <v>5</v>
      </c>
      <c r="F1399" s="608" t="s">
        <v>999</v>
      </c>
      <c r="H1399" s="609">
        <v>241.077</v>
      </c>
      <c r="L1399" s="605"/>
      <c r="M1399" s="610"/>
      <c r="N1399" s="611"/>
      <c r="O1399" s="611"/>
      <c r="P1399" s="611"/>
      <c r="Q1399" s="611"/>
      <c r="R1399" s="611"/>
      <c r="S1399" s="611"/>
      <c r="T1399" s="612"/>
      <c r="AT1399" s="607" t="s">
        <v>205</v>
      </c>
      <c r="AU1399" s="607" t="s">
        <v>89</v>
      </c>
      <c r="AV1399" s="606" t="s">
        <v>89</v>
      </c>
      <c r="AW1399" s="606" t="s">
        <v>43</v>
      </c>
      <c r="AX1399" s="606" t="s">
        <v>82</v>
      </c>
      <c r="AY1399" s="607" t="s">
        <v>197</v>
      </c>
    </row>
    <row r="1400" spans="2:51" s="599" customFormat="1">
      <c r="B1400" s="598"/>
      <c r="D1400" s="594" t="s">
        <v>205</v>
      </c>
      <c r="E1400" s="600" t="s">
        <v>5</v>
      </c>
      <c r="F1400" s="601" t="s">
        <v>1012</v>
      </c>
      <c r="H1400" s="600" t="s">
        <v>5</v>
      </c>
      <c r="L1400" s="598"/>
      <c r="M1400" s="602"/>
      <c r="N1400" s="603"/>
      <c r="O1400" s="603"/>
      <c r="P1400" s="603"/>
      <c r="Q1400" s="603"/>
      <c r="R1400" s="603"/>
      <c r="S1400" s="603"/>
      <c r="T1400" s="604"/>
      <c r="AT1400" s="600" t="s">
        <v>205</v>
      </c>
      <c r="AU1400" s="600" t="s">
        <v>89</v>
      </c>
      <c r="AV1400" s="599" t="s">
        <v>11</v>
      </c>
      <c r="AW1400" s="599" t="s">
        <v>43</v>
      </c>
      <c r="AX1400" s="599" t="s">
        <v>82</v>
      </c>
      <c r="AY1400" s="600" t="s">
        <v>197</v>
      </c>
    </row>
    <row r="1401" spans="2:51" s="606" customFormat="1">
      <c r="B1401" s="605"/>
      <c r="D1401" s="594" t="s">
        <v>205</v>
      </c>
      <c r="E1401" s="607" t="s">
        <v>5</v>
      </c>
      <c r="F1401" s="608" t="s">
        <v>999</v>
      </c>
      <c r="H1401" s="609">
        <v>241.077</v>
      </c>
      <c r="L1401" s="605"/>
      <c r="M1401" s="610"/>
      <c r="N1401" s="611"/>
      <c r="O1401" s="611"/>
      <c r="P1401" s="611"/>
      <c r="Q1401" s="611"/>
      <c r="R1401" s="611"/>
      <c r="S1401" s="611"/>
      <c r="T1401" s="612"/>
      <c r="AT1401" s="607" t="s">
        <v>205</v>
      </c>
      <c r="AU1401" s="607" t="s">
        <v>89</v>
      </c>
      <c r="AV1401" s="606" t="s">
        <v>89</v>
      </c>
      <c r="AW1401" s="606" t="s">
        <v>43</v>
      </c>
      <c r="AX1401" s="606" t="s">
        <v>82</v>
      </c>
      <c r="AY1401" s="607" t="s">
        <v>197</v>
      </c>
    </row>
    <row r="1402" spans="2:51" s="599" customFormat="1">
      <c r="B1402" s="598"/>
      <c r="D1402" s="594" t="s">
        <v>205</v>
      </c>
      <c r="E1402" s="600" t="s">
        <v>5</v>
      </c>
      <c r="F1402" s="601" t="s">
        <v>1013</v>
      </c>
      <c r="H1402" s="600" t="s">
        <v>5</v>
      </c>
      <c r="L1402" s="598"/>
      <c r="M1402" s="602"/>
      <c r="N1402" s="603"/>
      <c r="O1402" s="603"/>
      <c r="P1402" s="603"/>
      <c r="Q1402" s="603"/>
      <c r="R1402" s="603"/>
      <c r="S1402" s="603"/>
      <c r="T1402" s="604"/>
      <c r="AT1402" s="600" t="s">
        <v>205</v>
      </c>
      <c r="AU1402" s="600" t="s">
        <v>89</v>
      </c>
      <c r="AV1402" s="599" t="s">
        <v>11</v>
      </c>
      <c r="AW1402" s="599" t="s">
        <v>43</v>
      </c>
      <c r="AX1402" s="599" t="s">
        <v>82</v>
      </c>
      <c r="AY1402" s="600" t="s">
        <v>197</v>
      </c>
    </row>
    <row r="1403" spans="2:51" s="606" customFormat="1">
      <c r="B1403" s="605"/>
      <c r="D1403" s="594" t="s">
        <v>205</v>
      </c>
      <c r="E1403" s="607" t="s">
        <v>5</v>
      </c>
      <c r="F1403" s="608" t="s">
        <v>1014</v>
      </c>
      <c r="H1403" s="609">
        <v>152.25700000000001</v>
      </c>
      <c r="L1403" s="605"/>
      <c r="M1403" s="610"/>
      <c r="N1403" s="611"/>
      <c r="O1403" s="611"/>
      <c r="P1403" s="611"/>
      <c r="Q1403" s="611"/>
      <c r="R1403" s="611"/>
      <c r="S1403" s="611"/>
      <c r="T1403" s="612"/>
      <c r="AT1403" s="607" t="s">
        <v>205</v>
      </c>
      <c r="AU1403" s="607" t="s">
        <v>89</v>
      </c>
      <c r="AV1403" s="606" t="s">
        <v>89</v>
      </c>
      <c r="AW1403" s="606" t="s">
        <v>43</v>
      </c>
      <c r="AX1403" s="606" t="s">
        <v>82</v>
      </c>
      <c r="AY1403" s="607" t="s">
        <v>197</v>
      </c>
    </row>
    <row r="1404" spans="2:51" s="622" customFormat="1">
      <c r="B1404" s="621"/>
      <c r="D1404" s="594" t="s">
        <v>205</v>
      </c>
      <c r="E1404" s="623" t="s">
        <v>5</v>
      </c>
      <c r="F1404" s="624" t="s">
        <v>2732</v>
      </c>
      <c r="H1404" s="625">
        <v>3680.0189999999998</v>
      </c>
      <c r="L1404" s="621"/>
      <c r="M1404" s="626"/>
      <c r="N1404" s="627"/>
      <c r="O1404" s="627"/>
      <c r="P1404" s="627"/>
      <c r="Q1404" s="627"/>
      <c r="R1404" s="627"/>
      <c r="S1404" s="627"/>
      <c r="T1404" s="628"/>
      <c r="AT1404" s="623" t="s">
        <v>205</v>
      </c>
      <c r="AU1404" s="623" t="s">
        <v>89</v>
      </c>
      <c r="AV1404" s="622" t="s">
        <v>114</v>
      </c>
      <c r="AW1404" s="622" t="s">
        <v>43</v>
      </c>
      <c r="AX1404" s="622" t="s">
        <v>82</v>
      </c>
      <c r="AY1404" s="623" t="s">
        <v>197</v>
      </c>
    </row>
    <row r="1405" spans="2:51" s="599" customFormat="1">
      <c r="B1405" s="598"/>
      <c r="D1405" s="594" t="s">
        <v>205</v>
      </c>
      <c r="E1405" s="600" t="s">
        <v>5</v>
      </c>
      <c r="F1405" s="601" t="s">
        <v>2733</v>
      </c>
      <c r="H1405" s="600" t="s">
        <v>5</v>
      </c>
      <c r="L1405" s="598"/>
      <c r="M1405" s="602"/>
      <c r="N1405" s="603"/>
      <c r="O1405" s="603"/>
      <c r="P1405" s="603"/>
      <c r="Q1405" s="603"/>
      <c r="R1405" s="603"/>
      <c r="S1405" s="603"/>
      <c r="T1405" s="604"/>
      <c r="AT1405" s="600" t="s">
        <v>205</v>
      </c>
      <c r="AU1405" s="600" t="s">
        <v>89</v>
      </c>
      <c r="AV1405" s="599" t="s">
        <v>11</v>
      </c>
      <c r="AW1405" s="599" t="s">
        <v>43</v>
      </c>
      <c r="AX1405" s="599" t="s">
        <v>82</v>
      </c>
      <c r="AY1405" s="600" t="s">
        <v>197</v>
      </c>
    </row>
    <row r="1406" spans="2:51" s="606" customFormat="1">
      <c r="B1406" s="605"/>
      <c r="D1406" s="594" t="s">
        <v>205</v>
      </c>
      <c r="E1406" s="607" t="s">
        <v>5</v>
      </c>
      <c r="F1406" s="608" t="s">
        <v>2734</v>
      </c>
      <c r="H1406" s="609">
        <v>1268.3979999999999</v>
      </c>
      <c r="L1406" s="605"/>
      <c r="M1406" s="610"/>
      <c r="N1406" s="611"/>
      <c r="O1406" s="611"/>
      <c r="P1406" s="611"/>
      <c r="Q1406" s="611"/>
      <c r="R1406" s="611"/>
      <c r="S1406" s="611"/>
      <c r="T1406" s="612"/>
      <c r="AT1406" s="607" t="s">
        <v>205</v>
      </c>
      <c r="AU1406" s="607" t="s">
        <v>89</v>
      </c>
      <c r="AV1406" s="606" t="s">
        <v>89</v>
      </c>
      <c r="AW1406" s="606" t="s">
        <v>43</v>
      </c>
      <c r="AX1406" s="606" t="s">
        <v>82</v>
      </c>
      <c r="AY1406" s="607" t="s">
        <v>197</v>
      </c>
    </row>
    <row r="1407" spans="2:51" s="599" customFormat="1">
      <c r="B1407" s="598"/>
      <c r="D1407" s="594" t="s">
        <v>205</v>
      </c>
      <c r="E1407" s="600" t="s">
        <v>5</v>
      </c>
      <c r="F1407" s="601" t="s">
        <v>2735</v>
      </c>
      <c r="H1407" s="600" t="s">
        <v>5</v>
      </c>
      <c r="L1407" s="598"/>
      <c r="M1407" s="602"/>
      <c r="N1407" s="603"/>
      <c r="O1407" s="603"/>
      <c r="P1407" s="603"/>
      <c r="Q1407" s="603"/>
      <c r="R1407" s="603"/>
      <c r="S1407" s="603"/>
      <c r="T1407" s="604"/>
      <c r="AT1407" s="600" t="s">
        <v>205</v>
      </c>
      <c r="AU1407" s="600" t="s">
        <v>89</v>
      </c>
      <c r="AV1407" s="599" t="s">
        <v>11</v>
      </c>
      <c r="AW1407" s="599" t="s">
        <v>43</v>
      </c>
      <c r="AX1407" s="599" t="s">
        <v>82</v>
      </c>
      <c r="AY1407" s="600" t="s">
        <v>197</v>
      </c>
    </row>
    <row r="1408" spans="2:51" s="606" customFormat="1">
      <c r="B1408" s="605"/>
      <c r="D1408" s="594" t="s">
        <v>205</v>
      </c>
      <c r="E1408" s="607" t="s">
        <v>5</v>
      </c>
      <c r="F1408" s="608" t="s">
        <v>2736</v>
      </c>
      <c r="H1408" s="609">
        <v>52.515999999999998</v>
      </c>
      <c r="L1408" s="605"/>
      <c r="M1408" s="610"/>
      <c r="N1408" s="611"/>
      <c r="O1408" s="611"/>
      <c r="P1408" s="611"/>
      <c r="Q1408" s="611"/>
      <c r="R1408" s="611"/>
      <c r="S1408" s="611"/>
      <c r="T1408" s="612"/>
      <c r="AT1408" s="607" t="s">
        <v>205</v>
      </c>
      <c r="AU1408" s="607" t="s">
        <v>89</v>
      </c>
      <c r="AV1408" s="606" t="s">
        <v>89</v>
      </c>
      <c r="AW1408" s="606" t="s">
        <v>43</v>
      </c>
      <c r="AX1408" s="606" t="s">
        <v>82</v>
      </c>
      <c r="AY1408" s="607" t="s">
        <v>197</v>
      </c>
    </row>
    <row r="1409" spans="2:51" s="599" customFormat="1">
      <c r="B1409" s="598"/>
      <c r="D1409" s="594" t="s">
        <v>205</v>
      </c>
      <c r="E1409" s="600" t="s">
        <v>5</v>
      </c>
      <c r="F1409" s="601" t="s">
        <v>2737</v>
      </c>
      <c r="H1409" s="600" t="s">
        <v>5</v>
      </c>
      <c r="L1409" s="598"/>
      <c r="M1409" s="602"/>
      <c r="N1409" s="603"/>
      <c r="O1409" s="603"/>
      <c r="P1409" s="603"/>
      <c r="Q1409" s="603"/>
      <c r="R1409" s="603"/>
      <c r="S1409" s="603"/>
      <c r="T1409" s="604"/>
      <c r="AT1409" s="600" t="s">
        <v>205</v>
      </c>
      <c r="AU1409" s="600" t="s">
        <v>89</v>
      </c>
      <c r="AV1409" s="599" t="s">
        <v>11</v>
      </c>
      <c r="AW1409" s="599" t="s">
        <v>43</v>
      </c>
      <c r="AX1409" s="599" t="s">
        <v>82</v>
      </c>
      <c r="AY1409" s="600" t="s">
        <v>197</v>
      </c>
    </row>
    <row r="1410" spans="2:51" s="606" customFormat="1">
      <c r="B1410" s="605"/>
      <c r="D1410" s="594" t="s">
        <v>205</v>
      </c>
      <c r="E1410" s="607" t="s">
        <v>5</v>
      </c>
      <c r="F1410" s="608" t="s">
        <v>2738</v>
      </c>
      <c r="H1410" s="609">
        <v>115.649</v>
      </c>
      <c r="L1410" s="605"/>
      <c r="M1410" s="610"/>
      <c r="N1410" s="611"/>
      <c r="O1410" s="611"/>
      <c r="P1410" s="611"/>
      <c r="Q1410" s="611"/>
      <c r="R1410" s="611"/>
      <c r="S1410" s="611"/>
      <c r="T1410" s="612"/>
      <c r="AT1410" s="607" t="s">
        <v>205</v>
      </c>
      <c r="AU1410" s="607" t="s">
        <v>89</v>
      </c>
      <c r="AV1410" s="606" t="s">
        <v>89</v>
      </c>
      <c r="AW1410" s="606" t="s">
        <v>43</v>
      </c>
      <c r="AX1410" s="606" t="s">
        <v>82</v>
      </c>
      <c r="AY1410" s="607" t="s">
        <v>197</v>
      </c>
    </row>
    <row r="1411" spans="2:51" s="599" customFormat="1">
      <c r="B1411" s="598"/>
      <c r="D1411" s="594" t="s">
        <v>205</v>
      </c>
      <c r="E1411" s="600" t="s">
        <v>5</v>
      </c>
      <c r="F1411" s="601" t="s">
        <v>2739</v>
      </c>
      <c r="H1411" s="600" t="s">
        <v>5</v>
      </c>
      <c r="L1411" s="598"/>
      <c r="M1411" s="602"/>
      <c r="N1411" s="603"/>
      <c r="O1411" s="603"/>
      <c r="P1411" s="603"/>
      <c r="Q1411" s="603"/>
      <c r="R1411" s="603"/>
      <c r="S1411" s="603"/>
      <c r="T1411" s="604"/>
      <c r="AT1411" s="600" t="s">
        <v>205</v>
      </c>
      <c r="AU1411" s="600" t="s">
        <v>89</v>
      </c>
      <c r="AV1411" s="599" t="s">
        <v>11</v>
      </c>
      <c r="AW1411" s="599" t="s">
        <v>43</v>
      </c>
      <c r="AX1411" s="599" t="s">
        <v>82</v>
      </c>
      <c r="AY1411" s="600" t="s">
        <v>197</v>
      </c>
    </row>
    <row r="1412" spans="2:51" s="606" customFormat="1">
      <c r="B1412" s="605"/>
      <c r="D1412" s="594" t="s">
        <v>205</v>
      </c>
      <c r="E1412" s="607" t="s">
        <v>5</v>
      </c>
      <c r="F1412" s="608" t="s">
        <v>2740</v>
      </c>
      <c r="H1412" s="609">
        <v>761.00699999999995</v>
      </c>
      <c r="L1412" s="605"/>
      <c r="M1412" s="610"/>
      <c r="N1412" s="611"/>
      <c r="O1412" s="611"/>
      <c r="P1412" s="611"/>
      <c r="Q1412" s="611"/>
      <c r="R1412" s="611"/>
      <c r="S1412" s="611"/>
      <c r="T1412" s="612"/>
      <c r="AT1412" s="607" t="s">
        <v>205</v>
      </c>
      <c r="AU1412" s="607" t="s">
        <v>89</v>
      </c>
      <c r="AV1412" s="606" t="s">
        <v>89</v>
      </c>
      <c r="AW1412" s="606" t="s">
        <v>43</v>
      </c>
      <c r="AX1412" s="606" t="s">
        <v>82</v>
      </c>
      <c r="AY1412" s="607" t="s">
        <v>197</v>
      </c>
    </row>
    <row r="1413" spans="2:51" s="622" customFormat="1">
      <c r="B1413" s="621"/>
      <c r="D1413" s="594" t="s">
        <v>205</v>
      </c>
      <c r="E1413" s="623" t="s">
        <v>5</v>
      </c>
      <c r="F1413" s="624" t="s">
        <v>2741</v>
      </c>
      <c r="H1413" s="625">
        <v>2197.5700000000002</v>
      </c>
      <c r="L1413" s="621"/>
      <c r="M1413" s="626"/>
      <c r="N1413" s="627"/>
      <c r="O1413" s="627"/>
      <c r="P1413" s="627"/>
      <c r="Q1413" s="627"/>
      <c r="R1413" s="627"/>
      <c r="S1413" s="627"/>
      <c r="T1413" s="628"/>
      <c r="AT1413" s="623" t="s">
        <v>205</v>
      </c>
      <c r="AU1413" s="623" t="s">
        <v>89</v>
      </c>
      <c r="AV1413" s="622" t="s">
        <v>114</v>
      </c>
      <c r="AW1413" s="622" t="s">
        <v>43</v>
      </c>
      <c r="AX1413" s="622" t="s">
        <v>82</v>
      </c>
      <c r="AY1413" s="623" t="s">
        <v>197</v>
      </c>
    </row>
    <row r="1414" spans="2:51" s="599" customFormat="1">
      <c r="B1414" s="598"/>
      <c r="D1414" s="594" t="s">
        <v>205</v>
      </c>
      <c r="E1414" s="600" t="s">
        <v>5</v>
      </c>
      <c r="F1414" s="601" t="s">
        <v>388</v>
      </c>
      <c r="H1414" s="600" t="s">
        <v>5</v>
      </c>
      <c r="L1414" s="598"/>
      <c r="M1414" s="602"/>
      <c r="N1414" s="603"/>
      <c r="O1414" s="603"/>
      <c r="P1414" s="603"/>
      <c r="Q1414" s="603"/>
      <c r="R1414" s="603"/>
      <c r="S1414" s="603"/>
      <c r="T1414" s="604"/>
      <c r="AT1414" s="600" t="s">
        <v>205</v>
      </c>
      <c r="AU1414" s="600" t="s">
        <v>89</v>
      </c>
      <c r="AV1414" s="599" t="s">
        <v>11</v>
      </c>
      <c r="AW1414" s="599" t="s">
        <v>43</v>
      </c>
      <c r="AX1414" s="599" t="s">
        <v>82</v>
      </c>
      <c r="AY1414" s="600" t="s">
        <v>197</v>
      </c>
    </row>
    <row r="1415" spans="2:51" s="599" customFormat="1">
      <c r="B1415" s="598"/>
      <c r="D1415" s="594" t="s">
        <v>205</v>
      </c>
      <c r="E1415" s="600" t="s">
        <v>5</v>
      </c>
      <c r="F1415" s="601" t="s">
        <v>2742</v>
      </c>
      <c r="H1415" s="600" t="s">
        <v>5</v>
      </c>
      <c r="L1415" s="598"/>
      <c r="M1415" s="602"/>
      <c r="N1415" s="603"/>
      <c r="O1415" s="603"/>
      <c r="P1415" s="603"/>
      <c r="Q1415" s="603"/>
      <c r="R1415" s="603"/>
      <c r="S1415" s="603"/>
      <c r="T1415" s="604"/>
      <c r="AT1415" s="600" t="s">
        <v>205</v>
      </c>
      <c r="AU1415" s="600" t="s">
        <v>89</v>
      </c>
      <c r="AV1415" s="599" t="s">
        <v>11</v>
      </c>
      <c r="AW1415" s="599" t="s">
        <v>43</v>
      </c>
      <c r="AX1415" s="599" t="s">
        <v>82</v>
      </c>
      <c r="AY1415" s="600" t="s">
        <v>197</v>
      </c>
    </row>
    <row r="1416" spans="2:51" s="606" customFormat="1">
      <c r="B1416" s="605"/>
      <c r="D1416" s="594" t="s">
        <v>205</v>
      </c>
      <c r="E1416" s="607" t="s">
        <v>5</v>
      </c>
      <c r="F1416" s="608" t="s">
        <v>2743</v>
      </c>
      <c r="H1416" s="609">
        <v>-143.1</v>
      </c>
      <c r="L1416" s="605"/>
      <c r="M1416" s="610"/>
      <c r="N1416" s="611"/>
      <c r="O1416" s="611"/>
      <c r="P1416" s="611"/>
      <c r="Q1416" s="611"/>
      <c r="R1416" s="611"/>
      <c r="S1416" s="611"/>
      <c r="T1416" s="612"/>
      <c r="AT1416" s="607" t="s">
        <v>205</v>
      </c>
      <c r="AU1416" s="607" t="s">
        <v>89</v>
      </c>
      <c r="AV1416" s="606" t="s">
        <v>89</v>
      </c>
      <c r="AW1416" s="606" t="s">
        <v>43</v>
      </c>
      <c r="AX1416" s="606" t="s">
        <v>82</v>
      </c>
      <c r="AY1416" s="607" t="s">
        <v>197</v>
      </c>
    </row>
    <row r="1417" spans="2:51" s="606" customFormat="1">
      <c r="B1417" s="605"/>
      <c r="D1417" s="594" t="s">
        <v>205</v>
      </c>
      <c r="E1417" s="607" t="s">
        <v>5</v>
      </c>
      <c r="F1417" s="608" t="s">
        <v>2744</v>
      </c>
      <c r="H1417" s="609">
        <v>-37.44</v>
      </c>
      <c r="L1417" s="605"/>
      <c r="M1417" s="610"/>
      <c r="N1417" s="611"/>
      <c r="O1417" s="611"/>
      <c r="P1417" s="611"/>
      <c r="Q1417" s="611"/>
      <c r="R1417" s="611"/>
      <c r="S1417" s="611"/>
      <c r="T1417" s="612"/>
      <c r="AT1417" s="607" t="s">
        <v>205</v>
      </c>
      <c r="AU1417" s="607" t="s">
        <v>89</v>
      </c>
      <c r="AV1417" s="606" t="s">
        <v>89</v>
      </c>
      <c r="AW1417" s="606" t="s">
        <v>43</v>
      </c>
      <c r="AX1417" s="606" t="s">
        <v>82</v>
      </c>
      <c r="AY1417" s="607" t="s">
        <v>197</v>
      </c>
    </row>
    <row r="1418" spans="2:51" s="606" customFormat="1">
      <c r="B1418" s="605"/>
      <c r="D1418" s="594" t="s">
        <v>205</v>
      </c>
      <c r="E1418" s="607" t="s">
        <v>5</v>
      </c>
      <c r="F1418" s="608" t="s">
        <v>2745</v>
      </c>
      <c r="H1418" s="609">
        <v>-34.4</v>
      </c>
      <c r="L1418" s="605"/>
      <c r="M1418" s="610"/>
      <c r="N1418" s="611"/>
      <c r="O1418" s="611"/>
      <c r="P1418" s="611"/>
      <c r="Q1418" s="611"/>
      <c r="R1418" s="611"/>
      <c r="S1418" s="611"/>
      <c r="T1418" s="612"/>
      <c r="AT1418" s="607" t="s">
        <v>205</v>
      </c>
      <c r="AU1418" s="607" t="s">
        <v>89</v>
      </c>
      <c r="AV1418" s="606" t="s">
        <v>89</v>
      </c>
      <c r="AW1418" s="606" t="s">
        <v>43</v>
      </c>
      <c r="AX1418" s="606" t="s">
        <v>82</v>
      </c>
      <c r="AY1418" s="607" t="s">
        <v>197</v>
      </c>
    </row>
    <row r="1419" spans="2:51" s="606" customFormat="1">
      <c r="B1419" s="605"/>
      <c r="D1419" s="594" t="s">
        <v>205</v>
      </c>
      <c r="E1419" s="607" t="s">
        <v>5</v>
      </c>
      <c r="F1419" s="608" t="s">
        <v>2746</v>
      </c>
      <c r="H1419" s="609">
        <v>-12.96</v>
      </c>
      <c r="L1419" s="605"/>
      <c r="M1419" s="610"/>
      <c r="N1419" s="611"/>
      <c r="O1419" s="611"/>
      <c r="P1419" s="611"/>
      <c r="Q1419" s="611"/>
      <c r="R1419" s="611"/>
      <c r="S1419" s="611"/>
      <c r="T1419" s="612"/>
      <c r="AT1419" s="607" t="s">
        <v>205</v>
      </c>
      <c r="AU1419" s="607" t="s">
        <v>89</v>
      </c>
      <c r="AV1419" s="606" t="s">
        <v>89</v>
      </c>
      <c r="AW1419" s="606" t="s">
        <v>43</v>
      </c>
      <c r="AX1419" s="606" t="s">
        <v>82</v>
      </c>
      <c r="AY1419" s="607" t="s">
        <v>197</v>
      </c>
    </row>
    <row r="1420" spans="2:51" s="606" customFormat="1">
      <c r="B1420" s="605"/>
      <c r="D1420" s="594" t="s">
        <v>205</v>
      </c>
      <c r="E1420" s="607" t="s">
        <v>5</v>
      </c>
      <c r="F1420" s="608" t="s">
        <v>2747</v>
      </c>
      <c r="H1420" s="609">
        <v>-4.6879999999999997</v>
      </c>
      <c r="L1420" s="605"/>
      <c r="M1420" s="610"/>
      <c r="N1420" s="611"/>
      <c r="O1420" s="611"/>
      <c r="P1420" s="611"/>
      <c r="Q1420" s="611"/>
      <c r="R1420" s="611"/>
      <c r="S1420" s="611"/>
      <c r="T1420" s="612"/>
      <c r="AT1420" s="607" t="s">
        <v>205</v>
      </c>
      <c r="AU1420" s="607" t="s">
        <v>89</v>
      </c>
      <c r="AV1420" s="606" t="s">
        <v>89</v>
      </c>
      <c r="AW1420" s="606" t="s">
        <v>43</v>
      </c>
      <c r="AX1420" s="606" t="s">
        <v>82</v>
      </c>
      <c r="AY1420" s="607" t="s">
        <v>197</v>
      </c>
    </row>
    <row r="1421" spans="2:51" s="606" customFormat="1">
      <c r="B1421" s="605"/>
      <c r="D1421" s="594" t="s">
        <v>205</v>
      </c>
      <c r="E1421" s="607" t="s">
        <v>5</v>
      </c>
      <c r="F1421" s="608" t="s">
        <v>2748</v>
      </c>
      <c r="H1421" s="609">
        <v>-7.2</v>
      </c>
      <c r="L1421" s="605"/>
      <c r="M1421" s="610"/>
      <c r="N1421" s="611"/>
      <c r="O1421" s="611"/>
      <c r="P1421" s="611"/>
      <c r="Q1421" s="611"/>
      <c r="R1421" s="611"/>
      <c r="S1421" s="611"/>
      <c r="T1421" s="612"/>
      <c r="AT1421" s="607" t="s">
        <v>205</v>
      </c>
      <c r="AU1421" s="607" t="s">
        <v>89</v>
      </c>
      <c r="AV1421" s="606" t="s">
        <v>89</v>
      </c>
      <c r="AW1421" s="606" t="s">
        <v>43</v>
      </c>
      <c r="AX1421" s="606" t="s">
        <v>82</v>
      </c>
      <c r="AY1421" s="607" t="s">
        <v>197</v>
      </c>
    </row>
    <row r="1422" spans="2:51" s="606" customFormat="1">
      <c r="B1422" s="605"/>
      <c r="D1422" s="594" t="s">
        <v>205</v>
      </c>
      <c r="E1422" s="607" t="s">
        <v>5</v>
      </c>
      <c r="F1422" s="608" t="s">
        <v>2749</v>
      </c>
      <c r="H1422" s="609">
        <v>-3.6</v>
      </c>
      <c r="L1422" s="605"/>
      <c r="M1422" s="610"/>
      <c r="N1422" s="611"/>
      <c r="O1422" s="611"/>
      <c r="P1422" s="611"/>
      <c r="Q1422" s="611"/>
      <c r="R1422" s="611"/>
      <c r="S1422" s="611"/>
      <c r="T1422" s="612"/>
      <c r="AT1422" s="607" t="s">
        <v>205</v>
      </c>
      <c r="AU1422" s="607" t="s">
        <v>89</v>
      </c>
      <c r="AV1422" s="606" t="s">
        <v>89</v>
      </c>
      <c r="AW1422" s="606" t="s">
        <v>43</v>
      </c>
      <c r="AX1422" s="606" t="s">
        <v>82</v>
      </c>
      <c r="AY1422" s="607" t="s">
        <v>197</v>
      </c>
    </row>
    <row r="1423" spans="2:51" s="606" customFormat="1">
      <c r="B1423" s="605"/>
      <c r="D1423" s="594" t="s">
        <v>205</v>
      </c>
      <c r="E1423" s="607" t="s">
        <v>5</v>
      </c>
      <c r="F1423" s="608" t="s">
        <v>2750</v>
      </c>
      <c r="H1423" s="609">
        <v>-8.8000000000000007</v>
      </c>
      <c r="L1423" s="605"/>
      <c r="M1423" s="610"/>
      <c r="N1423" s="611"/>
      <c r="O1423" s="611"/>
      <c r="P1423" s="611"/>
      <c r="Q1423" s="611"/>
      <c r="R1423" s="611"/>
      <c r="S1423" s="611"/>
      <c r="T1423" s="612"/>
      <c r="AT1423" s="607" t="s">
        <v>205</v>
      </c>
      <c r="AU1423" s="607" t="s">
        <v>89</v>
      </c>
      <c r="AV1423" s="606" t="s">
        <v>89</v>
      </c>
      <c r="AW1423" s="606" t="s">
        <v>43</v>
      </c>
      <c r="AX1423" s="606" t="s">
        <v>82</v>
      </c>
      <c r="AY1423" s="607" t="s">
        <v>197</v>
      </c>
    </row>
    <row r="1424" spans="2:51" s="606" customFormat="1">
      <c r="B1424" s="605"/>
      <c r="D1424" s="594" t="s">
        <v>205</v>
      </c>
      <c r="E1424" s="607" t="s">
        <v>5</v>
      </c>
      <c r="F1424" s="608" t="s">
        <v>2751</v>
      </c>
      <c r="H1424" s="609">
        <v>-3.6</v>
      </c>
      <c r="L1424" s="605"/>
      <c r="M1424" s="610"/>
      <c r="N1424" s="611"/>
      <c r="O1424" s="611"/>
      <c r="P1424" s="611"/>
      <c r="Q1424" s="611"/>
      <c r="R1424" s="611"/>
      <c r="S1424" s="611"/>
      <c r="T1424" s="612"/>
      <c r="AT1424" s="607" t="s">
        <v>205</v>
      </c>
      <c r="AU1424" s="607" t="s">
        <v>89</v>
      </c>
      <c r="AV1424" s="606" t="s">
        <v>89</v>
      </c>
      <c r="AW1424" s="606" t="s">
        <v>43</v>
      </c>
      <c r="AX1424" s="606" t="s">
        <v>82</v>
      </c>
      <c r="AY1424" s="607" t="s">
        <v>197</v>
      </c>
    </row>
    <row r="1425" spans="2:51" s="606" customFormat="1">
      <c r="B1425" s="605"/>
      <c r="D1425" s="594" t="s">
        <v>205</v>
      </c>
      <c r="E1425" s="607" t="s">
        <v>5</v>
      </c>
      <c r="F1425" s="608" t="s">
        <v>2752</v>
      </c>
      <c r="H1425" s="609">
        <v>-5</v>
      </c>
      <c r="L1425" s="605"/>
      <c r="M1425" s="610"/>
      <c r="N1425" s="611"/>
      <c r="O1425" s="611"/>
      <c r="P1425" s="611"/>
      <c r="Q1425" s="611"/>
      <c r="R1425" s="611"/>
      <c r="S1425" s="611"/>
      <c r="T1425" s="612"/>
      <c r="AT1425" s="607" t="s">
        <v>205</v>
      </c>
      <c r="AU1425" s="607" t="s">
        <v>89</v>
      </c>
      <c r="AV1425" s="606" t="s">
        <v>89</v>
      </c>
      <c r="AW1425" s="606" t="s">
        <v>43</v>
      </c>
      <c r="AX1425" s="606" t="s">
        <v>82</v>
      </c>
      <c r="AY1425" s="607" t="s">
        <v>197</v>
      </c>
    </row>
    <row r="1426" spans="2:51" s="606" customFormat="1">
      <c r="B1426" s="605"/>
      <c r="D1426" s="594" t="s">
        <v>205</v>
      </c>
      <c r="E1426" s="607" t="s">
        <v>5</v>
      </c>
      <c r="F1426" s="608" t="s">
        <v>2753</v>
      </c>
      <c r="H1426" s="609">
        <v>-5</v>
      </c>
      <c r="L1426" s="605"/>
      <c r="M1426" s="610"/>
      <c r="N1426" s="611"/>
      <c r="O1426" s="611"/>
      <c r="P1426" s="611"/>
      <c r="Q1426" s="611"/>
      <c r="R1426" s="611"/>
      <c r="S1426" s="611"/>
      <c r="T1426" s="612"/>
      <c r="AT1426" s="607" t="s">
        <v>205</v>
      </c>
      <c r="AU1426" s="607" t="s">
        <v>89</v>
      </c>
      <c r="AV1426" s="606" t="s">
        <v>89</v>
      </c>
      <c r="AW1426" s="606" t="s">
        <v>43</v>
      </c>
      <c r="AX1426" s="606" t="s">
        <v>82</v>
      </c>
      <c r="AY1426" s="607" t="s">
        <v>197</v>
      </c>
    </row>
    <row r="1427" spans="2:51" s="606" customFormat="1">
      <c r="B1427" s="605"/>
      <c r="D1427" s="594" t="s">
        <v>205</v>
      </c>
      <c r="E1427" s="607" t="s">
        <v>5</v>
      </c>
      <c r="F1427" s="608" t="s">
        <v>2754</v>
      </c>
      <c r="H1427" s="609">
        <v>-3.5</v>
      </c>
      <c r="L1427" s="605"/>
      <c r="M1427" s="610"/>
      <c r="N1427" s="611"/>
      <c r="O1427" s="611"/>
      <c r="P1427" s="611"/>
      <c r="Q1427" s="611"/>
      <c r="R1427" s="611"/>
      <c r="S1427" s="611"/>
      <c r="T1427" s="612"/>
      <c r="AT1427" s="607" t="s">
        <v>205</v>
      </c>
      <c r="AU1427" s="607" t="s">
        <v>89</v>
      </c>
      <c r="AV1427" s="606" t="s">
        <v>89</v>
      </c>
      <c r="AW1427" s="606" t="s">
        <v>43</v>
      </c>
      <c r="AX1427" s="606" t="s">
        <v>82</v>
      </c>
      <c r="AY1427" s="607" t="s">
        <v>197</v>
      </c>
    </row>
    <row r="1428" spans="2:51" s="606" customFormat="1">
      <c r="B1428" s="605"/>
      <c r="D1428" s="594" t="s">
        <v>205</v>
      </c>
      <c r="E1428" s="607" t="s">
        <v>5</v>
      </c>
      <c r="F1428" s="608" t="s">
        <v>2755</v>
      </c>
      <c r="H1428" s="609">
        <v>-3</v>
      </c>
      <c r="L1428" s="605"/>
      <c r="M1428" s="610"/>
      <c r="N1428" s="611"/>
      <c r="O1428" s="611"/>
      <c r="P1428" s="611"/>
      <c r="Q1428" s="611"/>
      <c r="R1428" s="611"/>
      <c r="S1428" s="611"/>
      <c r="T1428" s="612"/>
      <c r="AT1428" s="607" t="s">
        <v>205</v>
      </c>
      <c r="AU1428" s="607" t="s">
        <v>89</v>
      </c>
      <c r="AV1428" s="606" t="s">
        <v>89</v>
      </c>
      <c r="AW1428" s="606" t="s">
        <v>43</v>
      </c>
      <c r="AX1428" s="606" t="s">
        <v>82</v>
      </c>
      <c r="AY1428" s="607" t="s">
        <v>197</v>
      </c>
    </row>
    <row r="1429" spans="2:51" s="606" customFormat="1">
      <c r="B1429" s="605"/>
      <c r="D1429" s="594" t="s">
        <v>205</v>
      </c>
      <c r="E1429" s="607" t="s">
        <v>5</v>
      </c>
      <c r="F1429" s="608" t="s">
        <v>2756</v>
      </c>
      <c r="H1429" s="609">
        <v>-3.125</v>
      </c>
      <c r="L1429" s="605"/>
      <c r="M1429" s="610"/>
      <c r="N1429" s="611"/>
      <c r="O1429" s="611"/>
      <c r="P1429" s="611"/>
      <c r="Q1429" s="611"/>
      <c r="R1429" s="611"/>
      <c r="S1429" s="611"/>
      <c r="T1429" s="612"/>
      <c r="AT1429" s="607" t="s">
        <v>205</v>
      </c>
      <c r="AU1429" s="607" t="s">
        <v>89</v>
      </c>
      <c r="AV1429" s="606" t="s">
        <v>89</v>
      </c>
      <c r="AW1429" s="606" t="s">
        <v>43</v>
      </c>
      <c r="AX1429" s="606" t="s">
        <v>82</v>
      </c>
      <c r="AY1429" s="607" t="s">
        <v>197</v>
      </c>
    </row>
    <row r="1430" spans="2:51" s="606" customFormat="1">
      <c r="B1430" s="605"/>
      <c r="D1430" s="594" t="s">
        <v>205</v>
      </c>
      <c r="E1430" s="607" t="s">
        <v>5</v>
      </c>
      <c r="F1430" s="608" t="s">
        <v>2757</v>
      </c>
      <c r="H1430" s="609">
        <v>-2.5</v>
      </c>
      <c r="L1430" s="605"/>
      <c r="M1430" s="610"/>
      <c r="N1430" s="611"/>
      <c r="O1430" s="611"/>
      <c r="P1430" s="611"/>
      <c r="Q1430" s="611"/>
      <c r="R1430" s="611"/>
      <c r="S1430" s="611"/>
      <c r="T1430" s="612"/>
      <c r="AT1430" s="607" t="s">
        <v>205</v>
      </c>
      <c r="AU1430" s="607" t="s">
        <v>89</v>
      </c>
      <c r="AV1430" s="606" t="s">
        <v>89</v>
      </c>
      <c r="AW1430" s="606" t="s">
        <v>43</v>
      </c>
      <c r="AX1430" s="606" t="s">
        <v>82</v>
      </c>
      <c r="AY1430" s="607" t="s">
        <v>197</v>
      </c>
    </row>
    <row r="1431" spans="2:51" s="606" customFormat="1">
      <c r="B1431" s="605"/>
      <c r="D1431" s="594" t="s">
        <v>205</v>
      </c>
      <c r="E1431" s="607" t="s">
        <v>5</v>
      </c>
      <c r="F1431" s="608" t="s">
        <v>2758</v>
      </c>
      <c r="H1431" s="609">
        <v>-3</v>
      </c>
      <c r="L1431" s="605"/>
      <c r="M1431" s="610"/>
      <c r="N1431" s="611"/>
      <c r="O1431" s="611"/>
      <c r="P1431" s="611"/>
      <c r="Q1431" s="611"/>
      <c r="R1431" s="611"/>
      <c r="S1431" s="611"/>
      <c r="T1431" s="612"/>
      <c r="AT1431" s="607" t="s">
        <v>205</v>
      </c>
      <c r="AU1431" s="607" t="s">
        <v>89</v>
      </c>
      <c r="AV1431" s="606" t="s">
        <v>89</v>
      </c>
      <c r="AW1431" s="606" t="s">
        <v>43</v>
      </c>
      <c r="AX1431" s="606" t="s">
        <v>82</v>
      </c>
      <c r="AY1431" s="607" t="s">
        <v>197</v>
      </c>
    </row>
    <row r="1432" spans="2:51" s="606" customFormat="1">
      <c r="B1432" s="605"/>
      <c r="D1432" s="594" t="s">
        <v>205</v>
      </c>
      <c r="E1432" s="607" t="s">
        <v>5</v>
      </c>
      <c r="F1432" s="608" t="s">
        <v>2759</v>
      </c>
      <c r="H1432" s="609">
        <v>-1.0940000000000001</v>
      </c>
      <c r="L1432" s="605"/>
      <c r="M1432" s="610"/>
      <c r="N1432" s="611"/>
      <c r="O1432" s="611"/>
      <c r="P1432" s="611"/>
      <c r="Q1432" s="611"/>
      <c r="R1432" s="611"/>
      <c r="S1432" s="611"/>
      <c r="T1432" s="612"/>
      <c r="AT1432" s="607" t="s">
        <v>205</v>
      </c>
      <c r="AU1432" s="607" t="s">
        <v>89</v>
      </c>
      <c r="AV1432" s="606" t="s">
        <v>89</v>
      </c>
      <c r="AW1432" s="606" t="s">
        <v>43</v>
      </c>
      <c r="AX1432" s="606" t="s">
        <v>82</v>
      </c>
      <c r="AY1432" s="607" t="s">
        <v>197</v>
      </c>
    </row>
    <row r="1433" spans="2:51" s="606" customFormat="1">
      <c r="B1433" s="605"/>
      <c r="D1433" s="594" t="s">
        <v>205</v>
      </c>
      <c r="E1433" s="607" t="s">
        <v>5</v>
      </c>
      <c r="F1433" s="608" t="s">
        <v>2760</v>
      </c>
      <c r="H1433" s="609">
        <v>-1.125</v>
      </c>
      <c r="L1433" s="605"/>
      <c r="M1433" s="610"/>
      <c r="N1433" s="611"/>
      <c r="O1433" s="611"/>
      <c r="P1433" s="611"/>
      <c r="Q1433" s="611"/>
      <c r="R1433" s="611"/>
      <c r="S1433" s="611"/>
      <c r="T1433" s="612"/>
      <c r="AT1433" s="607" t="s">
        <v>205</v>
      </c>
      <c r="AU1433" s="607" t="s">
        <v>89</v>
      </c>
      <c r="AV1433" s="606" t="s">
        <v>89</v>
      </c>
      <c r="AW1433" s="606" t="s">
        <v>43</v>
      </c>
      <c r="AX1433" s="606" t="s">
        <v>82</v>
      </c>
      <c r="AY1433" s="607" t="s">
        <v>197</v>
      </c>
    </row>
    <row r="1434" spans="2:51" s="606" customFormat="1">
      <c r="B1434" s="605"/>
      <c r="D1434" s="594" t="s">
        <v>205</v>
      </c>
      <c r="E1434" s="607" t="s">
        <v>5</v>
      </c>
      <c r="F1434" s="608" t="s">
        <v>2761</v>
      </c>
      <c r="H1434" s="609">
        <v>-1.5</v>
      </c>
      <c r="L1434" s="605"/>
      <c r="M1434" s="610"/>
      <c r="N1434" s="611"/>
      <c r="O1434" s="611"/>
      <c r="P1434" s="611"/>
      <c r="Q1434" s="611"/>
      <c r="R1434" s="611"/>
      <c r="S1434" s="611"/>
      <c r="T1434" s="612"/>
      <c r="AT1434" s="607" t="s">
        <v>205</v>
      </c>
      <c r="AU1434" s="607" t="s">
        <v>89</v>
      </c>
      <c r="AV1434" s="606" t="s">
        <v>89</v>
      </c>
      <c r="AW1434" s="606" t="s">
        <v>43</v>
      </c>
      <c r="AX1434" s="606" t="s">
        <v>82</v>
      </c>
      <c r="AY1434" s="607" t="s">
        <v>197</v>
      </c>
    </row>
    <row r="1435" spans="2:51" s="606" customFormat="1">
      <c r="B1435" s="605"/>
      <c r="D1435" s="594" t="s">
        <v>205</v>
      </c>
      <c r="E1435" s="607" t="s">
        <v>5</v>
      </c>
      <c r="F1435" s="608" t="s">
        <v>2762</v>
      </c>
      <c r="H1435" s="609">
        <v>-1.95</v>
      </c>
      <c r="L1435" s="605"/>
      <c r="M1435" s="610"/>
      <c r="N1435" s="611"/>
      <c r="O1435" s="611"/>
      <c r="P1435" s="611"/>
      <c r="Q1435" s="611"/>
      <c r="R1435" s="611"/>
      <c r="S1435" s="611"/>
      <c r="T1435" s="612"/>
      <c r="AT1435" s="607" t="s">
        <v>205</v>
      </c>
      <c r="AU1435" s="607" t="s">
        <v>89</v>
      </c>
      <c r="AV1435" s="606" t="s">
        <v>89</v>
      </c>
      <c r="AW1435" s="606" t="s">
        <v>43</v>
      </c>
      <c r="AX1435" s="606" t="s">
        <v>82</v>
      </c>
      <c r="AY1435" s="607" t="s">
        <v>197</v>
      </c>
    </row>
    <row r="1436" spans="2:51" s="606" customFormat="1">
      <c r="B1436" s="605"/>
      <c r="D1436" s="594" t="s">
        <v>205</v>
      </c>
      <c r="E1436" s="607" t="s">
        <v>5</v>
      </c>
      <c r="F1436" s="608" t="s">
        <v>2763</v>
      </c>
      <c r="H1436" s="609">
        <v>-3</v>
      </c>
      <c r="L1436" s="605"/>
      <c r="M1436" s="610"/>
      <c r="N1436" s="611"/>
      <c r="O1436" s="611"/>
      <c r="P1436" s="611"/>
      <c r="Q1436" s="611"/>
      <c r="R1436" s="611"/>
      <c r="S1436" s="611"/>
      <c r="T1436" s="612"/>
      <c r="AT1436" s="607" t="s">
        <v>205</v>
      </c>
      <c r="AU1436" s="607" t="s">
        <v>89</v>
      </c>
      <c r="AV1436" s="606" t="s">
        <v>89</v>
      </c>
      <c r="AW1436" s="606" t="s">
        <v>43</v>
      </c>
      <c r="AX1436" s="606" t="s">
        <v>82</v>
      </c>
      <c r="AY1436" s="607" t="s">
        <v>197</v>
      </c>
    </row>
    <row r="1437" spans="2:51" s="622" customFormat="1">
      <c r="B1437" s="621"/>
      <c r="D1437" s="594" t="s">
        <v>205</v>
      </c>
      <c r="E1437" s="623" t="s">
        <v>5</v>
      </c>
      <c r="F1437" s="624" t="s">
        <v>2055</v>
      </c>
      <c r="H1437" s="625">
        <v>-289.58199999999999</v>
      </c>
      <c r="L1437" s="621"/>
      <c r="M1437" s="626"/>
      <c r="N1437" s="627"/>
      <c r="O1437" s="627"/>
      <c r="P1437" s="627"/>
      <c r="Q1437" s="627"/>
      <c r="R1437" s="627"/>
      <c r="S1437" s="627"/>
      <c r="T1437" s="628"/>
      <c r="AT1437" s="623" t="s">
        <v>205</v>
      </c>
      <c r="AU1437" s="623" t="s">
        <v>89</v>
      </c>
      <c r="AV1437" s="622" t="s">
        <v>114</v>
      </c>
      <c r="AW1437" s="622" t="s">
        <v>43</v>
      </c>
      <c r="AX1437" s="622" t="s">
        <v>82</v>
      </c>
      <c r="AY1437" s="623" t="s">
        <v>197</v>
      </c>
    </row>
    <row r="1438" spans="2:51" s="599" customFormat="1">
      <c r="B1438" s="598"/>
      <c r="D1438" s="594" t="s">
        <v>205</v>
      </c>
      <c r="E1438" s="600" t="s">
        <v>5</v>
      </c>
      <c r="F1438" s="601" t="s">
        <v>982</v>
      </c>
      <c r="H1438" s="600" t="s">
        <v>5</v>
      </c>
      <c r="L1438" s="598"/>
      <c r="M1438" s="602"/>
      <c r="N1438" s="603"/>
      <c r="O1438" s="603"/>
      <c r="P1438" s="603"/>
      <c r="Q1438" s="603"/>
      <c r="R1438" s="603"/>
      <c r="S1438" s="603"/>
      <c r="T1438" s="604"/>
      <c r="AT1438" s="600" t="s">
        <v>205</v>
      </c>
      <c r="AU1438" s="600" t="s">
        <v>89</v>
      </c>
      <c r="AV1438" s="599" t="s">
        <v>11</v>
      </c>
      <c r="AW1438" s="599" t="s">
        <v>43</v>
      </c>
      <c r="AX1438" s="599" t="s">
        <v>82</v>
      </c>
      <c r="AY1438" s="600" t="s">
        <v>197</v>
      </c>
    </row>
    <row r="1439" spans="2:51" s="606" customFormat="1">
      <c r="B1439" s="605"/>
      <c r="D1439" s="594" t="s">
        <v>205</v>
      </c>
      <c r="E1439" s="607" t="s">
        <v>5</v>
      </c>
      <c r="F1439" s="608" t="s">
        <v>2764</v>
      </c>
      <c r="H1439" s="609">
        <v>54.06</v>
      </c>
      <c r="L1439" s="605"/>
      <c r="M1439" s="610"/>
      <c r="N1439" s="611"/>
      <c r="O1439" s="611"/>
      <c r="P1439" s="611"/>
      <c r="Q1439" s="611"/>
      <c r="R1439" s="611"/>
      <c r="S1439" s="611"/>
      <c r="T1439" s="612"/>
      <c r="AT1439" s="607" t="s">
        <v>205</v>
      </c>
      <c r="AU1439" s="607" t="s">
        <v>89</v>
      </c>
      <c r="AV1439" s="606" t="s">
        <v>89</v>
      </c>
      <c r="AW1439" s="606" t="s">
        <v>43</v>
      </c>
      <c r="AX1439" s="606" t="s">
        <v>82</v>
      </c>
      <c r="AY1439" s="607" t="s">
        <v>197</v>
      </c>
    </row>
    <row r="1440" spans="2:51" s="606" customFormat="1">
      <c r="B1440" s="605"/>
      <c r="D1440" s="594" t="s">
        <v>205</v>
      </c>
      <c r="E1440" s="607" t="s">
        <v>5</v>
      </c>
      <c r="F1440" s="608" t="s">
        <v>2765</v>
      </c>
      <c r="H1440" s="609">
        <v>22.88</v>
      </c>
      <c r="L1440" s="605"/>
      <c r="M1440" s="610"/>
      <c r="N1440" s="611"/>
      <c r="O1440" s="611"/>
      <c r="P1440" s="611"/>
      <c r="Q1440" s="611"/>
      <c r="R1440" s="611"/>
      <c r="S1440" s="611"/>
      <c r="T1440" s="612"/>
      <c r="AT1440" s="607" t="s">
        <v>205</v>
      </c>
      <c r="AU1440" s="607" t="s">
        <v>89</v>
      </c>
      <c r="AV1440" s="606" t="s">
        <v>89</v>
      </c>
      <c r="AW1440" s="606" t="s">
        <v>43</v>
      </c>
      <c r="AX1440" s="606" t="s">
        <v>82</v>
      </c>
      <c r="AY1440" s="607" t="s">
        <v>197</v>
      </c>
    </row>
    <row r="1441" spans="2:51" s="606" customFormat="1">
      <c r="B1441" s="605"/>
      <c r="D1441" s="594" t="s">
        <v>205</v>
      </c>
      <c r="E1441" s="607" t="s">
        <v>5</v>
      </c>
      <c r="F1441" s="608" t="s">
        <v>2766</v>
      </c>
      <c r="H1441" s="609">
        <v>10.08</v>
      </c>
      <c r="L1441" s="605"/>
      <c r="M1441" s="610"/>
      <c r="N1441" s="611"/>
      <c r="O1441" s="611"/>
      <c r="P1441" s="611"/>
      <c r="Q1441" s="611"/>
      <c r="R1441" s="611"/>
      <c r="S1441" s="611"/>
      <c r="T1441" s="612"/>
      <c r="AT1441" s="607" t="s">
        <v>205</v>
      </c>
      <c r="AU1441" s="607" t="s">
        <v>89</v>
      </c>
      <c r="AV1441" s="606" t="s">
        <v>89</v>
      </c>
      <c r="AW1441" s="606" t="s">
        <v>43</v>
      </c>
      <c r="AX1441" s="606" t="s">
        <v>82</v>
      </c>
      <c r="AY1441" s="607" t="s">
        <v>197</v>
      </c>
    </row>
    <row r="1442" spans="2:51" s="606" customFormat="1">
      <c r="B1442" s="605"/>
      <c r="D1442" s="594" t="s">
        <v>205</v>
      </c>
      <c r="E1442" s="607" t="s">
        <v>5</v>
      </c>
      <c r="F1442" s="608" t="s">
        <v>2767</v>
      </c>
      <c r="H1442" s="609">
        <v>10.08</v>
      </c>
      <c r="L1442" s="605"/>
      <c r="M1442" s="610"/>
      <c r="N1442" s="611"/>
      <c r="O1442" s="611"/>
      <c r="P1442" s="611"/>
      <c r="Q1442" s="611"/>
      <c r="R1442" s="611"/>
      <c r="S1442" s="611"/>
      <c r="T1442" s="612"/>
      <c r="AT1442" s="607" t="s">
        <v>205</v>
      </c>
      <c r="AU1442" s="607" t="s">
        <v>89</v>
      </c>
      <c r="AV1442" s="606" t="s">
        <v>89</v>
      </c>
      <c r="AW1442" s="606" t="s">
        <v>43</v>
      </c>
      <c r="AX1442" s="606" t="s">
        <v>82</v>
      </c>
      <c r="AY1442" s="607" t="s">
        <v>197</v>
      </c>
    </row>
    <row r="1443" spans="2:51" s="606" customFormat="1">
      <c r="B1443" s="605"/>
      <c r="D1443" s="594" t="s">
        <v>205</v>
      </c>
      <c r="E1443" s="607" t="s">
        <v>5</v>
      </c>
      <c r="F1443" s="608" t="s">
        <v>2768</v>
      </c>
      <c r="H1443" s="609">
        <v>2.75</v>
      </c>
      <c r="L1443" s="605"/>
      <c r="M1443" s="610"/>
      <c r="N1443" s="611"/>
      <c r="O1443" s="611"/>
      <c r="P1443" s="611"/>
      <c r="Q1443" s="611"/>
      <c r="R1443" s="611"/>
      <c r="S1443" s="611"/>
      <c r="T1443" s="612"/>
      <c r="AT1443" s="607" t="s">
        <v>205</v>
      </c>
      <c r="AU1443" s="607" t="s">
        <v>89</v>
      </c>
      <c r="AV1443" s="606" t="s">
        <v>89</v>
      </c>
      <c r="AW1443" s="606" t="s">
        <v>43</v>
      </c>
      <c r="AX1443" s="606" t="s">
        <v>82</v>
      </c>
      <c r="AY1443" s="607" t="s">
        <v>197</v>
      </c>
    </row>
    <row r="1444" spans="2:51" s="606" customFormat="1">
      <c r="B1444" s="605"/>
      <c r="D1444" s="594" t="s">
        <v>205</v>
      </c>
      <c r="E1444" s="607" t="s">
        <v>5</v>
      </c>
      <c r="F1444" s="608" t="s">
        <v>2769</v>
      </c>
      <c r="H1444" s="609">
        <v>2.76</v>
      </c>
      <c r="L1444" s="605"/>
      <c r="M1444" s="610"/>
      <c r="N1444" s="611"/>
      <c r="O1444" s="611"/>
      <c r="P1444" s="611"/>
      <c r="Q1444" s="611"/>
      <c r="R1444" s="611"/>
      <c r="S1444" s="611"/>
      <c r="T1444" s="612"/>
      <c r="AT1444" s="607" t="s">
        <v>205</v>
      </c>
      <c r="AU1444" s="607" t="s">
        <v>89</v>
      </c>
      <c r="AV1444" s="606" t="s">
        <v>89</v>
      </c>
      <c r="AW1444" s="606" t="s">
        <v>43</v>
      </c>
      <c r="AX1444" s="606" t="s">
        <v>82</v>
      </c>
      <c r="AY1444" s="607" t="s">
        <v>197</v>
      </c>
    </row>
    <row r="1445" spans="2:51" s="606" customFormat="1">
      <c r="B1445" s="605"/>
      <c r="D1445" s="594" t="s">
        <v>205</v>
      </c>
      <c r="E1445" s="607" t="s">
        <v>5</v>
      </c>
      <c r="F1445" s="608" t="s">
        <v>2770</v>
      </c>
      <c r="H1445" s="609">
        <v>2.16</v>
      </c>
      <c r="L1445" s="605"/>
      <c r="M1445" s="610"/>
      <c r="N1445" s="611"/>
      <c r="O1445" s="611"/>
      <c r="P1445" s="611"/>
      <c r="Q1445" s="611"/>
      <c r="R1445" s="611"/>
      <c r="S1445" s="611"/>
      <c r="T1445" s="612"/>
      <c r="AT1445" s="607" t="s">
        <v>205</v>
      </c>
      <c r="AU1445" s="607" t="s">
        <v>89</v>
      </c>
      <c r="AV1445" s="606" t="s">
        <v>89</v>
      </c>
      <c r="AW1445" s="606" t="s">
        <v>43</v>
      </c>
      <c r="AX1445" s="606" t="s">
        <v>82</v>
      </c>
      <c r="AY1445" s="607" t="s">
        <v>197</v>
      </c>
    </row>
    <row r="1446" spans="2:51" s="606" customFormat="1">
      <c r="B1446" s="605"/>
      <c r="D1446" s="594" t="s">
        <v>205</v>
      </c>
      <c r="E1446" s="607" t="s">
        <v>5</v>
      </c>
      <c r="F1446" s="608" t="s">
        <v>2771</v>
      </c>
      <c r="H1446" s="609">
        <v>4.08</v>
      </c>
      <c r="L1446" s="605"/>
      <c r="M1446" s="610"/>
      <c r="N1446" s="611"/>
      <c r="O1446" s="611"/>
      <c r="P1446" s="611"/>
      <c r="Q1446" s="611"/>
      <c r="R1446" s="611"/>
      <c r="S1446" s="611"/>
      <c r="T1446" s="612"/>
      <c r="AT1446" s="607" t="s">
        <v>205</v>
      </c>
      <c r="AU1446" s="607" t="s">
        <v>89</v>
      </c>
      <c r="AV1446" s="606" t="s">
        <v>89</v>
      </c>
      <c r="AW1446" s="606" t="s">
        <v>43</v>
      </c>
      <c r="AX1446" s="606" t="s">
        <v>82</v>
      </c>
      <c r="AY1446" s="607" t="s">
        <v>197</v>
      </c>
    </row>
    <row r="1447" spans="2:51" s="606" customFormat="1">
      <c r="B1447" s="605"/>
      <c r="D1447" s="594" t="s">
        <v>205</v>
      </c>
      <c r="E1447" s="607" t="s">
        <v>5</v>
      </c>
      <c r="F1447" s="608" t="s">
        <v>2772</v>
      </c>
      <c r="H1447" s="609">
        <v>2.88</v>
      </c>
      <c r="L1447" s="605"/>
      <c r="M1447" s="610"/>
      <c r="N1447" s="611"/>
      <c r="O1447" s="611"/>
      <c r="P1447" s="611"/>
      <c r="Q1447" s="611"/>
      <c r="R1447" s="611"/>
      <c r="S1447" s="611"/>
      <c r="T1447" s="612"/>
      <c r="AT1447" s="607" t="s">
        <v>205</v>
      </c>
      <c r="AU1447" s="607" t="s">
        <v>89</v>
      </c>
      <c r="AV1447" s="606" t="s">
        <v>89</v>
      </c>
      <c r="AW1447" s="606" t="s">
        <v>43</v>
      </c>
      <c r="AX1447" s="606" t="s">
        <v>82</v>
      </c>
      <c r="AY1447" s="607" t="s">
        <v>197</v>
      </c>
    </row>
    <row r="1448" spans="2:51" s="606" customFormat="1">
      <c r="B1448" s="605"/>
      <c r="D1448" s="594" t="s">
        <v>205</v>
      </c>
      <c r="E1448" s="607" t="s">
        <v>5</v>
      </c>
      <c r="F1448" s="608" t="s">
        <v>2773</v>
      </c>
      <c r="H1448" s="609">
        <v>1.8</v>
      </c>
      <c r="L1448" s="605"/>
      <c r="M1448" s="610"/>
      <c r="N1448" s="611"/>
      <c r="O1448" s="611"/>
      <c r="P1448" s="611"/>
      <c r="Q1448" s="611"/>
      <c r="R1448" s="611"/>
      <c r="S1448" s="611"/>
      <c r="T1448" s="612"/>
      <c r="AT1448" s="607" t="s">
        <v>205</v>
      </c>
      <c r="AU1448" s="607" t="s">
        <v>89</v>
      </c>
      <c r="AV1448" s="606" t="s">
        <v>89</v>
      </c>
      <c r="AW1448" s="606" t="s">
        <v>43</v>
      </c>
      <c r="AX1448" s="606" t="s">
        <v>82</v>
      </c>
      <c r="AY1448" s="607" t="s">
        <v>197</v>
      </c>
    </row>
    <row r="1449" spans="2:51" s="606" customFormat="1">
      <c r="B1449" s="605"/>
      <c r="D1449" s="594" t="s">
        <v>205</v>
      </c>
      <c r="E1449" s="607" t="s">
        <v>5</v>
      </c>
      <c r="F1449" s="608" t="s">
        <v>2774</v>
      </c>
      <c r="H1449" s="609">
        <v>1.8</v>
      </c>
      <c r="L1449" s="605"/>
      <c r="M1449" s="610"/>
      <c r="N1449" s="611"/>
      <c r="O1449" s="611"/>
      <c r="P1449" s="611"/>
      <c r="Q1449" s="611"/>
      <c r="R1449" s="611"/>
      <c r="S1449" s="611"/>
      <c r="T1449" s="612"/>
      <c r="AT1449" s="607" t="s">
        <v>205</v>
      </c>
      <c r="AU1449" s="607" t="s">
        <v>89</v>
      </c>
      <c r="AV1449" s="606" t="s">
        <v>89</v>
      </c>
      <c r="AW1449" s="606" t="s">
        <v>43</v>
      </c>
      <c r="AX1449" s="606" t="s">
        <v>82</v>
      </c>
      <c r="AY1449" s="607" t="s">
        <v>197</v>
      </c>
    </row>
    <row r="1450" spans="2:51" s="606" customFormat="1">
      <c r="B1450" s="605"/>
      <c r="D1450" s="594" t="s">
        <v>205</v>
      </c>
      <c r="E1450" s="607" t="s">
        <v>5</v>
      </c>
      <c r="F1450" s="608" t="s">
        <v>2775</v>
      </c>
      <c r="H1450" s="609">
        <v>1.1000000000000001</v>
      </c>
      <c r="L1450" s="605"/>
      <c r="M1450" s="610"/>
      <c r="N1450" s="611"/>
      <c r="O1450" s="611"/>
      <c r="P1450" s="611"/>
      <c r="Q1450" s="611"/>
      <c r="R1450" s="611"/>
      <c r="S1450" s="611"/>
      <c r="T1450" s="612"/>
      <c r="AT1450" s="607" t="s">
        <v>205</v>
      </c>
      <c r="AU1450" s="607" t="s">
        <v>89</v>
      </c>
      <c r="AV1450" s="606" t="s">
        <v>89</v>
      </c>
      <c r="AW1450" s="606" t="s">
        <v>43</v>
      </c>
      <c r="AX1450" s="606" t="s">
        <v>82</v>
      </c>
      <c r="AY1450" s="607" t="s">
        <v>197</v>
      </c>
    </row>
    <row r="1451" spans="2:51" s="606" customFormat="1">
      <c r="B1451" s="605"/>
      <c r="D1451" s="594" t="s">
        <v>205</v>
      </c>
      <c r="E1451" s="607" t="s">
        <v>5</v>
      </c>
      <c r="F1451" s="608" t="s">
        <v>2776</v>
      </c>
      <c r="H1451" s="609">
        <v>1</v>
      </c>
      <c r="L1451" s="605"/>
      <c r="M1451" s="610"/>
      <c r="N1451" s="611"/>
      <c r="O1451" s="611"/>
      <c r="P1451" s="611"/>
      <c r="Q1451" s="611"/>
      <c r="R1451" s="611"/>
      <c r="S1451" s="611"/>
      <c r="T1451" s="612"/>
      <c r="AT1451" s="607" t="s">
        <v>205</v>
      </c>
      <c r="AU1451" s="607" t="s">
        <v>89</v>
      </c>
      <c r="AV1451" s="606" t="s">
        <v>89</v>
      </c>
      <c r="AW1451" s="606" t="s">
        <v>43</v>
      </c>
      <c r="AX1451" s="606" t="s">
        <v>82</v>
      </c>
      <c r="AY1451" s="607" t="s">
        <v>197</v>
      </c>
    </row>
    <row r="1452" spans="2:51" s="606" customFormat="1">
      <c r="B1452" s="605"/>
      <c r="D1452" s="594" t="s">
        <v>205</v>
      </c>
      <c r="E1452" s="607" t="s">
        <v>5</v>
      </c>
      <c r="F1452" s="608" t="s">
        <v>2777</v>
      </c>
      <c r="H1452" s="609">
        <v>1</v>
      </c>
      <c r="L1452" s="605"/>
      <c r="M1452" s="610"/>
      <c r="N1452" s="611"/>
      <c r="O1452" s="611"/>
      <c r="P1452" s="611"/>
      <c r="Q1452" s="611"/>
      <c r="R1452" s="611"/>
      <c r="S1452" s="611"/>
      <c r="T1452" s="612"/>
      <c r="AT1452" s="607" t="s">
        <v>205</v>
      </c>
      <c r="AU1452" s="607" t="s">
        <v>89</v>
      </c>
      <c r="AV1452" s="606" t="s">
        <v>89</v>
      </c>
      <c r="AW1452" s="606" t="s">
        <v>43</v>
      </c>
      <c r="AX1452" s="606" t="s">
        <v>82</v>
      </c>
      <c r="AY1452" s="607" t="s">
        <v>197</v>
      </c>
    </row>
    <row r="1453" spans="2:51" s="606" customFormat="1">
      <c r="B1453" s="605"/>
      <c r="D1453" s="594" t="s">
        <v>205</v>
      </c>
      <c r="E1453" s="607" t="s">
        <v>5</v>
      </c>
      <c r="F1453" s="608" t="s">
        <v>2778</v>
      </c>
      <c r="H1453" s="609">
        <v>0.9</v>
      </c>
      <c r="L1453" s="605"/>
      <c r="M1453" s="610"/>
      <c r="N1453" s="611"/>
      <c r="O1453" s="611"/>
      <c r="P1453" s="611"/>
      <c r="Q1453" s="611"/>
      <c r="R1453" s="611"/>
      <c r="S1453" s="611"/>
      <c r="T1453" s="612"/>
      <c r="AT1453" s="607" t="s">
        <v>205</v>
      </c>
      <c r="AU1453" s="607" t="s">
        <v>89</v>
      </c>
      <c r="AV1453" s="606" t="s">
        <v>89</v>
      </c>
      <c r="AW1453" s="606" t="s">
        <v>43</v>
      </c>
      <c r="AX1453" s="606" t="s">
        <v>82</v>
      </c>
      <c r="AY1453" s="607" t="s">
        <v>197</v>
      </c>
    </row>
    <row r="1454" spans="2:51" s="606" customFormat="1">
      <c r="B1454" s="605"/>
      <c r="D1454" s="594" t="s">
        <v>205</v>
      </c>
      <c r="E1454" s="607" t="s">
        <v>5</v>
      </c>
      <c r="F1454" s="608" t="s">
        <v>2779</v>
      </c>
      <c r="H1454" s="609">
        <v>1</v>
      </c>
      <c r="L1454" s="605"/>
      <c r="M1454" s="610"/>
      <c r="N1454" s="611"/>
      <c r="O1454" s="611"/>
      <c r="P1454" s="611"/>
      <c r="Q1454" s="611"/>
      <c r="R1454" s="611"/>
      <c r="S1454" s="611"/>
      <c r="T1454" s="612"/>
      <c r="AT1454" s="607" t="s">
        <v>205</v>
      </c>
      <c r="AU1454" s="607" t="s">
        <v>89</v>
      </c>
      <c r="AV1454" s="606" t="s">
        <v>89</v>
      </c>
      <c r="AW1454" s="606" t="s">
        <v>43</v>
      </c>
      <c r="AX1454" s="606" t="s">
        <v>82</v>
      </c>
      <c r="AY1454" s="607" t="s">
        <v>197</v>
      </c>
    </row>
    <row r="1455" spans="2:51" s="606" customFormat="1">
      <c r="B1455" s="605"/>
      <c r="D1455" s="594" t="s">
        <v>205</v>
      </c>
      <c r="E1455" s="607" t="s">
        <v>5</v>
      </c>
      <c r="F1455" s="608" t="s">
        <v>2780</v>
      </c>
      <c r="H1455" s="609">
        <v>0.82499999999999996</v>
      </c>
      <c r="L1455" s="605"/>
      <c r="M1455" s="610"/>
      <c r="N1455" s="611"/>
      <c r="O1455" s="611"/>
      <c r="P1455" s="611"/>
      <c r="Q1455" s="611"/>
      <c r="R1455" s="611"/>
      <c r="S1455" s="611"/>
      <c r="T1455" s="612"/>
      <c r="AT1455" s="607" t="s">
        <v>205</v>
      </c>
      <c r="AU1455" s="607" t="s">
        <v>89</v>
      </c>
      <c r="AV1455" s="606" t="s">
        <v>89</v>
      </c>
      <c r="AW1455" s="606" t="s">
        <v>43</v>
      </c>
      <c r="AX1455" s="606" t="s">
        <v>82</v>
      </c>
      <c r="AY1455" s="607" t="s">
        <v>197</v>
      </c>
    </row>
    <row r="1456" spans="2:51" s="606" customFormat="1">
      <c r="B1456" s="605"/>
      <c r="D1456" s="594" t="s">
        <v>205</v>
      </c>
      <c r="E1456" s="607" t="s">
        <v>5</v>
      </c>
      <c r="F1456" s="608" t="s">
        <v>2781</v>
      </c>
      <c r="H1456" s="609">
        <v>0.6</v>
      </c>
      <c r="L1456" s="605"/>
      <c r="M1456" s="610"/>
      <c r="N1456" s="611"/>
      <c r="O1456" s="611"/>
      <c r="P1456" s="611"/>
      <c r="Q1456" s="611"/>
      <c r="R1456" s="611"/>
      <c r="S1456" s="611"/>
      <c r="T1456" s="612"/>
      <c r="AT1456" s="607" t="s">
        <v>205</v>
      </c>
      <c r="AU1456" s="607" t="s">
        <v>89</v>
      </c>
      <c r="AV1456" s="606" t="s">
        <v>89</v>
      </c>
      <c r="AW1456" s="606" t="s">
        <v>43</v>
      </c>
      <c r="AX1456" s="606" t="s">
        <v>82</v>
      </c>
      <c r="AY1456" s="607" t="s">
        <v>197</v>
      </c>
    </row>
    <row r="1457" spans="2:65" s="606" customFormat="1">
      <c r="B1457" s="605"/>
      <c r="D1457" s="594" t="s">
        <v>205</v>
      </c>
      <c r="E1457" s="607" t="s">
        <v>5</v>
      </c>
      <c r="F1457" s="608" t="s">
        <v>2782</v>
      </c>
      <c r="H1457" s="609">
        <v>1.1000000000000001</v>
      </c>
      <c r="L1457" s="605"/>
      <c r="M1457" s="610"/>
      <c r="N1457" s="611"/>
      <c r="O1457" s="611"/>
      <c r="P1457" s="611"/>
      <c r="Q1457" s="611"/>
      <c r="R1457" s="611"/>
      <c r="S1457" s="611"/>
      <c r="T1457" s="612"/>
      <c r="AT1457" s="607" t="s">
        <v>205</v>
      </c>
      <c r="AU1457" s="607" t="s">
        <v>89</v>
      </c>
      <c r="AV1457" s="606" t="s">
        <v>89</v>
      </c>
      <c r="AW1457" s="606" t="s">
        <v>43</v>
      </c>
      <c r="AX1457" s="606" t="s">
        <v>82</v>
      </c>
      <c r="AY1457" s="607" t="s">
        <v>197</v>
      </c>
    </row>
    <row r="1458" spans="2:65" s="606" customFormat="1">
      <c r="B1458" s="605"/>
      <c r="D1458" s="594" t="s">
        <v>205</v>
      </c>
      <c r="E1458" s="607" t="s">
        <v>5</v>
      </c>
      <c r="F1458" s="608" t="s">
        <v>2783</v>
      </c>
      <c r="H1458" s="609">
        <v>0.82</v>
      </c>
      <c r="L1458" s="605"/>
      <c r="M1458" s="610"/>
      <c r="N1458" s="611"/>
      <c r="O1458" s="611"/>
      <c r="P1458" s="611"/>
      <c r="Q1458" s="611"/>
      <c r="R1458" s="611"/>
      <c r="S1458" s="611"/>
      <c r="T1458" s="612"/>
      <c r="AT1458" s="607" t="s">
        <v>205</v>
      </c>
      <c r="AU1458" s="607" t="s">
        <v>89</v>
      </c>
      <c r="AV1458" s="606" t="s">
        <v>89</v>
      </c>
      <c r="AW1458" s="606" t="s">
        <v>43</v>
      </c>
      <c r="AX1458" s="606" t="s">
        <v>82</v>
      </c>
      <c r="AY1458" s="607" t="s">
        <v>197</v>
      </c>
    </row>
    <row r="1459" spans="2:65" s="606" customFormat="1">
      <c r="B1459" s="605"/>
      <c r="D1459" s="594" t="s">
        <v>205</v>
      </c>
      <c r="E1459" s="607" t="s">
        <v>5</v>
      </c>
      <c r="F1459" s="608" t="s">
        <v>2784</v>
      </c>
      <c r="H1459" s="609">
        <v>1</v>
      </c>
      <c r="L1459" s="605"/>
      <c r="M1459" s="610"/>
      <c r="N1459" s="611"/>
      <c r="O1459" s="611"/>
      <c r="P1459" s="611"/>
      <c r="Q1459" s="611"/>
      <c r="R1459" s="611"/>
      <c r="S1459" s="611"/>
      <c r="T1459" s="612"/>
      <c r="AT1459" s="607" t="s">
        <v>205</v>
      </c>
      <c r="AU1459" s="607" t="s">
        <v>89</v>
      </c>
      <c r="AV1459" s="606" t="s">
        <v>89</v>
      </c>
      <c r="AW1459" s="606" t="s">
        <v>43</v>
      </c>
      <c r="AX1459" s="606" t="s">
        <v>82</v>
      </c>
      <c r="AY1459" s="607" t="s">
        <v>197</v>
      </c>
    </row>
    <row r="1460" spans="2:65" s="622" customFormat="1">
      <c r="B1460" s="621"/>
      <c r="D1460" s="594" t="s">
        <v>205</v>
      </c>
      <c r="E1460" s="623" t="s">
        <v>5</v>
      </c>
      <c r="F1460" s="624" t="s">
        <v>2055</v>
      </c>
      <c r="H1460" s="625">
        <v>124.675</v>
      </c>
      <c r="L1460" s="621"/>
      <c r="M1460" s="626"/>
      <c r="N1460" s="627"/>
      <c r="O1460" s="627"/>
      <c r="P1460" s="627"/>
      <c r="Q1460" s="627"/>
      <c r="R1460" s="627"/>
      <c r="S1460" s="627"/>
      <c r="T1460" s="628"/>
      <c r="AT1460" s="623" t="s">
        <v>205</v>
      </c>
      <c r="AU1460" s="623" t="s">
        <v>89</v>
      </c>
      <c r="AV1460" s="622" t="s">
        <v>114</v>
      </c>
      <c r="AW1460" s="622" t="s">
        <v>43</v>
      </c>
      <c r="AX1460" s="622" t="s">
        <v>82</v>
      </c>
      <c r="AY1460" s="623" t="s">
        <v>197</v>
      </c>
    </row>
    <row r="1461" spans="2:65" s="614" customFormat="1">
      <c r="B1461" s="613"/>
      <c r="D1461" s="594" t="s">
        <v>205</v>
      </c>
      <c r="E1461" s="615" t="s">
        <v>5</v>
      </c>
      <c r="F1461" s="616" t="s">
        <v>210</v>
      </c>
      <c r="H1461" s="617">
        <v>5712.6819999999998</v>
      </c>
      <c r="L1461" s="613"/>
      <c r="M1461" s="618"/>
      <c r="N1461" s="619"/>
      <c r="O1461" s="619"/>
      <c r="P1461" s="619"/>
      <c r="Q1461" s="619"/>
      <c r="R1461" s="619"/>
      <c r="S1461" s="619"/>
      <c r="T1461" s="620"/>
      <c r="AT1461" s="615" t="s">
        <v>205</v>
      </c>
      <c r="AU1461" s="615" t="s">
        <v>89</v>
      </c>
      <c r="AV1461" s="614" t="s">
        <v>129</v>
      </c>
      <c r="AW1461" s="614" t="s">
        <v>43</v>
      </c>
      <c r="AX1461" s="614" t="s">
        <v>11</v>
      </c>
      <c r="AY1461" s="615" t="s">
        <v>197</v>
      </c>
    </row>
    <row r="1462" spans="2:65" s="492" customFormat="1" ht="25.5" customHeight="1">
      <c r="B1462" s="493"/>
      <c r="C1462" s="572" t="s">
        <v>1791</v>
      </c>
      <c r="D1462" s="572" t="s">
        <v>199</v>
      </c>
      <c r="E1462" s="573" t="s">
        <v>2785</v>
      </c>
      <c r="F1462" s="574" t="s">
        <v>2786</v>
      </c>
      <c r="G1462" s="575" t="s">
        <v>290</v>
      </c>
      <c r="H1462" s="576">
        <v>422.21600000000001</v>
      </c>
      <c r="I1462" s="7"/>
      <c r="J1462" s="577">
        <f>ROUND(I1462*H1462,0)</f>
        <v>0</v>
      </c>
      <c r="K1462" s="574" t="s">
        <v>203</v>
      </c>
      <c r="L1462" s="493"/>
      <c r="M1462" s="578" t="s">
        <v>5</v>
      </c>
      <c r="N1462" s="579" t="s">
        <v>53</v>
      </c>
      <c r="O1462" s="494"/>
      <c r="P1462" s="580">
        <f>O1462*H1462</f>
        <v>0</v>
      </c>
      <c r="Q1462" s="580">
        <v>1.4E-3</v>
      </c>
      <c r="R1462" s="580">
        <f>Q1462*H1462</f>
        <v>0.59110240000000003</v>
      </c>
      <c r="S1462" s="580">
        <v>0</v>
      </c>
      <c r="T1462" s="581">
        <f>S1462*H1462</f>
        <v>0</v>
      </c>
      <c r="AR1462" s="482" t="s">
        <v>129</v>
      </c>
      <c r="AT1462" s="482" t="s">
        <v>199</v>
      </c>
      <c r="AU1462" s="482" t="s">
        <v>89</v>
      </c>
      <c r="AY1462" s="482" t="s">
        <v>197</v>
      </c>
      <c r="BE1462" s="582">
        <f>IF(N1462="základní",J1462,0)</f>
        <v>0</v>
      </c>
      <c r="BF1462" s="582">
        <f>IF(N1462="snížená",J1462,0)</f>
        <v>0</v>
      </c>
      <c r="BG1462" s="582">
        <f>IF(N1462="zákl. přenesená",J1462,0)</f>
        <v>0</v>
      </c>
      <c r="BH1462" s="582">
        <f>IF(N1462="sníž. přenesená",J1462,0)</f>
        <v>0</v>
      </c>
      <c r="BI1462" s="582">
        <f>IF(N1462="nulová",J1462,0)</f>
        <v>0</v>
      </c>
      <c r="BJ1462" s="482" t="s">
        <v>11</v>
      </c>
      <c r="BK1462" s="582">
        <f>ROUND(I1462*H1462,0)</f>
        <v>0</v>
      </c>
      <c r="BL1462" s="482" t="s">
        <v>129</v>
      </c>
      <c r="BM1462" s="482" t="s">
        <v>2787</v>
      </c>
    </row>
    <row r="1463" spans="2:65" s="492" customFormat="1" ht="25.5" customHeight="1">
      <c r="B1463" s="493"/>
      <c r="C1463" s="572" t="s">
        <v>1893</v>
      </c>
      <c r="D1463" s="572" t="s">
        <v>199</v>
      </c>
      <c r="E1463" s="573" t="s">
        <v>2785</v>
      </c>
      <c r="F1463" s="574" t="s">
        <v>2786</v>
      </c>
      <c r="G1463" s="575" t="s">
        <v>290</v>
      </c>
      <c r="H1463" s="576">
        <v>804.08299999999997</v>
      </c>
      <c r="I1463" s="7"/>
      <c r="J1463" s="577">
        <f>ROUND(I1463*H1463,0)</f>
        <v>0</v>
      </c>
      <c r="K1463" s="574" t="s">
        <v>203</v>
      </c>
      <c r="L1463" s="493"/>
      <c r="M1463" s="578" t="s">
        <v>5</v>
      </c>
      <c r="N1463" s="579" t="s">
        <v>53</v>
      </c>
      <c r="O1463" s="494"/>
      <c r="P1463" s="580">
        <f>O1463*H1463</f>
        <v>0</v>
      </c>
      <c r="Q1463" s="580">
        <v>1.4E-3</v>
      </c>
      <c r="R1463" s="580">
        <f>Q1463*H1463</f>
        <v>1.1257162000000001</v>
      </c>
      <c r="S1463" s="580">
        <v>0</v>
      </c>
      <c r="T1463" s="581">
        <f>S1463*H1463</f>
        <v>0</v>
      </c>
      <c r="AR1463" s="482" t="s">
        <v>129</v>
      </c>
      <c r="AT1463" s="482" t="s">
        <v>199</v>
      </c>
      <c r="AU1463" s="482" t="s">
        <v>89</v>
      </c>
      <c r="AY1463" s="482" t="s">
        <v>197</v>
      </c>
      <c r="BE1463" s="582">
        <f>IF(N1463="základní",J1463,0)</f>
        <v>0</v>
      </c>
      <c r="BF1463" s="582">
        <f>IF(N1463="snížená",J1463,0)</f>
        <v>0</v>
      </c>
      <c r="BG1463" s="582">
        <f>IF(N1463="zákl. přenesená",J1463,0)</f>
        <v>0</v>
      </c>
      <c r="BH1463" s="582">
        <f>IF(N1463="sníž. přenesená",J1463,0)</f>
        <v>0</v>
      </c>
      <c r="BI1463" s="582">
        <f>IF(N1463="nulová",J1463,0)</f>
        <v>0</v>
      </c>
      <c r="BJ1463" s="482" t="s">
        <v>11</v>
      </c>
      <c r="BK1463" s="582">
        <f>ROUND(I1463*H1463,0)</f>
        <v>0</v>
      </c>
      <c r="BL1463" s="482" t="s">
        <v>129</v>
      </c>
      <c r="BM1463" s="482" t="s">
        <v>2788</v>
      </c>
    </row>
    <row r="1464" spans="2:65" s="599" customFormat="1">
      <c r="B1464" s="598"/>
      <c r="D1464" s="594" t="s">
        <v>205</v>
      </c>
      <c r="E1464" s="600" t="s">
        <v>5</v>
      </c>
      <c r="F1464" s="601" t="s">
        <v>215</v>
      </c>
      <c r="H1464" s="600" t="s">
        <v>5</v>
      </c>
      <c r="L1464" s="598"/>
      <c r="M1464" s="602"/>
      <c r="N1464" s="603"/>
      <c r="O1464" s="603"/>
      <c r="P1464" s="603"/>
      <c r="Q1464" s="603"/>
      <c r="R1464" s="603"/>
      <c r="S1464" s="603"/>
      <c r="T1464" s="604"/>
      <c r="AT1464" s="600" t="s">
        <v>205</v>
      </c>
      <c r="AU1464" s="600" t="s">
        <v>89</v>
      </c>
      <c r="AV1464" s="599" t="s">
        <v>11</v>
      </c>
      <c r="AW1464" s="599" t="s">
        <v>43</v>
      </c>
      <c r="AX1464" s="599" t="s">
        <v>82</v>
      </c>
      <c r="AY1464" s="600" t="s">
        <v>197</v>
      </c>
    </row>
    <row r="1465" spans="2:65" s="599" customFormat="1">
      <c r="B1465" s="598"/>
      <c r="D1465" s="594" t="s">
        <v>205</v>
      </c>
      <c r="E1465" s="600" t="s">
        <v>5</v>
      </c>
      <c r="F1465" s="601" t="s">
        <v>953</v>
      </c>
      <c r="H1465" s="600" t="s">
        <v>5</v>
      </c>
      <c r="L1465" s="598"/>
      <c r="M1465" s="602"/>
      <c r="N1465" s="603"/>
      <c r="O1465" s="603"/>
      <c r="P1465" s="603"/>
      <c r="Q1465" s="603"/>
      <c r="R1465" s="603"/>
      <c r="S1465" s="603"/>
      <c r="T1465" s="604"/>
      <c r="AT1465" s="600" t="s">
        <v>205</v>
      </c>
      <c r="AU1465" s="600" t="s">
        <v>89</v>
      </c>
      <c r="AV1465" s="599" t="s">
        <v>11</v>
      </c>
      <c r="AW1465" s="599" t="s">
        <v>43</v>
      </c>
      <c r="AX1465" s="599" t="s">
        <v>82</v>
      </c>
      <c r="AY1465" s="600" t="s">
        <v>197</v>
      </c>
    </row>
    <row r="1466" spans="2:65" s="606" customFormat="1">
      <c r="B1466" s="605"/>
      <c r="D1466" s="594" t="s">
        <v>205</v>
      </c>
      <c r="E1466" s="607" t="s">
        <v>5</v>
      </c>
      <c r="F1466" s="608" t="s">
        <v>954</v>
      </c>
      <c r="H1466" s="609">
        <v>205.45599999999999</v>
      </c>
      <c r="L1466" s="605"/>
      <c r="M1466" s="610"/>
      <c r="N1466" s="611"/>
      <c r="O1466" s="611"/>
      <c r="P1466" s="611"/>
      <c r="Q1466" s="611"/>
      <c r="R1466" s="611"/>
      <c r="S1466" s="611"/>
      <c r="T1466" s="612"/>
      <c r="AT1466" s="607" t="s">
        <v>205</v>
      </c>
      <c r="AU1466" s="607" t="s">
        <v>89</v>
      </c>
      <c r="AV1466" s="606" t="s">
        <v>89</v>
      </c>
      <c r="AW1466" s="606" t="s">
        <v>43</v>
      </c>
      <c r="AX1466" s="606" t="s">
        <v>82</v>
      </c>
      <c r="AY1466" s="607" t="s">
        <v>197</v>
      </c>
    </row>
    <row r="1467" spans="2:65" s="599" customFormat="1">
      <c r="B1467" s="598"/>
      <c r="D1467" s="594" t="s">
        <v>205</v>
      </c>
      <c r="E1467" s="600" t="s">
        <v>5</v>
      </c>
      <c r="F1467" s="601" t="s">
        <v>955</v>
      </c>
      <c r="H1467" s="600" t="s">
        <v>5</v>
      </c>
      <c r="L1467" s="598"/>
      <c r="M1467" s="602"/>
      <c r="N1467" s="603"/>
      <c r="O1467" s="603"/>
      <c r="P1467" s="603"/>
      <c r="Q1467" s="603"/>
      <c r="R1467" s="603"/>
      <c r="S1467" s="603"/>
      <c r="T1467" s="604"/>
      <c r="AT1467" s="600" t="s">
        <v>205</v>
      </c>
      <c r="AU1467" s="600" t="s">
        <v>89</v>
      </c>
      <c r="AV1467" s="599" t="s">
        <v>11</v>
      </c>
      <c r="AW1467" s="599" t="s">
        <v>43</v>
      </c>
      <c r="AX1467" s="599" t="s">
        <v>82</v>
      </c>
      <c r="AY1467" s="600" t="s">
        <v>197</v>
      </c>
    </row>
    <row r="1468" spans="2:65" s="606" customFormat="1">
      <c r="B1468" s="605"/>
      <c r="D1468" s="594" t="s">
        <v>205</v>
      </c>
      <c r="E1468" s="607" t="s">
        <v>5</v>
      </c>
      <c r="F1468" s="608" t="s">
        <v>956</v>
      </c>
      <c r="H1468" s="609">
        <v>61.061999999999998</v>
      </c>
      <c r="L1468" s="605"/>
      <c r="M1468" s="610"/>
      <c r="N1468" s="611"/>
      <c r="O1468" s="611"/>
      <c r="P1468" s="611"/>
      <c r="Q1468" s="611"/>
      <c r="R1468" s="611"/>
      <c r="S1468" s="611"/>
      <c r="T1468" s="612"/>
      <c r="AT1468" s="607" t="s">
        <v>205</v>
      </c>
      <c r="AU1468" s="607" t="s">
        <v>89</v>
      </c>
      <c r="AV1468" s="606" t="s">
        <v>89</v>
      </c>
      <c r="AW1468" s="606" t="s">
        <v>43</v>
      </c>
      <c r="AX1468" s="606" t="s">
        <v>82</v>
      </c>
      <c r="AY1468" s="607" t="s">
        <v>197</v>
      </c>
    </row>
    <row r="1469" spans="2:65" s="599" customFormat="1">
      <c r="B1469" s="598"/>
      <c r="D1469" s="594" t="s">
        <v>205</v>
      </c>
      <c r="E1469" s="600" t="s">
        <v>5</v>
      </c>
      <c r="F1469" s="601" t="s">
        <v>957</v>
      </c>
      <c r="H1469" s="600" t="s">
        <v>5</v>
      </c>
      <c r="L1469" s="598"/>
      <c r="M1469" s="602"/>
      <c r="N1469" s="603"/>
      <c r="O1469" s="603"/>
      <c r="P1469" s="603"/>
      <c r="Q1469" s="603"/>
      <c r="R1469" s="603"/>
      <c r="S1469" s="603"/>
      <c r="T1469" s="604"/>
      <c r="AT1469" s="600" t="s">
        <v>205</v>
      </c>
      <c r="AU1469" s="600" t="s">
        <v>89</v>
      </c>
      <c r="AV1469" s="599" t="s">
        <v>11</v>
      </c>
      <c r="AW1469" s="599" t="s">
        <v>43</v>
      </c>
      <c r="AX1469" s="599" t="s">
        <v>82</v>
      </c>
      <c r="AY1469" s="600" t="s">
        <v>197</v>
      </c>
    </row>
    <row r="1470" spans="2:65" s="606" customFormat="1">
      <c r="B1470" s="605"/>
      <c r="D1470" s="594" t="s">
        <v>205</v>
      </c>
      <c r="E1470" s="607" t="s">
        <v>5</v>
      </c>
      <c r="F1470" s="608" t="s">
        <v>958</v>
      </c>
      <c r="H1470" s="609">
        <v>153.36500000000001</v>
      </c>
      <c r="L1470" s="605"/>
      <c r="M1470" s="610"/>
      <c r="N1470" s="611"/>
      <c r="O1470" s="611"/>
      <c r="P1470" s="611"/>
      <c r="Q1470" s="611"/>
      <c r="R1470" s="611"/>
      <c r="S1470" s="611"/>
      <c r="T1470" s="612"/>
      <c r="AT1470" s="607" t="s">
        <v>205</v>
      </c>
      <c r="AU1470" s="607" t="s">
        <v>89</v>
      </c>
      <c r="AV1470" s="606" t="s">
        <v>89</v>
      </c>
      <c r="AW1470" s="606" t="s">
        <v>43</v>
      </c>
      <c r="AX1470" s="606" t="s">
        <v>82</v>
      </c>
      <c r="AY1470" s="607" t="s">
        <v>197</v>
      </c>
    </row>
    <row r="1471" spans="2:65" s="599" customFormat="1">
      <c r="B1471" s="598"/>
      <c r="D1471" s="594" t="s">
        <v>205</v>
      </c>
      <c r="E1471" s="600" t="s">
        <v>5</v>
      </c>
      <c r="F1471" s="601" t="s">
        <v>959</v>
      </c>
      <c r="H1471" s="600" t="s">
        <v>5</v>
      </c>
      <c r="L1471" s="598"/>
      <c r="M1471" s="602"/>
      <c r="N1471" s="603"/>
      <c r="O1471" s="603"/>
      <c r="P1471" s="603"/>
      <c r="Q1471" s="603"/>
      <c r="R1471" s="603"/>
      <c r="S1471" s="603"/>
      <c r="T1471" s="604"/>
      <c r="AT1471" s="600" t="s">
        <v>205</v>
      </c>
      <c r="AU1471" s="600" t="s">
        <v>89</v>
      </c>
      <c r="AV1471" s="599" t="s">
        <v>11</v>
      </c>
      <c r="AW1471" s="599" t="s">
        <v>43</v>
      </c>
      <c r="AX1471" s="599" t="s">
        <v>82</v>
      </c>
      <c r="AY1471" s="600" t="s">
        <v>197</v>
      </c>
    </row>
    <row r="1472" spans="2:65" s="606" customFormat="1">
      <c r="B1472" s="605"/>
      <c r="D1472" s="594" t="s">
        <v>205</v>
      </c>
      <c r="E1472" s="607" t="s">
        <v>5</v>
      </c>
      <c r="F1472" s="608" t="s">
        <v>960</v>
      </c>
      <c r="H1472" s="609">
        <v>60.401000000000003</v>
      </c>
      <c r="L1472" s="605"/>
      <c r="M1472" s="610"/>
      <c r="N1472" s="611"/>
      <c r="O1472" s="611"/>
      <c r="P1472" s="611"/>
      <c r="Q1472" s="611"/>
      <c r="R1472" s="611"/>
      <c r="S1472" s="611"/>
      <c r="T1472" s="612"/>
      <c r="AT1472" s="607" t="s">
        <v>205</v>
      </c>
      <c r="AU1472" s="607" t="s">
        <v>89</v>
      </c>
      <c r="AV1472" s="606" t="s">
        <v>89</v>
      </c>
      <c r="AW1472" s="606" t="s">
        <v>43</v>
      </c>
      <c r="AX1472" s="606" t="s">
        <v>82</v>
      </c>
      <c r="AY1472" s="607" t="s">
        <v>197</v>
      </c>
    </row>
    <row r="1473" spans="2:65" s="599" customFormat="1">
      <c r="B1473" s="598"/>
      <c r="D1473" s="594" t="s">
        <v>205</v>
      </c>
      <c r="E1473" s="600" t="s">
        <v>5</v>
      </c>
      <c r="F1473" s="601" t="s">
        <v>961</v>
      </c>
      <c r="H1473" s="600" t="s">
        <v>5</v>
      </c>
      <c r="L1473" s="598"/>
      <c r="M1473" s="602"/>
      <c r="N1473" s="603"/>
      <c r="O1473" s="603"/>
      <c r="P1473" s="603"/>
      <c r="Q1473" s="603"/>
      <c r="R1473" s="603"/>
      <c r="S1473" s="603"/>
      <c r="T1473" s="604"/>
      <c r="AT1473" s="600" t="s">
        <v>205</v>
      </c>
      <c r="AU1473" s="600" t="s">
        <v>89</v>
      </c>
      <c r="AV1473" s="599" t="s">
        <v>11</v>
      </c>
      <c r="AW1473" s="599" t="s">
        <v>43</v>
      </c>
      <c r="AX1473" s="599" t="s">
        <v>82</v>
      </c>
      <c r="AY1473" s="600" t="s">
        <v>197</v>
      </c>
    </row>
    <row r="1474" spans="2:65" s="606" customFormat="1">
      <c r="B1474" s="605"/>
      <c r="D1474" s="594" t="s">
        <v>205</v>
      </c>
      <c r="E1474" s="607" t="s">
        <v>5</v>
      </c>
      <c r="F1474" s="608" t="s">
        <v>962</v>
      </c>
      <c r="H1474" s="609">
        <v>49.987000000000002</v>
      </c>
      <c r="L1474" s="605"/>
      <c r="M1474" s="610"/>
      <c r="N1474" s="611"/>
      <c r="O1474" s="611"/>
      <c r="P1474" s="611"/>
      <c r="Q1474" s="611"/>
      <c r="R1474" s="611"/>
      <c r="S1474" s="611"/>
      <c r="T1474" s="612"/>
      <c r="AT1474" s="607" t="s">
        <v>205</v>
      </c>
      <c r="AU1474" s="607" t="s">
        <v>89</v>
      </c>
      <c r="AV1474" s="606" t="s">
        <v>89</v>
      </c>
      <c r="AW1474" s="606" t="s">
        <v>43</v>
      </c>
      <c r="AX1474" s="606" t="s">
        <v>82</v>
      </c>
      <c r="AY1474" s="607" t="s">
        <v>197</v>
      </c>
    </row>
    <row r="1475" spans="2:65" s="599" customFormat="1">
      <c r="B1475" s="598"/>
      <c r="D1475" s="594" t="s">
        <v>205</v>
      </c>
      <c r="E1475" s="600" t="s">
        <v>5</v>
      </c>
      <c r="F1475" s="601" t="s">
        <v>963</v>
      </c>
      <c r="H1475" s="600" t="s">
        <v>5</v>
      </c>
      <c r="L1475" s="598"/>
      <c r="M1475" s="602"/>
      <c r="N1475" s="603"/>
      <c r="O1475" s="603"/>
      <c r="P1475" s="603"/>
      <c r="Q1475" s="603"/>
      <c r="R1475" s="603"/>
      <c r="S1475" s="603"/>
      <c r="T1475" s="604"/>
      <c r="AT1475" s="600" t="s">
        <v>205</v>
      </c>
      <c r="AU1475" s="600" t="s">
        <v>89</v>
      </c>
      <c r="AV1475" s="599" t="s">
        <v>11</v>
      </c>
      <c r="AW1475" s="599" t="s">
        <v>43</v>
      </c>
      <c r="AX1475" s="599" t="s">
        <v>82</v>
      </c>
      <c r="AY1475" s="600" t="s">
        <v>197</v>
      </c>
    </row>
    <row r="1476" spans="2:65" s="606" customFormat="1">
      <c r="B1476" s="605"/>
      <c r="D1476" s="594" t="s">
        <v>205</v>
      </c>
      <c r="E1476" s="607" t="s">
        <v>5</v>
      </c>
      <c r="F1476" s="608" t="s">
        <v>964</v>
      </c>
      <c r="H1476" s="609">
        <v>57.353000000000002</v>
      </c>
      <c r="L1476" s="605"/>
      <c r="M1476" s="610"/>
      <c r="N1476" s="611"/>
      <c r="O1476" s="611"/>
      <c r="P1476" s="611"/>
      <c r="Q1476" s="611"/>
      <c r="R1476" s="611"/>
      <c r="S1476" s="611"/>
      <c r="T1476" s="612"/>
      <c r="AT1476" s="607" t="s">
        <v>205</v>
      </c>
      <c r="AU1476" s="607" t="s">
        <v>89</v>
      </c>
      <c r="AV1476" s="606" t="s">
        <v>89</v>
      </c>
      <c r="AW1476" s="606" t="s">
        <v>43</v>
      </c>
      <c r="AX1476" s="606" t="s">
        <v>82</v>
      </c>
      <c r="AY1476" s="607" t="s">
        <v>197</v>
      </c>
    </row>
    <row r="1477" spans="2:65" s="599" customFormat="1">
      <c r="B1477" s="598"/>
      <c r="D1477" s="594" t="s">
        <v>205</v>
      </c>
      <c r="E1477" s="600" t="s">
        <v>5</v>
      </c>
      <c r="F1477" s="601" t="s">
        <v>965</v>
      </c>
      <c r="H1477" s="600" t="s">
        <v>5</v>
      </c>
      <c r="L1477" s="598"/>
      <c r="M1477" s="602"/>
      <c r="N1477" s="603"/>
      <c r="O1477" s="603"/>
      <c r="P1477" s="603"/>
      <c r="Q1477" s="603"/>
      <c r="R1477" s="603"/>
      <c r="S1477" s="603"/>
      <c r="T1477" s="604"/>
      <c r="AT1477" s="600" t="s">
        <v>205</v>
      </c>
      <c r="AU1477" s="600" t="s">
        <v>89</v>
      </c>
      <c r="AV1477" s="599" t="s">
        <v>11</v>
      </c>
      <c r="AW1477" s="599" t="s">
        <v>43</v>
      </c>
      <c r="AX1477" s="599" t="s">
        <v>82</v>
      </c>
      <c r="AY1477" s="600" t="s">
        <v>197</v>
      </c>
    </row>
    <row r="1478" spans="2:65" s="606" customFormat="1">
      <c r="B1478" s="605"/>
      <c r="D1478" s="594" t="s">
        <v>205</v>
      </c>
      <c r="E1478" s="607" t="s">
        <v>5</v>
      </c>
      <c r="F1478" s="608" t="s">
        <v>966</v>
      </c>
      <c r="H1478" s="609">
        <v>39.167000000000002</v>
      </c>
      <c r="L1478" s="605"/>
      <c r="M1478" s="610"/>
      <c r="N1478" s="611"/>
      <c r="O1478" s="611"/>
      <c r="P1478" s="611"/>
      <c r="Q1478" s="611"/>
      <c r="R1478" s="611"/>
      <c r="S1478" s="611"/>
      <c r="T1478" s="612"/>
      <c r="AT1478" s="607" t="s">
        <v>205</v>
      </c>
      <c r="AU1478" s="607" t="s">
        <v>89</v>
      </c>
      <c r="AV1478" s="606" t="s">
        <v>89</v>
      </c>
      <c r="AW1478" s="606" t="s">
        <v>43</v>
      </c>
      <c r="AX1478" s="606" t="s">
        <v>82</v>
      </c>
      <c r="AY1478" s="607" t="s">
        <v>197</v>
      </c>
    </row>
    <row r="1479" spans="2:65" s="599" customFormat="1">
      <c r="B1479" s="598"/>
      <c r="D1479" s="594" t="s">
        <v>205</v>
      </c>
      <c r="E1479" s="600" t="s">
        <v>5</v>
      </c>
      <c r="F1479" s="601" t="s">
        <v>967</v>
      </c>
      <c r="H1479" s="600" t="s">
        <v>5</v>
      </c>
      <c r="L1479" s="598"/>
      <c r="M1479" s="602"/>
      <c r="N1479" s="603"/>
      <c r="O1479" s="603"/>
      <c r="P1479" s="603"/>
      <c r="Q1479" s="603"/>
      <c r="R1479" s="603"/>
      <c r="S1479" s="603"/>
      <c r="T1479" s="604"/>
      <c r="AT1479" s="600" t="s">
        <v>205</v>
      </c>
      <c r="AU1479" s="600" t="s">
        <v>89</v>
      </c>
      <c r="AV1479" s="599" t="s">
        <v>11</v>
      </c>
      <c r="AW1479" s="599" t="s">
        <v>43</v>
      </c>
      <c r="AX1479" s="599" t="s">
        <v>82</v>
      </c>
      <c r="AY1479" s="600" t="s">
        <v>197</v>
      </c>
    </row>
    <row r="1480" spans="2:65" s="606" customFormat="1">
      <c r="B1480" s="605"/>
      <c r="D1480" s="594" t="s">
        <v>205</v>
      </c>
      <c r="E1480" s="607" t="s">
        <v>5</v>
      </c>
      <c r="F1480" s="608" t="s">
        <v>968</v>
      </c>
      <c r="H1480" s="609">
        <v>53.034999999999997</v>
      </c>
      <c r="L1480" s="605"/>
      <c r="M1480" s="610"/>
      <c r="N1480" s="611"/>
      <c r="O1480" s="611"/>
      <c r="P1480" s="611"/>
      <c r="Q1480" s="611"/>
      <c r="R1480" s="611"/>
      <c r="S1480" s="611"/>
      <c r="T1480" s="612"/>
      <c r="AT1480" s="607" t="s">
        <v>205</v>
      </c>
      <c r="AU1480" s="607" t="s">
        <v>89</v>
      </c>
      <c r="AV1480" s="606" t="s">
        <v>89</v>
      </c>
      <c r="AW1480" s="606" t="s">
        <v>43</v>
      </c>
      <c r="AX1480" s="606" t="s">
        <v>82</v>
      </c>
      <c r="AY1480" s="607" t="s">
        <v>197</v>
      </c>
    </row>
    <row r="1481" spans="2:65" s="599" customFormat="1">
      <c r="B1481" s="598"/>
      <c r="D1481" s="594" t="s">
        <v>205</v>
      </c>
      <c r="E1481" s="600" t="s">
        <v>5</v>
      </c>
      <c r="F1481" s="601" t="s">
        <v>969</v>
      </c>
      <c r="H1481" s="600" t="s">
        <v>5</v>
      </c>
      <c r="L1481" s="598"/>
      <c r="M1481" s="602"/>
      <c r="N1481" s="603"/>
      <c r="O1481" s="603"/>
      <c r="P1481" s="603"/>
      <c r="Q1481" s="603"/>
      <c r="R1481" s="603"/>
      <c r="S1481" s="603"/>
      <c r="T1481" s="604"/>
      <c r="AT1481" s="600" t="s">
        <v>205</v>
      </c>
      <c r="AU1481" s="600" t="s">
        <v>89</v>
      </c>
      <c r="AV1481" s="599" t="s">
        <v>11</v>
      </c>
      <c r="AW1481" s="599" t="s">
        <v>43</v>
      </c>
      <c r="AX1481" s="599" t="s">
        <v>82</v>
      </c>
      <c r="AY1481" s="600" t="s">
        <v>197</v>
      </c>
    </row>
    <row r="1482" spans="2:65" s="606" customFormat="1">
      <c r="B1482" s="605"/>
      <c r="D1482" s="594" t="s">
        <v>205</v>
      </c>
      <c r="E1482" s="607" t="s">
        <v>5</v>
      </c>
      <c r="F1482" s="608" t="s">
        <v>970</v>
      </c>
      <c r="H1482" s="609">
        <v>73.762</v>
      </c>
      <c r="L1482" s="605"/>
      <c r="M1482" s="610"/>
      <c r="N1482" s="611"/>
      <c r="O1482" s="611"/>
      <c r="P1482" s="611"/>
      <c r="Q1482" s="611"/>
      <c r="R1482" s="611"/>
      <c r="S1482" s="611"/>
      <c r="T1482" s="612"/>
      <c r="AT1482" s="607" t="s">
        <v>205</v>
      </c>
      <c r="AU1482" s="607" t="s">
        <v>89</v>
      </c>
      <c r="AV1482" s="606" t="s">
        <v>89</v>
      </c>
      <c r="AW1482" s="606" t="s">
        <v>43</v>
      </c>
      <c r="AX1482" s="606" t="s">
        <v>82</v>
      </c>
      <c r="AY1482" s="607" t="s">
        <v>197</v>
      </c>
    </row>
    <row r="1483" spans="2:65" s="599" customFormat="1">
      <c r="B1483" s="598"/>
      <c r="D1483" s="594" t="s">
        <v>205</v>
      </c>
      <c r="E1483" s="600" t="s">
        <v>5</v>
      </c>
      <c r="F1483" s="601" t="s">
        <v>971</v>
      </c>
      <c r="H1483" s="600" t="s">
        <v>5</v>
      </c>
      <c r="L1483" s="598"/>
      <c r="M1483" s="602"/>
      <c r="N1483" s="603"/>
      <c r="O1483" s="603"/>
      <c r="P1483" s="603"/>
      <c r="Q1483" s="603"/>
      <c r="R1483" s="603"/>
      <c r="S1483" s="603"/>
      <c r="T1483" s="604"/>
      <c r="AT1483" s="600" t="s">
        <v>205</v>
      </c>
      <c r="AU1483" s="600" t="s">
        <v>89</v>
      </c>
      <c r="AV1483" s="599" t="s">
        <v>11</v>
      </c>
      <c r="AW1483" s="599" t="s">
        <v>43</v>
      </c>
      <c r="AX1483" s="599" t="s">
        <v>82</v>
      </c>
      <c r="AY1483" s="600" t="s">
        <v>197</v>
      </c>
    </row>
    <row r="1484" spans="2:65" s="606" customFormat="1">
      <c r="B1484" s="605"/>
      <c r="D1484" s="594" t="s">
        <v>205</v>
      </c>
      <c r="E1484" s="607" t="s">
        <v>5</v>
      </c>
      <c r="F1484" s="608" t="s">
        <v>972</v>
      </c>
      <c r="H1484" s="609">
        <v>50.494999999999997</v>
      </c>
      <c r="L1484" s="605"/>
      <c r="M1484" s="610"/>
      <c r="N1484" s="611"/>
      <c r="O1484" s="611"/>
      <c r="P1484" s="611"/>
      <c r="Q1484" s="611"/>
      <c r="R1484" s="611"/>
      <c r="S1484" s="611"/>
      <c r="T1484" s="612"/>
      <c r="AT1484" s="607" t="s">
        <v>205</v>
      </c>
      <c r="AU1484" s="607" t="s">
        <v>89</v>
      </c>
      <c r="AV1484" s="606" t="s">
        <v>89</v>
      </c>
      <c r="AW1484" s="606" t="s">
        <v>43</v>
      </c>
      <c r="AX1484" s="606" t="s">
        <v>82</v>
      </c>
      <c r="AY1484" s="607" t="s">
        <v>197</v>
      </c>
    </row>
    <row r="1485" spans="2:65" s="622" customFormat="1">
      <c r="B1485" s="621"/>
      <c r="D1485" s="594" t="s">
        <v>205</v>
      </c>
      <c r="E1485" s="623" t="s">
        <v>5</v>
      </c>
      <c r="F1485" s="624" t="s">
        <v>222</v>
      </c>
      <c r="H1485" s="625">
        <v>804.08299999999997</v>
      </c>
      <c r="L1485" s="621"/>
      <c r="M1485" s="626"/>
      <c r="N1485" s="627"/>
      <c r="O1485" s="627"/>
      <c r="P1485" s="627"/>
      <c r="Q1485" s="627"/>
      <c r="R1485" s="627"/>
      <c r="S1485" s="627"/>
      <c r="T1485" s="628"/>
      <c r="AT1485" s="623" t="s">
        <v>205</v>
      </c>
      <c r="AU1485" s="623" t="s">
        <v>89</v>
      </c>
      <c r="AV1485" s="622" t="s">
        <v>114</v>
      </c>
      <c r="AW1485" s="622" t="s">
        <v>43</v>
      </c>
      <c r="AX1485" s="622" t="s">
        <v>82</v>
      </c>
      <c r="AY1485" s="623" t="s">
        <v>197</v>
      </c>
    </row>
    <row r="1486" spans="2:65" s="614" customFormat="1">
      <c r="B1486" s="613"/>
      <c r="D1486" s="594" t="s">
        <v>205</v>
      </c>
      <c r="E1486" s="615" t="s">
        <v>5</v>
      </c>
      <c r="F1486" s="616" t="s">
        <v>210</v>
      </c>
      <c r="H1486" s="617">
        <v>804.08299999999997</v>
      </c>
      <c r="L1486" s="613"/>
      <c r="M1486" s="618"/>
      <c r="N1486" s="619"/>
      <c r="O1486" s="619"/>
      <c r="P1486" s="619"/>
      <c r="Q1486" s="619"/>
      <c r="R1486" s="619"/>
      <c r="S1486" s="619"/>
      <c r="T1486" s="620"/>
      <c r="AT1486" s="615" t="s">
        <v>205</v>
      </c>
      <c r="AU1486" s="615" t="s">
        <v>89</v>
      </c>
      <c r="AV1486" s="614" t="s">
        <v>129</v>
      </c>
      <c r="AW1486" s="614" t="s">
        <v>43</v>
      </c>
      <c r="AX1486" s="614" t="s">
        <v>11</v>
      </c>
      <c r="AY1486" s="615" t="s">
        <v>197</v>
      </c>
    </row>
    <row r="1487" spans="2:65" s="492" customFormat="1" ht="25.5" customHeight="1">
      <c r="B1487" s="493"/>
      <c r="C1487" s="572" t="s">
        <v>1899</v>
      </c>
      <c r="D1487" s="572" t="s">
        <v>199</v>
      </c>
      <c r="E1487" s="573" t="s">
        <v>2789</v>
      </c>
      <c r="F1487" s="574" t="s">
        <v>2790</v>
      </c>
      <c r="G1487" s="575" t="s">
        <v>290</v>
      </c>
      <c r="H1487" s="576">
        <v>4908.5990000000002</v>
      </c>
      <c r="I1487" s="7"/>
      <c r="J1487" s="577">
        <f>ROUND(I1487*H1487,0)</f>
        <v>0</v>
      </c>
      <c r="K1487" s="574" t="s">
        <v>203</v>
      </c>
      <c r="L1487" s="493"/>
      <c r="M1487" s="578" t="s">
        <v>5</v>
      </c>
      <c r="N1487" s="579" t="s">
        <v>53</v>
      </c>
      <c r="O1487" s="494"/>
      <c r="P1487" s="580">
        <f>O1487*H1487</f>
        <v>0</v>
      </c>
      <c r="Q1487" s="580">
        <v>2.5999999999999998E-4</v>
      </c>
      <c r="R1487" s="580">
        <f>Q1487*H1487</f>
        <v>1.27623574</v>
      </c>
      <c r="S1487" s="580">
        <v>0</v>
      </c>
      <c r="T1487" s="581">
        <f>S1487*H1487</f>
        <v>0</v>
      </c>
      <c r="AR1487" s="482" t="s">
        <v>129</v>
      </c>
      <c r="AT1487" s="482" t="s">
        <v>199</v>
      </c>
      <c r="AU1487" s="482" t="s">
        <v>89</v>
      </c>
      <c r="AY1487" s="482" t="s">
        <v>197</v>
      </c>
      <c r="BE1487" s="582">
        <f>IF(N1487="základní",J1487,0)</f>
        <v>0</v>
      </c>
      <c r="BF1487" s="582">
        <f>IF(N1487="snížená",J1487,0)</f>
        <v>0</v>
      </c>
      <c r="BG1487" s="582">
        <f>IF(N1487="zákl. přenesená",J1487,0)</f>
        <v>0</v>
      </c>
      <c r="BH1487" s="582">
        <f>IF(N1487="sníž. přenesená",J1487,0)</f>
        <v>0</v>
      </c>
      <c r="BI1487" s="582">
        <f>IF(N1487="nulová",J1487,0)</f>
        <v>0</v>
      </c>
      <c r="BJ1487" s="482" t="s">
        <v>11</v>
      </c>
      <c r="BK1487" s="582">
        <f>ROUND(I1487*H1487,0)</f>
        <v>0</v>
      </c>
      <c r="BL1487" s="482" t="s">
        <v>129</v>
      </c>
      <c r="BM1487" s="482" t="s">
        <v>2791</v>
      </c>
    </row>
    <row r="1488" spans="2:65" s="599" customFormat="1">
      <c r="B1488" s="598"/>
      <c r="D1488" s="594" t="s">
        <v>205</v>
      </c>
      <c r="E1488" s="600" t="s">
        <v>5</v>
      </c>
      <c r="F1488" s="601" t="s">
        <v>223</v>
      </c>
      <c r="H1488" s="600" t="s">
        <v>5</v>
      </c>
      <c r="L1488" s="598"/>
      <c r="M1488" s="602"/>
      <c r="N1488" s="603"/>
      <c r="O1488" s="603"/>
      <c r="P1488" s="603"/>
      <c r="Q1488" s="603"/>
      <c r="R1488" s="603"/>
      <c r="S1488" s="603"/>
      <c r="T1488" s="604"/>
      <c r="AT1488" s="600" t="s">
        <v>205</v>
      </c>
      <c r="AU1488" s="600" t="s">
        <v>89</v>
      </c>
      <c r="AV1488" s="599" t="s">
        <v>11</v>
      </c>
      <c r="AW1488" s="599" t="s">
        <v>43</v>
      </c>
      <c r="AX1488" s="599" t="s">
        <v>82</v>
      </c>
      <c r="AY1488" s="600" t="s">
        <v>197</v>
      </c>
    </row>
    <row r="1489" spans="2:51" s="599" customFormat="1">
      <c r="B1489" s="598"/>
      <c r="D1489" s="594" t="s">
        <v>205</v>
      </c>
      <c r="E1489" s="600" t="s">
        <v>5</v>
      </c>
      <c r="F1489" s="601" t="s">
        <v>994</v>
      </c>
      <c r="H1489" s="600" t="s">
        <v>5</v>
      </c>
      <c r="L1489" s="598"/>
      <c r="M1489" s="602"/>
      <c r="N1489" s="603"/>
      <c r="O1489" s="603"/>
      <c r="P1489" s="603"/>
      <c r="Q1489" s="603"/>
      <c r="R1489" s="603"/>
      <c r="S1489" s="603"/>
      <c r="T1489" s="604"/>
      <c r="AT1489" s="600" t="s">
        <v>205</v>
      </c>
      <c r="AU1489" s="600" t="s">
        <v>89</v>
      </c>
      <c r="AV1489" s="599" t="s">
        <v>11</v>
      </c>
      <c r="AW1489" s="599" t="s">
        <v>43</v>
      </c>
      <c r="AX1489" s="599" t="s">
        <v>82</v>
      </c>
      <c r="AY1489" s="600" t="s">
        <v>197</v>
      </c>
    </row>
    <row r="1490" spans="2:51" s="606" customFormat="1">
      <c r="B1490" s="605"/>
      <c r="D1490" s="594" t="s">
        <v>205</v>
      </c>
      <c r="E1490" s="607" t="s">
        <v>5</v>
      </c>
      <c r="F1490" s="608" t="s">
        <v>995</v>
      </c>
      <c r="H1490" s="609">
        <v>199.00200000000001</v>
      </c>
      <c r="L1490" s="605"/>
      <c r="M1490" s="610"/>
      <c r="N1490" s="611"/>
      <c r="O1490" s="611"/>
      <c r="P1490" s="611"/>
      <c r="Q1490" s="611"/>
      <c r="R1490" s="611"/>
      <c r="S1490" s="611"/>
      <c r="T1490" s="612"/>
      <c r="AT1490" s="607" t="s">
        <v>205</v>
      </c>
      <c r="AU1490" s="607" t="s">
        <v>89</v>
      </c>
      <c r="AV1490" s="606" t="s">
        <v>89</v>
      </c>
      <c r="AW1490" s="606" t="s">
        <v>43</v>
      </c>
      <c r="AX1490" s="606" t="s">
        <v>82</v>
      </c>
      <c r="AY1490" s="607" t="s">
        <v>197</v>
      </c>
    </row>
    <row r="1491" spans="2:51" s="599" customFormat="1">
      <c r="B1491" s="598"/>
      <c r="D1491" s="594" t="s">
        <v>205</v>
      </c>
      <c r="E1491" s="600" t="s">
        <v>5</v>
      </c>
      <c r="F1491" s="601" t="s">
        <v>996</v>
      </c>
      <c r="H1491" s="600" t="s">
        <v>5</v>
      </c>
      <c r="L1491" s="598"/>
      <c r="M1491" s="602"/>
      <c r="N1491" s="603"/>
      <c r="O1491" s="603"/>
      <c r="P1491" s="603"/>
      <c r="Q1491" s="603"/>
      <c r="R1491" s="603"/>
      <c r="S1491" s="603"/>
      <c r="T1491" s="604"/>
      <c r="AT1491" s="600" t="s">
        <v>205</v>
      </c>
      <c r="AU1491" s="600" t="s">
        <v>89</v>
      </c>
      <c r="AV1491" s="599" t="s">
        <v>11</v>
      </c>
      <c r="AW1491" s="599" t="s">
        <v>43</v>
      </c>
      <c r="AX1491" s="599" t="s">
        <v>82</v>
      </c>
      <c r="AY1491" s="600" t="s">
        <v>197</v>
      </c>
    </row>
    <row r="1492" spans="2:51" s="606" customFormat="1">
      <c r="B1492" s="605"/>
      <c r="D1492" s="594" t="s">
        <v>205</v>
      </c>
      <c r="E1492" s="607" t="s">
        <v>5</v>
      </c>
      <c r="F1492" s="608" t="s">
        <v>997</v>
      </c>
      <c r="H1492" s="609">
        <v>240.13200000000001</v>
      </c>
      <c r="L1492" s="605"/>
      <c r="M1492" s="610"/>
      <c r="N1492" s="611"/>
      <c r="O1492" s="611"/>
      <c r="P1492" s="611"/>
      <c r="Q1492" s="611"/>
      <c r="R1492" s="611"/>
      <c r="S1492" s="611"/>
      <c r="T1492" s="612"/>
      <c r="AT1492" s="607" t="s">
        <v>205</v>
      </c>
      <c r="AU1492" s="607" t="s">
        <v>89</v>
      </c>
      <c r="AV1492" s="606" t="s">
        <v>89</v>
      </c>
      <c r="AW1492" s="606" t="s">
        <v>43</v>
      </c>
      <c r="AX1492" s="606" t="s">
        <v>82</v>
      </c>
      <c r="AY1492" s="607" t="s">
        <v>197</v>
      </c>
    </row>
    <row r="1493" spans="2:51" s="599" customFormat="1">
      <c r="B1493" s="598"/>
      <c r="D1493" s="594" t="s">
        <v>205</v>
      </c>
      <c r="E1493" s="600" t="s">
        <v>5</v>
      </c>
      <c r="F1493" s="601" t="s">
        <v>998</v>
      </c>
      <c r="H1493" s="600" t="s">
        <v>5</v>
      </c>
      <c r="L1493" s="598"/>
      <c r="M1493" s="602"/>
      <c r="N1493" s="603"/>
      <c r="O1493" s="603"/>
      <c r="P1493" s="603"/>
      <c r="Q1493" s="603"/>
      <c r="R1493" s="603"/>
      <c r="S1493" s="603"/>
      <c r="T1493" s="604"/>
      <c r="AT1493" s="600" t="s">
        <v>205</v>
      </c>
      <c r="AU1493" s="600" t="s">
        <v>89</v>
      </c>
      <c r="AV1493" s="599" t="s">
        <v>11</v>
      </c>
      <c r="AW1493" s="599" t="s">
        <v>43</v>
      </c>
      <c r="AX1493" s="599" t="s">
        <v>82</v>
      </c>
      <c r="AY1493" s="600" t="s">
        <v>197</v>
      </c>
    </row>
    <row r="1494" spans="2:51" s="606" customFormat="1">
      <c r="B1494" s="605"/>
      <c r="D1494" s="594" t="s">
        <v>205</v>
      </c>
      <c r="E1494" s="607" t="s">
        <v>5</v>
      </c>
      <c r="F1494" s="608" t="s">
        <v>999</v>
      </c>
      <c r="H1494" s="609">
        <v>241.077</v>
      </c>
      <c r="L1494" s="605"/>
      <c r="M1494" s="610"/>
      <c r="N1494" s="611"/>
      <c r="O1494" s="611"/>
      <c r="P1494" s="611"/>
      <c r="Q1494" s="611"/>
      <c r="R1494" s="611"/>
      <c r="S1494" s="611"/>
      <c r="T1494" s="612"/>
      <c r="AT1494" s="607" t="s">
        <v>205</v>
      </c>
      <c r="AU1494" s="607" t="s">
        <v>89</v>
      </c>
      <c r="AV1494" s="606" t="s">
        <v>89</v>
      </c>
      <c r="AW1494" s="606" t="s">
        <v>43</v>
      </c>
      <c r="AX1494" s="606" t="s">
        <v>82</v>
      </c>
      <c r="AY1494" s="607" t="s">
        <v>197</v>
      </c>
    </row>
    <row r="1495" spans="2:51" s="599" customFormat="1">
      <c r="B1495" s="598"/>
      <c r="D1495" s="594" t="s">
        <v>205</v>
      </c>
      <c r="E1495" s="600" t="s">
        <v>5</v>
      </c>
      <c r="F1495" s="601" t="s">
        <v>238</v>
      </c>
      <c r="H1495" s="600" t="s">
        <v>5</v>
      </c>
      <c r="L1495" s="598"/>
      <c r="M1495" s="602"/>
      <c r="N1495" s="603"/>
      <c r="O1495" s="603"/>
      <c r="P1495" s="603"/>
      <c r="Q1495" s="603"/>
      <c r="R1495" s="603"/>
      <c r="S1495" s="603"/>
      <c r="T1495" s="604"/>
      <c r="AT1495" s="600" t="s">
        <v>205</v>
      </c>
      <c r="AU1495" s="600" t="s">
        <v>89</v>
      </c>
      <c r="AV1495" s="599" t="s">
        <v>11</v>
      </c>
      <c r="AW1495" s="599" t="s">
        <v>43</v>
      </c>
      <c r="AX1495" s="599" t="s">
        <v>82</v>
      </c>
      <c r="AY1495" s="600" t="s">
        <v>197</v>
      </c>
    </row>
    <row r="1496" spans="2:51" s="599" customFormat="1">
      <c r="B1496" s="598"/>
      <c r="D1496" s="594" t="s">
        <v>205</v>
      </c>
      <c r="E1496" s="600" t="s">
        <v>5</v>
      </c>
      <c r="F1496" s="601" t="s">
        <v>1004</v>
      </c>
      <c r="H1496" s="600" t="s">
        <v>5</v>
      </c>
      <c r="L1496" s="598"/>
      <c r="M1496" s="602"/>
      <c r="N1496" s="603"/>
      <c r="O1496" s="603"/>
      <c r="P1496" s="603"/>
      <c r="Q1496" s="603"/>
      <c r="R1496" s="603"/>
      <c r="S1496" s="603"/>
      <c r="T1496" s="604"/>
      <c r="AT1496" s="600" t="s">
        <v>205</v>
      </c>
      <c r="AU1496" s="600" t="s">
        <v>89</v>
      </c>
      <c r="AV1496" s="599" t="s">
        <v>11</v>
      </c>
      <c r="AW1496" s="599" t="s">
        <v>43</v>
      </c>
      <c r="AX1496" s="599" t="s">
        <v>82</v>
      </c>
      <c r="AY1496" s="600" t="s">
        <v>197</v>
      </c>
    </row>
    <row r="1497" spans="2:51" s="606" customFormat="1">
      <c r="B1497" s="605"/>
      <c r="D1497" s="594" t="s">
        <v>205</v>
      </c>
      <c r="E1497" s="607" t="s">
        <v>5</v>
      </c>
      <c r="F1497" s="608" t="s">
        <v>995</v>
      </c>
      <c r="H1497" s="609">
        <v>199.00200000000001</v>
      </c>
      <c r="L1497" s="605"/>
      <c r="M1497" s="610"/>
      <c r="N1497" s="611"/>
      <c r="O1497" s="611"/>
      <c r="P1497" s="611"/>
      <c r="Q1497" s="611"/>
      <c r="R1497" s="611"/>
      <c r="S1497" s="611"/>
      <c r="T1497" s="612"/>
      <c r="AT1497" s="607" t="s">
        <v>205</v>
      </c>
      <c r="AU1497" s="607" t="s">
        <v>89</v>
      </c>
      <c r="AV1497" s="606" t="s">
        <v>89</v>
      </c>
      <c r="AW1497" s="606" t="s">
        <v>43</v>
      </c>
      <c r="AX1497" s="606" t="s">
        <v>82</v>
      </c>
      <c r="AY1497" s="607" t="s">
        <v>197</v>
      </c>
    </row>
    <row r="1498" spans="2:51" s="599" customFormat="1">
      <c r="B1498" s="598"/>
      <c r="D1498" s="594" t="s">
        <v>205</v>
      </c>
      <c r="E1498" s="600" t="s">
        <v>5</v>
      </c>
      <c r="F1498" s="601" t="s">
        <v>1005</v>
      </c>
      <c r="H1498" s="600" t="s">
        <v>5</v>
      </c>
      <c r="L1498" s="598"/>
      <c r="M1498" s="602"/>
      <c r="N1498" s="603"/>
      <c r="O1498" s="603"/>
      <c r="P1498" s="603"/>
      <c r="Q1498" s="603"/>
      <c r="R1498" s="603"/>
      <c r="S1498" s="603"/>
      <c r="T1498" s="604"/>
      <c r="AT1498" s="600" t="s">
        <v>205</v>
      </c>
      <c r="AU1498" s="600" t="s">
        <v>89</v>
      </c>
      <c r="AV1498" s="599" t="s">
        <v>11</v>
      </c>
      <c r="AW1498" s="599" t="s">
        <v>43</v>
      </c>
      <c r="AX1498" s="599" t="s">
        <v>82</v>
      </c>
      <c r="AY1498" s="600" t="s">
        <v>197</v>
      </c>
    </row>
    <row r="1499" spans="2:51" s="606" customFormat="1">
      <c r="B1499" s="605"/>
      <c r="D1499" s="594" t="s">
        <v>205</v>
      </c>
      <c r="E1499" s="607" t="s">
        <v>5</v>
      </c>
      <c r="F1499" s="608" t="s">
        <v>999</v>
      </c>
      <c r="H1499" s="609">
        <v>241.077</v>
      </c>
      <c r="L1499" s="605"/>
      <c r="M1499" s="610"/>
      <c r="N1499" s="611"/>
      <c r="O1499" s="611"/>
      <c r="P1499" s="611"/>
      <c r="Q1499" s="611"/>
      <c r="R1499" s="611"/>
      <c r="S1499" s="611"/>
      <c r="T1499" s="612"/>
      <c r="AT1499" s="607" t="s">
        <v>205</v>
      </c>
      <c r="AU1499" s="607" t="s">
        <v>89</v>
      </c>
      <c r="AV1499" s="606" t="s">
        <v>89</v>
      </c>
      <c r="AW1499" s="606" t="s">
        <v>43</v>
      </c>
      <c r="AX1499" s="606" t="s">
        <v>82</v>
      </c>
      <c r="AY1499" s="607" t="s">
        <v>197</v>
      </c>
    </row>
    <row r="1500" spans="2:51" s="599" customFormat="1">
      <c r="B1500" s="598"/>
      <c r="D1500" s="594" t="s">
        <v>205</v>
      </c>
      <c r="E1500" s="600" t="s">
        <v>5</v>
      </c>
      <c r="F1500" s="601" t="s">
        <v>1006</v>
      </c>
      <c r="H1500" s="600" t="s">
        <v>5</v>
      </c>
      <c r="L1500" s="598"/>
      <c r="M1500" s="602"/>
      <c r="N1500" s="603"/>
      <c r="O1500" s="603"/>
      <c r="P1500" s="603"/>
      <c r="Q1500" s="603"/>
      <c r="R1500" s="603"/>
      <c r="S1500" s="603"/>
      <c r="T1500" s="604"/>
      <c r="AT1500" s="600" t="s">
        <v>205</v>
      </c>
      <c r="AU1500" s="600" t="s">
        <v>89</v>
      </c>
      <c r="AV1500" s="599" t="s">
        <v>11</v>
      </c>
      <c r="AW1500" s="599" t="s">
        <v>43</v>
      </c>
      <c r="AX1500" s="599" t="s">
        <v>82</v>
      </c>
      <c r="AY1500" s="600" t="s">
        <v>197</v>
      </c>
    </row>
    <row r="1501" spans="2:51" s="606" customFormat="1">
      <c r="B1501" s="605"/>
      <c r="D1501" s="594" t="s">
        <v>205</v>
      </c>
      <c r="E1501" s="607" t="s">
        <v>5</v>
      </c>
      <c r="F1501" s="608" t="s">
        <v>999</v>
      </c>
      <c r="H1501" s="609">
        <v>241.077</v>
      </c>
      <c r="L1501" s="605"/>
      <c r="M1501" s="610"/>
      <c r="N1501" s="611"/>
      <c r="O1501" s="611"/>
      <c r="P1501" s="611"/>
      <c r="Q1501" s="611"/>
      <c r="R1501" s="611"/>
      <c r="S1501" s="611"/>
      <c r="T1501" s="612"/>
      <c r="AT1501" s="607" t="s">
        <v>205</v>
      </c>
      <c r="AU1501" s="607" t="s">
        <v>89</v>
      </c>
      <c r="AV1501" s="606" t="s">
        <v>89</v>
      </c>
      <c r="AW1501" s="606" t="s">
        <v>43</v>
      </c>
      <c r="AX1501" s="606" t="s">
        <v>82</v>
      </c>
      <c r="AY1501" s="607" t="s">
        <v>197</v>
      </c>
    </row>
    <row r="1502" spans="2:51" s="599" customFormat="1">
      <c r="B1502" s="598"/>
      <c r="D1502" s="594" t="s">
        <v>205</v>
      </c>
      <c r="E1502" s="600" t="s">
        <v>5</v>
      </c>
      <c r="F1502" s="601" t="s">
        <v>244</v>
      </c>
      <c r="H1502" s="600" t="s">
        <v>5</v>
      </c>
      <c r="L1502" s="598"/>
      <c r="M1502" s="602"/>
      <c r="N1502" s="603"/>
      <c r="O1502" s="603"/>
      <c r="P1502" s="603"/>
      <c r="Q1502" s="603"/>
      <c r="R1502" s="603"/>
      <c r="S1502" s="603"/>
      <c r="T1502" s="604"/>
      <c r="AT1502" s="600" t="s">
        <v>205</v>
      </c>
      <c r="AU1502" s="600" t="s">
        <v>89</v>
      </c>
      <c r="AV1502" s="599" t="s">
        <v>11</v>
      </c>
      <c r="AW1502" s="599" t="s">
        <v>43</v>
      </c>
      <c r="AX1502" s="599" t="s">
        <v>82</v>
      </c>
      <c r="AY1502" s="600" t="s">
        <v>197</v>
      </c>
    </row>
    <row r="1503" spans="2:51" s="599" customFormat="1">
      <c r="B1503" s="598"/>
      <c r="D1503" s="594" t="s">
        <v>205</v>
      </c>
      <c r="E1503" s="600" t="s">
        <v>5</v>
      </c>
      <c r="F1503" s="601" t="s">
        <v>1007</v>
      </c>
      <c r="H1503" s="600" t="s">
        <v>5</v>
      </c>
      <c r="L1503" s="598"/>
      <c r="M1503" s="602"/>
      <c r="N1503" s="603"/>
      <c r="O1503" s="603"/>
      <c r="P1503" s="603"/>
      <c r="Q1503" s="603"/>
      <c r="R1503" s="603"/>
      <c r="S1503" s="603"/>
      <c r="T1503" s="604"/>
      <c r="AT1503" s="600" t="s">
        <v>205</v>
      </c>
      <c r="AU1503" s="600" t="s">
        <v>89</v>
      </c>
      <c r="AV1503" s="599" t="s">
        <v>11</v>
      </c>
      <c r="AW1503" s="599" t="s">
        <v>43</v>
      </c>
      <c r="AX1503" s="599" t="s">
        <v>82</v>
      </c>
      <c r="AY1503" s="600" t="s">
        <v>197</v>
      </c>
    </row>
    <row r="1504" spans="2:51" s="606" customFormat="1">
      <c r="B1504" s="605"/>
      <c r="D1504" s="594" t="s">
        <v>205</v>
      </c>
      <c r="E1504" s="607" t="s">
        <v>5</v>
      </c>
      <c r="F1504" s="608" t="s">
        <v>995</v>
      </c>
      <c r="H1504" s="609">
        <v>199.00200000000001</v>
      </c>
      <c r="L1504" s="605"/>
      <c r="M1504" s="610"/>
      <c r="N1504" s="611"/>
      <c r="O1504" s="611"/>
      <c r="P1504" s="611"/>
      <c r="Q1504" s="611"/>
      <c r="R1504" s="611"/>
      <c r="S1504" s="611"/>
      <c r="T1504" s="612"/>
      <c r="AT1504" s="607" t="s">
        <v>205</v>
      </c>
      <c r="AU1504" s="607" t="s">
        <v>89</v>
      </c>
      <c r="AV1504" s="606" t="s">
        <v>89</v>
      </c>
      <c r="AW1504" s="606" t="s">
        <v>43</v>
      </c>
      <c r="AX1504" s="606" t="s">
        <v>82</v>
      </c>
      <c r="AY1504" s="607" t="s">
        <v>197</v>
      </c>
    </row>
    <row r="1505" spans="2:51" s="599" customFormat="1">
      <c r="B1505" s="598"/>
      <c r="D1505" s="594" t="s">
        <v>205</v>
      </c>
      <c r="E1505" s="600" t="s">
        <v>5</v>
      </c>
      <c r="F1505" s="601" t="s">
        <v>1008</v>
      </c>
      <c r="H1505" s="600" t="s">
        <v>5</v>
      </c>
      <c r="L1505" s="598"/>
      <c r="M1505" s="602"/>
      <c r="N1505" s="603"/>
      <c r="O1505" s="603"/>
      <c r="P1505" s="603"/>
      <c r="Q1505" s="603"/>
      <c r="R1505" s="603"/>
      <c r="S1505" s="603"/>
      <c r="T1505" s="604"/>
      <c r="AT1505" s="600" t="s">
        <v>205</v>
      </c>
      <c r="AU1505" s="600" t="s">
        <v>89</v>
      </c>
      <c r="AV1505" s="599" t="s">
        <v>11</v>
      </c>
      <c r="AW1505" s="599" t="s">
        <v>43</v>
      </c>
      <c r="AX1505" s="599" t="s">
        <v>82</v>
      </c>
      <c r="AY1505" s="600" t="s">
        <v>197</v>
      </c>
    </row>
    <row r="1506" spans="2:51" s="606" customFormat="1">
      <c r="B1506" s="605"/>
      <c r="D1506" s="594" t="s">
        <v>205</v>
      </c>
      <c r="E1506" s="607" t="s">
        <v>5</v>
      </c>
      <c r="F1506" s="608" t="s">
        <v>999</v>
      </c>
      <c r="H1506" s="609">
        <v>241.077</v>
      </c>
      <c r="L1506" s="605"/>
      <c r="M1506" s="610"/>
      <c r="N1506" s="611"/>
      <c r="O1506" s="611"/>
      <c r="P1506" s="611"/>
      <c r="Q1506" s="611"/>
      <c r="R1506" s="611"/>
      <c r="S1506" s="611"/>
      <c r="T1506" s="612"/>
      <c r="AT1506" s="607" t="s">
        <v>205</v>
      </c>
      <c r="AU1506" s="607" t="s">
        <v>89</v>
      </c>
      <c r="AV1506" s="606" t="s">
        <v>89</v>
      </c>
      <c r="AW1506" s="606" t="s">
        <v>43</v>
      </c>
      <c r="AX1506" s="606" t="s">
        <v>82</v>
      </c>
      <c r="AY1506" s="607" t="s">
        <v>197</v>
      </c>
    </row>
    <row r="1507" spans="2:51" s="599" customFormat="1">
      <c r="B1507" s="598"/>
      <c r="D1507" s="594" t="s">
        <v>205</v>
      </c>
      <c r="E1507" s="600" t="s">
        <v>5</v>
      </c>
      <c r="F1507" s="601" t="s">
        <v>1009</v>
      </c>
      <c r="H1507" s="600" t="s">
        <v>5</v>
      </c>
      <c r="L1507" s="598"/>
      <c r="M1507" s="602"/>
      <c r="N1507" s="603"/>
      <c r="O1507" s="603"/>
      <c r="P1507" s="603"/>
      <c r="Q1507" s="603"/>
      <c r="R1507" s="603"/>
      <c r="S1507" s="603"/>
      <c r="T1507" s="604"/>
      <c r="AT1507" s="600" t="s">
        <v>205</v>
      </c>
      <c r="AU1507" s="600" t="s">
        <v>89</v>
      </c>
      <c r="AV1507" s="599" t="s">
        <v>11</v>
      </c>
      <c r="AW1507" s="599" t="s">
        <v>43</v>
      </c>
      <c r="AX1507" s="599" t="s">
        <v>82</v>
      </c>
      <c r="AY1507" s="600" t="s">
        <v>197</v>
      </c>
    </row>
    <row r="1508" spans="2:51" s="606" customFormat="1">
      <c r="B1508" s="605"/>
      <c r="D1508" s="594" t="s">
        <v>205</v>
      </c>
      <c r="E1508" s="607" t="s">
        <v>5</v>
      </c>
      <c r="F1508" s="608" t="s">
        <v>999</v>
      </c>
      <c r="H1508" s="609">
        <v>241.077</v>
      </c>
      <c r="L1508" s="605"/>
      <c r="M1508" s="610"/>
      <c r="N1508" s="611"/>
      <c r="O1508" s="611"/>
      <c r="P1508" s="611"/>
      <c r="Q1508" s="611"/>
      <c r="R1508" s="611"/>
      <c r="S1508" s="611"/>
      <c r="T1508" s="612"/>
      <c r="AT1508" s="607" t="s">
        <v>205</v>
      </c>
      <c r="AU1508" s="607" t="s">
        <v>89</v>
      </c>
      <c r="AV1508" s="606" t="s">
        <v>89</v>
      </c>
      <c r="AW1508" s="606" t="s">
        <v>43</v>
      </c>
      <c r="AX1508" s="606" t="s">
        <v>82</v>
      </c>
      <c r="AY1508" s="607" t="s">
        <v>197</v>
      </c>
    </row>
    <row r="1509" spans="2:51" s="599" customFormat="1">
      <c r="B1509" s="598"/>
      <c r="D1509" s="594" t="s">
        <v>205</v>
      </c>
      <c r="E1509" s="600" t="s">
        <v>5</v>
      </c>
      <c r="F1509" s="601" t="s">
        <v>249</v>
      </c>
      <c r="H1509" s="600" t="s">
        <v>5</v>
      </c>
      <c r="L1509" s="598"/>
      <c r="M1509" s="602"/>
      <c r="N1509" s="603"/>
      <c r="O1509" s="603"/>
      <c r="P1509" s="603"/>
      <c r="Q1509" s="603"/>
      <c r="R1509" s="603"/>
      <c r="S1509" s="603"/>
      <c r="T1509" s="604"/>
      <c r="AT1509" s="600" t="s">
        <v>205</v>
      </c>
      <c r="AU1509" s="600" t="s">
        <v>89</v>
      </c>
      <c r="AV1509" s="599" t="s">
        <v>11</v>
      </c>
      <c r="AW1509" s="599" t="s">
        <v>43</v>
      </c>
      <c r="AX1509" s="599" t="s">
        <v>82</v>
      </c>
      <c r="AY1509" s="600" t="s">
        <v>197</v>
      </c>
    </row>
    <row r="1510" spans="2:51" s="599" customFormat="1">
      <c r="B1510" s="598"/>
      <c r="D1510" s="594" t="s">
        <v>205</v>
      </c>
      <c r="E1510" s="600" t="s">
        <v>5</v>
      </c>
      <c r="F1510" s="601" t="s">
        <v>1010</v>
      </c>
      <c r="H1510" s="600" t="s">
        <v>5</v>
      </c>
      <c r="L1510" s="598"/>
      <c r="M1510" s="602"/>
      <c r="N1510" s="603"/>
      <c r="O1510" s="603"/>
      <c r="P1510" s="603"/>
      <c r="Q1510" s="603"/>
      <c r="R1510" s="603"/>
      <c r="S1510" s="603"/>
      <c r="T1510" s="604"/>
      <c r="AT1510" s="600" t="s">
        <v>205</v>
      </c>
      <c r="AU1510" s="600" t="s">
        <v>89</v>
      </c>
      <c r="AV1510" s="599" t="s">
        <v>11</v>
      </c>
      <c r="AW1510" s="599" t="s">
        <v>43</v>
      </c>
      <c r="AX1510" s="599" t="s">
        <v>82</v>
      </c>
      <c r="AY1510" s="600" t="s">
        <v>197</v>
      </c>
    </row>
    <row r="1511" spans="2:51" s="606" customFormat="1">
      <c r="B1511" s="605"/>
      <c r="D1511" s="594" t="s">
        <v>205</v>
      </c>
      <c r="E1511" s="607" t="s">
        <v>5</v>
      </c>
      <c r="F1511" s="608" t="s">
        <v>995</v>
      </c>
      <c r="H1511" s="609">
        <v>199.00200000000001</v>
      </c>
      <c r="L1511" s="605"/>
      <c r="M1511" s="610"/>
      <c r="N1511" s="611"/>
      <c r="O1511" s="611"/>
      <c r="P1511" s="611"/>
      <c r="Q1511" s="611"/>
      <c r="R1511" s="611"/>
      <c r="S1511" s="611"/>
      <c r="T1511" s="612"/>
      <c r="AT1511" s="607" t="s">
        <v>205</v>
      </c>
      <c r="AU1511" s="607" t="s">
        <v>89</v>
      </c>
      <c r="AV1511" s="606" t="s">
        <v>89</v>
      </c>
      <c r="AW1511" s="606" t="s">
        <v>43</v>
      </c>
      <c r="AX1511" s="606" t="s">
        <v>82</v>
      </c>
      <c r="AY1511" s="607" t="s">
        <v>197</v>
      </c>
    </row>
    <row r="1512" spans="2:51" s="599" customFormat="1">
      <c r="B1512" s="598"/>
      <c r="D1512" s="594" t="s">
        <v>205</v>
      </c>
      <c r="E1512" s="600" t="s">
        <v>5</v>
      </c>
      <c r="F1512" s="601" t="s">
        <v>1011</v>
      </c>
      <c r="H1512" s="600" t="s">
        <v>5</v>
      </c>
      <c r="L1512" s="598"/>
      <c r="M1512" s="602"/>
      <c r="N1512" s="603"/>
      <c r="O1512" s="603"/>
      <c r="P1512" s="603"/>
      <c r="Q1512" s="603"/>
      <c r="R1512" s="603"/>
      <c r="S1512" s="603"/>
      <c r="T1512" s="604"/>
      <c r="AT1512" s="600" t="s">
        <v>205</v>
      </c>
      <c r="AU1512" s="600" t="s">
        <v>89</v>
      </c>
      <c r="AV1512" s="599" t="s">
        <v>11</v>
      </c>
      <c r="AW1512" s="599" t="s">
        <v>43</v>
      </c>
      <c r="AX1512" s="599" t="s">
        <v>82</v>
      </c>
      <c r="AY1512" s="600" t="s">
        <v>197</v>
      </c>
    </row>
    <row r="1513" spans="2:51" s="606" customFormat="1">
      <c r="B1513" s="605"/>
      <c r="D1513" s="594" t="s">
        <v>205</v>
      </c>
      <c r="E1513" s="607" t="s">
        <v>5</v>
      </c>
      <c r="F1513" s="608" t="s">
        <v>999</v>
      </c>
      <c r="H1513" s="609">
        <v>241.077</v>
      </c>
      <c r="L1513" s="605"/>
      <c r="M1513" s="610"/>
      <c r="N1513" s="611"/>
      <c r="O1513" s="611"/>
      <c r="P1513" s="611"/>
      <c r="Q1513" s="611"/>
      <c r="R1513" s="611"/>
      <c r="S1513" s="611"/>
      <c r="T1513" s="612"/>
      <c r="AT1513" s="607" t="s">
        <v>205</v>
      </c>
      <c r="AU1513" s="607" t="s">
        <v>89</v>
      </c>
      <c r="AV1513" s="606" t="s">
        <v>89</v>
      </c>
      <c r="AW1513" s="606" t="s">
        <v>43</v>
      </c>
      <c r="AX1513" s="606" t="s">
        <v>82</v>
      </c>
      <c r="AY1513" s="607" t="s">
        <v>197</v>
      </c>
    </row>
    <row r="1514" spans="2:51" s="599" customFormat="1">
      <c r="B1514" s="598"/>
      <c r="D1514" s="594" t="s">
        <v>205</v>
      </c>
      <c r="E1514" s="600" t="s">
        <v>5</v>
      </c>
      <c r="F1514" s="601" t="s">
        <v>1012</v>
      </c>
      <c r="H1514" s="600" t="s">
        <v>5</v>
      </c>
      <c r="L1514" s="598"/>
      <c r="M1514" s="602"/>
      <c r="N1514" s="603"/>
      <c r="O1514" s="603"/>
      <c r="P1514" s="603"/>
      <c r="Q1514" s="603"/>
      <c r="R1514" s="603"/>
      <c r="S1514" s="603"/>
      <c r="T1514" s="604"/>
      <c r="AT1514" s="600" t="s">
        <v>205</v>
      </c>
      <c r="AU1514" s="600" t="s">
        <v>89</v>
      </c>
      <c r="AV1514" s="599" t="s">
        <v>11</v>
      </c>
      <c r="AW1514" s="599" t="s">
        <v>43</v>
      </c>
      <c r="AX1514" s="599" t="s">
        <v>82</v>
      </c>
      <c r="AY1514" s="600" t="s">
        <v>197</v>
      </c>
    </row>
    <row r="1515" spans="2:51" s="606" customFormat="1">
      <c r="B1515" s="605"/>
      <c r="D1515" s="594" t="s">
        <v>205</v>
      </c>
      <c r="E1515" s="607" t="s">
        <v>5</v>
      </c>
      <c r="F1515" s="608" t="s">
        <v>999</v>
      </c>
      <c r="H1515" s="609">
        <v>241.077</v>
      </c>
      <c r="L1515" s="605"/>
      <c r="M1515" s="610"/>
      <c r="N1515" s="611"/>
      <c r="O1515" s="611"/>
      <c r="P1515" s="611"/>
      <c r="Q1515" s="611"/>
      <c r="R1515" s="611"/>
      <c r="S1515" s="611"/>
      <c r="T1515" s="612"/>
      <c r="AT1515" s="607" t="s">
        <v>205</v>
      </c>
      <c r="AU1515" s="607" t="s">
        <v>89</v>
      </c>
      <c r="AV1515" s="606" t="s">
        <v>89</v>
      </c>
      <c r="AW1515" s="606" t="s">
        <v>43</v>
      </c>
      <c r="AX1515" s="606" t="s">
        <v>82</v>
      </c>
      <c r="AY1515" s="607" t="s">
        <v>197</v>
      </c>
    </row>
    <row r="1516" spans="2:51" s="599" customFormat="1">
      <c r="B1516" s="598"/>
      <c r="D1516" s="594" t="s">
        <v>205</v>
      </c>
      <c r="E1516" s="600" t="s">
        <v>5</v>
      </c>
      <c r="F1516" s="601" t="s">
        <v>1013</v>
      </c>
      <c r="H1516" s="600" t="s">
        <v>5</v>
      </c>
      <c r="L1516" s="598"/>
      <c r="M1516" s="602"/>
      <c r="N1516" s="603"/>
      <c r="O1516" s="603"/>
      <c r="P1516" s="603"/>
      <c r="Q1516" s="603"/>
      <c r="R1516" s="603"/>
      <c r="S1516" s="603"/>
      <c r="T1516" s="604"/>
      <c r="AT1516" s="600" t="s">
        <v>205</v>
      </c>
      <c r="AU1516" s="600" t="s">
        <v>89</v>
      </c>
      <c r="AV1516" s="599" t="s">
        <v>11</v>
      </c>
      <c r="AW1516" s="599" t="s">
        <v>43</v>
      </c>
      <c r="AX1516" s="599" t="s">
        <v>82</v>
      </c>
      <c r="AY1516" s="600" t="s">
        <v>197</v>
      </c>
    </row>
    <row r="1517" spans="2:51" s="606" customFormat="1">
      <c r="B1517" s="605"/>
      <c r="D1517" s="594" t="s">
        <v>205</v>
      </c>
      <c r="E1517" s="607" t="s">
        <v>5</v>
      </c>
      <c r="F1517" s="608" t="s">
        <v>1014</v>
      </c>
      <c r="H1517" s="609">
        <v>152.25700000000001</v>
      </c>
      <c r="L1517" s="605"/>
      <c r="M1517" s="610"/>
      <c r="N1517" s="611"/>
      <c r="O1517" s="611"/>
      <c r="P1517" s="611"/>
      <c r="Q1517" s="611"/>
      <c r="R1517" s="611"/>
      <c r="S1517" s="611"/>
      <c r="T1517" s="612"/>
      <c r="AT1517" s="607" t="s">
        <v>205</v>
      </c>
      <c r="AU1517" s="607" t="s">
        <v>89</v>
      </c>
      <c r="AV1517" s="606" t="s">
        <v>89</v>
      </c>
      <c r="AW1517" s="606" t="s">
        <v>43</v>
      </c>
      <c r="AX1517" s="606" t="s">
        <v>82</v>
      </c>
      <c r="AY1517" s="607" t="s">
        <v>197</v>
      </c>
    </row>
    <row r="1518" spans="2:51" s="622" customFormat="1">
      <c r="B1518" s="621"/>
      <c r="D1518" s="594" t="s">
        <v>205</v>
      </c>
      <c r="E1518" s="623" t="s">
        <v>5</v>
      </c>
      <c r="F1518" s="624" t="s">
        <v>2732</v>
      </c>
      <c r="H1518" s="625">
        <v>2875.9360000000001</v>
      </c>
      <c r="L1518" s="621"/>
      <c r="M1518" s="626"/>
      <c r="N1518" s="627"/>
      <c r="O1518" s="627"/>
      <c r="P1518" s="627"/>
      <c r="Q1518" s="627"/>
      <c r="R1518" s="627"/>
      <c r="S1518" s="627"/>
      <c r="T1518" s="628"/>
      <c r="AT1518" s="623" t="s">
        <v>205</v>
      </c>
      <c r="AU1518" s="623" t="s">
        <v>89</v>
      </c>
      <c r="AV1518" s="622" t="s">
        <v>114</v>
      </c>
      <c r="AW1518" s="622" t="s">
        <v>43</v>
      </c>
      <c r="AX1518" s="622" t="s">
        <v>82</v>
      </c>
      <c r="AY1518" s="623" t="s">
        <v>197</v>
      </c>
    </row>
    <row r="1519" spans="2:51" s="599" customFormat="1">
      <c r="B1519" s="598"/>
      <c r="D1519" s="594" t="s">
        <v>205</v>
      </c>
      <c r="E1519" s="600" t="s">
        <v>5</v>
      </c>
      <c r="F1519" s="601" t="s">
        <v>2733</v>
      </c>
      <c r="H1519" s="600" t="s">
        <v>5</v>
      </c>
      <c r="L1519" s="598"/>
      <c r="M1519" s="602"/>
      <c r="N1519" s="603"/>
      <c r="O1519" s="603"/>
      <c r="P1519" s="603"/>
      <c r="Q1519" s="603"/>
      <c r="R1519" s="603"/>
      <c r="S1519" s="603"/>
      <c r="T1519" s="604"/>
      <c r="AT1519" s="600" t="s">
        <v>205</v>
      </c>
      <c r="AU1519" s="600" t="s">
        <v>89</v>
      </c>
      <c r="AV1519" s="599" t="s">
        <v>11</v>
      </c>
      <c r="AW1519" s="599" t="s">
        <v>43</v>
      </c>
      <c r="AX1519" s="599" t="s">
        <v>82</v>
      </c>
      <c r="AY1519" s="600" t="s">
        <v>197</v>
      </c>
    </row>
    <row r="1520" spans="2:51" s="606" customFormat="1">
      <c r="B1520" s="605"/>
      <c r="D1520" s="594" t="s">
        <v>205</v>
      </c>
      <c r="E1520" s="607" t="s">
        <v>5</v>
      </c>
      <c r="F1520" s="608" t="s">
        <v>2734</v>
      </c>
      <c r="H1520" s="609">
        <v>1268.3979999999999</v>
      </c>
      <c r="L1520" s="605"/>
      <c r="M1520" s="610"/>
      <c r="N1520" s="611"/>
      <c r="O1520" s="611"/>
      <c r="P1520" s="611"/>
      <c r="Q1520" s="611"/>
      <c r="R1520" s="611"/>
      <c r="S1520" s="611"/>
      <c r="T1520" s="612"/>
      <c r="AT1520" s="607" t="s">
        <v>205</v>
      </c>
      <c r="AU1520" s="607" t="s">
        <v>89</v>
      </c>
      <c r="AV1520" s="606" t="s">
        <v>89</v>
      </c>
      <c r="AW1520" s="606" t="s">
        <v>43</v>
      </c>
      <c r="AX1520" s="606" t="s">
        <v>82</v>
      </c>
      <c r="AY1520" s="607" t="s">
        <v>197</v>
      </c>
    </row>
    <row r="1521" spans="2:51" s="599" customFormat="1">
      <c r="B1521" s="598"/>
      <c r="D1521" s="594" t="s">
        <v>205</v>
      </c>
      <c r="E1521" s="600" t="s">
        <v>5</v>
      </c>
      <c r="F1521" s="601" t="s">
        <v>2735</v>
      </c>
      <c r="H1521" s="600" t="s">
        <v>5</v>
      </c>
      <c r="L1521" s="598"/>
      <c r="M1521" s="602"/>
      <c r="N1521" s="603"/>
      <c r="O1521" s="603"/>
      <c r="P1521" s="603"/>
      <c r="Q1521" s="603"/>
      <c r="R1521" s="603"/>
      <c r="S1521" s="603"/>
      <c r="T1521" s="604"/>
      <c r="AT1521" s="600" t="s">
        <v>205</v>
      </c>
      <c r="AU1521" s="600" t="s">
        <v>89</v>
      </c>
      <c r="AV1521" s="599" t="s">
        <v>11</v>
      </c>
      <c r="AW1521" s="599" t="s">
        <v>43</v>
      </c>
      <c r="AX1521" s="599" t="s">
        <v>82</v>
      </c>
      <c r="AY1521" s="600" t="s">
        <v>197</v>
      </c>
    </row>
    <row r="1522" spans="2:51" s="606" customFormat="1">
      <c r="B1522" s="605"/>
      <c r="D1522" s="594" t="s">
        <v>205</v>
      </c>
      <c r="E1522" s="607" t="s">
        <v>5</v>
      </c>
      <c r="F1522" s="608" t="s">
        <v>2736</v>
      </c>
      <c r="H1522" s="609">
        <v>52.515999999999998</v>
      </c>
      <c r="L1522" s="605"/>
      <c r="M1522" s="610"/>
      <c r="N1522" s="611"/>
      <c r="O1522" s="611"/>
      <c r="P1522" s="611"/>
      <c r="Q1522" s="611"/>
      <c r="R1522" s="611"/>
      <c r="S1522" s="611"/>
      <c r="T1522" s="612"/>
      <c r="AT1522" s="607" t="s">
        <v>205</v>
      </c>
      <c r="AU1522" s="607" t="s">
        <v>89</v>
      </c>
      <c r="AV1522" s="606" t="s">
        <v>89</v>
      </c>
      <c r="AW1522" s="606" t="s">
        <v>43</v>
      </c>
      <c r="AX1522" s="606" t="s">
        <v>82</v>
      </c>
      <c r="AY1522" s="607" t="s">
        <v>197</v>
      </c>
    </row>
    <row r="1523" spans="2:51" s="599" customFormat="1">
      <c r="B1523" s="598"/>
      <c r="D1523" s="594" t="s">
        <v>205</v>
      </c>
      <c r="E1523" s="600" t="s">
        <v>5</v>
      </c>
      <c r="F1523" s="601" t="s">
        <v>2737</v>
      </c>
      <c r="H1523" s="600" t="s">
        <v>5</v>
      </c>
      <c r="L1523" s="598"/>
      <c r="M1523" s="602"/>
      <c r="N1523" s="603"/>
      <c r="O1523" s="603"/>
      <c r="P1523" s="603"/>
      <c r="Q1523" s="603"/>
      <c r="R1523" s="603"/>
      <c r="S1523" s="603"/>
      <c r="T1523" s="604"/>
      <c r="AT1523" s="600" t="s">
        <v>205</v>
      </c>
      <c r="AU1523" s="600" t="s">
        <v>89</v>
      </c>
      <c r="AV1523" s="599" t="s">
        <v>11</v>
      </c>
      <c r="AW1523" s="599" t="s">
        <v>43</v>
      </c>
      <c r="AX1523" s="599" t="s">
        <v>82</v>
      </c>
      <c r="AY1523" s="600" t="s">
        <v>197</v>
      </c>
    </row>
    <row r="1524" spans="2:51" s="606" customFormat="1">
      <c r="B1524" s="605"/>
      <c r="D1524" s="594" t="s">
        <v>205</v>
      </c>
      <c r="E1524" s="607" t="s">
        <v>5</v>
      </c>
      <c r="F1524" s="608" t="s">
        <v>2738</v>
      </c>
      <c r="H1524" s="609">
        <v>115.649</v>
      </c>
      <c r="L1524" s="605"/>
      <c r="M1524" s="610"/>
      <c r="N1524" s="611"/>
      <c r="O1524" s="611"/>
      <c r="P1524" s="611"/>
      <c r="Q1524" s="611"/>
      <c r="R1524" s="611"/>
      <c r="S1524" s="611"/>
      <c r="T1524" s="612"/>
      <c r="AT1524" s="607" t="s">
        <v>205</v>
      </c>
      <c r="AU1524" s="607" t="s">
        <v>89</v>
      </c>
      <c r="AV1524" s="606" t="s">
        <v>89</v>
      </c>
      <c r="AW1524" s="606" t="s">
        <v>43</v>
      </c>
      <c r="AX1524" s="606" t="s">
        <v>82</v>
      </c>
      <c r="AY1524" s="607" t="s">
        <v>197</v>
      </c>
    </row>
    <row r="1525" spans="2:51" s="599" customFormat="1">
      <c r="B1525" s="598"/>
      <c r="D1525" s="594" t="s">
        <v>205</v>
      </c>
      <c r="E1525" s="600" t="s">
        <v>5</v>
      </c>
      <c r="F1525" s="601" t="s">
        <v>2739</v>
      </c>
      <c r="H1525" s="600" t="s">
        <v>5</v>
      </c>
      <c r="L1525" s="598"/>
      <c r="M1525" s="602"/>
      <c r="N1525" s="603"/>
      <c r="O1525" s="603"/>
      <c r="P1525" s="603"/>
      <c r="Q1525" s="603"/>
      <c r="R1525" s="603"/>
      <c r="S1525" s="603"/>
      <c r="T1525" s="604"/>
      <c r="AT1525" s="600" t="s">
        <v>205</v>
      </c>
      <c r="AU1525" s="600" t="s">
        <v>89</v>
      </c>
      <c r="AV1525" s="599" t="s">
        <v>11</v>
      </c>
      <c r="AW1525" s="599" t="s">
        <v>43</v>
      </c>
      <c r="AX1525" s="599" t="s">
        <v>82</v>
      </c>
      <c r="AY1525" s="600" t="s">
        <v>197</v>
      </c>
    </row>
    <row r="1526" spans="2:51" s="606" customFormat="1">
      <c r="B1526" s="605"/>
      <c r="D1526" s="594" t="s">
        <v>205</v>
      </c>
      <c r="E1526" s="607" t="s">
        <v>5</v>
      </c>
      <c r="F1526" s="608" t="s">
        <v>2740</v>
      </c>
      <c r="H1526" s="609">
        <v>761.00699999999995</v>
      </c>
      <c r="L1526" s="605"/>
      <c r="M1526" s="610"/>
      <c r="N1526" s="611"/>
      <c r="O1526" s="611"/>
      <c r="P1526" s="611"/>
      <c r="Q1526" s="611"/>
      <c r="R1526" s="611"/>
      <c r="S1526" s="611"/>
      <c r="T1526" s="612"/>
      <c r="AT1526" s="607" t="s">
        <v>205</v>
      </c>
      <c r="AU1526" s="607" t="s">
        <v>89</v>
      </c>
      <c r="AV1526" s="606" t="s">
        <v>89</v>
      </c>
      <c r="AW1526" s="606" t="s">
        <v>43</v>
      </c>
      <c r="AX1526" s="606" t="s">
        <v>82</v>
      </c>
      <c r="AY1526" s="607" t="s">
        <v>197</v>
      </c>
    </row>
    <row r="1527" spans="2:51" s="622" customFormat="1">
      <c r="B1527" s="621"/>
      <c r="D1527" s="594" t="s">
        <v>205</v>
      </c>
      <c r="E1527" s="623" t="s">
        <v>5</v>
      </c>
      <c r="F1527" s="624" t="s">
        <v>2741</v>
      </c>
      <c r="H1527" s="625">
        <v>2197.5700000000002</v>
      </c>
      <c r="L1527" s="621"/>
      <c r="M1527" s="626"/>
      <c r="N1527" s="627"/>
      <c r="O1527" s="627"/>
      <c r="P1527" s="627"/>
      <c r="Q1527" s="627"/>
      <c r="R1527" s="627"/>
      <c r="S1527" s="627"/>
      <c r="T1527" s="628"/>
      <c r="AT1527" s="623" t="s">
        <v>205</v>
      </c>
      <c r="AU1527" s="623" t="s">
        <v>89</v>
      </c>
      <c r="AV1527" s="622" t="s">
        <v>114</v>
      </c>
      <c r="AW1527" s="622" t="s">
        <v>43</v>
      </c>
      <c r="AX1527" s="622" t="s">
        <v>82</v>
      </c>
      <c r="AY1527" s="623" t="s">
        <v>197</v>
      </c>
    </row>
    <row r="1528" spans="2:51" s="599" customFormat="1">
      <c r="B1528" s="598"/>
      <c r="D1528" s="594" t="s">
        <v>205</v>
      </c>
      <c r="E1528" s="600" t="s">
        <v>5</v>
      </c>
      <c r="F1528" s="601" t="s">
        <v>388</v>
      </c>
      <c r="H1528" s="600" t="s">
        <v>5</v>
      </c>
      <c r="L1528" s="598"/>
      <c r="M1528" s="602"/>
      <c r="N1528" s="603"/>
      <c r="O1528" s="603"/>
      <c r="P1528" s="603"/>
      <c r="Q1528" s="603"/>
      <c r="R1528" s="603"/>
      <c r="S1528" s="603"/>
      <c r="T1528" s="604"/>
      <c r="AT1528" s="600" t="s">
        <v>205</v>
      </c>
      <c r="AU1528" s="600" t="s">
        <v>89</v>
      </c>
      <c r="AV1528" s="599" t="s">
        <v>11</v>
      </c>
      <c r="AW1528" s="599" t="s">
        <v>43</v>
      </c>
      <c r="AX1528" s="599" t="s">
        <v>82</v>
      </c>
      <c r="AY1528" s="600" t="s">
        <v>197</v>
      </c>
    </row>
    <row r="1529" spans="2:51" s="599" customFormat="1">
      <c r="B1529" s="598"/>
      <c r="D1529" s="594" t="s">
        <v>205</v>
      </c>
      <c r="E1529" s="600" t="s">
        <v>5</v>
      </c>
      <c r="F1529" s="601" t="s">
        <v>2742</v>
      </c>
      <c r="H1529" s="600" t="s">
        <v>5</v>
      </c>
      <c r="L1529" s="598"/>
      <c r="M1529" s="602"/>
      <c r="N1529" s="603"/>
      <c r="O1529" s="603"/>
      <c r="P1529" s="603"/>
      <c r="Q1529" s="603"/>
      <c r="R1529" s="603"/>
      <c r="S1529" s="603"/>
      <c r="T1529" s="604"/>
      <c r="AT1529" s="600" t="s">
        <v>205</v>
      </c>
      <c r="AU1529" s="600" t="s">
        <v>89</v>
      </c>
      <c r="AV1529" s="599" t="s">
        <v>11</v>
      </c>
      <c r="AW1529" s="599" t="s">
        <v>43</v>
      </c>
      <c r="AX1529" s="599" t="s">
        <v>82</v>
      </c>
      <c r="AY1529" s="600" t="s">
        <v>197</v>
      </c>
    </row>
    <row r="1530" spans="2:51" s="606" customFormat="1">
      <c r="B1530" s="605"/>
      <c r="D1530" s="594" t="s">
        <v>205</v>
      </c>
      <c r="E1530" s="607" t="s">
        <v>5</v>
      </c>
      <c r="F1530" s="608" t="s">
        <v>2743</v>
      </c>
      <c r="H1530" s="609">
        <v>-143.1</v>
      </c>
      <c r="L1530" s="605"/>
      <c r="M1530" s="610"/>
      <c r="N1530" s="611"/>
      <c r="O1530" s="611"/>
      <c r="P1530" s="611"/>
      <c r="Q1530" s="611"/>
      <c r="R1530" s="611"/>
      <c r="S1530" s="611"/>
      <c r="T1530" s="612"/>
      <c r="AT1530" s="607" t="s">
        <v>205</v>
      </c>
      <c r="AU1530" s="607" t="s">
        <v>89</v>
      </c>
      <c r="AV1530" s="606" t="s">
        <v>89</v>
      </c>
      <c r="AW1530" s="606" t="s">
        <v>43</v>
      </c>
      <c r="AX1530" s="606" t="s">
        <v>82</v>
      </c>
      <c r="AY1530" s="607" t="s">
        <v>197</v>
      </c>
    </row>
    <row r="1531" spans="2:51" s="606" customFormat="1">
      <c r="B1531" s="605"/>
      <c r="D1531" s="594" t="s">
        <v>205</v>
      </c>
      <c r="E1531" s="607" t="s">
        <v>5</v>
      </c>
      <c r="F1531" s="608" t="s">
        <v>2744</v>
      </c>
      <c r="H1531" s="609">
        <v>-37.44</v>
      </c>
      <c r="L1531" s="605"/>
      <c r="M1531" s="610"/>
      <c r="N1531" s="611"/>
      <c r="O1531" s="611"/>
      <c r="P1531" s="611"/>
      <c r="Q1531" s="611"/>
      <c r="R1531" s="611"/>
      <c r="S1531" s="611"/>
      <c r="T1531" s="612"/>
      <c r="AT1531" s="607" t="s">
        <v>205</v>
      </c>
      <c r="AU1531" s="607" t="s">
        <v>89</v>
      </c>
      <c r="AV1531" s="606" t="s">
        <v>89</v>
      </c>
      <c r="AW1531" s="606" t="s">
        <v>43</v>
      </c>
      <c r="AX1531" s="606" t="s">
        <v>82</v>
      </c>
      <c r="AY1531" s="607" t="s">
        <v>197</v>
      </c>
    </row>
    <row r="1532" spans="2:51" s="606" customFormat="1">
      <c r="B1532" s="605"/>
      <c r="D1532" s="594" t="s">
        <v>205</v>
      </c>
      <c r="E1532" s="607" t="s">
        <v>5</v>
      </c>
      <c r="F1532" s="608" t="s">
        <v>2745</v>
      </c>
      <c r="H1532" s="609">
        <v>-34.4</v>
      </c>
      <c r="L1532" s="605"/>
      <c r="M1532" s="610"/>
      <c r="N1532" s="611"/>
      <c r="O1532" s="611"/>
      <c r="P1532" s="611"/>
      <c r="Q1532" s="611"/>
      <c r="R1532" s="611"/>
      <c r="S1532" s="611"/>
      <c r="T1532" s="612"/>
      <c r="AT1532" s="607" t="s">
        <v>205</v>
      </c>
      <c r="AU1532" s="607" t="s">
        <v>89</v>
      </c>
      <c r="AV1532" s="606" t="s">
        <v>89</v>
      </c>
      <c r="AW1532" s="606" t="s">
        <v>43</v>
      </c>
      <c r="AX1532" s="606" t="s">
        <v>82</v>
      </c>
      <c r="AY1532" s="607" t="s">
        <v>197</v>
      </c>
    </row>
    <row r="1533" spans="2:51" s="606" customFormat="1">
      <c r="B1533" s="605"/>
      <c r="D1533" s="594" t="s">
        <v>205</v>
      </c>
      <c r="E1533" s="607" t="s">
        <v>5</v>
      </c>
      <c r="F1533" s="608" t="s">
        <v>2746</v>
      </c>
      <c r="H1533" s="609">
        <v>-12.96</v>
      </c>
      <c r="L1533" s="605"/>
      <c r="M1533" s="610"/>
      <c r="N1533" s="611"/>
      <c r="O1533" s="611"/>
      <c r="P1533" s="611"/>
      <c r="Q1533" s="611"/>
      <c r="R1533" s="611"/>
      <c r="S1533" s="611"/>
      <c r="T1533" s="612"/>
      <c r="AT1533" s="607" t="s">
        <v>205</v>
      </c>
      <c r="AU1533" s="607" t="s">
        <v>89</v>
      </c>
      <c r="AV1533" s="606" t="s">
        <v>89</v>
      </c>
      <c r="AW1533" s="606" t="s">
        <v>43</v>
      </c>
      <c r="AX1533" s="606" t="s">
        <v>82</v>
      </c>
      <c r="AY1533" s="607" t="s">
        <v>197</v>
      </c>
    </row>
    <row r="1534" spans="2:51" s="606" customFormat="1">
      <c r="B1534" s="605"/>
      <c r="D1534" s="594" t="s">
        <v>205</v>
      </c>
      <c r="E1534" s="607" t="s">
        <v>5</v>
      </c>
      <c r="F1534" s="608" t="s">
        <v>2747</v>
      </c>
      <c r="H1534" s="609">
        <v>-4.6879999999999997</v>
      </c>
      <c r="L1534" s="605"/>
      <c r="M1534" s="610"/>
      <c r="N1534" s="611"/>
      <c r="O1534" s="611"/>
      <c r="P1534" s="611"/>
      <c r="Q1534" s="611"/>
      <c r="R1534" s="611"/>
      <c r="S1534" s="611"/>
      <c r="T1534" s="612"/>
      <c r="AT1534" s="607" t="s">
        <v>205</v>
      </c>
      <c r="AU1534" s="607" t="s">
        <v>89</v>
      </c>
      <c r="AV1534" s="606" t="s">
        <v>89</v>
      </c>
      <c r="AW1534" s="606" t="s">
        <v>43</v>
      </c>
      <c r="AX1534" s="606" t="s">
        <v>82</v>
      </c>
      <c r="AY1534" s="607" t="s">
        <v>197</v>
      </c>
    </row>
    <row r="1535" spans="2:51" s="606" customFormat="1">
      <c r="B1535" s="605"/>
      <c r="D1535" s="594" t="s">
        <v>205</v>
      </c>
      <c r="E1535" s="607" t="s">
        <v>5</v>
      </c>
      <c r="F1535" s="608" t="s">
        <v>2748</v>
      </c>
      <c r="H1535" s="609">
        <v>-7.2</v>
      </c>
      <c r="L1535" s="605"/>
      <c r="M1535" s="610"/>
      <c r="N1535" s="611"/>
      <c r="O1535" s="611"/>
      <c r="P1535" s="611"/>
      <c r="Q1535" s="611"/>
      <c r="R1535" s="611"/>
      <c r="S1535" s="611"/>
      <c r="T1535" s="612"/>
      <c r="AT1535" s="607" t="s">
        <v>205</v>
      </c>
      <c r="AU1535" s="607" t="s">
        <v>89</v>
      </c>
      <c r="AV1535" s="606" t="s">
        <v>89</v>
      </c>
      <c r="AW1535" s="606" t="s">
        <v>43</v>
      </c>
      <c r="AX1535" s="606" t="s">
        <v>82</v>
      </c>
      <c r="AY1535" s="607" t="s">
        <v>197</v>
      </c>
    </row>
    <row r="1536" spans="2:51" s="606" customFormat="1">
      <c r="B1536" s="605"/>
      <c r="D1536" s="594" t="s">
        <v>205</v>
      </c>
      <c r="E1536" s="607" t="s">
        <v>5</v>
      </c>
      <c r="F1536" s="608" t="s">
        <v>2749</v>
      </c>
      <c r="H1536" s="609">
        <v>-3.6</v>
      </c>
      <c r="L1536" s="605"/>
      <c r="M1536" s="610"/>
      <c r="N1536" s="611"/>
      <c r="O1536" s="611"/>
      <c r="P1536" s="611"/>
      <c r="Q1536" s="611"/>
      <c r="R1536" s="611"/>
      <c r="S1536" s="611"/>
      <c r="T1536" s="612"/>
      <c r="AT1536" s="607" t="s">
        <v>205</v>
      </c>
      <c r="AU1536" s="607" t="s">
        <v>89</v>
      </c>
      <c r="AV1536" s="606" t="s">
        <v>89</v>
      </c>
      <c r="AW1536" s="606" t="s">
        <v>43</v>
      </c>
      <c r="AX1536" s="606" t="s">
        <v>82</v>
      </c>
      <c r="AY1536" s="607" t="s">
        <v>197</v>
      </c>
    </row>
    <row r="1537" spans="2:51" s="606" customFormat="1">
      <c r="B1537" s="605"/>
      <c r="D1537" s="594" t="s">
        <v>205</v>
      </c>
      <c r="E1537" s="607" t="s">
        <v>5</v>
      </c>
      <c r="F1537" s="608" t="s">
        <v>2750</v>
      </c>
      <c r="H1537" s="609">
        <v>-8.8000000000000007</v>
      </c>
      <c r="L1537" s="605"/>
      <c r="M1537" s="610"/>
      <c r="N1537" s="611"/>
      <c r="O1537" s="611"/>
      <c r="P1537" s="611"/>
      <c r="Q1537" s="611"/>
      <c r="R1537" s="611"/>
      <c r="S1537" s="611"/>
      <c r="T1537" s="612"/>
      <c r="AT1537" s="607" t="s">
        <v>205</v>
      </c>
      <c r="AU1537" s="607" t="s">
        <v>89</v>
      </c>
      <c r="AV1537" s="606" t="s">
        <v>89</v>
      </c>
      <c r="AW1537" s="606" t="s">
        <v>43</v>
      </c>
      <c r="AX1537" s="606" t="s">
        <v>82</v>
      </c>
      <c r="AY1537" s="607" t="s">
        <v>197</v>
      </c>
    </row>
    <row r="1538" spans="2:51" s="606" customFormat="1">
      <c r="B1538" s="605"/>
      <c r="D1538" s="594" t="s">
        <v>205</v>
      </c>
      <c r="E1538" s="607" t="s">
        <v>5</v>
      </c>
      <c r="F1538" s="608" t="s">
        <v>2751</v>
      </c>
      <c r="H1538" s="609">
        <v>-3.6</v>
      </c>
      <c r="L1538" s="605"/>
      <c r="M1538" s="610"/>
      <c r="N1538" s="611"/>
      <c r="O1538" s="611"/>
      <c r="P1538" s="611"/>
      <c r="Q1538" s="611"/>
      <c r="R1538" s="611"/>
      <c r="S1538" s="611"/>
      <c r="T1538" s="612"/>
      <c r="AT1538" s="607" t="s">
        <v>205</v>
      </c>
      <c r="AU1538" s="607" t="s">
        <v>89</v>
      </c>
      <c r="AV1538" s="606" t="s">
        <v>89</v>
      </c>
      <c r="AW1538" s="606" t="s">
        <v>43</v>
      </c>
      <c r="AX1538" s="606" t="s">
        <v>82</v>
      </c>
      <c r="AY1538" s="607" t="s">
        <v>197</v>
      </c>
    </row>
    <row r="1539" spans="2:51" s="606" customFormat="1">
      <c r="B1539" s="605"/>
      <c r="D1539" s="594" t="s">
        <v>205</v>
      </c>
      <c r="E1539" s="607" t="s">
        <v>5</v>
      </c>
      <c r="F1539" s="608" t="s">
        <v>2752</v>
      </c>
      <c r="H1539" s="609">
        <v>-5</v>
      </c>
      <c r="L1539" s="605"/>
      <c r="M1539" s="610"/>
      <c r="N1539" s="611"/>
      <c r="O1539" s="611"/>
      <c r="P1539" s="611"/>
      <c r="Q1539" s="611"/>
      <c r="R1539" s="611"/>
      <c r="S1539" s="611"/>
      <c r="T1539" s="612"/>
      <c r="AT1539" s="607" t="s">
        <v>205</v>
      </c>
      <c r="AU1539" s="607" t="s">
        <v>89</v>
      </c>
      <c r="AV1539" s="606" t="s">
        <v>89</v>
      </c>
      <c r="AW1539" s="606" t="s">
        <v>43</v>
      </c>
      <c r="AX1539" s="606" t="s">
        <v>82</v>
      </c>
      <c r="AY1539" s="607" t="s">
        <v>197</v>
      </c>
    </row>
    <row r="1540" spans="2:51" s="606" customFormat="1">
      <c r="B1540" s="605"/>
      <c r="D1540" s="594" t="s">
        <v>205</v>
      </c>
      <c r="E1540" s="607" t="s">
        <v>5</v>
      </c>
      <c r="F1540" s="608" t="s">
        <v>2753</v>
      </c>
      <c r="H1540" s="609">
        <v>-5</v>
      </c>
      <c r="L1540" s="605"/>
      <c r="M1540" s="610"/>
      <c r="N1540" s="611"/>
      <c r="O1540" s="611"/>
      <c r="P1540" s="611"/>
      <c r="Q1540" s="611"/>
      <c r="R1540" s="611"/>
      <c r="S1540" s="611"/>
      <c r="T1540" s="612"/>
      <c r="AT1540" s="607" t="s">
        <v>205</v>
      </c>
      <c r="AU1540" s="607" t="s">
        <v>89</v>
      </c>
      <c r="AV1540" s="606" t="s">
        <v>89</v>
      </c>
      <c r="AW1540" s="606" t="s">
        <v>43</v>
      </c>
      <c r="AX1540" s="606" t="s">
        <v>82</v>
      </c>
      <c r="AY1540" s="607" t="s">
        <v>197</v>
      </c>
    </row>
    <row r="1541" spans="2:51" s="606" customFormat="1">
      <c r="B1541" s="605"/>
      <c r="D1541" s="594" t="s">
        <v>205</v>
      </c>
      <c r="E1541" s="607" t="s">
        <v>5</v>
      </c>
      <c r="F1541" s="608" t="s">
        <v>2754</v>
      </c>
      <c r="H1541" s="609">
        <v>-3.5</v>
      </c>
      <c r="L1541" s="605"/>
      <c r="M1541" s="610"/>
      <c r="N1541" s="611"/>
      <c r="O1541" s="611"/>
      <c r="P1541" s="611"/>
      <c r="Q1541" s="611"/>
      <c r="R1541" s="611"/>
      <c r="S1541" s="611"/>
      <c r="T1541" s="612"/>
      <c r="AT1541" s="607" t="s">
        <v>205</v>
      </c>
      <c r="AU1541" s="607" t="s">
        <v>89</v>
      </c>
      <c r="AV1541" s="606" t="s">
        <v>89</v>
      </c>
      <c r="AW1541" s="606" t="s">
        <v>43</v>
      </c>
      <c r="AX1541" s="606" t="s">
        <v>82</v>
      </c>
      <c r="AY1541" s="607" t="s">
        <v>197</v>
      </c>
    </row>
    <row r="1542" spans="2:51" s="606" customFormat="1">
      <c r="B1542" s="605"/>
      <c r="D1542" s="594" t="s">
        <v>205</v>
      </c>
      <c r="E1542" s="607" t="s">
        <v>5</v>
      </c>
      <c r="F1542" s="608" t="s">
        <v>2755</v>
      </c>
      <c r="H1542" s="609">
        <v>-3</v>
      </c>
      <c r="L1542" s="605"/>
      <c r="M1542" s="610"/>
      <c r="N1542" s="611"/>
      <c r="O1542" s="611"/>
      <c r="P1542" s="611"/>
      <c r="Q1542" s="611"/>
      <c r="R1542" s="611"/>
      <c r="S1542" s="611"/>
      <c r="T1542" s="612"/>
      <c r="AT1542" s="607" t="s">
        <v>205</v>
      </c>
      <c r="AU1542" s="607" t="s">
        <v>89</v>
      </c>
      <c r="AV1542" s="606" t="s">
        <v>89</v>
      </c>
      <c r="AW1542" s="606" t="s">
        <v>43</v>
      </c>
      <c r="AX1542" s="606" t="s">
        <v>82</v>
      </c>
      <c r="AY1542" s="607" t="s">
        <v>197</v>
      </c>
    </row>
    <row r="1543" spans="2:51" s="606" customFormat="1">
      <c r="B1543" s="605"/>
      <c r="D1543" s="594" t="s">
        <v>205</v>
      </c>
      <c r="E1543" s="607" t="s">
        <v>5</v>
      </c>
      <c r="F1543" s="608" t="s">
        <v>2756</v>
      </c>
      <c r="H1543" s="609">
        <v>-3.125</v>
      </c>
      <c r="L1543" s="605"/>
      <c r="M1543" s="610"/>
      <c r="N1543" s="611"/>
      <c r="O1543" s="611"/>
      <c r="P1543" s="611"/>
      <c r="Q1543" s="611"/>
      <c r="R1543" s="611"/>
      <c r="S1543" s="611"/>
      <c r="T1543" s="612"/>
      <c r="AT1543" s="607" t="s">
        <v>205</v>
      </c>
      <c r="AU1543" s="607" t="s">
        <v>89</v>
      </c>
      <c r="AV1543" s="606" t="s">
        <v>89</v>
      </c>
      <c r="AW1543" s="606" t="s">
        <v>43</v>
      </c>
      <c r="AX1543" s="606" t="s">
        <v>82</v>
      </c>
      <c r="AY1543" s="607" t="s">
        <v>197</v>
      </c>
    </row>
    <row r="1544" spans="2:51" s="606" customFormat="1">
      <c r="B1544" s="605"/>
      <c r="D1544" s="594" t="s">
        <v>205</v>
      </c>
      <c r="E1544" s="607" t="s">
        <v>5</v>
      </c>
      <c r="F1544" s="608" t="s">
        <v>2757</v>
      </c>
      <c r="H1544" s="609">
        <v>-2.5</v>
      </c>
      <c r="L1544" s="605"/>
      <c r="M1544" s="610"/>
      <c r="N1544" s="611"/>
      <c r="O1544" s="611"/>
      <c r="P1544" s="611"/>
      <c r="Q1544" s="611"/>
      <c r="R1544" s="611"/>
      <c r="S1544" s="611"/>
      <c r="T1544" s="612"/>
      <c r="AT1544" s="607" t="s">
        <v>205</v>
      </c>
      <c r="AU1544" s="607" t="s">
        <v>89</v>
      </c>
      <c r="AV1544" s="606" t="s">
        <v>89</v>
      </c>
      <c r="AW1544" s="606" t="s">
        <v>43</v>
      </c>
      <c r="AX1544" s="606" t="s">
        <v>82</v>
      </c>
      <c r="AY1544" s="607" t="s">
        <v>197</v>
      </c>
    </row>
    <row r="1545" spans="2:51" s="606" customFormat="1">
      <c r="B1545" s="605"/>
      <c r="D1545" s="594" t="s">
        <v>205</v>
      </c>
      <c r="E1545" s="607" t="s">
        <v>5</v>
      </c>
      <c r="F1545" s="608" t="s">
        <v>2758</v>
      </c>
      <c r="H1545" s="609">
        <v>-3</v>
      </c>
      <c r="L1545" s="605"/>
      <c r="M1545" s="610"/>
      <c r="N1545" s="611"/>
      <c r="O1545" s="611"/>
      <c r="P1545" s="611"/>
      <c r="Q1545" s="611"/>
      <c r="R1545" s="611"/>
      <c r="S1545" s="611"/>
      <c r="T1545" s="612"/>
      <c r="AT1545" s="607" t="s">
        <v>205</v>
      </c>
      <c r="AU1545" s="607" t="s">
        <v>89</v>
      </c>
      <c r="AV1545" s="606" t="s">
        <v>89</v>
      </c>
      <c r="AW1545" s="606" t="s">
        <v>43</v>
      </c>
      <c r="AX1545" s="606" t="s">
        <v>82</v>
      </c>
      <c r="AY1545" s="607" t="s">
        <v>197</v>
      </c>
    </row>
    <row r="1546" spans="2:51" s="606" customFormat="1">
      <c r="B1546" s="605"/>
      <c r="D1546" s="594" t="s">
        <v>205</v>
      </c>
      <c r="E1546" s="607" t="s">
        <v>5</v>
      </c>
      <c r="F1546" s="608" t="s">
        <v>2759</v>
      </c>
      <c r="H1546" s="609">
        <v>-1.0940000000000001</v>
      </c>
      <c r="L1546" s="605"/>
      <c r="M1546" s="610"/>
      <c r="N1546" s="611"/>
      <c r="O1546" s="611"/>
      <c r="P1546" s="611"/>
      <c r="Q1546" s="611"/>
      <c r="R1546" s="611"/>
      <c r="S1546" s="611"/>
      <c r="T1546" s="612"/>
      <c r="AT1546" s="607" t="s">
        <v>205</v>
      </c>
      <c r="AU1546" s="607" t="s">
        <v>89</v>
      </c>
      <c r="AV1546" s="606" t="s">
        <v>89</v>
      </c>
      <c r="AW1546" s="606" t="s">
        <v>43</v>
      </c>
      <c r="AX1546" s="606" t="s">
        <v>82</v>
      </c>
      <c r="AY1546" s="607" t="s">
        <v>197</v>
      </c>
    </row>
    <row r="1547" spans="2:51" s="606" customFormat="1">
      <c r="B1547" s="605"/>
      <c r="D1547" s="594" t="s">
        <v>205</v>
      </c>
      <c r="E1547" s="607" t="s">
        <v>5</v>
      </c>
      <c r="F1547" s="608" t="s">
        <v>2760</v>
      </c>
      <c r="H1547" s="609">
        <v>-1.125</v>
      </c>
      <c r="L1547" s="605"/>
      <c r="M1547" s="610"/>
      <c r="N1547" s="611"/>
      <c r="O1547" s="611"/>
      <c r="P1547" s="611"/>
      <c r="Q1547" s="611"/>
      <c r="R1547" s="611"/>
      <c r="S1547" s="611"/>
      <c r="T1547" s="612"/>
      <c r="AT1547" s="607" t="s">
        <v>205</v>
      </c>
      <c r="AU1547" s="607" t="s">
        <v>89</v>
      </c>
      <c r="AV1547" s="606" t="s">
        <v>89</v>
      </c>
      <c r="AW1547" s="606" t="s">
        <v>43</v>
      </c>
      <c r="AX1547" s="606" t="s">
        <v>82</v>
      </c>
      <c r="AY1547" s="607" t="s">
        <v>197</v>
      </c>
    </row>
    <row r="1548" spans="2:51" s="606" customFormat="1">
      <c r="B1548" s="605"/>
      <c r="D1548" s="594" t="s">
        <v>205</v>
      </c>
      <c r="E1548" s="607" t="s">
        <v>5</v>
      </c>
      <c r="F1548" s="608" t="s">
        <v>2761</v>
      </c>
      <c r="H1548" s="609">
        <v>-1.5</v>
      </c>
      <c r="L1548" s="605"/>
      <c r="M1548" s="610"/>
      <c r="N1548" s="611"/>
      <c r="O1548" s="611"/>
      <c r="P1548" s="611"/>
      <c r="Q1548" s="611"/>
      <c r="R1548" s="611"/>
      <c r="S1548" s="611"/>
      <c r="T1548" s="612"/>
      <c r="AT1548" s="607" t="s">
        <v>205</v>
      </c>
      <c r="AU1548" s="607" t="s">
        <v>89</v>
      </c>
      <c r="AV1548" s="606" t="s">
        <v>89</v>
      </c>
      <c r="AW1548" s="606" t="s">
        <v>43</v>
      </c>
      <c r="AX1548" s="606" t="s">
        <v>82</v>
      </c>
      <c r="AY1548" s="607" t="s">
        <v>197</v>
      </c>
    </row>
    <row r="1549" spans="2:51" s="606" customFormat="1">
      <c r="B1549" s="605"/>
      <c r="D1549" s="594" t="s">
        <v>205</v>
      </c>
      <c r="E1549" s="607" t="s">
        <v>5</v>
      </c>
      <c r="F1549" s="608" t="s">
        <v>2762</v>
      </c>
      <c r="H1549" s="609">
        <v>-1.95</v>
      </c>
      <c r="L1549" s="605"/>
      <c r="M1549" s="610"/>
      <c r="N1549" s="611"/>
      <c r="O1549" s="611"/>
      <c r="P1549" s="611"/>
      <c r="Q1549" s="611"/>
      <c r="R1549" s="611"/>
      <c r="S1549" s="611"/>
      <c r="T1549" s="612"/>
      <c r="AT1549" s="607" t="s">
        <v>205</v>
      </c>
      <c r="AU1549" s="607" t="s">
        <v>89</v>
      </c>
      <c r="AV1549" s="606" t="s">
        <v>89</v>
      </c>
      <c r="AW1549" s="606" t="s">
        <v>43</v>
      </c>
      <c r="AX1549" s="606" t="s">
        <v>82</v>
      </c>
      <c r="AY1549" s="607" t="s">
        <v>197</v>
      </c>
    </row>
    <row r="1550" spans="2:51" s="606" customFormat="1">
      <c r="B1550" s="605"/>
      <c r="D1550" s="594" t="s">
        <v>205</v>
      </c>
      <c r="E1550" s="607" t="s">
        <v>5</v>
      </c>
      <c r="F1550" s="608" t="s">
        <v>2763</v>
      </c>
      <c r="H1550" s="609">
        <v>-3</v>
      </c>
      <c r="L1550" s="605"/>
      <c r="M1550" s="610"/>
      <c r="N1550" s="611"/>
      <c r="O1550" s="611"/>
      <c r="P1550" s="611"/>
      <c r="Q1550" s="611"/>
      <c r="R1550" s="611"/>
      <c r="S1550" s="611"/>
      <c r="T1550" s="612"/>
      <c r="AT1550" s="607" t="s">
        <v>205</v>
      </c>
      <c r="AU1550" s="607" t="s">
        <v>89</v>
      </c>
      <c r="AV1550" s="606" t="s">
        <v>89</v>
      </c>
      <c r="AW1550" s="606" t="s">
        <v>43</v>
      </c>
      <c r="AX1550" s="606" t="s">
        <v>82</v>
      </c>
      <c r="AY1550" s="607" t="s">
        <v>197</v>
      </c>
    </row>
    <row r="1551" spans="2:51" s="622" customFormat="1">
      <c r="B1551" s="621"/>
      <c r="D1551" s="594" t="s">
        <v>205</v>
      </c>
      <c r="E1551" s="623" t="s">
        <v>5</v>
      </c>
      <c r="F1551" s="624" t="s">
        <v>2055</v>
      </c>
      <c r="H1551" s="625">
        <v>-289.58199999999999</v>
      </c>
      <c r="L1551" s="621"/>
      <c r="M1551" s="626"/>
      <c r="N1551" s="627"/>
      <c r="O1551" s="627"/>
      <c r="P1551" s="627"/>
      <c r="Q1551" s="627"/>
      <c r="R1551" s="627"/>
      <c r="S1551" s="627"/>
      <c r="T1551" s="628"/>
      <c r="AT1551" s="623" t="s">
        <v>205</v>
      </c>
      <c r="AU1551" s="623" t="s">
        <v>89</v>
      </c>
      <c r="AV1551" s="622" t="s">
        <v>114</v>
      </c>
      <c r="AW1551" s="622" t="s">
        <v>43</v>
      </c>
      <c r="AX1551" s="622" t="s">
        <v>82</v>
      </c>
      <c r="AY1551" s="623" t="s">
        <v>197</v>
      </c>
    </row>
    <row r="1552" spans="2:51" s="599" customFormat="1">
      <c r="B1552" s="598"/>
      <c r="D1552" s="594" t="s">
        <v>205</v>
      </c>
      <c r="E1552" s="600" t="s">
        <v>5</v>
      </c>
      <c r="F1552" s="601" t="s">
        <v>982</v>
      </c>
      <c r="H1552" s="600" t="s">
        <v>5</v>
      </c>
      <c r="L1552" s="598"/>
      <c r="M1552" s="602"/>
      <c r="N1552" s="603"/>
      <c r="O1552" s="603"/>
      <c r="P1552" s="603"/>
      <c r="Q1552" s="603"/>
      <c r="R1552" s="603"/>
      <c r="S1552" s="603"/>
      <c r="T1552" s="604"/>
      <c r="AT1552" s="600" t="s">
        <v>205</v>
      </c>
      <c r="AU1552" s="600" t="s">
        <v>89</v>
      </c>
      <c r="AV1552" s="599" t="s">
        <v>11</v>
      </c>
      <c r="AW1552" s="599" t="s">
        <v>43</v>
      </c>
      <c r="AX1552" s="599" t="s">
        <v>82</v>
      </c>
      <c r="AY1552" s="600" t="s">
        <v>197</v>
      </c>
    </row>
    <row r="1553" spans="2:51" s="606" customFormat="1">
      <c r="B1553" s="605"/>
      <c r="D1553" s="594" t="s">
        <v>205</v>
      </c>
      <c r="E1553" s="607" t="s">
        <v>5</v>
      </c>
      <c r="F1553" s="608" t="s">
        <v>2764</v>
      </c>
      <c r="H1553" s="609">
        <v>54.06</v>
      </c>
      <c r="L1553" s="605"/>
      <c r="M1553" s="610"/>
      <c r="N1553" s="611"/>
      <c r="O1553" s="611"/>
      <c r="P1553" s="611"/>
      <c r="Q1553" s="611"/>
      <c r="R1553" s="611"/>
      <c r="S1553" s="611"/>
      <c r="T1553" s="612"/>
      <c r="AT1553" s="607" t="s">
        <v>205</v>
      </c>
      <c r="AU1553" s="607" t="s">
        <v>89</v>
      </c>
      <c r="AV1553" s="606" t="s">
        <v>89</v>
      </c>
      <c r="AW1553" s="606" t="s">
        <v>43</v>
      </c>
      <c r="AX1553" s="606" t="s">
        <v>82</v>
      </c>
      <c r="AY1553" s="607" t="s">
        <v>197</v>
      </c>
    </row>
    <row r="1554" spans="2:51" s="606" customFormat="1">
      <c r="B1554" s="605"/>
      <c r="D1554" s="594" t="s">
        <v>205</v>
      </c>
      <c r="E1554" s="607" t="s">
        <v>5</v>
      </c>
      <c r="F1554" s="608" t="s">
        <v>2765</v>
      </c>
      <c r="H1554" s="609">
        <v>22.88</v>
      </c>
      <c r="L1554" s="605"/>
      <c r="M1554" s="610"/>
      <c r="N1554" s="611"/>
      <c r="O1554" s="611"/>
      <c r="P1554" s="611"/>
      <c r="Q1554" s="611"/>
      <c r="R1554" s="611"/>
      <c r="S1554" s="611"/>
      <c r="T1554" s="612"/>
      <c r="AT1554" s="607" t="s">
        <v>205</v>
      </c>
      <c r="AU1554" s="607" t="s">
        <v>89</v>
      </c>
      <c r="AV1554" s="606" t="s">
        <v>89</v>
      </c>
      <c r="AW1554" s="606" t="s">
        <v>43</v>
      </c>
      <c r="AX1554" s="606" t="s">
        <v>82</v>
      </c>
      <c r="AY1554" s="607" t="s">
        <v>197</v>
      </c>
    </row>
    <row r="1555" spans="2:51" s="606" customFormat="1">
      <c r="B1555" s="605"/>
      <c r="D1555" s="594" t="s">
        <v>205</v>
      </c>
      <c r="E1555" s="607" t="s">
        <v>5</v>
      </c>
      <c r="F1555" s="608" t="s">
        <v>2766</v>
      </c>
      <c r="H1555" s="609">
        <v>10.08</v>
      </c>
      <c r="L1555" s="605"/>
      <c r="M1555" s="610"/>
      <c r="N1555" s="611"/>
      <c r="O1555" s="611"/>
      <c r="P1555" s="611"/>
      <c r="Q1555" s="611"/>
      <c r="R1555" s="611"/>
      <c r="S1555" s="611"/>
      <c r="T1555" s="612"/>
      <c r="AT1555" s="607" t="s">
        <v>205</v>
      </c>
      <c r="AU1555" s="607" t="s">
        <v>89</v>
      </c>
      <c r="AV1555" s="606" t="s">
        <v>89</v>
      </c>
      <c r="AW1555" s="606" t="s">
        <v>43</v>
      </c>
      <c r="AX1555" s="606" t="s">
        <v>82</v>
      </c>
      <c r="AY1555" s="607" t="s">
        <v>197</v>
      </c>
    </row>
    <row r="1556" spans="2:51" s="606" customFormat="1">
      <c r="B1556" s="605"/>
      <c r="D1556" s="594" t="s">
        <v>205</v>
      </c>
      <c r="E1556" s="607" t="s">
        <v>5</v>
      </c>
      <c r="F1556" s="608" t="s">
        <v>2767</v>
      </c>
      <c r="H1556" s="609">
        <v>10.08</v>
      </c>
      <c r="L1556" s="605"/>
      <c r="M1556" s="610"/>
      <c r="N1556" s="611"/>
      <c r="O1556" s="611"/>
      <c r="P1556" s="611"/>
      <c r="Q1556" s="611"/>
      <c r="R1556" s="611"/>
      <c r="S1556" s="611"/>
      <c r="T1556" s="612"/>
      <c r="AT1556" s="607" t="s">
        <v>205</v>
      </c>
      <c r="AU1556" s="607" t="s">
        <v>89</v>
      </c>
      <c r="AV1556" s="606" t="s">
        <v>89</v>
      </c>
      <c r="AW1556" s="606" t="s">
        <v>43</v>
      </c>
      <c r="AX1556" s="606" t="s">
        <v>82</v>
      </c>
      <c r="AY1556" s="607" t="s">
        <v>197</v>
      </c>
    </row>
    <row r="1557" spans="2:51" s="606" customFormat="1">
      <c r="B1557" s="605"/>
      <c r="D1557" s="594" t="s">
        <v>205</v>
      </c>
      <c r="E1557" s="607" t="s">
        <v>5</v>
      </c>
      <c r="F1557" s="608" t="s">
        <v>2768</v>
      </c>
      <c r="H1557" s="609">
        <v>2.75</v>
      </c>
      <c r="L1557" s="605"/>
      <c r="M1557" s="610"/>
      <c r="N1557" s="611"/>
      <c r="O1557" s="611"/>
      <c r="P1557" s="611"/>
      <c r="Q1557" s="611"/>
      <c r="R1557" s="611"/>
      <c r="S1557" s="611"/>
      <c r="T1557" s="612"/>
      <c r="AT1557" s="607" t="s">
        <v>205</v>
      </c>
      <c r="AU1557" s="607" t="s">
        <v>89</v>
      </c>
      <c r="AV1557" s="606" t="s">
        <v>89</v>
      </c>
      <c r="AW1557" s="606" t="s">
        <v>43</v>
      </c>
      <c r="AX1557" s="606" t="s">
        <v>82</v>
      </c>
      <c r="AY1557" s="607" t="s">
        <v>197</v>
      </c>
    </row>
    <row r="1558" spans="2:51" s="606" customFormat="1">
      <c r="B1558" s="605"/>
      <c r="D1558" s="594" t="s">
        <v>205</v>
      </c>
      <c r="E1558" s="607" t="s">
        <v>5</v>
      </c>
      <c r="F1558" s="608" t="s">
        <v>2769</v>
      </c>
      <c r="H1558" s="609">
        <v>2.76</v>
      </c>
      <c r="L1558" s="605"/>
      <c r="M1558" s="610"/>
      <c r="N1558" s="611"/>
      <c r="O1558" s="611"/>
      <c r="P1558" s="611"/>
      <c r="Q1558" s="611"/>
      <c r="R1558" s="611"/>
      <c r="S1558" s="611"/>
      <c r="T1558" s="612"/>
      <c r="AT1558" s="607" t="s">
        <v>205</v>
      </c>
      <c r="AU1558" s="607" t="s">
        <v>89</v>
      </c>
      <c r="AV1558" s="606" t="s">
        <v>89</v>
      </c>
      <c r="AW1558" s="606" t="s">
        <v>43</v>
      </c>
      <c r="AX1558" s="606" t="s">
        <v>82</v>
      </c>
      <c r="AY1558" s="607" t="s">
        <v>197</v>
      </c>
    </row>
    <row r="1559" spans="2:51" s="606" customFormat="1">
      <c r="B1559" s="605"/>
      <c r="D1559" s="594" t="s">
        <v>205</v>
      </c>
      <c r="E1559" s="607" t="s">
        <v>5</v>
      </c>
      <c r="F1559" s="608" t="s">
        <v>2770</v>
      </c>
      <c r="H1559" s="609">
        <v>2.16</v>
      </c>
      <c r="L1559" s="605"/>
      <c r="M1559" s="610"/>
      <c r="N1559" s="611"/>
      <c r="O1559" s="611"/>
      <c r="P1559" s="611"/>
      <c r="Q1559" s="611"/>
      <c r="R1559" s="611"/>
      <c r="S1559" s="611"/>
      <c r="T1559" s="612"/>
      <c r="AT1559" s="607" t="s">
        <v>205</v>
      </c>
      <c r="AU1559" s="607" t="s">
        <v>89</v>
      </c>
      <c r="AV1559" s="606" t="s">
        <v>89</v>
      </c>
      <c r="AW1559" s="606" t="s">
        <v>43</v>
      </c>
      <c r="AX1559" s="606" t="s">
        <v>82</v>
      </c>
      <c r="AY1559" s="607" t="s">
        <v>197</v>
      </c>
    </row>
    <row r="1560" spans="2:51" s="606" customFormat="1">
      <c r="B1560" s="605"/>
      <c r="D1560" s="594" t="s">
        <v>205</v>
      </c>
      <c r="E1560" s="607" t="s">
        <v>5</v>
      </c>
      <c r="F1560" s="608" t="s">
        <v>2771</v>
      </c>
      <c r="H1560" s="609">
        <v>4.08</v>
      </c>
      <c r="L1560" s="605"/>
      <c r="M1560" s="610"/>
      <c r="N1560" s="611"/>
      <c r="O1560" s="611"/>
      <c r="P1560" s="611"/>
      <c r="Q1560" s="611"/>
      <c r="R1560" s="611"/>
      <c r="S1560" s="611"/>
      <c r="T1560" s="612"/>
      <c r="AT1560" s="607" t="s">
        <v>205</v>
      </c>
      <c r="AU1560" s="607" t="s">
        <v>89</v>
      </c>
      <c r="AV1560" s="606" t="s">
        <v>89</v>
      </c>
      <c r="AW1560" s="606" t="s">
        <v>43</v>
      </c>
      <c r="AX1560" s="606" t="s">
        <v>82</v>
      </c>
      <c r="AY1560" s="607" t="s">
        <v>197</v>
      </c>
    </row>
    <row r="1561" spans="2:51" s="606" customFormat="1">
      <c r="B1561" s="605"/>
      <c r="D1561" s="594" t="s">
        <v>205</v>
      </c>
      <c r="E1561" s="607" t="s">
        <v>5</v>
      </c>
      <c r="F1561" s="608" t="s">
        <v>2772</v>
      </c>
      <c r="H1561" s="609">
        <v>2.88</v>
      </c>
      <c r="L1561" s="605"/>
      <c r="M1561" s="610"/>
      <c r="N1561" s="611"/>
      <c r="O1561" s="611"/>
      <c r="P1561" s="611"/>
      <c r="Q1561" s="611"/>
      <c r="R1561" s="611"/>
      <c r="S1561" s="611"/>
      <c r="T1561" s="612"/>
      <c r="AT1561" s="607" t="s">
        <v>205</v>
      </c>
      <c r="AU1561" s="607" t="s">
        <v>89</v>
      </c>
      <c r="AV1561" s="606" t="s">
        <v>89</v>
      </c>
      <c r="AW1561" s="606" t="s">
        <v>43</v>
      </c>
      <c r="AX1561" s="606" t="s">
        <v>82</v>
      </c>
      <c r="AY1561" s="607" t="s">
        <v>197</v>
      </c>
    </row>
    <row r="1562" spans="2:51" s="606" customFormat="1">
      <c r="B1562" s="605"/>
      <c r="D1562" s="594" t="s">
        <v>205</v>
      </c>
      <c r="E1562" s="607" t="s">
        <v>5</v>
      </c>
      <c r="F1562" s="608" t="s">
        <v>2773</v>
      </c>
      <c r="H1562" s="609">
        <v>1.8</v>
      </c>
      <c r="L1562" s="605"/>
      <c r="M1562" s="610"/>
      <c r="N1562" s="611"/>
      <c r="O1562" s="611"/>
      <c r="P1562" s="611"/>
      <c r="Q1562" s="611"/>
      <c r="R1562" s="611"/>
      <c r="S1562" s="611"/>
      <c r="T1562" s="612"/>
      <c r="AT1562" s="607" t="s">
        <v>205</v>
      </c>
      <c r="AU1562" s="607" t="s">
        <v>89</v>
      </c>
      <c r="AV1562" s="606" t="s">
        <v>89</v>
      </c>
      <c r="AW1562" s="606" t="s">
        <v>43</v>
      </c>
      <c r="AX1562" s="606" t="s">
        <v>82</v>
      </c>
      <c r="AY1562" s="607" t="s">
        <v>197</v>
      </c>
    </row>
    <row r="1563" spans="2:51" s="606" customFormat="1">
      <c r="B1563" s="605"/>
      <c r="D1563" s="594" t="s">
        <v>205</v>
      </c>
      <c r="E1563" s="607" t="s">
        <v>5</v>
      </c>
      <c r="F1563" s="608" t="s">
        <v>2774</v>
      </c>
      <c r="H1563" s="609">
        <v>1.8</v>
      </c>
      <c r="L1563" s="605"/>
      <c r="M1563" s="610"/>
      <c r="N1563" s="611"/>
      <c r="O1563" s="611"/>
      <c r="P1563" s="611"/>
      <c r="Q1563" s="611"/>
      <c r="R1563" s="611"/>
      <c r="S1563" s="611"/>
      <c r="T1563" s="612"/>
      <c r="AT1563" s="607" t="s">
        <v>205</v>
      </c>
      <c r="AU1563" s="607" t="s">
        <v>89</v>
      </c>
      <c r="AV1563" s="606" t="s">
        <v>89</v>
      </c>
      <c r="AW1563" s="606" t="s">
        <v>43</v>
      </c>
      <c r="AX1563" s="606" t="s">
        <v>82</v>
      </c>
      <c r="AY1563" s="607" t="s">
        <v>197</v>
      </c>
    </row>
    <row r="1564" spans="2:51" s="606" customFormat="1">
      <c r="B1564" s="605"/>
      <c r="D1564" s="594" t="s">
        <v>205</v>
      </c>
      <c r="E1564" s="607" t="s">
        <v>5</v>
      </c>
      <c r="F1564" s="608" t="s">
        <v>2775</v>
      </c>
      <c r="H1564" s="609">
        <v>1.1000000000000001</v>
      </c>
      <c r="L1564" s="605"/>
      <c r="M1564" s="610"/>
      <c r="N1564" s="611"/>
      <c r="O1564" s="611"/>
      <c r="P1564" s="611"/>
      <c r="Q1564" s="611"/>
      <c r="R1564" s="611"/>
      <c r="S1564" s="611"/>
      <c r="T1564" s="612"/>
      <c r="AT1564" s="607" t="s">
        <v>205</v>
      </c>
      <c r="AU1564" s="607" t="s">
        <v>89</v>
      </c>
      <c r="AV1564" s="606" t="s">
        <v>89</v>
      </c>
      <c r="AW1564" s="606" t="s">
        <v>43</v>
      </c>
      <c r="AX1564" s="606" t="s">
        <v>82</v>
      </c>
      <c r="AY1564" s="607" t="s">
        <v>197</v>
      </c>
    </row>
    <row r="1565" spans="2:51" s="606" customFormat="1">
      <c r="B1565" s="605"/>
      <c r="D1565" s="594" t="s">
        <v>205</v>
      </c>
      <c r="E1565" s="607" t="s">
        <v>5</v>
      </c>
      <c r="F1565" s="608" t="s">
        <v>2776</v>
      </c>
      <c r="H1565" s="609">
        <v>1</v>
      </c>
      <c r="L1565" s="605"/>
      <c r="M1565" s="610"/>
      <c r="N1565" s="611"/>
      <c r="O1565" s="611"/>
      <c r="P1565" s="611"/>
      <c r="Q1565" s="611"/>
      <c r="R1565" s="611"/>
      <c r="S1565" s="611"/>
      <c r="T1565" s="612"/>
      <c r="AT1565" s="607" t="s">
        <v>205</v>
      </c>
      <c r="AU1565" s="607" t="s">
        <v>89</v>
      </c>
      <c r="AV1565" s="606" t="s">
        <v>89</v>
      </c>
      <c r="AW1565" s="606" t="s">
        <v>43</v>
      </c>
      <c r="AX1565" s="606" t="s">
        <v>82</v>
      </c>
      <c r="AY1565" s="607" t="s">
        <v>197</v>
      </c>
    </row>
    <row r="1566" spans="2:51" s="606" customFormat="1">
      <c r="B1566" s="605"/>
      <c r="D1566" s="594" t="s">
        <v>205</v>
      </c>
      <c r="E1566" s="607" t="s">
        <v>5</v>
      </c>
      <c r="F1566" s="608" t="s">
        <v>2777</v>
      </c>
      <c r="H1566" s="609">
        <v>1</v>
      </c>
      <c r="L1566" s="605"/>
      <c r="M1566" s="610"/>
      <c r="N1566" s="611"/>
      <c r="O1566" s="611"/>
      <c r="P1566" s="611"/>
      <c r="Q1566" s="611"/>
      <c r="R1566" s="611"/>
      <c r="S1566" s="611"/>
      <c r="T1566" s="612"/>
      <c r="AT1566" s="607" t="s">
        <v>205</v>
      </c>
      <c r="AU1566" s="607" t="s">
        <v>89</v>
      </c>
      <c r="AV1566" s="606" t="s">
        <v>89</v>
      </c>
      <c r="AW1566" s="606" t="s">
        <v>43</v>
      </c>
      <c r="AX1566" s="606" t="s">
        <v>82</v>
      </c>
      <c r="AY1566" s="607" t="s">
        <v>197</v>
      </c>
    </row>
    <row r="1567" spans="2:51" s="606" customFormat="1">
      <c r="B1567" s="605"/>
      <c r="D1567" s="594" t="s">
        <v>205</v>
      </c>
      <c r="E1567" s="607" t="s">
        <v>5</v>
      </c>
      <c r="F1567" s="608" t="s">
        <v>2778</v>
      </c>
      <c r="H1567" s="609">
        <v>0.9</v>
      </c>
      <c r="L1567" s="605"/>
      <c r="M1567" s="610"/>
      <c r="N1567" s="611"/>
      <c r="O1567" s="611"/>
      <c r="P1567" s="611"/>
      <c r="Q1567" s="611"/>
      <c r="R1567" s="611"/>
      <c r="S1567" s="611"/>
      <c r="T1567" s="612"/>
      <c r="AT1567" s="607" t="s">
        <v>205</v>
      </c>
      <c r="AU1567" s="607" t="s">
        <v>89</v>
      </c>
      <c r="AV1567" s="606" t="s">
        <v>89</v>
      </c>
      <c r="AW1567" s="606" t="s">
        <v>43</v>
      </c>
      <c r="AX1567" s="606" t="s">
        <v>82</v>
      </c>
      <c r="AY1567" s="607" t="s">
        <v>197</v>
      </c>
    </row>
    <row r="1568" spans="2:51" s="606" customFormat="1">
      <c r="B1568" s="605"/>
      <c r="D1568" s="594" t="s">
        <v>205</v>
      </c>
      <c r="E1568" s="607" t="s">
        <v>5</v>
      </c>
      <c r="F1568" s="608" t="s">
        <v>2779</v>
      </c>
      <c r="H1568" s="609">
        <v>1</v>
      </c>
      <c r="L1568" s="605"/>
      <c r="M1568" s="610"/>
      <c r="N1568" s="611"/>
      <c r="O1568" s="611"/>
      <c r="P1568" s="611"/>
      <c r="Q1568" s="611"/>
      <c r="R1568" s="611"/>
      <c r="S1568" s="611"/>
      <c r="T1568" s="612"/>
      <c r="AT1568" s="607" t="s">
        <v>205</v>
      </c>
      <c r="AU1568" s="607" t="s">
        <v>89</v>
      </c>
      <c r="AV1568" s="606" t="s">
        <v>89</v>
      </c>
      <c r="AW1568" s="606" t="s">
        <v>43</v>
      </c>
      <c r="AX1568" s="606" t="s">
        <v>82</v>
      </c>
      <c r="AY1568" s="607" t="s">
        <v>197</v>
      </c>
    </row>
    <row r="1569" spans="2:65" s="606" customFormat="1">
      <c r="B1569" s="605"/>
      <c r="D1569" s="594" t="s">
        <v>205</v>
      </c>
      <c r="E1569" s="607" t="s">
        <v>5</v>
      </c>
      <c r="F1569" s="608" t="s">
        <v>2780</v>
      </c>
      <c r="H1569" s="609">
        <v>0.82499999999999996</v>
      </c>
      <c r="L1569" s="605"/>
      <c r="M1569" s="610"/>
      <c r="N1569" s="611"/>
      <c r="O1569" s="611"/>
      <c r="P1569" s="611"/>
      <c r="Q1569" s="611"/>
      <c r="R1569" s="611"/>
      <c r="S1569" s="611"/>
      <c r="T1569" s="612"/>
      <c r="AT1569" s="607" t="s">
        <v>205</v>
      </c>
      <c r="AU1569" s="607" t="s">
        <v>89</v>
      </c>
      <c r="AV1569" s="606" t="s">
        <v>89</v>
      </c>
      <c r="AW1569" s="606" t="s">
        <v>43</v>
      </c>
      <c r="AX1569" s="606" t="s">
        <v>82</v>
      </c>
      <c r="AY1569" s="607" t="s">
        <v>197</v>
      </c>
    </row>
    <row r="1570" spans="2:65" s="606" customFormat="1">
      <c r="B1570" s="605"/>
      <c r="D1570" s="594" t="s">
        <v>205</v>
      </c>
      <c r="E1570" s="607" t="s">
        <v>5</v>
      </c>
      <c r="F1570" s="608" t="s">
        <v>2781</v>
      </c>
      <c r="H1570" s="609">
        <v>0.6</v>
      </c>
      <c r="L1570" s="605"/>
      <c r="M1570" s="610"/>
      <c r="N1570" s="611"/>
      <c r="O1570" s="611"/>
      <c r="P1570" s="611"/>
      <c r="Q1570" s="611"/>
      <c r="R1570" s="611"/>
      <c r="S1570" s="611"/>
      <c r="T1570" s="612"/>
      <c r="AT1570" s="607" t="s">
        <v>205</v>
      </c>
      <c r="AU1570" s="607" t="s">
        <v>89</v>
      </c>
      <c r="AV1570" s="606" t="s">
        <v>89</v>
      </c>
      <c r="AW1570" s="606" t="s">
        <v>43</v>
      </c>
      <c r="AX1570" s="606" t="s">
        <v>82</v>
      </c>
      <c r="AY1570" s="607" t="s">
        <v>197</v>
      </c>
    </row>
    <row r="1571" spans="2:65" s="606" customFormat="1">
      <c r="B1571" s="605"/>
      <c r="D1571" s="594" t="s">
        <v>205</v>
      </c>
      <c r="E1571" s="607" t="s">
        <v>5</v>
      </c>
      <c r="F1571" s="608" t="s">
        <v>2782</v>
      </c>
      <c r="H1571" s="609">
        <v>1.1000000000000001</v>
      </c>
      <c r="L1571" s="605"/>
      <c r="M1571" s="610"/>
      <c r="N1571" s="611"/>
      <c r="O1571" s="611"/>
      <c r="P1571" s="611"/>
      <c r="Q1571" s="611"/>
      <c r="R1571" s="611"/>
      <c r="S1571" s="611"/>
      <c r="T1571" s="612"/>
      <c r="AT1571" s="607" t="s">
        <v>205</v>
      </c>
      <c r="AU1571" s="607" t="s">
        <v>89</v>
      </c>
      <c r="AV1571" s="606" t="s">
        <v>89</v>
      </c>
      <c r="AW1571" s="606" t="s">
        <v>43</v>
      </c>
      <c r="AX1571" s="606" t="s">
        <v>82</v>
      </c>
      <c r="AY1571" s="607" t="s">
        <v>197</v>
      </c>
    </row>
    <row r="1572" spans="2:65" s="606" customFormat="1">
      <c r="B1572" s="605"/>
      <c r="D1572" s="594" t="s">
        <v>205</v>
      </c>
      <c r="E1572" s="607" t="s">
        <v>5</v>
      </c>
      <c r="F1572" s="608" t="s">
        <v>2783</v>
      </c>
      <c r="H1572" s="609">
        <v>0.82</v>
      </c>
      <c r="L1572" s="605"/>
      <c r="M1572" s="610"/>
      <c r="N1572" s="611"/>
      <c r="O1572" s="611"/>
      <c r="P1572" s="611"/>
      <c r="Q1572" s="611"/>
      <c r="R1572" s="611"/>
      <c r="S1572" s="611"/>
      <c r="T1572" s="612"/>
      <c r="AT1572" s="607" t="s">
        <v>205</v>
      </c>
      <c r="AU1572" s="607" t="s">
        <v>89</v>
      </c>
      <c r="AV1572" s="606" t="s">
        <v>89</v>
      </c>
      <c r="AW1572" s="606" t="s">
        <v>43</v>
      </c>
      <c r="AX1572" s="606" t="s">
        <v>82</v>
      </c>
      <c r="AY1572" s="607" t="s">
        <v>197</v>
      </c>
    </row>
    <row r="1573" spans="2:65" s="606" customFormat="1">
      <c r="B1573" s="605"/>
      <c r="D1573" s="594" t="s">
        <v>205</v>
      </c>
      <c r="E1573" s="607" t="s">
        <v>5</v>
      </c>
      <c r="F1573" s="608" t="s">
        <v>2784</v>
      </c>
      <c r="H1573" s="609">
        <v>1</v>
      </c>
      <c r="L1573" s="605"/>
      <c r="M1573" s="610"/>
      <c r="N1573" s="611"/>
      <c r="O1573" s="611"/>
      <c r="P1573" s="611"/>
      <c r="Q1573" s="611"/>
      <c r="R1573" s="611"/>
      <c r="S1573" s="611"/>
      <c r="T1573" s="612"/>
      <c r="AT1573" s="607" t="s">
        <v>205</v>
      </c>
      <c r="AU1573" s="607" t="s">
        <v>89</v>
      </c>
      <c r="AV1573" s="606" t="s">
        <v>89</v>
      </c>
      <c r="AW1573" s="606" t="s">
        <v>43</v>
      </c>
      <c r="AX1573" s="606" t="s">
        <v>82</v>
      </c>
      <c r="AY1573" s="607" t="s">
        <v>197</v>
      </c>
    </row>
    <row r="1574" spans="2:65" s="622" customFormat="1">
      <c r="B1574" s="621"/>
      <c r="D1574" s="594" t="s">
        <v>205</v>
      </c>
      <c r="E1574" s="623" t="s">
        <v>5</v>
      </c>
      <c r="F1574" s="624" t="s">
        <v>2055</v>
      </c>
      <c r="H1574" s="625">
        <v>124.675</v>
      </c>
      <c r="L1574" s="621"/>
      <c r="M1574" s="626"/>
      <c r="N1574" s="627"/>
      <c r="O1574" s="627"/>
      <c r="P1574" s="627"/>
      <c r="Q1574" s="627"/>
      <c r="R1574" s="627"/>
      <c r="S1574" s="627"/>
      <c r="T1574" s="628"/>
      <c r="AT1574" s="623" t="s">
        <v>205</v>
      </c>
      <c r="AU1574" s="623" t="s">
        <v>89</v>
      </c>
      <c r="AV1574" s="622" t="s">
        <v>114</v>
      </c>
      <c r="AW1574" s="622" t="s">
        <v>43</v>
      </c>
      <c r="AX1574" s="622" t="s">
        <v>82</v>
      </c>
      <c r="AY1574" s="623" t="s">
        <v>197</v>
      </c>
    </row>
    <row r="1575" spans="2:65" s="614" customFormat="1">
      <c r="B1575" s="613"/>
      <c r="D1575" s="594" t="s">
        <v>205</v>
      </c>
      <c r="E1575" s="615" t="s">
        <v>5</v>
      </c>
      <c r="F1575" s="616" t="s">
        <v>210</v>
      </c>
      <c r="H1575" s="617">
        <v>4908.5990000000002</v>
      </c>
      <c r="L1575" s="613"/>
      <c r="M1575" s="618"/>
      <c r="N1575" s="619"/>
      <c r="O1575" s="619"/>
      <c r="P1575" s="619"/>
      <c r="Q1575" s="619"/>
      <c r="R1575" s="619"/>
      <c r="S1575" s="619"/>
      <c r="T1575" s="620"/>
      <c r="AT1575" s="615" t="s">
        <v>205</v>
      </c>
      <c r="AU1575" s="615" t="s">
        <v>89</v>
      </c>
      <c r="AV1575" s="614" t="s">
        <v>129</v>
      </c>
      <c r="AW1575" s="614" t="s">
        <v>43</v>
      </c>
      <c r="AX1575" s="614" t="s">
        <v>11</v>
      </c>
      <c r="AY1575" s="615" t="s">
        <v>197</v>
      </c>
    </row>
    <row r="1576" spans="2:65" s="492" customFormat="1" ht="25.5" customHeight="1">
      <c r="B1576" s="493"/>
      <c r="C1576" s="572" t="s">
        <v>1903</v>
      </c>
      <c r="D1576" s="572" t="s">
        <v>199</v>
      </c>
      <c r="E1576" s="573" t="s">
        <v>2792</v>
      </c>
      <c r="F1576" s="574" t="s">
        <v>2793</v>
      </c>
      <c r="G1576" s="575" t="s">
        <v>290</v>
      </c>
      <c r="H1576" s="576">
        <v>4908.5990000000002</v>
      </c>
      <c r="I1576" s="7"/>
      <c r="J1576" s="577">
        <f>ROUND(I1576*H1576,0)</f>
        <v>0</v>
      </c>
      <c r="K1576" s="574" t="s">
        <v>203</v>
      </c>
      <c r="L1576" s="493"/>
      <c r="M1576" s="578" t="s">
        <v>5</v>
      </c>
      <c r="N1576" s="579" t="s">
        <v>53</v>
      </c>
      <c r="O1576" s="494"/>
      <c r="P1576" s="580">
        <f>O1576*H1576</f>
        <v>0</v>
      </c>
      <c r="Q1576" s="580">
        <v>4.8900000000000002E-3</v>
      </c>
      <c r="R1576" s="580">
        <f>Q1576*H1576</f>
        <v>24.003049110000003</v>
      </c>
      <c r="S1576" s="580">
        <v>0</v>
      </c>
      <c r="T1576" s="581">
        <f>S1576*H1576</f>
        <v>0</v>
      </c>
      <c r="AR1576" s="482" t="s">
        <v>129</v>
      </c>
      <c r="AT1576" s="482" t="s">
        <v>199</v>
      </c>
      <c r="AU1576" s="482" t="s">
        <v>89</v>
      </c>
      <c r="AY1576" s="482" t="s">
        <v>197</v>
      </c>
      <c r="BE1576" s="582">
        <f>IF(N1576="základní",J1576,0)</f>
        <v>0</v>
      </c>
      <c r="BF1576" s="582">
        <f>IF(N1576="snížená",J1576,0)</f>
        <v>0</v>
      </c>
      <c r="BG1576" s="582">
        <f>IF(N1576="zákl. přenesená",J1576,0)</f>
        <v>0</v>
      </c>
      <c r="BH1576" s="582">
        <f>IF(N1576="sníž. přenesená",J1576,0)</f>
        <v>0</v>
      </c>
      <c r="BI1576" s="582">
        <f>IF(N1576="nulová",J1576,0)</f>
        <v>0</v>
      </c>
      <c r="BJ1576" s="482" t="s">
        <v>11</v>
      </c>
      <c r="BK1576" s="582">
        <f>ROUND(I1576*H1576,0)</f>
        <v>0</v>
      </c>
      <c r="BL1576" s="482" t="s">
        <v>129</v>
      </c>
      <c r="BM1576" s="482" t="s">
        <v>2794</v>
      </c>
    </row>
    <row r="1577" spans="2:65" s="492" customFormat="1" ht="16.5" customHeight="1">
      <c r="B1577" s="493"/>
      <c r="C1577" s="572" t="s">
        <v>1911</v>
      </c>
      <c r="D1577" s="572" t="s">
        <v>199</v>
      </c>
      <c r="E1577" s="573" t="s">
        <v>2795</v>
      </c>
      <c r="F1577" s="574" t="s">
        <v>2796</v>
      </c>
      <c r="G1577" s="575" t="s">
        <v>290</v>
      </c>
      <c r="H1577" s="576">
        <v>3067.99</v>
      </c>
      <c r="I1577" s="7"/>
      <c r="J1577" s="577">
        <f>ROUND(I1577*H1577,0)</f>
        <v>0</v>
      </c>
      <c r="K1577" s="574" t="s">
        <v>203</v>
      </c>
      <c r="L1577" s="493"/>
      <c r="M1577" s="578" t="s">
        <v>5</v>
      </c>
      <c r="N1577" s="579" t="s">
        <v>53</v>
      </c>
      <c r="O1577" s="494"/>
      <c r="P1577" s="580">
        <f>O1577*H1577</f>
        <v>0</v>
      </c>
      <c r="Q1577" s="580">
        <v>3.0000000000000001E-3</v>
      </c>
      <c r="R1577" s="580">
        <f>Q1577*H1577</f>
        <v>9.20397</v>
      </c>
      <c r="S1577" s="580">
        <v>0</v>
      </c>
      <c r="T1577" s="581">
        <f>S1577*H1577</f>
        <v>0</v>
      </c>
      <c r="AR1577" s="482" t="s">
        <v>129</v>
      </c>
      <c r="AT1577" s="482" t="s">
        <v>199</v>
      </c>
      <c r="AU1577" s="482" t="s">
        <v>89</v>
      </c>
      <c r="AY1577" s="482" t="s">
        <v>197</v>
      </c>
      <c r="BE1577" s="582">
        <f>IF(N1577="základní",J1577,0)</f>
        <v>0</v>
      </c>
      <c r="BF1577" s="582">
        <f>IF(N1577="snížená",J1577,0)</f>
        <v>0</v>
      </c>
      <c r="BG1577" s="582">
        <f>IF(N1577="zákl. přenesená",J1577,0)</f>
        <v>0</v>
      </c>
      <c r="BH1577" s="582">
        <f>IF(N1577="sníž. přenesená",J1577,0)</f>
        <v>0</v>
      </c>
      <c r="BI1577" s="582">
        <f>IF(N1577="nulová",J1577,0)</f>
        <v>0</v>
      </c>
      <c r="BJ1577" s="482" t="s">
        <v>11</v>
      </c>
      <c r="BK1577" s="582">
        <f>ROUND(I1577*H1577,0)</f>
        <v>0</v>
      </c>
      <c r="BL1577" s="482" t="s">
        <v>129</v>
      </c>
      <c r="BM1577" s="482" t="s">
        <v>2797</v>
      </c>
    </row>
    <row r="1578" spans="2:65" s="599" customFormat="1">
      <c r="B1578" s="598"/>
      <c r="D1578" s="594" t="s">
        <v>205</v>
      </c>
      <c r="E1578" s="600" t="s">
        <v>5</v>
      </c>
      <c r="F1578" s="601" t="s">
        <v>223</v>
      </c>
      <c r="H1578" s="600" t="s">
        <v>5</v>
      </c>
      <c r="L1578" s="598"/>
      <c r="M1578" s="602"/>
      <c r="N1578" s="603"/>
      <c r="O1578" s="603"/>
      <c r="P1578" s="603"/>
      <c r="Q1578" s="603"/>
      <c r="R1578" s="603"/>
      <c r="S1578" s="603"/>
      <c r="T1578" s="604"/>
      <c r="AT1578" s="600" t="s">
        <v>205</v>
      </c>
      <c r="AU1578" s="600" t="s">
        <v>89</v>
      </c>
      <c r="AV1578" s="599" t="s">
        <v>11</v>
      </c>
      <c r="AW1578" s="599" t="s">
        <v>43</v>
      </c>
      <c r="AX1578" s="599" t="s">
        <v>82</v>
      </c>
      <c r="AY1578" s="600" t="s">
        <v>197</v>
      </c>
    </row>
    <row r="1579" spans="2:65" s="599" customFormat="1">
      <c r="B1579" s="598"/>
      <c r="D1579" s="594" t="s">
        <v>205</v>
      </c>
      <c r="E1579" s="600" t="s">
        <v>5</v>
      </c>
      <c r="F1579" s="601" t="s">
        <v>994</v>
      </c>
      <c r="H1579" s="600" t="s">
        <v>5</v>
      </c>
      <c r="L1579" s="598"/>
      <c r="M1579" s="602"/>
      <c r="N1579" s="603"/>
      <c r="O1579" s="603"/>
      <c r="P1579" s="603"/>
      <c r="Q1579" s="603"/>
      <c r="R1579" s="603"/>
      <c r="S1579" s="603"/>
      <c r="T1579" s="604"/>
      <c r="AT1579" s="600" t="s">
        <v>205</v>
      </c>
      <c r="AU1579" s="600" t="s">
        <v>89</v>
      </c>
      <c r="AV1579" s="599" t="s">
        <v>11</v>
      </c>
      <c r="AW1579" s="599" t="s">
        <v>43</v>
      </c>
      <c r="AX1579" s="599" t="s">
        <v>82</v>
      </c>
      <c r="AY1579" s="600" t="s">
        <v>197</v>
      </c>
    </row>
    <row r="1580" spans="2:65" s="606" customFormat="1">
      <c r="B1580" s="605"/>
      <c r="D1580" s="594" t="s">
        <v>205</v>
      </c>
      <c r="E1580" s="607" t="s">
        <v>5</v>
      </c>
      <c r="F1580" s="608" t="s">
        <v>995</v>
      </c>
      <c r="H1580" s="609">
        <v>199.00200000000001</v>
      </c>
      <c r="L1580" s="605"/>
      <c r="M1580" s="610"/>
      <c r="N1580" s="611"/>
      <c r="O1580" s="611"/>
      <c r="P1580" s="611"/>
      <c r="Q1580" s="611"/>
      <c r="R1580" s="611"/>
      <c r="S1580" s="611"/>
      <c r="T1580" s="612"/>
      <c r="AT1580" s="607" t="s">
        <v>205</v>
      </c>
      <c r="AU1580" s="607" t="s">
        <v>89</v>
      </c>
      <c r="AV1580" s="606" t="s">
        <v>89</v>
      </c>
      <c r="AW1580" s="606" t="s">
        <v>43</v>
      </c>
      <c r="AX1580" s="606" t="s">
        <v>82</v>
      </c>
      <c r="AY1580" s="607" t="s">
        <v>197</v>
      </c>
    </row>
    <row r="1581" spans="2:65" s="599" customFormat="1">
      <c r="B1581" s="598"/>
      <c r="D1581" s="594" t="s">
        <v>205</v>
      </c>
      <c r="E1581" s="600" t="s">
        <v>5</v>
      </c>
      <c r="F1581" s="601" t="s">
        <v>996</v>
      </c>
      <c r="H1581" s="600" t="s">
        <v>5</v>
      </c>
      <c r="L1581" s="598"/>
      <c r="M1581" s="602"/>
      <c r="N1581" s="603"/>
      <c r="O1581" s="603"/>
      <c r="P1581" s="603"/>
      <c r="Q1581" s="603"/>
      <c r="R1581" s="603"/>
      <c r="S1581" s="603"/>
      <c r="T1581" s="604"/>
      <c r="AT1581" s="600" t="s">
        <v>205</v>
      </c>
      <c r="AU1581" s="600" t="s">
        <v>89</v>
      </c>
      <c r="AV1581" s="599" t="s">
        <v>11</v>
      </c>
      <c r="AW1581" s="599" t="s">
        <v>43</v>
      </c>
      <c r="AX1581" s="599" t="s">
        <v>82</v>
      </c>
      <c r="AY1581" s="600" t="s">
        <v>197</v>
      </c>
    </row>
    <row r="1582" spans="2:65" s="606" customFormat="1">
      <c r="B1582" s="605"/>
      <c r="D1582" s="594" t="s">
        <v>205</v>
      </c>
      <c r="E1582" s="607" t="s">
        <v>5</v>
      </c>
      <c r="F1582" s="608" t="s">
        <v>997</v>
      </c>
      <c r="H1582" s="609">
        <v>240.13200000000001</v>
      </c>
      <c r="L1582" s="605"/>
      <c r="M1582" s="610"/>
      <c r="N1582" s="611"/>
      <c r="O1582" s="611"/>
      <c r="P1582" s="611"/>
      <c r="Q1582" s="611"/>
      <c r="R1582" s="611"/>
      <c r="S1582" s="611"/>
      <c r="T1582" s="612"/>
      <c r="AT1582" s="607" t="s">
        <v>205</v>
      </c>
      <c r="AU1582" s="607" t="s">
        <v>89</v>
      </c>
      <c r="AV1582" s="606" t="s">
        <v>89</v>
      </c>
      <c r="AW1582" s="606" t="s">
        <v>43</v>
      </c>
      <c r="AX1582" s="606" t="s">
        <v>82</v>
      </c>
      <c r="AY1582" s="607" t="s">
        <v>197</v>
      </c>
    </row>
    <row r="1583" spans="2:65" s="599" customFormat="1">
      <c r="B1583" s="598"/>
      <c r="D1583" s="594" t="s">
        <v>205</v>
      </c>
      <c r="E1583" s="600" t="s">
        <v>5</v>
      </c>
      <c r="F1583" s="601" t="s">
        <v>998</v>
      </c>
      <c r="H1583" s="600" t="s">
        <v>5</v>
      </c>
      <c r="L1583" s="598"/>
      <c r="M1583" s="602"/>
      <c r="N1583" s="603"/>
      <c r="O1583" s="603"/>
      <c r="P1583" s="603"/>
      <c r="Q1583" s="603"/>
      <c r="R1583" s="603"/>
      <c r="S1583" s="603"/>
      <c r="T1583" s="604"/>
      <c r="AT1583" s="600" t="s">
        <v>205</v>
      </c>
      <c r="AU1583" s="600" t="s">
        <v>89</v>
      </c>
      <c r="AV1583" s="599" t="s">
        <v>11</v>
      </c>
      <c r="AW1583" s="599" t="s">
        <v>43</v>
      </c>
      <c r="AX1583" s="599" t="s">
        <v>82</v>
      </c>
      <c r="AY1583" s="600" t="s">
        <v>197</v>
      </c>
    </row>
    <row r="1584" spans="2:65" s="606" customFormat="1">
      <c r="B1584" s="605"/>
      <c r="D1584" s="594" t="s">
        <v>205</v>
      </c>
      <c r="E1584" s="607" t="s">
        <v>5</v>
      </c>
      <c r="F1584" s="608" t="s">
        <v>999</v>
      </c>
      <c r="H1584" s="609">
        <v>241.077</v>
      </c>
      <c r="L1584" s="605"/>
      <c r="M1584" s="610"/>
      <c r="N1584" s="611"/>
      <c r="O1584" s="611"/>
      <c r="P1584" s="611"/>
      <c r="Q1584" s="611"/>
      <c r="R1584" s="611"/>
      <c r="S1584" s="611"/>
      <c r="T1584" s="612"/>
      <c r="AT1584" s="607" t="s">
        <v>205</v>
      </c>
      <c r="AU1584" s="607" t="s">
        <v>89</v>
      </c>
      <c r="AV1584" s="606" t="s">
        <v>89</v>
      </c>
      <c r="AW1584" s="606" t="s">
        <v>43</v>
      </c>
      <c r="AX1584" s="606" t="s">
        <v>82</v>
      </c>
      <c r="AY1584" s="607" t="s">
        <v>197</v>
      </c>
    </row>
    <row r="1585" spans="2:51" s="599" customFormat="1">
      <c r="B1585" s="598"/>
      <c r="D1585" s="594" t="s">
        <v>205</v>
      </c>
      <c r="E1585" s="600" t="s">
        <v>5</v>
      </c>
      <c r="F1585" s="601" t="s">
        <v>238</v>
      </c>
      <c r="H1585" s="600" t="s">
        <v>5</v>
      </c>
      <c r="L1585" s="598"/>
      <c r="M1585" s="602"/>
      <c r="N1585" s="603"/>
      <c r="O1585" s="603"/>
      <c r="P1585" s="603"/>
      <c r="Q1585" s="603"/>
      <c r="R1585" s="603"/>
      <c r="S1585" s="603"/>
      <c r="T1585" s="604"/>
      <c r="AT1585" s="600" t="s">
        <v>205</v>
      </c>
      <c r="AU1585" s="600" t="s">
        <v>89</v>
      </c>
      <c r="AV1585" s="599" t="s">
        <v>11</v>
      </c>
      <c r="AW1585" s="599" t="s">
        <v>43</v>
      </c>
      <c r="AX1585" s="599" t="s">
        <v>82</v>
      </c>
      <c r="AY1585" s="600" t="s">
        <v>197</v>
      </c>
    </row>
    <row r="1586" spans="2:51" s="599" customFormat="1">
      <c r="B1586" s="598"/>
      <c r="D1586" s="594" t="s">
        <v>205</v>
      </c>
      <c r="E1586" s="600" t="s">
        <v>5</v>
      </c>
      <c r="F1586" s="601" t="s">
        <v>1004</v>
      </c>
      <c r="H1586" s="600" t="s">
        <v>5</v>
      </c>
      <c r="L1586" s="598"/>
      <c r="M1586" s="602"/>
      <c r="N1586" s="603"/>
      <c r="O1586" s="603"/>
      <c r="P1586" s="603"/>
      <c r="Q1586" s="603"/>
      <c r="R1586" s="603"/>
      <c r="S1586" s="603"/>
      <c r="T1586" s="604"/>
      <c r="AT1586" s="600" t="s">
        <v>205</v>
      </c>
      <c r="AU1586" s="600" t="s">
        <v>89</v>
      </c>
      <c r="AV1586" s="599" t="s">
        <v>11</v>
      </c>
      <c r="AW1586" s="599" t="s">
        <v>43</v>
      </c>
      <c r="AX1586" s="599" t="s">
        <v>82</v>
      </c>
      <c r="AY1586" s="600" t="s">
        <v>197</v>
      </c>
    </row>
    <row r="1587" spans="2:51" s="606" customFormat="1">
      <c r="B1587" s="605"/>
      <c r="D1587" s="594" t="s">
        <v>205</v>
      </c>
      <c r="E1587" s="607" t="s">
        <v>5</v>
      </c>
      <c r="F1587" s="608" t="s">
        <v>995</v>
      </c>
      <c r="H1587" s="609">
        <v>199.00200000000001</v>
      </c>
      <c r="L1587" s="605"/>
      <c r="M1587" s="610"/>
      <c r="N1587" s="611"/>
      <c r="O1587" s="611"/>
      <c r="P1587" s="611"/>
      <c r="Q1587" s="611"/>
      <c r="R1587" s="611"/>
      <c r="S1587" s="611"/>
      <c r="T1587" s="612"/>
      <c r="AT1587" s="607" t="s">
        <v>205</v>
      </c>
      <c r="AU1587" s="607" t="s">
        <v>89</v>
      </c>
      <c r="AV1587" s="606" t="s">
        <v>89</v>
      </c>
      <c r="AW1587" s="606" t="s">
        <v>43</v>
      </c>
      <c r="AX1587" s="606" t="s">
        <v>82</v>
      </c>
      <c r="AY1587" s="607" t="s">
        <v>197</v>
      </c>
    </row>
    <row r="1588" spans="2:51" s="599" customFormat="1">
      <c r="B1588" s="598"/>
      <c r="D1588" s="594" t="s">
        <v>205</v>
      </c>
      <c r="E1588" s="600" t="s">
        <v>5</v>
      </c>
      <c r="F1588" s="601" t="s">
        <v>1005</v>
      </c>
      <c r="H1588" s="600" t="s">
        <v>5</v>
      </c>
      <c r="L1588" s="598"/>
      <c r="M1588" s="602"/>
      <c r="N1588" s="603"/>
      <c r="O1588" s="603"/>
      <c r="P1588" s="603"/>
      <c r="Q1588" s="603"/>
      <c r="R1588" s="603"/>
      <c r="S1588" s="603"/>
      <c r="T1588" s="604"/>
      <c r="AT1588" s="600" t="s">
        <v>205</v>
      </c>
      <c r="AU1588" s="600" t="s">
        <v>89</v>
      </c>
      <c r="AV1588" s="599" t="s">
        <v>11</v>
      </c>
      <c r="AW1588" s="599" t="s">
        <v>43</v>
      </c>
      <c r="AX1588" s="599" t="s">
        <v>82</v>
      </c>
      <c r="AY1588" s="600" t="s">
        <v>197</v>
      </c>
    </row>
    <row r="1589" spans="2:51" s="606" customFormat="1">
      <c r="B1589" s="605"/>
      <c r="D1589" s="594" t="s">
        <v>205</v>
      </c>
      <c r="E1589" s="607" t="s">
        <v>5</v>
      </c>
      <c r="F1589" s="608" t="s">
        <v>999</v>
      </c>
      <c r="H1589" s="609">
        <v>241.077</v>
      </c>
      <c r="L1589" s="605"/>
      <c r="M1589" s="610"/>
      <c r="N1589" s="611"/>
      <c r="O1589" s="611"/>
      <c r="P1589" s="611"/>
      <c r="Q1589" s="611"/>
      <c r="R1589" s="611"/>
      <c r="S1589" s="611"/>
      <c r="T1589" s="612"/>
      <c r="AT1589" s="607" t="s">
        <v>205</v>
      </c>
      <c r="AU1589" s="607" t="s">
        <v>89</v>
      </c>
      <c r="AV1589" s="606" t="s">
        <v>89</v>
      </c>
      <c r="AW1589" s="606" t="s">
        <v>43</v>
      </c>
      <c r="AX1589" s="606" t="s">
        <v>82</v>
      </c>
      <c r="AY1589" s="607" t="s">
        <v>197</v>
      </c>
    </row>
    <row r="1590" spans="2:51" s="599" customFormat="1">
      <c r="B1590" s="598"/>
      <c r="D1590" s="594" t="s">
        <v>205</v>
      </c>
      <c r="E1590" s="600" t="s">
        <v>5</v>
      </c>
      <c r="F1590" s="601" t="s">
        <v>1006</v>
      </c>
      <c r="H1590" s="600" t="s">
        <v>5</v>
      </c>
      <c r="L1590" s="598"/>
      <c r="M1590" s="602"/>
      <c r="N1590" s="603"/>
      <c r="O1590" s="603"/>
      <c r="P1590" s="603"/>
      <c r="Q1590" s="603"/>
      <c r="R1590" s="603"/>
      <c r="S1590" s="603"/>
      <c r="T1590" s="604"/>
      <c r="AT1590" s="600" t="s">
        <v>205</v>
      </c>
      <c r="AU1590" s="600" t="s">
        <v>89</v>
      </c>
      <c r="AV1590" s="599" t="s">
        <v>11</v>
      </c>
      <c r="AW1590" s="599" t="s">
        <v>43</v>
      </c>
      <c r="AX1590" s="599" t="s">
        <v>82</v>
      </c>
      <c r="AY1590" s="600" t="s">
        <v>197</v>
      </c>
    </row>
    <row r="1591" spans="2:51" s="606" customFormat="1">
      <c r="B1591" s="605"/>
      <c r="D1591" s="594" t="s">
        <v>205</v>
      </c>
      <c r="E1591" s="607" t="s">
        <v>5</v>
      </c>
      <c r="F1591" s="608" t="s">
        <v>999</v>
      </c>
      <c r="H1591" s="609">
        <v>241.077</v>
      </c>
      <c r="L1591" s="605"/>
      <c r="M1591" s="610"/>
      <c r="N1591" s="611"/>
      <c r="O1591" s="611"/>
      <c r="P1591" s="611"/>
      <c r="Q1591" s="611"/>
      <c r="R1591" s="611"/>
      <c r="S1591" s="611"/>
      <c r="T1591" s="612"/>
      <c r="AT1591" s="607" t="s">
        <v>205</v>
      </c>
      <c r="AU1591" s="607" t="s">
        <v>89</v>
      </c>
      <c r="AV1591" s="606" t="s">
        <v>89</v>
      </c>
      <c r="AW1591" s="606" t="s">
        <v>43</v>
      </c>
      <c r="AX1591" s="606" t="s">
        <v>82</v>
      </c>
      <c r="AY1591" s="607" t="s">
        <v>197</v>
      </c>
    </row>
    <row r="1592" spans="2:51" s="599" customFormat="1">
      <c r="B1592" s="598"/>
      <c r="D1592" s="594" t="s">
        <v>205</v>
      </c>
      <c r="E1592" s="600" t="s">
        <v>5</v>
      </c>
      <c r="F1592" s="601" t="s">
        <v>244</v>
      </c>
      <c r="H1592" s="600" t="s">
        <v>5</v>
      </c>
      <c r="L1592" s="598"/>
      <c r="M1592" s="602"/>
      <c r="N1592" s="603"/>
      <c r="O1592" s="603"/>
      <c r="P1592" s="603"/>
      <c r="Q1592" s="603"/>
      <c r="R1592" s="603"/>
      <c r="S1592" s="603"/>
      <c r="T1592" s="604"/>
      <c r="AT1592" s="600" t="s">
        <v>205</v>
      </c>
      <c r="AU1592" s="600" t="s">
        <v>89</v>
      </c>
      <c r="AV1592" s="599" t="s">
        <v>11</v>
      </c>
      <c r="AW1592" s="599" t="s">
        <v>43</v>
      </c>
      <c r="AX1592" s="599" t="s">
        <v>82</v>
      </c>
      <c r="AY1592" s="600" t="s">
        <v>197</v>
      </c>
    </row>
    <row r="1593" spans="2:51" s="599" customFormat="1">
      <c r="B1593" s="598"/>
      <c r="D1593" s="594" t="s">
        <v>205</v>
      </c>
      <c r="E1593" s="600" t="s">
        <v>5</v>
      </c>
      <c r="F1593" s="601" t="s">
        <v>1007</v>
      </c>
      <c r="H1593" s="600" t="s">
        <v>5</v>
      </c>
      <c r="L1593" s="598"/>
      <c r="M1593" s="602"/>
      <c r="N1593" s="603"/>
      <c r="O1593" s="603"/>
      <c r="P1593" s="603"/>
      <c r="Q1593" s="603"/>
      <c r="R1593" s="603"/>
      <c r="S1593" s="603"/>
      <c r="T1593" s="604"/>
      <c r="AT1593" s="600" t="s">
        <v>205</v>
      </c>
      <c r="AU1593" s="600" t="s">
        <v>89</v>
      </c>
      <c r="AV1593" s="599" t="s">
        <v>11</v>
      </c>
      <c r="AW1593" s="599" t="s">
        <v>43</v>
      </c>
      <c r="AX1593" s="599" t="s">
        <v>82</v>
      </c>
      <c r="AY1593" s="600" t="s">
        <v>197</v>
      </c>
    </row>
    <row r="1594" spans="2:51" s="606" customFormat="1">
      <c r="B1594" s="605"/>
      <c r="D1594" s="594" t="s">
        <v>205</v>
      </c>
      <c r="E1594" s="607" t="s">
        <v>5</v>
      </c>
      <c r="F1594" s="608" t="s">
        <v>995</v>
      </c>
      <c r="H1594" s="609">
        <v>199.00200000000001</v>
      </c>
      <c r="L1594" s="605"/>
      <c r="M1594" s="610"/>
      <c r="N1594" s="611"/>
      <c r="O1594" s="611"/>
      <c r="P1594" s="611"/>
      <c r="Q1594" s="611"/>
      <c r="R1594" s="611"/>
      <c r="S1594" s="611"/>
      <c r="T1594" s="612"/>
      <c r="AT1594" s="607" t="s">
        <v>205</v>
      </c>
      <c r="AU1594" s="607" t="s">
        <v>89</v>
      </c>
      <c r="AV1594" s="606" t="s">
        <v>89</v>
      </c>
      <c r="AW1594" s="606" t="s">
        <v>43</v>
      </c>
      <c r="AX1594" s="606" t="s">
        <v>82</v>
      </c>
      <c r="AY1594" s="607" t="s">
        <v>197</v>
      </c>
    </row>
    <row r="1595" spans="2:51" s="599" customFormat="1">
      <c r="B1595" s="598"/>
      <c r="D1595" s="594" t="s">
        <v>205</v>
      </c>
      <c r="E1595" s="600" t="s">
        <v>5</v>
      </c>
      <c r="F1595" s="601" t="s">
        <v>1008</v>
      </c>
      <c r="H1595" s="600" t="s">
        <v>5</v>
      </c>
      <c r="L1595" s="598"/>
      <c r="M1595" s="602"/>
      <c r="N1595" s="603"/>
      <c r="O1595" s="603"/>
      <c r="P1595" s="603"/>
      <c r="Q1595" s="603"/>
      <c r="R1595" s="603"/>
      <c r="S1595" s="603"/>
      <c r="T1595" s="604"/>
      <c r="AT1595" s="600" t="s">
        <v>205</v>
      </c>
      <c r="AU1595" s="600" t="s">
        <v>89</v>
      </c>
      <c r="AV1595" s="599" t="s">
        <v>11</v>
      </c>
      <c r="AW1595" s="599" t="s">
        <v>43</v>
      </c>
      <c r="AX1595" s="599" t="s">
        <v>82</v>
      </c>
      <c r="AY1595" s="600" t="s">
        <v>197</v>
      </c>
    </row>
    <row r="1596" spans="2:51" s="606" customFormat="1">
      <c r="B1596" s="605"/>
      <c r="D1596" s="594" t="s">
        <v>205</v>
      </c>
      <c r="E1596" s="607" t="s">
        <v>5</v>
      </c>
      <c r="F1596" s="608" t="s">
        <v>999</v>
      </c>
      <c r="H1596" s="609">
        <v>241.077</v>
      </c>
      <c r="L1596" s="605"/>
      <c r="M1596" s="610"/>
      <c r="N1596" s="611"/>
      <c r="O1596" s="611"/>
      <c r="P1596" s="611"/>
      <c r="Q1596" s="611"/>
      <c r="R1596" s="611"/>
      <c r="S1596" s="611"/>
      <c r="T1596" s="612"/>
      <c r="AT1596" s="607" t="s">
        <v>205</v>
      </c>
      <c r="AU1596" s="607" t="s">
        <v>89</v>
      </c>
      <c r="AV1596" s="606" t="s">
        <v>89</v>
      </c>
      <c r="AW1596" s="606" t="s">
        <v>43</v>
      </c>
      <c r="AX1596" s="606" t="s">
        <v>82</v>
      </c>
      <c r="AY1596" s="607" t="s">
        <v>197</v>
      </c>
    </row>
    <row r="1597" spans="2:51" s="599" customFormat="1">
      <c r="B1597" s="598"/>
      <c r="D1597" s="594" t="s">
        <v>205</v>
      </c>
      <c r="E1597" s="600" t="s">
        <v>5</v>
      </c>
      <c r="F1597" s="601" t="s">
        <v>1009</v>
      </c>
      <c r="H1597" s="600" t="s">
        <v>5</v>
      </c>
      <c r="L1597" s="598"/>
      <c r="M1597" s="602"/>
      <c r="N1597" s="603"/>
      <c r="O1597" s="603"/>
      <c r="P1597" s="603"/>
      <c r="Q1597" s="603"/>
      <c r="R1597" s="603"/>
      <c r="S1597" s="603"/>
      <c r="T1597" s="604"/>
      <c r="AT1597" s="600" t="s">
        <v>205</v>
      </c>
      <c r="AU1597" s="600" t="s">
        <v>89</v>
      </c>
      <c r="AV1597" s="599" t="s">
        <v>11</v>
      </c>
      <c r="AW1597" s="599" t="s">
        <v>43</v>
      </c>
      <c r="AX1597" s="599" t="s">
        <v>82</v>
      </c>
      <c r="AY1597" s="600" t="s">
        <v>197</v>
      </c>
    </row>
    <row r="1598" spans="2:51" s="606" customFormat="1">
      <c r="B1598" s="605"/>
      <c r="D1598" s="594" t="s">
        <v>205</v>
      </c>
      <c r="E1598" s="607" t="s">
        <v>5</v>
      </c>
      <c r="F1598" s="608" t="s">
        <v>999</v>
      </c>
      <c r="H1598" s="609">
        <v>241.077</v>
      </c>
      <c r="L1598" s="605"/>
      <c r="M1598" s="610"/>
      <c r="N1598" s="611"/>
      <c r="O1598" s="611"/>
      <c r="P1598" s="611"/>
      <c r="Q1598" s="611"/>
      <c r="R1598" s="611"/>
      <c r="S1598" s="611"/>
      <c r="T1598" s="612"/>
      <c r="AT1598" s="607" t="s">
        <v>205</v>
      </c>
      <c r="AU1598" s="607" t="s">
        <v>89</v>
      </c>
      <c r="AV1598" s="606" t="s">
        <v>89</v>
      </c>
      <c r="AW1598" s="606" t="s">
        <v>43</v>
      </c>
      <c r="AX1598" s="606" t="s">
        <v>82</v>
      </c>
      <c r="AY1598" s="607" t="s">
        <v>197</v>
      </c>
    </row>
    <row r="1599" spans="2:51" s="599" customFormat="1">
      <c r="B1599" s="598"/>
      <c r="D1599" s="594" t="s">
        <v>205</v>
      </c>
      <c r="E1599" s="600" t="s">
        <v>5</v>
      </c>
      <c r="F1599" s="601" t="s">
        <v>249</v>
      </c>
      <c r="H1599" s="600" t="s">
        <v>5</v>
      </c>
      <c r="L1599" s="598"/>
      <c r="M1599" s="602"/>
      <c r="N1599" s="603"/>
      <c r="O1599" s="603"/>
      <c r="P1599" s="603"/>
      <c r="Q1599" s="603"/>
      <c r="R1599" s="603"/>
      <c r="S1599" s="603"/>
      <c r="T1599" s="604"/>
      <c r="AT1599" s="600" t="s">
        <v>205</v>
      </c>
      <c r="AU1599" s="600" t="s">
        <v>89</v>
      </c>
      <c r="AV1599" s="599" t="s">
        <v>11</v>
      </c>
      <c r="AW1599" s="599" t="s">
        <v>43</v>
      </c>
      <c r="AX1599" s="599" t="s">
        <v>82</v>
      </c>
      <c r="AY1599" s="600" t="s">
        <v>197</v>
      </c>
    </row>
    <row r="1600" spans="2:51" s="599" customFormat="1">
      <c r="B1600" s="598"/>
      <c r="D1600" s="594" t="s">
        <v>205</v>
      </c>
      <c r="E1600" s="600" t="s">
        <v>5</v>
      </c>
      <c r="F1600" s="601" t="s">
        <v>1010</v>
      </c>
      <c r="H1600" s="600" t="s">
        <v>5</v>
      </c>
      <c r="L1600" s="598"/>
      <c r="M1600" s="602"/>
      <c r="N1600" s="603"/>
      <c r="O1600" s="603"/>
      <c r="P1600" s="603"/>
      <c r="Q1600" s="603"/>
      <c r="R1600" s="603"/>
      <c r="S1600" s="603"/>
      <c r="T1600" s="604"/>
      <c r="AT1600" s="600" t="s">
        <v>205</v>
      </c>
      <c r="AU1600" s="600" t="s">
        <v>89</v>
      </c>
      <c r="AV1600" s="599" t="s">
        <v>11</v>
      </c>
      <c r="AW1600" s="599" t="s">
        <v>43</v>
      </c>
      <c r="AX1600" s="599" t="s">
        <v>82</v>
      </c>
      <c r="AY1600" s="600" t="s">
        <v>197</v>
      </c>
    </row>
    <row r="1601" spans="2:51" s="606" customFormat="1">
      <c r="B1601" s="605"/>
      <c r="D1601" s="594" t="s">
        <v>205</v>
      </c>
      <c r="E1601" s="607" t="s">
        <v>5</v>
      </c>
      <c r="F1601" s="608" t="s">
        <v>995</v>
      </c>
      <c r="H1601" s="609">
        <v>199.00200000000001</v>
      </c>
      <c r="L1601" s="605"/>
      <c r="M1601" s="610"/>
      <c r="N1601" s="611"/>
      <c r="O1601" s="611"/>
      <c r="P1601" s="611"/>
      <c r="Q1601" s="611"/>
      <c r="R1601" s="611"/>
      <c r="S1601" s="611"/>
      <c r="T1601" s="612"/>
      <c r="AT1601" s="607" t="s">
        <v>205</v>
      </c>
      <c r="AU1601" s="607" t="s">
        <v>89</v>
      </c>
      <c r="AV1601" s="606" t="s">
        <v>89</v>
      </c>
      <c r="AW1601" s="606" t="s">
        <v>43</v>
      </c>
      <c r="AX1601" s="606" t="s">
        <v>82</v>
      </c>
      <c r="AY1601" s="607" t="s">
        <v>197</v>
      </c>
    </row>
    <row r="1602" spans="2:51" s="599" customFormat="1">
      <c r="B1602" s="598"/>
      <c r="D1602" s="594" t="s">
        <v>205</v>
      </c>
      <c r="E1602" s="600" t="s">
        <v>5</v>
      </c>
      <c r="F1602" s="601" t="s">
        <v>1011</v>
      </c>
      <c r="H1602" s="600" t="s">
        <v>5</v>
      </c>
      <c r="L1602" s="598"/>
      <c r="M1602" s="602"/>
      <c r="N1602" s="603"/>
      <c r="O1602" s="603"/>
      <c r="P1602" s="603"/>
      <c r="Q1602" s="603"/>
      <c r="R1602" s="603"/>
      <c r="S1602" s="603"/>
      <c r="T1602" s="604"/>
      <c r="AT1602" s="600" t="s">
        <v>205</v>
      </c>
      <c r="AU1602" s="600" t="s">
        <v>89</v>
      </c>
      <c r="AV1602" s="599" t="s">
        <v>11</v>
      </c>
      <c r="AW1602" s="599" t="s">
        <v>43</v>
      </c>
      <c r="AX1602" s="599" t="s">
        <v>82</v>
      </c>
      <c r="AY1602" s="600" t="s">
        <v>197</v>
      </c>
    </row>
    <row r="1603" spans="2:51" s="606" customFormat="1">
      <c r="B1603" s="605"/>
      <c r="D1603" s="594" t="s">
        <v>205</v>
      </c>
      <c r="E1603" s="607" t="s">
        <v>5</v>
      </c>
      <c r="F1603" s="608" t="s">
        <v>999</v>
      </c>
      <c r="H1603" s="609">
        <v>241.077</v>
      </c>
      <c r="L1603" s="605"/>
      <c r="M1603" s="610"/>
      <c r="N1603" s="611"/>
      <c r="O1603" s="611"/>
      <c r="P1603" s="611"/>
      <c r="Q1603" s="611"/>
      <c r="R1603" s="611"/>
      <c r="S1603" s="611"/>
      <c r="T1603" s="612"/>
      <c r="AT1603" s="607" t="s">
        <v>205</v>
      </c>
      <c r="AU1603" s="607" t="s">
        <v>89</v>
      </c>
      <c r="AV1603" s="606" t="s">
        <v>89</v>
      </c>
      <c r="AW1603" s="606" t="s">
        <v>43</v>
      </c>
      <c r="AX1603" s="606" t="s">
        <v>82</v>
      </c>
      <c r="AY1603" s="607" t="s">
        <v>197</v>
      </c>
    </row>
    <row r="1604" spans="2:51" s="599" customFormat="1">
      <c r="B1604" s="598"/>
      <c r="D1604" s="594" t="s">
        <v>205</v>
      </c>
      <c r="E1604" s="600" t="s">
        <v>5</v>
      </c>
      <c r="F1604" s="601" t="s">
        <v>1012</v>
      </c>
      <c r="H1604" s="600" t="s">
        <v>5</v>
      </c>
      <c r="L1604" s="598"/>
      <c r="M1604" s="602"/>
      <c r="N1604" s="603"/>
      <c r="O1604" s="603"/>
      <c r="P1604" s="603"/>
      <c r="Q1604" s="603"/>
      <c r="R1604" s="603"/>
      <c r="S1604" s="603"/>
      <c r="T1604" s="604"/>
      <c r="AT1604" s="600" t="s">
        <v>205</v>
      </c>
      <c r="AU1604" s="600" t="s">
        <v>89</v>
      </c>
      <c r="AV1604" s="599" t="s">
        <v>11</v>
      </c>
      <c r="AW1604" s="599" t="s">
        <v>43</v>
      </c>
      <c r="AX1604" s="599" t="s">
        <v>82</v>
      </c>
      <c r="AY1604" s="600" t="s">
        <v>197</v>
      </c>
    </row>
    <row r="1605" spans="2:51" s="606" customFormat="1">
      <c r="B1605" s="605"/>
      <c r="D1605" s="594" t="s">
        <v>205</v>
      </c>
      <c r="E1605" s="607" t="s">
        <v>5</v>
      </c>
      <c r="F1605" s="608" t="s">
        <v>999</v>
      </c>
      <c r="H1605" s="609">
        <v>241.077</v>
      </c>
      <c r="L1605" s="605"/>
      <c r="M1605" s="610"/>
      <c r="N1605" s="611"/>
      <c r="O1605" s="611"/>
      <c r="P1605" s="611"/>
      <c r="Q1605" s="611"/>
      <c r="R1605" s="611"/>
      <c r="S1605" s="611"/>
      <c r="T1605" s="612"/>
      <c r="AT1605" s="607" t="s">
        <v>205</v>
      </c>
      <c r="AU1605" s="607" t="s">
        <v>89</v>
      </c>
      <c r="AV1605" s="606" t="s">
        <v>89</v>
      </c>
      <c r="AW1605" s="606" t="s">
        <v>43</v>
      </c>
      <c r="AX1605" s="606" t="s">
        <v>82</v>
      </c>
      <c r="AY1605" s="607" t="s">
        <v>197</v>
      </c>
    </row>
    <row r="1606" spans="2:51" s="599" customFormat="1">
      <c r="B1606" s="598"/>
      <c r="D1606" s="594" t="s">
        <v>205</v>
      </c>
      <c r="E1606" s="600" t="s">
        <v>5</v>
      </c>
      <c r="F1606" s="601" t="s">
        <v>1013</v>
      </c>
      <c r="H1606" s="600" t="s">
        <v>5</v>
      </c>
      <c r="L1606" s="598"/>
      <c r="M1606" s="602"/>
      <c r="N1606" s="603"/>
      <c r="O1606" s="603"/>
      <c r="P1606" s="603"/>
      <c r="Q1606" s="603"/>
      <c r="R1606" s="603"/>
      <c r="S1606" s="603"/>
      <c r="T1606" s="604"/>
      <c r="AT1606" s="600" t="s">
        <v>205</v>
      </c>
      <c r="AU1606" s="600" t="s">
        <v>89</v>
      </c>
      <c r="AV1606" s="599" t="s">
        <v>11</v>
      </c>
      <c r="AW1606" s="599" t="s">
        <v>43</v>
      </c>
      <c r="AX1606" s="599" t="s">
        <v>82</v>
      </c>
      <c r="AY1606" s="600" t="s">
        <v>197</v>
      </c>
    </row>
    <row r="1607" spans="2:51" s="606" customFormat="1">
      <c r="B1607" s="605"/>
      <c r="D1607" s="594" t="s">
        <v>205</v>
      </c>
      <c r="E1607" s="607" t="s">
        <v>5</v>
      </c>
      <c r="F1607" s="608" t="s">
        <v>1014</v>
      </c>
      <c r="H1607" s="609">
        <v>152.25700000000001</v>
      </c>
      <c r="L1607" s="605"/>
      <c r="M1607" s="610"/>
      <c r="N1607" s="611"/>
      <c r="O1607" s="611"/>
      <c r="P1607" s="611"/>
      <c r="Q1607" s="611"/>
      <c r="R1607" s="611"/>
      <c r="S1607" s="611"/>
      <c r="T1607" s="612"/>
      <c r="AT1607" s="607" t="s">
        <v>205</v>
      </c>
      <c r="AU1607" s="607" t="s">
        <v>89</v>
      </c>
      <c r="AV1607" s="606" t="s">
        <v>89</v>
      </c>
      <c r="AW1607" s="606" t="s">
        <v>43</v>
      </c>
      <c r="AX1607" s="606" t="s">
        <v>82</v>
      </c>
      <c r="AY1607" s="607" t="s">
        <v>197</v>
      </c>
    </row>
    <row r="1608" spans="2:51" s="622" customFormat="1">
      <c r="B1608" s="621"/>
      <c r="D1608" s="594" t="s">
        <v>205</v>
      </c>
      <c r="E1608" s="623" t="s">
        <v>5</v>
      </c>
      <c r="F1608" s="624" t="s">
        <v>2732</v>
      </c>
      <c r="H1608" s="625">
        <v>2875.9360000000001</v>
      </c>
      <c r="L1608" s="621"/>
      <c r="M1608" s="626"/>
      <c r="N1608" s="627"/>
      <c r="O1608" s="627"/>
      <c r="P1608" s="627"/>
      <c r="Q1608" s="627"/>
      <c r="R1608" s="627"/>
      <c r="S1608" s="627"/>
      <c r="T1608" s="628"/>
      <c r="AT1608" s="623" t="s">
        <v>205</v>
      </c>
      <c r="AU1608" s="623" t="s">
        <v>89</v>
      </c>
      <c r="AV1608" s="622" t="s">
        <v>114</v>
      </c>
      <c r="AW1608" s="622" t="s">
        <v>43</v>
      </c>
      <c r="AX1608" s="622" t="s">
        <v>82</v>
      </c>
      <c r="AY1608" s="623" t="s">
        <v>197</v>
      </c>
    </row>
    <row r="1609" spans="2:51" s="599" customFormat="1">
      <c r="B1609" s="598"/>
      <c r="D1609" s="594" t="s">
        <v>205</v>
      </c>
      <c r="E1609" s="600" t="s">
        <v>5</v>
      </c>
      <c r="F1609" s="601" t="s">
        <v>2733</v>
      </c>
      <c r="H1609" s="600" t="s">
        <v>5</v>
      </c>
      <c r="L1609" s="598"/>
      <c r="M1609" s="602"/>
      <c r="N1609" s="603"/>
      <c r="O1609" s="603"/>
      <c r="P1609" s="603"/>
      <c r="Q1609" s="603"/>
      <c r="R1609" s="603"/>
      <c r="S1609" s="603"/>
      <c r="T1609" s="604"/>
      <c r="AT1609" s="600" t="s">
        <v>205</v>
      </c>
      <c r="AU1609" s="600" t="s">
        <v>89</v>
      </c>
      <c r="AV1609" s="599" t="s">
        <v>11</v>
      </c>
      <c r="AW1609" s="599" t="s">
        <v>43</v>
      </c>
      <c r="AX1609" s="599" t="s">
        <v>82</v>
      </c>
      <c r="AY1609" s="600" t="s">
        <v>197</v>
      </c>
    </row>
    <row r="1610" spans="2:51" s="606" customFormat="1">
      <c r="B1610" s="605"/>
      <c r="D1610" s="594" t="s">
        <v>205</v>
      </c>
      <c r="E1610" s="607" t="s">
        <v>5</v>
      </c>
      <c r="F1610" s="608" t="s">
        <v>2734</v>
      </c>
      <c r="H1610" s="609">
        <v>1268.3979999999999</v>
      </c>
      <c r="L1610" s="605"/>
      <c r="M1610" s="610"/>
      <c r="N1610" s="611"/>
      <c r="O1610" s="611"/>
      <c r="P1610" s="611"/>
      <c r="Q1610" s="611"/>
      <c r="R1610" s="611"/>
      <c r="S1610" s="611"/>
      <c r="T1610" s="612"/>
      <c r="AT1610" s="607" t="s">
        <v>205</v>
      </c>
      <c r="AU1610" s="607" t="s">
        <v>89</v>
      </c>
      <c r="AV1610" s="606" t="s">
        <v>89</v>
      </c>
      <c r="AW1610" s="606" t="s">
        <v>43</v>
      </c>
      <c r="AX1610" s="606" t="s">
        <v>82</v>
      </c>
      <c r="AY1610" s="607" t="s">
        <v>197</v>
      </c>
    </row>
    <row r="1611" spans="2:51" s="599" customFormat="1">
      <c r="B1611" s="598"/>
      <c r="D1611" s="594" t="s">
        <v>205</v>
      </c>
      <c r="E1611" s="600" t="s">
        <v>5</v>
      </c>
      <c r="F1611" s="601" t="s">
        <v>2735</v>
      </c>
      <c r="H1611" s="600" t="s">
        <v>5</v>
      </c>
      <c r="L1611" s="598"/>
      <c r="M1611" s="602"/>
      <c r="N1611" s="603"/>
      <c r="O1611" s="603"/>
      <c r="P1611" s="603"/>
      <c r="Q1611" s="603"/>
      <c r="R1611" s="603"/>
      <c r="S1611" s="603"/>
      <c r="T1611" s="604"/>
      <c r="AT1611" s="600" t="s">
        <v>205</v>
      </c>
      <c r="AU1611" s="600" t="s">
        <v>89</v>
      </c>
      <c r="AV1611" s="599" t="s">
        <v>11</v>
      </c>
      <c r="AW1611" s="599" t="s">
        <v>43</v>
      </c>
      <c r="AX1611" s="599" t="s">
        <v>82</v>
      </c>
      <c r="AY1611" s="600" t="s">
        <v>197</v>
      </c>
    </row>
    <row r="1612" spans="2:51" s="606" customFormat="1">
      <c r="B1612" s="605"/>
      <c r="D1612" s="594" t="s">
        <v>205</v>
      </c>
      <c r="E1612" s="607" t="s">
        <v>5</v>
      </c>
      <c r="F1612" s="608" t="s">
        <v>2736</v>
      </c>
      <c r="H1612" s="609">
        <v>52.515999999999998</v>
      </c>
      <c r="L1612" s="605"/>
      <c r="M1612" s="610"/>
      <c r="N1612" s="611"/>
      <c r="O1612" s="611"/>
      <c r="P1612" s="611"/>
      <c r="Q1612" s="611"/>
      <c r="R1612" s="611"/>
      <c r="S1612" s="611"/>
      <c r="T1612" s="612"/>
      <c r="AT1612" s="607" t="s">
        <v>205</v>
      </c>
      <c r="AU1612" s="607" t="s">
        <v>89</v>
      </c>
      <c r="AV1612" s="606" t="s">
        <v>89</v>
      </c>
      <c r="AW1612" s="606" t="s">
        <v>43</v>
      </c>
      <c r="AX1612" s="606" t="s">
        <v>82</v>
      </c>
      <c r="AY1612" s="607" t="s">
        <v>197</v>
      </c>
    </row>
    <row r="1613" spans="2:51" s="599" customFormat="1">
      <c r="B1613" s="598"/>
      <c r="D1613" s="594" t="s">
        <v>205</v>
      </c>
      <c r="E1613" s="600" t="s">
        <v>5</v>
      </c>
      <c r="F1613" s="601" t="s">
        <v>2737</v>
      </c>
      <c r="H1613" s="600" t="s">
        <v>5</v>
      </c>
      <c r="L1613" s="598"/>
      <c r="M1613" s="602"/>
      <c r="N1613" s="603"/>
      <c r="O1613" s="603"/>
      <c r="P1613" s="603"/>
      <c r="Q1613" s="603"/>
      <c r="R1613" s="603"/>
      <c r="S1613" s="603"/>
      <c r="T1613" s="604"/>
      <c r="AT1613" s="600" t="s">
        <v>205</v>
      </c>
      <c r="AU1613" s="600" t="s">
        <v>89</v>
      </c>
      <c r="AV1613" s="599" t="s">
        <v>11</v>
      </c>
      <c r="AW1613" s="599" t="s">
        <v>43</v>
      </c>
      <c r="AX1613" s="599" t="s">
        <v>82</v>
      </c>
      <c r="AY1613" s="600" t="s">
        <v>197</v>
      </c>
    </row>
    <row r="1614" spans="2:51" s="606" customFormat="1">
      <c r="B1614" s="605"/>
      <c r="D1614" s="594" t="s">
        <v>205</v>
      </c>
      <c r="E1614" s="607" t="s">
        <v>5</v>
      </c>
      <c r="F1614" s="608" t="s">
        <v>2738</v>
      </c>
      <c r="H1614" s="609">
        <v>115.649</v>
      </c>
      <c r="L1614" s="605"/>
      <c r="M1614" s="610"/>
      <c r="N1614" s="611"/>
      <c r="O1614" s="611"/>
      <c r="P1614" s="611"/>
      <c r="Q1614" s="611"/>
      <c r="R1614" s="611"/>
      <c r="S1614" s="611"/>
      <c r="T1614" s="612"/>
      <c r="AT1614" s="607" t="s">
        <v>205</v>
      </c>
      <c r="AU1614" s="607" t="s">
        <v>89</v>
      </c>
      <c r="AV1614" s="606" t="s">
        <v>89</v>
      </c>
      <c r="AW1614" s="606" t="s">
        <v>43</v>
      </c>
      <c r="AX1614" s="606" t="s">
        <v>82</v>
      </c>
      <c r="AY1614" s="607" t="s">
        <v>197</v>
      </c>
    </row>
    <row r="1615" spans="2:51" s="599" customFormat="1">
      <c r="B1615" s="598"/>
      <c r="D1615" s="594" t="s">
        <v>205</v>
      </c>
      <c r="E1615" s="600" t="s">
        <v>5</v>
      </c>
      <c r="F1615" s="601" t="s">
        <v>2739</v>
      </c>
      <c r="H1615" s="600" t="s">
        <v>5</v>
      </c>
      <c r="L1615" s="598"/>
      <c r="M1615" s="602"/>
      <c r="N1615" s="603"/>
      <c r="O1615" s="603"/>
      <c r="P1615" s="603"/>
      <c r="Q1615" s="603"/>
      <c r="R1615" s="603"/>
      <c r="S1615" s="603"/>
      <c r="T1615" s="604"/>
      <c r="AT1615" s="600" t="s">
        <v>205</v>
      </c>
      <c r="AU1615" s="600" t="s">
        <v>89</v>
      </c>
      <c r="AV1615" s="599" t="s">
        <v>11</v>
      </c>
      <c r="AW1615" s="599" t="s">
        <v>43</v>
      </c>
      <c r="AX1615" s="599" t="s">
        <v>82</v>
      </c>
      <c r="AY1615" s="600" t="s">
        <v>197</v>
      </c>
    </row>
    <row r="1616" spans="2:51" s="606" customFormat="1">
      <c r="B1616" s="605"/>
      <c r="D1616" s="594" t="s">
        <v>205</v>
      </c>
      <c r="E1616" s="607" t="s">
        <v>5</v>
      </c>
      <c r="F1616" s="608" t="s">
        <v>2740</v>
      </c>
      <c r="H1616" s="609">
        <v>761.00699999999995</v>
      </c>
      <c r="L1616" s="605"/>
      <c r="M1616" s="610"/>
      <c r="N1616" s="611"/>
      <c r="O1616" s="611"/>
      <c r="P1616" s="611"/>
      <c r="Q1616" s="611"/>
      <c r="R1616" s="611"/>
      <c r="S1616" s="611"/>
      <c r="T1616" s="612"/>
      <c r="AT1616" s="607" t="s">
        <v>205</v>
      </c>
      <c r="AU1616" s="607" t="s">
        <v>89</v>
      </c>
      <c r="AV1616" s="606" t="s">
        <v>89</v>
      </c>
      <c r="AW1616" s="606" t="s">
        <v>43</v>
      </c>
      <c r="AX1616" s="606" t="s">
        <v>82</v>
      </c>
      <c r="AY1616" s="607" t="s">
        <v>197</v>
      </c>
    </row>
    <row r="1617" spans="2:51" s="622" customFormat="1">
      <c r="B1617" s="621"/>
      <c r="D1617" s="594" t="s">
        <v>205</v>
      </c>
      <c r="E1617" s="623" t="s">
        <v>5</v>
      </c>
      <c r="F1617" s="624" t="s">
        <v>2741</v>
      </c>
      <c r="H1617" s="625">
        <v>2197.5700000000002</v>
      </c>
      <c r="L1617" s="621"/>
      <c r="M1617" s="626"/>
      <c r="N1617" s="627"/>
      <c r="O1617" s="627"/>
      <c r="P1617" s="627"/>
      <c r="Q1617" s="627"/>
      <c r="R1617" s="627"/>
      <c r="S1617" s="627"/>
      <c r="T1617" s="628"/>
      <c r="AT1617" s="623" t="s">
        <v>205</v>
      </c>
      <c r="AU1617" s="623" t="s">
        <v>89</v>
      </c>
      <c r="AV1617" s="622" t="s">
        <v>114</v>
      </c>
      <c r="AW1617" s="622" t="s">
        <v>43</v>
      </c>
      <c r="AX1617" s="622" t="s">
        <v>82</v>
      </c>
      <c r="AY1617" s="623" t="s">
        <v>197</v>
      </c>
    </row>
    <row r="1618" spans="2:51" s="599" customFormat="1">
      <c r="B1618" s="598"/>
      <c r="D1618" s="594" t="s">
        <v>205</v>
      </c>
      <c r="E1618" s="600" t="s">
        <v>5</v>
      </c>
      <c r="F1618" s="601" t="s">
        <v>388</v>
      </c>
      <c r="H1618" s="600" t="s">
        <v>5</v>
      </c>
      <c r="L1618" s="598"/>
      <c r="M1618" s="602"/>
      <c r="N1618" s="603"/>
      <c r="O1618" s="603"/>
      <c r="P1618" s="603"/>
      <c r="Q1618" s="603"/>
      <c r="R1618" s="603"/>
      <c r="S1618" s="603"/>
      <c r="T1618" s="604"/>
      <c r="AT1618" s="600" t="s">
        <v>205</v>
      </c>
      <c r="AU1618" s="600" t="s">
        <v>89</v>
      </c>
      <c r="AV1618" s="599" t="s">
        <v>11</v>
      </c>
      <c r="AW1618" s="599" t="s">
        <v>43</v>
      </c>
      <c r="AX1618" s="599" t="s">
        <v>82</v>
      </c>
      <c r="AY1618" s="600" t="s">
        <v>197</v>
      </c>
    </row>
    <row r="1619" spans="2:51" s="599" customFormat="1">
      <c r="B1619" s="598"/>
      <c r="D1619" s="594" t="s">
        <v>205</v>
      </c>
      <c r="E1619" s="600" t="s">
        <v>5</v>
      </c>
      <c r="F1619" s="601" t="s">
        <v>2742</v>
      </c>
      <c r="H1619" s="600" t="s">
        <v>5</v>
      </c>
      <c r="L1619" s="598"/>
      <c r="M1619" s="602"/>
      <c r="N1619" s="603"/>
      <c r="O1619" s="603"/>
      <c r="P1619" s="603"/>
      <c r="Q1619" s="603"/>
      <c r="R1619" s="603"/>
      <c r="S1619" s="603"/>
      <c r="T1619" s="604"/>
      <c r="AT1619" s="600" t="s">
        <v>205</v>
      </c>
      <c r="AU1619" s="600" t="s">
        <v>89</v>
      </c>
      <c r="AV1619" s="599" t="s">
        <v>11</v>
      </c>
      <c r="AW1619" s="599" t="s">
        <v>43</v>
      </c>
      <c r="AX1619" s="599" t="s">
        <v>82</v>
      </c>
      <c r="AY1619" s="600" t="s">
        <v>197</v>
      </c>
    </row>
    <row r="1620" spans="2:51" s="606" customFormat="1">
      <c r="B1620" s="605"/>
      <c r="D1620" s="594" t="s">
        <v>205</v>
      </c>
      <c r="E1620" s="607" t="s">
        <v>5</v>
      </c>
      <c r="F1620" s="608" t="s">
        <v>2743</v>
      </c>
      <c r="H1620" s="609">
        <v>-143.1</v>
      </c>
      <c r="L1620" s="605"/>
      <c r="M1620" s="610"/>
      <c r="N1620" s="611"/>
      <c r="O1620" s="611"/>
      <c r="P1620" s="611"/>
      <c r="Q1620" s="611"/>
      <c r="R1620" s="611"/>
      <c r="S1620" s="611"/>
      <c r="T1620" s="612"/>
      <c r="AT1620" s="607" t="s">
        <v>205</v>
      </c>
      <c r="AU1620" s="607" t="s">
        <v>89</v>
      </c>
      <c r="AV1620" s="606" t="s">
        <v>89</v>
      </c>
      <c r="AW1620" s="606" t="s">
        <v>43</v>
      </c>
      <c r="AX1620" s="606" t="s">
        <v>82</v>
      </c>
      <c r="AY1620" s="607" t="s">
        <v>197</v>
      </c>
    </row>
    <row r="1621" spans="2:51" s="606" customFormat="1">
      <c r="B1621" s="605"/>
      <c r="D1621" s="594" t="s">
        <v>205</v>
      </c>
      <c r="E1621" s="607" t="s">
        <v>5</v>
      </c>
      <c r="F1621" s="608" t="s">
        <v>2744</v>
      </c>
      <c r="H1621" s="609">
        <v>-37.44</v>
      </c>
      <c r="L1621" s="605"/>
      <c r="M1621" s="610"/>
      <c r="N1621" s="611"/>
      <c r="O1621" s="611"/>
      <c r="P1621" s="611"/>
      <c r="Q1621" s="611"/>
      <c r="R1621" s="611"/>
      <c r="S1621" s="611"/>
      <c r="T1621" s="612"/>
      <c r="AT1621" s="607" t="s">
        <v>205</v>
      </c>
      <c r="AU1621" s="607" t="s">
        <v>89</v>
      </c>
      <c r="AV1621" s="606" t="s">
        <v>89</v>
      </c>
      <c r="AW1621" s="606" t="s">
        <v>43</v>
      </c>
      <c r="AX1621" s="606" t="s">
        <v>82</v>
      </c>
      <c r="AY1621" s="607" t="s">
        <v>197</v>
      </c>
    </row>
    <row r="1622" spans="2:51" s="606" customFormat="1">
      <c r="B1622" s="605"/>
      <c r="D1622" s="594" t="s">
        <v>205</v>
      </c>
      <c r="E1622" s="607" t="s">
        <v>5</v>
      </c>
      <c r="F1622" s="608" t="s">
        <v>2745</v>
      </c>
      <c r="H1622" s="609">
        <v>-34.4</v>
      </c>
      <c r="L1622" s="605"/>
      <c r="M1622" s="610"/>
      <c r="N1622" s="611"/>
      <c r="O1622" s="611"/>
      <c r="P1622" s="611"/>
      <c r="Q1622" s="611"/>
      <c r="R1622" s="611"/>
      <c r="S1622" s="611"/>
      <c r="T1622" s="612"/>
      <c r="AT1622" s="607" t="s">
        <v>205</v>
      </c>
      <c r="AU1622" s="607" t="s">
        <v>89</v>
      </c>
      <c r="AV1622" s="606" t="s">
        <v>89</v>
      </c>
      <c r="AW1622" s="606" t="s">
        <v>43</v>
      </c>
      <c r="AX1622" s="606" t="s">
        <v>82</v>
      </c>
      <c r="AY1622" s="607" t="s">
        <v>197</v>
      </c>
    </row>
    <row r="1623" spans="2:51" s="606" customFormat="1">
      <c r="B1623" s="605"/>
      <c r="D1623" s="594" t="s">
        <v>205</v>
      </c>
      <c r="E1623" s="607" t="s">
        <v>5</v>
      </c>
      <c r="F1623" s="608" t="s">
        <v>2746</v>
      </c>
      <c r="H1623" s="609">
        <v>-12.96</v>
      </c>
      <c r="L1623" s="605"/>
      <c r="M1623" s="610"/>
      <c r="N1623" s="611"/>
      <c r="O1623" s="611"/>
      <c r="P1623" s="611"/>
      <c r="Q1623" s="611"/>
      <c r="R1623" s="611"/>
      <c r="S1623" s="611"/>
      <c r="T1623" s="612"/>
      <c r="AT1623" s="607" t="s">
        <v>205</v>
      </c>
      <c r="AU1623" s="607" t="s">
        <v>89</v>
      </c>
      <c r="AV1623" s="606" t="s">
        <v>89</v>
      </c>
      <c r="AW1623" s="606" t="s">
        <v>43</v>
      </c>
      <c r="AX1623" s="606" t="s">
        <v>82</v>
      </c>
      <c r="AY1623" s="607" t="s">
        <v>197</v>
      </c>
    </row>
    <row r="1624" spans="2:51" s="606" customFormat="1">
      <c r="B1624" s="605"/>
      <c r="D1624" s="594" t="s">
        <v>205</v>
      </c>
      <c r="E1624" s="607" t="s">
        <v>5</v>
      </c>
      <c r="F1624" s="608" t="s">
        <v>2747</v>
      </c>
      <c r="H1624" s="609">
        <v>-4.6879999999999997</v>
      </c>
      <c r="L1624" s="605"/>
      <c r="M1624" s="610"/>
      <c r="N1624" s="611"/>
      <c r="O1624" s="611"/>
      <c r="P1624" s="611"/>
      <c r="Q1624" s="611"/>
      <c r="R1624" s="611"/>
      <c r="S1624" s="611"/>
      <c r="T1624" s="612"/>
      <c r="AT1624" s="607" t="s">
        <v>205</v>
      </c>
      <c r="AU1624" s="607" t="s">
        <v>89</v>
      </c>
      <c r="AV1624" s="606" t="s">
        <v>89</v>
      </c>
      <c r="AW1624" s="606" t="s">
        <v>43</v>
      </c>
      <c r="AX1624" s="606" t="s">
        <v>82</v>
      </c>
      <c r="AY1624" s="607" t="s">
        <v>197</v>
      </c>
    </row>
    <row r="1625" spans="2:51" s="606" customFormat="1">
      <c r="B1625" s="605"/>
      <c r="D1625" s="594" t="s">
        <v>205</v>
      </c>
      <c r="E1625" s="607" t="s">
        <v>5</v>
      </c>
      <c r="F1625" s="608" t="s">
        <v>2748</v>
      </c>
      <c r="H1625" s="609">
        <v>-7.2</v>
      </c>
      <c r="L1625" s="605"/>
      <c r="M1625" s="610"/>
      <c r="N1625" s="611"/>
      <c r="O1625" s="611"/>
      <c r="P1625" s="611"/>
      <c r="Q1625" s="611"/>
      <c r="R1625" s="611"/>
      <c r="S1625" s="611"/>
      <c r="T1625" s="612"/>
      <c r="AT1625" s="607" t="s">
        <v>205</v>
      </c>
      <c r="AU1625" s="607" t="s">
        <v>89</v>
      </c>
      <c r="AV1625" s="606" t="s">
        <v>89</v>
      </c>
      <c r="AW1625" s="606" t="s">
        <v>43</v>
      </c>
      <c r="AX1625" s="606" t="s">
        <v>82</v>
      </c>
      <c r="AY1625" s="607" t="s">
        <v>197</v>
      </c>
    </row>
    <row r="1626" spans="2:51" s="606" customFormat="1">
      <c r="B1626" s="605"/>
      <c r="D1626" s="594" t="s">
        <v>205</v>
      </c>
      <c r="E1626" s="607" t="s">
        <v>5</v>
      </c>
      <c r="F1626" s="608" t="s">
        <v>2749</v>
      </c>
      <c r="H1626" s="609">
        <v>-3.6</v>
      </c>
      <c r="L1626" s="605"/>
      <c r="M1626" s="610"/>
      <c r="N1626" s="611"/>
      <c r="O1626" s="611"/>
      <c r="P1626" s="611"/>
      <c r="Q1626" s="611"/>
      <c r="R1626" s="611"/>
      <c r="S1626" s="611"/>
      <c r="T1626" s="612"/>
      <c r="AT1626" s="607" t="s">
        <v>205</v>
      </c>
      <c r="AU1626" s="607" t="s">
        <v>89</v>
      </c>
      <c r="AV1626" s="606" t="s">
        <v>89</v>
      </c>
      <c r="AW1626" s="606" t="s">
        <v>43</v>
      </c>
      <c r="AX1626" s="606" t="s">
        <v>82</v>
      </c>
      <c r="AY1626" s="607" t="s">
        <v>197</v>
      </c>
    </row>
    <row r="1627" spans="2:51" s="606" customFormat="1">
      <c r="B1627" s="605"/>
      <c r="D1627" s="594" t="s">
        <v>205</v>
      </c>
      <c r="E1627" s="607" t="s">
        <v>5</v>
      </c>
      <c r="F1627" s="608" t="s">
        <v>2750</v>
      </c>
      <c r="H1627" s="609">
        <v>-8.8000000000000007</v>
      </c>
      <c r="L1627" s="605"/>
      <c r="M1627" s="610"/>
      <c r="N1627" s="611"/>
      <c r="O1627" s="611"/>
      <c r="P1627" s="611"/>
      <c r="Q1627" s="611"/>
      <c r="R1627" s="611"/>
      <c r="S1627" s="611"/>
      <c r="T1627" s="612"/>
      <c r="AT1627" s="607" t="s">
        <v>205</v>
      </c>
      <c r="AU1627" s="607" t="s">
        <v>89</v>
      </c>
      <c r="AV1627" s="606" t="s">
        <v>89</v>
      </c>
      <c r="AW1627" s="606" t="s">
        <v>43</v>
      </c>
      <c r="AX1627" s="606" t="s">
        <v>82</v>
      </c>
      <c r="AY1627" s="607" t="s">
        <v>197</v>
      </c>
    </row>
    <row r="1628" spans="2:51" s="606" customFormat="1">
      <c r="B1628" s="605"/>
      <c r="D1628" s="594" t="s">
        <v>205</v>
      </c>
      <c r="E1628" s="607" t="s">
        <v>5</v>
      </c>
      <c r="F1628" s="608" t="s">
        <v>2751</v>
      </c>
      <c r="H1628" s="609">
        <v>-3.6</v>
      </c>
      <c r="L1628" s="605"/>
      <c r="M1628" s="610"/>
      <c r="N1628" s="611"/>
      <c r="O1628" s="611"/>
      <c r="P1628" s="611"/>
      <c r="Q1628" s="611"/>
      <c r="R1628" s="611"/>
      <c r="S1628" s="611"/>
      <c r="T1628" s="612"/>
      <c r="AT1628" s="607" t="s">
        <v>205</v>
      </c>
      <c r="AU1628" s="607" t="s">
        <v>89</v>
      </c>
      <c r="AV1628" s="606" t="s">
        <v>89</v>
      </c>
      <c r="AW1628" s="606" t="s">
        <v>43</v>
      </c>
      <c r="AX1628" s="606" t="s">
        <v>82</v>
      </c>
      <c r="AY1628" s="607" t="s">
        <v>197</v>
      </c>
    </row>
    <row r="1629" spans="2:51" s="606" customFormat="1">
      <c r="B1629" s="605"/>
      <c r="D1629" s="594" t="s">
        <v>205</v>
      </c>
      <c r="E1629" s="607" t="s">
        <v>5</v>
      </c>
      <c r="F1629" s="608" t="s">
        <v>2752</v>
      </c>
      <c r="H1629" s="609">
        <v>-5</v>
      </c>
      <c r="L1629" s="605"/>
      <c r="M1629" s="610"/>
      <c r="N1629" s="611"/>
      <c r="O1629" s="611"/>
      <c r="P1629" s="611"/>
      <c r="Q1629" s="611"/>
      <c r="R1629" s="611"/>
      <c r="S1629" s="611"/>
      <c r="T1629" s="612"/>
      <c r="AT1629" s="607" t="s">
        <v>205</v>
      </c>
      <c r="AU1629" s="607" t="s">
        <v>89</v>
      </c>
      <c r="AV1629" s="606" t="s">
        <v>89</v>
      </c>
      <c r="AW1629" s="606" t="s">
        <v>43</v>
      </c>
      <c r="AX1629" s="606" t="s">
        <v>82</v>
      </c>
      <c r="AY1629" s="607" t="s">
        <v>197</v>
      </c>
    </row>
    <row r="1630" spans="2:51" s="606" customFormat="1">
      <c r="B1630" s="605"/>
      <c r="D1630" s="594" t="s">
        <v>205</v>
      </c>
      <c r="E1630" s="607" t="s">
        <v>5</v>
      </c>
      <c r="F1630" s="608" t="s">
        <v>2753</v>
      </c>
      <c r="H1630" s="609">
        <v>-5</v>
      </c>
      <c r="L1630" s="605"/>
      <c r="M1630" s="610"/>
      <c r="N1630" s="611"/>
      <c r="O1630" s="611"/>
      <c r="P1630" s="611"/>
      <c r="Q1630" s="611"/>
      <c r="R1630" s="611"/>
      <c r="S1630" s="611"/>
      <c r="T1630" s="612"/>
      <c r="AT1630" s="607" t="s">
        <v>205</v>
      </c>
      <c r="AU1630" s="607" t="s">
        <v>89</v>
      </c>
      <c r="AV1630" s="606" t="s">
        <v>89</v>
      </c>
      <c r="AW1630" s="606" t="s">
        <v>43</v>
      </c>
      <c r="AX1630" s="606" t="s">
        <v>82</v>
      </c>
      <c r="AY1630" s="607" t="s">
        <v>197</v>
      </c>
    </row>
    <row r="1631" spans="2:51" s="606" customFormat="1">
      <c r="B1631" s="605"/>
      <c r="D1631" s="594" t="s">
        <v>205</v>
      </c>
      <c r="E1631" s="607" t="s">
        <v>5</v>
      </c>
      <c r="F1631" s="608" t="s">
        <v>2754</v>
      </c>
      <c r="H1631" s="609">
        <v>-3.5</v>
      </c>
      <c r="L1631" s="605"/>
      <c r="M1631" s="610"/>
      <c r="N1631" s="611"/>
      <c r="O1631" s="611"/>
      <c r="P1631" s="611"/>
      <c r="Q1631" s="611"/>
      <c r="R1631" s="611"/>
      <c r="S1631" s="611"/>
      <c r="T1631" s="612"/>
      <c r="AT1631" s="607" t="s">
        <v>205</v>
      </c>
      <c r="AU1631" s="607" t="s">
        <v>89</v>
      </c>
      <c r="AV1631" s="606" t="s">
        <v>89</v>
      </c>
      <c r="AW1631" s="606" t="s">
        <v>43</v>
      </c>
      <c r="AX1631" s="606" t="s">
        <v>82</v>
      </c>
      <c r="AY1631" s="607" t="s">
        <v>197</v>
      </c>
    </row>
    <row r="1632" spans="2:51" s="606" customFormat="1">
      <c r="B1632" s="605"/>
      <c r="D1632" s="594" t="s">
        <v>205</v>
      </c>
      <c r="E1632" s="607" t="s">
        <v>5</v>
      </c>
      <c r="F1632" s="608" t="s">
        <v>2755</v>
      </c>
      <c r="H1632" s="609">
        <v>-3</v>
      </c>
      <c r="L1632" s="605"/>
      <c r="M1632" s="610"/>
      <c r="N1632" s="611"/>
      <c r="O1632" s="611"/>
      <c r="P1632" s="611"/>
      <c r="Q1632" s="611"/>
      <c r="R1632" s="611"/>
      <c r="S1632" s="611"/>
      <c r="T1632" s="612"/>
      <c r="AT1632" s="607" t="s">
        <v>205</v>
      </c>
      <c r="AU1632" s="607" t="s">
        <v>89</v>
      </c>
      <c r="AV1632" s="606" t="s">
        <v>89</v>
      </c>
      <c r="AW1632" s="606" t="s">
        <v>43</v>
      </c>
      <c r="AX1632" s="606" t="s">
        <v>82</v>
      </c>
      <c r="AY1632" s="607" t="s">
        <v>197</v>
      </c>
    </row>
    <row r="1633" spans="2:51" s="606" customFormat="1">
      <c r="B1633" s="605"/>
      <c r="D1633" s="594" t="s">
        <v>205</v>
      </c>
      <c r="E1633" s="607" t="s">
        <v>5</v>
      </c>
      <c r="F1633" s="608" t="s">
        <v>2756</v>
      </c>
      <c r="H1633" s="609">
        <v>-3.125</v>
      </c>
      <c r="L1633" s="605"/>
      <c r="M1633" s="610"/>
      <c r="N1633" s="611"/>
      <c r="O1633" s="611"/>
      <c r="P1633" s="611"/>
      <c r="Q1633" s="611"/>
      <c r="R1633" s="611"/>
      <c r="S1633" s="611"/>
      <c r="T1633" s="612"/>
      <c r="AT1633" s="607" t="s">
        <v>205</v>
      </c>
      <c r="AU1633" s="607" t="s">
        <v>89</v>
      </c>
      <c r="AV1633" s="606" t="s">
        <v>89</v>
      </c>
      <c r="AW1633" s="606" t="s">
        <v>43</v>
      </c>
      <c r="AX1633" s="606" t="s">
        <v>82</v>
      </c>
      <c r="AY1633" s="607" t="s">
        <v>197</v>
      </c>
    </row>
    <row r="1634" spans="2:51" s="606" customFormat="1">
      <c r="B1634" s="605"/>
      <c r="D1634" s="594" t="s">
        <v>205</v>
      </c>
      <c r="E1634" s="607" t="s">
        <v>5</v>
      </c>
      <c r="F1634" s="608" t="s">
        <v>2757</v>
      </c>
      <c r="H1634" s="609">
        <v>-2.5</v>
      </c>
      <c r="L1634" s="605"/>
      <c r="M1634" s="610"/>
      <c r="N1634" s="611"/>
      <c r="O1634" s="611"/>
      <c r="P1634" s="611"/>
      <c r="Q1634" s="611"/>
      <c r="R1634" s="611"/>
      <c r="S1634" s="611"/>
      <c r="T1634" s="612"/>
      <c r="AT1634" s="607" t="s">
        <v>205</v>
      </c>
      <c r="AU1634" s="607" t="s">
        <v>89</v>
      </c>
      <c r="AV1634" s="606" t="s">
        <v>89</v>
      </c>
      <c r="AW1634" s="606" t="s">
        <v>43</v>
      </c>
      <c r="AX1634" s="606" t="s">
        <v>82</v>
      </c>
      <c r="AY1634" s="607" t="s">
        <v>197</v>
      </c>
    </row>
    <row r="1635" spans="2:51" s="606" customFormat="1">
      <c r="B1635" s="605"/>
      <c r="D1635" s="594" t="s">
        <v>205</v>
      </c>
      <c r="E1635" s="607" t="s">
        <v>5</v>
      </c>
      <c r="F1635" s="608" t="s">
        <v>2758</v>
      </c>
      <c r="H1635" s="609">
        <v>-3</v>
      </c>
      <c r="L1635" s="605"/>
      <c r="M1635" s="610"/>
      <c r="N1635" s="611"/>
      <c r="O1635" s="611"/>
      <c r="P1635" s="611"/>
      <c r="Q1635" s="611"/>
      <c r="R1635" s="611"/>
      <c r="S1635" s="611"/>
      <c r="T1635" s="612"/>
      <c r="AT1635" s="607" t="s">
        <v>205</v>
      </c>
      <c r="AU1635" s="607" t="s">
        <v>89</v>
      </c>
      <c r="AV1635" s="606" t="s">
        <v>89</v>
      </c>
      <c r="AW1635" s="606" t="s">
        <v>43</v>
      </c>
      <c r="AX1635" s="606" t="s">
        <v>82</v>
      </c>
      <c r="AY1635" s="607" t="s">
        <v>197</v>
      </c>
    </row>
    <row r="1636" spans="2:51" s="606" customFormat="1">
      <c r="B1636" s="605"/>
      <c r="D1636" s="594" t="s">
        <v>205</v>
      </c>
      <c r="E1636" s="607" t="s">
        <v>5</v>
      </c>
      <c r="F1636" s="608" t="s">
        <v>2759</v>
      </c>
      <c r="H1636" s="609">
        <v>-1.0940000000000001</v>
      </c>
      <c r="L1636" s="605"/>
      <c r="M1636" s="610"/>
      <c r="N1636" s="611"/>
      <c r="O1636" s="611"/>
      <c r="P1636" s="611"/>
      <c r="Q1636" s="611"/>
      <c r="R1636" s="611"/>
      <c r="S1636" s="611"/>
      <c r="T1636" s="612"/>
      <c r="AT1636" s="607" t="s">
        <v>205</v>
      </c>
      <c r="AU1636" s="607" t="s">
        <v>89</v>
      </c>
      <c r="AV1636" s="606" t="s">
        <v>89</v>
      </c>
      <c r="AW1636" s="606" t="s">
        <v>43</v>
      </c>
      <c r="AX1636" s="606" t="s">
        <v>82</v>
      </c>
      <c r="AY1636" s="607" t="s">
        <v>197</v>
      </c>
    </row>
    <row r="1637" spans="2:51" s="606" customFormat="1">
      <c r="B1637" s="605"/>
      <c r="D1637" s="594" t="s">
        <v>205</v>
      </c>
      <c r="E1637" s="607" t="s">
        <v>5</v>
      </c>
      <c r="F1637" s="608" t="s">
        <v>2760</v>
      </c>
      <c r="H1637" s="609">
        <v>-1.125</v>
      </c>
      <c r="L1637" s="605"/>
      <c r="M1637" s="610"/>
      <c r="N1637" s="611"/>
      <c r="O1637" s="611"/>
      <c r="P1637" s="611"/>
      <c r="Q1637" s="611"/>
      <c r="R1637" s="611"/>
      <c r="S1637" s="611"/>
      <c r="T1637" s="612"/>
      <c r="AT1637" s="607" t="s">
        <v>205</v>
      </c>
      <c r="AU1637" s="607" t="s">
        <v>89</v>
      </c>
      <c r="AV1637" s="606" t="s">
        <v>89</v>
      </c>
      <c r="AW1637" s="606" t="s">
        <v>43</v>
      </c>
      <c r="AX1637" s="606" t="s">
        <v>82</v>
      </c>
      <c r="AY1637" s="607" t="s">
        <v>197</v>
      </c>
    </row>
    <row r="1638" spans="2:51" s="606" customFormat="1">
      <c r="B1638" s="605"/>
      <c r="D1638" s="594" t="s">
        <v>205</v>
      </c>
      <c r="E1638" s="607" t="s">
        <v>5</v>
      </c>
      <c r="F1638" s="608" t="s">
        <v>2761</v>
      </c>
      <c r="H1638" s="609">
        <v>-1.5</v>
      </c>
      <c r="L1638" s="605"/>
      <c r="M1638" s="610"/>
      <c r="N1638" s="611"/>
      <c r="O1638" s="611"/>
      <c r="P1638" s="611"/>
      <c r="Q1638" s="611"/>
      <c r="R1638" s="611"/>
      <c r="S1638" s="611"/>
      <c r="T1638" s="612"/>
      <c r="AT1638" s="607" t="s">
        <v>205</v>
      </c>
      <c r="AU1638" s="607" t="s">
        <v>89</v>
      </c>
      <c r="AV1638" s="606" t="s">
        <v>89</v>
      </c>
      <c r="AW1638" s="606" t="s">
        <v>43</v>
      </c>
      <c r="AX1638" s="606" t="s">
        <v>82</v>
      </c>
      <c r="AY1638" s="607" t="s">
        <v>197</v>
      </c>
    </row>
    <row r="1639" spans="2:51" s="606" customFormat="1">
      <c r="B1639" s="605"/>
      <c r="D1639" s="594" t="s">
        <v>205</v>
      </c>
      <c r="E1639" s="607" t="s">
        <v>5</v>
      </c>
      <c r="F1639" s="608" t="s">
        <v>2762</v>
      </c>
      <c r="H1639" s="609">
        <v>-1.95</v>
      </c>
      <c r="L1639" s="605"/>
      <c r="M1639" s="610"/>
      <c r="N1639" s="611"/>
      <c r="O1639" s="611"/>
      <c r="P1639" s="611"/>
      <c r="Q1639" s="611"/>
      <c r="R1639" s="611"/>
      <c r="S1639" s="611"/>
      <c r="T1639" s="612"/>
      <c r="AT1639" s="607" t="s">
        <v>205</v>
      </c>
      <c r="AU1639" s="607" t="s">
        <v>89</v>
      </c>
      <c r="AV1639" s="606" t="s">
        <v>89</v>
      </c>
      <c r="AW1639" s="606" t="s">
        <v>43</v>
      </c>
      <c r="AX1639" s="606" t="s">
        <v>82</v>
      </c>
      <c r="AY1639" s="607" t="s">
        <v>197</v>
      </c>
    </row>
    <row r="1640" spans="2:51" s="606" customFormat="1">
      <c r="B1640" s="605"/>
      <c r="D1640" s="594" t="s">
        <v>205</v>
      </c>
      <c r="E1640" s="607" t="s">
        <v>5</v>
      </c>
      <c r="F1640" s="608" t="s">
        <v>2763</v>
      </c>
      <c r="H1640" s="609">
        <v>-3</v>
      </c>
      <c r="L1640" s="605"/>
      <c r="M1640" s="610"/>
      <c r="N1640" s="611"/>
      <c r="O1640" s="611"/>
      <c r="P1640" s="611"/>
      <c r="Q1640" s="611"/>
      <c r="R1640" s="611"/>
      <c r="S1640" s="611"/>
      <c r="T1640" s="612"/>
      <c r="AT1640" s="607" t="s">
        <v>205</v>
      </c>
      <c r="AU1640" s="607" t="s">
        <v>89</v>
      </c>
      <c r="AV1640" s="606" t="s">
        <v>89</v>
      </c>
      <c r="AW1640" s="606" t="s">
        <v>43</v>
      </c>
      <c r="AX1640" s="606" t="s">
        <v>82</v>
      </c>
      <c r="AY1640" s="607" t="s">
        <v>197</v>
      </c>
    </row>
    <row r="1641" spans="2:51" s="622" customFormat="1">
      <c r="B1641" s="621"/>
      <c r="D1641" s="594" t="s">
        <v>205</v>
      </c>
      <c r="E1641" s="623" t="s">
        <v>5</v>
      </c>
      <c r="F1641" s="624" t="s">
        <v>2055</v>
      </c>
      <c r="H1641" s="625">
        <v>-289.58199999999999</v>
      </c>
      <c r="L1641" s="621"/>
      <c r="M1641" s="626"/>
      <c r="N1641" s="627"/>
      <c r="O1641" s="627"/>
      <c r="P1641" s="627"/>
      <c r="Q1641" s="627"/>
      <c r="R1641" s="627"/>
      <c r="S1641" s="627"/>
      <c r="T1641" s="628"/>
      <c r="AT1641" s="623" t="s">
        <v>205</v>
      </c>
      <c r="AU1641" s="623" t="s">
        <v>89</v>
      </c>
      <c r="AV1641" s="622" t="s">
        <v>114</v>
      </c>
      <c r="AW1641" s="622" t="s">
        <v>43</v>
      </c>
      <c r="AX1641" s="622" t="s">
        <v>82</v>
      </c>
      <c r="AY1641" s="623" t="s">
        <v>197</v>
      </c>
    </row>
    <row r="1642" spans="2:51" s="599" customFormat="1">
      <c r="B1642" s="598"/>
      <c r="D1642" s="594" t="s">
        <v>205</v>
      </c>
      <c r="E1642" s="600" t="s">
        <v>5</v>
      </c>
      <c r="F1642" s="601" t="s">
        <v>982</v>
      </c>
      <c r="H1642" s="600" t="s">
        <v>5</v>
      </c>
      <c r="L1642" s="598"/>
      <c r="M1642" s="602"/>
      <c r="N1642" s="603"/>
      <c r="O1642" s="603"/>
      <c r="P1642" s="603"/>
      <c r="Q1642" s="603"/>
      <c r="R1642" s="603"/>
      <c r="S1642" s="603"/>
      <c r="T1642" s="604"/>
      <c r="AT1642" s="600" t="s">
        <v>205</v>
      </c>
      <c r="AU1642" s="600" t="s">
        <v>89</v>
      </c>
      <c r="AV1642" s="599" t="s">
        <v>11</v>
      </c>
      <c r="AW1642" s="599" t="s">
        <v>43</v>
      </c>
      <c r="AX1642" s="599" t="s">
        <v>82</v>
      </c>
      <c r="AY1642" s="600" t="s">
        <v>197</v>
      </c>
    </row>
    <row r="1643" spans="2:51" s="606" customFormat="1">
      <c r="B1643" s="605"/>
      <c r="D1643" s="594" t="s">
        <v>205</v>
      </c>
      <c r="E1643" s="607" t="s">
        <v>5</v>
      </c>
      <c r="F1643" s="608" t="s">
        <v>2764</v>
      </c>
      <c r="H1643" s="609">
        <v>54.06</v>
      </c>
      <c r="L1643" s="605"/>
      <c r="M1643" s="610"/>
      <c r="N1643" s="611"/>
      <c r="O1643" s="611"/>
      <c r="P1643" s="611"/>
      <c r="Q1643" s="611"/>
      <c r="R1643" s="611"/>
      <c r="S1643" s="611"/>
      <c r="T1643" s="612"/>
      <c r="AT1643" s="607" t="s">
        <v>205</v>
      </c>
      <c r="AU1643" s="607" t="s">
        <v>89</v>
      </c>
      <c r="AV1643" s="606" t="s">
        <v>89</v>
      </c>
      <c r="AW1643" s="606" t="s">
        <v>43</v>
      </c>
      <c r="AX1643" s="606" t="s">
        <v>82</v>
      </c>
      <c r="AY1643" s="607" t="s">
        <v>197</v>
      </c>
    </row>
    <row r="1644" spans="2:51" s="606" customFormat="1">
      <c r="B1644" s="605"/>
      <c r="D1644" s="594" t="s">
        <v>205</v>
      </c>
      <c r="E1644" s="607" t="s">
        <v>5</v>
      </c>
      <c r="F1644" s="608" t="s">
        <v>2765</v>
      </c>
      <c r="H1644" s="609">
        <v>22.88</v>
      </c>
      <c r="L1644" s="605"/>
      <c r="M1644" s="610"/>
      <c r="N1644" s="611"/>
      <c r="O1644" s="611"/>
      <c r="P1644" s="611"/>
      <c r="Q1644" s="611"/>
      <c r="R1644" s="611"/>
      <c r="S1644" s="611"/>
      <c r="T1644" s="612"/>
      <c r="AT1644" s="607" t="s">
        <v>205</v>
      </c>
      <c r="AU1644" s="607" t="s">
        <v>89</v>
      </c>
      <c r="AV1644" s="606" t="s">
        <v>89</v>
      </c>
      <c r="AW1644" s="606" t="s">
        <v>43</v>
      </c>
      <c r="AX1644" s="606" t="s">
        <v>82</v>
      </c>
      <c r="AY1644" s="607" t="s">
        <v>197</v>
      </c>
    </row>
    <row r="1645" spans="2:51" s="606" customFormat="1">
      <c r="B1645" s="605"/>
      <c r="D1645" s="594" t="s">
        <v>205</v>
      </c>
      <c r="E1645" s="607" t="s">
        <v>5</v>
      </c>
      <c r="F1645" s="608" t="s">
        <v>2766</v>
      </c>
      <c r="H1645" s="609">
        <v>10.08</v>
      </c>
      <c r="L1645" s="605"/>
      <c r="M1645" s="610"/>
      <c r="N1645" s="611"/>
      <c r="O1645" s="611"/>
      <c r="P1645" s="611"/>
      <c r="Q1645" s="611"/>
      <c r="R1645" s="611"/>
      <c r="S1645" s="611"/>
      <c r="T1645" s="612"/>
      <c r="AT1645" s="607" t="s">
        <v>205</v>
      </c>
      <c r="AU1645" s="607" t="s">
        <v>89</v>
      </c>
      <c r="AV1645" s="606" t="s">
        <v>89</v>
      </c>
      <c r="AW1645" s="606" t="s">
        <v>43</v>
      </c>
      <c r="AX1645" s="606" t="s">
        <v>82</v>
      </c>
      <c r="AY1645" s="607" t="s">
        <v>197</v>
      </c>
    </row>
    <row r="1646" spans="2:51" s="606" customFormat="1">
      <c r="B1646" s="605"/>
      <c r="D1646" s="594" t="s">
        <v>205</v>
      </c>
      <c r="E1646" s="607" t="s">
        <v>5</v>
      </c>
      <c r="F1646" s="608" t="s">
        <v>2767</v>
      </c>
      <c r="H1646" s="609">
        <v>10.08</v>
      </c>
      <c r="L1646" s="605"/>
      <c r="M1646" s="610"/>
      <c r="N1646" s="611"/>
      <c r="O1646" s="611"/>
      <c r="P1646" s="611"/>
      <c r="Q1646" s="611"/>
      <c r="R1646" s="611"/>
      <c r="S1646" s="611"/>
      <c r="T1646" s="612"/>
      <c r="AT1646" s="607" t="s">
        <v>205</v>
      </c>
      <c r="AU1646" s="607" t="s">
        <v>89</v>
      </c>
      <c r="AV1646" s="606" t="s">
        <v>89</v>
      </c>
      <c r="AW1646" s="606" t="s">
        <v>43</v>
      </c>
      <c r="AX1646" s="606" t="s">
        <v>82</v>
      </c>
      <c r="AY1646" s="607" t="s">
        <v>197</v>
      </c>
    </row>
    <row r="1647" spans="2:51" s="606" customFormat="1">
      <c r="B1647" s="605"/>
      <c r="D1647" s="594" t="s">
        <v>205</v>
      </c>
      <c r="E1647" s="607" t="s">
        <v>5</v>
      </c>
      <c r="F1647" s="608" t="s">
        <v>2768</v>
      </c>
      <c r="H1647" s="609">
        <v>2.75</v>
      </c>
      <c r="L1647" s="605"/>
      <c r="M1647" s="610"/>
      <c r="N1647" s="611"/>
      <c r="O1647" s="611"/>
      <c r="P1647" s="611"/>
      <c r="Q1647" s="611"/>
      <c r="R1647" s="611"/>
      <c r="S1647" s="611"/>
      <c r="T1647" s="612"/>
      <c r="AT1647" s="607" t="s">
        <v>205</v>
      </c>
      <c r="AU1647" s="607" t="s">
        <v>89</v>
      </c>
      <c r="AV1647" s="606" t="s">
        <v>89</v>
      </c>
      <c r="AW1647" s="606" t="s">
        <v>43</v>
      </c>
      <c r="AX1647" s="606" t="s">
        <v>82</v>
      </c>
      <c r="AY1647" s="607" t="s">
        <v>197</v>
      </c>
    </row>
    <row r="1648" spans="2:51" s="606" customFormat="1">
      <c r="B1648" s="605"/>
      <c r="D1648" s="594" t="s">
        <v>205</v>
      </c>
      <c r="E1648" s="607" t="s">
        <v>5</v>
      </c>
      <c r="F1648" s="608" t="s">
        <v>2769</v>
      </c>
      <c r="H1648" s="609">
        <v>2.76</v>
      </c>
      <c r="L1648" s="605"/>
      <c r="M1648" s="610"/>
      <c r="N1648" s="611"/>
      <c r="O1648" s="611"/>
      <c r="P1648" s="611"/>
      <c r="Q1648" s="611"/>
      <c r="R1648" s="611"/>
      <c r="S1648" s="611"/>
      <c r="T1648" s="612"/>
      <c r="AT1648" s="607" t="s">
        <v>205</v>
      </c>
      <c r="AU1648" s="607" t="s">
        <v>89</v>
      </c>
      <c r="AV1648" s="606" t="s">
        <v>89</v>
      </c>
      <c r="AW1648" s="606" t="s">
        <v>43</v>
      </c>
      <c r="AX1648" s="606" t="s">
        <v>82</v>
      </c>
      <c r="AY1648" s="607" t="s">
        <v>197</v>
      </c>
    </row>
    <row r="1649" spans="2:51" s="606" customFormat="1">
      <c r="B1649" s="605"/>
      <c r="D1649" s="594" t="s">
        <v>205</v>
      </c>
      <c r="E1649" s="607" t="s">
        <v>5</v>
      </c>
      <c r="F1649" s="608" t="s">
        <v>2770</v>
      </c>
      <c r="H1649" s="609">
        <v>2.16</v>
      </c>
      <c r="L1649" s="605"/>
      <c r="M1649" s="610"/>
      <c r="N1649" s="611"/>
      <c r="O1649" s="611"/>
      <c r="P1649" s="611"/>
      <c r="Q1649" s="611"/>
      <c r="R1649" s="611"/>
      <c r="S1649" s="611"/>
      <c r="T1649" s="612"/>
      <c r="AT1649" s="607" t="s">
        <v>205</v>
      </c>
      <c r="AU1649" s="607" t="s">
        <v>89</v>
      </c>
      <c r="AV1649" s="606" t="s">
        <v>89</v>
      </c>
      <c r="AW1649" s="606" t="s">
        <v>43</v>
      </c>
      <c r="AX1649" s="606" t="s">
        <v>82</v>
      </c>
      <c r="AY1649" s="607" t="s">
        <v>197</v>
      </c>
    </row>
    <row r="1650" spans="2:51" s="606" customFormat="1">
      <c r="B1650" s="605"/>
      <c r="D1650" s="594" t="s">
        <v>205</v>
      </c>
      <c r="E1650" s="607" t="s">
        <v>5</v>
      </c>
      <c r="F1650" s="608" t="s">
        <v>2771</v>
      </c>
      <c r="H1650" s="609">
        <v>4.08</v>
      </c>
      <c r="L1650" s="605"/>
      <c r="M1650" s="610"/>
      <c r="N1650" s="611"/>
      <c r="O1650" s="611"/>
      <c r="P1650" s="611"/>
      <c r="Q1650" s="611"/>
      <c r="R1650" s="611"/>
      <c r="S1650" s="611"/>
      <c r="T1650" s="612"/>
      <c r="AT1650" s="607" t="s">
        <v>205</v>
      </c>
      <c r="AU1650" s="607" t="s">
        <v>89</v>
      </c>
      <c r="AV1650" s="606" t="s">
        <v>89</v>
      </c>
      <c r="AW1650" s="606" t="s">
        <v>43</v>
      </c>
      <c r="AX1650" s="606" t="s">
        <v>82</v>
      </c>
      <c r="AY1650" s="607" t="s">
        <v>197</v>
      </c>
    </row>
    <row r="1651" spans="2:51" s="606" customFormat="1">
      <c r="B1651" s="605"/>
      <c r="D1651" s="594" t="s">
        <v>205</v>
      </c>
      <c r="E1651" s="607" t="s">
        <v>5</v>
      </c>
      <c r="F1651" s="608" t="s">
        <v>2772</v>
      </c>
      <c r="H1651" s="609">
        <v>2.88</v>
      </c>
      <c r="L1651" s="605"/>
      <c r="M1651" s="610"/>
      <c r="N1651" s="611"/>
      <c r="O1651" s="611"/>
      <c r="P1651" s="611"/>
      <c r="Q1651" s="611"/>
      <c r="R1651" s="611"/>
      <c r="S1651" s="611"/>
      <c r="T1651" s="612"/>
      <c r="AT1651" s="607" t="s">
        <v>205</v>
      </c>
      <c r="AU1651" s="607" t="s">
        <v>89</v>
      </c>
      <c r="AV1651" s="606" t="s">
        <v>89</v>
      </c>
      <c r="AW1651" s="606" t="s">
        <v>43</v>
      </c>
      <c r="AX1651" s="606" t="s">
        <v>82</v>
      </c>
      <c r="AY1651" s="607" t="s">
        <v>197</v>
      </c>
    </row>
    <row r="1652" spans="2:51" s="606" customFormat="1">
      <c r="B1652" s="605"/>
      <c r="D1652" s="594" t="s">
        <v>205</v>
      </c>
      <c r="E1652" s="607" t="s">
        <v>5</v>
      </c>
      <c r="F1652" s="608" t="s">
        <v>2773</v>
      </c>
      <c r="H1652" s="609">
        <v>1.8</v>
      </c>
      <c r="L1652" s="605"/>
      <c r="M1652" s="610"/>
      <c r="N1652" s="611"/>
      <c r="O1652" s="611"/>
      <c r="P1652" s="611"/>
      <c r="Q1652" s="611"/>
      <c r="R1652" s="611"/>
      <c r="S1652" s="611"/>
      <c r="T1652" s="612"/>
      <c r="AT1652" s="607" t="s">
        <v>205</v>
      </c>
      <c r="AU1652" s="607" t="s">
        <v>89</v>
      </c>
      <c r="AV1652" s="606" t="s">
        <v>89</v>
      </c>
      <c r="AW1652" s="606" t="s">
        <v>43</v>
      </c>
      <c r="AX1652" s="606" t="s">
        <v>82</v>
      </c>
      <c r="AY1652" s="607" t="s">
        <v>197</v>
      </c>
    </row>
    <row r="1653" spans="2:51" s="606" customFormat="1">
      <c r="B1653" s="605"/>
      <c r="D1653" s="594" t="s">
        <v>205</v>
      </c>
      <c r="E1653" s="607" t="s">
        <v>5</v>
      </c>
      <c r="F1653" s="608" t="s">
        <v>2774</v>
      </c>
      <c r="H1653" s="609">
        <v>1.8</v>
      </c>
      <c r="L1653" s="605"/>
      <c r="M1653" s="610"/>
      <c r="N1653" s="611"/>
      <c r="O1653" s="611"/>
      <c r="P1653" s="611"/>
      <c r="Q1653" s="611"/>
      <c r="R1653" s="611"/>
      <c r="S1653" s="611"/>
      <c r="T1653" s="612"/>
      <c r="AT1653" s="607" t="s">
        <v>205</v>
      </c>
      <c r="AU1653" s="607" t="s">
        <v>89</v>
      </c>
      <c r="AV1653" s="606" t="s">
        <v>89</v>
      </c>
      <c r="AW1653" s="606" t="s">
        <v>43</v>
      </c>
      <c r="AX1653" s="606" t="s">
        <v>82</v>
      </c>
      <c r="AY1653" s="607" t="s">
        <v>197</v>
      </c>
    </row>
    <row r="1654" spans="2:51" s="606" customFormat="1">
      <c r="B1654" s="605"/>
      <c r="D1654" s="594" t="s">
        <v>205</v>
      </c>
      <c r="E1654" s="607" t="s">
        <v>5</v>
      </c>
      <c r="F1654" s="608" t="s">
        <v>2775</v>
      </c>
      <c r="H1654" s="609">
        <v>1.1000000000000001</v>
      </c>
      <c r="L1654" s="605"/>
      <c r="M1654" s="610"/>
      <c r="N1654" s="611"/>
      <c r="O1654" s="611"/>
      <c r="P1654" s="611"/>
      <c r="Q1654" s="611"/>
      <c r="R1654" s="611"/>
      <c r="S1654" s="611"/>
      <c r="T1654" s="612"/>
      <c r="AT1654" s="607" t="s">
        <v>205</v>
      </c>
      <c r="AU1654" s="607" t="s">
        <v>89</v>
      </c>
      <c r="AV1654" s="606" t="s">
        <v>89</v>
      </c>
      <c r="AW1654" s="606" t="s">
        <v>43</v>
      </c>
      <c r="AX1654" s="606" t="s">
        <v>82</v>
      </c>
      <c r="AY1654" s="607" t="s">
        <v>197</v>
      </c>
    </row>
    <row r="1655" spans="2:51" s="606" customFormat="1">
      <c r="B1655" s="605"/>
      <c r="D1655" s="594" t="s">
        <v>205</v>
      </c>
      <c r="E1655" s="607" t="s">
        <v>5</v>
      </c>
      <c r="F1655" s="608" t="s">
        <v>2776</v>
      </c>
      <c r="H1655" s="609">
        <v>1</v>
      </c>
      <c r="L1655" s="605"/>
      <c r="M1655" s="610"/>
      <c r="N1655" s="611"/>
      <c r="O1655" s="611"/>
      <c r="P1655" s="611"/>
      <c r="Q1655" s="611"/>
      <c r="R1655" s="611"/>
      <c r="S1655" s="611"/>
      <c r="T1655" s="612"/>
      <c r="AT1655" s="607" t="s">
        <v>205</v>
      </c>
      <c r="AU1655" s="607" t="s">
        <v>89</v>
      </c>
      <c r="AV1655" s="606" t="s">
        <v>89</v>
      </c>
      <c r="AW1655" s="606" t="s">
        <v>43</v>
      </c>
      <c r="AX1655" s="606" t="s">
        <v>82</v>
      </c>
      <c r="AY1655" s="607" t="s">
        <v>197</v>
      </c>
    </row>
    <row r="1656" spans="2:51" s="606" customFormat="1">
      <c r="B1656" s="605"/>
      <c r="D1656" s="594" t="s">
        <v>205</v>
      </c>
      <c r="E1656" s="607" t="s">
        <v>5</v>
      </c>
      <c r="F1656" s="608" t="s">
        <v>2777</v>
      </c>
      <c r="H1656" s="609">
        <v>1</v>
      </c>
      <c r="L1656" s="605"/>
      <c r="M1656" s="610"/>
      <c r="N1656" s="611"/>
      <c r="O1656" s="611"/>
      <c r="P1656" s="611"/>
      <c r="Q1656" s="611"/>
      <c r="R1656" s="611"/>
      <c r="S1656" s="611"/>
      <c r="T1656" s="612"/>
      <c r="AT1656" s="607" t="s">
        <v>205</v>
      </c>
      <c r="AU1656" s="607" t="s">
        <v>89</v>
      </c>
      <c r="AV1656" s="606" t="s">
        <v>89</v>
      </c>
      <c r="AW1656" s="606" t="s">
        <v>43</v>
      </c>
      <c r="AX1656" s="606" t="s">
        <v>82</v>
      </c>
      <c r="AY1656" s="607" t="s">
        <v>197</v>
      </c>
    </row>
    <row r="1657" spans="2:51" s="606" customFormat="1">
      <c r="B1657" s="605"/>
      <c r="D1657" s="594" t="s">
        <v>205</v>
      </c>
      <c r="E1657" s="607" t="s">
        <v>5</v>
      </c>
      <c r="F1657" s="608" t="s">
        <v>2778</v>
      </c>
      <c r="H1657" s="609">
        <v>0.9</v>
      </c>
      <c r="L1657" s="605"/>
      <c r="M1657" s="610"/>
      <c r="N1657" s="611"/>
      <c r="O1657" s="611"/>
      <c r="P1657" s="611"/>
      <c r="Q1657" s="611"/>
      <c r="R1657" s="611"/>
      <c r="S1657" s="611"/>
      <c r="T1657" s="612"/>
      <c r="AT1657" s="607" t="s">
        <v>205</v>
      </c>
      <c r="AU1657" s="607" t="s">
        <v>89</v>
      </c>
      <c r="AV1657" s="606" t="s">
        <v>89</v>
      </c>
      <c r="AW1657" s="606" t="s">
        <v>43</v>
      </c>
      <c r="AX1657" s="606" t="s">
        <v>82</v>
      </c>
      <c r="AY1657" s="607" t="s">
        <v>197</v>
      </c>
    </row>
    <row r="1658" spans="2:51" s="606" customFormat="1">
      <c r="B1658" s="605"/>
      <c r="D1658" s="594" t="s">
        <v>205</v>
      </c>
      <c r="E1658" s="607" t="s">
        <v>5</v>
      </c>
      <c r="F1658" s="608" t="s">
        <v>2779</v>
      </c>
      <c r="H1658" s="609">
        <v>1</v>
      </c>
      <c r="L1658" s="605"/>
      <c r="M1658" s="610"/>
      <c r="N1658" s="611"/>
      <c r="O1658" s="611"/>
      <c r="P1658" s="611"/>
      <c r="Q1658" s="611"/>
      <c r="R1658" s="611"/>
      <c r="S1658" s="611"/>
      <c r="T1658" s="612"/>
      <c r="AT1658" s="607" t="s">
        <v>205</v>
      </c>
      <c r="AU1658" s="607" t="s">
        <v>89</v>
      </c>
      <c r="AV1658" s="606" t="s">
        <v>89</v>
      </c>
      <c r="AW1658" s="606" t="s">
        <v>43</v>
      </c>
      <c r="AX1658" s="606" t="s">
        <v>82</v>
      </c>
      <c r="AY1658" s="607" t="s">
        <v>197</v>
      </c>
    </row>
    <row r="1659" spans="2:51" s="606" customFormat="1">
      <c r="B1659" s="605"/>
      <c r="D1659" s="594" t="s">
        <v>205</v>
      </c>
      <c r="E1659" s="607" t="s">
        <v>5</v>
      </c>
      <c r="F1659" s="608" t="s">
        <v>2780</v>
      </c>
      <c r="H1659" s="609">
        <v>0.82499999999999996</v>
      </c>
      <c r="L1659" s="605"/>
      <c r="M1659" s="610"/>
      <c r="N1659" s="611"/>
      <c r="O1659" s="611"/>
      <c r="P1659" s="611"/>
      <c r="Q1659" s="611"/>
      <c r="R1659" s="611"/>
      <c r="S1659" s="611"/>
      <c r="T1659" s="612"/>
      <c r="AT1659" s="607" t="s">
        <v>205</v>
      </c>
      <c r="AU1659" s="607" t="s">
        <v>89</v>
      </c>
      <c r="AV1659" s="606" t="s">
        <v>89</v>
      </c>
      <c r="AW1659" s="606" t="s">
        <v>43</v>
      </c>
      <c r="AX1659" s="606" t="s">
        <v>82</v>
      </c>
      <c r="AY1659" s="607" t="s">
        <v>197</v>
      </c>
    </row>
    <row r="1660" spans="2:51" s="606" customFormat="1">
      <c r="B1660" s="605"/>
      <c r="D1660" s="594" t="s">
        <v>205</v>
      </c>
      <c r="E1660" s="607" t="s">
        <v>5</v>
      </c>
      <c r="F1660" s="608" t="s">
        <v>2781</v>
      </c>
      <c r="H1660" s="609">
        <v>0.6</v>
      </c>
      <c r="L1660" s="605"/>
      <c r="M1660" s="610"/>
      <c r="N1660" s="611"/>
      <c r="O1660" s="611"/>
      <c r="P1660" s="611"/>
      <c r="Q1660" s="611"/>
      <c r="R1660" s="611"/>
      <c r="S1660" s="611"/>
      <c r="T1660" s="612"/>
      <c r="AT1660" s="607" t="s">
        <v>205</v>
      </c>
      <c r="AU1660" s="607" t="s">
        <v>89</v>
      </c>
      <c r="AV1660" s="606" t="s">
        <v>89</v>
      </c>
      <c r="AW1660" s="606" t="s">
        <v>43</v>
      </c>
      <c r="AX1660" s="606" t="s">
        <v>82</v>
      </c>
      <c r="AY1660" s="607" t="s">
        <v>197</v>
      </c>
    </row>
    <row r="1661" spans="2:51" s="606" customFormat="1">
      <c r="B1661" s="605"/>
      <c r="D1661" s="594" t="s">
        <v>205</v>
      </c>
      <c r="E1661" s="607" t="s">
        <v>5</v>
      </c>
      <c r="F1661" s="608" t="s">
        <v>2782</v>
      </c>
      <c r="H1661" s="609">
        <v>1.1000000000000001</v>
      </c>
      <c r="L1661" s="605"/>
      <c r="M1661" s="610"/>
      <c r="N1661" s="611"/>
      <c r="O1661" s="611"/>
      <c r="P1661" s="611"/>
      <c r="Q1661" s="611"/>
      <c r="R1661" s="611"/>
      <c r="S1661" s="611"/>
      <c r="T1661" s="612"/>
      <c r="AT1661" s="607" t="s">
        <v>205</v>
      </c>
      <c r="AU1661" s="607" t="s">
        <v>89</v>
      </c>
      <c r="AV1661" s="606" t="s">
        <v>89</v>
      </c>
      <c r="AW1661" s="606" t="s">
        <v>43</v>
      </c>
      <c r="AX1661" s="606" t="s">
        <v>82</v>
      </c>
      <c r="AY1661" s="607" t="s">
        <v>197</v>
      </c>
    </row>
    <row r="1662" spans="2:51" s="606" customFormat="1">
      <c r="B1662" s="605"/>
      <c r="D1662" s="594" t="s">
        <v>205</v>
      </c>
      <c r="E1662" s="607" t="s">
        <v>5</v>
      </c>
      <c r="F1662" s="608" t="s">
        <v>2783</v>
      </c>
      <c r="H1662" s="609">
        <v>0.82</v>
      </c>
      <c r="L1662" s="605"/>
      <c r="M1662" s="610"/>
      <c r="N1662" s="611"/>
      <c r="O1662" s="611"/>
      <c r="P1662" s="611"/>
      <c r="Q1662" s="611"/>
      <c r="R1662" s="611"/>
      <c r="S1662" s="611"/>
      <c r="T1662" s="612"/>
      <c r="AT1662" s="607" t="s">
        <v>205</v>
      </c>
      <c r="AU1662" s="607" t="s">
        <v>89</v>
      </c>
      <c r="AV1662" s="606" t="s">
        <v>89</v>
      </c>
      <c r="AW1662" s="606" t="s">
        <v>43</v>
      </c>
      <c r="AX1662" s="606" t="s">
        <v>82</v>
      </c>
      <c r="AY1662" s="607" t="s">
        <v>197</v>
      </c>
    </row>
    <row r="1663" spans="2:51" s="606" customFormat="1">
      <c r="B1663" s="605"/>
      <c r="D1663" s="594" t="s">
        <v>205</v>
      </c>
      <c r="E1663" s="607" t="s">
        <v>5</v>
      </c>
      <c r="F1663" s="608" t="s">
        <v>2784</v>
      </c>
      <c r="H1663" s="609">
        <v>1</v>
      </c>
      <c r="L1663" s="605"/>
      <c r="M1663" s="610"/>
      <c r="N1663" s="611"/>
      <c r="O1663" s="611"/>
      <c r="P1663" s="611"/>
      <c r="Q1663" s="611"/>
      <c r="R1663" s="611"/>
      <c r="S1663" s="611"/>
      <c r="T1663" s="612"/>
      <c r="AT1663" s="607" t="s">
        <v>205</v>
      </c>
      <c r="AU1663" s="607" t="s">
        <v>89</v>
      </c>
      <c r="AV1663" s="606" t="s">
        <v>89</v>
      </c>
      <c r="AW1663" s="606" t="s">
        <v>43</v>
      </c>
      <c r="AX1663" s="606" t="s">
        <v>82</v>
      </c>
      <c r="AY1663" s="607" t="s">
        <v>197</v>
      </c>
    </row>
    <row r="1664" spans="2:51" s="622" customFormat="1">
      <c r="B1664" s="621"/>
      <c r="D1664" s="594" t="s">
        <v>205</v>
      </c>
      <c r="E1664" s="623" t="s">
        <v>5</v>
      </c>
      <c r="F1664" s="624" t="s">
        <v>2055</v>
      </c>
      <c r="H1664" s="625">
        <v>124.675</v>
      </c>
      <c r="L1664" s="621"/>
      <c r="M1664" s="626"/>
      <c r="N1664" s="627"/>
      <c r="O1664" s="627"/>
      <c r="P1664" s="627"/>
      <c r="Q1664" s="627"/>
      <c r="R1664" s="627"/>
      <c r="S1664" s="627"/>
      <c r="T1664" s="628"/>
      <c r="AT1664" s="623" t="s">
        <v>205</v>
      </c>
      <c r="AU1664" s="623" t="s">
        <v>89</v>
      </c>
      <c r="AV1664" s="622" t="s">
        <v>114</v>
      </c>
      <c r="AW1664" s="622" t="s">
        <v>43</v>
      </c>
      <c r="AX1664" s="622" t="s">
        <v>82</v>
      </c>
      <c r="AY1664" s="623" t="s">
        <v>197</v>
      </c>
    </row>
    <row r="1665" spans="2:65" s="606" customFormat="1">
      <c r="B1665" s="605"/>
      <c r="D1665" s="594" t="s">
        <v>205</v>
      </c>
      <c r="E1665" s="607" t="s">
        <v>5</v>
      </c>
      <c r="F1665" s="608" t="s">
        <v>2798</v>
      </c>
      <c r="H1665" s="609">
        <v>-1840.6089999999999</v>
      </c>
      <c r="L1665" s="605"/>
      <c r="M1665" s="610"/>
      <c r="N1665" s="611"/>
      <c r="O1665" s="611"/>
      <c r="P1665" s="611"/>
      <c r="Q1665" s="611"/>
      <c r="R1665" s="611"/>
      <c r="S1665" s="611"/>
      <c r="T1665" s="612"/>
      <c r="AT1665" s="607" t="s">
        <v>205</v>
      </c>
      <c r="AU1665" s="607" t="s">
        <v>89</v>
      </c>
      <c r="AV1665" s="606" t="s">
        <v>89</v>
      </c>
      <c r="AW1665" s="606" t="s">
        <v>43</v>
      </c>
      <c r="AX1665" s="606" t="s">
        <v>82</v>
      </c>
      <c r="AY1665" s="607" t="s">
        <v>197</v>
      </c>
    </row>
    <row r="1666" spans="2:65" s="622" customFormat="1">
      <c r="B1666" s="621"/>
      <c r="D1666" s="594" t="s">
        <v>205</v>
      </c>
      <c r="E1666" s="623" t="s">
        <v>5</v>
      </c>
      <c r="F1666" s="624" t="s">
        <v>2055</v>
      </c>
      <c r="H1666" s="625">
        <v>-1840.6089999999999</v>
      </c>
      <c r="L1666" s="621"/>
      <c r="M1666" s="626"/>
      <c r="N1666" s="627"/>
      <c r="O1666" s="627"/>
      <c r="P1666" s="627"/>
      <c r="Q1666" s="627"/>
      <c r="R1666" s="627"/>
      <c r="S1666" s="627"/>
      <c r="T1666" s="628"/>
      <c r="AT1666" s="623" t="s">
        <v>205</v>
      </c>
      <c r="AU1666" s="623" t="s">
        <v>89</v>
      </c>
      <c r="AV1666" s="622" t="s">
        <v>114</v>
      </c>
      <c r="AW1666" s="622" t="s">
        <v>43</v>
      </c>
      <c r="AX1666" s="622" t="s">
        <v>82</v>
      </c>
      <c r="AY1666" s="623" t="s">
        <v>197</v>
      </c>
    </row>
    <row r="1667" spans="2:65" s="614" customFormat="1">
      <c r="B1667" s="613"/>
      <c r="D1667" s="594" t="s">
        <v>205</v>
      </c>
      <c r="E1667" s="615" t="s">
        <v>5</v>
      </c>
      <c r="F1667" s="616" t="s">
        <v>210</v>
      </c>
      <c r="H1667" s="617">
        <v>3067.99</v>
      </c>
      <c r="L1667" s="613"/>
      <c r="M1667" s="618"/>
      <c r="N1667" s="619"/>
      <c r="O1667" s="619"/>
      <c r="P1667" s="619"/>
      <c r="Q1667" s="619"/>
      <c r="R1667" s="619"/>
      <c r="S1667" s="619"/>
      <c r="T1667" s="620"/>
      <c r="AT1667" s="615" t="s">
        <v>205</v>
      </c>
      <c r="AU1667" s="615" t="s">
        <v>89</v>
      </c>
      <c r="AV1667" s="614" t="s">
        <v>129</v>
      </c>
      <c r="AW1667" s="614" t="s">
        <v>43</v>
      </c>
      <c r="AX1667" s="614" t="s">
        <v>11</v>
      </c>
      <c r="AY1667" s="615" t="s">
        <v>197</v>
      </c>
    </row>
    <row r="1668" spans="2:65" s="492" customFormat="1" ht="25.5" customHeight="1">
      <c r="B1668" s="493"/>
      <c r="C1668" s="572" t="s">
        <v>1918</v>
      </c>
      <c r="D1668" s="572" t="s">
        <v>199</v>
      </c>
      <c r="E1668" s="573" t="s">
        <v>2799</v>
      </c>
      <c r="F1668" s="574" t="s">
        <v>2800</v>
      </c>
      <c r="G1668" s="575" t="s">
        <v>290</v>
      </c>
      <c r="H1668" s="576">
        <v>4908.5990000000002</v>
      </c>
      <c r="I1668" s="7"/>
      <c r="J1668" s="577">
        <f>ROUND(I1668*H1668,0)</f>
        <v>0</v>
      </c>
      <c r="K1668" s="574" t="s">
        <v>203</v>
      </c>
      <c r="L1668" s="493"/>
      <c r="M1668" s="578" t="s">
        <v>5</v>
      </c>
      <c r="N1668" s="579" t="s">
        <v>53</v>
      </c>
      <c r="O1668" s="494"/>
      <c r="P1668" s="580">
        <f>O1668*H1668</f>
        <v>0</v>
      </c>
      <c r="Q1668" s="580">
        <v>1.54E-2</v>
      </c>
      <c r="R1668" s="580">
        <f>Q1668*H1668</f>
        <v>75.592424600000001</v>
      </c>
      <c r="S1668" s="580">
        <v>0</v>
      </c>
      <c r="T1668" s="581">
        <f>S1668*H1668</f>
        <v>0</v>
      </c>
      <c r="AR1668" s="482" t="s">
        <v>129</v>
      </c>
      <c r="AT1668" s="482" t="s">
        <v>199</v>
      </c>
      <c r="AU1668" s="482" t="s">
        <v>89</v>
      </c>
      <c r="AY1668" s="482" t="s">
        <v>197</v>
      </c>
      <c r="BE1668" s="582">
        <f>IF(N1668="základní",J1668,0)</f>
        <v>0</v>
      </c>
      <c r="BF1668" s="582">
        <f>IF(N1668="snížená",J1668,0)</f>
        <v>0</v>
      </c>
      <c r="BG1668" s="582">
        <f>IF(N1668="zákl. přenesená",J1668,0)</f>
        <v>0</v>
      </c>
      <c r="BH1668" s="582">
        <f>IF(N1668="sníž. přenesená",J1668,0)</f>
        <v>0</v>
      </c>
      <c r="BI1668" s="582">
        <f>IF(N1668="nulová",J1668,0)</f>
        <v>0</v>
      </c>
      <c r="BJ1668" s="482" t="s">
        <v>11</v>
      </c>
      <c r="BK1668" s="582">
        <f>ROUND(I1668*H1668,0)</f>
        <v>0</v>
      </c>
      <c r="BL1668" s="482" t="s">
        <v>129</v>
      </c>
      <c r="BM1668" s="482" t="s">
        <v>2801</v>
      </c>
    </row>
    <row r="1669" spans="2:65" s="599" customFormat="1">
      <c r="B1669" s="598"/>
      <c r="D1669" s="594" t="s">
        <v>205</v>
      </c>
      <c r="E1669" s="600" t="s">
        <v>5</v>
      </c>
      <c r="F1669" s="601" t="s">
        <v>223</v>
      </c>
      <c r="H1669" s="600" t="s">
        <v>5</v>
      </c>
      <c r="L1669" s="598"/>
      <c r="M1669" s="602"/>
      <c r="N1669" s="603"/>
      <c r="O1669" s="603"/>
      <c r="P1669" s="603"/>
      <c r="Q1669" s="603"/>
      <c r="R1669" s="603"/>
      <c r="S1669" s="603"/>
      <c r="T1669" s="604"/>
      <c r="AT1669" s="600" t="s">
        <v>205</v>
      </c>
      <c r="AU1669" s="600" t="s">
        <v>89</v>
      </c>
      <c r="AV1669" s="599" t="s">
        <v>11</v>
      </c>
      <c r="AW1669" s="599" t="s">
        <v>43</v>
      </c>
      <c r="AX1669" s="599" t="s">
        <v>82</v>
      </c>
      <c r="AY1669" s="600" t="s">
        <v>197</v>
      </c>
    </row>
    <row r="1670" spans="2:65" s="599" customFormat="1">
      <c r="B1670" s="598"/>
      <c r="D1670" s="594" t="s">
        <v>205</v>
      </c>
      <c r="E1670" s="600" t="s">
        <v>5</v>
      </c>
      <c r="F1670" s="601" t="s">
        <v>994</v>
      </c>
      <c r="H1670" s="600" t="s">
        <v>5</v>
      </c>
      <c r="L1670" s="598"/>
      <c r="M1670" s="602"/>
      <c r="N1670" s="603"/>
      <c r="O1670" s="603"/>
      <c r="P1670" s="603"/>
      <c r="Q1670" s="603"/>
      <c r="R1670" s="603"/>
      <c r="S1670" s="603"/>
      <c r="T1670" s="604"/>
      <c r="AT1670" s="600" t="s">
        <v>205</v>
      </c>
      <c r="AU1670" s="600" t="s">
        <v>89</v>
      </c>
      <c r="AV1670" s="599" t="s">
        <v>11</v>
      </c>
      <c r="AW1670" s="599" t="s">
        <v>43</v>
      </c>
      <c r="AX1670" s="599" t="s">
        <v>82</v>
      </c>
      <c r="AY1670" s="600" t="s">
        <v>197</v>
      </c>
    </row>
    <row r="1671" spans="2:65" s="606" customFormat="1">
      <c r="B1671" s="605"/>
      <c r="D1671" s="594" t="s">
        <v>205</v>
      </c>
      <c r="E1671" s="607" t="s">
        <v>5</v>
      </c>
      <c r="F1671" s="608" t="s">
        <v>995</v>
      </c>
      <c r="H1671" s="609">
        <v>199.00200000000001</v>
      </c>
      <c r="L1671" s="605"/>
      <c r="M1671" s="610"/>
      <c r="N1671" s="611"/>
      <c r="O1671" s="611"/>
      <c r="P1671" s="611"/>
      <c r="Q1671" s="611"/>
      <c r="R1671" s="611"/>
      <c r="S1671" s="611"/>
      <c r="T1671" s="612"/>
      <c r="AT1671" s="607" t="s">
        <v>205</v>
      </c>
      <c r="AU1671" s="607" t="s">
        <v>89</v>
      </c>
      <c r="AV1671" s="606" t="s">
        <v>89</v>
      </c>
      <c r="AW1671" s="606" t="s">
        <v>43</v>
      </c>
      <c r="AX1671" s="606" t="s">
        <v>82</v>
      </c>
      <c r="AY1671" s="607" t="s">
        <v>197</v>
      </c>
    </row>
    <row r="1672" spans="2:65" s="599" customFormat="1">
      <c r="B1672" s="598"/>
      <c r="D1672" s="594" t="s">
        <v>205</v>
      </c>
      <c r="E1672" s="600" t="s">
        <v>5</v>
      </c>
      <c r="F1672" s="601" t="s">
        <v>996</v>
      </c>
      <c r="H1672" s="600" t="s">
        <v>5</v>
      </c>
      <c r="L1672" s="598"/>
      <c r="M1672" s="602"/>
      <c r="N1672" s="603"/>
      <c r="O1672" s="603"/>
      <c r="P1672" s="603"/>
      <c r="Q1672" s="603"/>
      <c r="R1672" s="603"/>
      <c r="S1672" s="603"/>
      <c r="T1672" s="604"/>
      <c r="AT1672" s="600" t="s">
        <v>205</v>
      </c>
      <c r="AU1672" s="600" t="s">
        <v>89</v>
      </c>
      <c r="AV1672" s="599" t="s">
        <v>11</v>
      </c>
      <c r="AW1672" s="599" t="s">
        <v>43</v>
      </c>
      <c r="AX1672" s="599" t="s">
        <v>82</v>
      </c>
      <c r="AY1672" s="600" t="s">
        <v>197</v>
      </c>
    </row>
    <row r="1673" spans="2:65" s="606" customFormat="1">
      <c r="B1673" s="605"/>
      <c r="D1673" s="594" t="s">
        <v>205</v>
      </c>
      <c r="E1673" s="607" t="s">
        <v>5</v>
      </c>
      <c r="F1673" s="608" t="s">
        <v>997</v>
      </c>
      <c r="H1673" s="609">
        <v>240.13200000000001</v>
      </c>
      <c r="L1673" s="605"/>
      <c r="M1673" s="610"/>
      <c r="N1673" s="611"/>
      <c r="O1673" s="611"/>
      <c r="P1673" s="611"/>
      <c r="Q1673" s="611"/>
      <c r="R1673" s="611"/>
      <c r="S1673" s="611"/>
      <c r="T1673" s="612"/>
      <c r="AT1673" s="607" t="s">
        <v>205</v>
      </c>
      <c r="AU1673" s="607" t="s">
        <v>89</v>
      </c>
      <c r="AV1673" s="606" t="s">
        <v>89</v>
      </c>
      <c r="AW1673" s="606" t="s">
        <v>43</v>
      </c>
      <c r="AX1673" s="606" t="s">
        <v>82</v>
      </c>
      <c r="AY1673" s="607" t="s">
        <v>197</v>
      </c>
    </row>
    <row r="1674" spans="2:65" s="599" customFormat="1">
      <c r="B1674" s="598"/>
      <c r="D1674" s="594" t="s">
        <v>205</v>
      </c>
      <c r="E1674" s="600" t="s">
        <v>5</v>
      </c>
      <c r="F1674" s="601" t="s">
        <v>998</v>
      </c>
      <c r="H1674" s="600" t="s">
        <v>5</v>
      </c>
      <c r="L1674" s="598"/>
      <c r="M1674" s="602"/>
      <c r="N1674" s="603"/>
      <c r="O1674" s="603"/>
      <c r="P1674" s="603"/>
      <c r="Q1674" s="603"/>
      <c r="R1674" s="603"/>
      <c r="S1674" s="603"/>
      <c r="T1674" s="604"/>
      <c r="AT1674" s="600" t="s">
        <v>205</v>
      </c>
      <c r="AU1674" s="600" t="s">
        <v>89</v>
      </c>
      <c r="AV1674" s="599" t="s">
        <v>11</v>
      </c>
      <c r="AW1674" s="599" t="s">
        <v>43</v>
      </c>
      <c r="AX1674" s="599" t="s">
        <v>82</v>
      </c>
      <c r="AY1674" s="600" t="s">
        <v>197</v>
      </c>
    </row>
    <row r="1675" spans="2:65" s="606" customFormat="1">
      <c r="B1675" s="605"/>
      <c r="D1675" s="594" t="s">
        <v>205</v>
      </c>
      <c r="E1675" s="607" t="s">
        <v>5</v>
      </c>
      <c r="F1675" s="608" t="s">
        <v>999</v>
      </c>
      <c r="H1675" s="609">
        <v>241.077</v>
      </c>
      <c r="L1675" s="605"/>
      <c r="M1675" s="610"/>
      <c r="N1675" s="611"/>
      <c r="O1675" s="611"/>
      <c r="P1675" s="611"/>
      <c r="Q1675" s="611"/>
      <c r="R1675" s="611"/>
      <c r="S1675" s="611"/>
      <c r="T1675" s="612"/>
      <c r="AT1675" s="607" t="s">
        <v>205</v>
      </c>
      <c r="AU1675" s="607" t="s">
        <v>89</v>
      </c>
      <c r="AV1675" s="606" t="s">
        <v>89</v>
      </c>
      <c r="AW1675" s="606" t="s">
        <v>43</v>
      </c>
      <c r="AX1675" s="606" t="s">
        <v>82</v>
      </c>
      <c r="AY1675" s="607" t="s">
        <v>197</v>
      </c>
    </row>
    <row r="1676" spans="2:65" s="599" customFormat="1">
      <c r="B1676" s="598"/>
      <c r="D1676" s="594" t="s">
        <v>205</v>
      </c>
      <c r="E1676" s="600" t="s">
        <v>5</v>
      </c>
      <c r="F1676" s="601" t="s">
        <v>238</v>
      </c>
      <c r="H1676" s="600" t="s">
        <v>5</v>
      </c>
      <c r="L1676" s="598"/>
      <c r="M1676" s="602"/>
      <c r="N1676" s="603"/>
      <c r="O1676" s="603"/>
      <c r="P1676" s="603"/>
      <c r="Q1676" s="603"/>
      <c r="R1676" s="603"/>
      <c r="S1676" s="603"/>
      <c r="T1676" s="604"/>
      <c r="AT1676" s="600" t="s">
        <v>205</v>
      </c>
      <c r="AU1676" s="600" t="s">
        <v>89</v>
      </c>
      <c r="AV1676" s="599" t="s">
        <v>11</v>
      </c>
      <c r="AW1676" s="599" t="s">
        <v>43</v>
      </c>
      <c r="AX1676" s="599" t="s">
        <v>82</v>
      </c>
      <c r="AY1676" s="600" t="s">
        <v>197</v>
      </c>
    </row>
    <row r="1677" spans="2:65" s="599" customFormat="1">
      <c r="B1677" s="598"/>
      <c r="D1677" s="594" t="s">
        <v>205</v>
      </c>
      <c r="E1677" s="600" t="s">
        <v>5</v>
      </c>
      <c r="F1677" s="601" t="s">
        <v>1004</v>
      </c>
      <c r="H1677" s="600" t="s">
        <v>5</v>
      </c>
      <c r="L1677" s="598"/>
      <c r="M1677" s="602"/>
      <c r="N1677" s="603"/>
      <c r="O1677" s="603"/>
      <c r="P1677" s="603"/>
      <c r="Q1677" s="603"/>
      <c r="R1677" s="603"/>
      <c r="S1677" s="603"/>
      <c r="T1677" s="604"/>
      <c r="AT1677" s="600" t="s">
        <v>205</v>
      </c>
      <c r="AU1677" s="600" t="s">
        <v>89</v>
      </c>
      <c r="AV1677" s="599" t="s">
        <v>11</v>
      </c>
      <c r="AW1677" s="599" t="s">
        <v>43</v>
      </c>
      <c r="AX1677" s="599" t="s">
        <v>82</v>
      </c>
      <c r="AY1677" s="600" t="s">
        <v>197</v>
      </c>
    </row>
    <row r="1678" spans="2:65" s="606" customFormat="1">
      <c r="B1678" s="605"/>
      <c r="D1678" s="594" t="s">
        <v>205</v>
      </c>
      <c r="E1678" s="607" t="s">
        <v>5</v>
      </c>
      <c r="F1678" s="608" t="s">
        <v>995</v>
      </c>
      <c r="H1678" s="609">
        <v>199.00200000000001</v>
      </c>
      <c r="L1678" s="605"/>
      <c r="M1678" s="610"/>
      <c r="N1678" s="611"/>
      <c r="O1678" s="611"/>
      <c r="P1678" s="611"/>
      <c r="Q1678" s="611"/>
      <c r="R1678" s="611"/>
      <c r="S1678" s="611"/>
      <c r="T1678" s="612"/>
      <c r="AT1678" s="607" t="s">
        <v>205</v>
      </c>
      <c r="AU1678" s="607" t="s">
        <v>89</v>
      </c>
      <c r="AV1678" s="606" t="s">
        <v>89</v>
      </c>
      <c r="AW1678" s="606" t="s">
        <v>43</v>
      </c>
      <c r="AX1678" s="606" t="s">
        <v>82</v>
      </c>
      <c r="AY1678" s="607" t="s">
        <v>197</v>
      </c>
    </row>
    <row r="1679" spans="2:65" s="599" customFormat="1">
      <c r="B1679" s="598"/>
      <c r="D1679" s="594" t="s">
        <v>205</v>
      </c>
      <c r="E1679" s="600" t="s">
        <v>5</v>
      </c>
      <c r="F1679" s="601" t="s">
        <v>1005</v>
      </c>
      <c r="H1679" s="600" t="s">
        <v>5</v>
      </c>
      <c r="L1679" s="598"/>
      <c r="M1679" s="602"/>
      <c r="N1679" s="603"/>
      <c r="O1679" s="603"/>
      <c r="P1679" s="603"/>
      <c r="Q1679" s="603"/>
      <c r="R1679" s="603"/>
      <c r="S1679" s="603"/>
      <c r="T1679" s="604"/>
      <c r="AT1679" s="600" t="s">
        <v>205</v>
      </c>
      <c r="AU1679" s="600" t="s">
        <v>89</v>
      </c>
      <c r="AV1679" s="599" t="s">
        <v>11</v>
      </c>
      <c r="AW1679" s="599" t="s">
        <v>43</v>
      </c>
      <c r="AX1679" s="599" t="s">
        <v>82</v>
      </c>
      <c r="AY1679" s="600" t="s">
        <v>197</v>
      </c>
    </row>
    <row r="1680" spans="2:65" s="606" customFormat="1">
      <c r="B1680" s="605"/>
      <c r="D1680" s="594" t="s">
        <v>205</v>
      </c>
      <c r="E1680" s="607" t="s">
        <v>5</v>
      </c>
      <c r="F1680" s="608" t="s">
        <v>999</v>
      </c>
      <c r="H1680" s="609">
        <v>241.077</v>
      </c>
      <c r="L1680" s="605"/>
      <c r="M1680" s="610"/>
      <c r="N1680" s="611"/>
      <c r="O1680" s="611"/>
      <c r="P1680" s="611"/>
      <c r="Q1680" s="611"/>
      <c r="R1680" s="611"/>
      <c r="S1680" s="611"/>
      <c r="T1680" s="612"/>
      <c r="AT1680" s="607" t="s">
        <v>205</v>
      </c>
      <c r="AU1680" s="607" t="s">
        <v>89</v>
      </c>
      <c r="AV1680" s="606" t="s">
        <v>89</v>
      </c>
      <c r="AW1680" s="606" t="s">
        <v>43</v>
      </c>
      <c r="AX1680" s="606" t="s">
        <v>82</v>
      </c>
      <c r="AY1680" s="607" t="s">
        <v>197</v>
      </c>
    </row>
    <row r="1681" spans="2:51" s="599" customFormat="1">
      <c r="B1681" s="598"/>
      <c r="D1681" s="594" t="s">
        <v>205</v>
      </c>
      <c r="E1681" s="600" t="s">
        <v>5</v>
      </c>
      <c r="F1681" s="601" t="s">
        <v>1006</v>
      </c>
      <c r="H1681" s="600" t="s">
        <v>5</v>
      </c>
      <c r="L1681" s="598"/>
      <c r="M1681" s="602"/>
      <c r="N1681" s="603"/>
      <c r="O1681" s="603"/>
      <c r="P1681" s="603"/>
      <c r="Q1681" s="603"/>
      <c r="R1681" s="603"/>
      <c r="S1681" s="603"/>
      <c r="T1681" s="604"/>
      <c r="AT1681" s="600" t="s">
        <v>205</v>
      </c>
      <c r="AU1681" s="600" t="s">
        <v>89</v>
      </c>
      <c r="AV1681" s="599" t="s">
        <v>11</v>
      </c>
      <c r="AW1681" s="599" t="s">
        <v>43</v>
      </c>
      <c r="AX1681" s="599" t="s">
        <v>82</v>
      </c>
      <c r="AY1681" s="600" t="s">
        <v>197</v>
      </c>
    </row>
    <row r="1682" spans="2:51" s="606" customFormat="1">
      <c r="B1682" s="605"/>
      <c r="D1682" s="594" t="s">
        <v>205</v>
      </c>
      <c r="E1682" s="607" t="s">
        <v>5</v>
      </c>
      <c r="F1682" s="608" t="s">
        <v>999</v>
      </c>
      <c r="H1682" s="609">
        <v>241.077</v>
      </c>
      <c r="L1682" s="605"/>
      <c r="M1682" s="610"/>
      <c r="N1682" s="611"/>
      <c r="O1682" s="611"/>
      <c r="P1682" s="611"/>
      <c r="Q1682" s="611"/>
      <c r="R1682" s="611"/>
      <c r="S1682" s="611"/>
      <c r="T1682" s="612"/>
      <c r="AT1682" s="607" t="s">
        <v>205</v>
      </c>
      <c r="AU1682" s="607" t="s">
        <v>89</v>
      </c>
      <c r="AV1682" s="606" t="s">
        <v>89</v>
      </c>
      <c r="AW1682" s="606" t="s">
        <v>43</v>
      </c>
      <c r="AX1682" s="606" t="s">
        <v>82</v>
      </c>
      <c r="AY1682" s="607" t="s">
        <v>197</v>
      </c>
    </row>
    <row r="1683" spans="2:51" s="599" customFormat="1">
      <c r="B1683" s="598"/>
      <c r="D1683" s="594" t="s">
        <v>205</v>
      </c>
      <c r="E1683" s="600" t="s">
        <v>5</v>
      </c>
      <c r="F1683" s="601" t="s">
        <v>244</v>
      </c>
      <c r="H1683" s="600" t="s">
        <v>5</v>
      </c>
      <c r="L1683" s="598"/>
      <c r="M1683" s="602"/>
      <c r="N1683" s="603"/>
      <c r="O1683" s="603"/>
      <c r="P1683" s="603"/>
      <c r="Q1683" s="603"/>
      <c r="R1683" s="603"/>
      <c r="S1683" s="603"/>
      <c r="T1683" s="604"/>
      <c r="AT1683" s="600" t="s">
        <v>205</v>
      </c>
      <c r="AU1683" s="600" t="s">
        <v>89</v>
      </c>
      <c r="AV1683" s="599" t="s">
        <v>11</v>
      </c>
      <c r="AW1683" s="599" t="s">
        <v>43</v>
      </c>
      <c r="AX1683" s="599" t="s">
        <v>82</v>
      </c>
      <c r="AY1683" s="600" t="s">
        <v>197</v>
      </c>
    </row>
    <row r="1684" spans="2:51" s="599" customFormat="1">
      <c r="B1684" s="598"/>
      <c r="D1684" s="594" t="s">
        <v>205</v>
      </c>
      <c r="E1684" s="600" t="s">
        <v>5</v>
      </c>
      <c r="F1684" s="601" t="s">
        <v>1007</v>
      </c>
      <c r="H1684" s="600" t="s">
        <v>5</v>
      </c>
      <c r="L1684" s="598"/>
      <c r="M1684" s="602"/>
      <c r="N1684" s="603"/>
      <c r="O1684" s="603"/>
      <c r="P1684" s="603"/>
      <c r="Q1684" s="603"/>
      <c r="R1684" s="603"/>
      <c r="S1684" s="603"/>
      <c r="T1684" s="604"/>
      <c r="AT1684" s="600" t="s">
        <v>205</v>
      </c>
      <c r="AU1684" s="600" t="s">
        <v>89</v>
      </c>
      <c r="AV1684" s="599" t="s">
        <v>11</v>
      </c>
      <c r="AW1684" s="599" t="s">
        <v>43</v>
      </c>
      <c r="AX1684" s="599" t="s">
        <v>82</v>
      </c>
      <c r="AY1684" s="600" t="s">
        <v>197</v>
      </c>
    </row>
    <row r="1685" spans="2:51" s="606" customFormat="1">
      <c r="B1685" s="605"/>
      <c r="D1685" s="594" t="s">
        <v>205</v>
      </c>
      <c r="E1685" s="607" t="s">
        <v>5</v>
      </c>
      <c r="F1685" s="608" t="s">
        <v>995</v>
      </c>
      <c r="H1685" s="609">
        <v>199.00200000000001</v>
      </c>
      <c r="L1685" s="605"/>
      <c r="M1685" s="610"/>
      <c r="N1685" s="611"/>
      <c r="O1685" s="611"/>
      <c r="P1685" s="611"/>
      <c r="Q1685" s="611"/>
      <c r="R1685" s="611"/>
      <c r="S1685" s="611"/>
      <c r="T1685" s="612"/>
      <c r="AT1685" s="607" t="s">
        <v>205</v>
      </c>
      <c r="AU1685" s="607" t="s">
        <v>89</v>
      </c>
      <c r="AV1685" s="606" t="s">
        <v>89</v>
      </c>
      <c r="AW1685" s="606" t="s">
        <v>43</v>
      </c>
      <c r="AX1685" s="606" t="s">
        <v>82</v>
      </c>
      <c r="AY1685" s="607" t="s">
        <v>197</v>
      </c>
    </row>
    <row r="1686" spans="2:51" s="599" customFormat="1">
      <c r="B1686" s="598"/>
      <c r="D1686" s="594" t="s">
        <v>205</v>
      </c>
      <c r="E1686" s="600" t="s">
        <v>5</v>
      </c>
      <c r="F1686" s="601" t="s">
        <v>1008</v>
      </c>
      <c r="H1686" s="600" t="s">
        <v>5</v>
      </c>
      <c r="L1686" s="598"/>
      <c r="M1686" s="602"/>
      <c r="N1686" s="603"/>
      <c r="O1686" s="603"/>
      <c r="P1686" s="603"/>
      <c r="Q1686" s="603"/>
      <c r="R1686" s="603"/>
      <c r="S1686" s="603"/>
      <c r="T1686" s="604"/>
      <c r="AT1686" s="600" t="s">
        <v>205</v>
      </c>
      <c r="AU1686" s="600" t="s">
        <v>89</v>
      </c>
      <c r="AV1686" s="599" t="s">
        <v>11</v>
      </c>
      <c r="AW1686" s="599" t="s">
        <v>43</v>
      </c>
      <c r="AX1686" s="599" t="s">
        <v>82</v>
      </c>
      <c r="AY1686" s="600" t="s">
        <v>197</v>
      </c>
    </row>
    <row r="1687" spans="2:51" s="606" customFormat="1">
      <c r="B1687" s="605"/>
      <c r="D1687" s="594" t="s">
        <v>205</v>
      </c>
      <c r="E1687" s="607" t="s">
        <v>5</v>
      </c>
      <c r="F1687" s="608" t="s">
        <v>999</v>
      </c>
      <c r="H1687" s="609">
        <v>241.077</v>
      </c>
      <c r="L1687" s="605"/>
      <c r="M1687" s="610"/>
      <c r="N1687" s="611"/>
      <c r="O1687" s="611"/>
      <c r="P1687" s="611"/>
      <c r="Q1687" s="611"/>
      <c r="R1687" s="611"/>
      <c r="S1687" s="611"/>
      <c r="T1687" s="612"/>
      <c r="AT1687" s="607" t="s">
        <v>205</v>
      </c>
      <c r="AU1687" s="607" t="s">
        <v>89</v>
      </c>
      <c r="AV1687" s="606" t="s">
        <v>89</v>
      </c>
      <c r="AW1687" s="606" t="s">
        <v>43</v>
      </c>
      <c r="AX1687" s="606" t="s">
        <v>82</v>
      </c>
      <c r="AY1687" s="607" t="s">
        <v>197</v>
      </c>
    </row>
    <row r="1688" spans="2:51" s="599" customFormat="1">
      <c r="B1688" s="598"/>
      <c r="D1688" s="594" t="s">
        <v>205</v>
      </c>
      <c r="E1688" s="600" t="s">
        <v>5</v>
      </c>
      <c r="F1688" s="601" t="s">
        <v>1009</v>
      </c>
      <c r="H1688" s="600" t="s">
        <v>5</v>
      </c>
      <c r="L1688" s="598"/>
      <c r="M1688" s="602"/>
      <c r="N1688" s="603"/>
      <c r="O1688" s="603"/>
      <c r="P1688" s="603"/>
      <c r="Q1688" s="603"/>
      <c r="R1688" s="603"/>
      <c r="S1688" s="603"/>
      <c r="T1688" s="604"/>
      <c r="AT1688" s="600" t="s">
        <v>205</v>
      </c>
      <c r="AU1688" s="600" t="s">
        <v>89</v>
      </c>
      <c r="AV1688" s="599" t="s">
        <v>11</v>
      </c>
      <c r="AW1688" s="599" t="s">
        <v>43</v>
      </c>
      <c r="AX1688" s="599" t="s">
        <v>82</v>
      </c>
      <c r="AY1688" s="600" t="s">
        <v>197</v>
      </c>
    </row>
    <row r="1689" spans="2:51" s="606" customFormat="1">
      <c r="B1689" s="605"/>
      <c r="D1689" s="594" t="s">
        <v>205</v>
      </c>
      <c r="E1689" s="607" t="s">
        <v>5</v>
      </c>
      <c r="F1689" s="608" t="s">
        <v>999</v>
      </c>
      <c r="H1689" s="609">
        <v>241.077</v>
      </c>
      <c r="L1689" s="605"/>
      <c r="M1689" s="610"/>
      <c r="N1689" s="611"/>
      <c r="O1689" s="611"/>
      <c r="P1689" s="611"/>
      <c r="Q1689" s="611"/>
      <c r="R1689" s="611"/>
      <c r="S1689" s="611"/>
      <c r="T1689" s="612"/>
      <c r="AT1689" s="607" t="s">
        <v>205</v>
      </c>
      <c r="AU1689" s="607" t="s">
        <v>89</v>
      </c>
      <c r="AV1689" s="606" t="s">
        <v>89</v>
      </c>
      <c r="AW1689" s="606" t="s">
        <v>43</v>
      </c>
      <c r="AX1689" s="606" t="s">
        <v>82</v>
      </c>
      <c r="AY1689" s="607" t="s">
        <v>197</v>
      </c>
    </row>
    <row r="1690" spans="2:51" s="599" customFormat="1">
      <c r="B1690" s="598"/>
      <c r="D1690" s="594" t="s">
        <v>205</v>
      </c>
      <c r="E1690" s="600" t="s">
        <v>5</v>
      </c>
      <c r="F1690" s="601" t="s">
        <v>249</v>
      </c>
      <c r="H1690" s="600" t="s">
        <v>5</v>
      </c>
      <c r="L1690" s="598"/>
      <c r="M1690" s="602"/>
      <c r="N1690" s="603"/>
      <c r="O1690" s="603"/>
      <c r="P1690" s="603"/>
      <c r="Q1690" s="603"/>
      <c r="R1690" s="603"/>
      <c r="S1690" s="603"/>
      <c r="T1690" s="604"/>
      <c r="AT1690" s="600" t="s">
        <v>205</v>
      </c>
      <c r="AU1690" s="600" t="s">
        <v>89</v>
      </c>
      <c r="AV1690" s="599" t="s">
        <v>11</v>
      </c>
      <c r="AW1690" s="599" t="s">
        <v>43</v>
      </c>
      <c r="AX1690" s="599" t="s">
        <v>82</v>
      </c>
      <c r="AY1690" s="600" t="s">
        <v>197</v>
      </c>
    </row>
    <row r="1691" spans="2:51" s="599" customFormat="1">
      <c r="B1691" s="598"/>
      <c r="D1691" s="594" t="s">
        <v>205</v>
      </c>
      <c r="E1691" s="600" t="s">
        <v>5</v>
      </c>
      <c r="F1691" s="601" t="s">
        <v>1010</v>
      </c>
      <c r="H1691" s="600" t="s">
        <v>5</v>
      </c>
      <c r="L1691" s="598"/>
      <c r="M1691" s="602"/>
      <c r="N1691" s="603"/>
      <c r="O1691" s="603"/>
      <c r="P1691" s="603"/>
      <c r="Q1691" s="603"/>
      <c r="R1691" s="603"/>
      <c r="S1691" s="603"/>
      <c r="T1691" s="604"/>
      <c r="AT1691" s="600" t="s">
        <v>205</v>
      </c>
      <c r="AU1691" s="600" t="s">
        <v>89</v>
      </c>
      <c r="AV1691" s="599" t="s">
        <v>11</v>
      </c>
      <c r="AW1691" s="599" t="s">
        <v>43</v>
      </c>
      <c r="AX1691" s="599" t="s">
        <v>82</v>
      </c>
      <c r="AY1691" s="600" t="s">
        <v>197</v>
      </c>
    </row>
    <row r="1692" spans="2:51" s="606" customFormat="1">
      <c r="B1692" s="605"/>
      <c r="D1692" s="594" t="s">
        <v>205</v>
      </c>
      <c r="E1692" s="607" t="s">
        <v>5</v>
      </c>
      <c r="F1692" s="608" t="s">
        <v>995</v>
      </c>
      <c r="H1692" s="609">
        <v>199.00200000000001</v>
      </c>
      <c r="L1692" s="605"/>
      <c r="M1692" s="610"/>
      <c r="N1692" s="611"/>
      <c r="O1692" s="611"/>
      <c r="P1692" s="611"/>
      <c r="Q1692" s="611"/>
      <c r="R1692" s="611"/>
      <c r="S1692" s="611"/>
      <c r="T1692" s="612"/>
      <c r="AT1692" s="607" t="s">
        <v>205</v>
      </c>
      <c r="AU1692" s="607" t="s">
        <v>89</v>
      </c>
      <c r="AV1692" s="606" t="s">
        <v>89</v>
      </c>
      <c r="AW1692" s="606" t="s">
        <v>43</v>
      </c>
      <c r="AX1692" s="606" t="s">
        <v>82</v>
      </c>
      <c r="AY1692" s="607" t="s">
        <v>197</v>
      </c>
    </row>
    <row r="1693" spans="2:51" s="599" customFormat="1">
      <c r="B1693" s="598"/>
      <c r="D1693" s="594" t="s">
        <v>205</v>
      </c>
      <c r="E1693" s="600" t="s">
        <v>5</v>
      </c>
      <c r="F1693" s="601" t="s">
        <v>1011</v>
      </c>
      <c r="H1693" s="600" t="s">
        <v>5</v>
      </c>
      <c r="L1693" s="598"/>
      <c r="M1693" s="602"/>
      <c r="N1693" s="603"/>
      <c r="O1693" s="603"/>
      <c r="P1693" s="603"/>
      <c r="Q1693" s="603"/>
      <c r="R1693" s="603"/>
      <c r="S1693" s="603"/>
      <c r="T1693" s="604"/>
      <c r="AT1693" s="600" t="s">
        <v>205</v>
      </c>
      <c r="AU1693" s="600" t="s">
        <v>89</v>
      </c>
      <c r="AV1693" s="599" t="s">
        <v>11</v>
      </c>
      <c r="AW1693" s="599" t="s">
        <v>43</v>
      </c>
      <c r="AX1693" s="599" t="s">
        <v>82</v>
      </c>
      <c r="AY1693" s="600" t="s">
        <v>197</v>
      </c>
    </row>
    <row r="1694" spans="2:51" s="606" customFormat="1">
      <c r="B1694" s="605"/>
      <c r="D1694" s="594" t="s">
        <v>205</v>
      </c>
      <c r="E1694" s="607" t="s">
        <v>5</v>
      </c>
      <c r="F1694" s="608" t="s">
        <v>999</v>
      </c>
      <c r="H1694" s="609">
        <v>241.077</v>
      </c>
      <c r="L1694" s="605"/>
      <c r="M1694" s="610"/>
      <c r="N1694" s="611"/>
      <c r="O1694" s="611"/>
      <c r="P1694" s="611"/>
      <c r="Q1694" s="611"/>
      <c r="R1694" s="611"/>
      <c r="S1694" s="611"/>
      <c r="T1694" s="612"/>
      <c r="AT1694" s="607" t="s">
        <v>205</v>
      </c>
      <c r="AU1694" s="607" t="s">
        <v>89</v>
      </c>
      <c r="AV1694" s="606" t="s">
        <v>89</v>
      </c>
      <c r="AW1694" s="606" t="s">
        <v>43</v>
      </c>
      <c r="AX1694" s="606" t="s">
        <v>82</v>
      </c>
      <c r="AY1694" s="607" t="s">
        <v>197</v>
      </c>
    </row>
    <row r="1695" spans="2:51" s="599" customFormat="1">
      <c r="B1695" s="598"/>
      <c r="D1695" s="594" t="s">
        <v>205</v>
      </c>
      <c r="E1695" s="600" t="s">
        <v>5</v>
      </c>
      <c r="F1695" s="601" t="s">
        <v>1012</v>
      </c>
      <c r="H1695" s="600" t="s">
        <v>5</v>
      </c>
      <c r="L1695" s="598"/>
      <c r="M1695" s="602"/>
      <c r="N1695" s="603"/>
      <c r="O1695" s="603"/>
      <c r="P1695" s="603"/>
      <c r="Q1695" s="603"/>
      <c r="R1695" s="603"/>
      <c r="S1695" s="603"/>
      <c r="T1695" s="604"/>
      <c r="AT1695" s="600" t="s">
        <v>205</v>
      </c>
      <c r="AU1695" s="600" t="s">
        <v>89</v>
      </c>
      <c r="AV1695" s="599" t="s">
        <v>11</v>
      </c>
      <c r="AW1695" s="599" t="s">
        <v>43</v>
      </c>
      <c r="AX1695" s="599" t="s">
        <v>82</v>
      </c>
      <c r="AY1695" s="600" t="s">
        <v>197</v>
      </c>
    </row>
    <row r="1696" spans="2:51" s="606" customFormat="1">
      <c r="B1696" s="605"/>
      <c r="D1696" s="594" t="s">
        <v>205</v>
      </c>
      <c r="E1696" s="607" t="s">
        <v>5</v>
      </c>
      <c r="F1696" s="608" t="s">
        <v>999</v>
      </c>
      <c r="H1696" s="609">
        <v>241.077</v>
      </c>
      <c r="L1696" s="605"/>
      <c r="M1696" s="610"/>
      <c r="N1696" s="611"/>
      <c r="O1696" s="611"/>
      <c r="P1696" s="611"/>
      <c r="Q1696" s="611"/>
      <c r="R1696" s="611"/>
      <c r="S1696" s="611"/>
      <c r="T1696" s="612"/>
      <c r="AT1696" s="607" t="s">
        <v>205</v>
      </c>
      <c r="AU1696" s="607" t="s">
        <v>89</v>
      </c>
      <c r="AV1696" s="606" t="s">
        <v>89</v>
      </c>
      <c r="AW1696" s="606" t="s">
        <v>43</v>
      </c>
      <c r="AX1696" s="606" t="s">
        <v>82</v>
      </c>
      <c r="AY1696" s="607" t="s">
        <v>197</v>
      </c>
    </row>
    <row r="1697" spans="2:51" s="599" customFormat="1">
      <c r="B1697" s="598"/>
      <c r="D1697" s="594" t="s">
        <v>205</v>
      </c>
      <c r="E1697" s="600" t="s">
        <v>5</v>
      </c>
      <c r="F1697" s="601" t="s">
        <v>1013</v>
      </c>
      <c r="H1697" s="600" t="s">
        <v>5</v>
      </c>
      <c r="L1697" s="598"/>
      <c r="M1697" s="602"/>
      <c r="N1697" s="603"/>
      <c r="O1697" s="603"/>
      <c r="P1697" s="603"/>
      <c r="Q1697" s="603"/>
      <c r="R1697" s="603"/>
      <c r="S1697" s="603"/>
      <c r="T1697" s="604"/>
      <c r="AT1697" s="600" t="s">
        <v>205</v>
      </c>
      <c r="AU1697" s="600" t="s">
        <v>89</v>
      </c>
      <c r="AV1697" s="599" t="s">
        <v>11</v>
      </c>
      <c r="AW1697" s="599" t="s">
        <v>43</v>
      </c>
      <c r="AX1697" s="599" t="s">
        <v>82</v>
      </c>
      <c r="AY1697" s="600" t="s">
        <v>197</v>
      </c>
    </row>
    <row r="1698" spans="2:51" s="606" customFormat="1">
      <c r="B1698" s="605"/>
      <c r="D1698" s="594" t="s">
        <v>205</v>
      </c>
      <c r="E1698" s="607" t="s">
        <v>5</v>
      </c>
      <c r="F1698" s="608" t="s">
        <v>1014</v>
      </c>
      <c r="H1698" s="609">
        <v>152.25700000000001</v>
      </c>
      <c r="L1698" s="605"/>
      <c r="M1698" s="610"/>
      <c r="N1698" s="611"/>
      <c r="O1698" s="611"/>
      <c r="P1698" s="611"/>
      <c r="Q1698" s="611"/>
      <c r="R1698" s="611"/>
      <c r="S1698" s="611"/>
      <c r="T1698" s="612"/>
      <c r="AT1698" s="607" t="s">
        <v>205</v>
      </c>
      <c r="AU1698" s="607" t="s">
        <v>89</v>
      </c>
      <c r="AV1698" s="606" t="s">
        <v>89</v>
      </c>
      <c r="AW1698" s="606" t="s">
        <v>43</v>
      </c>
      <c r="AX1698" s="606" t="s">
        <v>82</v>
      </c>
      <c r="AY1698" s="607" t="s">
        <v>197</v>
      </c>
    </row>
    <row r="1699" spans="2:51" s="622" customFormat="1">
      <c r="B1699" s="621"/>
      <c r="D1699" s="594" t="s">
        <v>205</v>
      </c>
      <c r="E1699" s="623" t="s">
        <v>5</v>
      </c>
      <c r="F1699" s="624" t="s">
        <v>2732</v>
      </c>
      <c r="H1699" s="625">
        <v>2875.9360000000001</v>
      </c>
      <c r="L1699" s="621"/>
      <c r="M1699" s="626"/>
      <c r="N1699" s="627"/>
      <c r="O1699" s="627"/>
      <c r="P1699" s="627"/>
      <c r="Q1699" s="627"/>
      <c r="R1699" s="627"/>
      <c r="S1699" s="627"/>
      <c r="T1699" s="628"/>
      <c r="AT1699" s="623" t="s">
        <v>205</v>
      </c>
      <c r="AU1699" s="623" t="s">
        <v>89</v>
      </c>
      <c r="AV1699" s="622" t="s">
        <v>114</v>
      </c>
      <c r="AW1699" s="622" t="s">
        <v>43</v>
      </c>
      <c r="AX1699" s="622" t="s">
        <v>82</v>
      </c>
      <c r="AY1699" s="623" t="s">
        <v>197</v>
      </c>
    </row>
    <row r="1700" spans="2:51" s="599" customFormat="1">
      <c r="B1700" s="598"/>
      <c r="D1700" s="594" t="s">
        <v>205</v>
      </c>
      <c r="E1700" s="600" t="s">
        <v>5</v>
      </c>
      <c r="F1700" s="601" t="s">
        <v>2733</v>
      </c>
      <c r="H1700" s="600" t="s">
        <v>5</v>
      </c>
      <c r="L1700" s="598"/>
      <c r="M1700" s="602"/>
      <c r="N1700" s="603"/>
      <c r="O1700" s="603"/>
      <c r="P1700" s="603"/>
      <c r="Q1700" s="603"/>
      <c r="R1700" s="603"/>
      <c r="S1700" s="603"/>
      <c r="T1700" s="604"/>
      <c r="AT1700" s="600" t="s">
        <v>205</v>
      </c>
      <c r="AU1700" s="600" t="s">
        <v>89</v>
      </c>
      <c r="AV1700" s="599" t="s">
        <v>11</v>
      </c>
      <c r="AW1700" s="599" t="s">
        <v>43</v>
      </c>
      <c r="AX1700" s="599" t="s">
        <v>82</v>
      </c>
      <c r="AY1700" s="600" t="s">
        <v>197</v>
      </c>
    </row>
    <row r="1701" spans="2:51" s="606" customFormat="1">
      <c r="B1701" s="605"/>
      <c r="D1701" s="594" t="s">
        <v>205</v>
      </c>
      <c r="E1701" s="607" t="s">
        <v>5</v>
      </c>
      <c r="F1701" s="608" t="s">
        <v>2734</v>
      </c>
      <c r="H1701" s="609">
        <v>1268.3979999999999</v>
      </c>
      <c r="L1701" s="605"/>
      <c r="M1701" s="610"/>
      <c r="N1701" s="611"/>
      <c r="O1701" s="611"/>
      <c r="P1701" s="611"/>
      <c r="Q1701" s="611"/>
      <c r="R1701" s="611"/>
      <c r="S1701" s="611"/>
      <c r="T1701" s="612"/>
      <c r="AT1701" s="607" t="s">
        <v>205</v>
      </c>
      <c r="AU1701" s="607" t="s">
        <v>89</v>
      </c>
      <c r="AV1701" s="606" t="s">
        <v>89</v>
      </c>
      <c r="AW1701" s="606" t="s">
        <v>43</v>
      </c>
      <c r="AX1701" s="606" t="s">
        <v>82</v>
      </c>
      <c r="AY1701" s="607" t="s">
        <v>197</v>
      </c>
    </row>
    <row r="1702" spans="2:51" s="599" customFormat="1">
      <c r="B1702" s="598"/>
      <c r="D1702" s="594" t="s">
        <v>205</v>
      </c>
      <c r="E1702" s="600" t="s">
        <v>5</v>
      </c>
      <c r="F1702" s="601" t="s">
        <v>2735</v>
      </c>
      <c r="H1702" s="600" t="s">
        <v>5</v>
      </c>
      <c r="L1702" s="598"/>
      <c r="M1702" s="602"/>
      <c r="N1702" s="603"/>
      <c r="O1702" s="603"/>
      <c r="P1702" s="603"/>
      <c r="Q1702" s="603"/>
      <c r="R1702" s="603"/>
      <c r="S1702" s="603"/>
      <c r="T1702" s="604"/>
      <c r="AT1702" s="600" t="s">
        <v>205</v>
      </c>
      <c r="AU1702" s="600" t="s">
        <v>89</v>
      </c>
      <c r="AV1702" s="599" t="s">
        <v>11</v>
      </c>
      <c r="AW1702" s="599" t="s">
        <v>43</v>
      </c>
      <c r="AX1702" s="599" t="s">
        <v>82</v>
      </c>
      <c r="AY1702" s="600" t="s">
        <v>197</v>
      </c>
    </row>
    <row r="1703" spans="2:51" s="606" customFormat="1">
      <c r="B1703" s="605"/>
      <c r="D1703" s="594" t="s">
        <v>205</v>
      </c>
      <c r="E1703" s="607" t="s">
        <v>5</v>
      </c>
      <c r="F1703" s="608" t="s">
        <v>2736</v>
      </c>
      <c r="H1703" s="609">
        <v>52.515999999999998</v>
      </c>
      <c r="L1703" s="605"/>
      <c r="M1703" s="610"/>
      <c r="N1703" s="611"/>
      <c r="O1703" s="611"/>
      <c r="P1703" s="611"/>
      <c r="Q1703" s="611"/>
      <c r="R1703" s="611"/>
      <c r="S1703" s="611"/>
      <c r="T1703" s="612"/>
      <c r="AT1703" s="607" t="s">
        <v>205</v>
      </c>
      <c r="AU1703" s="607" t="s">
        <v>89</v>
      </c>
      <c r="AV1703" s="606" t="s">
        <v>89</v>
      </c>
      <c r="AW1703" s="606" t="s">
        <v>43</v>
      </c>
      <c r="AX1703" s="606" t="s">
        <v>82</v>
      </c>
      <c r="AY1703" s="607" t="s">
        <v>197</v>
      </c>
    </row>
    <row r="1704" spans="2:51" s="599" customFormat="1">
      <c r="B1704" s="598"/>
      <c r="D1704" s="594" t="s">
        <v>205</v>
      </c>
      <c r="E1704" s="600" t="s">
        <v>5</v>
      </c>
      <c r="F1704" s="601" t="s">
        <v>2737</v>
      </c>
      <c r="H1704" s="600" t="s">
        <v>5</v>
      </c>
      <c r="L1704" s="598"/>
      <c r="M1704" s="602"/>
      <c r="N1704" s="603"/>
      <c r="O1704" s="603"/>
      <c r="P1704" s="603"/>
      <c r="Q1704" s="603"/>
      <c r="R1704" s="603"/>
      <c r="S1704" s="603"/>
      <c r="T1704" s="604"/>
      <c r="AT1704" s="600" t="s">
        <v>205</v>
      </c>
      <c r="AU1704" s="600" t="s">
        <v>89</v>
      </c>
      <c r="AV1704" s="599" t="s">
        <v>11</v>
      </c>
      <c r="AW1704" s="599" t="s">
        <v>43</v>
      </c>
      <c r="AX1704" s="599" t="s">
        <v>82</v>
      </c>
      <c r="AY1704" s="600" t="s">
        <v>197</v>
      </c>
    </row>
    <row r="1705" spans="2:51" s="606" customFormat="1">
      <c r="B1705" s="605"/>
      <c r="D1705" s="594" t="s">
        <v>205</v>
      </c>
      <c r="E1705" s="607" t="s">
        <v>5</v>
      </c>
      <c r="F1705" s="608" t="s">
        <v>2738</v>
      </c>
      <c r="H1705" s="609">
        <v>115.649</v>
      </c>
      <c r="L1705" s="605"/>
      <c r="M1705" s="610"/>
      <c r="N1705" s="611"/>
      <c r="O1705" s="611"/>
      <c r="P1705" s="611"/>
      <c r="Q1705" s="611"/>
      <c r="R1705" s="611"/>
      <c r="S1705" s="611"/>
      <c r="T1705" s="612"/>
      <c r="AT1705" s="607" t="s">
        <v>205</v>
      </c>
      <c r="AU1705" s="607" t="s">
        <v>89</v>
      </c>
      <c r="AV1705" s="606" t="s">
        <v>89</v>
      </c>
      <c r="AW1705" s="606" t="s">
        <v>43</v>
      </c>
      <c r="AX1705" s="606" t="s">
        <v>82</v>
      </c>
      <c r="AY1705" s="607" t="s">
        <v>197</v>
      </c>
    </row>
    <row r="1706" spans="2:51" s="599" customFormat="1">
      <c r="B1706" s="598"/>
      <c r="D1706" s="594" t="s">
        <v>205</v>
      </c>
      <c r="E1706" s="600" t="s">
        <v>5</v>
      </c>
      <c r="F1706" s="601" t="s">
        <v>2739</v>
      </c>
      <c r="H1706" s="600" t="s">
        <v>5</v>
      </c>
      <c r="L1706" s="598"/>
      <c r="M1706" s="602"/>
      <c r="N1706" s="603"/>
      <c r="O1706" s="603"/>
      <c r="P1706" s="603"/>
      <c r="Q1706" s="603"/>
      <c r="R1706" s="603"/>
      <c r="S1706" s="603"/>
      <c r="T1706" s="604"/>
      <c r="AT1706" s="600" t="s">
        <v>205</v>
      </c>
      <c r="AU1706" s="600" t="s">
        <v>89</v>
      </c>
      <c r="AV1706" s="599" t="s">
        <v>11</v>
      </c>
      <c r="AW1706" s="599" t="s">
        <v>43</v>
      </c>
      <c r="AX1706" s="599" t="s">
        <v>82</v>
      </c>
      <c r="AY1706" s="600" t="s">
        <v>197</v>
      </c>
    </row>
    <row r="1707" spans="2:51" s="606" customFormat="1">
      <c r="B1707" s="605"/>
      <c r="D1707" s="594" t="s">
        <v>205</v>
      </c>
      <c r="E1707" s="607" t="s">
        <v>5</v>
      </c>
      <c r="F1707" s="608" t="s">
        <v>2740</v>
      </c>
      <c r="H1707" s="609">
        <v>761.00699999999995</v>
      </c>
      <c r="L1707" s="605"/>
      <c r="M1707" s="610"/>
      <c r="N1707" s="611"/>
      <c r="O1707" s="611"/>
      <c r="P1707" s="611"/>
      <c r="Q1707" s="611"/>
      <c r="R1707" s="611"/>
      <c r="S1707" s="611"/>
      <c r="T1707" s="612"/>
      <c r="AT1707" s="607" t="s">
        <v>205</v>
      </c>
      <c r="AU1707" s="607" t="s">
        <v>89</v>
      </c>
      <c r="AV1707" s="606" t="s">
        <v>89</v>
      </c>
      <c r="AW1707" s="606" t="s">
        <v>43</v>
      </c>
      <c r="AX1707" s="606" t="s">
        <v>82</v>
      </c>
      <c r="AY1707" s="607" t="s">
        <v>197</v>
      </c>
    </row>
    <row r="1708" spans="2:51" s="622" customFormat="1">
      <c r="B1708" s="621"/>
      <c r="D1708" s="594" t="s">
        <v>205</v>
      </c>
      <c r="E1708" s="623" t="s">
        <v>5</v>
      </c>
      <c r="F1708" s="624" t="s">
        <v>2741</v>
      </c>
      <c r="H1708" s="625">
        <v>2197.5700000000002</v>
      </c>
      <c r="L1708" s="621"/>
      <c r="M1708" s="626"/>
      <c r="N1708" s="627"/>
      <c r="O1708" s="627"/>
      <c r="P1708" s="627"/>
      <c r="Q1708" s="627"/>
      <c r="R1708" s="627"/>
      <c r="S1708" s="627"/>
      <c r="T1708" s="628"/>
      <c r="AT1708" s="623" t="s">
        <v>205</v>
      </c>
      <c r="AU1708" s="623" t="s">
        <v>89</v>
      </c>
      <c r="AV1708" s="622" t="s">
        <v>114</v>
      </c>
      <c r="AW1708" s="622" t="s">
        <v>43</v>
      </c>
      <c r="AX1708" s="622" t="s">
        <v>82</v>
      </c>
      <c r="AY1708" s="623" t="s">
        <v>197</v>
      </c>
    </row>
    <row r="1709" spans="2:51" s="599" customFormat="1">
      <c r="B1709" s="598"/>
      <c r="D1709" s="594" t="s">
        <v>205</v>
      </c>
      <c r="E1709" s="600" t="s">
        <v>5</v>
      </c>
      <c r="F1709" s="601" t="s">
        <v>388</v>
      </c>
      <c r="H1709" s="600" t="s">
        <v>5</v>
      </c>
      <c r="L1709" s="598"/>
      <c r="M1709" s="602"/>
      <c r="N1709" s="603"/>
      <c r="O1709" s="603"/>
      <c r="P1709" s="603"/>
      <c r="Q1709" s="603"/>
      <c r="R1709" s="603"/>
      <c r="S1709" s="603"/>
      <c r="T1709" s="604"/>
      <c r="AT1709" s="600" t="s">
        <v>205</v>
      </c>
      <c r="AU1709" s="600" t="s">
        <v>89</v>
      </c>
      <c r="AV1709" s="599" t="s">
        <v>11</v>
      </c>
      <c r="AW1709" s="599" t="s">
        <v>43</v>
      </c>
      <c r="AX1709" s="599" t="s">
        <v>82</v>
      </c>
      <c r="AY1709" s="600" t="s">
        <v>197</v>
      </c>
    </row>
    <row r="1710" spans="2:51" s="599" customFormat="1">
      <c r="B1710" s="598"/>
      <c r="D1710" s="594" t="s">
        <v>205</v>
      </c>
      <c r="E1710" s="600" t="s">
        <v>5</v>
      </c>
      <c r="F1710" s="601" t="s">
        <v>2742</v>
      </c>
      <c r="H1710" s="600" t="s">
        <v>5</v>
      </c>
      <c r="L1710" s="598"/>
      <c r="M1710" s="602"/>
      <c r="N1710" s="603"/>
      <c r="O1710" s="603"/>
      <c r="P1710" s="603"/>
      <c r="Q1710" s="603"/>
      <c r="R1710" s="603"/>
      <c r="S1710" s="603"/>
      <c r="T1710" s="604"/>
      <c r="AT1710" s="600" t="s">
        <v>205</v>
      </c>
      <c r="AU1710" s="600" t="s">
        <v>89</v>
      </c>
      <c r="AV1710" s="599" t="s">
        <v>11</v>
      </c>
      <c r="AW1710" s="599" t="s">
        <v>43</v>
      </c>
      <c r="AX1710" s="599" t="s">
        <v>82</v>
      </c>
      <c r="AY1710" s="600" t="s">
        <v>197</v>
      </c>
    </row>
    <row r="1711" spans="2:51" s="606" customFormat="1">
      <c r="B1711" s="605"/>
      <c r="D1711" s="594" t="s">
        <v>205</v>
      </c>
      <c r="E1711" s="607" t="s">
        <v>5</v>
      </c>
      <c r="F1711" s="608" t="s">
        <v>2743</v>
      </c>
      <c r="H1711" s="609">
        <v>-143.1</v>
      </c>
      <c r="L1711" s="605"/>
      <c r="M1711" s="610"/>
      <c r="N1711" s="611"/>
      <c r="O1711" s="611"/>
      <c r="P1711" s="611"/>
      <c r="Q1711" s="611"/>
      <c r="R1711" s="611"/>
      <c r="S1711" s="611"/>
      <c r="T1711" s="612"/>
      <c r="AT1711" s="607" t="s">
        <v>205</v>
      </c>
      <c r="AU1711" s="607" t="s">
        <v>89</v>
      </c>
      <c r="AV1711" s="606" t="s">
        <v>89</v>
      </c>
      <c r="AW1711" s="606" t="s">
        <v>43</v>
      </c>
      <c r="AX1711" s="606" t="s">
        <v>82</v>
      </c>
      <c r="AY1711" s="607" t="s">
        <v>197</v>
      </c>
    </row>
    <row r="1712" spans="2:51" s="606" customFormat="1">
      <c r="B1712" s="605"/>
      <c r="D1712" s="594" t="s">
        <v>205</v>
      </c>
      <c r="E1712" s="607" t="s">
        <v>5</v>
      </c>
      <c r="F1712" s="608" t="s">
        <v>2744</v>
      </c>
      <c r="H1712" s="609">
        <v>-37.44</v>
      </c>
      <c r="L1712" s="605"/>
      <c r="M1712" s="610"/>
      <c r="N1712" s="611"/>
      <c r="O1712" s="611"/>
      <c r="P1712" s="611"/>
      <c r="Q1712" s="611"/>
      <c r="R1712" s="611"/>
      <c r="S1712" s="611"/>
      <c r="T1712" s="612"/>
      <c r="AT1712" s="607" t="s">
        <v>205</v>
      </c>
      <c r="AU1712" s="607" t="s">
        <v>89</v>
      </c>
      <c r="AV1712" s="606" t="s">
        <v>89</v>
      </c>
      <c r="AW1712" s="606" t="s">
        <v>43</v>
      </c>
      <c r="AX1712" s="606" t="s">
        <v>82</v>
      </c>
      <c r="AY1712" s="607" t="s">
        <v>197</v>
      </c>
    </row>
    <row r="1713" spans="2:51" s="606" customFormat="1">
      <c r="B1713" s="605"/>
      <c r="D1713" s="594" t="s">
        <v>205</v>
      </c>
      <c r="E1713" s="607" t="s">
        <v>5</v>
      </c>
      <c r="F1713" s="608" t="s">
        <v>2745</v>
      </c>
      <c r="H1713" s="609">
        <v>-34.4</v>
      </c>
      <c r="L1713" s="605"/>
      <c r="M1713" s="610"/>
      <c r="N1713" s="611"/>
      <c r="O1713" s="611"/>
      <c r="P1713" s="611"/>
      <c r="Q1713" s="611"/>
      <c r="R1713" s="611"/>
      <c r="S1713" s="611"/>
      <c r="T1713" s="612"/>
      <c r="AT1713" s="607" t="s">
        <v>205</v>
      </c>
      <c r="AU1713" s="607" t="s">
        <v>89</v>
      </c>
      <c r="AV1713" s="606" t="s">
        <v>89</v>
      </c>
      <c r="AW1713" s="606" t="s">
        <v>43</v>
      </c>
      <c r="AX1713" s="606" t="s">
        <v>82</v>
      </c>
      <c r="AY1713" s="607" t="s">
        <v>197</v>
      </c>
    </row>
    <row r="1714" spans="2:51" s="606" customFormat="1">
      <c r="B1714" s="605"/>
      <c r="D1714" s="594" t="s">
        <v>205</v>
      </c>
      <c r="E1714" s="607" t="s">
        <v>5</v>
      </c>
      <c r="F1714" s="608" t="s">
        <v>2746</v>
      </c>
      <c r="H1714" s="609">
        <v>-12.96</v>
      </c>
      <c r="L1714" s="605"/>
      <c r="M1714" s="610"/>
      <c r="N1714" s="611"/>
      <c r="O1714" s="611"/>
      <c r="P1714" s="611"/>
      <c r="Q1714" s="611"/>
      <c r="R1714" s="611"/>
      <c r="S1714" s="611"/>
      <c r="T1714" s="612"/>
      <c r="AT1714" s="607" t="s">
        <v>205</v>
      </c>
      <c r="AU1714" s="607" t="s">
        <v>89</v>
      </c>
      <c r="AV1714" s="606" t="s">
        <v>89</v>
      </c>
      <c r="AW1714" s="606" t="s">
        <v>43</v>
      </c>
      <c r="AX1714" s="606" t="s">
        <v>82</v>
      </c>
      <c r="AY1714" s="607" t="s">
        <v>197</v>
      </c>
    </row>
    <row r="1715" spans="2:51" s="606" customFormat="1">
      <c r="B1715" s="605"/>
      <c r="D1715" s="594" t="s">
        <v>205</v>
      </c>
      <c r="E1715" s="607" t="s">
        <v>5</v>
      </c>
      <c r="F1715" s="608" t="s">
        <v>2747</v>
      </c>
      <c r="H1715" s="609">
        <v>-4.6879999999999997</v>
      </c>
      <c r="L1715" s="605"/>
      <c r="M1715" s="610"/>
      <c r="N1715" s="611"/>
      <c r="O1715" s="611"/>
      <c r="P1715" s="611"/>
      <c r="Q1715" s="611"/>
      <c r="R1715" s="611"/>
      <c r="S1715" s="611"/>
      <c r="T1715" s="612"/>
      <c r="AT1715" s="607" t="s">
        <v>205</v>
      </c>
      <c r="AU1715" s="607" t="s">
        <v>89</v>
      </c>
      <c r="AV1715" s="606" t="s">
        <v>89</v>
      </c>
      <c r="AW1715" s="606" t="s">
        <v>43</v>
      </c>
      <c r="AX1715" s="606" t="s">
        <v>82</v>
      </c>
      <c r="AY1715" s="607" t="s">
        <v>197</v>
      </c>
    </row>
    <row r="1716" spans="2:51" s="606" customFormat="1">
      <c r="B1716" s="605"/>
      <c r="D1716" s="594" t="s">
        <v>205</v>
      </c>
      <c r="E1716" s="607" t="s">
        <v>5</v>
      </c>
      <c r="F1716" s="608" t="s">
        <v>2748</v>
      </c>
      <c r="H1716" s="609">
        <v>-7.2</v>
      </c>
      <c r="L1716" s="605"/>
      <c r="M1716" s="610"/>
      <c r="N1716" s="611"/>
      <c r="O1716" s="611"/>
      <c r="P1716" s="611"/>
      <c r="Q1716" s="611"/>
      <c r="R1716" s="611"/>
      <c r="S1716" s="611"/>
      <c r="T1716" s="612"/>
      <c r="AT1716" s="607" t="s">
        <v>205</v>
      </c>
      <c r="AU1716" s="607" t="s">
        <v>89</v>
      </c>
      <c r="AV1716" s="606" t="s">
        <v>89</v>
      </c>
      <c r="AW1716" s="606" t="s">
        <v>43</v>
      </c>
      <c r="AX1716" s="606" t="s">
        <v>82</v>
      </c>
      <c r="AY1716" s="607" t="s">
        <v>197</v>
      </c>
    </row>
    <row r="1717" spans="2:51" s="606" customFormat="1">
      <c r="B1717" s="605"/>
      <c r="D1717" s="594" t="s">
        <v>205</v>
      </c>
      <c r="E1717" s="607" t="s">
        <v>5</v>
      </c>
      <c r="F1717" s="608" t="s">
        <v>2749</v>
      </c>
      <c r="H1717" s="609">
        <v>-3.6</v>
      </c>
      <c r="L1717" s="605"/>
      <c r="M1717" s="610"/>
      <c r="N1717" s="611"/>
      <c r="O1717" s="611"/>
      <c r="P1717" s="611"/>
      <c r="Q1717" s="611"/>
      <c r="R1717" s="611"/>
      <c r="S1717" s="611"/>
      <c r="T1717" s="612"/>
      <c r="AT1717" s="607" t="s">
        <v>205</v>
      </c>
      <c r="AU1717" s="607" t="s">
        <v>89</v>
      </c>
      <c r="AV1717" s="606" t="s">
        <v>89</v>
      </c>
      <c r="AW1717" s="606" t="s">
        <v>43</v>
      </c>
      <c r="AX1717" s="606" t="s">
        <v>82</v>
      </c>
      <c r="AY1717" s="607" t="s">
        <v>197</v>
      </c>
    </row>
    <row r="1718" spans="2:51" s="606" customFormat="1">
      <c r="B1718" s="605"/>
      <c r="D1718" s="594" t="s">
        <v>205</v>
      </c>
      <c r="E1718" s="607" t="s">
        <v>5</v>
      </c>
      <c r="F1718" s="608" t="s">
        <v>2750</v>
      </c>
      <c r="H1718" s="609">
        <v>-8.8000000000000007</v>
      </c>
      <c r="L1718" s="605"/>
      <c r="M1718" s="610"/>
      <c r="N1718" s="611"/>
      <c r="O1718" s="611"/>
      <c r="P1718" s="611"/>
      <c r="Q1718" s="611"/>
      <c r="R1718" s="611"/>
      <c r="S1718" s="611"/>
      <c r="T1718" s="612"/>
      <c r="AT1718" s="607" t="s">
        <v>205</v>
      </c>
      <c r="AU1718" s="607" t="s">
        <v>89</v>
      </c>
      <c r="AV1718" s="606" t="s">
        <v>89</v>
      </c>
      <c r="AW1718" s="606" t="s">
        <v>43</v>
      </c>
      <c r="AX1718" s="606" t="s">
        <v>82</v>
      </c>
      <c r="AY1718" s="607" t="s">
        <v>197</v>
      </c>
    </row>
    <row r="1719" spans="2:51" s="606" customFormat="1">
      <c r="B1719" s="605"/>
      <c r="D1719" s="594" t="s">
        <v>205</v>
      </c>
      <c r="E1719" s="607" t="s">
        <v>5</v>
      </c>
      <c r="F1719" s="608" t="s">
        <v>2751</v>
      </c>
      <c r="H1719" s="609">
        <v>-3.6</v>
      </c>
      <c r="L1719" s="605"/>
      <c r="M1719" s="610"/>
      <c r="N1719" s="611"/>
      <c r="O1719" s="611"/>
      <c r="P1719" s="611"/>
      <c r="Q1719" s="611"/>
      <c r="R1719" s="611"/>
      <c r="S1719" s="611"/>
      <c r="T1719" s="612"/>
      <c r="AT1719" s="607" t="s">
        <v>205</v>
      </c>
      <c r="AU1719" s="607" t="s">
        <v>89</v>
      </c>
      <c r="AV1719" s="606" t="s">
        <v>89</v>
      </c>
      <c r="AW1719" s="606" t="s">
        <v>43</v>
      </c>
      <c r="AX1719" s="606" t="s">
        <v>82</v>
      </c>
      <c r="AY1719" s="607" t="s">
        <v>197</v>
      </c>
    </row>
    <row r="1720" spans="2:51" s="606" customFormat="1">
      <c r="B1720" s="605"/>
      <c r="D1720" s="594" t="s">
        <v>205</v>
      </c>
      <c r="E1720" s="607" t="s">
        <v>5</v>
      </c>
      <c r="F1720" s="608" t="s">
        <v>2752</v>
      </c>
      <c r="H1720" s="609">
        <v>-5</v>
      </c>
      <c r="L1720" s="605"/>
      <c r="M1720" s="610"/>
      <c r="N1720" s="611"/>
      <c r="O1720" s="611"/>
      <c r="P1720" s="611"/>
      <c r="Q1720" s="611"/>
      <c r="R1720" s="611"/>
      <c r="S1720" s="611"/>
      <c r="T1720" s="612"/>
      <c r="AT1720" s="607" t="s">
        <v>205</v>
      </c>
      <c r="AU1720" s="607" t="s">
        <v>89</v>
      </c>
      <c r="AV1720" s="606" t="s">
        <v>89</v>
      </c>
      <c r="AW1720" s="606" t="s">
        <v>43</v>
      </c>
      <c r="AX1720" s="606" t="s">
        <v>82</v>
      </c>
      <c r="AY1720" s="607" t="s">
        <v>197</v>
      </c>
    </row>
    <row r="1721" spans="2:51" s="606" customFormat="1">
      <c r="B1721" s="605"/>
      <c r="D1721" s="594" t="s">
        <v>205</v>
      </c>
      <c r="E1721" s="607" t="s">
        <v>5</v>
      </c>
      <c r="F1721" s="608" t="s">
        <v>2753</v>
      </c>
      <c r="H1721" s="609">
        <v>-5</v>
      </c>
      <c r="L1721" s="605"/>
      <c r="M1721" s="610"/>
      <c r="N1721" s="611"/>
      <c r="O1721" s="611"/>
      <c r="P1721" s="611"/>
      <c r="Q1721" s="611"/>
      <c r="R1721" s="611"/>
      <c r="S1721" s="611"/>
      <c r="T1721" s="612"/>
      <c r="AT1721" s="607" t="s">
        <v>205</v>
      </c>
      <c r="AU1721" s="607" t="s">
        <v>89</v>
      </c>
      <c r="AV1721" s="606" t="s">
        <v>89</v>
      </c>
      <c r="AW1721" s="606" t="s">
        <v>43</v>
      </c>
      <c r="AX1721" s="606" t="s">
        <v>82</v>
      </c>
      <c r="AY1721" s="607" t="s">
        <v>197</v>
      </c>
    </row>
    <row r="1722" spans="2:51" s="606" customFormat="1">
      <c r="B1722" s="605"/>
      <c r="D1722" s="594" t="s">
        <v>205</v>
      </c>
      <c r="E1722" s="607" t="s">
        <v>5</v>
      </c>
      <c r="F1722" s="608" t="s">
        <v>2754</v>
      </c>
      <c r="H1722" s="609">
        <v>-3.5</v>
      </c>
      <c r="L1722" s="605"/>
      <c r="M1722" s="610"/>
      <c r="N1722" s="611"/>
      <c r="O1722" s="611"/>
      <c r="P1722" s="611"/>
      <c r="Q1722" s="611"/>
      <c r="R1722" s="611"/>
      <c r="S1722" s="611"/>
      <c r="T1722" s="612"/>
      <c r="AT1722" s="607" t="s">
        <v>205</v>
      </c>
      <c r="AU1722" s="607" t="s">
        <v>89</v>
      </c>
      <c r="AV1722" s="606" t="s">
        <v>89</v>
      </c>
      <c r="AW1722" s="606" t="s">
        <v>43</v>
      </c>
      <c r="AX1722" s="606" t="s">
        <v>82</v>
      </c>
      <c r="AY1722" s="607" t="s">
        <v>197</v>
      </c>
    </row>
    <row r="1723" spans="2:51" s="606" customFormat="1">
      <c r="B1723" s="605"/>
      <c r="D1723" s="594" t="s">
        <v>205</v>
      </c>
      <c r="E1723" s="607" t="s">
        <v>5</v>
      </c>
      <c r="F1723" s="608" t="s">
        <v>2755</v>
      </c>
      <c r="H1723" s="609">
        <v>-3</v>
      </c>
      <c r="L1723" s="605"/>
      <c r="M1723" s="610"/>
      <c r="N1723" s="611"/>
      <c r="O1723" s="611"/>
      <c r="P1723" s="611"/>
      <c r="Q1723" s="611"/>
      <c r="R1723" s="611"/>
      <c r="S1723" s="611"/>
      <c r="T1723" s="612"/>
      <c r="AT1723" s="607" t="s">
        <v>205</v>
      </c>
      <c r="AU1723" s="607" t="s">
        <v>89</v>
      </c>
      <c r="AV1723" s="606" t="s">
        <v>89</v>
      </c>
      <c r="AW1723" s="606" t="s">
        <v>43</v>
      </c>
      <c r="AX1723" s="606" t="s">
        <v>82</v>
      </c>
      <c r="AY1723" s="607" t="s">
        <v>197</v>
      </c>
    </row>
    <row r="1724" spans="2:51" s="606" customFormat="1">
      <c r="B1724" s="605"/>
      <c r="D1724" s="594" t="s">
        <v>205</v>
      </c>
      <c r="E1724" s="607" t="s">
        <v>5</v>
      </c>
      <c r="F1724" s="608" t="s">
        <v>2756</v>
      </c>
      <c r="H1724" s="609">
        <v>-3.125</v>
      </c>
      <c r="L1724" s="605"/>
      <c r="M1724" s="610"/>
      <c r="N1724" s="611"/>
      <c r="O1724" s="611"/>
      <c r="P1724" s="611"/>
      <c r="Q1724" s="611"/>
      <c r="R1724" s="611"/>
      <c r="S1724" s="611"/>
      <c r="T1724" s="612"/>
      <c r="AT1724" s="607" t="s">
        <v>205</v>
      </c>
      <c r="AU1724" s="607" t="s">
        <v>89</v>
      </c>
      <c r="AV1724" s="606" t="s">
        <v>89</v>
      </c>
      <c r="AW1724" s="606" t="s">
        <v>43</v>
      </c>
      <c r="AX1724" s="606" t="s">
        <v>82</v>
      </c>
      <c r="AY1724" s="607" t="s">
        <v>197</v>
      </c>
    </row>
    <row r="1725" spans="2:51" s="606" customFormat="1">
      <c r="B1725" s="605"/>
      <c r="D1725" s="594" t="s">
        <v>205</v>
      </c>
      <c r="E1725" s="607" t="s">
        <v>5</v>
      </c>
      <c r="F1725" s="608" t="s">
        <v>2757</v>
      </c>
      <c r="H1725" s="609">
        <v>-2.5</v>
      </c>
      <c r="L1725" s="605"/>
      <c r="M1725" s="610"/>
      <c r="N1725" s="611"/>
      <c r="O1725" s="611"/>
      <c r="P1725" s="611"/>
      <c r="Q1725" s="611"/>
      <c r="R1725" s="611"/>
      <c r="S1725" s="611"/>
      <c r="T1725" s="612"/>
      <c r="AT1725" s="607" t="s">
        <v>205</v>
      </c>
      <c r="AU1725" s="607" t="s">
        <v>89</v>
      </c>
      <c r="AV1725" s="606" t="s">
        <v>89</v>
      </c>
      <c r="AW1725" s="606" t="s">
        <v>43</v>
      </c>
      <c r="AX1725" s="606" t="s">
        <v>82</v>
      </c>
      <c r="AY1725" s="607" t="s">
        <v>197</v>
      </c>
    </row>
    <row r="1726" spans="2:51" s="606" customFormat="1">
      <c r="B1726" s="605"/>
      <c r="D1726" s="594" t="s">
        <v>205</v>
      </c>
      <c r="E1726" s="607" t="s">
        <v>5</v>
      </c>
      <c r="F1726" s="608" t="s">
        <v>2758</v>
      </c>
      <c r="H1726" s="609">
        <v>-3</v>
      </c>
      <c r="L1726" s="605"/>
      <c r="M1726" s="610"/>
      <c r="N1726" s="611"/>
      <c r="O1726" s="611"/>
      <c r="P1726" s="611"/>
      <c r="Q1726" s="611"/>
      <c r="R1726" s="611"/>
      <c r="S1726" s="611"/>
      <c r="T1726" s="612"/>
      <c r="AT1726" s="607" t="s">
        <v>205</v>
      </c>
      <c r="AU1726" s="607" t="s">
        <v>89</v>
      </c>
      <c r="AV1726" s="606" t="s">
        <v>89</v>
      </c>
      <c r="AW1726" s="606" t="s">
        <v>43</v>
      </c>
      <c r="AX1726" s="606" t="s">
        <v>82</v>
      </c>
      <c r="AY1726" s="607" t="s">
        <v>197</v>
      </c>
    </row>
    <row r="1727" spans="2:51" s="606" customFormat="1">
      <c r="B1727" s="605"/>
      <c r="D1727" s="594" t="s">
        <v>205</v>
      </c>
      <c r="E1727" s="607" t="s">
        <v>5</v>
      </c>
      <c r="F1727" s="608" t="s">
        <v>2759</v>
      </c>
      <c r="H1727" s="609">
        <v>-1.0940000000000001</v>
      </c>
      <c r="L1727" s="605"/>
      <c r="M1727" s="610"/>
      <c r="N1727" s="611"/>
      <c r="O1727" s="611"/>
      <c r="P1727" s="611"/>
      <c r="Q1727" s="611"/>
      <c r="R1727" s="611"/>
      <c r="S1727" s="611"/>
      <c r="T1727" s="612"/>
      <c r="AT1727" s="607" t="s">
        <v>205</v>
      </c>
      <c r="AU1727" s="607" t="s">
        <v>89</v>
      </c>
      <c r="AV1727" s="606" t="s">
        <v>89</v>
      </c>
      <c r="AW1727" s="606" t="s">
        <v>43</v>
      </c>
      <c r="AX1727" s="606" t="s">
        <v>82</v>
      </c>
      <c r="AY1727" s="607" t="s">
        <v>197</v>
      </c>
    </row>
    <row r="1728" spans="2:51" s="606" customFormat="1">
      <c r="B1728" s="605"/>
      <c r="D1728" s="594" t="s">
        <v>205</v>
      </c>
      <c r="E1728" s="607" t="s">
        <v>5</v>
      </c>
      <c r="F1728" s="608" t="s">
        <v>2760</v>
      </c>
      <c r="H1728" s="609">
        <v>-1.125</v>
      </c>
      <c r="L1728" s="605"/>
      <c r="M1728" s="610"/>
      <c r="N1728" s="611"/>
      <c r="O1728" s="611"/>
      <c r="P1728" s="611"/>
      <c r="Q1728" s="611"/>
      <c r="R1728" s="611"/>
      <c r="S1728" s="611"/>
      <c r="T1728" s="612"/>
      <c r="AT1728" s="607" t="s">
        <v>205</v>
      </c>
      <c r="AU1728" s="607" t="s">
        <v>89</v>
      </c>
      <c r="AV1728" s="606" t="s">
        <v>89</v>
      </c>
      <c r="AW1728" s="606" t="s">
        <v>43</v>
      </c>
      <c r="AX1728" s="606" t="s">
        <v>82</v>
      </c>
      <c r="AY1728" s="607" t="s">
        <v>197</v>
      </c>
    </row>
    <row r="1729" spans="2:51" s="606" customFormat="1">
      <c r="B1729" s="605"/>
      <c r="D1729" s="594" t="s">
        <v>205</v>
      </c>
      <c r="E1729" s="607" t="s">
        <v>5</v>
      </c>
      <c r="F1729" s="608" t="s">
        <v>2761</v>
      </c>
      <c r="H1729" s="609">
        <v>-1.5</v>
      </c>
      <c r="L1729" s="605"/>
      <c r="M1729" s="610"/>
      <c r="N1729" s="611"/>
      <c r="O1729" s="611"/>
      <c r="P1729" s="611"/>
      <c r="Q1729" s="611"/>
      <c r="R1729" s="611"/>
      <c r="S1729" s="611"/>
      <c r="T1729" s="612"/>
      <c r="AT1729" s="607" t="s">
        <v>205</v>
      </c>
      <c r="AU1729" s="607" t="s">
        <v>89</v>
      </c>
      <c r="AV1729" s="606" t="s">
        <v>89</v>
      </c>
      <c r="AW1729" s="606" t="s">
        <v>43</v>
      </c>
      <c r="AX1729" s="606" t="s">
        <v>82</v>
      </c>
      <c r="AY1729" s="607" t="s">
        <v>197</v>
      </c>
    </row>
    <row r="1730" spans="2:51" s="606" customFormat="1">
      <c r="B1730" s="605"/>
      <c r="D1730" s="594" t="s">
        <v>205</v>
      </c>
      <c r="E1730" s="607" t="s">
        <v>5</v>
      </c>
      <c r="F1730" s="608" t="s">
        <v>2762</v>
      </c>
      <c r="H1730" s="609">
        <v>-1.95</v>
      </c>
      <c r="L1730" s="605"/>
      <c r="M1730" s="610"/>
      <c r="N1730" s="611"/>
      <c r="O1730" s="611"/>
      <c r="P1730" s="611"/>
      <c r="Q1730" s="611"/>
      <c r="R1730" s="611"/>
      <c r="S1730" s="611"/>
      <c r="T1730" s="612"/>
      <c r="AT1730" s="607" t="s">
        <v>205</v>
      </c>
      <c r="AU1730" s="607" t="s">
        <v>89</v>
      </c>
      <c r="AV1730" s="606" t="s">
        <v>89</v>
      </c>
      <c r="AW1730" s="606" t="s">
        <v>43</v>
      </c>
      <c r="AX1730" s="606" t="s">
        <v>82</v>
      </c>
      <c r="AY1730" s="607" t="s">
        <v>197</v>
      </c>
    </row>
    <row r="1731" spans="2:51" s="606" customFormat="1">
      <c r="B1731" s="605"/>
      <c r="D1731" s="594" t="s">
        <v>205</v>
      </c>
      <c r="E1731" s="607" t="s">
        <v>5</v>
      </c>
      <c r="F1731" s="608" t="s">
        <v>2763</v>
      </c>
      <c r="H1731" s="609">
        <v>-3</v>
      </c>
      <c r="L1731" s="605"/>
      <c r="M1731" s="610"/>
      <c r="N1731" s="611"/>
      <c r="O1731" s="611"/>
      <c r="P1731" s="611"/>
      <c r="Q1731" s="611"/>
      <c r="R1731" s="611"/>
      <c r="S1731" s="611"/>
      <c r="T1731" s="612"/>
      <c r="AT1731" s="607" t="s">
        <v>205</v>
      </c>
      <c r="AU1731" s="607" t="s">
        <v>89</v>
      </c>
      <c r="AV1731" s="606" t="s">
        <v>89</v>
      </c>
      <c r="AW1731" s="606" t="s">
        <v>43</v>
      </c>
      <c r="AX1731" s="606" t="s">
        <v>82</v>
      </c>
      <c r="AY1731" s="607" t="s">
        <v>197</v>
      </c>
    </row>
    <row r="1732" spans="2:51" s="622" customFormat="1">
      <c r="B1732" s="621"/>
      <c r="D1732" s="594" t="s">
        <v>205</v>
      </c>
      <c r="E1732" s="623" t="s">
        <v>5</v>
      </c>
      <c r="F1732" s="624" t="s">
        <v>2055</v>
      </c>
      <c r="H1732" s="625">
        <v>-289.58199999999999</v>
      </c>
      <c r="L1732" s="621"/>
      <c r="M1732" s="626"/>
      <c r="N1732" s="627"/>
      <c r="O1732" s="627"/>
      <c r="P1732" s="627"/>
      <c r="Q1732" s="627"/>
      <c r="R1732" s="627"/>
      <c r="S1732" s="627"/>
      <c r="T1732" s="628"/>
      <c r="AT1732" s="623" t="s">
        <v>205</v>
      </c>
      <c r="AU1732" s="623" t="s">
        <v>89</v>
      </c>
      <c r="AV1732" s="622" t="s">
        <v>114</v>
      </c>
      <c r="AW1732" s="622" t="s">
        <v>43</v>
      </c>
      <c r="AX1732" s="622" t="s">
        <v>82</v>
      </c>
      <c r="AY1732" s="623" t="s">
        <v>197</v>
      </c>
    </row>
    <row r="1733" spans="2:51" s="599" customFormat="1">
      <c r="B1733" s="598"/>
      <c r="D1733" s="594" t="s">
        <v>205</v>
      </c>
      <c r="E1733" s="600" t="s">
        <v>5</v>
      </c>
      <c r="F1733" s="601" t="s">
        <v>982</v>
      </c>
      <c r="H1733" s="600" t="s">
        <v>5</v>
      </c>
      <c r="L1733" s="598"/>
      <c r="M1733" s="602"/>
      <c r="N1733" s="603"/>
      <c r="O1733" s="603"/>
      <c r="P1733" s="603"/>
      <c r="Q1733" s="603"/>
      <c r="R1733" s="603"/>
      <c r="S1733" s="603"/>
      <c r="T1733" s="604"/>
      <c r="AT1733" s="600" t="s">
        <v>205</v>
      </c>
      <c r="AU1733" s="600" t="s">
        <v>89</v>
      </c>
      <c r="AV1733" s="599" t="s">
        <v>11</v>
      </c>
      <c r="AW1733" s="599" t="s">
        <v>43</v>
      </c>
      <c r="AX1733" s="599" t="s">
        <v>82</v>
      </c>
      <c r="AY1733" s="600" t="s">
        <v>197</v>
      </c>
    </row>
    <row r="1734" spans="2:51" s="606" customFormat="1">
      <c r="B1734" s="605"/>
      <c r="D1734" s="594" t="s">
        <v>205</v>
      </c>
      <c r="E1734" s="607" t="s">
        <v>5</v>
      </c>
      <c r="F1734" s="608" t="s">
        <v>2764</v>
      </c>
      <c r="H1734" s="609">
        <v>54.06</v>
      </c>
      <c r="L1734" s="605"/>
      <c r="M1734" s="610"/>
      <c r="N1734" s="611"/>
      <c r="O1734" s="611"/>
      <c r="P1734" s="611"/>
      <c r="Q1734" s="611"/>
      <c r="R1734" s="611"/>
      <c r="S1734" s="611"/>
      <c r="T1734" s="612"/>
      <c r="AT1734" s="607" t="s">
        <v>205</v>
      </c>
      <c r="AU1734" s="607" t="s">
        <v>89</v>
      </c>
      <c r="AV1734" s="606" t="s">
        <v>89</v>
      </c>
      <c r="AW1734" s="606" t="s">
        <v>43</v>
      </c>
      <c r="AX1734" s="606" t="s">
        <v>82</v>
      </c>
      <c r="AY1734" s="607" t="s">
        <v>197</v>
      </c>
    </row>
    <row r="1735" spans="2:51" s="606" customFormat="1">
      <c r="B1735" s="605"/>
      <c r="D1735" s="594" t="s">
        <v>205</v>
      </c>
      <c r="E1735" s="607" t="s">
        <v>5</v>
      </c>
      <c r="F1735" s="608" t="s">
        <v>2765</v>
      </c>
      <c r="H1735" s="609">
        <v>22.88</v>
      </c>
      <c r="L1735" s="605"/>
      <c r="M1735" s="610"/>
      <c r="N1735" s="611"/>
      <c r="O1735" s="611"/>
      <c r="P1735" s="611"/>
      <c r="Q1735" s="611"/>
      <c r="R1735" s="611"/>
      <c r="S1735" s="611"/>
      <c r="T1735" s="612"/>
      <c r="AT1735" s="607" t="s">
        <v>205</v>
      </c>
      <c r="AU1735" s="607" t="s">
        <v>89</v>
      </c>
      <c r="AV1735" s="606" t="s">
        <v>89</v>
      </c>
      <c r="AW1735" s="606" t="s">
        <v>43</v>
      </c>
      <c r="AX1735" s="606" t="s">
        <v>82</v>
      </c>
      <c r="AY1735" s="607" t="s">
        <v>197</v>
      </c>
    </row>
    <row r="1736" spans="2:51" s="606" customFormat="1">
      <c r="B1736" s="605"/>
      <c r="D1736" s="594" t="s">
        <v>205</v>
      </c>
      <c r="E1736" s="607" t="s">
        <v>5</v>
      </c>
      <c r="F1736" s="608" t="s">
        <v>2766</v>
      </c>
      <c r="H1736" s="609">
        <v>10.08</v>
      </c>
      <c r="L1736" s="605"/>
      <c r="M1736" s="610"/>
      <c r="N1736" s="611"/>
      <c r="O1736" s="611"/>
      <c r="P1736" s="611"/>
      <c r="Q1736" s="611"/>
      <c r="R1736" s="611"/>
      <c r="S1736" s="611"/>
      <c r="T1736" s="612"/>
      <c r="AT1736" s="607" t="s">
        <v>205</v>
      </c>
      <c r="AU1736" s="607" t="s">
        <v>89</v>
      </c>
      <c r="AV1736" s="606" t="s">
        <v>89</v>
      </c>
      <c r="AW1736" s="606" t="s">
        <v>43</v>
      </c>
      <c r="AX1736" s="606" t="s">
        <v>82</v>
      </c>
      <c r="AY1736" s="607" t="s">
        <v>197</v>
      </c>
    </row>
    <row r="1737" spans="2:51" s="606" customFormat="1">
      <c r="B1737" s="605"/>
      <c r="D1737" s="594" t="s">
        <v>205</v>
      </c>
      <c r="E1737" s="607" t="s">
        <v>5</v>
      </c>
      <c r="F1737" s="608" t="s">
        <v>2767</v>
      </c>
      <c r="H1737" s="609">
        <v>10.08</v>
      </c>
      <c r="L1737" s="605"/>
      <c r="M1737" s="610"/>
      <c r="N1737" s="611"/>
      <c r="O1737" s="611"/>
      <c r="P1737" s="611"/>
      <c r="Q1737" s="611"/>
      <c r="R1737" s="611"/>
      <c r="S1737" s="611"/>
      <c r="T1737" s="612"/>
      <c r="AT1737" s="607" t="s">
        <v>205</v>
      </c>
      <c r="AU1737" s="607" t="s">
        <v>89</v>
      </c>
      <c r="AV1737" s="606" t="s">
        <v>89</v>
      </c>
      <c r="AW1737" s="606" t="s">
        <v>43</v>
      </c>
      <c r="AX1737" s="606" t="s">
        <v>82</v>
      </c>
      <c r="AY1737" s="607" t="s">
        <v>197</v>
      </c>
    </row>
    <row r="1738" spans="2:51" s="606" customFormat="1">
      <c r="B1738" s="605"/>
      <c r="D1738" s="594" t="s">
        <v>205</v>
      </c>
      <c r="E1738" s="607" t="s">
        <v>5</v>
      </c>
      <c r="F1738" s="608" t="s">
        <v>2768</v>
      </c>
      <c r="H1738" s="609">
        <v>2.75</v>
      </c>
      <c r="L1738" s="605"/>
      <c r="M1738" s="610"/>
      <c r="N1738" s="611"/>
      <c r="O1738" s="611"/>
      <c r="P1738" s="611"/>
      <c r="Q1738" s="611"/>
      <c r="R1738" s="611"/>
      <c r="S1738" s="611"/>
      <c r="T1738" s="612"/>
      <c r="AT1738" s="607" t="s">
        <v>205</v>
      </c>
      <c r="AU1738" s="607" t="s">
        <v>89</v>
      </c>
      <c r="AV1738" s="606" t="s">
        <v>89</v>
      </c>
      <c r="AW1738" s="606" t="s">
        <v>43</v>
      </c>
      <c r="AX1738" s="606" t="s">
        <v>82</v>
      </c>
      <c r="AY1738" s="607" t="s">
        <v>197</v>
      </c>
    </row>
    <row r="1739" spans="2:51" s="606" customFormat="1">
      <c r="B1739" s="605"/>
      <c r="D1739" s="594" t="s">
        <v>205</v>
      </c>
      <c r="E1739" s="607" t="s">
        <v>5</v>
      </c>
      <c r="F1739" s="608" t="s">
        <v>2769</v>
      </c>
      <c r="H1739" s="609">
        <v>2.76</v>
      </c>
      <c r="L1739" s="605"/>
      <c r="M1739" s="610"/>
      <c r="N1739" s="611"/>
      <c r="O1739" s="611"/>
      <c r="P1739" s="611"/>
      <c r="Q1739" s="611"/>
      <c r="R1739" s="611"/>
      <c r="S1739" s="611"/>
      <c r="T1739" s="612"/>
      <c r="AT1739" s="607" t="s">
        <v>205</v>
      </c>
      <c r="AU1739" s="607" t="s">
        <v>89</v>
      </c>
      <c r="AV1739" s="606" t="s">
        <v>89</v>
      </c>
      <c r="AW1739" s="606" t="s">
        <v>43</v>
      </c>
      <c r="AX1739" s="606" t="s">
        <v>82</v>
      </c>
      <c r="AY1739" s="607" t="s">
        <v>197</v>
      </c>
    </row>
    <row r="1740" spans="2:51" s="606" customFormat="1">
      <c r="B1740" s="605"/>
      <c r="D1740" s="594" t="s">
        <v>205</v>
      </c>
      <c r="E1740" s="607" t="s">
        <v>5</v>
      </c>
      <c r="F1740" s="608" t="s">
        <v>2770</v>
      </c>
      <c r="H1740" s="609">
        <v>2.16</v>
      </c>
      <c r="L1740" s="605"/>
      <c r="M1740" s="610"/>
      <c r="N1740" s="611"/>
      <c r="O1740" s="611"/>
      <c r="P1740" s="611"/>
      <c r="Q1740" s="611"/>
      <c r="R1740" s="611"/>
      <c r="S1740" s="611"/>
      <c r="T1740" s="612"/>
      <c r="AT1740" s="607" t="s">
        <v>205</v>
      </c>
      <c r="AU1740" s="607" t="s">
        <v>89</v>
      </c>
      <c r="AV1740" s="606" t="s">
        <v>89</v>
      </c>
      <c r="AW1740" s="606" t="s">
        <v>43</v>
      </c>
      <c r="AX1740" s="606" t="s">
        <v>82</v>
      </c>
      <c r="AY1740" s="607" t="s">
        <v>197</v>
      </c>
    </row>
    <row r="1741" spans="2:51" s="606" customFormat="1">
      <c r="B1741" s="605"/>
      <c r="D1741" s="594" t="s">
        <v>205</v>
      </c>
      <c r="E1741" s="607" t="s">
        <v>5</v>
      </c>
      <c r="F1741" s="608" t="s">
        <v>2771</v>
      </c>
      <c r="H1741" s="609">
        <v>4.08</v>
      </c>
      <c r="L1741" s="605"/>
      <c r="M1741" s="610"/>
      <c r="N1741" s="611"/>
      <c r="O1741" s="611"/>
      <c r="P1741" s="611"/>
      <c r="Q1741" s="611"/>
      <c r="R1741" s="611"/>
      <c r="S1741" s="611"/>
      <c r="T1741" s="612"/>
      <c r="AT1741" s="607" t="s">
        <v>205</v>
      </c>
      <c r="AU1741" s="607" t="s">
        <v>89</v>
      </c>
      <c r="AV1741" s="606" t="s">
        <v>89</v>
      </c>
      <c r="AW1741" s="606" t="s">
        <v>43</v>
      </c>
      <c r="AX1741" s="606" t="s">
        <v>82</v>
      </c>
      <c r="AY1741" s="607" t="s">
        <v>197</v>
      </c>
    </row>
    <row r="1742" spans="2:51" s="606" customFormat="1">
      <c r="B1742" s="605"/>
      <c r="D1742" s="594" t="s">
        <v>205</v>
      </c>
      <c r="E1742" s="607" t="s">
        <v>5</v>
      </c>
      <c r="F1742" s="608" t="s">
        <v>2772</v>
      </c>
      <c r="H1742" s="609">
        <v>2.88</v>
      </c>
      <c r="L1742" s="605"/>
      <c r="M1742" s="610"/>
      <c r="N1742" s="611"/>
      <c r="O1742" s="611"/>
      <c r="P1742" s="611"/>
      <c r="Q1742" s="611"/>
      <c r="R1742" s="611"/>
      <c r="S1742" s="611"/>
      <c r="T1742" s="612"/>
      <c r="AT1742" s="607" t="s">
        <v>205</v>
      </c>
      <c r="AU1742" s="607" t="s">
        <v>89</v>
      </c>
      <c r="AV1742" s="606" t="s">
        <v>89</v>
      </c>
      <c r="AW1742" s="606" t="s">
        <v>43</v>
      </c>
      <c r="AX1742" s="606" t="s">
        <v>82</v>
      </c>
      <c r="AY1742" s="607" t="s">
        <v>197</v>
      </c>
    </row>
    <row r="1743" spans="2:51" s="606" customFormat="1">
      <c r="B1743" s="605"/>
      <c r="D1743" s="594" t="s">
        <v>205</v>
      </c>
      <c r="E1743" s="607" t="s">
        <v>5</v>
      </c>
      <c r="F1743" s="608" t="s">
        <v>2773</v>
      </c>
      <c r="H1743" s="609">
        <v>1.8</v>
      </c>
      <c r="L1743" s="605"/>
      <c r="M1743" s="610"/>
      <c r="N1743" s="611"/>
      <c r="O1743" s="611"/>
      <c r="P1743" s="611"/>
      <c r="Q1743" s="611"/>
      <c r="R1743" s="611"/>
      <c r="S1743" s="611"/>
      <c r="T1743" s="612"/>
      <c r="AT1743" s="607" t="s">
        <v>205</v>
      </c>
      <c r="AU1743" s="607" t="s">
        <v>89</v>
      </c>
      <c r="AV1743" s="606" t="s">
        <v>89</v>
      </c>
      <c r="AW1743" s="606" t="s">
        <v>43</v>
      </c>
      <c r="AX1743" s="606" t="s">
        <v>82</v>
      </c>
      <c r="AY1743" s="607" t="s">
        <v>197</v>
      </c>
    </row>
    <row r="1744" spans="2:51" s="606" customFormat="1">
      <c r="B1744" s="605"/>
      <c r="D1744" s="594" t="s">
        <v>205</v>
      </c>
      <c r="E1744" s="607" t="s">
        <v>5</v>
      </c>
      <c r="F1744" s="608" t="s">
        <v>2774</v>
      </c>
      <c r="H1744" s="609">
        <v>1.8</v>
      </c>
      <c r="L1744" s="605"/>
      <c r="M1744" s="610"/>
      <c r="N1744" s="611"/>
      <c r="O1744" s="611"/>
      <c r="P1744" s="611"/>
      <c r="Q1744" s="611"/>
      <c r="R1744" s="611"/>
      <c r="S1744" s="611"/>
      <c r="T1744" s="612"/>
      <c r="AT1744" s="607" t="s">
        <v>205</v>
      </c>
      <c r="AU1744" s="607" t="s">
        <v>89</v>
      </c>
      <c r="AV1744" s="606" t="s">
        <v>89</v>
      </c>
      <c r="AW1744" s="606" t="s">
        <v>43</v>
      </c>
      <c r="AX1744" s="606" t="s">
        <v>82</v>
      </c>
      <c r="AY1744" s="607" t="s">
        <v>197</v>
      </c>
    </row>
    <row r="1745" spans="2:65" s="606" customFormat="1">
      <c r="B1745" s="605"/>
      <c r="D1745" s="594" t="s">
        <v>205</v>
      </c>
      <c r="E1745" s="607" t="s">
        <v>5</v>
      </c>
      <c r="F1745" s="608" t="s">
        <v>2775</v>
      </c>
      <c r="H1745" s="609">
        <v>1.1000000000000001</v>
      </c>
      <c r="L1745" s="605"/>
      <c r="M1745" s="610"/>
      <c r="N1745" s="611"/>
      <c r="O1745" s="611"/>
      <c r="P1745" s="611"/>
      <c r="Q1745" s="611"/>
      <c r="R1745" s="611"/>
      <c r="S1745" s="611"/>
      <c r="T1745" s="612"/>
      <c r="AT1745" s="607" t="s">
        <v>205</v>
      </c>
      <c r="AU1745" s="607" t="s">
        <v>89</v>
      </c>
      <c r="AV1745" s="606" t="s">
        <v>89</v>
      </c>
      <c r="AW1745" s="606" t="s">
        <v>43</v>
      </c>
      <c r="AX1745" s="606" t="s">
        <v>82</v>
      </c>
      <c r="AY1745" s="607" t="s">
        <v>197</v>
      </c>
    </row>
    <row r="1746" spans="2:65" s="606" customFormat="1">
      <c r="B1746" s="605"/>
      <c r="D1746" s="594" t="s">
        <v>205</v>
      </c>
      <c r="E1746" s="607" t="s">
        <v>5</v>
      </c>
      <c r="F1746" s="608" t="s">
        <v>2776</v>
      </c>
      <c r="H1746" s="609">
        <v>1</v>
      </c>
      <c r="L1746" s="605"/>
      <c r="M1746" s="610"/>
      <c r="N1746" s="611"/>
      <c r="O1746" s="611"/>
      <c r="P1746" s="611"/>
      <c r="Q1746" s="611"/>
      <c r="R1746" s="611"/>
      <c r="S1746" s="611"/>
      <c r="T1746" s="612"/>
      <c r="AT1746" s="607" t="s">
        <v>205</v>
      </c>
      <c r="AU1746" s="607" t="s">
        <v>89</v>
      </c>
      <c r="AV1746" s="606" t="s">
        <v>89</v>
      </c>
      <c r="AW1746" s="606" t="s">
        <v>43</v>
      </c>
      <c r="AX1746" s="606" t="s">
        <v>82</v>
      </c>
      <c r="AY1746" s="607" t="s">
        <v>197</v>
      </c>
    </row>
    <row r="1747" spans="2:65" s="606" customFormat="1">
      <c r="B1747" s="605"/>
      <c r="D1747" s="594" t="s">
        <v>205</v>
      </c>
      <c r="E1747" s="607" t="s">
        <v>5</v>
      </c>
      <c r="F1747" s="608" t="s">
        <v>2777</v>
      </c>
      <c r="H1747" s="609">
        <v>1</v>
      </c>
      <c r="L1747" s="605"/>
      <c r="M1747" s="610"/>
      <c r="N1747" s="611"/>
      <c r="O1747" s="611"/>
      <c r="P1747" s="611"/>
      <c r="Q1747" s="611"/>
      <c r="R1747" s="611"/>
      <c r="S1747" s="611"/>
      <c r="T1747" s="612"/>
      <c r="AT1747" s="607" t="s">
        <v>205</v>
      </c>
      <c r="AU1747" s="607" t="s">
        <v>89</v>
      </c>
      <c r="AV1747" s="606" t="s">
        <v>89</v>
      </c>
      <c r="AW1747" s="606" t="s">
        <v>43</v>
      </c>
      <c r="AX1747" s="606" t="s">
        <v>82</v>
      </c>
      <c r="AY1747" s="607" t="s">
        <v>197</v>
      </c>
    </row>
    <row r="1748" spans="2:65" s="606" customFormat="1">
      <c r="B1748" s="605"/>
      <c r="D1748" s="594" t="s">
        <v>205</v>
      </c>
      <c r="E1748" s="607" t="s">
        <v>5</v>
      </c>
      <c r="F1748" s="608" t="s">
        <v>2778</v>
      </c>
      <c r="H1748" s="609">
        <v>0.9</v>
      </c>
      <c r="L1748" s="605"/>
      <c r="M1748" s="610"/>
      <c r="N1748" s="611"/>
      <c r="O1748" s="611"/>
      <c r="P1748" s="611"/>
      <c r="Q1748" s="611"/>
      <c r="R1748" s="611"/>
      <c r="S1748" s="611"/>
      <c r="T1748" s="612"/>
      <c r="AT1748" s="607" t="s">
        <v>205</v>
      </c>
      <c r="AU1748" s="607" t="s">
        <v>89</v>
      </c>
      <c r="AV1748" s="606" t="s">
        <v>89</v>
      </c>
      <c r="AW1748" s="606" t="s">
        <v>43</v>
      </c>
      <c r="AX1748" s="606" t="s">
        <v>82</v>
      </c>
      <c r="AY1748" s="607" t="s">
        <v>197</v>
      </c>
    </row>
    <row r="1749" spans="2:65" s="606" customFormat="1">
      <c r="B1749" s="605"/>
      <c r="D1749" s="594" t="s">
        <v>205</v>
      </c>
      <c r="E1749" s="607" t="s">
        <v>5</v>
      </c>
      <c r="F1749" s="608" t="s">
        <v>2779</v>
      </c>
      <c r="H1749" s="609">
        <v>1</v>
      </c>
      <c r="L1749" s="605"/>
      <c r="M1749" s="610"/>
      <c r="N1749" s="611"/>
      <c r="O1749" s="611"/>
      <c r="P1749" s="611"/>
      <c r="Q1749" s="611"/>
      <c r="R1749" s="611"/>
      <c r="S1749" s="611"/>
      <c r="T1749" s="612"/>
      <c r="AT1749" s="607" t="s">
        <v>205</v>
      </c>
      <c r="AU1749" s="607" t="s">
        <v>89</v>
      </c>
      <c r="AV1749" s="606" t="s">
        <v>89</v>
      </c>
      <c r="AW1749" s="606" t="s">
        <v>43</v>
      </c>
      <c r="AX1749" s="606" t="s">
        <v>82</v>
      </c>
      <c r="AY1749" s="607" t="s">
        <v>197</v>
      </c>
    </row>
    <row r="1750" spans="2:65" s="606" customFormat="1">
      <c r="B1750" s="605"/>
      <c r="D1750" s="594" t="s">
        <v>205</v>
      </c>
      <c r="E1750" s="607" t="s">
        <v>5</v>
      </c>
      <c r="F1750" s="608" t="s">
        <v>2780</v>
      </c>
      <c r="H1750" s="609">
        <v>0.82499999999999996</v>
      </c>
      <c r="L1750" s="605"/>
      <c r="M1750" s="610"/>
      <c r="N1750" s="611"/>
      <c r="O1750" s="611"/>
      <c r="P1750" s="611"/>
      <c r="Q1750" s="611"/>
      <c r="R1750" s="611"/>
      <c r="S1750" s="611"/>
      <c r="T1750" s="612"/>
      <c r="AT1750" s="607" t="s">
        <v>205</v>
      </c>
      <c r="AU1750" s="607" t="s">
        <v>89</v>
      </c>
      <c r="AV1750" s="606" t="s">
        <v>89</v>
      </c>
      <c r="AW1750" s="606" t="s">
        <v>43</v>
      </c>
      <c r="AX1750" s="606" t="s">
        <v>82</v>
      </c>
      <c r="AY1750" s="607" t="s">
        <v>197</v>
      </c>
    </row>
    <row r="1751" spans="2:65" s="606" customFormat="1">
      <c r="B1751" s="605"/>
      <c r="D1751" s="594" t="s">
        <v>205</v>
      </c>
      <c r="E1751" s="607" t="s">
        <v>5</v>
      </c>
      <c r="F1751" s="608" t="s">
        <v>2781</v>
      </c>
      <c r="H1751" s="609">
        <v>0.6</v>
      </c>
      <c r="L1751" s="605"/>
      <c r="M1751" s="610"/>
      <c r="N1751" s="611"/>
      <c r="O1751" s="611"/>
      <c r="P1751" s="611"/>
      <c r="Q1751" s="611"/>
      <c r="R1751" s="611"/>
      <c r="S1751" s="611"/>
      <c r="T1751" s="612"/>
      <c r="AT1751" s="607" t="s">
        <v>205</v>
      </c>
      <c r="AU1751" s="607" t="s">
        <v>89</v>
      </c>
      <c r="AV1751" s="606" t="s">
        <v>89</v>
      </c>
      <c r="AW1751" s="606" t="s">
        <v>43</v>
      </c>
      <c r="AX1751" s="606" t="s">
        <v>82</v>
      </c>
      <c r="AY1751" s="607" t="s">
        <v>197</v>
      </c>
    </row>
    <row r="1752" spans="2:65" s="606" customFormat="1">
      <c r="B1752" s="605"/>
      <c r="D1752" s="594" t="s">
        <v>205</v>
      </c>
      <c r="E1752" s="607" t="s">
        <v>5</v>
      </c>
      <c r="F1752" s="608" t="s">
        <v>2782</v>
      </c>
      <c r="H1752" s="609">
        <v>1.1000000000000001</v>
      </c>
      <c r="L1752" s="605"/>
      <c r="M1752" s="610"/>
      <c r="N1752" s="611"/>
      <c r="O1752" s="611"/>
      <c r="P1752" s="611"/>
      <c r="Q1752" s="611"/>
      <c r="R1752" s="611"/>
      <c r="S1752" s="611"/>
      <c r="T1752" s="612"/>
      <c r="AT1752" s="607" t="s">
        <v>205</v>
      </c>
      <c r="AU1752" s="607" t="s">
        <v>89</v>
      </c>
      <c r="AV1752" s="606" t="s">
        <v>89</v>
      </c>
      <c r="AW1752" s="606" t="s">
        <v>43</v>
      </c>
      <c r="AX1752" s="606" t="s">
        <v>82</v>
      </c>
      <c r="AY1752" s="607" t="s">
        <v>197</v>
      </c>
    </row>
    <row r="1753" spans="2:65" s="606" customFormat="1">
      <c r="B1753" s="605"/>
      <c r="D1753" s="594" t="s">
        <v>205</v>
      </c>
      <c r="E1753" s="607" t="s">
        <v>5</v>
      </c>
      <c r="F1753" s="608" t="s">
        <v>2783</v>
      </c>
      <c r="H1753" s="609">
        <v>0.82</v>
      </c>
      <c r="L1753" s="605"/>
      <c r="M1753" s="610"/>
      <c r="N1753" s="611"/>
      <c r="O1753" s="611"/>
      <c r="P1753" s="611"/>
      <c r="Q1753" s="611"/>
      <c r="R1753" s="611"/>
      <c r="S1753" s="611"/>
      <c r="T1753" s="612"/>
      <c r="AT1753" s="607" t="s">
        <v>205</v>
      </c>
      <c r="AU1753" s="607" t="s">
        <v>89</v>
      </c>
      <c r="AV1753" s="606" t="s">
        <v>89</v>
      </c>
      <c r="AW1753" s="606" t="s">
        <v>43</v>
      </c>
      <c r="AX1753" s="606" t="s">
        <v>82</v>
      </c>
      <c r="AY1753" s="607" t="s">
        <v>197</v>
      </c>
    </row>
    <row r="1754" spans="2:65" s="606" customFormat="1">
      <c r="B1754" s="605"/>
      <c r="D1754" s="594" t="s">
        <v>205</v>
      </c>
      <c r="E1754" s="607" t="s">
        <v>5</v>
      </c>
      <c r="F1754" s="608" t="s">
        <v>2784</v>
      </c>
      <c r="H1754" s="609">
        <v>1</v>
      </c>
      <c r="L1754" s="605"/>
      <c r="M1754" s="610"/>
      <c r="N1754" s="611"/>
      <c r="O1754" s="611"/>
      <c r="P1754" s="611"/>
      <c r="Q1754" s="611"/>
      <c r="R1754" s="611"/>
      <c r="S1754" s="611"/>
      <c r="T1754" s="612"/>
      <c r="AT1754" s="607" t="s">
        <v>205</v>
      </c>
      <c r="AU1754" s="607" t="s">
        <v>89</v>
      </c>
      <c r="AV1754" s="606" t="s">
        <v>89</v>
      </c>
      <c r="AW1754" s="606" t="s">
        <v>43</v>
      </c>
      <c r="AX1754" s="606" t="s">
        <v>82</v>
      </c>
      <c r="AY1754" s="607" t="s">
        <v>197</v>
      </c>
    </row>
    <row r="1755" spans="2:65" s="622" customFormat="1">
      <c r="B1755" s="621"/>
      <c r="D1755" s="594" t="s">
        <v>205</v>
      </c>
      <c r="E1755" s="623" t="s">
        <v>5</v>
      </c>
      <c r="F1755" s="624" t="s">
        <v>2055</v>
      </c>
      <c r="H1755" s="625">
        <v>124.675</v>
      </c>
      <c r="L1755" s="621"/>
      <c r="M1755" s="626"/>
      <c r="N1755" s="627"/>
      <c r="O1755" s="627"/>
      <c r="P1755" s="627"/>
      <c r="Q1755" s="627"/>
      <c r="R1755" s="627"/>
      <c r="S1755" s="627"/>
      <c r="T1755" s="628"/>
      <c r="AT1755" s="623" t="s">
        <v>205</v>
      </c>
      <c r="AU1755" s="623" t="s">
        <v>89</v>
      </c>
      <c r="AV1755" s="622" t="s">
        <v>114</v>
      </c>
      <c r="AW1755" s="622" t="s">
        <v>43</v>
      </c>
      <c r="AX1755" s="622" t="s">
        <v>82</v>
      </c>
      <c r="AY1755" s="623" t="s">
        <v>197</v>
      </c>
    </row>
    <row r="1756" spans="2:65" s="614" customFormat="1">
      <c r="B1756" s="613"/>
      <c r="D1756" s="594" t="s">
        <v>205</v>
      </c>
      <c r="E1756" s="615" t="s">
        <v>5</v>
      </c>
      <c r="F1756" s="616" t="s">
        <v>210</v>
      </c>
      <c r="H1756" s="617">
        <v>4908.5990000000002</v>
      </c>
      <c r="L1756" s="613"/>
      <c r="M1756" s="618"/>
      <c r="N1756" s="619"/>
      <c r="O1756" s="619"/>
      <c r="P1756" s="619"/>
      <c r="Q1756" s="619"/>
      <c r="R1756" s="619"/>
      <c r="S1756" s="619"/>
      <c r="T1756" s="620"/>
      <c r="AT1756" s="615" t="s">
        <v>205</v>
      </c>
      <c r="AU1756" s="615" t="s">
        <v>89</v>
      </c>
      <c r="AV1756" s="614" t="s">
        <v>129</v>
      </c>
      <c r="AW1756" s="614" t="s">
        <v>43</v>
      </c>
      <c r="AX1756" s="614" t="s">
        <v>11</v>
      </c>
      <c r="AY1756" s="615" t="s">
        <v>197</v>
      </c>
    </row>
    <row r="1757" spans="2:65" s="492" customFormat="1" ht="25.5" customHeight="1">
      <c r="B1757" s="493"/>
      <c r="C1757" s="572" t="s">
        <v>1926</v>
      </c>
      <c r="D1757" s="572" t="s">
        <v>199</v>
      </c>
      <c r="E1757" s="573" t="s">
        <v>2802</v>
      </c>
      <c r="F1757" s="574" t="s">
        <v>2803</v>
      </c>
      <c r="G1757" s="575" t="s">
        <v>290</v>
      </c>
      <c r="H1757" s="576">
        <v>804.08299999999997</v>
      </c>
      <c r="I1757" s="7"/>
      <c r="J1757" s="577">
        <f>ROUND(I1757*H1757,0)</f>
        <v>0</v>
      </c>
      <c r="K1757" s="574" t="s">
        <v>203</v>
      </c>
      <c r="L1757" s="493"/>
      <c r="M1757" s="578" t="s">
        <v>5</v>
      </c>
      <c r="N1757" s="579" t="s">
        <v>53</v>
      </c>
      <c r="O1757" s="494"/>
      <c r="P1757" s="580">
        <f>O1757*H1757</f>
        <v>0</v>
      </c>
      <c r="Q1757" s="580">
        <v>3.7999999999999999E-2</v>
      </c>
      <c r="R1757" s="580">
        <f>Q1757*H1757</f>
        <v>30.555153999999998</v>
      </c>
      <c r="S1757" s="580">
        <v>0</v>
      </c>
      <c r="T1757" s="581">
        <f>S1757*H1757</f>
        <v>0</v>
      </c>
      <c r="AR1757" s="482" t="s">
        <v>129</v>
      </c>
      <c r="AT1757" s="482" t="s">
        <v>199</v>
      </c>
      <c r="AU1757" s="482" t="s">
        <v>89</v>
      </c>
      <c r="AY1757" s="482" t="s">
        <v>197</v>
      </c>
      <c r="BE1757" s="582">
        <f>IF(N1757="základní",J1757,0)</f>
        <v>0</v>
      </c>
      <c r="BF1757" s="582">
        <f>IF(N1757="snížená",J1757,0)</f>
        <v>0</v>
      </c>
      <c r="BG1757" s="582">
        <f>IF(N1757="zákl. přenesená",J1757,0)</f>
        <v>0</v>
      </c>
      <c r="BH1757" s="582">
        <f>IF(N1757="sníž. přenesená",J1757,0)</f>
        <v>0</v>
      </c>
      <c r="BI1757" s="582">
        <f>IF(N1757="nulová",J1757,0)</f>
        <v>0</v>
      </c>
      <c r="BJ1757" s="482" t="s">
        <v>11</v>
      </c>
      <c r="BK1757" s="582">
        <f>ROUND(I1757*H1757,0)</f>
        <v>0</v>
      </c>
      <c r="BL1757" s="482" t="s">
        <v>129</v>
      </c>
      <c r="BM1757" s="482" t="s">
        <v>2804</v>
      </c>
    </row>
    <row r="1758" spans="2:65" s="492" customFormat="1" ht="175.5">
      <c r="B1758" s="493"/>
      <c r="D1758" s="594" t="s">
        <v>257</v>
      </c>
      <c r="F1758" s="595" t="s">
        <v>2805</v>
      </c>
      <c r="L1758" s="493"/>
      <c r="M1758" s="596"/>
      <c r="N1758" s="494"/>
      <c r="O1758" s="494"/>
      <c r="P1758" s="494"/>
      <c r="Q1758" s="494"/>
      <c r="R1758" s="494"/>
      <c r="S1758" s="494"/>
      <c r="T1758" s="597"/>
      <c r="AT1758" s="482" t="s">
        <v>257</v>
      </c>
      <c r="AU1758" s="482" t="s">
        <v>89</v>
      </c>
    </row>
    <row r="1759" spans="2:65" s="599" customFormat="1">
      <c r="B1759" s="598"/>
      <c r="D1759" s="594" t="s">
        <v>205</v>
      </c>
      <c r="E1759" s="600" t="s">
        <v>5</v>
      </c>
      <c r="F1759" s="601" t="s">
        <v>215</v>
      </c>
      <c r="H1759" s="600" t="s">
        <v>5</v>
      </c>
      <c r="L1759" s="598"/>
      <c r="M1759" s="602"/>
      <c r="N1759" s="603"/>
      <c r="O1759" s="603"/>
      <c r="P1759" s="603"/>
      <c r="Q1759" s="603"/>
      <c r="R1759" s="603"/>
      <c r="S1759" s="603"/>
      <c r="T1759" s="604"/>
      <c r="AT1759" s="600" t="s">
        <v>205</v>
      </c>
      <c r="AU1759" s="600" t="s">
        <v>89</v>
      </c>
      <c r="AV1759" s="599" t="s">
        <v>11</v>
      </c>
      <c r="AW1759" s="599" t="s">
        <v>43</v>
      </c>
      <c r="AX1759" s="599" t="s">
        <v>82</v>
      </c>
      <c r="AY1759" s="600" t="s">
        <v>197</v>
      </c>
    </row>
    <row r="1760" spans="2:65" s="599" customFormat="1">
      <c r="B1760" s="598"/>
      <c r="D1760" s="594" t="s">
        <v>205</v>
      </c>
      <c r="E1760" s="600" t="s">
        <v>5</v>
      </c>
      <c r="F1760" s="601" t="s">
        <v>953</v>
      </c>
      <c r="H1760" s="600" t="s">
        <v>5</v>
      </c>
      <c r="L1760" s="598"/>
      <c r="M1760" s="602"/>
      <c r="N1760" s="603"/>
      <c r="O1760" s="603"/>
      <c r="P1760" s="603"/>
      <c r="Q1760" s="603"/>
      <c r="R1760" s="603"/>
      <c r="S1760" s="603"/>
      <c r="T1760" s="604"/>
      <c r="AT1760" s="600" t="s">
        <v>205</v>
      </c>
      <c r="AU1760" s="600" t="s">
        <v>89</v>
      </c>
      <c r="AV1760" s="599" t="s">
        <v>11</v>
      </c>
      <c r="AW1760" s="599" t="s">
        <v>43</v>
      </c>
      <c r="AX1760" s="599" t="s">
        <v>82</v>
      </c>
      <c r="AY1760" s="600" t="s">
        <v>197</v>
      </c>
    </row>
    <row r="1761" spans="2:51" s="606" customFormat="1">
      <c r="B1761" s="605"/>
      <c r="D1761" s="594" t="s">
        <v>205</v>
      </c>
      <c r="E1761" s="607" t="s">
        <v>5</v>
      </c>
      <c r="F1761" s="608" t="s">
        <v>954</v>
      </c>
      <c r="H1761" s="609">
        <v>205.45599999999999</v>
      </c>
      <c r="L1761" s="605"/>
      <c r="M1761" s="610"/>
      <c r="N1761" s="611"/>
      <c r="O1761" s="611"/>
      <c r="P1761" s="611"/>
      <c r="Q1761" s="611"/>
      <c r="R1761" s="611"/>
      <c r="S1761" s="611"/>
      <c r="T1761" s="612"/>
      <c r="AT1761" s="607" t="s">
        <v>205</v>
      </c>
      <c r="AU1761" s="607" t="s">
        <v>89</v>
      </c>
      <c r="AV1761" s="606" t="s">
        <v>89</v>
      </c>
      <c r="AW1761" s="606" t="s">
        <v>43</v>
      </c>
      <c r="AX1761" s="606" t="s">
        <v>82</v>
      </c>
      <c r="AY1761" s="607" t="s">
        <v>197</v>
      </c>
    </row>
    <row r="1762" spans="2:51" s="599" customFormat="1">
      <c r="B1762" s="598"/>
      <c r="D1762" s="594" t="s">
        <v>205</v>
      </c>
      <c r="E1762" s="600" t="s">
        <v>5</v>
      </c>
      <c r="F1762" s="601" t="s">
        <v>955</v>
      </c>
      <c r="H1762" s="600" t="s">
        <v>5</v>
      </c>
      <c r="L1762" s="598"/>
      <c r="M1762" s="602"/>
      <c r="N1762" s="603"/>
      <c r="O1762" s="603"/>
      <c r="P1762" s="603"/>
      <c r="Q1762" s="603"/>
      <c r="R1762" s="603"/>
      <c r="S1762" s="603"/>
      <c r="T1762" s="604"/>
      <c r="AT1762" s="600" t="s">
        <v>205</v>
      </c>
      <c r="AU1762" s="600" t="s">
        <v>89</v>
      </c>
      <c r="AV1762" s="599" t="s">
        <v>11</v>
      </c>
      <c r="AW1762" s="599" t="s">
        <v>43</v>
      </c>
      <c r="AX1762" s="599" t="s">
        <v>82</v>
      </c>
      <c r="AY1762" s="600" t="s">
        <v>197</v>
      </c>
    </row>
    <row r="1763" spans="2:51" s="606" customFormat="1">
      <c r="B1763" s="605"/>
      <c r="D1763" s="594" t="s">
        <v>205</v>
      </c>
      <c r="E1763" s="607" t="s">
        <v>5</v>
      </c>
      <c r="F1763" s="608" t="s">
        <v>956</v>
      </c>
      <c r="H1763" s="609">
        <v>61.061999999999998</v>
      </c>
      <c r="L1763" s="605"/>
      <c r="M1763" s="610"/>
      <c r="N1763" s="611"/>
      <c r="O1763" s="611"/>
      <c r="P1763" s="611"/>
      <c r="Q1763" s="611"/>
      <c r="R1763" s="611"/>
      <c r="S1763" s="611"/>
      <c r="T1763" s="612"/>
      <c r="AT1763" s="607" t="s">
        <v>205</v>
      </c>
      <c r="AU1763" s="607" t="s">
        <v>89</v>
      </c>
      <c r="AV1763" s="606" t="s">
        <v>89</v>
      </c>
      <c r="AW1763" s="606" t="s">
        <v>43</v>
      </c>
      <c r="AX1763" s="606" t="s">
        <v>82</v>
      </c>
      <c r="AY1763" s="607" t="s">
        <v>197</v>
      </c>
    </row>
    <row r="1764" spans="2:51" s="599" customFormat="1">
      <c r="B1764" s="598"/>
      <c r="D1764" s="594" t="s">
        <v>205</v>
      </c>
      <c r="E1764" s="600" t="s">
        <v>5</v>
      </c>
      <c r="F1764" s="601" t="s">
        <v>957</v>
      </c>
      <c r="H1764" s="600" t="s">
        <v>5</v>
      </c>
      <c r="L1764" s="598"/>
      <c r="M1764" s="602"/>
      <c r="N1764" s="603"/>
      <c r="O1764" s="603"/>
      <c r="P1764" s="603"/>
      <c r="Q1764" s="603"/>
      <c r="R1764" s="603"/>
      <c r="S1764" s="603"/>
      <c r="T1764" s="604"/>
      <c r="AT1764" s="600" t="s">
        <v>205</v>
      </c>
      <c r="AU1764" s="600" t="s">
        <v>89</v>
      </c>
      <c r="AV1764" s="599" t="s">
        <v>11</v>
      </c>
      <c r="AW1764" s="599" t="s">
        <v>43</v>
      </c>
      <c r="AX1764" s="599" t="s">
        <v>82</v>
      </c>
      <c r="AY1764" s="600" t="s">
        <v>197</v>
      </c>
    </row>
    <row r="1765" spans="2:51" s="606" customFormat="1">
      <c r="B1765" s="605"/>
      <c r="D1765" s="594" t="s">
        <v>205</v>
      </c>
      <c r="E1765" s="607" t="s">
        <v>5</v>
      </c>
      <c r="F1765" s="608" t="s">
        <v>958</v>
      </c>
      <c r="H1765" s="609">
        <v>153.36500000000001</v>
      </c>
      <c r="L1765" s="605"/>
      <c r="M1765" s="610"/>
      <c r="N1765" s="611"/>
      <c r="O1765" s="611"/>
      <c r="P1765" s="611"/>
      <c r="Q1765" s="611"/>
      <c r="R1765" s="611"/>
      <c r="S1765" s="611"/>
      <c r="T1765" s="612"/>
      <c r="AT1765" s="607" t="s">
        <v>205</v>
      </c>
      <c r="AU1765" s="607" t="s">
        <v>89</v>
      </c>
      <c r="AV1765" s="606" t="s">
        <v>89</v>
      </c>
      <c r="AW1765" s="606" t="s">
        <v>43</v>
      </c>
      <c r="AX1765" s="606" t="s">
        <v>82</v>
      </c>
      <c r="AY1765" s="607" t="s">
        <v>197</v>
      </c>
    </row>
    <row r="1766" spans="2:51" s="599" customFormat="1">
      <c r="B1766" s="598"/>
      <c r="D1766" s="594" t="s">
        <v>205</v>
      </c>
      <c r="E1766" s="600" t="s">
        <v>5</v>
      </c>
      <c r="F1766" s="601" t="s">
        <v>959</v>
      </c>
      <c r="H1766" s="600" t="s">
        <v>5</v>
      </c>
      <c r="L1766" s="598"/>
      <c r="M1766" s="602"/>
      <c r="N1766" s="603"/>
      <c r="O1766" s="603"/>
      <c r="P1766" s="603"/>
      <c r="Q1766" s="603"/>
      <c r="R1766" s="603"/>
      <c r="S1766" s="603"/>
      <c r="T1766" s="604"/>
      <c r="AT1766" s="600" t="s">
        <v>205</v>
      </c>
      <c r="AU1766" s="600" t="s">
        <v>89</v>
      </c>
      <c r="AV1766" s="599" t="s">
        <v>11</v>
      </c>
      <c r="AW1766" s="599" t="s">
        <v>43</v>
      </c>
      <c r="AX1766" s="599" t="s">
        <v>82</v>
      </c>
      <c r="AY1766" s="600" t="s">
        <v>197</v>
      </c>
    </row>
    <row r="1767" spans="2:51" s="606" customFormat="1">
      <c r="B1767" s="605"/>
      <c r="D1767" s="594" t="s">
        <v>205</v>
      </c>
      <c r="E1767" s="607" t="s">
        <v>5</v>
      </c>
      <c r="F1767" s="608" t="s">
        <v>960</v>
      </c>
      <c r="H1767" s="609">
        <v>60.401000000000003</v>
      </c>
      <c r="L1767" s="605"/>
      <c r="M1767" s="610"/>
      <c r="N1767" s="611"/>
      <c r="O1767" s="611"/>
      <c r="P1767" s="611"/>
      <c r="Q1767" s="611"/>
      <c r="R1767" s="611"/>
      <c r="S1767" s="611"/>
      <c r="T1767" s="612"/>
      <c r="AT1767" s="607" t="s">
        <v>205</v>
      </c>
      <c r="AU1767" s="607" t="s">
        <v>89</v>
      </c>
      <c r="AV1767" s="606" t="s">
        <v>89</v>
      </c>
      <c r="AW1767" s="606" t="s">
        <v>43</v>
      </c>
      <c r="AX1767" s="606" t="s">
        <v>82</v>
      </c>
      <c r="AY1767" s="607" t="s">
        <v>197</v>
      </c>
    </row>
    <row r="1768" spans="2:51" s="599" customFormat="1">
      <c r="B1768" s="598"/>
      <c r="D1768" s="594" t="s">
        <v>205</v>
      </c>
      <c r="E1768" s="600" t="s">
        <v>5</v>
      </c>
      <c r="F1768" s="601" t="s">
        <v>961</v>
      </c>
      <c r="H1768" s="600" t="s">
        <v>5</v>
      </c>
      <c r="L1768" s="598"/>
      <c r="M1768" s="602"/>
      <c r="N1768" s="603"/>
      <c r="O1768" s="603"/>
      <c r="P1768" s="603"/>
      <c r="Q1768" s="603"/>
      <c r="R1768" s="603"/>
      <c r="S1768" s="603"/>
      <c r="T1768" s="604"/>
      <c r="AT1768" s="600" t="s">
        <v>205</v>
      </c>
      <c r="AU1768" s="600" t="s">
        <v>89</v>
      </c>
      <c r="AV1768" s="599" t="s">
        <v>11</v>
      </c>
      <c r="AW1768" s="599" t="s">
        <v>43</v>
      </c>
      <c r="AX1768" s="599" t="s">
        <v>82</v>
      </c>
      <c r="AY1768" s="600" t="s">
        <v>197</v>
      </c>
    </row>
    <row r="1769" spans="2:51" s="606" customFormat="1">
      <c r="B1769" s="605"/>
      <c r="D1769" s="594" t="s">
        <v>205</v>
      </c>
      <c r="E1769" s="607" t="s">
        <v>5</v>
      </c>
      <c r="F1769" s="608" t="s">
        <v>962</v>
      </c>
      <c r="H1769" s="609">
        <v>49.987000000000002</v>
      </c>
      <c r="L1769" s="605"/>
      <c r="M1769" s="610"/>
      <c r="N1769" s="611"/>
      <c r="O1769" s="611"/>
      <c r="P1769" s="611"/>
      <c r="Q1769" s="611"/>
      <c r="R1769" s="611"/>
      <c r="S1769" s="611"/>
      <c r="T1769" s="612"/>
      <c r="AT1769" s="607" t="s">
        <v>205</v>
      </c>
      <c r="AU1769" s="607" t="s">
        <v>89</v>
      </c>
      <c r="AV1769" s="606" t="s">
        <v>89</v>
      </c>
      <c r="AW1769" s="606" t="s">
        <v>43</v>
      </c>
      <c r="AX1769" s="606" t="s">
        <v>82</v>
      </c>
      <c r="AY1769" s="607" t="s">
        <v>197</v>
      </c>
    </row>
    <row r="1770" spans="2:51" s="599" customFormat="1">
      <c r="B1770" s="598"/>
      <c r="D1770" s="594" t="s">
        <v>205</v>
      </c>
      <c r="E1770" s="600" t="s">
        <v>5</v>
      </c>
      <c r="F1770" s="601" t="s">
        <v>963</v>
      </c>
      <c r="H1770" s="600" t="s">
        <v>5</v>
      </c>
      <c r="L1770" s="598"/>
      <c r="M1770" s="602"/>
      <c r="N1770" s="603"/>
      <c r="O1770" s="603"/>
      <c r="P1770" s="603"/>
      <c r="Q1770" s="603"/>
      <c r="R1770" s="603"/>
      <c r="S1770" s="603"/>
      <c r="T1770" s="604"/>
      <c r="AT1770" s="600" t="s">
        <v>205</v>
      </c>
      <c r="AU1770" s="600" t="s">
        <v>89</v>
      </c>
      <c r="AV1770" s="599" t="s">
        <v>11</v>
      </c>
      <c r="AW1770" s="599" t="s">
        <v>43</v>
      </c>
      <c r="AX1770" s="599" t="s">
        <v>82</v>
      </c>
      <c r="AY1770" s="600" t="s">
        <v>197</v>
      </c>
    </row>
    <row r="1771" spans="2:51" s="606" customFormat="1">
      <c r="B1771" s="605"/>
      <c r="D1771" s="594" t="s">
        <v>205</v>
      </c>
      <c r="E1771" s="607" t="s">
        <v>5</v>
      </c>
      <c r="F1771" s="608" t="s">
        <v>964</v>
      </c>
      <c r="H1771" s="609">
        <v>57.353000000000002</v>
      </c>
      <c r="L1771" s="605"/>
      <c r="M1771" s="610"/>
      <c r="N1771" s="611"/>
      <c r="O1771" s="611"/>
      <c r="P1771" s="611"/>
      <c r="Q1771" s="611"/>
      <c r="R1771" s="611"/>
      <c r="S1771" s="611"/>
      <c r="T1771" s="612"/>
      <c r="AT1771" s="607" t="s">
        <v>205</v>
      </c>
      <c r="AU1771" s="607" t="s">
        <v>89</v>
      </c>
      <c r="AV1771" s="606" t="s">
        <v>89</v>
      </c>
      <c r="AW1771" s="606" t="s">
        <v>43</v>
      </c>
      <c r="AX1771" s="606" t="s">
        <v>82</v>
      </c>
      <c r="AY1771" s="607" t="s">
        <v>197</v>
      </c>
    </row>
    <row r="1772" spans="2:51" s="599" customFormat="1">
      <c r="B1772" s="598"/>
      <c r="D1772" s="594" t="s">
        <v>205</v>
      </c>
      <c r="E1772" s="600" t="s">
        <v>5</v>
      </c>
      <c r="F1772" s="601" t="s">
        <v>965</v>
      </c>
      <c r="H1772" s="600" t="s">
        <v>5</v>
      </c>
      <c r="L1772" s="598"/>
      <c r="M1772" s="602"/>
      <c r="N1772" s="603"/>
      <c r="O1772" s="603"/>
      <c r="P1772" s="603"/>
      <c r="Q1772" s="603"/>
      <c r="R1772" s="603"/>
      <c r="S1772" s="603"/>
      <c r="T1772" s="604"/>
      <c r="AT1772" s="600" t="s">
        <v>205</v>
      </c>
      <c r="AU1772" s="600" t="s">
        <v>89</v>
      </c>
      <c r="AV1772" s="599" t="s">
        <v>11</v>
      </c>
      <c r="AW1772" s="599" t="s">
        <v>43</v>
      </c>
      <c r="AX1772" s="599" t="s">
        <v>82</v>
      </c>
      <c r="AY1772" s="600" t="s">
        <v>197</v>
      </c>
    </row>
    <row r="1773" spans="2:51" s="606" customFormat="1">
      <c r="B1773" s="605"/>
      <c r="D1773" s="594" t="s">
        <v>205</v>
      </c>
      <c r="E1773" s="607" t="s">
        <v>5</v>
      </c>
      <c r="F1773" s="608" t="s">
        <v>966</v>
      </c>
      <c r="H1773" s="609">
        <v>39.167000000000002</v>
      </c>
      <c r="L1773" s="605"/>
      <c r="M1773" s="610"/>
      <c r="N1773" s="611"/>
      <c r="O1773" s="611"/>
      <c r="P1773" s="611"/>
      <c r="Q1773" s="611"/>
      <c r="R1773" s="611"/>
      <c r="S1773" s="611"/>
      <c r="T1773" s="612"/>
      <c r="AT1773" s="607" t="s">
        <v>205</v>
      </c>
      <c r="AU1773" s="607" t="s">
        <v>89</v>
      </c>
      <c r="AV1773" s="606" t="s">
        <v>89</v>
      </c>
      <c r="AW1773" s="606" t="s">
        <v>43</v>
      </c>
      <c r="AX1773" s="606" t="s">
        <v>82</v>
      </c>
      <c r="AY1773" s="607" t="s">
        <v>197</v>
      </c>
    </row>
    <row r="1774" spans="2:51" s="599" customFormat="1">
      <c r="B1774" s="598"/>
      <c r="D1774" s="594" t="s">
        <v>205</v>
      </c>
      <c r="E1774" s="600" t="s">
        <v>5</v>
      </c>
      <c r="F1774" s="601" t="s">
        <v>967</v>
      </c>
      <c r="H1774" s="600" t="s">
        <v>5</v>
      </c>
      <c r="L1774" s="598"/>
      <c r="M1774" s="602"/>
      <c r="N1774" s="603"/>
      <c r="O1774" s="603"/>
      <c r="P1774" s="603"/>
      <c r="Q1774" s="603"/>
      <c r="R1774" s="603"/>
      <c r="S1774" s="603"/>
      <c r="T1774" s="604"/>
      <c r="AT1774" s="600" t="s">
        <v>205</v>
      </c>
      <c r="AU1774" s="600" t="s">
        <v>89</v>
      </c>
      <c r="AV1774" s="599" t="s">
        <v>11</v>
      </c>
      <c r="AW1774" s="599" t="s">
        <v>43</v>
      </c>
      <c r="AX1774" s="599" t="s">
        <v>82</v>
      </c>
      <c r="AY1774" s="600" t="s">
        <v>197</v>
      </c>
    </row>
    <row r="1775" spans="2:51" s="606" customFormat="1">
      <c r="B1775" s="605"/>
      <c r="D1775" s="594" t="s">
        <v>205</v>
      </c>
      <c r="E1775" s="607" t="s">
        <v>5</v>
      </c>
      <c r="F1775" s="608" t="s">
        <v>968</v>
      </c>
      <c r="H1775" s="609">
        <v>53.034999999999997</v>
      </c>
      <c r="L1775" s="605"/>
      <c r="M1775" s="610"/>
      <c r="N1775" s="611"/>
      <c r="O1775" s="611"/>
      <c r="P1775" s="611"/>
      <c r="Q1775" s="611"/>
      <c r="R1775" s="611"/>
      <c r="S1775" s="611"/>
      <c r="T1775" s="612"/>
      <c r="AT1775" s="607" t="s">
        <v>205</v>
      </c>
      <c r="AU1775" s="607" t="s">
        <v>89</v>
      </c>
      <c r="AV1775" s="606" t="s">
        <v>89</v>
      </c>
      <c r="AW1775" s="606" t="s">
        <v>43</v>
      </c>
      <c r="AX1775" s="606" t="s">
        <v>82</v>
      </c>
      <c r="AY1775" s="607" t="s">
        <v>197</v>
      </c>
    </row>
    <row r="1776" spans="2:51" s="599" customFormat="1">
      <c r="B1776" s="598"/>
      <c r="D1776" s="594" t="s">
        <v>205</v>
      </c>
      <c r="E1776" s="600" t="s">
        <v>5</v>
      </c>
      <c r="F1776" s="601" t="s">
        <v>969</v>
      </c>
      <c r="H1776" s="600" t="s">
        <v>5</v>
      </c>
      <c r="L1776" s="598"/>
      <c r="M1776" s="602"/>
      <c r="N1776" s="603"/>
      <c r="O1776" s="603"/>
      <c r="P1776" s="603"/>
      <c r="Q1776" s="603"/>
      <c r="R1776" s="603"/>
      <c r="S1776" s="603"/>
      <c r="T1776" s="604"/>
      <c r="AT1776" s="600" t="s">
        <v>205</v>
      </c>
      <c r="AU1776" s="600" t="s">
        <v>89</v>
      </c>
      <c r="AV1776" s="599" t="s">
        <v>11</v>
      </c>
      <c r="AW1776" s="599" t="s">
        <v>43</v>
      </c>
      <c r="AX1776" s="599" t="s">
        <v>82</v>
      </c>
      <c r="AY1776" s="600" t="s">
        <v>197</v>
      </c>
    </row>
    <row r="1777" spans="2:65" s="606" customFormat="1">
      <c r="B1777" s="605"/>
      <c r="D1777" s="594" t="s">
        <v>205</v>
      </c>
      <c r="E1777" s="607" t="s">
        <v>5</v>
      </c>
      <c r="F1777" s="608" t="s">
        <v>970</v>
      </c>
      <c r="H1777" s="609">
        <v>73.762</v>
      </c>
      <c r="L1777" s="605"/>
      <c r="M1777" s="610"/>
      <c r="N1777" s="611"/>
      <c r="O1777" s="611"/>
      <c r="P1777" s="611"/>
      <c r="Q1777" s="611"/>
      <c r="R1777" s="611"/>
      <c r="S1777" s="611"/>
      <c r="T1777" s="612"/>
      <c r="AT1777" s="607" t="s">
        <v>205</v>
      </c>
      <c r="AU1777" s="607" t="s">
        <v>89</v>
      </c>
      <c r="AV1777" s="606" t="s">
        <v>89</v>
      </c>
      <c r="AW1777" s="606" t="s">
        <v>43</v>
      </c>
      <c r="AX1777" s="606" t="s">
        <v>82</v>
      </c>
      <c r="AY1777" s="607" t="s">
        <v>197</v>
      </c>
    </row>
    <row r="1778" spans="2:65" s="599" customFormat="1">
      <c r="B1778" s="598"/>
      <c r="D1778" s="594" t="s">
        <v>205</v>
      </c>
      <c r="E1778" s="600" t="s">
        <v>5</v>
      </c>
      <c r="F1778" s="601" t="s">
        <v>971</v>
      </c>
      <c r="H1778" s="600" t="s">
        <v>5</v>
      </c>
      <c r="L1778" s="598"/>
      <c r="M1778" s="602"/>
      <c r="N1778" s="603"/>
      <c r="O1778" s="603"/>
      <c r="P1778" s="603"/>
      <c r="Q1778" s="603"/>
      <c r="R1778" s="603"/>
      <c r="S1778" s="603"/>
      <c r="T1778" s="604"/>
      <c r="AT1778" s="600" t="s">
        <v>205</v>
      </c>
      <c r="AU1778" s="600" t="s">
        <v>89</v>
      </c>
      <c r="AV1778" s="599" t="s">
        <v>11</v>
      </c>
      <c r="AW1778" s="599" t="s">
        <v>43</v>
      </c>
      <c r="AX1778" s="599" t="s">
        <v>82</v>
      </c>
      <c r="AY1778" s="600" t="s">
        <v>197</v>
      </c>
    </row>
    <row r="1779" spans="2:65" s="606" customFormat="1">
      <c r="B1779" s="605"/>
      <c r="D1779" s="594" t="s">
        <v>205</v>
      </c>
      <c r="E1779" s="607" t="s">
        <v>5</v>
      </c>
      <c r="F1779" s="608" t="s">
        <v>972</v>
      </c>
      <c r="H1779" s="609">
        <v>50.494999999999997</v>
      </c>
      <c r="L1779" s="605"/>
      <c r="M1779" s="610"/>
      <c r="N1779" s="611"/>
      <c r="O1779" s="611"/>
      <c r="P1779" s="611"/>
      <c r="Q1779" s="611"/>
      <c r="R1779" s="611"/>
      <c r="S1779" s="611"/>
      <c r="T1779" s="612"/>
      <c r="AT1779" s="607" t="s">
        <v>205</v>
      </c>
      <c r="AU1779" s="607" t="s">
        <v>89</v>
      </c>
      <c r="AV1779" s="606" t="s">
        <v>89</v>
      </c>
      <c r="AW1779" s="606" t="s">
        <v>43</v>
      </c>
      <c r="AX1779" s="606" t="s">
        <v>82</v>
      </c>
      <c r="AY1779" s="607" t="s">
        <v>197</v>
      </c>
    </row>
    <row r="1780" spans="2:65" s="622" customFormat="1">
      <c r="B1780" s="621"/>
      <c r="D1780" s="594" t="s">
        <v>205</v>
      </c>
      <c r="E1780" s="623" t="s">
        <v>5</v>
      </c>
      <c r="F1780" s="624" t="s">
        <v>222</v>
      </c>
      <c r="H1780" s="625">
        <v>804.08299999999997</v>
      </c>
      <c r="L1780" s="621"/>
      <c r="M1780" s="626"/>
      <c r="N1780" s="627"/>
      <c r="O1780" s="627"/>
      <c r="P1780" s="627"/>
      <c r="Q1780" s="627"/>
      <c r="R1780" s="627"/>
      <c r="S1780" s="627"/>
      <c r="T1780" s="628"/>
      <c r="AT1780" s="623" t="s">
        <v>205</v>
      </c>
      <c r="AU1780" s="623" t="s">
        <v>89</v>
      </c>
      <c r="AV1780" s="622" t="s">
        <v>114</v>
      </c>
      <c r="AW1780" s="622" t="s">
        <v>43</v>
      </c>
      <c r="AX1780" s="622" t="s">
        <v>82</v>
      </c>
      <c r="AY1780" s="623" t="s">
        <v>197</v>
      </c>
    </row>
    <row r="1781" spans="2:65" s="614" customFormat="1">
      <c r="B1781" s="613"/>
      <c r="D1781" s="594" t="s">
        <v>205</v>
      </c>
      <c r="E1781" s="615" t="s">
        <v>5</v>
      </c>
      <c r="F1781" s="616" t="s">
        <v>210</v>
      </c>
      <c r="H1781" s="617">
        <v>804.08299999999997</v>
      </c>
      <c r="L1781" s="613"/>
      <c r="M1781" s="618"/>
      <c r="N1781" s="619"/>
      <c r="O1781" s="619"/>
      <c r="P1781" s="619"/>
      <c r="Q1781" s="619"/>
      <c r="R1781" s="619"/>
      <c r="S1781" s="619"/>
      <c r="T1781" s="620"/>
      <c r="AT1781" s="615" t="s">
        <v>205</v>
      </c>
      <c r="AU1781" s="615" t="s">
        <v>89</v>
      </c>
      <c r="AV1781" s="614" t="s">
        <v>129</v>
      </c>
      <c r="AW1781" s="614" t="s">
        <v>43</v>
      </c>
      <c r="AX1781" s="614" t="s">
        <v>11</v>
      </c>
      <c r="AY1781" s="615" t="s">
        <v>197</v>
      </c>
    </row>
    <row r="1782" spans="2:65" s="492" customFormat="1" ht="25.5" customHeight="1">
      <c r="B1782" s="493"/>
      <c r="C1782" s="572" t="s">
        <v>2806</v>
      </c>
      <c r="D1782" s="572" t="s">
        <v>199</v>
      </c>
      <c r="E1782" s="573" t="s">
        <v>2807</v>
      </c>
      <c r="F1782" s="574" t="s">
        <v>2808</v>
      </c>
      <c r="G1782" s="575" t="s">
        <v>290</v>
      </c>
      <c r="H1782" s="576">
        <v>804.08299999999997</v>
      </c>
      <c r="I1782" s="7"/>
      <c r="J1782" s="577">
        <f>ROUND(I1782*H1782,0)</f>
        <v>0</v>
      </c>
      <c r="K1782" s="574" t="s">
        <v>203</v>
      </c>
      <c r="L1782" s="493"/>
      <c r="M1782" s="578" t="s">
        <v>5</v>
      </c>
      <c r="N1782" s="579" t="s">
        <v>53</v>
      </c>
      <c r="O1782" s="494"/>
      <c r="P1782" s="580">
        <f>O1782*H1782</f>
        <v>0</v>
      </c>
      <c r="Q1782" s="580">
        <v>4.2500000000000003E-2</v>
      </c>
      <c r="R1782" s="580">
        <f>Q1782*H1782</f>
        <v>34.173527499999999</v>
      </c>
      <c r="S1782" s="580">
        <v>0</v>
      </c>
      <c r="T1782" s="581">
        <f>S1782*H1782</f>
        <v>0</v>
      </c>
      <c r="AR1782" s="482" t="s">
        <v>129</v>
      </c>
      <c r="AT1782" s="482" t="s">
        <v>199</v>
      </c>
      <c r="AU1782" s="482" t="s">
        <v>89</v>
      </c>
      <c r="AY1782" s="482" t="s">
        <v>197</v>
      </c>
      <c r="BE1782" s="582">
        <f>IF(N1782="základní",J1782,0)</f>
        <v>0</v>
      </c>
      <c r="BF1782" s="582">
        <f>IF(N1782="snížená",J1782,0)</f>
        <v>0</v>
      </c>
      <c r="BG1782" s="582">
        <f>IF(N1782="zákl. přenesená",J1782,0)</f>
        <v>0</v>
      </c>
      <c r="BH1782" s="582">
        <f>IF(N1782="sníž. přenesená",J1782,0)</f>
        <v>0</v>
      </c>
      <c r="BI1782" s="582">
        <f>IF(N1782="nulová",J1782,0)</f>
        <v>0</v>
      </c>
      <c r="BJ1782" s="482" t="s">
        <v>11</v>
      </c>
      <c r="BK1782" s="582">
        <f>ROUND(I1782*H1782,0)</f>
        <v>0</v>
      </c>
      <c r="BL1782" s="482" t="s">
        <v>129</v>
      </c>
      <c r="BM1782" s="482" t="s">
        <v>2809</v>
      </c>
    </row>
    <row r="1783" spans="2:65" s="492" customFormat="1" ht="175.5">
      <c r="B1783" s="493"/>
      <c r="D1783" s="594" t="s">
        <v>257</v>
      </c>
      <c r="F1783" s="595" t="s">
        <v>2805</v>
      </c>
      <c r="L1783" s="493"/>
      <c r="M1783" s="596"/>
      <c r="N1783" s="494"/>
      <c r="O1783" s="494"/>
      <c r="P1783" s="494"/>
      <c r="Q1783" s="494"/>
      <c r="R1783" s="494"/>
      <c r="S1783" s="494"/>
      <c r="T1783" s="597"/>
      <c r="AT1783" s="482" t="s">
        <v>257</v>
      </c>
      <c r="AU1783" s="482" t="s">
        <v>89</v>
      </c>
    </row>
    <row r="1784" spans="2:65" s="492" customFormat="1" ht="25.5" customHeight="1">
      <c r="B1784" s="493"/>
      <c r="C1784" s="572" t="s">
        <v>2810</v>
      </c>
      <c r="D1784" s="572" t="s">
        <v>199</v>
      </c>
      <c r="E1784" s="573" t="s">
        <v>2811</v>
      </c>
      <c r="F1784" s="574" t="s">
        <v>2812</v>
      </c>
      <c r="G1784" s="575" t="s">
        <v>290</v>
      </c>
      <c r="H1784" s="576">
        <v>1608.1659999999999</v>
      </c>
      <c r="I1784" s="7"/>
      <c r="J1784" s="577">
        <f>ROUND(I1784*H1784,0)</f>
        <v>0</v>
      </c>
      <c r="K1784" s="574" t="s">
        <v>203</v>
      </c>
      <c r="L1784" s="493"/>
      <c r="M1784" s="578" t="s">
        <v>5</v>
      </c>
      <c r="N1784" s="579" t="s">
        <v>53</v>
      </c>
      <c r="O1784" s="494"/>
      <c r="P1784" s="580">
        <f>O1784*H1784</f>
        <v>0</v>
      </c>
      <c r="Q1784" s="580">
        <v>1.55E-2</v>
      </c>
      <c r="R1784" s="580">
        <f>Q1784*H1784</f>
        <v>24.926572999999998</v>
      </c>
      <c r="S1784" s="580">
        <v>0</v>
      </c>
      <c r="T1784" s="581">
        <f>S1784*H1784</f>
        <v>0</v>
      </c>
      <c r="AR1784" s="482" t="s">
        <v>129</v>
      </c>
      <c r="AT1784" s="482" t="s">
        <v>199</v>
      </c>
      <c r="AU1784" s="482" t="s">
        <v>89</v>
      </c>
      <c r="AY1784" s="482" t="s">
        <v>197</v>
      </c>
      <c r="BE1784" s="582">
        <f>IF(N1784="základní",J1784,0)</f>
        <v>0</v>
      </c>
      <c r="BF1784" s="582">
        <f>IF(N1784="snížená",J1784,0)</f>
        <v>0</v>
      </c>
      <c r="BG1784" s="582">
        <f>IF(N1784="zákl. přenesená",J1784,0)</f>
        <v>0</v>
      </c>
      <c r="BH1784" s="582">
        <f>IF(N1784="sníž. přenesená",J1784,0)</f>
        <v>0</v>
      </c>
      <c r="BI1784" s="582">
        <f>IF(N1784="nulová",J1784,0)</f>
        <v>0</v>
      </c>
      <c r="BJ1784" s="482" t="s">
        <v>11</v>
      </c>
      <c r="BK1784" s="582">
        <f>ROUND(I1784*H1784,0)</f>
        <v>0</v>
      </c>
      <c r="BL1784" s="482" t="s">
        <v>129</v>
      </c>
      <c r="BM1784" s="482" t="s">
        <v>2813</v>
      </c>
    </row>
    <row r="1785" spans="2:65" s="492" customFormat="1" ht="175.5">
      <c r="B1785" s="493"/>
      <c r="D1785" s="594" t="s">
        <v>257</v>
      </c>
      <c r="F1785" s="595" t="s">
        <v>2805</v>
      </c>
      <c r="L1785" s="493"/>
      <c r="M1785" s="596"/>
      <c r="N1785" s="494"/>
      <c r="O1785" s="494"/>
      <c r="P1785" s="494"/>
      <c r="Q1785" s="494"/>
      <c r="R1785" s="494"/>
      <c r="S1785" s="494"/>
      <c r="T1785" s="597"/>
      <c r="AT1785" s="482" t="s">
        <v>257</v>
      </c>
      <c r="AU1785" s="482" t="s">
        <v>89</v>
      </c>
    </row>
    <row r="1786" spans="2:65" s="606" customFormat="1">
      <c r="B1786" s="605"/>
      <c r="D1786" s="594" t="s">
        <v>205</v>
      </c>
      <c r="F1786" s="608" t="s">
        <v>2814</v>
      </c>
      <c r="H1786" s="609">
        <v>1608.1659999999999</v>
      </c>
      <c r="L1786" s="605"/>
      <c r="M1786" s="610"/>
      <c r="N1786" s="611"/>
      <c r="O1786" s="611"/>
      <c r="P1786" s="611"/>
      <c r="Q1786" s="611"/>
      <c r="R1786" s="611"/>
      <c r="S1786" s="611"/>
      <c r="T1786" s="612"/>
      <c r="AT1786" s="607" t="s">
        <v>205</v>
      </c>
      <c r="AU1786" s="607" t="s">
        <v>89</v>
      </c>
      <c r="AV1786" s="606" t="s">
        <v>89</v>
      </c>
      <c r="AW1786" s="606" t="s">
        <v>6</v>
      </c>
      <c r="AX1786" s="606" t="s">
        <v>11</v>
      </c>
      <c r="AY1786" s="607" t="s">
        <v>197</v>
      </c>
    </row>
    <row r="1787" spans="2:65" s="492" customFormat="1" ht="25.5" customHeight="1">
      <c r="B1787" s="493"/>
      <c r="C1787" s="572" t="s">
        <v>2815</v>
      </c>
      <c r="D1787" s="572" t="s">
        <v>199</v>
      </c>
      <c r="E1787" s="573" t="s">
        <v>2816</v>
      </c>
      <c r="F1787" s="574" t="s">
        <v>2817</v>
      </c>
      <c r="G1787" s="575" t="s">
        <v>290</v>
      </c>
      <c r="H1787" s="576">
        <v>3445.71</v>
      </c>
      <c r="I1787" s="7"/>
      <c r="J1787" s="577">
        <f>ROUND(I1787*H1787,0)</f>
        <v>0</v>
      </c>
      <c r="K1787" s="574" t="s">
        <v>203</v>
      </c>
      <c r="L1787" s="493"/>
      <c r="M1787" s="578" t="s">
        <v>5</v>
      </c>
      <c r="N1787" s="579" t="s">
        <v>53</v>
      </c>
      <c r="O1787" s="494"/>
      <c r="P1787" s="580">
        <f>O1787*H1787</f>
        <v>0</v>
      </c>
      <c r="Q1787" s="580">
        <v>1.2E-4</v>
      </c>
      <c r="R1787" s="580">
        <f>Q1787*H1787</f>
        <v>0.4134852</v>
      </c>
      <c r="S1787" s="580">
        <v>0</v>
      </c>
      <c r="T1787" s="581">
        <f>S1787*H1787</f>
        <v>0</v>
      </c>
      <c r="AR1787" s="482" t="s">
        <v>129</v>
      </c>
      <c r="AT1787" s="482" t="s">
        <v>199</v>
      </c>
      <c r="AU1787" s="482" t="s">
        <v>89</v>
      </c>
      <c r="AY1787" s="482" t="s">
        <v>197</v>
      </c>
      <c r="BE1787" s="582">
        <f>IF(N1787="základní",J1787,0)</f>
        <v>0</v>
      </c>
      <c r="BF1787" s="582">
        <f>IF(N1787="snížená",J1787,0)</f>
        <v>0</v>
      </c>
      <c r="BG1787" s="582">
        <f>IF(N1787="zákl. přenesená",J1787,0)</f>
        <v>0</v>
      </c>
      <c r="BH1787" s="582">
        <f>IF(N1787="sníž. přenesená",J1787,0)</f>
        <v>0</v>
      </c>
      <c r="BI1787" s="582">
        <f>IF(N1787="nulová",J1787,0)</f>
        <v>0</v>
      </c>
      <c r="BJ1787" s="482" t="s">
        <v>11</v>
      </c>
      <c r="BK1787" s="582">
        <f>ROUND(I1787*H1787,0)</f>
        <v>0</v>
      </c>
      <c r="BL1787" s="482" t="s">
        <v>129</v>
      </c>
      <c r="BM1787" s="482" t="s">
        <v>2818</v>
      </c>
    </row>
    <row r="1788" spans="2:65" s="599" customFormat="1">
      <c r="B1788" s="598"/>
      <c r="D1788" s="594" t="s">
        <v>205</v>
      </c>
      <c r="E1788" s="600" t="s">
        <v>5</v>
      </c>
      <c r="F1788" s="601" t="s">
        <v>2689</v>
      </c>
      <c r="H1788" s="600" t="s">
        <v>5</v>
      </c>
      <c r="L1788" s="598"/>
      <c r="M1788" s="602"/>
      <c r="N1788" s="603"/>
      <c r="O1788" s="603"/>
      <c r="P1788" s="603"/>
      <c r="Q1788" s="603"/>
      <c r="R1788" s="603"/>
      <c r="S1788" s="603"/>
      <c r="T1788" s="604"/>
      <c r="AT1788" s="600" t="s">
        <v>205</v>
      </c>
      <c r="AU1788" s="600" t="s">
        <v>89</v>
      </c>
      <c r="AV1788" s="599" t="s">
        <v>11</v>
      </c>
      <c r="AW1788" s="599" t="s">
        <v>43</v>
      </c>
      <c r="AX1788" s="599" t="s">
        <v>82</v>
      </c>
      <c r="AY1788" s="600" t="s">
        <v>197</v>
      </c>
    </row>
    <row r="1789" spans="2:65" s="599" customFormat="1">
      <c r="B1789" s="598"/>
      <c r="D1789" s="594" t="s">
        <v>205</v>
      </c>
      <c r="E1789" s="600" t="s">
        <v>5</v>
      </c>
      <c r="F1789" s="601" t="s">
        <v>215</v>
      </c>
      <c r="H1789" s="600" t="s">
        <v>5</v>
      </c>
      <c r="L1789" s="598"/>
      <c r="M1789" s="602"/>
      <c r="N1789" s="603"/>
      <c r="O1789" s="603"/>
      <c r="P1789" s="603"/>
      <c r="Q1789" s="603"/>
      <c r="R1789" s="603"/>
      <c r="S1789" s="603"/>
      <c r="T1789" s="604"/>
      <c r="AT1789" s="600" t="s">
        <v>205</v>
      </c>
      <c r="AU1789" s="600" t="s">
        <v>89</v>
      </c>
      <c r="AV1789" s="599" t="s">
        <v>11</v>
      </c>
      <c r="AW1789" s="599" t="s">
        <v>43</v>
      </c>
      <c r="AX1789" s="599" t="s">
        <v>82</v>
      </c>
      <c r="AY1789" s="600" t="s">
        <v>197</v>
      </c>
    </row>
    <row r="1790" spans="2:65" s="599" customFormat="1">
      <c r="B1790" s="598"/>
      <c r="D1790" s="594" t="s">
        <v>205</v>
      </c>
      <c r="E1790" s="600" t="s">
        <v>5</v>
      </c>
      <c r="F1790" s="601" t="s">
        <v>2690</v>
      </c>
      <c r="H1790" s="600" t="s">
        <v>5</v>
      </c>
      <c r="L1790" s="598"/>
      <c r="M1790" s="602"/>
      <c r="N1790" s="603"/>
      <c r="O1790" s="603"/>
      <c r="P1790" s="603"/>
      <c r="Q1790" s="603"/>
      <c r="R1790" s="603"/>
      <c r="S1790" s="603"/>
      <c r="T1790" s="604"/>
      <c r="AT1790" s="600" t="s">
        <v>205</v>
      </c>
      <c r="AU1790" s="600" t="s">
        <v>89</v>
      </c>
      <c r="AV1790" s="599" t="s">
        <v>11</v>
      </c>
      <c r="AW1790" s="599" t="s">
        <v>43</v>
      </c>
      <c r="AX1790" s="599" t="s">
        <v>82</v>
      </c>
      <c r="AY1790" s="600" t="s">
        <v>197</v>
      </c>
    </row>
    <row r="1791" spans="2:65" s="606" customFormat="1" ht="27">
      <c r="B1791" s="605"/>
      <c r="D1791" s="594" t="s">
        <v>205</v>
      </c>
      <c r="E1791" s="607" t="s">
        <v>5</v>
      </c>
      <c r="F1791" s="608" t="s">
        <v>2691</v>
      </c>
      <c r="H1791" s="609">
        <v>343.3</v>
      </c>
      <c r="L1791" s="605"/>
      <c r="M1791" s="610"/>
      <c r="N1791" s="611"/>
      <c r="O1791" s="611"/>
      <c r="P1791" s="611"/>
      <c r="Q1791" s="611"/>
      <c r="R1791" s="611"/>
      <c r="S1791" s="611"/>
      <c r="T1791" s="612"/>
      <c r="AT1791" s="607" t="s">
        <v>205</v>
      </c>
      <c r="AU1791" s="607" t="s">
        <v>89</v>
      </c>
      <c r="AV1791" s="606" t="s">
        <v>89</v>
      </c>
      <c r="AW1791" s="606" t="s">
        <v>43</v>
      </c>
      <c r="AX1791" s="606" t="s">
        <v>82</v>
      </c>
      <c r="AY1791" s="607" t="s">
        <v>197</v>
      </c>
    </row>
    <row r="1792" spans="2:65" s="606" customFormat="1" ht="27">
      <c r="B1792" s="605"/>
      <c r="D1792" s="594" t="s">
        <v>205</v>
      </c>
      <c r="E1792" s="607" t="s">
        <v>5</v>
      </c>
      <c r="F1792" s="608" t="s">
        <v>2692</v>
      </c>
      <c r="H1792" s="609">
        <v>284.87</v>
      </c>
      <c r="L1792" s="605"/>
      <c r="M1792" s="610"/>
      <c r="N1792" s="611"/>
      <c r="O1792" s="611"/>
      <c r="P1792" s="611"/>
      <c r="Q1792" s="611"/>
      <c r="R1792" s="611"/>
      <c r="S1792" s="611"/>
      <c r="T1792" s="612"/>
      <c r="AT1792" s="607" t="s">
        <v>205</v>
      </c>
      <c r="AU1792" s="607" t="s">
        <v>89</v>
      </c>
      <c r="AV1792" s="606" t="s">
        <v>89</v>
      </c>
      <c r="AW1792" s="606" t="s">
        <v>43</v>
      </c>
      <c r="AX1792" s="606" t="s">
        <v>82</v>
      </c>
      <c r="AY1792" s="607" t="s">
        <v>197</v>
      </c>
    </row>
    <row r="1793" spans="2:51" s="606" customFormat="1">
      <c r="B1793" s="605"/>
      <c r="D1793" s="594" t="s">
        <v>205</v>
      </c>
      <c r="E1793" s="607" t="s">
        <v>5</v>
      </c>
      <c r="F1793" s="608" t="s">
        <v>2693</v>
      </c>
      <c r="H1793" s="609">
        <v>16.95</v>
      </c>
      <c r="L1793" s="605"/>
      <c r="M1793" s="610"/>
      <c r="N1793" s="611"/>
      <c r="O1793" s="611"/>
      <c r="P1793" s="611"/>
      <c r="Q1793" s="611"/>
      <c r="R1793" s="611"/>
      <c r="S1793" s="611"/>
      <c r="T1793" s="612"/>
      <c r="AT1793" s="607" t="s">
        <v>205</v>
      </c>
      <c r="AU1793" s="607" t="s">
        <v>89</v>
      </c>
      <c r="AV1793" s="606" t="s">
        <v>89</v>
      </c>
      <c r="AW1793" s="606" t="s">
        <v>43</v>
      </c>
      <c r="AX1793" s="606" t="s">
        <v>82</v>
      </c>
      <c r="AY1793" s="607" t="s">
        <v>197</v>
      </c>
    </row>
    <row r="1794" spans="2:51" s="622" customFormat="1">
      <c r="B1794" s="621"/>
      <c r="D1794" s="594" t="s">
        <v>205</v>
      </c>
      <c r="E1794" s="623" t="s">
        <v>5</v>
      </c>
      <c r="F1794" s="624" t="s">
        <v>222</v>
      </c>
      <c r="H1794" s="625">
        <v>645.12</v>
      </c>
      <c r="L1794" s="621"/>
      <c r="M1794" s="626"/>
      <c r="N1794" s="627"/>
      <c r="O1794" s="627"/>
      <c r="P1794" s="627"/>
      <c r="Q1794" s="627"/>
      <c r="R1794" s="627"/>
      <c r="S1794" s="627"/>
      <c r="T1794" s="628"/>
      <c r="AT1794" s="623" t="s">
        <v>205</v>
      </c>
      <c r="AU1794" s="623" t="s">
        <v>89</v>
      </c>
      <c r="AV1794" s="622" t="s">
        <v>114</v>
      </c>
      <c r="AW1794" s="622" t="s">
        <v>43</v>
      </c>
      <c r="AX1794" s="622" t="s">
        <v>82</v>
      </c>
      <c r="AY1794" s="623" t="s">
        <v>197</v>
      </c>
    </row>
    <row r="1795" spans="2:51" s="599" customFormat="1">
      <c r="B1795" s="598"/>
      <c r="D1795" s="594" t="s">
        <v>205</v>
      </c>
      <c r="E1795" s="600" t="s">
        <v>5</v>
      </c>
      <c r="F1795" s="601" t="s">
        <v>223</v>
      </c>
      <c r="H1795" s="600" t="s">
        <v>5</v>
      </c>
      <c r="L1795" s="598"/>
      <c r="M1795" s="602"/>
      <c r="N1795" s="603"/>
      <c r="O1795" s="603"/>
      <c r="P1795" s="603"/>
      <c r="Q1795" s="603"/>
      <c r="R1795" s="603"/>
      <c r="S1795" s="603"/>
      <c r="T1795" s="604"/>
      <c r="AT1795" s="600" t="s">
        <v>205</v>
      </c>
      <c r="AU1795" s="600" t="s">
        <v>89</v>
      </c>
      <c r="AV1795" s="599" t="s">
        <v>11</v>
      </c>
      <c r="AW1795" s="599" t="s">
        <v>43</v>
      </c>
      <c r="AX1795" s="599" t="s">
        <v>82</v>
      </c>
      <c r="AY1795" s="600" t="s">
        <v>197</v>
      </c>
    </row>
    <row r="1796" spans="2:51" s="599" customFormat="1">
      <c r="B1796" s="598"/>
      <c r="D1796" s="594" t="s">
        <v>205</v>
      </c>
      <c r="E1796" s="600" t="s">
        <v>5</v>
      </c>
      <c r="F1796" s="601" t="s">
        <v>2694</v>
      </c>
      <c r="H1796" s="600" t="s">
        <v>5</v>
      </c>
      <c r="L1796" s="598"/>
      <c r="M1796" s="602"/>
      <c r="N1796" s="603"/>
      <c r="O1796" s="603"/>
      <c r="P1796" s="603"/>
      <c r="Q1796" s="603"/>
      <c r="R1796" s="603"/>
      <c r="S1796" s="603"/>
      <c r="T1796" s="604"/>
      <c r="AT1796" s="600" t="s">
        <v>205</v>
      </c>
      <c r="AU1796" s="600" t="s">
        <v>89</v>
      </c>
      <c r="AV1796" s="599" t="s">
        <v>11</v>
      </c>
      <c r="AW1796" s="599" t="s">
        <v>43</v>
      </c>
      <c r="AX1796" s="599" t="s">
        <v>82</v>
      </c>
      <c r="AY1796" s="600" t="s">
        <v>197</v>
      </c>
    </row>
    <row r="1797" spans="2:51" s="606" customFormat="1" ht="27">
      <c r="B1797" s="605"/>
      <c r="D1797" s="594" t="s">
        <v>205</v>
      </c>
      <c r="E1797" s="607" t="s">
        <v>5</v>
      </c>
      <c r="F1797" s="608" t="s">
        <v>2695</v>
      </c>
      <c r="H1797" s="609">
        <v>590.26</v>
      </c>
      <c r="L1797" s="605"/>
      <c r="M1797" s="610"/>
      <c r="N1797" s="611"/>
      <c r="O1797" s="611"/>
      <c r="P1797" s="611"/>
      <c r="Q1797" s="611"/>
      <c r="R1797" s="611"/>
      <c r="S1797" s="611"/>
      <c r="T1797" s="612"/>
      <c r="AT1797" s="607" t="s">
        <v>205</v>
      </c>
      <c r="AU1797" s="607" t="s">
        <v>89</v>
      </c>
      <c r="AV1797" s="606" t="s">
        <v>89</v>
      </c>
      <c r="AW1797" s="606" t="s">
        <v>43</v>
      </c>
      <c r="AX1797" s="606" t="s">
        <v>82</v>
      </c>
      <c r="AY1797" s="607" t="s">
        <v>197</v>
      </c>
    </row>
    <row r="1798" spans="2:51" s="606" customFormat="1" ht="27">
      <c r="B1798" s="605"/>
      <c r="D1798" s="594" t="s">
        <v>205</v>
      </c>
      <c r="E1798" s="607" t="s">
        <v>5</v>
      </c>
      <c r="F1798" s="608" t="s">
        <v>2696</v>
      </c>
      <c r="H1798" s="609">
        <v>193.77</v>
      </c>
      <c r="L1798" s="605"/>
      <c r="M1798" s="610"/>
      <c r="N1798" s="611"/>
      <c r="O1798" s="611"/>
      <c r="P1798" s="611"/>
      <c r="Q1798" s="611"/>
      <c r="R1798" s="611"/>
      <c r="S1798" s="611"/>
      <c r="T1798" s="612"/>
      <c r="AT1798" s="607" t="s">
        <v>205</v>
      </c>
      <c r="AU1798" s="607" t="s">
        <v>89</v>
      </c>
      <c r="AV1798" s="606" t="s">
        <v>89</v>
      </c>
      <c r="AW1798" s="606" t="s">
        <v>43</v>
      </c>
      <c r="AX1798" s="606" t="s">
        <v>82</v>
      </c>
      <c r="AY1798" s="607" t="s">
        <v>197</v>
      </c>
    </row>
    <row r="1799" spans="2:51" s="622" customFormat="1">
      <c r="B1799" s="621"/>
      <c r="D1799" s="594" t="s">
        <v>205</v>
      </c>
      <c r="E1799" s="623" t="s">
        <v>5</v>
      </c>
      <c r="F1799" s="624" t="s">
        <v>237</v>
      </c>
      <c r="H1799" s="625">
        <v>784.03</v>
      </c>
      <c r="L1799" s="621"/>
      <c r="M1799" s="626"/>
      <c r="N1799" s="627"/>
      <c r="O1799" s="627"/>
      <c r="P1799" s="627"/>
      <c r="Q1799" s="627"/>
      <c r="R1799" s="627"/>
      <c r="S1799" s="627"/>
      <c r="T1799" s="628"/>
      <c r="AT1799" s="623" t="s">
        <v>205</v>
      </c>
      <c r="AU1799" s="623" t="s">
        <v>89</v>
      </c>
      <c r="AV1799" s="622" t="s">
        <v>114</v>
      </c>
      <c r="AW1799" s="622" t="s">
        <v>43</v>
      </c>
      <c r="AX1799" s="622" t="s">
        <v>82</v>
      </c>
      <c r="AY1799" s="623" t="s">
        <v>197</v>
      </c>
    </row>
    <row r="1800" spans="2:51" s="599" customFormat="1">
      <c r="B1800" s="598"/>
      <c r="D1800" s="594" t="s">
        <v>205</v>
      </c>
      <c r="E1800" s="600" t="s">
        <v>5</v>
      </c>
      <c r="F1800" s="601" t="s">
        <v>238</v>
      </c>
      <c r="H1800" s="600" t="s">
        <v>5</v>
      </c>
      <c r="L1800" s="598"/>
      <c r="M1800" s="602"/>
      <c r="N1800" s="603"/>
      <c r="O1800" s="603"/>
      <c r="P1800" s="603"/>
      <c r="Q1800" s="603"/>
      <c r="R1800" s="603"/>
      <c r="S1800" s="603"/>
      <c r="T1800" s="604"/>
      <c r="AT1800" s="600" t="s">
        <v>205</v>
      </c>
      <c r="AU1800" s="600" t="s">
        <v>89</v>
      </c>
      <c r="AV1800" s="599" t="s">
        <v>11</v>
      </c>
      <c r="AW1800" s="599" t="s">
        <v>43</v>
      </c>
      <c r="AX1800" s="599" t="s">
        <v>82</v>
      </c>
      <c r="AY1800" s="600" t="s">
        <v>197</v>
      </c>
    </row>
    <row r="1801" spans="2:51" s="599" customFormat="1">
      <c r="B1801" s="598"/>
      <c r="D1801" s="594" t="s">
        <v>205</v>
      </c>
      <c r="E1801" s="600" t="s">
        <v>5</v>
      </c>
      <c r="F1801" s="601" t="s">
        <v>2697</v>
      </c>
      <c r="H1801" s="600" t="s">
        <v>5</v>
      </c>
      <c r="L1801" s="598"/>
      <c r="M1801" s="602"/>
      <c r="N1801" s="603"/>
      <c r="O1801" s="603"/>
      <c r="P1801" s="603"/>
      <c r="Q1801" s="603"/>
      <c r="R1801" s="603"/>
      <c r="S1801" s="603"/>
      <c r="T1801" s="604"/>
      <c r="AT1801" s="600" t="s">
        <v>205</v>
      </c>
      <c r="AU1801" s="600" t="s">
        <v>89</v>
      </c>
      <c r="AV1801" s="599" t="s">
        <v>11</v>
      </c>
      <c r="AW1801" s="599" t="s">
        <v>43</v>
      </c>
      <c r="AX1801" s="599" t="s">
        <v>82</v>
      </c>
      <c r="AY1801" s="600" t="s">
        <v>197</v>
      </c>
    </row>
    <row r="1802" spans="2:51" s="606" customFormat="1" ht="27">
      <c r="B1802" s="605"/>
      <c r="D1802" s="594" t="s">
        <v>205</v>
      </c>
      <c r="E1802" s="607" t="s">
        <v>5</v>
      </c>
      <c r="F1802" s="608" t="s">
        <v>2698</v>
      </c>
      <c r="H1802" s="609">
        <v>309.97000000000003</v>
      </c>
      <c r="L1802" s="605"/>
      <c r="M1802" s="610"/>
      <c r="N1802" s="611"/>
      <c r="O1802" s="611"/>
      <c r="P1802" s="611"/>
      <c r="Q1802" s="611"/>
      <c r="R1802" s="611"/>
      <c r="S1802" s="611"/>
      <c r="T1802" s="612"/>
      <c r="AT1802" s="607" t="s">
        <v>205</v>
      </c>
      <c r="AU1802" s="607" t="s">
        <v>89</v>
      </c>
      <c r="AV1802" s="606" t="s">
        <v>89</v>
      </c>
      <c r="AW1802" s="606" t="s">
        <v>43</v>
      </c>
      <c r="AX1802" s="606" t="s">
        <v>82</v>
      </c>
      <c r="AY1802" s="607" t="s">
        <v>197</v>
      </c>
    </row>
    <row r="1803" spans="2:51" s="606" customFormat="1" ht="27">
      <c r="B1803" s="605"/>
      <c r="D1803" s="594" t="s">
        <v>205</v>
      </c>
      <c r="E1803" s="607" t="s">
        <v>5</v>
      </c>
      <c r="F1803" s="608" t="s">
        <v>2699</v>
      </c>
      <c r="H1803" s="609">
        <v>193.09</v>
      </c>
      <c r="L1803" s="605"/>
      <c r="M1803" s="610"/>
      <c r="N1803" s="611"/>
      <c r="O1803" s="611"/>
      <c r="P1803" s="611"/>
      <c r="Q1803" s="611"/>
      <c r="R1803" s="611"/>
      <c r="S1803" s="611"/>
      <c r="T1803" s="612"/>
      <c r="AT1803" s="607" t="s">
        <v>205</v>
      </c>
      <c r="AU1803" s="607" t="s">
        <v>89</v>
      </c>
      <c r="AV1803" s="606" t="s">
        <v>89</v>
      </c>
      <c r="AW1803" s="606" t="s">
        <v>43</v>
      </c>
      <c r="AX1803" s="606" t="s">
        <v>82</v>
      </c>
      <c r="AY1803" s="607" t="s">
        <v>197</v>
      </c>
    </row>
    <row r="1804" spans="2:51" s="622" customFormat="1">
      <c r="B1804" s="621"/>
      <c r="D1804" s="594" t="s">
        <v>205</v>
      </c>
      <c r="E1804" s="623" t="s">
        <v>5</v>
      </c>
      <c r="F1804" s="624" t="s">
        <v>243</v>
      </c>
      <c r="H1804" s="625">
        <v>503.06</v>
      </c>
      <c r="L1804" s="621"/>
      <c r="M1804" s="626"/>
      <c r="N1804" s="627"/>
      <c r="O1804" s="627"/>
      <c r="P1804" s="627"/>
      <c r="Q1804" s="627"/>
      <c r="R1804" s="627"/>
      <c r="S1804" s="627"/>
      <c r="T1804" s="628"/>
      <c r="AT1804" s="623" t="s">
        <v>205</v>
      </c>
      <c r="AU1804" s="623" t="s">
        <v>89</v>
      </c>
      <c r="AV1804" s="622" t="s">
        <v>114</v>
      </c>
      <c r="AW1804" s="622" t="s">
        <v>43</v>
      </c>
      <c r="AX1804" s="622" t="s">
        <v>82</v>
      </c>
      <c r="AY1804" s="623" t="s">
        <v>197</v>
      </c>
    </row>
    <row r="1805" spans="2:51" s="599" customFormat="1">
      <c r="B1805" s="598"/>
      <c r="D1805" s="594" t="s">
        <v>205</v>
      </c>
      <c r="E1805" s="600" t="s">
        <v>5</v>
      </c>
      <c r="F1805" s="601" t="s">
        <v>244</v>
      </c>
      <c r="H1805" s="600" t="s">
        <v>5</v>
      </c>
      <c r="L1805" s="598"/>
      <c r="M1805" s="602"/>
      <c r="N1805" s="603"/>
      <c r="O1805" s="603"/>
      <c r="P1805" s="603"/>
      <c r="Q1805" s="603"/>
      <c r="R1805" s="603"/>
      <c r="S1805" s="603"/>
      <c r="T1805" s="604"/>
      <c r="AT1805" s="600" t="s">
        <v>205</v>
      </c>
      <c r="AU1805" s="600" t="s">
        <v>89</v>
      </c>
      <c r="AV1805" s="599" t="s">
        <v>11</v>
      </c>
      <c r="AW1805" s="599" t="s">
        <v>43</v>
      </c>
      <c r="AX1805" s="599" t="s">
        <v>82</v>
      </c>
      <c r="AY1805" s="600" t="s">
        <v>197</v>
      </c>
    </row>
    <row r="1806" spans="2:51" s="599" customFormat="1">
      <c r="B1806" s="598"/>
      <c r="D1806" s="594" t="s">
        <v>205</v>
      </c>
      <c r="E1806" s="600" t="s">
        <v>5</v>
      </c>
      <c r="F1806" s="601" t="s">
        <v>2700</v>
      </c>
      <c r="H1806" s="600" t="s">
        <v>5</v>
      </c>
      <c r="L1806" s="598"/>
      <c r="M1806" s="602"/>
      <c r="N1806" s="603"/>
      <c r="O1806" s="603"/>
      <c r="P1806" s="603"/>
      <c r="Q1806" s="603"/>
      <c r="R1806" s="603"/>
      <c r="S1806" s="603"/>
      <c r="T1806" s="604"/>
      <c r="AT1806" s="600" t="s">
        <v>205</v>
      </c>
      <c r="AU1806" s="600" t="s">
        <v>89</v>
      </c>
      <c r="AV1806" s="599" t="s">
        <v>11</v>
      </c>
      <c r="AW1806" s="599" t="s">
        <v>43</v>
      </c>
      <c r="AX1806" s="599" t="s">
        <v>82</v>
      </c>
      <c r="AY1806" s="600" t="s">
        <v>197</v>
      </c>
    </row>
    <row r="1807" spans="2:51" s="606" customFormat="1" ht="27">
      <c r="B1807" s="605"/>
      <c r="D1807" s="594" t="s">
        <v>205</v>
      </c>
      <c r="E1807" s="607" t="s">
        <v>5</v>
      </c>
      <c r="F1807" s="608" t="s">
        <v>2701</v>
      </c>
      <c r="H1807" s="609">
        <v>330.06</v>
      </c>
      <c r="L1807" s="605"/>
      <c r="M1807" s="610"/>
      <c r="N1807" s="611"/>
      <c r="O1807" s="611"/>
      <c r="P1807" s="611"/>
      <c r="Q1807" s="611"/>
      <c r="R1807" s="611"/>
      <c r="S1807" s="611"/>
      <c r="T1807" s="612"/>
      <c r="AT1807" s="607" t="s">
        <v>205</v>
      </c>
      <c r="AU1807" s="607" t="s">
        <v>89</v>
      </c>
      <c r="AV1807" s="606" t="s">
        <v>89</v>
      </c>
      <c r="AW1807" s="606" t="s">
        <v>43</v>
      </c>
      <c r="AX1807" s="606" t="s">
        <v>82</v>
      </c>
      <c r="AY1807" s="607" t="s">
        <v>197</v>
      </c>
    </row>
    <row r="1808" spans="2:51" s="606" customFormat="1" ht="27">
      <c r="B1808" s="605"/>
      <c r="D1808" s="594" t="s">
        <v>205</v>
      </c>
      <c r="E1808" s="607" t="s">
        <v>5</v>
      </c>
      <c r="F1808" s="608" t="s">
        <v>2702</v>
      </c>
      <c r="H1808" s="609">
        <v>173.01</v>
      </c>
      <c r="L1808" s="605"/>
      <c r="M1808" s="610"/>
      <c r="N1808" s="611"/>
      <c r="O1808" s="611"/>
      <c r="P1808" s="611"/>
      <c r="Q1808" s="611"/>
      <c r="R1808" s="611"/>
      <c r="S1808" s="611"/>
      <c r="T1808" s="612"/>
      <c r="AT1808" s="607" t="s">
        <v>205</v>
      </c>
      <c r="AU1808" s="607" t="s">
        <v>89</v>
      </c>
      <c r="AV1808" s="606" t="s">
        <v>89</v>
      </c>
      <c r="AW1808" s="606" t="s">
        <v>43</v>
      </c>
      <c r="AX1808" s="606" t="s">
        <v>82</v>
      </c>
      <c r="AY1808" s="607" t="s">
        <v>197</v>
      </c>
    </row>
    <row r="1809" spans="2:65" s="622" customFormat="1">
      <c r="B1809" s="621"/>
      <c r="D1809" s="594" t="s">
        <v>205</v>
      </c>
      <c r="E1809" s="623" t="s">
        <v>5</v>
      </c>
      <c r="F1809" s="624" t="s">
        <v>248</v>
      </c>
      <c r="H1809" s="625">
        <v>503.07</v>
      </c>
      <c r="L1809" s="621"/>
      <c r="M1809" s="626"/>
      <c r="N1809" s="627"/>
      <c r="O1809" s="627"/>
      <c r="P1809" s="627"/>
      <c r="Q1809" s="627"/>
      <c r="R1809" s="627"/>
      <c r="S1809" s="627"/>
      <c r="T1809" s="628"/>
      <c r="AT1809" s="623" t="s">
        <v>205</v>
      </c>
      <c r="AU1809" s="623" t="s">
        <v>89</v>
      </c>
      <c r="AV1809" s="622" t="s">
        <v>114</v>
      </c>
      <c r="AW1809" s="622" t="s">
        <v>43</v>
      </c>
      <c r="AX1809" s="622" t="s">
        <v>82</v>
      </c>
      <c r="AY1809" s="623" t="s">
        <v>197</v>
      </c>
    </row>
    <row r="1810" spans="2:65" s="599" customFormat="1">
      <c r="B1810" s="598"/>
      <c r="D1810" s="594" t="s">
        <v>205</v>
      </c>
      <c r="E1810" s="600" t="s">
        <v>5</v>
      </c>
      <c r="F1810" s="601" t="s">
        <v>249</v>
      </c>
      <c r="H1810" s="600" t="s">
        <v>5</v>
      </c>
      <c r="L1810" s="598"/>
      <c r="M1810" s="602"/>
      <c r="N1810" s="603"/>
      <c r="O1810" s="603"/>
      <c r="P1810" s="603"/>
      <c r="Q1810" s="603"/>
      <c r="R1810" s="603"/>
      <c r="S1810" s="603"/>
      <c r="T1810" s="604"/>
      <c r="AT1810" s="600" t="s">
        <v>205</v>
      </c>
      <c r="AU1810" s="600" t="s">
        <v>89</v>
      </c>
      <c r="AV1810" s="599" t="s">
        <v>11</v>
      </c>
      <c r="AW1810" s="599" t="s">
        <v>43</v>
      </c>
      <c r="AX1810" s="599" t="s">
        <v>82</v>
      </c>
      <c r="AY1810" s="600" t="s">
        <v>197</v>
      </c>
    </row>
    <row r="1811" spans="2:65" s="599" customFormat="1">
      <c r="B1811" s="598"/>
      <c r="D1811" s="594" t="s">
        <v>205</v>
      </c>
      <c r="E1811" s="600" t="s">
        <v>5</v>
      </c>
      <c r="F1811" s="601" t="s">
        <v>2703</v>
      </c>
      <c r="H1811" s="600" t="s">
        <v>5</v>
      </c>
      <c r="L1811" s="598"/>
      <c r="M1811" s="602"/>
      <c r="N1811" s="603"/>
      <c r="O1811" s="603"/>
      <c r="P1811" s="603"/>
      <c r="Q1811" s="603"/>
      <c r="R1811" s="603"/>
      <c r="S1811" s="603"/>
      <c r="T1811" s="604"/>
      <c r="AT1811" s="600" t="s">
        <v>205</v>
      </c>
      <c r="AU1811" s="600" t="s">
        <v>89</v>
      </c>
      <c r="AV1811" s="599" t="s">
        <v>11</v>
      </c>
      <c r="AW1811" s="599" t="s">
        <v>43</v>
      </c>
      <c r="AX1811" s="599" t="s">
        <v>82</v>
      </c>
      <c r="AY1811" s="600" t="s">
        <v>197</v>
      </c>
    </row>
    <row r="1812" spans="2:65" s="606" customFormat="1" ht="27">
      <c r="B1812" s="605"/>
      <c r="D1812" s="594" t="s">
        <v>205</v>
      </c>
      <c r="E1812" s="607" t="s">
        <v>5</v>
      </c>
      <c r="F1812" s="608" t="s">
        <v>2704</v>
      </c>
      <c r="H1812" s="609">
        <v>303.14</v>
      </c>
      <c r="L1812" s="605"/>
      <c r="M1812" s="610"/>
      <c r="N1812" s="611"/>
      <c r="O1812" s="611"/>
      <c r="P1812" s="611"/>
      <c r="Q1812" s="611"/>
      <c r="R1812" s="611"/>
      <c r="S1812" s="611"/>
      <c r="T1812" s="612"/>
      <c r="AT1812" s="607" t="s">
        <v>205</v>
      </c>
      <c r="AU1812" s="607" t="s">
        <v>89</v>
      </c>
      <c r="AV1812" s="606" t="s">
        <v>89</v>
      </c>
      <c r="AW1812" s="606" t="s">
        <v>43</v>
      </c>
      <c r="AX1812" s="606" t="s">
        <v>82</v>
      </c>
      <c r="AY1812" s="607" t="s">
        <v>197</v>
      </c>
    </row>
    <row r="1813" spans="2:65" s="606" customFormat="1" ht="27">
      <c r="B1813" s="605"/>
      <c r="D1813" s="594" t="s">
        <v>205</v>
      </c>
      <c r="E1813" s="607" t="s">
        <v>5</v>
      </c>
      <c r="F1813" s="608" t="s">
        <v>2705</v>
      </c>
      <c r="H1813" s="609">
        <v>199.92</v>
      </c>
      <c r="L1813" s="605"/>
      <c r="M1813" s="610"/>
      <c r="N1813" s="611"/>
      <c r="O1813" s="611"/>
      <c r="P1813" s="611"/>
      <c r="Q1813" s="611"/>
      <c r="R1813" s="611"/>
      <c r="S1813" s="611"/>
      <c r="T1813" s="612"/>
      <c r="AT1813" s="607" t="s">
        <v>205</v>
      </c>
      <c r="AU1813" s="607" t="s">
        <v>89</v>
      </c>
      <c r="AV1813" s="606" t="s">
        <v>89</v>
      </c>
      <c r="AW1813" s="606" t="s">
        <v>43</v>
      </c>
      <c r="AX1813" s="606" t="s">
        <v>82</v>
      </c>
      <c r="AY1813" s="607" t="s">
        <v>197</v>
      </c>
    </row>
    <row r="1814" spans="2:65" s="622" customFormat="1">
      <c r="B1814" s="621"/>
      <c r="D1814" s="594" t="s">
        <v>205</v>
      </c>
      <c r="E1814" s="623" t="s">
        <v>5</v>
      </c>
      <c r="F1814" s="624" t="s">
        <v>253</v>
      </c>
      <c r="H1814" s="625">
        <v>503.06</v>
      </c>
      <c r="L1814" s="621"/>
      <c r="M1814" s="626"/>
      <c r="N1814" s="627"/>
      <c r="O1814" s="627"/>
      <c r="P1814" s="627"/>
      <c r="Q1814" s="627"/>
      <c r="R1814" s="627"/>
      <c r="S1814" s="627"/>
      <c r="T1814" s="628"/>
      <c r="AT1814" s="623" t="s">
        <v>205</v>
      </c>
      <c r="AU1814" s="623" t="s">
        <v>89</v>
      </c>
      <c r="AV1814" s="622" t="s">
        <v>114</v>
      </c>
      <c r="AW1814" s="622" t="s">
        <v>43</v>
      </c>
      <c r="AX1814" s="622" t="s">
        <v>82</v>
      </c>
      <c r="AY1814" s="623" t="s">
        <v>197</v>
      </c>
    </row>
    <row r="1815" spans="2:65" s="599" customFormat="1">
      <c r="B1815" s="598"/>
      <c r="D1815" s="594" t="s">
        <v>205</v>
      </c>
      <c r="E1815" s="600" t="s">
        <v>5</v>
      </c>
      <c r="F1815" s="601" t="s">
        <v>446</v>
      </c>
      <c r="H1815" s="600" t="s">
        <v>5</v>
      </c>
      <c r="L1815" s="598"/>
      <c r="M1815" s="602"/>
      <c r="N1815" s="603"/>
      <c r="O1815" s="603"/>
      <c r="P1815" s="603"/>
      <c r="Q1815" s="603"/>
      <c r="R1815" s="603"/>
      <c r="S1815" s="603"/>
      <c r="T1815" s="604"/>
      <c r="AT1815" s="600" t="s">
        <v>205</v>
      </c>
      <c r="AU1815" s="600" t="s">
        <v>89</v>
      </c>
      <c r="AV1815" s="599" t="s">
        <v>11</v>
      </c>
      <c r="AW1815" s="599" t="s">
        <v>43</v>
      </c>
      <c r="AX1815" s="599" t="s">
        <v>82</v>
      </c>
      <c r="AY1815" s="600" t="s">
        <v>197</v>
      </c>
    </row>
    <row r="1816" spans="2:65" s="599" customFormat="1">
      <c r="B1816" s="598"/>
      <c r="D1816" s="594" t="s">
        <v>205</v>
      </c>
      <c r="E1816" s="600" t="s">
        <v>5</v>
      </c>
      <c r="F1816" s="601" t="s">
        <v>2819</v>
      </c>
      <c r="H1816" s="600" t="s">
        <v>5</v>
      </c>
      <c r="L1816" s="598"/>
      <c r="M1816" s="602"/>
      <c r="N1816" s="603"/>
      <c r="O1816" s="603"/>
      <c r="P1816" s="603"/>
      <c r="Q1816" s="603"/>
      <c r="R1816" s="603"/>
      <c r="S1816" s="603"/>
      <c r="T1816" s="604"/>
      <c r="AT1816" s="600" t="s">
        <v>205</v>
      </c>
      <c r="AU1816" s="600" t="s">
        <v>89</v>
      </c>
      <c r="AV1816" s="599" t="s">
        <v>11</v>
      </c>
      <c r="AW1816" s="599" t="s">
        <v>43</v>
      </c>
      <c r="AX1816" s="599" t="s">
        <v>82</v>
      </c>
      <c r="AY1816" s="600" t="s">
        <v>197</v>
      </c>
    </row>
    <row r="1817" spans="2:65" s="606" customFormat="1" ht="27">
      <c r="B1817" s="605"/>
      <c r="D1817" s="594" t="s">
        <v>205</v>
      </c>
      <c r="E1817" s="607" t="s">
        <v>5</v>
      </c>
      <c r="F1817" s="608" t="s">
        <v>2820</v>
      </c>
      <c r="H1817" s="609">
        <v>330.63</v>
      </c>
      <c r="L1817" s="605"/>
      <c r="M1817" s="610"/>
      <c r="N1817" s="611"/>
      <c r="O1817" s="611"/>
      <c r="P1817" s="611"/>
      <c r="Q1817" s="611"/>
      <c r="R1817" s="611"/>
      <c r="S1817" s="611"/>
      <c r="T1817" s="612"/>
      <c r="AT1817" s="607" t="s">
        <v>205</v>
      </c>
      <c r="AU1817" s="607" t="s">
        <v>89</v>
      </c>
      <c r="AV1817" s="606" t="s">
        <v>89</v>
      </c>
      <c r="AW1817" s="606" t="s">
        <v>43</v>
      </c>
      <c r="AX1817" s="606" t="s">
        <v>82</v>
      </c>
      <c r="AY1817" s="607" t="s">
        <v>197</v>
      </c>
    </row>
    <row r="1818" spans="2:65" s="606" customFormat="1" ht="27">
      <c r="B1818" s="605"/>
      <c r="D1818" s="594" t="s">
        <v>205</v>
      </c>
      <c r="E1818" s="607" t="s">
        <v>5</v>
      </c>
      <c r="F1818" s="608" t="s">
        <v>2821</v>
      </c>
      <c r="H1818" s="609">
        <v>176.74</v>
      </c>
      <c r="L1818" s="605"/>
      <c r="M1818" s="610"/>
      <c r="N1818" s="611"/>
      <c r="O1818" s="611"/>
      <c r="P1818" s="611"/>
      <c r="Q1818" s="611"/>
      <c r="R1818" s="611"/>
      <c r="S1818" s="611"/>
      <c r="T1818" s="612"/>
      <c r="AT1818" s="607" t="s">
        <v>205</v>
      </c>
      <c r="AU1818" s="607" t="s">
        <v>89</v>
      </c>
      <c r="AV1818" s="606" t="s">
        <v>89</v>
      </c>
      <c r="AW1818" s="606" t="s">
        <v>43</v>
      </c>
      <c r="AX1818" s="606" t="s">
        <v>82</v>
      </c>
      <c r="AY1818" s="607" t="s">
        <v>197</v>
      </c>
    </row>
    <row r="1819" spans="2:65" s="622" customFormat="1">
      <c r="B1819" s="621"/>
      <c r="D1819" s="594" t="s">
        <v>205</v>
      </c>
      <c r="E1819" s="623" t="s">
        <v>5</v>
      </c>
      <c r="F1819" s="624" t="s">
        <v>449</v>
      </c>
      <c r="H1819" s="625">
        <v>507.37</v>
      </c>
      <c r="L1819" s="621"/>
      <c r="M1819" s="626"/>
      <c r="N1819" s="627"/>
      <c r="O1819" s="627"/>
      <c r="P1819" s="627"/>
      <c r="Q1819" s="627"/>
      <c r="R1819" s="627"/>
      <c r="S1819" s="627"/>
      <c r="T1819" s="628"/>
      <c r="AT1819" s="623" t="s">
        <v>205</v>
      </c>
      <c r="AU1819" s="623" t="s">
        <v>89</v>
      </c>
      <c r="AV1819" s="622" t="s">
        <v>114</v>
      </c>
      <c r="AW1819" s="622" t="s">
        <v>43</v>
      </c>
      <c r="AX1819" s="622" t="s">
        <v>82</v>
      </c>
      <c r="AY1819" s="623" t="s">
        <v>197</v>
      </c>
    </row>
    <row r="1820" spans="2:65" s="614" customFormat="1">
      <c r="B1820" s="613"/>
      <c r="D1820" s="594" t="s">
        <v>205</v>
      </c>
      <c r="E1820" s="615" t="s">
        <v>5</v>
      </c>
      <c r="F1820" s="616" t="s">
        <v>210</v>
      </c>
      <c r="H1820" s="617">
        <v>3445.71</v>
      </c>
      <c r="L1820" s="613"/>
      <c r="M1820" s="618"/>
      <c r="N1820" s="619"/>
      <c r="O1820" s="619"/>
      <c r="P1820" s="619"/>
      <c r="Q1820" s="619"/>
      <c r="R1820" s="619"/>
      <c r="S1820" s="619"/>
      <c r="T1820" s="620"/>
      <c r="AT1820" s="615" t="s">
        <v>205</v>
      </c>
      <c r="AU1820" s="615" t="s">
        <v>89</v>
      </c>
      <c r="AV1820" s="614" t="s">
        <v>129</v>
      </c>
      <c r="AW1820" s="614" t="s">
        <v>43</v>
      </c>
      <c r="AX1820" s="614" t="s">
        <v>11</v>
      </c>
      <c r="AY1820" s="615" t="s">
        <v>197</v>
      </c>
    </row>
    <row r="1821" spans="2:65" s="492" customFormat="1" ht="25.5" customHeight="1">
      <c r="B1821" s="493"/>
      <c r="C1821" s="572" t="s">
        <v>2822</v>
      </c>
      <c r="D1821" s="572" t="s">
        <v>199</v>
      </c>
      <c r="E1821" s="573" t="s">
        <v>2823</v>
      </c>
      <c r="F1821" s="574" t="s">
        <v>2824</v>
      </c>
      <c r="G1821" s="575" t="s">
        <v>290</v>
      </c>
      <c r="H1821" s="576">
        <v>315.71199999999999</v>
      </c>
      <c r="I1821" s="7"/>
      <c r="J1821" s="577">
        <f>ROUND(I1821*H1821,0)</f>
        <v>0</v>
      </c>
      <c r="K1821" s="574" t="s">
        <v>203</v>
      </c>
      <c r="L1821" s="493"/>
      <c r="M1821" s="578" t="s">
        <v>5</v>
      </c>
      <c r="N1821" s="579" t="s">
        <v>53</v>
      </c>
      <c r="O1821" s="494"/>
      <c r="P1821" s="580">
        <f>O1821*H1821</f>
        <v>0</v>
      </c>
      <c r="Q1821" s="580">
        <v>2.4000000000000001E-4</v>
      </c>
      <c r="R1821" s="580">
        <f>Q1821*H1821</f>
        <v>7.5770879999999999E-2</v>
      </c>
      <c r="S1821" s="580">
        <v>0</v>
      </c>
      <c r="T1821" s="581">
        <f>S1821*H1821</f>
        <v>0</v>
      </c>
      <c r="AR1821" s="482" t="s">
        <v>129</v>
      </c>
      <c r="AT1821" s="482" t="s">
        <v>199</v>
      </c>
      <c r="AU1821" s="482" t="s">
        <v>89</v>
      </c>
      <c r="AY1821" s="482" t="s">
        <v>197</v>
      </c>
      <c r="BE1821" s="582">
        <f>IF(N1821="základní",J1821,0)</f>
        <v>0</v>
      </c>
      <c r="BF1821" s="582">
        <f>IF(N1821="snížená",J1821,0)</f>
        <v>0</v>
      </c>
      <c r="BG1821" s="582">
        <f>IF(N1821="zákl. přenesená",J1821,0)</f>
        <v>0</v>
      </c>
      <c r="BH1821" s="582">
        <f>IF(N1821="sníž. přenesená",J1821,0)</f>
        <v>0</v>
      </c>
      <c r="BI1821" s="582">
        <f>IF(N1821="nulová",J1821,0)</f>
        <v>0</v>
      </c>
      <c r="BJ1821" s="482" t="s">
        <v>11</v>
      </c>
      <c r="BK1821" s="582">
        <f>ROUND(I1821*H1821,0)</f>
        <v>0</v>
      </c>
      <c r="BL1821" s="482" t="s">
        <v>129</v>
      </c>
      <c r="BM1821" s="482" t="s">
        <v>2825</v>
      </c>
    </row>
    <row r="1822" spans="2:65" s="599" customFormat="1">
      <c r="B1822" s="598"/>
      <c r="D1822" s="594" t="s">
        <v>205</v>
      </c>
      <c r="E1822" s="600" t="s">
        <v>5</v>
      </c>
      <c r="F1822" s="601" t="s">
        <v>2742</v>
      </c>
      <c r="H1822" s="600" t="s">
        <v>5</v>
      </c>
      <c r="L1822" s="598"/>
      <c r="M1822" s="602"/>
      <c r="N1822" s="603"/>
      <c r="O1822" s="603"/>
      <c r="P1822" s="603"/>
      <c r="Q1822" s="603"/>
      <c r="R1822" s="603"/>
      <c r="S1822" s="603"/>
      <c r="T1822" s="604"/>
      <c r="AT1822" s="600" t="s">
        <v>205</v>
      </c>
      <c r="AU1822" s="600" t="s">
        <v>89</v>
      </c>
      <c r="AV1822" s="599" t="s">
        <v>11</v>
      </c>
      <c r="AW1822" s="599" t="s">
        <v>43</v>
      </c>
      <c r="AX1822" s="599" t="s">
        <v>82</v>
      </c>
      <c r="AY1822" s="600" t="s">
        <v>197</v>
      </c>
    </row>
    <row r="1823" spans="2:65" s="606" customFormat="1">
      <c r="B1823" s="605"/>
      <c r="D1823" s="594" t="s">
        <v>205</v>
      </c>
      <c r="E1823" s="607" t="s">
        <v>5</v>
      </c>
      <c r="F1823" s="608" t="s">
        <v>2826</v>
      </c>
      <c r="H1823" s="609">
        <v>20.25</v>
      </c>
      <c r="L1823" s="605"/>
      <c r="M1823" s="610"/>
      <c r="N1823" s="611"/>
      <c r="O1823" s="611"/>
      <c r="P1823" s="611"/>
      <c r="Q1823" s="611"/>
      <c r="R1823" s="611"/>
      <c r="S1823" s="611"/>
      <c r="T1823" s="612"/>
      <c r="AT1823" s="607" t="s">
        <v>205</v>
      </c>
      <c r="AU1823" s="607" t="s">
        <v>89</v>
      </c>
      <c r="AV1823" s="606" t="s">
        <v>89</v>
      </c>
      <c r="AW1823" s="606" t="s">
        <v>43</v>
      </c>
      <c r="AX1823" s="606" t="s">
        <v>82</v>
      </c>
      <c r="AY1823" s="607" t="s">
        <v>197</v>
      </c>
    </row>
    <row r="1824" spans="2:65" s="606" customFormat="1">
      <c r="B1824" s="605"/>
      <c r="D1824" s="594" t="s">
        <v>205</v>
      </c>
      <c r="E1824" s="607" t="s">
        <v>5</v>
      </c>
      <c r="F1824" s="608" t="s">
        <v>2827</v>
      </c>
      <c r="H1824" s="609">
        <v>5.88</v>
      </c>
      <c r="L1824" s="605"/>
      <c r="M1824" s="610"/>
      <c r="N1824" s="611"/>
      <c r="O1824" s="611"/>
      <c r="P1824" s="611"/>
      <c r="Q1824" s="611"/>
      <c r="R1824" s="611"/>
      <c r="S1824" s="611"/>
      <c r="T1824" s="612"/>
      <c r="AT1824" s="607" t="s">
        <v>205</v>
      </c>
      <c r="AU1824" s="607" t="s">
        <v>89</v>
      </c>
      <c r="AV1824" s="606" t="s">
        <v>89</v>
      </c>
      <c r="AW1824" s="606" t="s">
        <v>43</v>
      </c>
      <c r="AX1824" s="606" t="s">
        <v>82</v>
      </c>
      <c r="AY1824" s="607" t="s">
        <v>197</v>
      </c>
    </row>
    <row r="1825" spans="2:51" s="606" customFormat="1">
      <c r="B1825" s="605"/>
      <c r="D1825" s="594" t="s">
        <v>205</v>
      </c>
      <c r="E1825" s="607" t="s">
        <v>5</v>
      </c>
      <c r="F1825" s="608" t="s">
        <v>2828</v>
      </c>
      <c r="H1825" s="609">
        <v>143.1</v>
      </c>
      <c r="L1825" s="605"/>
      <c r="M1825" s="610"/>
      <c r="N1825" s="611"/>
      <c r="O1825" s="611"/>
      <c r="P1825" s="611"/>
      <c r="Q1825" s="611"/>
      <c r="R1825" s="611"/>
      <c r="S1825" s="611"/>
      <c r="T1825" s="612"/>
      <c r="AT1825" s="607" t="s">
        <v>205</v>
      </c>
      <c r="AU1825" s="607" t="s">
        <v>89</v>
      </c>
      <c r="AV1825" s="606" t="s">
        <v>89</v>
      </c>
      <c r="AW1825" s="606" t="s">
        <v>43</v>
      </c>
      <c r="AX1825" s="606" t="s">
        <v>82</v>
      </c>
      <c r="AY1825" s="607" t="s">
        <v>197</v>
      </c>
    </row>
    <row r="1826" spans="2:51" s="606" customFormat="1">
      <c r="B1826" s="605"/>
      <c r="D1826" s="594" t="s">
        <v>205</v>
      </c>
      <c r="E1826" s="607" t="s">
        <v>5</v>
      </c>
      <c r="F1826" s="608" t="s">
        <v>2829</v>
      </c>
      <c r="H1826" s="609">
        <v>37.44</v>
      </c>
      <c r="L1826" s="605"/>
      <c r="M1826" s="610"/>
      <c r="N1826" s="611"/>
      <c r="O1826" s="611"/>
      <c r="P1826" s="611"/>
      <c r="Q1826" s="611"/>
      <c r="R1826" s="611"/>
      <c r="S1826" s="611"/>
      <c r="T1826" s="612"/>
      <c r="AT1826" s="607" t="s">
        <v>205</v>
      </c>
      <c r="AU1826" s="607" t="s">
        <v>89</v>
      </c>
      <c r="AV1826" s="606" t="s">
        <v>89</v>
      </c>
      <c r="AW1826" s="606" t="s">
        <v>43</v>
      </c>
      <c r="AX1826" s="606" t="s">
        <v>82</v>
      </c>
      <c r="AY1826" s="607" t="s">
        <v>197</v>
      </c>
    </row>
    <row r="1827" spans="2:51" s="606" customFormat="1">
      <c r="B1827" s="605"/>
      <c r="D1827" s="594" t="s">
        <v>205</v>
      </c>
      <c r="E1827" s="607" t="s">
        <v>5</v>
      </c>
      <c r="F1827" s="608" t="s">
        <v>2830</v>
      </c>
      <c r="H1827" s="609">
        <v>34.4</v>
      </c>
      <c r="L1827" s="605"/>
      <c r="M1827" s="610"/>
      <c r="N1827" s="611"/>
      <c r="O1827" s="611"/>
      <c r="P1827" s="611"/>
      <c r="Q1827" s="611"/>
      <c r="R1827" s="611"/>
      <c r="S1827" s="611"/>
      <c r="T1827" s="612"/>
      <c r="AT1827" s="607" t="s">
        <v>205</v>
      </c>
      <c r="AU1827" s="607" t="s">
        <v>89</v>
      </c>
      <c r="AV1827" s="606" t="s">
        <v>89</v>
      </c>
      <c r="AW1827" s="606" t="s">
        <v>43</v>
      </c>
      <c r="AX1827" s="606" t="s">
        <v>82</v>
      </c>
      <c r="AY1827" s="607" t="s">
        <v>197</v>
      </c>
    </row>
    <row r="1828" spans="2:51" s="606" customFormat="1">
      <c r="B1828" s="605"/>
      <c r="D1828" s="594" t="s">
        <v>205</v>
      </c>
      <c r="E1828" s="607" t="s">
        <v>5</v>
      </c>
      <c r="F1828" s="608" t="s">
        <v>2831</v>
      </c>
      <c r="H1828" s="609">
        <v>12.96</v>
      </c>
      <c r="L1828" s="605"/>
      <c r="M1828" s="610"/>
      <c r="N1828" s="611"/>
      <c r="O1828" s="611"/>
      <c r="P1828" s="611"/>
      <c r="Q1828" s="611"/>
      <c r="R1828" s="611"/>
      <c r="S1828" s="611"/>
      <c r="T1828" s="612"/>
      <c r="AT1828" s="607" t="s">
        <v>205</v>
      </c>
      <c r="AU1828" s="607" t="s">
        <v>89</v>
      </c>
      <c r="AV1828" s="606" t="s">
        <v>89</v>
      </c>
      <c r="AW1828" s="606" t="s">
        <v>43</v>
      </c>
      <c r="AX1828" s="606" t="s">
        <v>82</v>
      </c>
      <c r="AY1828" s="607" t="s">
        <v>197</v>
      </c>
    </row>
    <row r="1829" spans="2:51" s="606" customFormat="1">
      <c r="B1829" s="605"/>
      <c r="D1829" s="594" t="s">
        <v>205</v>
      </c>
      <c r="E1829" s="607" t="s">
        <v>5</v>
      </c>
      <c r="F1829" s="608" t="s">
        <v>2832</v>
      </c>
      <c r="H1829" s="609">
        <v>4.6879999999999997</v>
      </c>
      <c r="L1829" s="605"/>
      <c r="M1829" s="610"/>
      <c r="N1829" s="611"/>
      <c r="O1829" s="611"/>
      <c r="P1829" s="611"/>
      <c r="Q1829" s="611"/>
      <c r="R1829" s="611"/>
      <c r="S1829" s="611"/>
      <c r="T1829" s="612"/>
      <c r="AT1829" s="607" t="s">
        <v>205</v>
      </c>
      <c r="AU1829" s="607" t="s">
        <v>89</v>
      </c>
      <c r="AV1829" s="606" t="s">
        <v>89</v>
      </c>
      <c r="AW1829" s="606" t="s">
        <v>43</v>
      </c>
      <c r="AX1829" s="606" t="s">
        <v>82</v>
      </c>
      <c r="AY1829" s="607" t="s">
        <v>197</v>
      </c>
    </row>
    <row r="1830" spans="2:51" s="606" customFormat="1">
      <c r="B1830" s="605"/>
      <c r="D1830" s="594" t="s">
        <v>205</v>
      </c>
      <c r="E1830" s="607" t="s">
        <v>5</v>
      </c>
      <c r="F1830" s="608" t="s">
        <v>2833</v>
      </c>
      <c r="H1830" s="609">
        <v>7.2</v>
      </c>
      <c r="L1830" s="605"/>
      <c r="M1830" s="610"/>
      <c r="N1830" s="611"/>
      <c r="O1830" s="611"/>
      <c r="P1830" s="611"/>
      <c r="Q1830" s="611"/>
      <c r="R1830" s="611"/>
      <c r="S1830" s="611"/>
      <c r="T1830" s="612"/>
      <c r="AT1830" s="607" t="s">
        <v>205</v>
      </c>
      <c r="AU1830" s="607" t="s">
        <v>89</v>
      </c>
      <c r="AV1830" s="606" t="s">
        <v>89</v>
      </c>
      <c r="AW1830" s="606" t="s">
        <v>43</v>
      </c>
      <c r="AX1830" s="606" t="s">
        <v>82</v>
      </c>
      <c r="AY1830" s="607" t="s">
        <v>197</v>
      </c>
    </row>
    <row r="1831" spans="2:51" s="606" customFormat="1">
      <c r="B1831" s="605"/>
      <c r="D1831" s="594" t="s">
        <v>205</v>
      </c>
      <c r="E1831" s="607" t="s">
        <v>5</v>
      </c>
      <c r="F1831" s="608" t="s">
        <v>2834</v>
      </c>
      <c r="H1831" s="609">
        <v>3.6</v>
      </c>
      <c r="L1831" s="605"/>
      <c r="M1831" s="610"/>
      <c r="N1831" s="611"/>
      <c r="O1831" s="611"/>
      <c r="P1831" s="611"/>
      <c r="Q1831" s="611"/>
      <c r="R1831" s="611"/>
      <c r="S1831" s="611"/>
      <c r="T1831" s="612"/>
      <c r="AT1831" s="607" t="s">
        <v>205</v>
      </c>
      <c r="AU1831" s="607" t="s">
        <v>89</v>
      </c>
      <c r="AV1831" s="606" t="s">
        <v>89</v>
      </c>
      <c r="AW1831" s="606" t="s">
        <v>43</v>
      </c>
      <c r="AX1831" s="606" t="s">
        <v>82</v>
      </c>
      <c r="AY1831" s="607" t="s">
        <v>197</v>
      </c>
    </row>
    <row r="1832" spans="2:51" s="606" customFormat="1">
      <c r="B1832" s="605"/>
      <c r="D1832" s="594" t="s">
        <v>205</v>
      </c>
      <c r="E1832" s="607" t="s">
        <v>5</v>
      </c>
      <c r="F1832" s="608" t="s">
        <v>2835</v>
      </c>
      <c r="H1832" s="609">
        <v>8.8000000000000007</v>
      </c>
      <c r="L1832" s="605"/>
      <c r="M1832" s="610"/>
      <c r="N1832" s="611"/>
      <c r="O1832" s="611"/>
      <c r="P1832" s="611"/>
      <c r="Q1832" s="611"/>
      <c r="R1832" s="611"/>
      <c r="S1832" s="611"/>
      <c r="T1832" s="612"/>
      <c r="AT1832" s="607" t="s">
        <v>205</v>
      </c>
      <c r="AU1832" s="607" t="s">
        <v>89</v>
      </c>
      <c r="AV1832" s="606" t="s">
        <v>89</v>
      </c>
      <c r="AW1832" s="606" t="s">
        <v>43</v>
      </c>
      <c r="AX1832" s="606" t="s">
        <v>82</v>
      </c>
      <c r="AY1832" s="607" t="s">
        <v>197</v>
      </c>
    </row>
    <row r="1833" spans="2:51" s="606" customFormat="1">
      <c r="B1833" s="605"/>
      <c r="D1833" s="594" t="s">
        <v>205</v>
      </c>
      <c r="E1833" s="607" t="s">
        <v>5</v>
      </c>
      <c r="F1833" s="608" t="s">
        <v>2836</v>
      </c>
      <c r="H1833" s="609">
        <v>3.6</v>
      </c>
      <c r="L1833" s="605"/>
      <c r="M1833" s="610"/>
      <c r="N1833" s="611"/>
      <c r="O1833" s="611"/>
      <c r="P1833" s="611"/>
      <c r="Q1833" s="611"/>
      <c r="R1833" s="611"/>
      <c r="S1833" s="611"/>
      <c r="T1833" s="612"/>
      <c r="AT1833" s="607" t="s">
        <v>205</v>
      </c>
      <c r="AU1833" s="607" t="s">
        <v>89</v>
      </c>
      <c r="AV1833" s="606" t="s">
        <v>89</v>
      </c>
      <c r="AW1833" s="606" t="s">
        <v>43</v>
      </c>
      <c r="AX1833" s="606" t="s">
        <v>82</v>
      </c>
      <c r="AY1833" s="607" t="s">
        <v>197</v>
      </c>
    </row>
    <row r="1834" spans="2:51" s="606" customFormat="1">
      <c r="B1834" s="605"/>
      <c r="D1834" s="594" t="s">
        <v>205</v>
      </c>
      <c r="E1834" s="607" t="s">
        <v>5</v>
      </c>
      <c r="F1834" s="608" t="s">
        <v>2837</v>
      </c>
      <c r="H1834" s="609">
        <v>5</v>
      </c>
      <c r="L1834" s="605"/>
      <c r="M1834" s="610"/>
      <c r="N1834" s="611"/>
      <c r="O1834" s="611"/>
      <c r="P1834" s="611"/>
      <c r="Q1834" s="611"/>
      <c r="R1834" s="611"/>
      <c r="S1834" s="611"/>
      <c r="T1834" s="612"/>
      <c r="AT1834" s="607" t="s">
        <v>205</v>
      </c>
      <c r="AU1834" s="607" t="s">
        <v>89</v>
      </c>
      <c r="AV1834" s="606" t="s">
        <v>89</v>
      </c>
      <c r="AW1834" s="606" t="s">
        <v>43</v>
      </c>
      <c r="AX1834" s="606" t="s">
        <v>82</v>
      </c>
      <c r="AY1834" s="607" t="s">
        <v>197</v>
      </c>
    </row>
    <row r="1835" spans="2:51" s="606" customFormat="1">
      <c r="B1835" s="605"/>
      <c r="D1835" s="594" t="s">
        <v>205</v>
      </c>
      <c r="E1835" s="607" t="s">
        <v>5</v>
      </c>
      <c r="F1835" s="608" t="s">
        <v>2838</v>
      </c>
      <c r="H1835" s="609">
        <v>5</v>
      </c>
      <c r="L1835" s="605"/>
      <c r="M1835" s="610"/>
      <c r="N1835" s="611"/>
      <c r="O1835" s="611"/>
      <c r="P1835" s="611"/>
      <c r="Q1835" s="611"/>
      <c r="R1835" s="611"/>
      <c r="S1835" s="611"/>
      <c r="T1835" s="612"/>
      <c r="AT1835" s="607" t="s">
        <v>205</v>
      </c>
      <c r="AU1835" s="607" t="s">
        <v>89</v>
      </c>
      <c r="AV1835" s="606" t="s">
        <v>89</v>
      </c>
      <c r="AW1835" s="606" t="s">
        <v>43</v>
      </c>
      <c r="AX1835" s="606" t="s">
        <v>82</v>
      </c>
      <c r="AY1835" s="607" t="s">
        <v>197</v>
      </c>
    </row>
    <row r="1836" spans="2:51" s="606" customFormat="1">
      <c r="B1836" s="605"/>
      <c r="D1836" s="594" t="s">
        <v>205</v>
      </c>
      <c r="E1836" s="607" t="s">
        <v>5</v>
      </c>
      <c r="F1836" s="608" t="s">
        <v>2839</v>
      </c>
      <c r="H1836" s="609">
        <v>3.5</v>
      </c>
      <c r="L1836" s="605"/>
      <c r="M1836" s="610"/>
      <c r="N1836" s="611"/>
      <c r="O1836" s="611"/>
      <c r="P1836" s="611"/>
      <c r="Q1836" s="611"/>
      <c r="R1836" s="611"/>
      <c r="S1836" s="611"/>
      <c r="T1836" s="612"/>
      <c r="AT1836" s="607" t="s">
        <v>205</v>
      </c>
      <c r="AU1836" s="607" t="s">
        <v>89</v>
      </c>
      <c r="AV1836" s="606" t="s">
        <v>89</v>
      </c>
      <c r="AW1836" s="606" t="s">
        <v>43</v>
      </c>
      <c r="AX1836" s="606" t="s">
        <v>82</v>
      </c>
      <c r="AY1836" s="607" t="s">
        <v>197</v>
      </c>
    </row>
    <row r="1837" spans="2:51" s="606" customFormat="1">
      <c r="B1837" s="605"/>
      <c r="D1837" s="594" t="s">
        <v>205</v>
      </c>
      <c r="E1837" s="607" t="s">
        <v>5</v>
      </c>
      <c r="F1837" s="608" t="s">
        <v>2840</v>
      </c>
      <c r="H1837" s="609">
        <v>3</v>
      </c>
      <c r="L1837" s="605"/>
      <c r="M1837" s="610"/>
      <c r="N1837" s="611"/>
      <c r="O1837" s="611"/>
      <c r="P1837" s="611"/>
      <c r="Q1837" s="611"/>
      <c r="R1837" s="611"/>
      <c r="S1837" s="611"/>
      <c r="T1837" s="612"/>
      <c r="AT1837" s="607" t="s">
        <v>205</v>
      </c>
      <c r="AU1837" s="607" t="s">
        <v>89</v>
      </c>
      <c r="AV1837" s="606" t="s">
        <v>89</v>
      </c>
      <c r="AW1837" s="606" t="s">
        <v>43</v>
      </c>
      <c r="AX1837" s="606" t="s">
        <v>82</v>
      </c>
      <c r="AY1837" s="607" t="s">
        <v>197</v>
      </c>
    </row>
    <row r="1838" spans="2:51" s="606" customFormat="1">
      <c r="B1838" s="605"/>
      <c r="D1838" s="594" t="s">
        <v>205</v>
      </c>
      <c r="E1838" s="607" t="s">
        <v>5</v>
      </c>
      <c r="F1838" s="608" t="s">
        <v>2841</v>
      </c>
      <c r="H1838" s="609">
        <v>3.125</v>
      </c>
      <c r="L1838" s="605"/>
      <c r="M1838" s="610"/>
      <c r="N1838" s="611"/>
      <c r="O1838" s="611"/>
      <c r="P1838" s="611"/>
      <c r="Q1838" s="611"/>
      <c r="R1838" s="611"/>
      <c r="S1838" s="611"/>
      <c r="T1838" s="612"/>
      <c r="AT1838" s="607" t="s">
        <v>205</v>
      </c>
      <c r="AU1838" s="607" t="s">
        <v>89</v>
      </c>
      <c r="AV1838" s="606" t="s">
        <v>89</v>
      </c>
      <c r="AW1838" s="606" t="s">
        <v>43</v>
      </c>
      <c r="AX1838" s="606" t="s">
        <v>82</v>
      </c>
      <c r="AY1838" s="607" t="s">
        <v>197</v>
      </c>
    </row>
    <row r="1839" spans="2:51" s="606" customFormat="1">
      <c r="B1839" s="605"/>
      <c r="D1839" s="594" t="s">
        <v>205</v>
      </c>
      <c r="E1839" s="607" t="s">
        <v>5</v>
      </c>
      <c r="F1839" s="608" t="s">
        <v>2842</v>
      </c>
      <c r="H1839" s="609">
        <v>2.5</v>
      </c>
      <c r="L1839" s="605"/>
      <c r="M1839" s="610"/>
      <c r="N1839" s="611"/>
      <c r="O1839" s="611"/>
      <c r="P1839" s="611"/>
      <c r="Q1839" s="611"/>
      <c r="R1839" s="611"/>
      <c r="S1839" s="611"/>
      <c r="T1839" s="612"/>
      <c r="AT1839" s="607" t="s">
        <v>205</v>
      </c>
      <c r="AU1839" s="607" t="s">
        <v>89</v>
      </c>
      <c r="AV1839" s="606" t="s">
        <v>89</v>
      </c>
      <c r="AW1839" s="606" t="s">
        <v>43</v>
      </c>
      <c r="AX1839" s="606" t="s">
        <v>82</v>
      </c>
      <c r="AY1839" s="607" t="s">
        <v>197</v>
      </c>
    </row>
    <row r="1840" spans="2:51" s="606" customFormat="1">
      <c r="B1840" s="605"/>
      <c r="D1840" s="594" t="s">
        <v>205</v>
      </c>
      <c r="E1840" s="607" t="s">
        <v>5</v>
      </c>
      <c r="F1840" s="608" t="s">
        <v>2843</v>
      </c>
      <c r="H1840" s="609">
        <v>3</v>
      </c>
      <c r="L1840" s="605"/>
      <c r="M1840" s="610"/>
      <c r="N1840" s="611"/>
      <c r="O1840" s="611"/>
      <c r="P1840" s="611"/>
      <c r="Q1840" s="611"/>
      <c r="R1840" s="611"/>
      <c r="S1840" s="611"/>
      <c r="T1840" s="612"/>
      <c r="AT1840" s="607" t="s">
        <v>205</v>
      </c>
      <c r="AU1840" s="607" t="s">
        <v>89</v>
      </c>
      <c r="AV1840" s="606" t="s">
        <v>89</v>
      </c>
      <c r="AW1840" s="606" t="s">
        <v>43</v>
      </c>
      <c r="AX1840" s="606" t="s">
        <v>82</v>
      </c>
      <c r="AY1840" s="607" t="s">
        <v>197</v>
      </c>
    </row>
    <row r="1841" spans="2:65" s="606" customFormat="1">
      <c r="B1841" s="605"/>
      <c r="D1841" s="594" t="s">
        <v>205</v>
      </c>
      <c r="E1841" s="607" t="s">
        <v>5</v>
      </c>
      <c r="F1841" s="608" t="s">
        <v>2844</v>
      </c>
      <c r="H1841" s="609">
        <v>1.0940000000000001</v>
      </c>
      <c r="L1841" s="605"/>
      <c r="M1841" s="610"/>
      <c r="N1841" s="611"/>
      <c r="O1841" s="611"/>
      <c r="P1841" s="611"/>
      <c r="Q1841" s="611"/>
      <c r="R1841" s="611"/>
      <c r="S1841" s="611"/>
      <c r="T1841" s="612"/>
      <c r="AT1841" s="607" t="s">
        <v>205</v>
      </c>
      <c r="AU1841" s="607" t="s">
        <v>89</v>
      </c>
      <c r="AV1841" s="606" t="s">
        <v>89</v>
      </c>
      <c r="AW1841" s="606" t="s">
        <v>43</v>
      </c>
      <c r="AX1841" s="606" t="s">
        <v>82</v>
      </c>
      <c r="AY1841" s="607" t="s">
        <v>197</v>
      </c>
    </row>
    <row r="1842" spans="2:65" s="606" customFormat="1">
      <c r="B1842" s="605"/>
      <c r="D1842" s="594" t="s">
        <v>205</v>
      </c>
      <c r="E1842" s="607" t="s">
        <v>5</v>
      </c>
      <c r="F1842" s="608" t="s">
        <v>2845</v>
      </c>
      <c r="H1842" s="609">
        <v>1.125</v>
      </c>
      <c r="L1842" s="605"/>
      <c r="M1842" s="610"/>
      <c r="N1842" s="611"/>
      <c r="O1842" s="611"/>
      <c r="P1842" s="611"/>
      <c r="Q1842" s="611"/>
      <c r="R1842" s="611"/>
      <c r="S1842" s="611"/>
      <c r="T1842" s="612"/>
      <c r="AT1842" s="607" t="s">
        <v>205</v>
      </c>
      <c r="AU1842" s="607" t="s">
        <v>89</v>
      </c>
      <c r="AV1842" s="606" t="s">
        <v>89</v>
      </c>
      <c r="AW1842" s="606" t="s">
        <v>43</v>
      </c>
      <c r="AX1842" s="606" t="s">
        <v>82</v>
      </c>
      <c r="AY1842" s="607" t="s">
        <v>197</v>
      </c>
    </row>
    <row r="1843" spans="2:65" s="606" customFormat="1">
      <c r="B1843" s="605"/>
      <c r="D1843" s="594" t="s">
        <v>205</v>
      </c>
      <c r="E1843" s="607" t="s">
        <v>5</v>
      </c>
      <c r="F1843" s="608" t="s">
        <v>2846</v>
      </c>
      <c r="H1843" s="609">
        <v>1.5</v>
      </c>
      <c r="L1843" s="605"/>
      <c r="M1843" s="610"/>
      <c r="N1843" s="611"/>
      <c r="O1843" s="611"/>
      <c r="P1843" s="611"/>
      <c r="Q1843" s="611"/>
      <c r="R1843" s="611"/>
      <c r="S1843" s="611"/>
      <c r="T1843" s="612"/>
      <c r="AT1843" s="607" t="s">
        <v>205</v>
      </c>
      <c r="AU1843" s="607" t="s">
        <v>89</v>
      </c>
      <c r="AV1843" s="606" t="s">
        <v>89</v>
      </c>
      <c r="AW1843" s="606" t="s">
        <v>43</v>
      </c>
      <c r="AX1843" s="606" t="s">
        <v>82</v>
      </c>
      <c r="AY1843" s="607" t="s">
        <v>197</v>
      </c>
    </row>
    <row r="1844" spans="2:65" s="606" customFormat="1">
      <c r="B1844" s="605"/>
      <c r="D1844" s="594" t="s">
        <v>205</v>
      </c>
      <c r="E1844" s="607" t="s">
        <v>5</v>
      </c>
      <c r="F1844" s="608" t="s">
        <v>2847</v>
      </c>
      <c r="H1844" s="609">
        <v>1.95</v>
      </c>
      <c r="L1844" s="605"/>
      <c r="M1844" s="610"/>
      <c r="N1844" s="611"/>
      <c r="O1844" s="611"/>
      <c r="P1844" s="611"/>
      <c r="Q1844" s="611"/>
      <c r="R1844" s="611"/>
      <c r="S1844" s="611"/>
      <c r="T1844" s="612"/>
      <c r="AT1844" s="607" t="s">
        <v>205</v>
      </c>
      <c r="AU1844" s="607" t="s">
        <v>89</v>
      </c>
      <c r="AV1844" s="606" t="s">
        <v>89</v>
      </c>
      <c r="AW1844" s="606" t="s">
        <v>43</v>
      </c>
      <c r="AX1844" s="606" t="s">
        <v>82</v>
      </c>
      <c r="AY1844" s="607" t="s">
        <v>197</v>
      </c>
    </row>
    <row r="1845" spans="2:65" s="606" customFormat="1">
      <c r="B1845" s="605"/>
      <c r="D1845" s="594" t="s">
        <v>205</v>
      </c>
      <c r="E1845" s="607" t="s">
        <v>5</v>
      </c>
      <c r="F1845" s="608" t="s">
        <v>2848</v>
      </c>
      <c r="H1845" s="609">
        <v>3</v>
      </c>
      <c r="L1845" s="605"/>
      <c r="M1845" s="610"/>
      <c r="N1845" s="611"/>
      <c r="O1845" s="611"/>
      <c r="P1845" s="611"/>
      <c r="Q1845" s="611"/>
      <c r="R1845" s="611"/>
      <c r="S1845" s="611"/>
      <c r="T1845" s="612"/>
      <c r="AT1845" s="607" t="s">
        <v>205</v>
      </c>
      <c r="AU1845" s="607" t="s">
        <v>89</v>
      </c>
      <c r="AV1845" s="606" t="s">
        <v>89</v>
      </c>
      <c r="AW1845" s="606" t="s">
        <v>43</v>
      </c>
      <c r="AX1845" s="606" t="s">
        <v>82</v>
      </c>
      <c r="AY1845" s="607" t="s">
        <v>197</v>
      </c>
    </row>
    <row r="1846" spans="2:65" s="614" customFormat="1">
      <c r="B1846" s="613"/>
      <c r="D1846" s="594" t="s">
        <v>205</v>
      </c>
      <c r="E1846" s="615" t="s">
        <v>5</v>
      </c>
      <c r="F1846" s="616" t="s">
        <v>210</v>
      </c>
      <c r="H1846" s="617">
        <v>315.71199999999999</v>
      </c>
      <c r="L1846" s="613"/>
      <c r="M1846" s="618"/>
      <c r="N1846" s="619"/>
      <c r="O1846" s="619"/>
      <c r="P1846" s="619"/>
      <c r="Q1846" s="619"/>
      <c r="R1846" s="619"/>
      <c r="S1846" s="619"/>
      <c r="T1846" s="620"/>
      <c r="AT1846" s="615" t="s">
        <v>205</v>
      </c>
      <c r="AU1846" s="615" t="s">
        <v>89</v>
      </c>
      <c r="AV1846" s="614" t="s">
        <v>129</v>
      </c>
      <c r="AW1846" s="614" t="s">
        <v>43</v>
      </c>
      <c r="AX1846" s="614" t="s">
        <v>11</v>
      </c>
      <c r="AY1846" s="615" t="s">
        <v>197</v>
      </c>
    </row>
    <row r="1847" spans="2:65" s="492" customFormat="1" ht="16.5" customHeight="1">
      <c r="B1847" s="493"/>
      <c r="C1847" s="572" t="s">
        <v>2849</v>
      </c>
      <c r="D1847" s="572" t="s">
        <v>199</v>
      </c>
      <c r="E1847" s="573" t="s">
        <v>2850</v>
      </c>
      <c r="F1847" s="574" t="s">
        <v>2851</v>
      </c>
      <c r="G1847" s="575" t="s">
        <v>876</v>
      </c>
      <c r="H1847" s="576">
        <v>4161.5940000000001</v>
      </c>
      <c r="I1847" s="7"/>
      <c r="J1847" s="577">
        <f>ROUND(I1847*H1847,0)</f>
        <v>0</v>
      </c>
      <c r="K1847" s="574" t="s">
        <v>203</v>
      </c>
      <c r="L1847" s="493"/>
      <c r="M1847" s="578" t="s">
        <v>5</v>
      </c>
      <c r="N1847" s="579" t="s">
        <v>53</v>
      </c>
      <c r="O1847" s="494"/>
      <c r="P1847" s="580">
        <f>O1847*H1847</f>
        <v>0</v>
      </c>
      <c r="Q1847" s="580">
        <v>1.5E-3</v>
      </c>
      <c r="R1847" s="580">
        <f>Q1847*H1847</f>
        <v>6.2423910000000005</v>
      </c>
      <c r="S1847" s="580">
        <v>0</v>
      </c>
      <c r="T1847" s="581">
        <f>S1847*H1847</f>
        <v>0</v>
      </c>
      <c r="AR1847" s="482" t="s">
        <v>129</v>
      </c>
      <c r="AT1847" s="482" t="s">
        <v>199</v>
      </c>
      <c r="AU1847" s="482" t="s">
        <v>89</v>
      </c>
      <c r="AY1847" s="482" t="s">
        <v>197</v>
      </c>
      <c r="BE1847" s="582">
        <f>IF(N1847="základní",J1847,0)</f>
        <v>0</v>
      </c>
      <c r="BF1847" s="582">
        <f>IF(N1847="snížená",J1847,0)</f>
        <v>0</v>
      </c>
      <c r="BG1847" s="582">
        <f>IF(N1847="zákl. přenesená",J1847,0)</f>
        <v>0</v>
      </c>
      <c r="BH1847" s="582">
        <f>IF(N1847="sníž. přenesená",J1847,0)</f>
        <v>0</v>
      </c>
      <c r="BI1847" s="582">
        <f>IF(N1847="nulová",J1847,0)</f>
        <v>0</v>
      </c>
      <c r="BJ1847" s="482" t="s">
        <v>11</v>
      </c>
      <c r="BK1847" s="582">
        <f>ROUND(I1847*H1847,0)</f>
        <v>0</v>
      </c>
      <c r="BL1847" s="482" t="s">
        <v>129</v>
      </c>
      <c r="BM1847" s="482" t="s">
        <v>2852</v>
      </c>
    </row>
    <row r="1848" spans="2:65" s="492" customFormat="1" ht="54">
      <c r="B1848" s="493"/>
      <c r="D1848" s="594" t="s">
        <v>257</v>
      </c>
      <c r="F1848" s="595" t="s">
        <v>2853</v>
      </c>
      <c r="L1848" s="493"/>
      <c r="M1848" s="596"/>
      <c r="N1848" s="494"/>
      <c r="O1848" s="494"/>
      <c r="P1848" s="494"/>
      <c r="Q1848" s="494"/>
      <c r="R1848" s="494"/>
      <c r="S1848" s="494"/>
      <c r="T1848" s="597"/>
      <c r="AT1848" s="482" t="s">
        <v>257</v>
      </c>
      <c r="AU1848" s="482" t="s">
        <v>89</v>
      </c>
    </row>
    <row r="1849" spans="2:65" s="606" customFormat="1">
      <c r="B1849" s="605"/>
      <c r="D1849" s="594" t="s">
        <v>205</v>
      </c>
      <c r="E1849" s="607" t="s">
        <v>5</v>
      </c>
      <c r="F1849" s="608" t="s">
        <v>2854</v>
      </c>
      <c r="H1849" s="609">
        <v>3314.8589999999999</v>
      </c>
      <c r="L1849" s="605"/>
      <c r="M1849" s="610"/>
      <c r="N1849" s="611"/>
      <c r="O1849" s="611"/>
      <c r="P1849" s="611"/>
      <c r="Q1849" s="611"/>
      <c r="R1849" s="611"/>
      <c r="S1849" s="611"/>
      <c r="T1849" s="612"/>
      <c r="AT1849" s="607" t="s">
        <v>205</v>
      </c>
      <c r="AU1849" s="607" t="s">
        <v>89</v>
      </c>
      <c r="AV1849" s="606" t="s">
        <v>89</v>
      </c>
      <c r="AW1849" s="606" t="s">
        <v>43</v>
      </c>
      <c r="AX1849" s="606" t="s">
        <v>82</v>
      </c>
      <c r="AY1849" s="607" t="s">
        <v>197</v>
      </c>
    </row>
    <row r="1850" spans="2:65" s="622" customFormat="1">
      <c r="B1850" s="621"/>
      <c r="D1850" s="594" t="s">
        <v>205</v>
      </c>
      <c r="E1850" s="623" t="s">
        <v>5</v>
      </c>
      <c r="F1850" s="624" t="s">
        <v>2855</v>
      </c>
      <c r="H1850" s="625">
        <v>3314.8589999999999</v>
      </c>
      <c r="L1850" s="621"/>
      <c r="M1850" s="626"/>
      <c r="N1850" s="627"/>
      <c r="O1850" s="627"/>
      <c r="P1850" s="627"/>
      <c r="Q1850" s="627"/>
      <c r="R1850" s="627"/>
      <c r="S1850" s="627"/>
      <c r="T1850" s="628"/>
      <c r="AT1850" s="623" t="s">
        <v>205</v>
      </c>
      <c r="AU1850" s="623" t="s">
        <v>89</v>
      </c>
      <c r="AV1850" s="622" t="s">
        <v>114</v>
      </c>
      <c r="AW1850" s="622" t="s">
        <v>43</v>
      </c>
      <c r="AX1850" s="622" t="s">
        <v>82</v>
      </c>
      <c r="AY1850" s="623" t="s">
        <v>197</v>
      </c>
    </row>
    <row r="1851" spans="2:65" s="606" customFormat="1">
      <c r="B1851" s="605"/>
      <c r="D1851" s="594" t="s">
        <v>205</v>
      </c>
      <c r="E1851" s="607" t="s">
        <v>5</v>
      </c>
      <c r="F1851" s="608" t="s">
        <v>2856</v>
      </c>
      <c r="H1851" s="609">
        <v>846.73500000000001</v>
      </c>
      <c r="L1851" s="605"/>
      <c r="M1851" s="610"/>
      <c r="N1851" s="611"/>
      <c r="O1851" s="611"/>
      <c r="P1851" s="611"/>
      <c r="Q1851" s="611"/>
      <c r="R1851" s="611"/>
      <c r="S1851" s="611"/>
      <c r="T1851" s="612"/>
      <c r="AT1851" s="607" t="s">
        <v>205</v>
      </c>
      <c r="AU1851" s="607" t="s">
        <v>89</v>
      </c>
      <c r="AV1851" s="606" t="s">
        <v>89</v>
      </c>
      <c r="AW1851" s="606" t="s">
        <v>43</v>
      </c>
      <c r="AX1851" s="606" t="s">
        <v>82</v>
      </c>
      <c r="AY1851" s="607" t="s">
        <v>197</v>
      </c>
    </row>
    <row r="1852" spans="2:65" s="622" customFormat="1">
      <c r="B1852" s="621"/>
      <c r="D1852" s="594" t="s">
        <v>205</v>
      </c>
      <c r="E1852" s="623" t="s">
        <v>5</v>
      </c>
      <c r="F1852" s="624" t="s">
        <v>2857</v>
      </c>
      <c r="H1852" s="625">
        <v>846.73500000000001</v>
      </c>
      <c r="L1852" s="621"/>
      <c r="M1852" s="626"/>
      <c r="N1852" s="627"/>
      <c r="O1852" s="627"/>
      <c r="P1852" s="627"/>
      <c r="Q1852" s="627"/>
      <c r="R1852" s="627"/>
      <c r="S1852" s="627"/>
      <c r="T1852" s="628"/>
      <c r="AT1852" s="623" t="s">
        <v>205</v>
      </c>
      <c r="AU1852" s="623" t="s">
        <v>89</v>
      </c>
      <c r="AV1852" s="622" t="s">
        <v>114</v>
      </c>
      <c r="AW1852" s="622" t="s">
        <v>43</v>
      </c>
      <c r="AX1852" s="622" t="s">
        <v>82</v>
      </c>
      <c r="AY1852" s="623" t="s">
        <v>197</v>
      </c>
    </row>
    <row r="1853" spans="2:65" s="614" customFormat="1">
      <c r="B1853" s="613"/>
      <c r="D1853" s="594" t="s">
        <v>205</v>
      </c>
      <c r="E1853" s="615" t="s">
        <v>5</v>
      </c>
      <c r="F1853" s="616" t="s">
        <v>210</v>
      </c>
      <c r="H1853" s="617">
        <v>4161.5940000000001</v>
      </c>
      <c r="L1853" s="613"/>
      <c r="M1853" s="618"/>
      <c r="N1853" s="619"/>
      <c r="O1853" s="619"/>
      <c r="P1853" s="619"/>
      <c r="Q1853" s="619"/>
      <c r="R1853" s="619"/>
      <c r="S1853" s="619"/>
      <c r="T1853" s="620"/>
      <c r="AT1853" s="615" t="s">
        <v>205</v>
      </c>
      <c r="AU1853" s="615" t="s">
        <v>89</v>
      </c>
      <c r="AV1853" s="614" t="s">
        <v>129</v>
      </c>
      <c r="AW1853" s="614" t="s">
        <v>43</v>
      </c>
      <c r="AX1853" s="614" t="s">
        <v>11</v>
      </c>
      <c r="AY1853" s="615" t="s">
        <v>197</v>
      </c>
    </row>
    <row r="1854" spans="2:65" s="492" customFormat="1" ht="25.5" customHeight="1">
      <c r="B1854" s="493"/>
      <c r="C1854" s="572" t="s">
        <v>2858</v>
      </c>
      <c r="D1854" s="572" t="s">
        <v>199</v>
      </c>
      <c r="E1854" s="573" t="s">
        <v>2859</v>
      </c>
      <c r="F1854" s="574" t="s">
        <v>2860</v>
      </c>
      <c r="G1854" s="575" t="s">
        <v>290</v>
      </c>
      <c r="H1854" s="576">
        <v>539.21</v>
      </c>
      <c r="I1854" s="7"/>
      <c r="J1854" s="577">
        <f>ROUND(I1854*H1854,0)</f>
        <v>0</v>
      </c>
      <c r="K1854" s="574" t="s">
        <v>203</v>
      </c>
      <c r="L1854" s="493"/>
      <c r="M1854" s="578" t="s">
        <v>5</v>
      </c>
      <c r="N1854" s="579" t="s">
        <v>53</v>
      </c>
      <c r="O1854" s="494"/>
      <c r="P1854" s="580">
        <f>O1854*H1854</f>
        <v>0</v>
      </c>
      <c r="Q1854" s="580">
        <v>7.3499999999999998E-3</v>
      </c>
      <c r="R1854" s="580">
        <f>Q1854*H1854</f>
        <v>3.9631935</v>
      </c>
      <c r="S1854" s="580">
        <v>0</v>
      </c>
      <c r="T1854" s="581">
        <f>S1854*H1854</f>
        <v>0</v>
      </c>
      <c r="AR1854" s="482" t="s">
        <v>129</v>
      </c>
      <c r="AT1854" s="482" t="s">
        <v>199</v>
      </c>
      <c r="AU1854" s="482" t="s">
        <v>89</v>
      </c>
      <c r="AY1854" s="482" t="s">
        <v>197</v>
      </c>
      <c r="BE1854" s="582">
        <f>IF(N1854="základní",J1854,0)</f>
        <v>0</v>
      </c>
      <c r="BF1854" s="582">
        <f>IF(N1854="snížená",J1854,0)</f>
        <v>0</v>
      </c>
      <c r="BG1854" s="582">
        <f>IF(N1854="zákl. přenesená",J1854,0)</f>
        <v>0</v>
      </c>
      <c r="BH1854" s="582">
        <f>IF(N1854="sníž. přenesená",J1854,0)</f>
        <v>0</v>
      </c>
      <c r="BI1854" s="582">
        <f>IF(N1854="nulová",J1854,0)</f>
        <v>0</v>
      </c>
      <c r="BJ1854" s="482" t="s">
        <v>11</v>
      </c>
      <c r="BK1854" s="582">
        <f>ROUND(I1854*H1854,0)</f>
        <v>0</v>
      </c>
      <c r="BL1854" s="482" t="s">
        <v>129</v>
      </c>
      <c r="BM1854" s="482" t="s">
        <v>2861</v>
      </c>
    </row>
    <row r="1855" spans="2:65" s="599" customFormat="1">
      <c r="B1855" s="598"/>
      <c r="D1855" s="594" t="s">
        <v>205</v>
      </c>
      <c r="E1855" s="600" t="s">
        <v>5</v>
      </c>
      <c r="F1855" s="601" t="s">
        <v>2862</v>
      </c>
      <c r="H1855" s="600" t="s">
        <v>5</v>
      </c>
      <c r="L1855" s="598"/>
      <c r="M1855" s="602"/>
      <c r="N1855" s="603"/>
      <c r="O1855" s="603"/>
      <c r="P1855" s="603"/>
      <c r="Q1855" s="603"/>
      <c r="R1855" s="603"/>
      <c r="S1855" s="603"/>
      <c r="T1855" s="604"/>
      <c r="AT1855" s="600" t="s">
        <v>205</v>
      </c>
      <c r="AU1855" s="600" t="s">
        <v>89</v>
      </c>
      <c r="AV1855" s="599" t="s">
        <v>11</v>
      </c>
      <c r="AW1855" s="599" t="s">
        <v>43</v>
      </c>
      <c r="AX1855" s="599" t="s">
        <v>82</v>
      </c>
      <c r="AY1855" s="600" t="s">
        <v>197</v>
      </c>
    </row>
    <row r="1856" spans="2:65" s="599" customFormat="1">
      <c r="B1856" s="598"/>
      <c r="D1856" s="594" t="s">
        <v>205</v>
      </c>
      <c r="E1856" s="600" t="s">
        <v>5</v>
      </c>
      <c r="F1856" s="601" t="s">
        <v>2863</v>
      </c>
      <c r="H1856" s="600" t="s">
        <v>5</v>
      </c>
      <c r="L1856" s="598"/>
      <c r="M1856" s="602"/>
      <c r="N1856" s="603"/>
      <c r="O1856" s="603"/>
      <c r="P1856" s="603"/>
      <c r="Q1856" s="603"/>
      <c r="R1856" s="603"/>
      <c r="S1856" s="603"/>
      <c r="T1856" s="604"/>
      <c r="AT1856" s="600" t="s">
        <v>205</v>
      </c>
      <c r="AU1856" s="600" t="s">
        <v>89</v>
      </c>
      <c r="AV1856" s="599" t="s">
        <v>11</v>
      </c>
      <c r="AW1856" s="599" t="s">
        <v>43</v>
      </c>
      <c r="AX1856" s="599" t="s">
        <v>82</v>
      </c>
      <c r="AY1856" s="600" t="s">
        <v>197</v>
      </c>
    </row>
    <row r="1857" spans="2:51" s="599" customFormat="1">
      <c r="B1857" s="598"/>
      <c r="D1857" s="594" t="s">
        <v>205</v>
      </c>
      <c r="E1857" s="600" t="s">
        <v>5</v>
      </c>
      <c r="F1857" s="601" t="s">
        <v>223</v>
      </c>
      <c r="H1857" s="600" t="s">
        <v>5</v>
      </c>
      <c r="L1857" s="598"/>
      <c r="M1857" s="602"/>
      <c r="N1857" s="603"/>
      <c r="O1857" s="603"/>
      <c r="P1857" s="603"/>
      <c r="Q1857" s="603"/>
      <c r="R1857" s="603"/>
      <c r="S1857" s="603"/>
      <c r="T1857" s="604"/>
      <c r="AT1857" s="600" t="s">
        <v>205</v>
      </c>
      <c r="AU1857" s="600" t="s">
        <v>89</v>
      </c>
      <c r="AV1857" s="599" t="s">
        <v>11</v>
      </c>
      <c r="AW1857" s="599" t="s">
        <v>43</v>
      </c>
      <c r="AX1857" s="599" t="s">
        <v>82</v>
      </c>
      <c r="AY1857" s="600" t="s">
        <v>197</v>
      </c>
    </row>
    <row r="1858" spans="2:51" s="606" customFormat="1">
      <c r="B1858" s="605"/>
      <c r="D1858" s="594" t="s">
        <v>205</v>
      </c>
      <c r="E1858" s="607" t="s">
        <v>5</v>
      </c>
      <c r="F1858" s="608" t="s">
        <v>2864</v>
      </c>
      <c r="H1858" s="609">
        <v>161.04599999999999</v>
      </c>
      <c r="L1858" s="605"/>
      <c r="M1858" s="610"/>
      <c r="N1858" s="611"/>
      <c r="O1858" s="611"/>
      <c r="P1858" s="611"/>
      <c r="Q1858" s="611"/>
      <c r="R1858" s="611"/>
      <c r="S1858" s="611"/>
      <c r="T1858" s="612"/>
      <c r="AT1858" s="607" t="s">
        <v>205</v>
      </c>
      <c r="AU1858" s="607" t="s">
        <v>89</v>
      </c>
      <c r="AV1858" s="606" t="s">
        <v>89</v>
      </c>
      <c r="AW1858" s="606" t="s">
        <v>43</v>
      </c>
      <c r="AX1858" s="606" t="s">
        <v>82</v>
      </c>
      <c r="AY1858" s="607" t="s">
        <v>197</v>
      </c>
    </row>
    <row r="1859" spans="2:51" s="599" customFormat="1">
      <c r="B1859" s="598"/>
      <c r="D1859" s="594" t="s">
        <v>205</v>
      </c>
      <c r="E1859" s="600" t="s">
        <v>5</v>
      </c>
      <c r="F1859" s="601" t="s">
        <v>388</v>
      </c>
      <c r="H1859" s="600" t="s">
        <v>5</v>
      </c>
      <c r="L1859" s="598"/>
      <c r="M1859" s="602"/>
      <c r="N1859" s="603"/>
      <c r="O1859" s="603"/>
      <c r="P1859" s="603"/>
      <c r="Q1859" s="603"/>
      <c r="R1859" s="603"/>
      <c r="S1859" s="603"/>
      <c r="T1859" s="604"/>
      <c r="AT1859" s="600" t="s">
        <v>205</v>
      </c>
      <c r="AU1859" s="600" t="s">
        <v>89</v>
      </c>
      <c r="AV1859" s="599" t="s">
        <v>11</v>
      </c>
      <c r="AW1859" s="599" t="s">
        <v>43</v>
      </c>
      <c r="AX1859" s="599" t="s">
        <v>82</v>
      </c>
      <c r="AY1859" s="600" t="s">
        <v>197</v>
      </c>
    </row>
    <row r="1860" spans="2:51" s="606" customFormat="1">
      <c r="B1860" s="605"/>
      <c r="D1860" s="594" t="s">
        <v>205</v>
      </c>
      <c r="E1860" s="607" t="s">
        <v>5</v>
      </c>
      <c r="F1860" s="608" t="s">
        <v>2260</v>
      </c>
      <c r="H1860" s="609">
        <v>-1.125</v>
      </c>
      <c r="L1860" s="605"/>
      <c r="M1860" s="610"/>
      <c r="N1860" s="611"/>
      <c r="O1860" s="611"/>
      <c r="P1860" s="611"/>
      <c r="Q1860" s="611"/>
      <c r="R1860" s="611"/>
      <c r="S1860" s="611"/>
      <c r="T1860" s="612"/>
      <c r="AT1860" s="607" t="s">
        <v>205</v>
      </c>
      <c r="AU1860" s="607" t="s">
        <v>89</v>
      </c>
      <c r="AV1860" s="606" t="s">
        <v>89</v>
      </c>
      <c r="AW1860" s="606" t="s">
        <v>43</v>
      </c>
      <c r="AX1860" s="606" t="s">
        <v>82</v>
      </c>
      <c r="AY1860" s="607" t="s">
        <v>197</v>
      </c>
    </row>
    <row r="1861" spans="2:51" s="606" customFormat="1">
      <c r="B1861" s="605"/>
      <c r="D1861" s="594" t="s">
        <v>205</v>
      </c>
      <c r="E1861" s="607" t="s">
        <v>5</v>
      </c>
      <c r="F1861" s="608" t="s">
        <v>2261</v>
      </c>
      <c r="H1861" s="609">
        <v>-1.0940000000000001</v>
      </c>
      <c r="L1861" s="605"/>
      <c r="M1861" s="610"/>
      <c r="N1861" s="611"/>
      <c r="O1861" s="611"/>
      <c r="P1861" s="611"/>
      <c r="Q1861" s="611"/>
      <c r="R1861" s="611"/>
      <c r="S1861" s="611"/>
      <c r="T1861" s="612"/>
      <c r="AT1861" s="607" t="s">
        <v>205</v>
      </c>
      <c r="AU1861" s="607" t="s">
        <v>89</v>
      </c>
      <c r="AV1861" s="606" t="s">
        <v>89</v>
      </c>
      <c r="AW1861" s="606" t="s">
        <v>43</v>
      </c>
      <c r="AX1861" s="606" t="s">
        <v>82</v>
      </c>
      <c r="AY1861" s="607" t="s">
        <v>197</v>
      </c>
    </row>
    <row r="1862" spans="2:51" s="606" customFormat="1">
      <c r="B1862" s="605"/>
      <c r="D1862" s="594" t="s">
        <v>205</v>
      </c>
      <c r="E1862" s="607" t="s">
        <v>5</v>
      </c>
      <c r="F1862" s="608" t="s">
        <v>2865</v>
      </c>
      <c r="H1862" s="609">
        <v>-6</v>
      </c>
      <c r="L1862" s="605"/>
      <c r="M1862" s="610"/>
      <c r="N1862" s="611"/>
      <c r="O1862" s="611"/>
      <c r="P1862" s="611"/>
      <c r="Q1862" s="611"/>
      <c r="R1862" s="611"/>
      <c r="S1862" s="611"/>
      <c r="T1862" s="612"/>
      <c r="AT1862" s="607" t="s">
        <v>205</v>
      </c>
      <c r="AU1862" s="607" t="s">
        <v>89</v>
      </c>
      <c r="AV1862" s="606" t="s">
        <v>89</v>
      </c>
      <c r="AW1862" s="606" t="s">
        <v>43</v>
      </c>
      <c r="AX1862" s="606" t="s">
        <v>82</v>
      </c>
      <c r="AY1862" s="607" t="s">
        <v>197</v>
      </c>
    </row>
    <row r="1863" spans="2:51" s="606" customFormat="1">
      <c r="B1863" s="605"/>
      <c r="D1863" s="594" t="s">
        <v>205</v>
      </c>
      <c r="E1863" s="607" t="s">
        <v>5</v>
      </c>
      <c r="F1863" s="608" t="s">
        <v>2866</v>
      </c>
      <c r="H1863" s="609">
        <v>-5</v>
      </c>
      <c r="L1863" s="605"/>
      <c r="M1863" s="610"/>
      <c r="N1863" s="611"/>
      <c r="O1863" s="611"/>
      <c r="P1863" s="611"/>
      <c r="Q1863" s="611"/>
      <c r="R1863" s="611"/>
      <c r="S1863" s="611"/>
      <c r="T1863" s="612"/>
      <c r="AT1863" s="607" t="s">
        <v>205</v>
      </c>
      <c r="AU1863" s="607" t="s">
        <v>89</v>
      </c>
      <c r="AV1863" s="606" t="s">
        <v>89</v>
      </c>
      <c r="AW1863" s="606" t="s">
        <v>43</v>
      </c>
      <c r="AX1863" s="606" t="s">
        <v>82</v>
      </c>
      <c r="AY1863" s="607" t="s">
        <v>197</v>
      </c>
    </row>
    <row r="1864" spans="2:51" s="606" customFormat="1">
      <c r="B1864" s="605"/>
      <c r="D1864" s="594" t="s">
        <v>205</v>
      </c>
      <c r="E1864" s="607" t="s">
        <v>5</v>
      </c>
      <c r="F1864" s="608" t="s">
        <v>2258</v>
      </c>
      <c r="H1864" s="609">
        <v>-20.25</v>
      </c>
      <c r="L1864" s="605"/>
      <c r="M1864" s="610"/>
      <c r="N1864" s="611"/>
      <c r="O1864" s="611"/>
      <c r="P1864" s="611"/>
      <c r="Q1864" s="611"/>
      <c r="R1864" s="611"/>
      <c r="S1864" s="611"/>
      <c r="T1864" s="612"/>
      <c r="AT1864" s="607" t="s">
        <v>205</v>
      </c>
      <c r="AU1864" s="607" t="s">
        <v>89</v>
      </c>
      <c r="AV1864" s="606" t="s">
        <v>89</v>
      </c>
      <c r="AW1864" s="606" t="s">
        <v>43</v>
      </c>
      <c r="AX1864" s="606" t="s">
        <v>82</v>
      </c>
      <c r="AY1864" s="607" t="s">
        <v>197</v>
      </c>
    </row>
    <row r="1865" spans="2:51" s="599" customFormat="1">
      <c r="B1865" s="598"/>
      <c r="D1865" s="594" t="s">
        <v>205</v>
      </c>
      <c r="E1865" s="600" t="s">
        <v>5</v>
      </c>
      <c r="F1865" s="601" t="s">
        <v>982</v>
      </c>
      <c r="H1865" s="600" t="s">
        <v>5</v>
      </c>
      <c r="L1865" s="598"/>
      <c r="M1865" s="602"/>
      <c r="N1865" s="603"/>
      <c r="O1865" s="603"/>
      <c r="P1865" s="603"/>
      <c r="Q1865" s="603"/>
      <c r="R1865" s="603"/>
      <c r="S1865" s="603"/>
      <c r="T1865" s="604"/>
      <c r="AT1865" s="600" t="s">
        <v>205</v>
      </c>
      <c r="AU1865" s="600" t="s">
        <v>89</v>
      </c>
      <c r="AV1865" s="599" t="s">
        <v>11</v>
      </c>
      <c r="AW1865" s="599" t="s">
        <v>43</v>
      </c>
      <c r="AX1865" s="599" t="s">
        <v>82</v>
      </c>
      <c r="AY1865" s="600" t="s">
        <v>197</v>
      </c>
    </row>
    <row r="1866" spans="2:51" s="606" customFormat="1">
      <c r="B1866" s="605"/>
      <c r="D1866" s="594" t="s">
        <v>205</v>
      </c>
      <c r="E1866" s="607" t="s">
        <v>5</v>
      </c>
      <c r="F1866" s="608" t="s">
        <v>2867</v>
      </c>
      <c r="H1866" s="609">
        <v>0.48</v>
      </c>
      <c r="L1866" s="605"/>
      <c r="M1866" s="610"/>
      <c r="N1866" s="611"/>
      <c r="O1866" s="611"/>
      <c r="P1866" s="611"/>
      <c r="Q1866" s="611"/>
      <c r="R1866" s="611"/>
      <c r="S1866" s="611"/>
      <c r="T1866" s="612"/>
      <c r="AT1866" s="607" t="s">
        <v>205</v>
      </c>
      <c r="AU1866" s="607" t="s">
        <v>89</v>
      </c>
      <c r="AV1866" s="606" t="s">
        <v>89</v>
      </c>
      <c r="AW1866" s="606" t="s">
        <v>43</v>
      </c>
      <c r="AX1866" s="606" t="s">
        <v>82</v>
      </c>
      <c r="AY1866" s="607" t="s">
        <v>197</v>
      </c>
    </row>
    <row r="1867" spans="2:51" s="606" customFormat="1">
      <c r="B1867" s="605"/>
      <c r="D1867" s="594" t="s">
        <v>205</v>
      </c>
      <c r="E1867" s="607" t="s">
        <v>5</v>
      </c>
      <c r="F1867" s="608" t="s">
        <v>2868</v>
      </c>
      <c r="H1867" s="609">
        <v>0.66</v>
      </c>
      <c r="L1867" s="605"/>
      <c r="M1867" s="610"/>
      <c r="N1867" s="611"/>
      <c r="O1867" s="611"/>
      <c r="P1867" s="611"/>
      <c r="Q1867" s="611"/>
      <c r="R1867" s="611"/>
      <c r="S1867" s="611"/>
      <c r="T1867" s="612"/>
      <c r="AT1867" s="607" t="s">
        <v>205</v>
      </c>
      <c r="AU1867" s="607" t="s">
        <v>89</v>
      </c>
      <c r="AV1867" s="606" t="s">
        <v>89</v>
      </c>
      <c r="AW1867" s="606" t="s">
        <v>43</v>
      </c>
      <c r="AX1867" s="606" t="s">
        <v>82</v>
      </c>
      <c r="AY1867" s="607" t="s">
        <v>197</v>
      </c>
    </row>
    <row r="1868" spans="2:51" s="606" customFormat="1">
      <c r="B1868" s="605"/>
      <c r="D1868" s="594" t="s">
        <v>205</v>
      </c>
      <c r="E1868" s="607" t="s">
        <v>5</v>
      </c>
      <c r="F1868" s="608" t="s">
        <v>2869</v>
      </c>
      <c r="H1868" s="609">
        <v>1.6</v>
      </c>
      <c r="L1868" s="605"/>
      <c r="M1868" s="610"/>
      <c r="N1868" s="611"/>
      <c r="O1868" s="611"/>
      <c r="P1868" s="611"/>
      <c r="Q1868" s="611"/>
      <c r="R1868" s="611"/>
      <c r="S1868" s="611"/>
      <c r="T1868" s="612"/>
      <c r="AT1868" s="607" t="s">
        <v>205</v>
      </c>
      <c r="AU1868" s="607" t="s">
        <v>89</v>
      </c>
      <c r="AV1868" s="606" t="s">
        <v>89</v>
      </c>
      <c r="AW1868" s="606" t="s">
        <v>43</v>
      </c>
      <c r="AX1868" s="606" t="s">
        <v>82</v>
      </c>
      <c r="AY1868" s="607" t="s">
        <v>197</v>
      </c>
    </row>
    <row r="1869" spans="2:51" s="606" customFormat="1">
      <c r="B1869" s="605"/>
      <c r="D1869" s="594" t="s">
        <v>205</v>
      </c>
      <c r="E1869" s="607" t="s">
        <v>5</v>
      </c>
      <c r="F1869" s="608" t="s">
        <v>2870</v>
      </c>
      <c r="H1869" s="609">
        <v>1.44</v>
      </c>
      <c r="L1869" s="605"/>
      <c r="M1869" s="610"/>
      <c r="N1869" s="611"/>
      <c r="O1869" s="611"/>
      <c r="P1869" s="611"/>
      <c r="Q1869" s="611"/>
      <c r="R1869" s="611"/>
      <c r="S1869" s="611"/>
      <c r="T1869" s="612"/>
      <c r="AT1869" s="607" t="s">
        <v>205</v>
      </c>
      <c r="AU1869" s="607" t="s">
        <v>89</v>
      </c>
      <c r="AV1869" s="606" t="s">
        <v>89</v>
      </c>
      <c r="AW1869" s="606" t="s">
        <v>43</v>
      </c>
      <c r="AX1869" s="606" t="s">
        <v>82</v>
      </c>
      <c r="AY1869" s="607" t="s">
        <v>197</v>
      </c>
    </row>
    <row r="1870" spans="2:51" s="606" customFormat="1">
      <c r="B1870" s="605"/>
      <c r="D1870" s="594" t="s">
        <v>205</v>
      </c>
      <c r="E1870" s="607" t="s">
        <v>5</v>
      </c>
      <c r="F1870" s="608" t="s">
        <v>2871</v>
      </c>
      <c r="H1870" s="609">
        <v>2.9279999999999999</v>
      </c>
      <c r="L1870" s="605"/>
      <c r="M1870" s="610"/>
      <c r="N1870" s="611"/>
      <c r="O1870" s="611"/>
      <c r="P1870" s="611"/>
      <c r="Q1870" s="611"/>
      <c r="R1870" s="611"/>
      <c r="S1870" s="611"/>
      <c r="T1870" s="612"/>
      <c r="AT1870" s="607" t="s">
        <v>205</v>
      </c>
      <c r="AU1870" s="607" t="s">
        <v>89</v>
      </c>
      <c r="AV1870" s="606" t="s">
        <v>89</v>
      </c>
      <c r="AW1870" s="606" t="s">
        <v>43</v>
      </c>
      <c r="AX1870" s="606" t="s">
        <v>82</v>
      </c>
      <c r="AY1870" s="607" t="s">
        <v>197</v>
      </c>
    </row>
    <row r="1871" spans="2:51" s="599" customFormat="1">
      <c r="B1871" s="598"/>
      <c r="D1871" s="594" t="s">
        <v>205</v>
      </c>
      <c r="E1871" s="600" t="s">
        <v>5</v>
      </c>
      <c r="F1871" s="601" t="s">
        <v>2872</v>
      </c>
      <c r="H1871" s="600" t="s">
        <v>5</v>
      </c>
      <c r="L1871" s="598"/>
      <c r="M1871" s="602"/>
      <c r="N1871" s="603"/>
      <c r="O1871" s="603"/>
      <c r="P1871" s="603"/>
      <c r="Q1871" s="603"/>
      <c r="R1871" s="603"/>
      <c r="S1871" s="603"/>
      <c r="T1871" s="604"/>
      <c r="AT1871" s="600" t="s">
        <v>205</v>
      </c>
      <c r="AU1871" s="600" t="s">
        <v>89</v>
      </c>
      <c r="AV1871" s="599" t="s">
        <v>11</v>
      </c>
      <c r="AW1871" s="599" t="s">
        <v>43</v>
      </c>
      <c r="AX1871" s="599" t="s">
        <v>82</v>
      </c>
      <c r="AY1871" s="600" t="s">
        <v>197</v>
      </c>
    </row>
    <row r="1872" spans="2:51" s="606" customFormat="1">
      <c r="B1872" s="605"/>
      <c r="D1872" s="594" t="s">
        <v>205</v>
      </c>
      <c r="E1872" s="607" t="s">
        <v>5</v>
      </c>
      <c r="F1872" s="608" t="s">
        <v>2873</v>
      </c>
      <c r="H1872" s="609">
        <v>435.06200000000001</v>
      </c>
      <c r="L1872" s="605"/>
      <c r="M1872" s="610"/>
      <c r="N1872" s="611"/>
      <c r="O1872" s="611"/>
      <c r="P1872" s="611"/>
      <c r="Q1872" s="611"/>
      <c r="R1872" s="611"/>
      <c r="S1872" s="611"/>
      <c r="T1872" s="612"/>
      <c r="AT1872" s="607" t="s">
        <v>205</v>
      </c>
      <c r="AU1872" s="607" t="s">
        <v>89</v>
      </c>
      <c r="AV1872" s="606" t="s">
        <v>89</v>
      </c>
      <c r="AW1872" s="606" t="s">
        <v>43</v>
      </c>
      <c r="AX1872" s="606" t="s">
        <v>82</v>
      </c>
      <c r="AY1872" s="607" t="s">
        <v>197</v>
      </c>
    </row>
    <row r="1873" spans="2:65" s="599" customFormat="1">
      <c r="B1873" s="598"/>
      <c r="D1873" s="594" t="s">
        <v>205</v>
      </c>
      <c r="E1873" s="600" t="s">
        <v>5</v>
      </c>
      <c r="F1873" s="601" t="s">
        <v>388</v>
      </c>
      <c r="H1873" s="600" t="s">
        <v>5</v>
      </c>
      <c r="L1873" s="598"/>
      <c r="M1873" s="602"/>
      <c r="N1873" s="603"/>
      <c r="O1873" s="603"/>
      <c r="P1873" s="603"/>
      <c r="Q1873" s="603"/>
      <c r="R1873" s="603"/>
      <c r="S1873" s="603"/>
      <c r="T1873" s="604"/>
      <c r="AT1873" s="600" t="s">
        <v>205</v>
      </c>
      <c r="AU1873" s="600" t="s">
        <v>89</v>
      </c>
      <c r="AV1873" s="599" t="s">
        <v>11</v>
      </c>
      <c r="AW1873" s="599" t="s">
        <v>43</v>
      </c>
      <c r="AX1873" s="599" t="s">
        <v>82</v>
      </c>
      <c r="AY1873" s="600" t="s">
        <v>197</v>
      </c>
    </row>
    <row r="1874" spans="2:65" s="606" customFormat="1">
      <c r="B1874" s="605"/>
      <c r="D1874" s="594" t="s">
        <v>205</v>
      </c>
      <c r="E1874" s="607" t="s">
        <v>5</v>
      </c>
      <c r="F1874" s="608" t="s">
        <v>2244</v>
      </c>
      <c r="H1874" s="609">
        <v>-8.6</v>
      </c>
      <c r="L1874" s="605"/>
      <c r="M1874" s="610"/>
      <c r="N1874" s="611"/>
      <c r="O1874" s="611"/>
      <c r="P1874" s="611"/>
      <c r="Q1874" s="611"/>
      <c r="R1874" s="611"/>
      <c r="S1874" s="611"/>
      <c r="T1874" s="612"/>
      <c r="AT1874" s="607" t="s">
        <v>205</v>
      </c>
      <c r="AU1874" s="607" t="s">
        <v>89</v>
      </c>
      <c r="AV1874" s="606" t="s">
        <v>89</v>
      </c>
      <c r="AW1874" s="606" t="s">
        <v>43</v>
      </c>
      <c r="AX1874" s="606" t="s">
        <v>82</v>
      </c>
      <c r="AY1874" s="607" t="s">
        <v>197</v>
      </c>
    </row>
    <row r="1875" spans="2:65" s="606" customFormat="1">
      <c r="B1875" s="605"/>
      <c r="D1875" s="594" t="s">
        <v>205</v>
      </c>
      <c r="E1875" s="607" t="s">
        <v>5</v>
      </c>
      <c r="F1875" s="608" t="s">
        <v>2246</v>
      </c>
      <c r="H1875" s="609">
        <v>-10.8</v>
      </c>
      <c r="L1875" s="605"/>
      <c r="M1875" s="610"/>
      <c r="N1875" s="611"/>
      <c r="O1875" s="611"/>
      <c r="P1875" s="611"/>
      <c r="Q1875" s="611"/>
      <c r="R1875" s="611"/>
      <c r="S1875" s="611"/>
      <c r="T1875" s="612"/>
      <c r="AT1875" s="607" t="s">
        <v>205</v>
      </c>
      <c r="AU1875" s="607" t="s">
        <v>89</v>
      </c>
      <c r="AV1875" s="606" t="s">
        <v>89</v>
      </c>
      <c r="AW1875" s="606" t="s">
        <v>43</v>
      </c>
      <c r="AX1875" s="606" t="s">
        <v>82</v>
      </c>
      <c r="AY1875" s="607" t="s">
        <v>197</v>
      </c>
    </row>
    <row r="1876" spans="2:65" s="606" customFormat="1">
      <c r="B1876" s="605"/>
      <c r="D1876" s="594" t="s">
        <v>205</v>
      </c>
      <c r="E1876" s="607" t="s">
        <v>5</v>
      </c>
      <c r="F1876" s="608" t="s">
        <v>2247</v>
      </c>
      <c r="H1876" s="609">
        <v>-7.68</v>
      </c>
      <c r="L1876" s="605"/>
      <c r="M1876" s="610"/>
      <c r="N1876" s="611"/>
      <c r="O1876" s="611"/>
      <c r="P1876" s="611"/>
      <c r="Q1876" s="611"/>
      <c r="R1876" s="611"/>
      <c r="S1876" s="611"/>
      <c r="T1876" s="612"/>
      <c r="AT1876" s="607" t="s">
        <v>205</v>
      </c>
      <c r="AU1876" s="607" t="s">
        <v>89</v>
      </c>
      <c r="AV1876" s="606" t="s">
        <v>89</v>
      </c>
      <c r="AW1876" s="606" t="s">
        <v>43</v>
      </c>
      <c r="AX1876" s="606" t="s">
        <v>82</v>
      </c>
      <c r="AY1876" s="607" t="s">
        <v>197</v>
      </c>
    </row>
    <row r="1877" spans="2:65" s="606" customFormat="1">
      <c r="B1877" s="605"/>
      <c r="D1877" s="594" t="s">
        <v>205</v>
      </c>
      <c r="E1877" s="607" t="s">
        <v>5</v>
      </c>
      <c r="F1877" s="608" t="s">
        <v>2248</v>
      </c>
      <c r="H1877" s="609">
        <v>-3.6</v>
      </c>
      <c r="L1877" s="605"/>
      <c r="M1877" s="610"/>
      <c r="N1877" s="611"/>
      <c r="O1877" s="611"/>
      <c r="P1877" s="611"/>
      <c r="Q1877" s="611"/>
      <c r="R1877" s="611"/>
      <c r="S1877" s="611"/>
      <c r="T1877" s="612"/>
      <c r="AT1877" s="607" t="s">
        <v>205</v>
      </c>
      <c r="AU1877" s="607" t="s">
        <v>89</v>
      </c>
      <c r="AV1877" s="606" t="s">
        <v>89</v>
      </c>
      <c r="AW1877" s="606" t="s">
        <v>43</v>
      </c>
      <c r="AX1877" s="606" t="s">
        <v>82</v>
      </c>
      <c r="AY1877" s="607" t="s">
        <v>197</v>
      </c>
    </row>
    <row r="1878" spans="2:65" s="606" customFormat="1">
      <c r="B1878" s="605"/>
      <c r="D1878" s="594" t="s">
        <v>205</v>
      </c>
      <c r="E1878" s="607" t="s">
        <v>5</v>
      </c>
      <c r="F1878" s="608" t="s">
        <v>2249</v>
      </c>
      <c r="H1878" s="609">
        <v>-11.824999999999999</v>
      </c>
      <c r="L1878" s="605"/>
      <c r="M1878" s="610"/>
      <c r="N1878" s="611"/>
      <c r="O1878" s="611"/>
      <c r="P1878" s="611"/>
      <c r="Q1878" s="611"/>
      <c r="R1878" s="611"/>
      <c r="S1878" s="611"/>
      <c r="T1878" s="612"/>
      <c r="AT1878" s="607" t="s">
        <v>205</v>
      </c>
      <c r="AU1878" s="607" t="s">
        <v>89</v>
      </c>
      <c r="AV1878" s="606" t="s">
        <v>89</v>
      </c>
      <c r="AW1878" s="606" t="s">
        <v>43</v>
      </c>
      <c r="AX1878" s="606" t="s">
        <v>82</v>
      </c>
      <c r="AY1878" s="607" t="s">
        <v>197</v>
      </c>
    </row>
    <row r="1879" spans="2:65" s="606" customFormat="1">
      <c r="B1879" s="605"/>
      <c r="D1879" s="594" t="s">
        <v>205</v>
      </c>
      <c r="E1879" s="607" t="s">
        <v>5</v>
      </c>
      <c r="F1879" s="608" t="s">
        <v>2250</v>
      </c>
      <c r="H1879" s="609">
        <v>-3.84</v>
      </c>
      <c r="L1879" s="605"/>
      <c r="M1879" s="610"/>
      <c r="N1879" s="611"/>
      <c r="O1879" s="611"/>
      <c r="P1879" s="611"/>
      <c r="Q1879" s="611"/>
      <c r="R1879" s="611"/>
      <c r="S1879" s="611"/>
      <c r="T1879" s="612"/>
      <c r="AT1879" s="607" t="s">
        <v>205</v>
      </c>
      <c r="AU1879" s="607" t="s">
        <v>89</v>
      </c>
      <c r="AV1879" s="606" t="s">
        <v>89</v>
      </c>
      <c r="AW1879" s="606" t="s">
        <v>43</v>
      </c>
      <c r="AX1879" s="606" t="s">
        <v>82</v>
      </c>
      <c r="AY1879" s="607" t="s">
        <v>197</v>
      </c>
    </row>
    <row r="1880" spans="2:65" s="599" customFormat="1">
      <c r="B1880" s="598"/>
      <c r="D1880" s="594" t="s">
        <v>205</v>
      </c>
      <c r="E1880" s="600" t="s">
        <v>5</v>
      </c>
      <c r="F1880" s="601" t="s">
        <v>982</v>
      </c>
      <c r="H1880" s="600" t="s">
        <v>5</v>
      </c>
      <c r="L1880" s="598"/>
      <c r="M1880" s="602"/>
      <c r="N1880" s="603"/>
      <c r="O1880" s="603"/>
      <c r="P1880" s="603"/>
      <c r="Q1880" s="603"/>
      <c r="R1880" s="603"/>
      <c r="S1880" s="603"/>
      <c r="T1880" s="604"/>
      <c r="AT1880" s="600" t="s">
        <v>205</v>
      </c>
      <c r="AU1880" s="600" t="s">
        <v>89</v>
      </c>
      <c r="AV1880" s="599" t="s">
        <v>11</v>
      </c>
      <c r="AW1880" s="599" t="s">
        <v>43</v>
      </c>
      <c r="AX1880" s="599" t="s">
        <v>82</v>
      </c>
      <c r="AY1880" s="600" t="s">
        <v>197</v>
      </c>
    </row>
    <row r="1881" spans="2:65" s="606" customFormat="1">
      <c r="B1881" s="605"/>
      <c r="D1881" s="594" t="s">
        <v>205</v>
      </c>
      <c r="E1881" s="607" t="s">
        <v>5</v>
      </c>
      <c r="F1881" s="608" t="s">
        <v>2874</v>
      </c>
      <c r="H1881" s="609">
        <v>2.016</v>
      </c>
      <c r="L1881" s="605"/>
      <c r="M1881" s="610"/>
      <c r="N1881" s="611"/>
      <c r="O1881" s="611"/>
      <c r="P1881" s="611"/>
      <c r="Q1881" s="611"/>
      <c r="R1881" s="611"/>
      <c r="S1881" s="611"/>
      <c r="T1881" s="612"/>
      <c r="AT1881" s="607" t="s">
        <v>205</v>
      </c>
      <c r="AU1881" s="607" t="s">
        <v>89</v>
      </c>
      <c r="AV1881" s="606" t="s">
        <v>89</v>
      </c>
      <c r="AW1881" s="606" t="s">
        <v>43</v>
      </c>
      <c r="AX1881" s="606" t="s">
        <v>82</v>
      </c>
      <c r="AY1881" s="607" t="s">
        <v>197</v>
      </c>
    </row>
    <row r="1882" spans="2:65" s="606" customFormat="1">
      <c r="B1882" s="605"/>
      <c r="D1882" s="594" t="s">
        <v>205</v>
      </c>
      <c r="E1882" s="607" t="s">
        <v>5</v>
      </c>
      <c r="F1882" s="608" t="s">
        <v>2875</v>
      </c>
      <c r="H1882" s="609">
        <v>3.008</v>
      </c>
      <c r="L1882" s="605"/>
      <c r="M1882" s="610"/>
      <c r="N1882" s="611"/>
      <c r="O1882" s="611"/>
      <c r="P1882" s="611"/>
      <c r="Q1882" s="611"/>
      <c r="R1882" s="611"/>
      <c r="S1882" s="611"/>
      <c r="T1882" s="612"/>
      <c r="AT1882" s="607" t="s">
        <v>205</v>
      </c>
      <c r="AU1882" s="607" t="s">
        <v>89</v>
      </c>
      <c r="AV1882" s="606" t="s">
        <v>89</v>
      </c>
      <c r="AW1882" s="606" t="s">
        <v>43</v>
      </c>
      <c r="AX1882" s="606" t="s">
        <v>82</v>
      </c>
      <c r="AY1882" s="607" t="s">
        <v>197</v>
      </c>
    </row>
    <row r="1883" spans="2:65" s="606" customFormat="1">
      <c r="B1883" s="605"/>
      <c r="D1883" s="594" t="s">
        <v>205</v>
      </c>
      <c r="E1883" s="607" t="s">
        <v>5</v>
      </c>
      <c r="F1883" s="608" t="s">
        <v>2876</v>
      </c>
      <c r="H1883" s="609">
        <v>2.3039999999999998</v>
      </c>
      <c r="L1883" s="605"/>
      <c r="M1883" s="610"/>
      <c r="N1883" s="611"/>
      <c r="O1883" s="611"/>
      <c r="P1883" s="611"/>
      <c r="Q1883" s="611"/>
      <c r="R1883" s="611"/>
      <c r="S1883" s="611"/>
      <c r="T1883" s="612"/>
      <c r="AT1883" s="607" t="s">
        <v>205</v>
      </c>
      <c r="AU1883" s="607" t="s">
        <v>89</v>
      </c>
      <c r="AV1883" s="606" t="s">
        <v>89</v>
      </c>
      <c r="AW1883" s="606" t="s">
        <v>43</v>
      </c>
      <c r="AX1883" s="606" t="s">
        <v>82</v>
      </c>
      <c r="AY1883" s="607" t="s">
        <v>197</v>
      </c>
    </row>
    <row r="1884" spans="2:65" s="606" customFormat="1">
      <c r="B1884" s="605"/>
      <c r="D1884" s="594" t="s">
        <v>205</v>
      </c>
      <c r="E1884" s="607" t="s">
        <v>5</v>
      </c>
      <c r="F1884" s="608" t="s">
        <v>2877</v>
      </c>
      <c r="H1884" s="609">
        <v>1.728</v>
      </c>
      <c r="L1884" s="605"/>
      <c r="M1884" s="610"/>
      <c r="N1884" s="611"/>
      <c r="O1884" s="611"/>
      <c r="P1884" s="611"/>
      <c r="Q1884" s="611"/>
      <c r="R1884" s="611"/>
      <c r="S1884" s="611"/>
      <c r="T1884" s="612"/>
      <c r="AT1884" s="607" t="s">
        <v>205</v>
      </c>
      <c r="AU1884" s="607" t="s">
        <v>89</v>
      </c>
      <c r="AV1884" s="606" t="s">
        <v>89</v>
      </c>
      <c r="AW1884" s="606" t="s">
        <v>43</v>
      </c>
      <c r="AX1884" s="606" t="s">
        <v>82</v>
      </c>
      <c r="AY1884" s="607" t="s">
        <v>197</v>
      </c>
    </row>
    <row r="1885" spans="2:65" s="606" customFormat="1">
      <c r="B1885" s="605"/>
      <c r="D1885" s="594" t="s">
        <v>205</v>
      </c>
      <c r="E1885" s="607" t="s">
        <v>5</v>
      </c>
      <c r="F1885" s="608" t="s">
        <v>2878</v>
      </c>
      <c r="H1885" s="609">
        <v>4.32</v>
      </c>
      <c r="L1885" s="605"/>
      <c r="M1885" s="610"/>
      <c r="N1885" s="611"/>
      <c r="O1885" s="611"/>
      <c r="P1885" s="611"/>
      <c r="Q1885" s="611"/>
      <c r="R1885" s="611"/>
      <c r="S1885" s="611"/>
      <c r="T1885" s="612"/>
      <c r="AT1885" s="607" t="s">
        <v>205</v>
      </c>
      <c r="AU1885" s="607" t="s">
        <v>89</v>
      </c>
      <c r="AV1885" s="606" t="s">
        <v>89</v>
      </c>
      <c r="AW1885" s="606" t="s">
        <v>43</v>
      </c>
      <c r="AX1885" s="606" t="s">
        <v>82</v>
      </c>
      <c r="AY1885" s="607" t="s">
        <v>197</v>
      </c>
    </row>
    <row r="1886" spans="2:65" s="606" customFormat="1">
      <c r="B1886" s="605"/>
      <c r="D1886" s="594" t="s">
        <v>205</v>
      </c>
      <c r="E1886" s="607" t="s">
        <v>5</v>
      </c>
      <c r="F1886" s="608" t="s">
        <v>2879</v>
      </c>
      <c r="H1886" s="609">
        <v>2.4319999999999999</v>
      </c>
      <c r="L1886" s="605"/>
      <c r="M1886" s="610"/>
      <c r="N1886" s="611"/>
      <c r="O1886" s="611"/>
      <c r="P1886" s="611"/>
      <c r="Q1886" s="611"/>
      <c r="R1886" s="611"/>
      <c r="S1886" s="611"/>
      <c r="T1886" s="612"/>
      <c r="AT1886" s="607" t="s">
        <v>205</v>
      </c>
      <c r="AU1886" s="607" t="s">
        <v>89</v>
      </c>
      <c r="AV1886" s="606" t="s">
        <v>89</v>
      </c>
      <c r="AW1886" s="606" t="s">
        <v>43</v>
      </c>
      <c r="AX1886" s="606" t="s">
        <v>82</v>
      </c>
      <c r="AY1886" s="607" t="s">
        <v>197</v>
      </c>
    </row>
    <row r="1887" spans="2:65" s="614" customFormat="1">
      <c r="B1887" s="613"/>
      <c r="D1887" s="594" t="s">
        <v>205</v>
      </c>
      <c r="E1887" s="615" t="s">
        <v>5</v>
      </c>
      <c r="F1887" s="616" t="s">
        <v>210</v>
      </c>
      <c r="H1887" s="617">
        <v>539.21</v>
      </c>
      <c r="L1887" s="613"/>
      <c r="M1887" s="618"/>
      <c r="N1887" s="619"/>
      <c r="O1887" s="619"/>
      <c r="P1887" s="619"/>
      <c r="Q1887" s="619"/>
      <c r="R1887" s="619"/>
      <c r="S1887" s="619"/>
      <c r="T1887" s="620"/>
      <c r="AT1887" s="615" t="s">
        <v>205</v>
      </c>
      <c r="AU1887" s="615" t="s">
        <v>89</v>
      </c>
      <c r="AV1887" s="614" t="s">
        <v>129</v>
      </c>
      <c r="AW1887" s="614" t="s">
        <v>43</v>
      </c>
      <c r="AX1887" s="614" t="s">
        <v>11</v>
      </c>
      <c r="AY1887" s="615" t="s">
        <v>197</v>
      </c>
    </row>
    <row r="1888" spans="2:65" s="492" customFormat="1" ht="25.5" customHeight="1">
      <c r="B1888" s="493"/>
      <c r="C1888" s="572" t="s">
        <v>2880</v>
      </c>
      <c r="D1888" s="572" t="s">
        <v>199</v>
      </c>
      <c r="E1888" s="573" t="s">
        <v>2881</v>
      </c>
      <c r="F1888" s="574" t="s">
        <v>2882</v>
      </c>
      <c r="G1888" s="575" t="s">
        <v>290</v>
      </c>
      <c r="H1888" s="576">
        <v>403.81900000000002</v>
      </c>
      <c r="I1888" s="7"/>
      <c r="J1888" s="577">
        <f>ROUND(I1888*H1888,0)</f>
        <v>0</v>
      </c>
      <c r="K1888" s="574" t="s">
        <v>203</v>
      </c>
      <c r="L1888" s="493"/>
      <c r="M1888" s="578" t="s">
        <v>5</v>
      </c>
      <c r="N1888" s="579" t="s">
        <v>53</v>
      </c>
      <c r="O1888" s="494"/>
      <c r="P1888" s="580">
        <f>O1888*H1888</f>
        <v>0</v>
      </c>
      <c r="Q1888" s="580">
        <v>2.7300000000000001E-2</v>
      </c>
      <c r="R1888" s="580">
        <f>Q1888*H1888</f>
        <v>11.024258700000001</v>
      </c>
      <c r="S1888" s="580">
        <v>0</v>
      </c>
      <c r="T1888" s="581">
        <f>S1888*H1888</f>
        <v>0</v>
      </c>
      <c r="AR1888" s="482" t="s">
        <v>129</v>
      </c>
      <c r="AT1888" s="482" t="s">
        <v>199</v>
      </c>
      <c r="AU1888" s="482" t="s">
        <v>89</v>
      </c>
      <c r="AY1888" s="482" t="s">
        <v>197</v>
      </c>
      <c r="BE1888" s="582">
        <f>IF(N1888="základní",J1888,0)</f>
        <v>0</v>
      </c>
      <c r="BF1888" s="582">
        <f>IF(N1888="snížená",J1888,0)</f>
        <v>0</v>
      </c>
      <c r="BG1888" s="582">
        <f>IF(N1888="zákl. přenesená",J1888,0)</f>
        <v>0</v>
      </c>
      <c r="BH1888" s="582">
        <f>IF(N1888="sníž. přenesená",J1888,0)</f>
        <v>0</v>
      </c>
      <c r="BI1888" s="582">
        <f>IF(N1888="nulová",J1888,0)</f>
        <v>0</v>
      </c>
      <c r="BJ1888" s="482" t="s">
        <v>11</v>
      </c>
      <c r="BK1888" s="582">
        <f>ROUND(I1888*H1888,0)</f>
        <v>0</v>
      </c>
      <c r="BL1888" s="482" t="s">
        <v>129</v>
      </c>
      <c r="BM1888" s="482" t="s">
        <v>2883</v>
      </c>
    </row>
    <row r="1889" spans="2:65" s="492" customFormat="1" ht="121.5">
      <c r="B1889" s="493"/>
      <c r="D1889" s="594" t="s">
        <v>257</v>
      </c>
      <c r="F1889" s="595" t="s">
        <v>2884</v>
      </c>
      <c r="L1889" s="493"/>
      <c r="M1889" s="596"/>
      <c r="N1889" s="494"/>
      <c r="O1889" s="494"/>
      <c r="P1889" s="494"/>
      <c r="Q1889" s="494"/>
      <c r="R1889" s="494"/>
      <c r="S1889" s="494"/>
      <c r="T1889" s="597"/>
      <c r="AT1889" s="482" t="s">
        <v>257</v>
      </c>
      <c r="AU1889" s="482" t="s">
        <v>89</v>
      </c>
    </row>
    <row r="1890" spans="2:65" s="599" customFormat="1">
      <c r="B1890" s="598"/>
      <c r="D1890" s="594" t="s">
        <v>205</v>
      </c>
      <c r="E1890" s="600" t="s">
        <v>5</v>
      </c>
      <c r="F1890" s="601" t="s">
        <v>2885</v>
      </c>
      <c r="H1890" s="600" t="s">
        <v>5</v>
      </c>
      <c r="L1890" s="598"/>
      <c r="M1890" s="602"/>
      <c r="N1890" s="603"/>
      <c r="O1890" s="603"/>
      <c r="P1890" s="603"/>
      <c r="Q1890" s="603"/>
      <c r="R1890" s="603"/>
      <c r="S1890" s="603"/>
      <c r="T1890" s="604"/>
      <c r="AT1890" s="600" t="s">
        <v>205</v>
      </c>
      <c r="AU1890" s="600" t="s">
        <v>89</v>
      </c>
      <c r="AV1890" s="599" t="s">
        <v>11</v>
      </c>
      <c r="AW1890" s="599" t="s">
        <v>43</v>
      </c>
      <c r="AX1890" s="599" t="s">
        <v>82</v>
      </c>
      <c r="AY1890" s="600" t="s">
        <v>197</v>
      </c>
    </row>
    <row r="1891" spans="2:65" s="606" customFormat="1">
      <c r="B1891" s="605"/>
      <c r="D1891" s="594" t="s">
        <v>205</v>
      </c>
      <c r="E1891" s="607" t="s">
        <v>5</v>
      </c>
      <c r="F1891" s="608" t="s">
        <v>2886</v>
      </c>
      <c r="H1891" s="609">
        <v>403.81900000000002</v>
      </c>
      <c r="L1891" s="605"/>
      <c r="M1891" s="610"/>
      <c r="N1891" s="611"/>
      <c r="O1891" s="611"/>
      <c r="P1891" s="611"/>
      <c r="Q1891" s="611"/>
      <c r="R1891" s="611"/>
      <c r="S1891" s="611"/>
      <c r="T1891" s="612"/>
      <c r="AT1891" s="607" t="s">
        <v>205</v>
      </c>
      <c r="AU1891" s="607" t="s">
        <v>89</v>
      </c>
      <c r="AV1891" s="606" t="s">
        <v>89</v>
      </c>
      <c r="AW1891" s="606" t="s">
        <v>43</v>
      </c>
      <c r="AX1891" s="606" t="s">
        <v>82</v>
      </c>
      <c r="AY1891" s="607" t="s">
        <v>197</v>
      </c>
    </row>
    <row r="1892" spans="2:65" s="614" customFormat="1">
      <c r="B1892" s="613"/>
      <c r="D1892" s="594" t="s">
        <v>205</v>
      </c>
      <c r="E1892" s="615" t="s">
        <v>5</v>
      </c>
      <c r="F1892" s="616" t="s">
        <v>210</v>
      </c>
      <c r="H1892" s="617">
        <v>403.81900000000002</v>
      </c>
      <c r="L1892" s="613"/>
      <c r="M1892" s="618"/>
      <c r="N1892" s="619"/>
      <c r="O1892" s="619"/>
      <c r="P1892" s="619"/>
      <c r="Q1892" s="619"/>
      <c r="R1892" s="619"/>
      <c r="S1892" s="619"/>
      <c r="T1892" s="620"/>
      <c r="AT1892" s="615" t="s">
        <v>205</v>
      </c>
      <c r="AU1892" s="615" t="s">
        <v>89</v>
      </c>
      <c r="AV1892" s="614" t="s">
        <v>129</v>
      </c>
      <c r="AW1892" s="614" t="s">
        <v>43</v>
      </c>
      <c r="AX1892" s="614" t="s">
        <v>11</v>
      </c>
      <c r="AY1892" s="615" t="s">
        <v>197</v>
      </c>
    </row>
    <row r="1893" spans="2:65" s="492" customFormat="1" ht="38.25" customHeight="1">
      <c r="B1893" s="493"/>
      <c r="C1893" s="572" t="s">
        <v>2887</v>
      </c>
      <c r="D1893" s="572" t="s">
        <v>199</v>
      </c>
      <c r="E1893" s="573" t="s">
        <v>2888</v>
      </c>
      <c r="F1893" s="574" t="s">
        <v>2889</v>
      </c>
      <c r="G1893" s="575" t="s">
        <v>290</v>
      </c>
      <c r="H1893" s="576">
        <v>807.63800000000003</v>
      </c>
      <c r="I1893" s="7"/>
      <c r="J1893" s="577">
        <f>ROUND(I1893*H1893,0)</f>
        <v>0</v>
      </c>
      <c r="K1893" s="574" t="s">
        <v>203</v>
      </c>
      <c r="L1893" s="493"/>
      <c r="M1893" s="578" t="s">
        <v>5</v>
      </c>
      <c r="N1893" s="579" t="s">
        <v>53</v>
      </c>
      <c r="O1893" s="494"/>
      <c r="P1893" s="580">
        <f>O1893*H1893</f>
        <v>0</v>
      </c>
      <c r="Q1893" s="580">
        <v>7.9000000000000008E-3</v>
      </c>
      <c r="R1893" s="580">
        <f>Q1893*H1893</f>
        <v>6.3803402000000009</v>
      </c>
      <c r="S1893" s="580">
        <v>0</v>
      </c>
      <c r="T1893" s="581">
        <f>S1893*H1893</f>
        <v>0</v>
      </c>
      <c r="AR1893" s="482" t="s">
        <v>129</v>
      </c>
      <c r="AT1893" s="482" t="s">
        <v>199</v>
      </c>
      <c r="AU1893" s="482" t="s">
        <v>89</v>
      </c>
      <c r="AY1893" s="482" t="s">
        <v>197</v>
      </c>
      <c r="BE1893" s="582">
        <f>IF(N1893="základní",J1893,0)</f>
        <v>0</v>
      </c>
      <c r="BF1893" s="582">
        <f>IF(N1893="snížená",J1893,0)</f>
        <v>0</v>
      </c>
      <c r="BG1893" s="582">
        <f>IF(N1893="zákl. přenesená",J1893,0)</f>
        <v>0</v>
      </c>
      <c r="BH1893" s="582">
        <f>IF(N1893="sníž. přenesená",J1893,0)</f>
        <v>0</v>
      </c>
      <c r="BI1893" s="582">
        <f>IF(N1893="nulová",J1893,0)</f>
        <v>0</v>
      </c>
      <c r="BJ1893" s="482" t="s">
        <v>11</v>
      </c>
      <c r="BK1893" s="582">
        <f>ROUND(I1893*H1893,0)</f>
        <v>0</v>
      </c>
      <c r="BL1893" s="482" t="s">
        <v>129</v>
      </c>
      <c r="BM1893" s="482" t="s">
        <v>2890</v>
      </c>
    </row>
    <row r="1894" spans="2:65" s="492" customFormat="1" ht="121.5">
      <c r="B1894" s="493"/>
      <c r="D1894" s="594" t="s">
        <v>257</v>
      </c>
      <c r="F1894" s="595" t="s">
        <v>2884</v>
      </c>
      <c r="L1894" s="493"/>
      <c r="M1894" s="596"/>
      <c r="N1894" s="494"/>
      <c r="O1894" s="494"/>
      <c r="P1894" s="494"/>
      <c r="Q1894" s="494"/>
      <c r="R1894" s="494"/>
      <c r="S1894" s="494"/>
      <c r="T1894" s="597"/>
      <c r="AT1894" s="482" t="s">
        <v>257</v>
      </c>
      <c r="AU1894" s="482" t="s">
        <v>89</v>
      </c>
    </row>
    <row r="1895" spans="2:65" s="606" customFormat="1">
      <c r="B1895" s="605"/>
      <c r="D1895" s="594" t="s">
        <v>205</v>
      </c>
      <c r="F1895" s="608" t="s">
        <v>2891</v>
      </c>
      <c r="H1895" s="609">
        <v>807.63800000000003</v>
      </c>
      <c r="L1895" s="605"/>
      <c r="M1895" s="610"/>
      <c r="N1895" s="611"/>
      <c r="O1895" s="611"/>
      <c r="P1895" s="611"/>
      <c r="Q1895" s="611"/>
      <c r="R1895" s="611"/>
      <c r="S1895" s="611"/>
      <c r="T1895" s="612"/>
      <c r="AT1895" s="607" t="s">
        <v>205</v>
      </c>
      <c r="AU1895" s="607" t="s">
        <v>89</v>
      </c>
      <c r="AV1895" s="606" t="s">
        <v>89</v>
      </c>
      <c r="AW1895" s="606" t="s">
        <v>6</v>
      </c>
      <c r="AX1895" s="606" t="s">
        <v>11</v>
      </c>
      <c r="AY1895" s="607" t="s">
        <v>197</v>
      </c>
    </row>
    <row r="1896" spans="2:65" s="492" customFormat="1" ht="25.5" customHeight="1">
      <c r="B1896" s="493"/>
      <c r="C1896" s="572" t="s">
        <v>2892</v>
      </c>
      <c r="D1896" s="572" t="s">
        <v>199</v>
      </c>
      <c r="E1896" s="573" t="s">
        <v>2893</v>
      </c>
      <c r="F1896" s="574" t="s">
        <v>2894</v>
      </c>
      <c r="G1896" s="575" t="s">
        <v>290</v>
      </c>
      <c r="H1896" s="576">
        <v>1582.5519999999999</v>
      </c>
      <c r="I1896" s="7"/>
      <c r="J1896" s="577">
        <f>ROUND(I1896*H1896,0)</f>
        <v>0</v>
      </c>
      <c r="K1896" s="574" t="s">
        <v>203</v>
      </c>
      <c r="L1896" s="493"/>
      <c r="M1896" s="578" t="s">
        <v>5</v>
      </c>
      <c r="N1896" s="579" t="s">
        <v>53</v>
      </c>
      <c r="O1896" s="494"/>
      <c r="P1896" s="580">
        <f>O1896*H1896</f>
        <v>0</v>
      </c>
      <c r="Q1896" s="580">
        <v>4.8900000000000002E-3</v>
      </c>
      <c r="R1896" s="580">
        <f>Q1896*H1896</f>
        <v>7.7386792800000004</v>
      </c>
      <c r="S1896" s="580">
        <v>0</v>
      </c>
      <c r="T1896" s="581">
        <f>S1896*H1896</f>
        <v>0</v>
      </c>
      <c r="AR1896" s="482" t="s">
        <v>129</v>
      </c>
      <c r="AT1896" s="482" t="s">
        <v>199</v>
      </c>
      <c r="AU1896" s="482" t="s">
        <v>89</v>
      </c>
      <c r="AY1896" s="482" t="s">
        <v>197</v>
      </c>
      <c r="BE1896" s="582">
        <f>IF(N1896="základní",J1896,0)</f>
        <v>0</v>
      </c>
      <c r="BF1896" s="582">
        <f>IF(N1896="snížená",J1896,0)</f>
        <v>0</v>
      </c>
      <c r="BG1896" s="582">
        <f>IF(N1896="zákl. přenesená",J1896,0)</f>
        <v>0</v>
      </c>
      <c r="BH1896" s="582">
        <f>IF(N1896="sníž. přenesená",J1896,0)</f>
        <v>0</v>
      </c>
      <c r="BI1896" s="582">
        <f>IF(N1896="nulová",J1896,0)</f>
        <v>0</v>
      </c>
      <c r="BJ1896" s="482" t="s">
        <v>11</v>
      </c>
      <c r="BK1896" s="582">
        <f>ROUND(I1896*H1896,0)</f>
        <v>0</v>
      </c>
      <c r="BL1896" s="482" t="s">
        <v>129</v>
      </c>
      <c r="BM1896" s="482" t="s">
        <v>2895</v>
      </c>
    </row>
    <row r="1897" spans="2:65" s="606" customFormat="1">
      <c r="B1897" s="605"/>
      <c r="D1897" s="594" t="s">
        <v>205</v>
      </c>
      <c r="E1897" s="607" t="s">
        <v>5</v>
      </c>
      <c r="F1897" s="608" t="s">
        <v>2896</v>
      </c>
      <c r="H1897" s="609">
        <v>1582.5519999999999</v>
      </c>
      <c r="L1897" s="605"/>
      <c r="M1897" s="610"/>
      <c r="N1897" s="611"/>
      <c r="O1897" s="611"/>
      <c r="P1897" s="611"/>
      <c r="Q1897" s="611"/>
      <c r="R1897" s="611"/>
      <c r="S1897" s="611"/>
      <c r="T1897" s="612"/>
      <c r="AT1897" s="607" t="s">
        <v>205</v>
      </c>
      <c r="AU1897" s="607" t="s">
        <v>89</v>
      </c>
      <c r="AV1897" s="606" t="s">
        <v>89</v>
      </c>
      <c r="AW1897" s="606" t="s">
        <v>43</v>
      </c>
      <c r="AX1897" s="606" t="s">
        <v>82</v>
      </c>
      <c r="AY1897" s="607" t="s">
        <v>197</v>
      </c>
    </row>
    <row r="1898" spans="2:65" s="614" customFormat="1">
      <c r="B1898" s="613"/>
      <c r="D1898" s="594" t="s">
        <v>205</v>
      </c>
      <c r="E1898" s="615" t="s">
        <v>5</v>
      </c>
      <c r="F1898" s="616" t="s">
        <v>210</v>
      </c>
      <c r="H1898" s="617">
        <v>1582.5519999999999</v>
      </c>
      <c r="L1898" s="613"/>
      <c r="M1898" s="618"/>
      <c r="N1898" s="619"/>
      <c r="O1898" s="619"/>
      <c r="P1898" s="619"/>
      <c r="Q1898" s="619"/>
      <c r="R1898" s="619"/>
      <c r="S1898" s="619"/>
      <c r="T1898" s="620"/>
      <c r="AT1898" s="615" t="s">
        <v>205</v>
      </c>
      <c r="AU1898" s="615" t="s">
        <v>89</v>
      </c>
      <c r="AV1898" s="614" t="s">
        <v>129</v>
      </c>
      <c r="AW1898" s="614" t="s">
        <v>43</v>
      </c>
      <c r="AX1898" s="614" t="s">
        <v>11</v>
      </c>
      <c r="AY1898" s="615" t="s">
        <v>197</v>
      </c>
    </row>
    <row r="1899" spans="2:65" s="492" customFormat="1" ht="25.5" customHeight="1">
      <c r="B1899" s="493"/>
      <c r="C1899" s="572" t="s">
        <v>2897</v>
      </c>
      <c r="D1899" s="572" t="s">
        <v>199</v>
      </c>
      <c r="E1899" s="573" t="s">
        <v>2898</v>
      </c>
      <c r="F1899" s="574" t="s">
        <v>2899</v>
      </c>
      <c r="G1899" s="575" t="s">
        <v>290</v>
      </c>
      <c r="H1899" s="576">
        <v>1346.0619999999999</v>
      </c>
      <c r="I1899" s="7"/>
      <c r="J1899" s="577">
        <f>ROUND(I1899*H1899,0)</f>
        <v>0</v>
      </c>
      <c r="K1899" s="574" t="s">
        <v>203</v>
      </c>
      <c r="L1899" s="493"/>
      <c r="M1899" s="578" t="s">
        <v>5</v>
      </c>
      <c r="N1899" s="579" t="s">
        <v>53</v>
      </c>
      <c r="O1899" s="494"/>
      <c r="P1899" s="580">
        <f>O1899*H1899</f>
        <v>0</v>
      </c>
      <c r="Q1899" s="580">
        <v>1.15E-2</v>
      </c>
      <c r="R1899" s="580">
        <f>Q1899*H1899</f>
        <v>15.479712999999999</v>
      </c>
      <c r="S1899" s="580">
        <v>0</v>
      </c>
      <c r="T1899" s="581">
        <f>S1899*H1899</f>
        <v>0</v>
      </c>
      <c r="AR1899" s="482" t="s">
        <v>129</v>
      </c>
      <c r="AT1899" s="482" t="s">
        <v>199</v>
      </c>
      <c r="AU1899" s="482" t="s">
        <v>89</v>
      </c>
      <c r="AY1899" s="482" t="s">
        <v>197</v>
      </c>
      <c r="BE1899" s="582">
        <f>IF(N1899="základní",J1899,0)</f>
        <v>0</v>
      </c>
      <c r="BF1899" s="582">
        <f>IF(N1899="snížená",J1899,0)</f>
        <v>0</v>
      </c>
      <c r="BG1899" s="582">
        <f>IF(N1899="zákl. přenesená",J1899,0)</f>
        <v>0</v>
      </c>
      <c r="BH1899" s="582">
        <f>IF(N1899="sníž. přenesená",J1899,0)</f>
        <v>0</v>
      </c>
      <c r="BI1899" s="582">
        <f>IF(N1899="nulová",J1899,0)</f>
        <v>0</v>
      </c>
      <c r="BJ1899" s="482" t="s">
        <v>11</v>
      </c>
      <c r="BK1899" s="582">
        <f>ROUND(I1899*H1899,0)</f>
        <v>0</v>
      </c>
      <c r="BL1899" s="482" t="s">
        <v>129</v>
      </c>
      <c r="BM1899" s="482" t="s">
        <v>2900</v>
      </c>
    </row>
    <row r="1900" spans="2:65" s="599" customFormat="1">
      <c r="B1900" s="598"/>
      <c r="D1900" s="594" t="s">
        <v>205</v>
      </c>
      <c r="E1900" s="600" t="s">
        <v>5</v>
      </c>
      <c r="F1900" s="601" t="s">
        <v>2901</v>
      </c>
      <c r="H1900" s="600" t="s">
        <v>5</v>
      </c>
      <c r="L1900" s="598"/>
      <c r="M1900" s="602"/>
      <c r="N1900" s="603"/>
      <c r="O1900" s="603"/>
      <c r="P1900" s="603"/>
      <c r="Q1900" s="603"/>
      <c r="R1900" s="603"/>
      <c r="S1900" s="603"/>
      <c r="T1900" s="604"/>
      <c r="AT1900" s="600" t="s">
        <v>205</v>
      </c>
      <c r="AU1900" s="600" t="s">
        <v>89</v>
      </c>
      <c r="AV1900" s="599" t="s">
        <v>11</v>
      </c>
      <c r="AW1900" s="599" t="s">
        <v>43</v>
      </c>
      <c r="AX1900" s="599" t="s">
        <v>82</v>
      </c>
      <c r="AY1900" s="600" t="s">
        <v>197</v>
      </c>
    </row>
    <row r="1901" spans="2:65" s="606" customFormat="1">
      <c r="B1901" s="605"/>
      <c r="D1901" s="594" t="s">
        <v>205</v>
      </c>
      <c r="E1901" s="607" t="s">
        <v>5</v>
      </c>
      <c r="F1901" s="608" t="s">
        <v>2902</v>
      </c>
      <c r="H1901" s="609">
        <v>1612.644</v>
      </c>
      <c r="L1901" s="605"/>
      <c r="M1901" s="610"/>
      <c r="N1901" s="611"/>
      <c r="O1901" s="611"/>
      <c r="P1901" s="611"/>
      <c r="Q1901" s="611"/>
      <c r="R1901" s="611"/>
      <c r="S1901" s="611"/>
      <c r="T1901" s="612"/>
      <c r="AT1901" s="607" t="s">
        <v>205</v>
      </c>
      <c r="AU1901" s="607" t="s">
        <v>89</v>
      </c>
      <c r="AV1901" s="606" t="s">
        <v>89</v>
      </c>
      <c r="AW1901" s="606" t="s">
        <v>43</v>
      </c>
      <c r="AX1901" s="606" t="s">
        <v>82</v>
      </c>
      <c r="AY1901" s="607" t="s">
        <v>197</v>
      </c>
    </row>
    <row r="1902" spans="2:65" s="599" customFormat="1">
      <c r="B1902" s="598"/>
      <c r="D1902" s="594" t="s">
        <v>205</v>
      </c>
      <c r="E1902" s="600" t="s">
        <v>5</v>
      </c>
      <c r="F1902" s="601" t="s">
        <v>2903</v>
      </c>
      <c r="H1902" s="600" t="s">
        <v>5</v>
      </c>
      <c r="L1902" s="598"/>
      <c r="M1902" s="602"/>
      <c r="N1902" s="603"/>
      <c r="O1902" s="603"/>
      <c r="P1902" s="603"/>
      <c r="Q1902" s="603"/>
      <c r="R1902" s="603"/>
      <c r="S1902" s="603"/>
      <c r="T1902" s="604"/>
      <c r="AT1902" s="600" t="s">
        <v>205</v>
      </c>
      <c r="AU1902" s="600" t="s">
        <v>89</v>
      </c>
      <c r="AV1902" s="599" t="s">
        <v>11</v>
      </c>
      <c r="AW1902" s="599" t="s">
        <v>43</v>
      </c>
      <c r="AX1902" s="599" t="s">
        <v>82</v>
      </c>
      <c r="AY1902" s="600" t="s">
        <v>197</v>
      </c>
    </row>
    <row r="1903" spans="2:65" s="606" customFormat="1">
      <c r="B1903" s="605"/>
      <c r="D1903" s="594" t="s">
        <v>205</v>
      </c>
      <c r="E1903" s="607" t="s">
        <v>5</v>
      </c>
      <c r="F1903" s="608" t="s">
        <v>2743</v>
      </c>
      <c r="H1903" s="609">
        <v>-143.1</v>
      </c>
      <c r="L1903" s="605"/>
      <c r="M1903" s="610"/>
      <c r="N1903" s="611"/>
      <c r="O1903" s="611"/>
      <c r="P1903" s="611"/>
      <c r="Q1903" s="611"/>
      <c r="R1903" s="611"/>
      <c r="S1903" s="611"/>
      <c r="T1903" s="612"/>
      <c r="AT1903" s="607" t="s">
        <v>205</v>
      </c>
      <c r="AU1903" s="607" t="s">
        <v>89</v>
      </c>
      <c r="AV1903" s="606" t="s">
        <v>89</v>
      </c>
      <c r="AW1903" s="606" t="s">
        <v>43</v>
      </c>
      <c r="AX1903" s="606" t="s">
        <v>82</v>
      </c>
      <c r="AY1903" s="607" t="s">
        <v>197</v>
      </c>
    </row>
    <row r="1904" spans="2:65" s="606" customFormat="1">
      <c r="B1904" s="605"/>
      <c r="D1904" s="594" t="s">
        <v>205</v>
      </c>
      <c r="E1904" s="607" t="s">
        <v>5</v>
      </c>
      <c r="F1904" s="608" t="s">
        <v>2744</v>
      </c>
      <c r="H1904" s="609">
        <v>-37.44</v>
      </c>
      <c r="L1904" s="605"/>
      <c r="M1904" s="610"/>
      <c r="N1904" s="611"/>
      <c r="O1904" s="611"/>
      <c r="P1904" s="611"/>
      <c r="Q1904" s="611"/>
      <c r="R1904" s="611"/>
      <c r="S1904" s="611"/>
      <c r="T1904" s="612"/>
      <c r="AT1904" s="607" t="s">
        <v>205</v>
      </c>
      <c r="AU1904" s="607" t="s">
        <v>89</v>
      </c>
      <c r="AV1904" s="606" t="s">
        <v>89</v>
      </c>
      <c r="AW1904" s="606" t="s">
        <v>43</v>
      </c>
      <c r="AX1904" s="606" t="s">
        <v>82</v>
      </c>
      <c r="AY1904" s="607" t="s">
        <v>197</v>
      </c>
    </row>
    <row r="1905" spans="2:51" s="606" customFormat="1">
      <c r="B1905" s="605"/>
      <c r="D1905" s="594" t="s">
        <v>205</v>
      </c>
      <c r="E1905" s="607" t="s">
        <v>5</v>
      </c>
      <c r="F1905" s="608" t="s">
        <v>2904</v>
      </c>
      <c r="H1905" s="609">
        <v>-25.8</v>
      </c>
      <c r="L1905" s="605"/>
      <c r="M1905" s="610"/>
      <c r="N1905" s="611"/>
      <c r="O1905" s="611"/>
      <c r="P1905" s="611"/>
      <c r="Q1905" s="611"/>
      <c r="R1905" s="611"/>
      <c r="S1905" s="611"/>
      <c r="T1905" s="612"/>
      <c r="AT1905" s="607" t="s">
        <v>205</v>
      </c>
      <c r="AU1905" s="607" t="s">
        <v>89</v>
      </c>
      <c r="AV1905" s="606" t="s">
        <v>89</v>
      </c>
      <c r="AW1905" s="606" t="s">
        <v>43</v>
      </c>
      <c r="AX1905" s="606" t="s">
        <v>82</v>
      </c>
      <c r="AY1905" s="607" t="s">
        <v>197</v>
      </c>
    </row>
    <row r="1906" spans="2:51" s="606" customFormat="1">
      <c r="B1906" s="605"/>
      <c r="D1906" s="594" t="s">
        <v>205</v>
      </c>
      <c r="E1906" s="607" t="s">
        <v>5</v>
      </c>
      <c r="F1906" s="608" t="s">
        <v>2905</v>
      </c>
      <c r="H1906" s="609">
        <v>-12.96</v>
      </c>
      <c r="L1906" s="605"/>
      <c r="M1906" s="610"/>
      <c r="N1906" s="611"/>
      <c r="O1906" s="611"/>
      <c r="P1906" s="611"/>
      <c r="Q1906" s="611"/>
      <c r="R1906" s="611"/>
      <c r="S1906" s="611"/>
      <c r="T1906" s="612"/>
      <c r="AT1906" s="607" t="s">
        <v>205</v>
      </c>
      <c r="AU1906" s="607" t="s">
        <v>89</v>
      </c>
      <c r="AV1906" s="606" t="s">
        <v>89</v>
      </c>
      <c r="AW1906" s="606" t="s">
        <v>43</v>
      </c>
      <c r="AX1906" s="606" t="s">
        <v>82</v>
      </c>
      <c r="AY1906" s="607" t="s">
        <v>197</v>
      </c>
    </row>
    <row r="1907" spans="2:51" s="606" customFormat="1">
      <c r="B1907" s="605"/>
      <c r="D1907" s="594" t="s">
        <v>205</v>
      </c>
      <c r="E1907" s="607" t="s">
        <v>5</v>
      </c>
      <c r="F1907" s="608" t="s">
        <v>2747</v>
      </c>
      <c r="H1907" s="609">
        <v>-4.6879999999999997</v>
      </c>
      <c r="L1907" s="605"/>
      <c r="M1907" s="610"/>
      <c r="N1907" s="611"/>
      <c r="O1907" s="611"/>
      <c r="P1907" s="611"/>
      <c r="Q1907" s="611"/>
      <c r="R1907" s="611"/>
      <c r="S1907" s="611"/>
      <c r="T1907" s="612"/>
      <c r="AT1907" s="607" t="s">
        <v>205</v>
      </c>
      <c r="AU1907" s="607" t="s">
        <v>89</v>
      </c>
      <c r="AV1907" s="606" t="s">
        <v>89</v>
      </c>
      <c r="AW1907" s="606" t="s">
        <v>43</v>
      </c>
      <c r="AX1907" s="606" t="s">
        <v>82</v>
      </c>
      <c r="AY1907" s="607" t="s">
        <v>197</v>
      </c>
    </row>
    <row r="1908" spans="2:51" s="606" customFormat="1">
      <c r="B1908" s="605"/>
      <c r="D1908" s="594" t="s">
        <v>205</v>
      </c>
      <c r="E1908" s="607" t="s">
        <v>5</v>
      </c>
      <c r="F1908" s="608" t="s">
        <v>2750</v>
      </c>
      <c r="H1908" s="609">
        <v>-8.8000000000000007</v>
      </c>
      <c r="L1908" s="605"/>
      <c r="M1908" s="610"/>
      <c r="N1908" s="611"/>
      <c r="O1908" s="611"/>
      <c r="P1908" s="611"/>
      <c r="Q1908" s="611"/>
      <c r="R1908" s="611"/>
      <c r="S1908" s="611"/>
      <c r="T1908" s="612"/>
      <c r="AT1908" s="607" t="s">
        <v>205</v>
      </c>
      <c r="AU1908" s="607" t="s">
        <v>89</v>
      </c>
      <c r="AV1908" s="606" t="s">
        <v>89</v>
      </c>
      <c r="AW1908" s="606" t="s">
        <v>43</v>
      </c>
      <c r="AX1908" s="606" t="s">
        <v>82</v>
      </c>
      <c r="AY1908" s="607" t="s">
        <v>197</v>
      </c>
    </row>
    <row r="1909" spans="2:51" s="606" customFormat="1">
      <c r="B1909" s="605"/>
      <c r="D1909" s="594" t="s">
        <v>205</v>
      </c>
      <c r="E1909" s="607" t="s">
        <v>5</v>
      </c>
      <c r="F1909" s="608" t="s">
        <v>2752</v>
      </c>
      <c r="H1909" s="609">
        <v>-5</v>
      </c>
      <c r="L1909" s="605"/>
      <c r="M1909" s="610"/>
      <c r="N1909" s="611"/>
      <c r="O1909" s="611"/>
      <c r="P1909" s="611"/>
      <c r="Q1909" s="611"/>
      <c r="R1909" s="611"/>
      <c r="S1909" s="611"/>
      <c r="T1909" s="612"/>
      <c r="AT1909" s="607" t="s">
        <v>205</v>
      </c>
      <c r="AU1909" s="607" t="s">
        <v>89</v>
      </c>
      <c r="AV1909" s="606" t="s">
        <v>89</v>
      </c>
      <c r="AW1909" s="606" t="s">
        <v>43</v>
      </c>
      <c r="AX1909" s="606" t="s">
        <v>82</v>
      </c>
      <c r="AY1909" s="607" t="s">
        <v>197</v>
      </c>
    </row>
    <row r="1910" spans="2:51" s="606" customFormat="1">
      <c r="B1910" s="605"/>
      <c r="D1910" s="594" t="s">
        <v>205</v>
      </c>
      <c r="E1910" s="607" t="s">
        <v>5</v>
      </c>
      <c r="F1910" s="608" t="s">
        <v>2753</v>
      </c>
      <c r="H1910" s="609">
        <v>-5</v>
      </c>
      <c r="L1910" s="605"/>
      <c r="M1910" s="610"/>
      <c r="N1910" s="611"/>
      <c r="O1910" s="611"/>
      <c r="P1910" s="611"/>
      <c r="Q1910" s="611"/>
      <c r="R1910" s="611"/>
      <c r="S1910" s="611"/>
      <c r="T1910" s="612"/>
      <c r="AT1910" s="607" t="s">
        <v>205</v>
      </c>
      <c r="AU1910" s="607" t="s">
        <v>89</v>
      </c>
      <c r="AV1910" s="606" t="s">
        <v>89</v>
      </c>
      <c r="AW1910" s="606" t="s">
        <v>43</v>
      </c>
      <c r="AX1910" s="606" t="s">
        <v>82</v>
      </c>
      <c r="AY1910" s="607" t="s">
        <v>197</v>
      </c>
    </row>
    <row r="1911" spans="2:51" s="606" customFormat="1">
      <c r="B1911" s="605"/>
      <c r="D1911" s="594" t="s">
        <v>205</v>
      </c>
      <c r="E1911" s="607" t="s">
        <v>5</v>
      </c>
      <c r="F1911" s="608" t="s">
        <v>2754</v>
      </c>
      <c r="H1911" s="609">
        <v>-3.5</v>
      </c>
      <c r="L1911" s="605"/>
      <c r="M1911" s="610"/>
      <c r="N1911" s="611"/>
      <c r="O1911" s="611"/>
      <c r="P1911" s="611"/>
      <c r="Q1911" s="611"/>
      <c r="R1911" s="611"/>
      <c r="S1911" s="611"/>
      <c r="T1911" s="612"/>
      <c r="AT1911" s="607" t="s">
        <v>205</v>
      </c>
      <c r="AU1911" s="607" t="s">
        <v>89</v>
      </c>
      <c r="AV1911" s="606" t="s">
        <v>89</v>
      </c>
      <c r="AW1911" s="606" t="s">
        <v>43</v>
      </c>
      <c r="AX1911" s="606" t="s">
        <v>82</v>
      </c>
      <c r="AY1911" s="607" t="s">
        <v>197</v>
      </c>
    </row>
    <row r="1912" spans="2:51" s="606" customFormat="1">
      <c r="B1912" s="605"/>
      <c r="D1912" s="594" t="s">
        <v>205</v>
      </c>
      <c r="E1912" s="607" t="s">
        <v>5</v>
      </c>
      <c r="F1912" s="608" t="s">
        <v>2755</v>
      </c>
      <c r="H1912" s="609">
        <v>-3</v>
      </c>
      <c r="L1912" s="605"/>
      <c r="M1912" s="610"/>
      <c r="N1912" s="611"/>
      <c r="O1912" s="611"/>
      <c r="P1912" s="611"/>
      <c r="Q1912" s="611"/>
      <c r="R1912" s="611"/>
      <c r="S1912" s="611"/>
      <c r="T1912" s="612"/>
      <c r="AT1912" s="607" t="s">
        <v>205</v>
      </c>
      <c r="AU1912" s="607" t="s">
        <v>89</v>
      </c>
      <c r="AV1912" s="606" t="s">
        <v>89</v>
      </c>
      <c r="AW1912" s="606" t="s">
        <v>43</v>
      </c>
      <c r="AX1912" s="606" t="s">
        <v>82</v>
      </c>
      <c r="AY1912" s="607" t="s">
        <v>197</v>
      </c>
    </row>
    <row r="1913" spans="2:51" s="606" customFormat="1">
      <c r="B1913" s="605"/>
      <c r="D1913" s="594" t="s">
        <v>205</v>
      </c>
      <c r="E1913" s="607" t="s">
        <v>5</v>
      </c>
      <c r="F1913" s="608" t="s">
        <v>2756</v>
      </c>
      <c r="H1913" s="609">
        <v>-3.125</v>
      </c>
      <c r="L1913" s="605"/>
      <c r="M1913" s="610"/>
      <c r="N1913" s="611"/>
      <c r="O1913" s="611"/>
      <c r="P1913" s="611"/>
      <c r="Q1913" s="611"/>
      <c r="R1913" s="611"/>
      <c r="S1913" s="611"/>
      <c r="T1913" s="612"/>
      <c r="AT1913" s="607" t="s">
        <v>205</v>
      </c>
      <c r="AU1913" s="607" t="s">
        <v>89</v>
      </c>
      <c r="AV1913" s="606" t="s">
        <v>89</v>
      </c>
      <c r="AW1913" s="606" t="s">
        <v>43</v>
      </c>
      <c r="AX1913" s="606" t="s">
        <v>82</v>
      </c>
      <c r="AY1913" s="607" t="s">
        <v>197</v>
      </c>
    </row>
    <row r="1914" spans="2:51" s="606" customFormat="1">
      <c r="B1914" s="605"/>
      <c r="D1914" s="594" t="s">
        <v>205</v>
      </c>
      <c r="E1914" s="607" t="s">
        <v>5</v>
      </c>
      <c r="F1914" s="608" t="s">
        <v>2757</v>
      </c>
      <c r="H1914" s="609">
        <v>-2.5</v>
      </c>
      <c r="L1914" s="605"/>
      <c r="M1914" s="610"/>
      <c r="N1914" s="611"/>
      <c r="O1914" s="611"/>
      <c r="P1914" s="611"/>
      <c r="Q1914" s="611"/>
      <c r="R1914" s="611"/>
      <c r="S1914" s="611"/>
      <c r="T1914" s="612"/>
      <c r="AT1914" s="607" t="s">
        <v>205</v>
      </c>
      <c r="AU1914" s="607" t="s">
        <v>89</v>
      </c>
      <c r="AV1914" s="606" t="s">
        <v>89</v>
      </c>
      <c r="AW1914" s="606" t="s">
        <v>43</v>
      </c>
      <c r="AX1914" s="606" t="s">
        <v>82</v>
      </c>
      <c r="AY1914" s="607" t="s">
        <v>197</v>
      </c>
    </row>
    <row r="1915" spans="2:51" s="606" customFormat="1">
      <c r="B1915" s="605"/>
      <c r="D1915" s="594" t="s">
        <v>205</v>
      </c>
      <c r="E1915" s="607" t="s">
        <v>5</v>
      </c>
      <c r="F1915" s="608" t="s">
        <v>2758</v>
      </c>
      <c r="H1915" s="609">
        <v>-3</v>
      </c>
      <c r="L1915" s="605"/>
      <c r="M1915" s="610"/>
      <c r="N1915" s="611"/>
      <c r="O1915" s="611"/>
      <c r="P1915" s="611"/>
      <c r="Q1915" s="611"/>
      <c r="R1915" s="611"/>
      <c r="S1915" s="611"/>
      <c r="T1915" s="612"/>
      <c r="AT1915" s="607" t="s">
        <v>205</v>
      </c>
      <c r="AU1915" s="607" t="s">
        <v>89</v>
      </c>
      <c r="AV1915" s="606" t="s">
        <v>89</v>
      </c>
      <c r="AW1915" s="606" t="s">
        <v>43</v>
      </c>
      <c r="AX1915" s="606" t="s">
        <v>82</v>
      </c>
      <c r="AY1915" s="607" t="s">
        <v>197</v>
      </c>
    </row>
    <row r="1916" spans="2:51" s="606" customFormat="1">
      <c r="B1916" s="605"/>
      <c r="D1916" s="594" t="s">
        <v>205</v>
      </c>
      <c r="E1916" s="607" t="s">
        <v>5</v>
      </c>
      <c r="F1916" s="608" t="s">
        <v>2759</v>
      </c>
      <c r="H1916" s="609">
        <v>-1.0940000000000001</v>
      </c>
      <c r="L1916" s="605"/>
      <c r="M1916" s="610"/>
      <c r="N1916" s="611"/>
      <c r="O1916" s="611"/>
      <c r="P1916" s="611"/>
      <c r="Q1916" s="611"/>
      <c r="R1916" s="611"/>
      <c r="S1916" s="611"/>
      <c r="T1916" s="612"/>
      <c r="AT1916" s="607" t="s">
        <v>205</v>
      </c>
      <c r="AU1916" s="607" t="s">
        <v>89</v>
      </c>
      <c r="AV1916" s="606" t="s">
        <v>89</v>
      </c>
      <c r="AW1916" s="606" t="s">
        <v>43</v>
      </c>
      <c r="AX1916" s="606" t="s">
        <v>82</v>
      </c>
      <c r="AY1916" s="607" t="s">
        <v>197</v>
      </c>
    </row>
    <row r="1917" spans="2:51" s="606" customFormat="1">
      <c r="B1917" s="605"/>
      <c r="D1917" s="594" t="s">
        <v>205</v>
      </c>
      <c r="E1917" s="607" t="s">
        <v>5</v>
      </c>
      <c r="F1917" s="608" t="s">
        <v>2760</v>
      </c>
      <c r="H1917" s="609">
        <v>-1.125</v>
      </c>
      <c r="L1917" s="605"/>
      <c r="M1917" s="610"/>
      <c r="N1917" s="611"/>
      <c r="O1917" s="611"/>
      <c r="P1917" s="611"/>
      <c r="Q1917" s="611"/>
      <c r="R1917" s="611"/>
      <c r="S1917" s="611"/>
      <c r="T1917" s="612"/>
      <c r="AT1917" s="607" t="s">
        <v>205</v>
      </c>
      <c r="AU1917" s="607" t="s">
        <v>89</v>
      </c>
      <c r="AV1917" s="606" t="s">
        <v>89</v>
      </c>
      <c r="AW1917" s="606" t="s">
        <v>43</v>
      </c>
      <c r="AX1917" s="606" t="s">
        <v>82</v>
      </c>
      <c r="AY1917" s="607" t="s">
        <v>197</v>
      </c>
    </row>
    <row r="1918" spans="2:51" s="606" customFormat="1">
      <c r="B1918" s="605"/>
      <c r="D1918" s="594" t="s">
        <v>205</v>
      </c>
      <c r="E1918" s="607" t="s">
        <v>5</v>
      </c>
      <c r="F1918" s="608" t="s">
        <v>2761</v>
      </c>
      <c r="H1918" s="609">
        <v>-1.5</v>
      </c>
      <c r="L1918" s="605"/>
      <c r="M1918" s="610"/>
      <c r="N1918" s="611"/>
      <c r="O1918" s="611"/>
      <c r="P1918" s="611"/>
      <c r="Q1918" s="611"/>
      <c r="R1918" s="611"/>
      <c r="S1918" s="611"/>
      <c r="T1918" s="612"/>
      <c r="AT1918" s="607" t="s">
        <v>205</v>
      </c>
      <c r="AU1918" s="607" t="s">
        <v>89</v>
      </c>
      <c r="AV1918" s="606" t="s">
        <v>89</v>
      </c>
      <c r="AW1918" s="606" t="s">
        <v>43</v>
      </c>
      <c r="AX1918" s="606" t="s">
        <v>82</v>
      </c>
      <c r="AY1918" s="607" t="s">
        <v>197</v>
      </c>
    </row>
    <row r="1919" spans="2:51" s="606" customFormat="1">
      <c r="B1919" s="605"/>
      <c r="D1919" s="594" t="s">
        <v>205</v>
      </c>
      <c r="E1919" s="607" t="s">
        <v>5</v>
      </c>
      <c r="F1919" s="608" t="s">
        <v>2762</v>
      </c>
      <c r="H1919" s="609">
        <v>-1.95</v>
      </c>
      <c r="L1919" s="605"/>
      <c r="M1919" s="610"/>
      <c r="N1919" s="611"/>
      <c r="O1919" s="611"/>
      <c r="P1919" s="611"/>
      <c r="Q1919" s="611"/>
      <c r="R1919" s="611"/>
      <c r="S1919" s="611"/>
      <c r="T1919" s="612"/>
      <c r="AT1919" s="607" t="s">
        <v>205</v>
      </c>
      <c r="AU1919" s="607" t="s">
        <v>89</v>
      </c>
      <c r="AV1919" s="606" t="s">
        <v>89</v>
      </c>
      <c r="AW1919" s="606" t="s">
        <v>43</v>
      </c>
      <c r="AX1919" s="606" t="s">
        <v>82</v>
      </c>
      <c r="AY1919" s="607" t="s">
        <v>197</v>
      </c>
    </row>
    <row r="1920" spans="2:51" s="606" customFormat="1">
      <c r="B1920" s="605"/>
      <c r="D1920" s="594" t="s">
        <v>205</v>
      </c>
      <c r="E1920" s="607" t="s">
        <v>5</v>
      </c>
      <c r="F1920" s="608" t="s">
        <v>2763</v>
      </c>
      <c r="H1920" s="609">
        <v>-3</v>
      </c>
      <c r="L1920" s="605"/>
      <c r="M1920" s="610"/>
      <c r="N1920" s="611"/>
      <c r="O1920" s="611"/>
      <c r="P1920" s="611"/>
      <c r="Q1920" s="611"/>
      <c r="R1920" s="611"/>
      <c r="S1920" s="611"/>
      <c r="T1920" s="612"/>
      <c r="AT1920" s="607" t="s">
        <v>205</v>
      </c>
      <c r="AU1920" s="607" t="s">
        <v>89</v>
      </c>
      <c r="AV1920" s="606" t="s">
        <v>89</v>
      </c>
      <c r="AW1920" s="606" t="s">
        <v>43</v>
      </c>
      <c r="AX1920" s="606" t="s">
        <v>82</v>
      </c>
      <c r="AY1920" s="607" t="s">
        <v>197</v>
      </c>
    </row>
    <row r="1921" spans="2:65" s="614" customFormat="1">
      <c r="B1921" s="613"/>
      <c r="D1921" s="594" t="s">
        <v>205</v>
      </c>
      <c r="E1921" s="615" t="s">
        <v>5</v>
      </c>
      <c r="F1921" s="616" t="s">
        <v>210</v>
      </c>
      <c r="H1921" s="617">
        <v>1346.0619999999999</v>
      </c>
      <c r="L1921" s="613"/>
      <c r="M1921" s="618"/>
      <c r="N1921" s="619"/>
      <c r="O1921" s="619"/>
      <c r="P1921" s="619"/>
      <c r="Q1921" s="619"/>
      <c r="R1921" s="619"/>
      <c r="S1921" s="619"/>
      <c r="T1921" s="620"/>
      <c r="AT1921" s="615" t="s">
        <v>205</v>
      </c>
      <c r="AU1921" s="615" t="s">
        <v>89</v>
      </c>
      <c r="AV1921" s="614" t="s">
        <v>129</v>
      </c>
      <c r="AW1921" s="614" t="s">
        <v>43</v>
      </c>
      <c r="AX1921" s="614" t="s">
        <v>11</v>
      </c>
      <c r="AY1921" s="615" t="s">
        <v>197</v>
      </c>
    </row>
    <row r="1922" spans="2:65" s="492" customFormat="1" ht="16.5" customHeight="1">
      <c r="B1922" s="493"/>
      <c r="C1922" s="629" t="s">
        <v>2906</v>
      </c>
      <c r="D1922" s="629" t="s">
        <v>1907</v>
      </c>
      <c r="E1922" s="630" t="s">
        <v>2907</v>
      </c>
      <c r="F1922" s="631" t="s">
        <v>2908</v>
      </c>
      <c r="G1922" s="632" t="s">
        <v>290</v>
      </c>
      <c r="H1922" s="633">
        <v>1372.9829999999999</v>
      </c>
      <c r="I1922" s="11"/>
      <c r="J1922" s="634">
        <f>ROUND(I1922*H1922,0)</f>
        <v>0</v>
      </c>
      <c r="K1922" s="631" t="s">
        <v>203</v>
      </c>
      <c r="L1922" s="635"/>
      <c r="M1922" s="636" t="s">
        <v>5</v>
      </c>
      <c r="N1922" s="637" t="s">
        <v>53</v>
      </c>
      <c r="O1922" s="494"/>
      <c r="P1922" s="580">
        <f>O1922*H1922</f>
        <v>0</v>
      </c>
      <c r="Q1922" s="580">
        <v>1.4E-2</v>
      </c>
      <c r="R1922" s="580">
        <f>Q1922*H1922</f>
        <v>19.221761999999998</v>
      </c>
      <c r="S1922" s="580">
        <v>0</v>
      </c>
      <c r="T1922" s="581">
        <f>S1922*H1922</f>
        <v>0</v>
      </c>
      <c r="AR1922" s="482" t="s">
        <v>303</v>
      </c>
      <c r="AT1922" s="482" t="s">
        <v>1907</v>
      </c>
      <c r="AU1922" s="482" t="s">
        <v>89</v>
      </c>
      <c r="AY1922" s="482" t="s">
        <v>197</v>
      </c>
      <c r="BE1922" s="582">
        <f>IF(N1922="základní",J1922,0)</f>
        <v>0</v>
      </c>
      <c r="BF1922" s="582">
        <f>IF(N1922="snížená",J1922,0)</f>
        <v>0</v>
      </c>
      <c r="BG1922" s="582">
        <f>IF(N1922="zákl. přenesená",J1922,0)</f>
        <v>0</v>
      </c>
      <c r="BH1922" s="582">
        <f>IF(N1922="sníž. přenesená",J1922,0)</f>
        <v>0</v>
      </c>
      <c r="BI1922" s="582">
        <f>IF(N1922="nulová",J1922,0)</f>
        <v>0</v>
      </c>
      <c r="BJ1922" s="482" t="s">
        <v>11</v>
      </c>
      <c r="BK1922" s="582">
        <f>ROUND(I1922*H1922,0)</f>
        <v>0</v>
      </c>
      <c r="BL1922" s="482" t="s">
        <v>129</v>
      </c>
      <c r="BM1922" s="482" t="s">
        <v>2909</v>
      </c>
    </row>
    <row r="1923" spans="2:65" s="606" customFormat="1">
      <c r="B1923" s="605"/>
      <c r="D1923" s="594" t="s">
        <v>205</v>
      </c>
      <c r="F1923" s="608" t="s">
        <v>2910</v>
      </c>
      <c r="H1923" s="609">
        <v>1372.9829999999999</v>
      </c>
      <c r="L1923" s="605"/>
      <c r="M1923" s="610"/>
      <c r="N1923" s="611"/>
      <c r="O1923" s="611"/>
      <c r="P1923" s="611"/>
      <c r="Q1923" s="611"/>
      <c r="R1923" s="611"/>
      <c r="S1923" s="611"/>
      <c r="T1923" s="612"/>
      <c r="AT1923" s="607" t="s">
        <v>205</v>
      </c>
      <c r="AU1923" s="607" t="s">
        <v>89</v>
      </c>
      <c r="AV1923" s="606" t="s">
        <v>89</v>
      </c>
      <c r="AW1923" s="606" t="s">
        <v>6</v>
      </c>
      <c r="AX1923" s="606" t="s">
        <v>11</v>
      </c>
      <c r="AY1923" s="607" t="s">
        <v>197</v>
      </c>
    </row>
    <row r="1924" spans="2:65" s="492" customFormat="1" ht="38.25" customHeight="1">
      <c r="B1924" s="493"/>
      <c r="C1924" s="572" t="s">
        <v>25</v>
      </c>
      <c r="D1924" s="572" t="s">
        <v>199</v>
      </c>
      <c r="E1924" s="573" t="s">
        <v>2911</v>
      </c>
      <c r="F1924" s="574" t="s">
        <v>2912</v>
      </c>
      <c r="G1924" s="575" t="s">
        <v>876</v>
      </c>
      <c r="H1924" s="576">
        <v>571.77499999999998</v>
      </c>
      <c r="I1924" s="7"/>
      <c r="J1924" s="577">
        <f>ROUND(I1924*H1924,0)</f>
        <v>0</v>
      </c>
      <c r="K1924" s="574" t="s">
        <v>203</v>
      </c>
      <c r="L1924" s="493"/>
      <c r="M1924" s="578" t="s">
        <v>5</v>
      </c>
      <c r="N1924" s="579" t="s">
        <v>53</v>
      </c>
      <c r="O1924" s="494"/>
      <c r="P1924" s="580">
        <f>O1924*H1924</f>
        <v>0</v>
      </c>
      <c r="Q1924" s="580">
        <v>3.31E-3</v>
      </c>
      <c r="R1924" s="580">
        <f>Q1924*H1924</f>
        <v>1.8925752499999999</v>
      </c>
      <c r="S1924" s="580">
        <v>0</v>
      </c>
      <c r="T1924" s="581">
        <f>S1924*H1924</f>
        <v>0</v>
      </c>
      <c r="AR1924" s="482" t="s">
        <v>129</v>
      </c>
      <c r="AT1924" s="482" t="s">
        <v>199</v>
      </c>
      <c r="AU1924" s="482" t="s">
        <v>89</v>
      </c>
      <c r="AY1924" s="482" t="s">
        <v>197</v>
      </c>
      <c r="BE1924" s="582">
        <f>IF(N1924="základní",J1924,0)</f>
        <v>0</v>
      </c>
      <c r="BF1924" s="582">
        <f>IF(N1924="snížená",J1924,0)</f>
        <v>0</v>
      </c>
      <c r="BG1924" s="582">
        <f>IF(N1924="zákl. přenesená",J1924,0)</f>
        <v>0</v>
      </c>
      <c r="BH1924" s="582">
        <f>IF(N1924="sníž. přenesená",J1924,0)</f>
        <v>0</v>
      </c>
      <c r="BI1924" s="582">
        <f>IF(N1924="nulová",J1924,0)</f>
        <v>0</v>
      </c>
      <c r="BJ1924" s="482" t="s">
        <v>11</v>
      </c>
      <c r="BK1924" s="582">
        <f>ROUND(I1924*H1924,0)</f>
        <v>0</v>
      </c>
      <c r="BL1924" s="482" t="s">
        <v>129</v>
      </c>
      <c r="BM1924" s="482" t="s">
        <v>2913</v>
      </c>
    </row>
    <row r="1925" spans="2:65" s="599" customFormat="1">
      <c r="B1925" s="598"/>
      <c r="D1925" s="594" t="s">
        <v>205</v>
      </c>
      <c r="E1925" s="600" t="s">
        <v>5</v>
      </c>
      <c r="F1925" s="601" t="s">
        <v>2901</v>
      </c>
      <c r="H1925" s="600" t="s">
        <v>5</v>
      </c>
      <c r="L1925" s="598"/>
      <c r="M1925" s="602"/>
      <c r="N1925" s="603"/>
      <c r="O1925" s="603"/>
      <c r="P1925" s="603"/>
      <c r="Q1925" s="603"/>
      <c r="R1925" s="603"/>
      <c r="S1925" s="603"/>
      <c r="T1925" s="604"/>
      <c r="AT1925" s="600" t="s">
        <v>205</v>
      </c>
      <c r="AU1925" s="600" t="s">
        <v>89</v>
      </c>
      <c r="AV1925" s="599" t="s">
        <v>11</v>
      </c>
      <c r="AW1925" s="599" t="s">
        <v>43</v>
      </c>
      <c r="AX1925" s="599" t="s">
        <v>82</v>
      </c>
      <c r="AY1925" s="600" t="s">
        <v>197</v>
      </c>
    </row>
    <row r="1926" spans="2:65" s="606" customFormat="1">
      <c r="B1926" s="605"/>
      <c r="D1926" s="594" t="s">
        <v>205</v>
      </c>
      <c r="E1926" s="607" t="s">
        <v>5</v>
      </c>
      <c r="F1926" s="608" t="s">
        <v>2914</v>
      </c>
      <c r="H1926" s="609">
        <v>270.3</v>
      </c>
      <c r="L1926" s="605"/>
      <c r="M1926" s="610"/>
      <c r="N1926" s="611"/>
      <c r="O1926" s="611"/>
      <c r="P1926" s="611"/>
      <c r="Q1926" s="611"/>
      <c r="R1926" s="611"/>
      <c r="S1926" s="611"/>
      <c r="T1926" s="612"/>
      <c r="AT1926" s="607" t="s">
        <v>205</v>
      </c>
      <c r="AU1926" s="607" t="s">
        <v>89</v>
      </c>
      <c r="AV1926" s="606" t="s">
        <v>89</v>
      </c>
      <c r="AW1926" s="606" t="s">
        <v>43</v>
      </c>
      <c r="AX1926" s="606" t="s">
        <v>82</v>
      </c>
      <c r="AY1926" s="607" t="s">
        <v>197</v>
      </c>
    </row>
    <row r="1927" spans="2:65" s="606" customFormat="1">
      <c r="B1927" s="605"/>
      <c r="D1927" s="594" t="s">
        <v>205</v>
      </c>
      <c r="E1927" s="607" t="s">
        <v>5</v>
      </c>
      <c r="F1927" s="608" t="s">
        <v>2915</v>
      </c>
      <c r="H1927" s="609">
        <v>114.4</v>
      </c>
      <c r="L1927" s="605"/>
      <c r="M1927" s="610"/>
      <c r="N1927" s="611"/>
      <c r="O1927" s="611"/>
      <c r="P1927" s="611"/>
      <c r="Q1927" s="611"/>
      <c r="R1927" s="611"/>
      <c r="S1927" s="611"/>
      <c r="T1927" s="612"/>
      <c r="AT1927" s="607" t="s">
        <v>205</v>
      </c>
      <c r="AU1927" s="607" t="s">
        <v>89</v>
      </c>
      <c r="AV1927" s="606" t="s">
        <v>89</v>
      </c>
      <c r="AW1927" s="606" t="s">
        <v>43</v>
      </c>
      <c r="AX1927" s="606" t="s">
        <v>82</v>
      </c>
      <c r="AY1927" s="607" t="s">
        <v>197</v>
      </c>
    </row>
    <row r="1928" spans="2:65" s="606" customFormat="1">
      <c r="B1928" s="605"/>
      <c r="D1928" s="594" t="s">
        <v>205</v>
      </c>
      <c r="E1928" s="607" t="s">
        <v>5</v>
      </c>
      <c r="F1928" s="608" t="s">
        <v>2916</v>
      </c>
      <c r="H1928" s="609">
        <v>37.799999999999997</v>
      </c>
      <c r="L1928" s="605"/>
      <c r="M1928" s="610"/>
      <c r="N1928" s="611"/>
      <c r="O1928" s="611"/>
      <c r="P1928" s="611"/>
      <c r="Q1928" s="611"/>
      <c r="R1928" s="611"/>
      <c r="S1928" s="611"/>
      <c r="T1928" s="612"/>
      <c r="AT1928" s="607" t="s">
        <v>205</v>
      </c>
      <c r="AU1928" s="607" t="s">
        <v>89</v>
      </c>
      <c r="AV1928" s="606" t="s">
        <v>89</v>
      </c>
      <c r="AW1928" s="606" t="s">
        <v>43</v>
      </c>
      <c r="AX1928" s="606" t="s">
        <v>82</v>
      </c>
      <c r="AY1928" s="607" t="s">
        <v>197</v>
      </c>
    </row>
    <row r="1929" spans="2:65" s="606" customFormat="1">
      <c r="B1929" s="605"/>
      <c r="D1929" s="594" t="s">
        <v>205</v>
      </c>
      <c r="E1929" s="607" t="s">
        <v>5</v>
      </c>
      <c r="F1929" s="608" t="s">
        <v>2917</v>
      </c>
      <c r="H1929" s="609">
        <v>50.4</v>
      </c>
      <c r="L1929" s="605"/>
      <c r="M1929" s="610"/>
      <c r="N1929" s="611"/>
      <c r="O1929" s="611"/>
      <c r="P1929" s="611"/>
      <c r="Q1929" s="611"/>
      <c r="R1929" s="611"/>
      <c r="S1929" s="611"/>
      <c r="T1929" s="612"/>
      <c r="AT1929" s="607" t="s">
        <v>205</v>
      </c>
      <c r="AU1929" s="607" t="s">
        <v>89</v>
      </c>
      <c r="AV1929" s="606" t="s">
        <v>89</v>
      </c>
      <c r="AW1929" s="606" t="s">
        <v>43</v>
      </c>
      <c r="AX1929" s="606" t="s">
        <v>82</v>
      </c>
      <c r="AY1929" s="607" t="s">
        <v>197</v>
      </c>
    </row>
    <row r="1930" spans="2:65" s="606" customFormat="1">
      <c r="B1930" s="605"/>
      <c r="D1930" s="594" t="s">
        <v>205</v>
      </c>
      <c r="E1930" s="607" t="s">
        <v>5</v>
      </c>
      <c r="F1930" s="608" t="s">
        <v>2918</v>
      </c>
      <c r="H1930" s="609">
        <v>13.75</v>
      </c>
      <c r="L1930" s="605"/>
      <c r="M1930" s="610"/>
      <c r="N1930" s="611"/>
      <c r="O1930" s="611"/>
      <c r="P1930" s="611"/>
      <c r="Q1930" s="611"/>
      <c r="R1930" s="611"/>
      <c r="S1930" s="611"/>
      <c r="T1930" s="612"/>
      <c r="AT1930" s="607" t="s">
        <v>205</v>
      </c>
      <c r="AU1930" s="607" t="s">
        <v>89</v>
      </c>
      <c r="AV1930" s="606" t="s">
        <v>89</v>
      </c>
      <c r="AW1930" s="606" t="s">
        <v>43</v>
      </c>
      <c r="AX1930" s="606" t="s">
        <v>82</v>
      </c>
      <c r="AY1930" s="607" t="s">
        <v>197</v>
      </c>
    </row>
    <row r="1931" spans="2:65" s="606" customFormat="1">
      <c r="B1931" s="605"/>
      <c r="D1931" s="594" t="s">
        <v>205</v>
      </c>
      <c r="E1931" s="607" t="s">
        <v>5</v>
      </c>
      <c r="F1931" s="608" t="s">
        <v>2919</v>
      </c>
      <c r="H1931" s="609">
        <v>20.399999999999999</v>
      </c>
      <c r="L1931" s="605"/>
      <c r="M1931" s="610"/>
      <c r="N1931" s="611"/>
      <c r="O1931" s="611"/>
      <c r="P1931" s="611"/>
      <c r="Q1931" s="611"/>
      <c r="R1931" s="611"/>
      <c r="S1931" s="611"/>
      <c r="T1931" s="612"/>
      <c r="AT1931" s="607" t="s">
        <v>205</v>
      </c>
      <c r="AU1931" s="607" t="s">
        <v>89</v>
      </c>
      <c r="AV1931" s="606" t="s">
        <v>89</v>
      </c>
      <c r="AW1931" s="606" t="s">
        <v>43</v>
      </c>
      <c r="AX1931" s="606" t="s">
        <v>82</v>
      </c>
      <c r="AY1931" s="607" t="s">
        <v>197</v>
      </c>
    </row>
    <row r="1932" spans="2:65" s="606" customFormat="1">
      <c r="B1932" s="605"/>
      <c r="D1932" s="594" t="s">
        <v>205</v>
      </c>
      <c r="E1932" s="607" t="s">
        <v>5</v>
      </c>
      <c r="F1932" s="608" t="s">
        <v>2920</v>
      </c>
      <c r="H1932" s="609">
        <v>9</v>
      </c>
      <c r="L1932" s="605"/>
      <c r="M1932" s="610"/>
      <c r="N1932" s="611"/>
      <c r="O1932" s="611"/>
      <c r="P1932" s="611"/>
      <c r="Q1932" s="611"/>
      <c r="R1932" s="611"/>
      <c r="S1932" s="611"/>
      <c r="T1932" s="612"/>
      <c r="AT1932" s="607" t="s">
        <v>205</v>
      </c>
      <c r="AU1932" s="607" t="s">
        <v>89</v>
      </c>
      <c r="AV1932" s="606" t="s">
        <v>89</v>
      </c>
      <c r="AW1932" s="606" t="s">
        <v>43</v>
      </c>
      <c r="AX1932" s="606" t="s">
        <v>82</v>
      </c>
      <c r="AY1932" s="607" t="s">
        <v>197</v>
      </c>
    </row>
    <row r="1933" spans="2:65" s="606" customFormat="1">
      <c r="B1933" s="605"/>
      <c r="D1933" s="594" t="s">
        <v>205</v>
      </c>
      <c r="E1933" s="607" t="s">
        <v>5</v>
      </c>
      <c r="F1933" s="608" t="s">
        <v>2921</v>
      </c>
      <c r="H1933" s="609">
        <v>9</v>
      </c>
      <c r="L1933" s="605"/>
      <c r="M1933" s="610"/>
      <c r="N1933" s="611"/>
      <c r="O1933" s="611"/>
      <c r="P1933" s="611"/>
      <c r="Q1933" s="611"/>
      <c r="R1933" s="611"/>
      <c r="S1933" s="611"/>
      <c r="T1933" s="612"/>
      <c r="AT1933" s="607" t="s">
        <v>205</v>
      </c>
      <c r="AU1933" s="607" t="s">
        <v>89</v>
      </c>
      <c r="AV1933" s="606" t="s">
        <v>89</v>
      </c>
      <c r="AW1933" s="606" t="s">
        <v>43</v>
      </c>
      <c r="AX1933" s="606" t="s">
        <v>82</v>
      </c>
      <c r="AY1933" s="607" t="s">
        <v>197</v>
      </c>
    </row>
    <row r="1934" spans="2:65" s="606" customFormat="1">
      <c r="B1934" s="605"/>
      <c r="D1934" s="594" t="s">
        <v>205</v>
      </c>
      <c r="E1934" s="607" t="s">
        <v>5</v>
      </c>
      <c r="F1934" s="608" t="s">
        <v>2922</v>
      </c>
      <c r="H1934" s="609">
        <v>5.5</v>
      </c>
      <c r="L1934" s="605"/>
      <c r="M1934" s="610"/>
      <c r="N1934" s="611"/>
      <c r="O1934" s="611"/>
      <c r="P1934" s="611"/>
      <c r="Q1934" s="611"/>
      <c r="R1934" s="611"/>
      <c r="S1934" s="611"/>
      <c r="T1934" s="612"/>
      <c r="AT1934" s="607" t="s">
        <v>205</v>
      </c>
      <c r="AU1934" s="607" t="s">
        <v>89</v>
      </c>
      <c r="AV1934" s="606" t="s">
        <v>89</v>
      </c>
      <c r="AW1934" s="606" t="s">
        <v>43</v>
      </c>
      <c r="AX1934" s="606" t="s">
        <v>82</v>
      </c>
      <c r="AY1934" s="607" t="s">
        <v>197</v>
      </c>
    </row>
    <row r="1935" spans="2:65" s="606" customFormat="1">
      <c r="B1935" s="605"/>
      <c r="D1935" s="594" t="s">
        <v>205</v>
      </c>
      <c r="E1935" s="607" t="s">
        <v>5</v>
      </c>
      <c r="F1935" s="608" t="s">
        <v>2923</v>
      </c>
      <c r="H1935" s="609">
        <v>5</v>
      </c>
      <c r="L1935" s="605"/>
      <c r="M1935" s="610"/>
      <c r="N1935" s="611"/>
      <c r="O1935" s="611"/>
      <c r="P1935" s="611"/>
      <c r="Q1935" s="611"/>
      <c r="R1935" s="611"/>
      <c r="S1935" s="611"/>
      <c r="T1935" s="612"/>
      <c r="AT1935" s="607" t="s">
        <v>205</v>
      </c>
      <c r="AU1935" s="607" t="s">
        <v>89</v>
      </c>
      <c r="AV1935" s="606" t="s">
        <v>89</v>
      </c>
      <c r="AW1935" s="606" t="s">
        <v>43</v>
      </c>
      <c r="AX1935" s="606" t="s">
        <v>82</v>
      </c>
      <c r="AY1935" s="607" t="s">
        <v>197</v>
      </c>
    </row>
    <row r="1936" spans="2:65" s="606" customFormat="1">
      <c r="B1936" s="605"/>
      <c r="D1936" s="594" t="s">
        <v>205</v>
      </c>
      <c r="E1936" s="607" t="s">
        <v>5</v>
      </c>
      <c r="F1936" s="608" t="s">
        <v>2924</v>
      </c>
      <c r="H1936" s="609">
        <v>5</v>
      </c>
      <c r="L1936" s="605"/>
      <c r="M1936" s="610"/>
      <c r="N1936" s="611"/>
      <c r="O1936" s="611"/>
      <c r="P1936" s="611"/>
      <c r="Q1936" s="611"/>
      <c r="R1936" s="611"/>
      <c r="S1936" s="611"/>
      <c r="T1936" s="612"/>
      <c r="AT1936" s="607" t="s">
        <v>205</v>
      </c>
      <c r="AU1936" s="607" t="s">
        <v>89</v>
      </c>
      <c r="AV1936" s="606" t="s">
        <v>89</v>
      </c>
      <c r="AW1936" s="606" t="s">
        <v>43</v>
      </c>
      <c r="AX1936" s="606" t="s">
        <v>82</v>
      </c>
      <c r="AY1936" s="607" t="s">
        <v>197</v>
      </c>
    </row>
    <row r="1937" spans="2:65" s="606" customFormat="1">
      <c r="B1937" s="605"/>
      <c r="D1937" s="594" t="s">
        <v>205</v>
      </c>
      <c r="E1937" s="607" t="s">
        <v>5</v>
      </c>
      <c r="F1937" s="608" t="s">
        <v>2925</v>
      </c>
      <c r="H1937" s="609">
        <v>4.5</v>
      </c>
      <c r="L1937" s="605"/>
      <c r="M1937" s="610"/>
      <c r="N1937" s="611"/>
      <c r="O1937" s="611"/>
      <c r="P1937" s="611"/>
      <c r="Q1937" s="611"/>
      <c r="R1937" s="611"/>
      <c r="S1937" s="611"/>
      <c r="T1937" s="612"/>
      <c r="AT1937" s="607" t="s">
        <v>205</v>
      </c>
      <c r="AU1937" s="607" t="s">
        <v>89</v>
      </c>
      <c r="AV1937" s="606" t="s">
        <v>89</v>
      </c>
      <c r="AW1937" s="606" t="s">
        <v>43</v>
      </c>
      <c r="AX1937" s="606" t="s">
        <v>82</v>
      </c>
      <c r="AY1937" s="607" t="s">
        <v>197</v>
      </c>
    </row>
    <row r="1938" spans="2:65" s="606" customFormat="1">
      <c r="B1938" s="605"/>
      <c r="D1938" s="594" t="s">
        <v>205</v>
      </c>
      <c r="E1938" s="607" t="s">
        <v>5</v>
      </c>
      <c r="F1938" s="608" t="s">
        <v>2926</v>
      </c>
      <c r="H1938" s="609">
        <v>5</v>
      </c>
      <c r="L1938" s="605"/>
      <c r="M1938" s="610"/>
      <c r="N1938" s="611"/>
      <c r="O1938" s="611"/>
      <c r="P1938" s="611"/>
      <c r="Q1938" s="611"/>
      <c r="R1938" s="611"/>
      <c r="S1938" s="611"/>
      <c r="T1938" s="612"/>
      <c r="AT1938" s="607" t="s">
        <v>205</v>
      </c>
      <c r="AU1938" s="607" t="s">
        <v>89</v>
      </c>
      <c r="AV1938" s="606" t="s">
        <v>89</v>
      </c>
      <c r="AW1938" s="606" t="s">
        <v>43</v>
      </c>
      <c r="AX1938" s="606" t="s">
        <v>82</v>
      </c>
      <c r="AY1938" s="607" t="s">
        <v>197</v>
      </c>
    </row>
    <row r="1939" spans="2:65" s="606" customFormat="1">
      <c r="B1939" s="605"/>
      <c r="D1939" s="594" t="s">
        <v>205</v>
      </c>
      <c r="E1939" s="607" t="s">
        <v>5</v>
      </c>
      <c r="F1939" s="608" t="s">
        <v>2927</v>
      </c>
      <c r="H1939" s="609">
        <v>4.125</v>
      </c>
      <c r="L1939" s="605"/>
      <c r="M1939" s="610"/>
      <c r="N1939" s="611"/>
      <c r="O1939" s="611"/>
      <c r="P1939" s="611"/>
      <c r="Q1939" s="611"/>
      <c r="R1939" s="611"/>
      <c r="S1939" s="611"/>
      <c r="T1939" s="612"/>
      <c r="AT1939" s="607" t="s">
        <v>205</v>
      </c>
      <c r="AU1939" s="607" t="s">
        <v>89</v>
      </c>
      <c r="AV1939" s="606" t="s">
        <v>89</v>
      </c>
      <c r="AW1939" s="606" t="s">
        <v>43</v>
      </c>
      <c r="AX1939" s="606" t="s">
        <v>82</v>
      </c>
      <c r="AY1939" s="607" t="s">
        <v>197</v>
      </c>
    </row>
    <row r="1940" spans="2:65" s="606" customFormat="1">
      <c r="B1940" s="605"/>
      <c r="D1940" s="594" t="s">
        <v>205</v>
      </c>
      <c r="E1940" s="607" t="s">
        <v>5</v>
      </c>
      <c r="F1940" s="608" t="s">
        <v>2928</v>
      </c>
      <c r="H1940" s="609">
        <v>3</v>
      </c>
      <c r="L1940" s="605"/>
      <c r="M1940" s="610"/>
      <c r="N1940" s="611"/>
      <c r="O1940" s="611"/>
      <c r="P1940" s="611"/>
      <c r="Q1940" s="611"/>
      <c r="R1940" s="611"/>
      <c r="S1940" s="611"/>
      <c r="T1940" s="612"/>
      <c r="AT1940" s="607" t="s">
        <v>205</v>
      </c>
      <c r="AU1940" s="607" t="s">
        <v>89</v>
      </c>
      <c r="AV1940" s="606" t="s">
        <v>89</v>
      </c>
      <c r="AW1940" s="606" t="s">
        <v>43</v>
      </c>
      <c r="AX1940" s="606" t="s">
        <v>82</v>
      </c>
      <c r="AY1940" s="607" t="s">
        <v>197</v>
      </c>
    </row>
    <row r="1941" spans="2:65" s="606" customFormat="1">
      <c r="B1941" s="605"/>
      <c r="D1941" s="594" t="s">
        <v>205</v>
      </c>
      <c r="E1941" s="607" t="s">
        <v>5</v>
      </c>
      <c r="F1941" s="608" t="s">
        <v>2929</v>
      </c>
      <c r="H1941" s="609">
        <v>5.5</v>
      </c>
      <c r="L1941" s="605"/>
      <c r="M1941" s="610"/>
      <c r="N1941" s="611"/>
      <c r="O1941" s="611"/>
      <c r="P1941" s="611"/>
      <c r="Q1941" s="611"/>
      <c r="R1941" s="611"/>
      <c r="S1941" s="611"/>
      <c r="T1941" s="612"/>
      <c r="AT1941" s="607" t="s">
        <v>205</v>
      </c>
      <c r="AU1941" s="607" t="s">
        <v>89</v>
      </c>
      <c r="AV1941" s="606" t="s">
        <v>89</v>
      </c>
      <c r="AW1941" s="606" t="s">
        <v>43</v>
      </c>
      <c r="AX1941" s="606" t="s">
        <v>82</v>
      </c>
      <c r="AY1941" s="607" t="s">
        <v>197</v>
      </c>
    </row>
    <row r="1942" spans="2:65" s="606" customFormat="1">
      <c r="B1942" s="605"/>
      <c r="D1942" s="594" t="s">
        <v>205</v>
      </c>
      <c r="E1942" s="607" t="s">
        <v>5</v>
      </c>
      <c r="F1942" s="608" t="s">
        <v>2930</v>
      </c>
      <c r="H1942" s="609">
        <v>4.0999999999999996</v>
      </c>
      <c r="L1942" s="605"/>
      <c r="M1942" s="610"/>
      <c r="N1942" s="611"/>
      <c r="O1942" s="611"/>
      <c r="P1942" s="611"/>
      <c r="Q1942" s="611"/>
      <c r="R1942" s="611"/>
      <c r="S1942" s="611"/>
      <c r="T1942" s="612"/>
      <c r="AT1942" s="607" t="s">
        <v>205</v>
      </c>
      <c r="AU1942" s="607" t="s">
        <v>89</v>
      </c>
      <c r="AV1942" s="606" t="s">
        <v>89</v>
      </c>
      <c r="AW1942" s="606" t="s">
        <v>43</v>
      </c>
      <c r="AX1942" s="606" t="s">
        <v>82</v>
      </c>
      <c r="AY1942" s="607" t="s">
        <v>197</v>
      </c>
    </row>
    <row r="1943" spans="2:65" s="606" customFormat="1">
      <c r="B1943" s="605"/>
      <c r="D1943" s="594" t="s">
        <v>205</v>
      </c>
      <c r="E1943" s="607" t="s">
        <v>5</v>
      </c>
      <c r="F1943" s="608" t="s">
        <v>2931</v>
      </c>
      <c r="H1943" s="609">
        <v>5</v>
      </c>
      <c r="L1943" s="605"/>
      <c r="M1943" s="610"/>
      <c r="N1943" s="611"/>
      <c r="O1943" s="611"/>
      <c r="P1943" s="611"/>
      <c r="Q1943" s="611"/>
      <c r="R1943" s="611"/>
      <c r="S1943" s="611"/>
      <c r="T1943" s="612"/>
      <c r="AT1943" s="607" t="s">
        <v>205</v>
      </c>
      <c r="AU1943" s="607" t="s">
        <v>89</v>
      </c>
      <c r="AV1943" s="606" t="s">
        <v>89</v>
      </c>
      <c r="AW1943" s="606" t="s">
        <v>43</v>
      </c>
      <c r="AX1943" s="606" t="s">
        <v>82</v>
      </c>
      <c r="AY1943" s="607" t="s">
        <v>197</v>
      </c>
    </row>
    <row r="1944" spans="2:65" s="614" customFormat="1">
      <c r="B1944" s="613"/>
      <c r="D1944" s="594" t="s">
        <v>205</v>
      </c>
      <c r="E1944" s="615" t="s">
        <v>5</v>
      </c>
      <c r="F1944" s="616" t="s">
        <v>210</v>
      </c>
      <c r="H1944" s="617">
        <v>571.77499999999998</v>
      </c>
      <c r="L1944" s="613"/>
      <c r="M1944" s="618"/>
      <c r="N1944" s="619"/>
      <c r="O1944" s="619"/>
      <c r="P1944" s="619"/>
      <c r="Q1944" s="619"/>
      <c r="R1944" s="619"/>
      <c r="S1944" s="619"/>
      <c r="T1944" s="620"/>
      <c r="AT1944" s="615" t="s">
        <v>205</v>
      </c>
      <c r="AU1944" s="615" t="s">
        <v>89</v>
      </c>
      <c r="AV1944" s="614" t="s">
        <v>129</v>
      </c>
      <c r="AW1944" s="614" t="s">
        <v>43</v>
      </c>
      <c r="AX1944" s="614" t="s">
        <v>11</v>
      </c>
      <c r="AY1944" s="615" t="s">
        <v>197</v>
      </c>
    </row>
    <row r="1945" spans="2:65" s="492" customFormat="1" ht="16.5" customHeight="1">
      <c r="B1945" s="493"/>
      <c r="C1945" s="629" t="s">
        <v>2932</v>
      </c>
      <c r="D1945" s="629" t="s">
        <v>1907</v>
      </c>
      <c r="E1945" s="630" t="s">
        <v>2933</v>
      </c>
      <c r="F1945" s="631" t="s">
        <v>2934</v>
      </c>
      <c r="G1945" s="632" t="s">
        <v>290</v>
      </c>
      <c r="H1945" s="633">
        <v>188.68600000000001</v>
      </c>
      <c r="I1945" s="11"/>
      <c r="J1945" s="634">
        <f>ROUND(I1945*H1945,0)</f>
        <v>0</v>
      </c>
      <c r="K1945" s="631" t="s">
        <v>203</v>
      </c>
      <c r="L1945" s="635"/>
      <c r="M1945" s="636" t="s">
        <v>5</v>
      </c>
      <c r="N1945" s="637" t="s">
        <v>53</v>
      </c>
      <c r="O1945" s="494"/>
      <c r="P1945" s="580">
        <f>O1945*H1945</f>
        <v>0</v>
      </c>
      <c r="Q1945" s="580">
        <v>2E-3</v>
      </c>
      <c r="R1945" s="580">
        <f>Q1945*H1945</f>
        <v>0.37737200000000004</v>
      </c>
      <c r="S1945" s="580">
        <v>0</v>
      </c>
      <c r="T1945" s="581">
        <f>S1945*H1945</f>
        <v>0</v>
      </c>
      <c r="AR1945" s="482" t="s">
        <v>303</v>
      </c>
      <c r="AT1945" s="482" t="s">
        <v>1907</v>
      </c>
      <c r="AU1945" s="482" t="s">
        <v>89</v>
      </c>
      <c r="AY1945" s="482" t="s">
        <v>197</v>
      </c>
      <c r="BE1945" s="582">
        <f>IF(N1945="základní",J1945,0)</f>
        <v>0</v>
      </c>
      <c r="BF1945" s="582">
        <f>IF(N1945="snížená",J1945,0)</f>
        <v>0</v>
      </c>
      <c r="BG1945" s="582">
        <f>IF(N1945="zákl. přenesená",J1945,0)</f>
        <v>0</v>
      </c>
      <c r="BH1945" s="582">
        <f>IF(N1945="sníž. přenesená",J1945,0)</f>
        <v>0</v>
      </c>
      <c r="BI1945" s="582">
        <f>IF(N1945="nulová",J1945,0)</f>
        <v>0</v>
      </c>
      <c r="BJ1945" s="482" t="s">
        <v>11</v>
      </c>
      <c r="BK1945" s="582">
        <f>ROUND(I1945*H1945,0)</f>
        <v>0</v>
      </c>
      <c r="BL1945" s="482" t="s">
        <v>129</v>
      </c>
      <c r="BM1945" s="482" t="s">
        <v>2935</v>
      </c>
    </row>
    <row r="1946" spans="2:65" s="606" customFormat="1">
      <c r="B1946" s="605"/>
      <c r="D1946" s="594" t="s">
        <v>205</v>
      </c>
      <c r="E1946" s="607" t="s">
        <v>5</v>
      </c>
      <c r="F1946" s="608" t="s">
        <v>2936</v>
      </c>
      <c r="H1946" s="609">
        <v>171.53299999999999</v>
      </c>
      <c r="L1946" s="605"/>
      <c r="M1946" s="610"/>
      <c r="N1946" s="611"/>
      <c r="O1946" s="611"/>
      <c r="P1946" s="611"/>
      <c r="Q1946" s="611"/>
      <c r="R1946" s="611"/>
      <c r="S1946" s="611"/>
      <c r="T1946" s="612"/>
      <c r="AT1946" s="607" t="s">
        <v>205</v>
      </c>
      <c r="AU1946" s="607" t="s">
        <v>89</v>
      </c>
      <c r="AV1946" s="606" t="s">
        <v>89</v>
      </c>
      <c r="AW1946" s="606" t="s">
        <v>43</v>
      </c>
      <c r="AX1946" s="606" t="s">
        <v>11</v>
      </c>
      <c r="AY1946" s="607" t="s">
        <v>197</v>
      </c>
    </row>
    <row r="1947" spans="2:65" s="606" customFormat="1">
      <c r="B1947" s="605"/>
      <c r="D1947" s="594" t="s">
        <v>205</v>
      </c>
      <c r="F1947" s="608" t="s">
        <v>2937</v>
      </c>
      <c r="H1947" s="609">
        <v>188.68600000000001</v>
      </c>
      <c r="L1947" s="605"/>
      <c r="M1947" s="610"/>
      <c r="N1947" s="611"/>
      <c r="O1947" s="611"/>
      <c r="P1947" s="611"/>
      <c r="Q1947" s="611"/>
      <c r="R1947" s="611"/>
      <c r="S1947" s="611"/>
      <c r="T1947" s="612"/>
      <c r="AT1947" s="607" t="s">
        <v>205</v>
      </c>
      <c r="AU1947" s="607" t="s">
        <v>89</v>
      </c>
      <c r="AV1947" s="606" t="s">
        <v>89</v>
      </c>
      <c r="AW1947" s="606" t="s">
        <v>6</v>
      </c>
      <c r="AX1947" s="606" t="s">
        <v>11</v>
      </c>
      <c r="AY1947" s="607" t="s">
        <v>197</v>
      </c>
    </row>
    <row r="1948" spans="2:65" s="492" customFormat="1" ht="25.5" customHeight="1">
      <c r="B1948" s="493"/>
      <c r="C1948" s="572" t="s">
        <v>2938</v>
      </c>
      <c r="D1948" s="572" t="s">
        <v>199</v>
      </c>
      <c r="E1948" s="573" t="s">
        <v>2939</v>
      </c>
      <c r="F1948" s="574" t="s">
        <v>2940</v>
      </c>
      <c r="G1948" s="575" t="s">
        <v>290</v>
      </c>
      <c r="H1948" s="576">
        <v>1346.0619999999999</v>
      </c>
      <c r="I1948" s="7"/>
      <c r="J1948" s="577">
        <f>ROUND(I1948*H1948,0)</f>
        <v>0</v>
      </c>
      <c r="K1948" s="574" t="s">
        <v>203</v>
      </c>
      <c r="L1948" s="493"/>
      <c r="M1948" s="578" t="s">
        <v>5</v>
      </c>
      <c r="N1948" s="579" t="s">
        <v>53</v>
      </c>
      <c r="O1948" s="494"/>
      <c r="P1948" s="580">
        <f>O1948*H1948</f>
        <v>0</v>
      </c>
      <c r="Q1948" s="580">
        <v>6.0000000000000002E-5</v>
      </c>
      <c r="R1948" s="580">
        <f>Q1948*H1948</f>
        <v>8.0763719999999997E-2</v>
      </c>
      <c r="S1948" s="580">
        <v>0</v>
      </c>
      <c r="T1948" s="581">
        <f>S1948*H1948</f>
        <v>0</v>
      </c>
      <c r="AR1948" s="482" t="s">
        <v>129</v>
      </c>
      <c r="AT1948" s="482" t="s">
        <v>199</v>
      </c>
      <c r="AU1948" s="482" t="s">
        <v>89</v>
      </c>
      <c r="AY1948" s="482" t="s">
        <v>197</v>
      </c>
      <c r="BE1948" s="582">
        <f>IF(N1948="základní",J1948,0)</f>
        <v>0</v>
      </c>
      <c r="BF1948" s="582">
        <f>IF(N1948="snížená",J1948,0)</f>
        <v>0</v>
      </c>
      <c r="BG1948" s="582">
        <f>IF(N1948="zákl. přenesená",J1948,0)</f>
        <v>0</v>
      </c>
      <c r="BH1948" s="582">
        <f>IF(N1948="sníž. přenesená",J1948,0)</f>
        <v>0</v>
      </c>
      <c r="BI1948" s="582">
        <f>IF(N1948="nulová",J1948,0)</f>
        <v>0</v>
      </c>
      <c r="BJ1948" s="482" t="s">
        <v>11</v>
      </c>
      <c r="BK1948" s="582">
        <f>ROUND(I1948*H1948,0)</f>
        <v>0</v>
      </c>
      <c r="BL1948" s="482" t="s">
        <v>129</v>
      </c>
      <c r="BM1948" s="482" t="s">
        <v>2941</v>
      </c>
    </row>
    <row r="1949" spans="2:65" s="492" customFormat="1" ht="25.5" customHeight="1">
      <c r="B1949" s="493"/>
      <c r="C1949" s="572" t="s">
        <v>2942</v>
      </c>
      <c r="D1949" s="572" t="s">
        <v>199</v>
      </c>
      <c r="E1949" s="573" t="s">
        <v>2943</v>
      </c>
      <c r="F1949" s="574" t="s">
        <v>2944</v>
      </c>
      <c r="G1949" s="575" t="s">
        <v>876</v>
      </c>
      <c r="H1949" s="576">
        <v>141.46</v>
      </c>
      <c r="I1949" s="7"/>
      <c r="J1949" s="577">
        <f>ROUND(I1949*H1949,0)</f>
        <v>0</v>
      </c>
      <c r="K1949" s="574" t="s">
        <v>203</v>
      </c>
      <c r="L1949" s="493"/>
      <c r="M1949" s="578" t="s">
        <v>5</v>
      </c>
      <c r="N1949" s="579" t="s">
        <v>53</v>
      </c>
      <c r="O1949" s="494"/>
      <c r="P1949" s="580">
        <f>O1949*H1949</f>
        <v>0</v>
      </c>
      <c r="Q1949" s="580">
        <v>6.0000000000000002E-5</v>
      </c>
      <c r="R1949" s="580">
        <f>Q1949*H1949</f>
        <v>8.4876000000000014E-3</v>
      </c>
      <c r="S1949" s="580">
        <v>0</v>
      </c>
      <c r="T1949" s="581">
        <f>S1949*H1949</f>
        <v>0</v>
      </c>
      <c r="AR1949" s="482" t="s">
        <v>129</v>
      </c>
      <c r="AT1949" s="482" t="s">
        <v>199</v>
      </c>
      <c r="AU1949" s="482" t="s">
        <v>89</v>
      </c>
      <c r="AY1949" s="482" t="s">
        <v>197</v>
      </c>
      <c r="BE1949" s="582">
        <f>IF(N1949="základní",J1949,0)</f>
        <v>0</v>
      </c>
      <c r="BF1949" s="582">
        <f>IF(N1949="snížená",J1949,0)</f>
        <v>0</v>
      </c>
      <c r="BG1949" s="582">
        <f>IF(N1949="zákl. přenesená",J1949,0)</f>
        <v>0</v>
      </c>
      <c r="BH1949" s="582">
        <f>IF(N1949="sníž. přenesená",J1949,0)</f>
        <v>0</v>
      </c>
      <c r="BI1949" s="582">
        <f>IF(N1949="nulová",J1949,0)</f>
        <v>0</v>
      </c>
      <c r="BJ1949" s="482" t="s">
        <v>11</v>
      </c>
      <c r="BK1949" s="582">
        <f>ROUND(I1949*H1949,0)</f>
        <v>0</v>
      </c>
      <c r="BL1949" s="482" t="s">
        <v>129</v>
      </c>
      <c r="BM1949" s="482" t="s">
        <v>2945</v>
      </c>
    </row>
    <row r="1950" spans="2:65" s="606" customFormat="1">
      <c r="B1950" s="605"/>
      <c r="D1950" s="594" t="s">
        <v>205</v>
      </c>
      <c r="E1950" s="607" t="s">
        <v>5</v>
      </c>
      <c r="F1950" s="608" t="s">
        <v>2946</v>
      </c>
      <c r="H1950" s="609">
        <v>141.46</v>
      </c>
      <c r="L1950" s="605"/>
      <c r="M1950" s="610"/>
      <c r="N1950" s="611"/>
      <c r="O1950" s="611"/>
      <c r="P1950" s="611"/>
      <c r="Q1950" s="611"/>
      <c r="R1950" s="611"/>
      <c r="S1950" s="611"/>
      <c r="T1950" s="612"/>
      <c r="AT1950" s="607" t="s">
        <v>205</v>
      </c>
      <c r="AU1950" s="607" t="s">
        <v>89</v>
      </c>
      <c r="AV1950" s="606" t="s">
        <v>89</v>
      </c>
      <c r="AW1950" s="606" t="s">
        <v>43</v>
      </c>
      <c r="AX1950" s="606" t="s">
        <v>11</v>
      </c>
      <c r="AY1950" s="607" t="s">
        <v>197</v>
      </c>
    </row>
    <row r="1951" spans="2:65" s="492" customFormat="1" ht="16.5" customHeight="1">
      <c r="B1951" s="493"/>
      <c r="C1951" s="629" t="s">
        <v>2947</v>
      </c>
      <c r="D1951" s="629" t="s">
        <v>1907</v>
      </c>
      <c r="E1951" s="630" t="s">
        <v>2948</v>
      </c>
      <c r="F1951" s="631" t="s">
        <v>2949</v>
      </c>
      <c r="G1951" s="632" t="s">
        <v>876</v>
      </c>
      <c r="H1951" s="633">
        <v>148.53299999999999</v>
      </c>
      <c r="I1951" s="11"/>
      <c r="J1951" s="634">
        <f>ROUND(I1951*H1951,0)</f>
        <v>0</v>
      </c>
      <c r="K1951" s="631" t="s">
        <v>203</v>
      </c>
      <c r="L1951" s="635"/>
      <c r="M1951" s="636" t="s">
        <v>5</v>
      </c>
      <c r="N1951" s="637" t="s">
        <v>53</v>
      </c>
      <c r="O1951" s="494"/>
      <c r="P1951" s="580">
        <f>O1951*H1951</f>
        <v>0</v>
      </c>
      <c r="Q1951" s="580">
        <v>5.0000000000000001E-4</v>
      </c>
      <c r="R1951" s="580">
        <f>Q1951*H1951</f>
        <v>7.4266499999999999E-2</v>
      </c>
      <c r="S1951" s="580">
        <v>0</v>
      </c>
      <c r="T1951" s="581">
        <f>S1951*H1951</f>
        <v>0</v>
      </c>
      <c r="AR1951" s="482" t="s">
        <v>303</v>
      </c>
      <c r="AT1951" s="482" t="s">
        <v>1907</v>
      </c>
      <c r="AU1951" s="482" t="s">
        <v>89</v>
      </c>
      <c r="AY1951" s="482" t="s">
        <v>197</v>
      </c>
      <c r="BE1951" s="582">
        <f>IF(N1951="základní",J1951,0)</f>
        <v>0</v>
      </c>
      <c r="BF1951" s="582">
        <f>IF(N1951="snížená",J1951,0)</f>
        <v>0</v>
      </c>
      <c r="BG1951" s="582">
        <f>IF(N1951="zákl. přenesená",J1951,0)</f>
        <v>0</v>
      </c>
      <c r="BH1951" s="582">
        <f>IF(N1951="sníž. přenesená",J1951,0)</f>
        <v>0</v>
      </c>
      <c r="BI1951" s="582">
        <f>IF(N1951="nulová",J1951,0)</f>
        <v>0</v>
      </c>
      <c r="BJ1951" s="482" t="s">
        <v>11</v>
      </c>
      <c r="BK1951" s="582">
        <f>ROUND(I1951*H1951,0)</f>
        <v>0</v>
      </c>
      <c r="BL1951" s="482" t="s">
        <v>129</v>
      </c>
      <c r="BM1951" s="482" t="s">
        <v>2950</v>
      </c>
    </row>
    <row r="1952" spans="2:65" s="606" customFormat="1">
      <c r="B1952" s="605"/>
      <c r="D1952" s="594" t="s">
        <v>205</v>
      </c>
      <c r="F1952" s="608" t="s">
        <v>2951</v>
      </c>
      <c r="H1952" s="609">
        <v>148.53299999999999</v>
      </c>
      <c r="L1952" s="605"/>
      <c r="M1952" s="610"/>
      <c r="N1952" s="611"/>
      <c r="O1952" s="611"/>
      <c r="P1952" s="611"/>
      <c r="Q1952" s="611"/>
      <c r="R1952" s="611"/>
      <c r="S1952" s="611"/>
      <c r="T1952" s="612"/>
      <c r="AT1952" s="607" t="s">
        <v>205</v>
      </c>
      <c r="AU1952" s="607" t="s">
        <v>89</v>
      </c>
      <c r="AV1952" s="606" t="s">
        <v>89</v>
      </c>
      <c r="AW1952" s="606" t="s">
        <v>6</v>
      </c>
      <c r="AX1952" s="606" t="s">
        <v>11</v>
      </c>
      <c r="AY1952" s="607" t="s">
        <v>197</v>
      </c>
    </row>
    <row r="1953" spans="2:65" s="492" customFormat="1" ht="25.5" customHeight="1">
      <c r="B1953" s="493"/>
      <c r="C1953" s="572" t="s">
        <v>2952</v>
      </c>
      <c r="D1953" s="572" t="s">
        <v>199</v>
      </c>
      <c r="E1953" s="573" t="s">
        <v>2953</v>
      </c>
      <c r="F1953" s="574" t="s">
        <v>2954</v>
      </c>
      <c r="G1953" s="575" t="s">
        <v>876</v>
      </c>
      <c r="H1953" s="576">
        <v>955.08500000000004</v>
      </c>
      <c r="I1953" s="7"/>
      <c r="J1953" s="577">
        <f>ROUND(I1953*H1953,0)</f>
        <v>0</v>
      </c>
      <c r="K1953" s="574" t="s">
        <v>203</v>
      </c>
      <c r="L1953" s="493"/>
      <c r="M1953" s="578" t="s">
        <v>5</v>
      </c>
      <c r="N1953" s="579" t="s">
        <v>53</v>
      </c>
      <c r="O1953" s="494"/>
      <c r="P1953" s="580">
        <f>O1953*H1953</f>
        <v>0</v>
      </c>
      <c r="Q1953" s="580">
        <v>2.5000000000000001E-4</v>
      </c>
      <c r="R1953" s="580">
        <f>Q1953*H1953</f>
        <v>0.23877125000000002</v>
      </c>
      <c r="S1953" s="580">
        <v>0</v>
      </c>
      <c r="T1953" s="581">
        <f>S1953*H1953</f>
        <v>0</v>
      </c>
      <c r="AR1953" s="482" t="s">
        <v>129</v>
      </c>
      <c r="AT1953" s="482" t="s">
        <v>199</v>
      </c>
      <c r="AU1953" s="482" t="s">
        <v>89</v>
      </c>
      <c r="AY1953" s="482" t="s">
        <v>197</v>
      </c>
      <c r="BE1953" s="582">
        <f>IF(N1953="základní",J1953,0)</f>
        <v>0</v>
      </c>
      <c r="BF1953" s="582">
        <f>IF(N1953="snížená",J1953,0)</f>
        <v>0</v>
      </c>
      <c r="BG1953" s="582">
        <f>IF(N1953="zákl. přenesená",J1953,0)</f>
        <v>0</v>
      </c>
      <c r="BH1953" s="582">
        <f>IF(N1953="sníž. přenesená",J1953,0)</f>
        <v>0</v>
      </c>
      <c r="BI1953" s="582">
        <f>IF(N1953="nulová",J1953,0)</f>
        <v>0</v>
      </c>
      <c r="BJ1953" s="482" t="s">
        <v>11</v>
      </c>
      <c r="BK1953" s="582">
        <f>ROUND(I1953*H1953,0)</f>
        <v>0</v>
      </c>
      <c r="BL1953" s="482" t="s">
        <v>129</v>
      </c>
      <c r="BM1953" s="482" t="s">
        <v>2955</v>
      </c>
    </row>
    <row r="1954" spans="2:65" s="599" customFormat="1">
      <c r="B1954" s="598"/>
      <c r="D1954" s="594" t="s">
        <v>205</v>
      </c>
      <c r="E1954" s="600" t="s">
        <v>5</v>
      </c>
      <c r="F1954" s="601" t="s">
        <v>2956</v>
      </c>
      <c r="H1954" s="600" t="s">
        <v>5</v>
      </c>
      <c r="L1954" s="598"/>
      <c r="M1954" s="602"/>
      <c r="N1954" s="603"/>
      <c r="O1954" s="603"/>
      <c r="P1954" s="603"/>
      <c r="Q1954" s="603"/>
      <c r="R1954" s="603"/>
      <c r="S1954" s="603"/>
      <c r="T1954" s="604"/>
      <c r="AT1954" s="600" t="s">
        <v>205</v>
      </c>
      <c r="AU1954" s="600" t="s">
        <v>89</v>
      </c>
      <c r="AV1954" s="599" t="s">
        <v>11</v>
      </c>
      <c r="AW1954" s="599" t="s">
        <v>43</v>
      </c>
      <c r="AX1954" s="599" t="s">
        <v>82</v>
      </c>
      <c r="AY1954" s="600" t="s">
        <v>197</v>
      </c>
    </row>
    <row r="1955" spans="2:65" s="606" customFormat="1">
      <c r="B1955" s="605"/>
      <c r="D1955" s="594" t="s">
        <v>205</v>
      </c>
      <c r="E1955" s="607" t="s">
        <v>5</v>
      </c>
      <c r="F1955" s="608" t="s">
        <v>2957</v>
      </c>
      <c r="H1955" s="609">
        <v>49.95</v>
      </c>
      <c r="L1955" s="605"/>
      <c r="M1955" s="610"/>
      <c r="N1955" s="611"/>
      <c r="O1955" s="611"/>
      <c r="P1955" s="611"/>
      <c r="Q1955" s="611"/>
      <c r="R1955" s="611"/>
      <c r="S1955" s="611"/>
      <c r="T1955" s="612"/>
      <c r="AT1955" s="607" t="s">
        <v>205</v>
      </c>
      <c r="AU1955" s="607" t="s">
        <v>89</v>
      </c>
      <c r="AV1955" s="606" t="s">
        <v>89</v>
      </c>
      <c r="AW1955" s="606" t="s">
        <v>43</v>
      </c>
      <c r="AX1955" s="606" t="s">
        <v>82</v>
      </c>
      <c r="AY1955" s="607" t="s">
        <v>197</v>
      </c>
    </row>
    <row r="1956" spans="2:65" s="606" customFormat="1">
      <c r="B1956" s="605"/>
      <c r="D1956" s="594" t="s">
        <v>205</v>
      </c>
      <c r="E1956" s="607" t="s">
        <v>5</v>
      </c>
      <c r="F1956" s="608" t="s">
        <v>2958</v>
      </c>
      <c r="H1956" s="609">
        <v>379.875</v>
      </c>
      <c r="L1956" s="605"/>
      <c r="M1956" s="610"/>
      <c r="N1956" s="611"/>
      <c r="O1956" s="611"/>
      <c r="P1956" s="611"/>
      <c r="Q1956" s="611"/>
      <c r="R1956" s="611"/>
      <c r="S1956" s="611"/>
      <c r="T1956" s="612"/>
      <c r="AT1956" s="607" t="s">
        <v>205</v>
      </c>
      <c r="AU1956" s="607" t="s">
        <v>89</v>
      </c>
      <c r="AV1956" s="606" t="s">
        <v>89</v>
      </c>
      <c r="AW1956" s="606" t="s">
        <v>43</v>
      </c>
      <c r="AX1956" s="606" t="s">
        <v>82</v>
      </c>
      <c r="AY1956" s="607" t="s">
        <v>197</v>
      </c>
    </row>
    <row r="1957" spans="2:65" s="599" customFormat="1">
      <c r="B1957" s="598"/>
      <c r="D1957" s="594" t="s">
        <v>205</v>
      </c>
      <c r="E1957" s="600" t="s">
        <v>5</v>
      </c>
      <c r="F1957" s="601" t="s">
        <v>2959</v>
      </c>
      <c r="H1957" s="600" t="s">
        <v>5</v>
      </c>
      <c r="L1957" s="598"/>
      <c r="M1957" s="602"/>
      <c r="N1957" s="603"/>
      <c r="O1957" s="603"/>
      <c r="P1957" s="603"/>
      <c r="Q1957" s="603"/>
      <c r="R1957" s="603"/>
      <c r="S1957" s="603"/>
      <c r="T1957" s="604"/>
      <c r="AT1957" s="600" t="s">
        <v>205</v>
      </c>
      <c r="AU1957" s="600" t="s">
        <v>89</v>
      </c>
      <c r="AV1957" s="599" t="s">
        <v>11</v>
      </c>
      <c r="AW1957" s="599" t="s">
        <v>43</v>
      </c>
      <c r="AX1957" s="599" t="s">
        <v>82</v>
      </c>
      <c r="AY1957" s="600" t="s">
        <v>197</v>
      </c>
    </row>
    <row r="1958" spans="2:65" s="606" customFormat="1">
      <c r="B1958" s="605"/>
      <c r="D1958" s="594" t="s">
        <v>205</v>
      </c>
      <c r="E1958" s="607" t="s">
        <v>5</v>
      </c>
      <c r="F1958" s="608" t="s">
        <v>2946</v>
      </c>
      <c r="H1958" s="609">
        <v>141.46</v>
      </c>
      <c r="L1958" s="605"/>
      <c r="M1958" s="610"/>
      <c r="N1958" s="611"/>
      <c r="O1958" s="611"/>
      <c r="P1958" s="611"/>
      <c r="Q1958" s="611"/>
      <c r="R1958" s="611"/>
      <c r="S1958" s="611"/>
      <c r="T1958" s="612"/>
      <c r="AT1958" s="607" t="s">
        <v>205</v>
      </c>
      <c r="AU1958" s="607" t="s">
        <v>89</v>
      </c>
      <c r="AV1958" s="606" t="s">
        <v>89</v>
      </c>
      <c r="AW1958" s="606" t="s">
        <v>43</v>
      </c>
      <c r="AX1958" s="606" t="s">
        <v>82</v>
      </c>
      <c r="AY1958" s="607" t="s">
        <v>197</v>
      </c>
    </row>
    <row r="1959" spans="2:65" s="599" customFormat="1">
      <c r="B1959" s="598"/>
      <c r="D1959" s="594" t="s">
        <v>205</v>
      </c>
      <c r="E1959" s="600" t="s">
        <v>5</v>
      </c>
      <c r="F1959" s="601" t="s">
        <v>2960</v>
      </c>
      <c r="H1959" s="600" t="s">
        <v>5</v>
      </c>
      <c r="L1959" s="598"/>
      <c r="M1959" s="602"/>
      <c r="N1959" s="603"/>
      <c r="O1959" s="603"/>
      <c r="P1959" s="603"/>
      <c r="Q1959" s="603"/>
      <c r="R1959" s="603"/>
      <c r="S1959" s="603"/>
      <c r="T1959" s="604"/>
      <c r="AT1959" s="600" t="s">
        <v>205</v>
      </c>
      <c r="AU1959" s="600" t="s">
        <v>89</v>
      </c>
      <c r="AV1959" s="599" t="s">
        <v>11</v>
      </c>
      <c r="AW1959" s="599" t="s">
        <v>43</v>
      </c>
      <c r="AX1959" s="599" t="s">
        <v>82</v>
      </c>
      <c r="AY1959" s="600" t="s">
        <v>197</v>
      </c>
    </row>
    <row r="1960" spans="2:65" s="606" customFormat="1">
      <c r="B1960" s="605"/>
      <c r="D1960" s="594" t="s">
        <v>205</v>
      </c>
      <c r="E1960" s="607" t="s">
        <v>5</v>
      </c>
      <c r="F1960" s="608" t="s">
        <v>2961</v>
      </c>
      <c r="H1960" s="609">
        <v>191.9</v>
      </c>
      <c r="L1960" s="605"/>
      <c r="M1960" s="610"/>
      <c r="N1960" s="611"/>
      <c r="O1960" s="611"/>
      <c r="P1960" s="611"/>
      <c r="Q1960" s="611"/>
      <c r="R1960" s="611"/>
      <c r="S1960" s="611"/>
      <c r="T1960" s="612"/>
      <c r="AT1960" s="607" t="s">
        <v>205</v>
      </c>
      <c r="AU1960" s="607" t="s">
        <v>89</v>
      </c>
      <c r="AV1960" s="606" t="s">
        <v>89</v>
      </c>
      <c r="AW1960" s="606" t="s">
        <v>43</v>
      </c>
      <c r="AX1960" s="606" t="s">
        <v>82</v>
      </c>
      <c r="AY1960" s="607" t="s">
        <v>197</v>
      </c>
    </row>
    <row r="1961" spans="2:65" s="599" customFormat="1">
      <c r="B1961" s="598"/>
      <c r="D1961" s="594" t="s">
        <v>205</v>
      </c>
      <c r="E1961" s="600" t="s">
        <v>5</v>
      </c>
      <c r="F1961" s="601" t="s">
        <v>2962</v>
      </c>
      <c r="H1961" s="600" t="s">
        <v>5</v>
      </c>
      <c r="L1961" s="598"/>
      <c r="M1961" s="602"/>
      <c r="N1961" s="603"/>
      <c r="O1961" s="603"/>
      <c r="P1961" s="603"/>
      <c r="Q1961" s="603"/>
      <c r="R1961" s="603"/>
      <c r="S1961" s="603"/>
      <c r="T1961" s="604"/>
      <c r="AT1961" s="600" t="s">
        <v>205</v>
      </c>
      <c r="AU1961" s="600" t="s">
        <v>89</v>
      </c>
      <c r="AV1961" s="599" t="s">
        <v>11</v>
      </c>
      <c r="AW1961" s="599" t="s">
        <v>43</v>
      </c>
      <c r="AX1961" s="599" t="s">
        <v>82</v>
      </c>
      <c r="AY1961" s="600" t="s">
        <v>197</v>
      </c>
    </row>
    <row r="1962" spans="2:65" s="606" customFormat="1">
      <c r="B1962" s="605"/>
      <c r="D1962" s="594" t="s">
        <v>205</v>
      </c>
      <c r="E1962" s="607" t="s">
        <v>5</v>
      </c>
      <c r="F1962" s="608" t="s">
        <v>2963</v>
      </c>
      <c r="H1962" s="609">
        <v>191.9</v>
      </c>
      <c r="L1962" s="605"/>
      <c r="M1962" s="610"/>
      <c r="N1962" s="611"/>
      <c r="O1962" s="611"/>
      <c r="P1962" s="611"/>
      <c r="Q1962" s="611"/>
      <c r="R1962" s="611"/>
      <c r="S1962" s="611"/>
      <c r="T1962" s="612"/>
      <c r="AT1962" s="607" t="s">
        <v>205</v>
      </c>
      <c r="AU1962" s="607" t="s">
        <v>89</v>
      </c>
      <c r="AV1962" s="606" t="s">
        <v>89</v>
      </c>
      <c r="AW1962" s="606" t="s">
        <v>43</v>
      </c>
      <c r="AX1962" s="606" t="s">
        <v>82</v>
      </c>
      <c r="AY1962" s="607" t="s">
        <v>197</v>
      </c>
    </row>
    <row r="1963" spans="2:65" s="614" customFormat="1">
      <c r="B1963" s="613"/>
      <c r="D1963" s="594" t="s">
        <v>205</v>
      </c>
      <c r="E1963" s="615" t="s">
        <v>5</v>
      </c>
      <c r="F1963" s="616" t="s">
        <v>210</v>
      </c>
      <c r="H1963" s="617">
        <v>955.08500000000004</v>
      </c>
      <c r="L1963" s="613"/>
      <c r="M1963" s="618"/>
      <c r="N1963" s="619"/>
      <c r="O1963" s="619"/>
      <c r="P1963" s="619"/>
      <c r="Q1963" s="619"/>
      <c r="R1963" s="619"/>
      <c r="S1963" s="619"/>
      <c r="T1963" s="620"/>
      <c r="AT1963" s="615" t="s">
        <v>205</v>
      </c>
      <c r="AU1963" s="615" t="s">
        <v>89</v>
      </c>
      <c r="AV1963" s="614" t="s">
        <v>129</v>
      </c>
      <c r="AW1963" s="614" t="s">
        <v>43</v>
      </c>
      <c r="AX1963" s="614" t="s">
        <v>11</v>
      </c>
      <c r="AY1963" s="615" t="s">
        <v>197</v>
      </c>
    </row>
    <row r="1964" spans="2:65" s="492" customFormat="1" ht="16.5" customHeight="1">
      <c r="B1964" s="493"/>
      <c r="C1964" s="629" t="s">
        <v>2964</v>
      </c>
      <c r="D1964" s="629" t="s">
        <v>1907</v>
      </c>
      <c r="E1964" s="630" t="s">
        <v>2965</v>
      </c>
      <c r="F1964" s="631" t="s">
        <v>2966</v>
      </c>
      <c r="G1964" s="632" t="s">
        <v>876</v>
      </c>
      <c r="H1964" s="633">
        <v>451.31599999999997</v>
      </c>
      <c r="I1964" s="11"/>
      <c r="J1964" s="634">
        <f>ROUND(I1964*H1964,0)</f>
        <v>0</v>
      </c>
      <c r="K1964" s="631" t="s">
        <v>203</v>
      </c>
      <c r="L1964" s="635"/>
      <c r="M1964" s="636" t="s">
        <v>5</v>
      </c>
      <c r="N1964" s="637" t="s">
        <v>53</v>
      </c>
      <c r="O1964" s="494"/>
      <c r="P1964" s="580">
        <f>O1964*H1964</f>
        <v>0</v>
      </c>
      <c r="Q1964" s="580">
        <v>3.0000000000000001E-5</v>
      </c>
      <c r="R1964" s="580">
        <f>Q1964*H1964</f>
        <v>1.353948E-2</v>
      </c>
      <c r="S1964" s="580">
        <v>0</v>
      </c>
      <c r="T1964" s="581">
        <f>S1964*H1964</f>
        <v>0</v>
      </c>
      <c r="AR1964" s="482" t="s">
        <v>303</v>
      </c>
      <c r="AT1964" s="482" t="s">
        <v>1907</v>
      </c>
      <c r="AU1964" s="482" t="s">
        <v>89</v>
      </c>
      <c r="AY1964" s="482" t="s">
        <v>197</v>
      </c>
      <c r="BE1964" s="582">
        <f>IF(N1964="základní",J1964,0)</f>
        <v>0</v>
      </c>
      <c r="BF1964" s="582">
        <f>IF(N1964="snížená",J1964,0)</f>
        <v>0</v>
      </c>
      <c r="BG1964" s="582">
        <f>IF(N1964="zákl. přenesená",J1964,0)</f>
        <v>0</v>
      </c>
      <c r="BH1964" s="582">
        <f>IF(N1964="sníž. přenesená",J1964,0)</f>
        <v>0</v>
      </c>
      <c r="BI1964" s="582">
        <f>IF(N1964="nulová",J1964,0)</f>
        <v>0</v>
      </c>
      <c r="BJ1964" s="482" t="s">
        <v>11</v>
      </c>
      <c r="BK1964" s="582">
        <f>ROUND(I1964*H1964,0)</f>
        <v>0</v>
      </c>
      <c r="BL1964" s="482" t="s">
        <v>129</v>
      </c>
      <c r="BM1964" s="482" t="s">
        <v>2967</v>
      </c>
    </row>
    <row r="1965" spans="2:65" s="606" customFormat="1">
      <c r="B1965" s="605"/>
      <c r="D1965" s="594" t="s">
        <v>205</v>
      </c>
      <c r="F1965" s="608" t="s">
        <v>2968</v>
      </c>
      <c r="H1965" s="609">
        <v>451.31599999999997</v>
      </c>
      <c r="L1965" s="605"/>
      <c r="M1965" s="610"/>
      <c r="N1965" s="611"/>
      <c r="O1965" s="611"/>
      <c r="P1965" s="611"/>
      <c r="Q1965" s="611"/>
      <c r="R1965" s="611"/>
      <c r="S1965" s="611"/>
      <c r="T1965" s="612"/>
      <c r="AT1965" s="607" t="s">
        <v>205</v>
      </c>
      <c r="AU1965" s="607" t="s">
        <v>89</v>
      </c>
      <c r="AV1965" s="606" t="s">
        <v>89</v>
      </c>
      <c r="AW1965" s="606" t="s">
        <v>6</v>
      </c>
      <c r="AX1965" s="606" t="s">
        <v>11</v>
      </c>
      <c r="AY1965" s="607" t="s">
        <v>197</v>
      </c>
    </row>
    <row r="1966" spans="2:65" s="492" customFormat="1" ht="16.5" customHeight="1">
      <c r="B1966" s="493"/>
      <c r="C1966" s="629" t="s">
        <v>2969</v>
      </c>
      <c r="D1966" s="629" t="s">
        <v>1907</v>
      </c>
      <c r="E1966" s="630" t="s">
        <v>2970</v>
      </c>
      <c r="F1966" s="631" t="s">
        <v>2971</v>
      </c>
      <c r="G1966" s="632" t="s">
        <v>876</v>
      </c>
      <c r="H1966" s="633">
        <v>201.495</v>
      </c>
      <c r="I1966" s="11"/>
      <c r="J1966" s="634">
        <f>ROUND(I1966*H1966,0)</f>
        <v>0</v>
      </c>
      <c r="K1966" s="631" t="s">
        <v>203</v>
      </c>
      <c r="L1966" s="635"/>
      <c r="M1966" s="636" t="s">
        <v>5</v>
      </c>
      <c r="N1966" s="637" t="s">
        <v>53</v>
      </c>
      <c r="O1966" s="494"/>
      <c r="P1966" s="580">
        <f>O1966*H1966</f>
        <v>0</v>
      </c>
      <c r="Q1966" s="580">
        <v>2.9999999999999997E-4</v>
      </c>
      <c r="R1966" s="580">
        <f>Q1966*H1966</f>
        <v>6.0448499999999995E-2</v>
      </c>
      <c r="S1966" s="580">
        <v>0</v>
      </c>
      <c r="T1966" s="581">
        <f>S1966*H1966</f>
        <v>0</v>
      </c>
      <c r="AR1966" s="482" t="s">
        <v>303</v>
      </c>
      <c r="AT1966" s="482" t="s">
        <v>1907</v>
      </c>
      <c r="AU1966" s="482" t="s">
        <v>89</v>
      </c>
      <c r="AY1966" s="482" t="s">
        <v>197</v>
      </c>
      <c r="BE1966" s="582">
        <f>IF(N1966="základní",J1966,0)</f>
        <v>0</v>
      </c>
      <c r="BF1966" s="582">
        <f>IF(N1966="snížená",J1966,0)</f>
        <v>0</v>
      </c>
      <c r="BG1966" s="582">
        <f>IF(N1966="zákl. přenesená",J1966,0)</f>
        <v>0</v>
      </c>
      <c r="BH1966" s="582">
        <f>IF(N1966="sníž. přenesená",J1966,0)</f>
        <v>0</v>
      </c>
      <c r="BI1966" s="582">
        <f>IF(N1966="nulová",J1966,0)</f>
        <v>0</v>
      </c>
      <c r="BJ1966" s="482" t="s">
        <v>11</v>
      </c>
      <c r="BK1966" s="582">
        <f>ROUND(I1966*H1966,0)</f>
        <v>0</v>
      </c>
      <c r="BL1966" s="482" t="s">
        <v>129</v>
      </c>
      <c r="BM1966" s="482" t="s">
        <v>2972</v>
      </c>
    </row>
    <row r="1967" spans="2:65" s="606" customFormat="1">
      <c r="B1967" s="605"/>
      <c r="D1967" s="594" t="s">
        <v>205</v>
      </c>
      <c r="F1967" s="608" t="s">
        <v>2973</v>
      </c>
      <c r="H1967" s="609">
        <v>201.495</v>
      </c>
      <c r="L1967" s="605"/>
      <c r="M1967" s="610"/>
      <c r="N1967" s="611"/>
      <c r="O1967" s="611"/>
      <c r="P1967" s="611"/>
      <c r="Q1967" s="611"/>
      <c r="R1967" s="611"/>
      <c r="S1967" s="611"/>
      <c r="T1967" s="612"/>
      <c r="AT1967" s="607" t="s">
        <v>205</v>
      </c>
      <c r="AU1967" s="607" t="s">
        <v>89</v>
      </c>
      <c r="AV1967" s="606" t="s">
        <v>89</v>
      </c>
      <c r="AW1967" s="606" t="s">
        <v>6</v>
      </c>
      <c r="AX1967" s="606" t="s">
        <v>11</v>
      </c>
      <c r="AY1967" s="607" t="s">
        <v>197</v>
      </c>
    </row>
    <row r="1968" spans="2:65" s="492" customFormat="1" ht="16.5" customHeight="1">
      <c r="B1968" s="493"/>
      <c r="C1968" s="629" t="s">
        <v>2974</v>
      </c>
      <c r="D1968" s="629" t="s">
        <v>1907</v>
      </c>
      <c r="E1968" s="630" t="s">
        <v>2975</v>
      </c>
      <c r="F1968" s="631" t="s">
        <v>2976</v>
      </c>
      <c r="G1968" s="632" t="s">
        <v>876</v>
      </c>
      <c r="H1968" s="633">
        <v>201.495</v>
      </c>
      <c r="I1968" s="11"/>
      <c r="J1968" s="634">
        <f>ROUND(I1968*H1968,0)</f>
        <v>0</v>
      </c>
      <c r="K1968" s="631" t="s">
        <v>203</v>
      </c>
      <c r="L1968" s="635"/>
      <c r="M1968" s="636" t="s">
        <v>5</v>
      </c>
      <c r="N1968" s="637" t="s">
        <v>53</v>
      </c>
      <c r="O1968" s="494"/>
      <c r="P1968" s="580">
        <f>O1968*H1968</f>
        <v>0</v>
      </c>
      <c r="Q1968" s="580">
        <v>2.0000000000000001E-4</v>
      </c>
      <c r="R1968" s="580">
        <f>Q1968*H1968</f>
        <v>4.0299000000000001E-2</v>
      </c>
      <c r="S1968" s="580">
        <v>0</v>
      </c>
      <c r="T1968" s="581">
        <f>S1968*H1968</f>
        <v>0</v>
      </c>
      <c r="AR1968" s="482" t="s">
        <v>303</v>
      </c>
      <c r="AT1968" s="482" t="s">
        <v>1907</v>
      </c>
      <c r="AU1968" s="482" t="s">
        <v>89</v>
      </c>
      <c r="AY1968" s="482" t="s">
        <v>197</v>
      </c>
      <c r="BE1968" s="582">
        <f>IF(N1968="základní",J1968,0)</f>
        <v>0</v>
      </c>
      <c r="BF1968" s="582">
        <f>IF(N1968="snížená",J1968,0)</f>
        <v>0</v>
      </c>
      <c r="BG1968" s="582">
        <f>IF(N1968="zákl. přenesená",J1968,0)</f>
        <v>0</v>
      </c>
      <c r="BH1968" s="582">
        <f>IF(N1968="sníž. přenesená",J1968,0)</f>
        <v>0</v>
      </c>
      <c r="BI1968" s="582">
        <f>IF(N1968="nulová",J1968,0)</f>
        <v>0</v>
      </c>
      <c r="BJ1968" s="482" t="s">
        <v>11</v>
      </c>
      <c r="BK1968" s="582">
        <f>ROUND(I1968*H1968,0)</f>
        <v>0</v>
      </c>
      <c r="BL1968" s="482" t="s">
        <v>129</v>
      </c>
      <c r="BM1968" s="482" t="s">
        <v>2977</v>
      </c>
    </row>
    <row r="1969" spans="2:65" s="606" customFormat="1">
      <c r="B1969" s="605"/>
      <c r="D1969" s="594" t="s">
        <v>205</v>
      </c>
      <c r="F1969" s="608" t="s">
        <v>2973</v>
      </c>
      <c r="H1969" s="609">
        <v>201.495</v>
      </c>
      <c r="L1969" s="605"/>
      <c r="M1969" s="610"/>
      <c r="N1969" s="611"/>
      <c r="O1969" s="611"/>
      <c r="P1969" s="611"/>
      <c r="Q1969" s="611"/>
      <c r="R1969" s="611"/>
      <c r="S1969" s="611"/>
      <c r="T1969" s="612"/>
      <c r="AT1969" s="607" t="s">
        <v>205</v>
      </c>
      <c r="AU1969" s="607" t="s">
        <v>89</v>
      </c>
      <c r="AV1969" s="606" t="s">
        <v>89</v>
      </c>
      <c r="AW1969" s="606" t="s">
        <v>6</v>
      </c>
      <c r="AX1969" s="606" t="s">
        <v>11</v>
      </c>
      <c r="AY1969" s="607" t="s">
        <v>197</v>
      </c>
    </row>
    <row r="1970" spans="2:65" s="492" customFormat="1" ht="16.5" customHeight="1">
      <c r="B1970" s="493"/>
      <c r="C1970" s="629" t="s">
        <v>2978</v>
      </c>
      <c r="D1970" s="629" t="s">
        <v>1907</v>
      </c>
      <c r="E1970" s="630" t="s">
        <v>2979</v>
      </c>
      <c r="F1970" s="631" t="s">
        <v>2980</v>
      </c>
      <c r="G1970" s="632" t="s">
        <v>876</v>
      </c>
      <c r="H1970" s="633">
        <v>148.53299999999999</v>
      </c>
      <c r="I1970" s="11"/>
      <c r="J1970" s="634">
        <f>ROUND(I1970*H1970,0)</f>
        <v>0</v>
      </c>
      <c r="K1970" s="631" t="s">
        <v>203</v>
      </c>
      <c r="L1970" s="635"/>
      <c r="M1970" s="636" t="s">
        <v>5</v>
      </c>
      <c r="N1970" s="637" t="s">
        <v>53</v>
      </c>
      <c r="O1970" s="494"/>
      <c r="P1970" s="580">
        <f>O1970*H1970</f>
        <v>0</v>
      </c>
      <c r="Q1970" s="580">
        <v>2.9999999999999997E-4</v>
      </c>
      <c r="R1970" s="580">
        <f>Q1970*H1970</f>
        <v>4.4559899999999993E-2</v>
      </c>
      <c r="S1970" s="580">
        <v>0</v>
      </c>
      <c r="T1970" s="581">
        <f>S1970*H1970</f>
        <v>0</v>
      </c>
      <c r="AR1970" s="482" t="s">
        <v>303</v>
      </c>
      <c r="AT1970" s="482" t="s">
        <v>1907</v>
      </c>
      <c r="AU1970" s="482" t="s">
        <v>89</v>
      </c>
      <c r="AY1970" s="482" t="s">
        <v>197</v>
      </c>
      <c r="BE1970" s="582">
        <f>IF(N1970="základní",J1970,0)</f>
        <v>0</v>
      </c>
      <c r="BF1970" s="582">
        <f>IF(N1970="snížená",J1970,0)</f>
        <v>0</v>
      </c>
      <c r="BG1970" s="582">
        <f>IF(N1970="zákl. přenesená",J1970,0)</f>
        <v>0</v>
      </c>
      <c r="BH1970" s="582">
        <f>IF(N1970="sníž. přenesená",J1970,0)</f>
        <v>0</v>
      </c>
      <c r="BI1970" s="582">
        <f>IF(N1970="nulová",J1970,0)</f>
        <v>0</v>
      </c>
      <c r="BJ1970" s="482" t="s">
        <v>11</v>
      </c>
      <c r="BK1970" s="582">
        <f>ROUND(I1970*H1970,0)</f>
        <v>0</v>
      </c>
      <c r="BL1970" s="482" t="s">
        <v>129</v>
      </c>
      <c r="BM1970" s="482" t="s">
        <v>2981</v>
      </c>
    </row>
    <row r="1971" spans="2:65" s="606" customFormat="1">
      <c r="B1971" s="605"/>
      <c r="D1971" s="594" t="s">
        <v>205</v>
      </c>
      <c r="F1971" s="608" t="s">
        <v>2951</v>
      </c>
      <c r="H1971" s="609">
        <v>148.53299999999999</v>
      </c>
      <c r="L1971" s="605"/>
      <c r="M1971" s="610"/>
      <c r="N1971" s="611"/>
      <c r="O1971" s="611"/>
      <c r="P1971" s="611"/>
      <c r="Q1971" s="611"/>
      <c r="R1971" s="611"/>
      <c r="S1971" s="611"/>
      <c r="T1971" s="612"/>
      <c r="AT1971" s="607" t="s">
        <v>205</v>
      </c>
      <c r="AU1971" s="607" t="s">
        <v>89</v>
      </c>
      <c r="AV1971" s="606" t="s">
        <v>89</v>
      </c>
      <c r="AW1971" s="606" t="s">
        <v>6</v>
      </c>
      <c r="AX1971" s="606" t="s">
        <v>11</v>
      </c>
      <c r="AY1971" s="607" t="s">
        <v>197</v>
      </c>
    </row>
    <row r="1972" spans="2:65" s="492" customFormat="1" ht="51" customHeight="1">
      <c r="B1972" s="493"/>
      <c r="C1972" s="572" t="s">
        <v>2982</v>
      </c>
      <c r="D1972" s="572" t="s">
        <v>199</v>
      </c>
      <c r="E1972" s="573" t="s">
        <v>2983</v>
      </c>
      <c r="F1972" s="574" t="s">
        <v>2984</v>
      </c>
      <c r="G1972" s="575" t="s">
        <v>290</v>
      </c>
      <c r="H1972" s="576">
        <v>628.245</v>
      </c>
      <c r="I1972" s="7"/>
      <c r="J1972" s="577">
        <f>ROUND(I1972*H1972,0)</f>
        <v>0</v>
      </c>
      <c r="K1972" s="574" t="s">
        <v>203</v>
      </c>
      <c r="L1972" s="493"/>
      <c r="M1972" s="578" t="s">
        <v>5</v>
      </c>
      <c r="N1972" s="579" t="s">
        <v>53</v>
      </c>
      <c r="O1972" s="494"/>
      <c r="P1972" s="580">
        <f>O1972*H1972</f>
        <v>0</v>
      </c>
      <c r="Q1972" s="580">
        <v>1.043E-2</v>
      </c>
      <c r="R1972" s="580">
        <f>Q1972*H1972</f>
        <v>6.5525953499999998</v>
      </c>
      <c r="S1972" s="580">
        <v>0</v>
      </c>
      <c r="T1972" s="581">
        <f>S1972*H1972</f>
        <v>0</v>
      </c>
      <c r="AR1972" s="482" t="s">
        <v>129</v>
      </c>
      <c r="AT1972" s="482" t="s">
        <v>199</v>
      </c>
      <c r="AU1972" s="482" t="s">
        <v>89</v>
      </c>
      <c r="AY1972" s="482" t="s">
        <v>197</v>
      </c>
      <c r="BE1972" s="582">
        <f>IF(N1972="základní",J1972,0)</f>
        <v>0</v>
      </c>
      <c r="BF1972" s="582">
        <f>IF(N1972="snížená",J1972,0)</f>
        <v>0</v>
      </c>
      <c r="BG1972" s="582">
        <f>IF(N1972="zákl. přenesená",J1972,0)</f>
        <v>0</v>
      </c>
      <c r="BH1972" s="582">
        <f>IF(N1972="sníž. přenesená",J1972,0)</f>
        <v>0</v>
      </c>
      <c r="BI1972" s="582">
        <f>IF(N1972="nulová",J1972,0)</f>
        <v>0</v>
      </c>
      <c r="BJ1972" s="482" t="s">
        <v>11</v>
      </c>
      <c r="BK1972" s="582">
        <f>ROUND(I1972*H1972,0)</f>
        <v>0</v>
      </c>
      <c r="BL1972" s="482" t="s">
        <v>129</v>
      </c>
      <c r="BM1972" s="482" t="s">
        <v>2985</v>
      </c>
    </row>
    <row r="1973" spans="2:65" s="599" customFormat="1">
      <c r="B1973" s="598"/>
      <c r="D1973" s="594" t="s">
        <v>205</v>
      </c>
      <c r="E1973" s="600" t="s">
        <v>5</v>
      </c>
      <c r="F1973" s="601" t="s">
        <v>2863</v>
      </c>
      <c r="H1973" s="600" t="s">
        <v>5</v>
      </c>
      <c r="L1973" s="598"/>
      <c r="M1973" s="602"/>
      <c r="N1973" s="603"/>
      <c r="O1973" s="603"/>
      <c r="P1973" s="603"/>
      <c r="Q1973" s="603"/>
      <c r="R1973" s="603"/>
      <c r="S1973" s="603"/>
      <c r="T1973" s="604"/>
      <c r="AT1973" s="600" t="s">
        <v>205</v>
      </c>
      <c r="AU1973" s="600" t="s">
        <v>89</v>
      </c>
      <c r="AV1973" s="599" t="s">
        <v>11</v>
      </c>
      <c r="AW1973" s="599" t="s">
        <v>43</v>
      </c>
      <c r="AX1973" s="599" t="s">
        <v>82</v>
      </c>
      <c r="AY1973" s="600" t="s">
        <v>197</v>
      </c>
    </row>
    <row r="1974" spans="2:65" s="599" customFormat="1">
      <c r="B1974" s="598"/>
      <c r="D1974" s="594" t="s">
        <v>205</v>
      </c>
      <c r="E1974" s="600" t="s">
        <v>5</v>
      </c>
      <c r="F1974" s="601" t="s">
        <v>223</v>
      </c>
      <c r="H1974" s="600" t="s">
        <v>5</v>
      </c>
      <c r="L1974" s="598"/>
      <c r="M1974" s="602"/>
      <c r="N1974" s="603"/>
      <c r="O1974" s="603"/>
      <c r="P1974" s="603"/>
      <c r="Q1974" s="603"/>
      <c r="R1974" s="603"/>
      <c r="S1974" s="603"/>
      <c r="T1974" s="604"/>
      <c r="AT1974" s="600" t="s">
        <v>205</v>
      </c>
      <c r="AU1974" s="600" t="s">
        <v>89</v>
      </c>
      <c r="AV1974" s="599" t="s">
        <v>11</v>
      </c>
      <c r="AW1974" s="599" t="s">
        <v>43</v>
      </c>
      <c r="AX1974" s="599" t="s">
        <v>82</v>
      </c>
      <c r="AY1974" s="600" t="s">
        <v>197</v>
      </c>
    </row>
    <row r="1975" spans="2:65" s="606" customFormat="1">
      <c r="B1975" s="605"/>
      <c r="D1975" s="594" t="s">
        <v>205</v>
      </c>
      <c r="E1975" s="607" t="s">
        <v>5</v>
      </c>
      <c r="F1975" s="608" t="s">
        <v>2864</v>
      </c>
      <c r="H1975" s="609">
        <v>161.04599999999999</v>
      </c>
      <c r="L1975" s="605"/>
      <c r="M1975" s="610"/>
      <c r="N1975" s="611"/>
      <c r="O1975" s="611"/>
      <c r="P1975" s="611"/>
      <c r="Q1975" s="611"/>
      <c r="R1975" s="611"/>
      <c r="S1975" s="611"/>
      <c r="T1975" s="612"/>
      <c r="AT1975" s="607" t="s">
        <v>205</v>
      </c>
      <c r="AU1975" s="607" t="s">
        <v>89</v>
      </c>
      <c r="AV1975" s="606" t="s">
        <v>89</v>
      </c>
      <c r="AW1975" s="606" t="s">
        <v>43</v>
      </c>
      <c r="AX1975" s="606" t="s">
        <v>82</v>
      </c>
      <c r="AY1975" s="607" t="s">
        <v>197</v>
      </c>
    </row>
    <row r="1976" spans="2:65" s="599" customFormat="1">
      <c r="B1976" s="598"/>
      <c r="D1976" s="594" t="s">
        <v>205</v>
      </c>
      <c r="E1976" s="600" t="s">
        <v>5</v>
      </c>
      <c r="F1976" s="601" t="s">
        <v>388</v>
      </c>
      <c r="H1976" s="600" t="s">
        <v>5</v>
      </c>
      <c r="L1976" s="598"/>
      <c r="M1976" s="602"/>
      <c r="N1976" s="603"/>
      <c r="O1976" s="603"/>
      <c r="P1976" s="603"/>
      <c r="Q1976" s="603"/>
      <c r="R1976" s="603"/>
      <c r="S1976" s="603"/>
      <c r="T1976" s="604"/>
      <c r="AT1976" s="600" t="s">
        <v>205</v>
      </c>
      <c r="AU1976" s="600" t="s">
        <v>89</v>
      </c>
      <c r="AV1976" s="599" t="s">
        <v>11</v>
      </c>
      <c r="AW1976" s="599" t="s">
        <v>43</v>
      </c>
      <c r="AX1976" s="599" t="s">
        <v>82</v>
      </c>
      <c r="AY1976" s="600" t="s">
        <v>197</v>
      </c>
    </row>
    <row r="1977" spans="2:65" s="606" customFormat="1">
      <c r="B1977" s="605"/>
      <c r="D1977" s="594" t="s">
        <v>205</v>
      </c>
      <c r="E1977" s="607" t="s">
        <v>5</v>
      </c>
      <c r="F1977" s="608" t="s">
        <v>2260</v>
      </c>
      <c r="H1977" s="609">
        <v>-1.125</v>
      </c>
      <c r="L1977" s="605"/>
      <c r="M1977" s="610"/>
      <c r="N1977" s="611"/>
      <c r="O1977" s="611"/>
      <c r="P1977" s="611"/>
      <c r="Q1977" s="611"/>
      <c r="R1977" s="611"/>
      <c r="S1977" s="611"/>
      <c r="T1977" s="612"/>
      <c r="AT1977" s="607" t="s">
        <v>205</v>
      </c>
      <c r="AU1977" s="607" t="s">
        <v>89</v>
      </c>
      <c r="AV1977" s="606" t="s">
        <v>89</v>
      </c>
      <c r="AW1977" s="606" t="s">
        <v>43</v>
      </c>
      <c r="AX1977" s="606" t="s">
        <v>82</v>
      </c>
      <c r="AY1977" s="607" t="s">
        <v>197</v>
      </c>
    </row>
    <row r="1978" spans="2:65" s="606" customFormat="1">
      <c r="B1978" s="605"/>
      <c r="D1978" s="594" t="s">
        <v>205</v>
      </c>
      <c r="E1978" s="607" t="s">
        <v>5</v>
      </c>
      <c r="F1978" s="608" t="s">
        <v>2261</v>
      </c>
      <c r="H1978" s="609">
        <v>-1.0940000000000001</v>
      </c>
      <c r="L1978" s="605"/>
      <c r="M1978" s="610"/>
      <c r="N1978" s="611"/>
      <c r="O1978" s="611"/>
      <c r="P1978" s="611"/>
      <c r="Q1978" s="611"/>
      <c r="R1978" s="611"/>
      <c r="S1978" s="611"/>
      <c r="T1978" s="612"/>
      <c r="AT1978" s="607" t="s">
        <v>205</v>
      </c>
      <c r="AU1978" s="607" t="s">
        <v>89</v>
      </c>
      <c r="AV1978" s="606" t="s">
        <v>89</v>
      </c>
      <c r="AW1978" s="606" t="s">
        <v>43</v>
      </c>
      <c r="AX1978" s="606" t="s">
        <v>82</v>
      </c>
      <c r="AY1978" s="607" t="s">
        <v>197</v>
      </c>
    </row>
    <row r="1979" spans="2:65" s="606" customFormat="1">
      <c r="B1979" s="605"/>
      <c r="D1979" s="594" t="s">
        <v>205</v>
      </c>
      <c r="E1979" s="607" t="s">
        <v>5</v>
      </c>
      <c r="F1979" s="608" t="s">
        <v>2865</v>
      </c>
      <c r="H1979" s="609">
        <v>-6</v>
      </c>
      <c r="L1979" s="605"/>
      <c r="M1979" s="610"/>
      <c r="N1979" s="611"/>
      <c r="O1979" s="611"/>
      <c r="P1979" s="611"/>
      <c r="Q1979" s="611"/>
      <c r="R1979" s="611"/>
      <c r="S1979" s="611"/>
      <c r="T1979" s="612"/>
      <c r="AT1979" s="607" t="s">
        <v>205</v>
      </c>
      <c r="AU1979" s="607" t="s">
        <v>89</v>
      </c>
      <c r="AV1979" s="606" t="s">
        <v>89</v>
      </c>
      <c r="AW1979" s="606" t="s">
        <v>43</v>
      </c>
      <c r="AX1979" s="606" t="s">
        <v>82</v>
      </c>
      <c r="AY1979" s="607" t="s">
        <v>197</v>
      </c>
    </row>
    <row r="1980" spans="2:65" s="606" customFormat="1">
      <c r="B1980" s="605"/>
      <c r="D1980" s="594" t="s">
        <v>205</v>
      </c>
      <c r="E1980" s="607" t="s">
        <v>5</v>
      </c>
      <c r="F1980" s="608" t="s">
        <v>2866</v>
      </c>
      <c r="H1980" s="609">
        <v>-5</v>
      </c>
      <c r="L1980" s="605"/>
      <c r="M1980" s="610"/>
      <c r="N1980" s="611"/>
      <c r="O1980" s="611"/>
      <c r="P1980" s="611"/>
      <c r="Q1980" s="611"/>
      <c r="R1980" s="611"/>
      <c r="S1980" s="611"/>
      <c r="T1980" s="612"/>
      <c r="AT1980" s="607" t="s">
        <v>205</v>
      </c>
      <c r="AU1980" s="607" t="s">
        <v>89</v>
      </c>
      <c r="AV1980" s="606" t="s">
        <v>89</v>
      </c>
      <c r="AW1980" s="606" t="s">
        <v>43</v>
      </c>
      <c r="AX1980" s="606" t="s">
        <v>82</v>
      </c>
      <c r="AY1980" s="607" t="s">
        <v>197</v>
      </c>
    </row>
    <row r="1981" spans="2:65" s="606" customFormat="1">
      <c r="B1981" s="605"/>
      <c r="D1981" s="594" t="s">
        <v>205</v>
      </c>
      <c r="E1981" s="607" t="s">
        <v>5</v>
      </c>
      <c r="F1981" s="608" t="s">
        <v>2258</v>
      </c>
      <c r="H1981" s="609">
        <v>-20.25</v>
      </c>
      <c r="L1981" s="605"/>
      <c r="M1981" s="610"/>
      <c r="N1981" s="611"/>
      <c r="O1981" s="611"/>
      <c r="P1981" s="611"/>
      <c r="Q1981" s="611"/>
      <c r="R1981" s="611"/>
      <c r="S1981" s="611"/>
      <c r="T1981" s="612"/>
      <c r="AT1981" s="607" t="s">
        <v>205</v>
      </c>
      <c r="AU1981" s="607" t="s">
        <v>89</v>
      </c>
      <c r="AV1981" s="606" t="s">
        <v>89</v>
      </c>
      <c r="AW1981" s="606" t="s">
        <v>43</v>
      </c>
      <c r="AX1981" s="606" t="s">
        <v>82</v>
      </c>
      <c r="AY1981" s="607" t="s">
        <v>197</v>
      </c>
    </row>
    <row r="1982" spans="2:65" s="599" customFormat="1">
      <c r="B1982" s="598"/>
      <c r="D1982" s="594" t="s">
        <v>205</v>
      </c>
      <c r="E1982" s="600" t="s">
        <v>5</v>
      </c>
      <c r="F1982" s="601" t="s">
        <v>2872</v>
      </c>
      <c r="H1982" s="600" t="s">
        <v>5</v>
      </c>
      <c r="L1982" s="598"/>
      <c r="M1982" s="602"/>
      <c r="N1982" s="603"/>
      <c r="O1982" s="603"/>
      <c r="P1982" s="603"/>
      <c r="Q1982" s="603"/>
      <c r="R1982" s="603"/>
      <c r="S1982" s="603"/>
      <c r="T1982" s="604"/>
      <c r="AT1982" s="600" t="s">
        <v>205</v>
      </c>
      <c r="AU1982" s="600" t="s">
        <v>89</v>
      </c>
      <c r="AV1982" s="599" t="s">
        <v>11</v>
      </c>
      <c r="AW1982" s="599" t="s">
        <v>43</v>
      </c>
      <c r="AX1982" s="599" t="s">
        <v>82</v>
      </c>
      <c r="AY1982" s="600" t="s">
        <v>197</v>
      </c>
    </row>
    <row r="1983" spans="2:65" s="606" customFormat="1">
      <c r="B1983" s="605"/>
      <c r="D1983" s="594" t="s">
        <v>205</v>
      </c>
      <c r="E1983" s="607" t="s">
        <v>5</v>
      </c>
      <c r="F1983" s="608" t="s">
        <v>2873</v>
      </c>
      <c r="H1983" s="609">
        <v>435.06200000000001</v>
      </c>
      <c r="L1983" s="605"/>
      <c r="M1983" s="610"/>
      <c r="N1983" s="611"/>
      <c r="O1983" s="611"/>
      <c r="P1983" s="611"/>
      <c r="Q1983" s="611"/>
      <c r="R1983" s="611"/>
      <c r="S1983" s="611"/>
      <c r="T1983" s="612"/>
      <c r="AT1983" s="607" t="s">
        <v>205</v>
      </c>
      <c r="AU1983" s="607" t="s">
        <v>89</v>
      </c>
      <c r="AV1983" s="606" t="s">
        <v>89</v>
      </c>
      <c r="AW1983" s="606" t="s">
        <v>43</v>
      </c>
      <c r="AX1983" s="606" t="s">
        <v>82</v>
      </c>
      <c r="AY1983" s="607" t="s">
        <v>197</v>
      </c>
    </row>
    <row r="1984" spans="2:65" s="599" customFormat="1">
      <c r="B1984" s="598"/>
      <c r="D1984" s="594" t="s">
        <v>205</v>
      </c>
      <c r="E1984" s="600" t="s">
        <v>5</v>
      </c>
      <c r="F1984" s="601" t="s">
        <v>388</v>
      </c>
      <c r="H1984" s="600" t="s">
        <v>5</v>
      </c>
      <c r="L1984" s="598"/>
      <c r="M1984" s="602"/>
      <c r="N1984" s="603"/>
      <c r="O1984" s="603"/>
      <c r="P1984" s="603"/>
      <c r="Q1984" s="603"/>
      <c r="R1984" s="603"/>
      <c r="S1984" s="603"/>
      <c r="T1984" s="604"/>
      <c r="AT1984" s="600" t="s">
        <v>205</v>
      </c>
      <c r="AU1984" s="600" t="s">
        <v>89</v>
      </c>
      <c r="AV1984" s="599" t="s">
        <v>11</v>
      </c>
      <c r="AW1984" s="599" t="s">
        <v>43</v>
      </c>
      <c r="AX1984" s="599" t="s">
        <v>82</v>
      </c>
      <c r="AY1984" s="600" t="s">
        <v>197</v>
      </c>
    </row>
    <row r="1985" spans="2:65" s="606" customFormat="1">
      <c r="B1985" s="605"/>
      <c r="D1985" s="594" t="s">
        <v>205</v>
      </c>
      <c r="E1985" s="607" t="s">
        <v>5</v>
      </c>
      <c r="F1985" s="608" t="s">
        <v>2244</v>
      </c>
      <c r="H1985" s="609">
        <v>-8.6</v>
      </c>
      <c r="L1985" s="605"/>
      <c r="M1985" s="610"/>
      <c r="N1985" s="611"/>
      <c r="O1985" s="611"/>
      <c r="P1985" s="611"/>
      <c r="Q1985" s="611"/>
      <c r="R1985" s="611"/>
      <c r="S1985" s="611"/>
      <c r="T1985" s="612"/>
      <c r="AT1985" s="607" t="s">
        <v>205</v>
      </c>
      <c r="AU1985" s="607" t="s">
        <v>89</v>
      </c>
      <c r="AV1985" s="606" t="s">
        <v>89</v>
      </c>
      <c r="AW1985" s="606" t="s">
        <v>43</v>
      </c>
      <c r="AX1985" s="606" t="s">
        <v>82</v>
      </c>
      <c r="AY1985" s="607" t="s">
        <v>197</v>
      </c>
    </row>
    <row r="1986" spans="2:65" s="606" customFormat="1">
      <c r="B1986" s="605"/>
      <c r="D1986" s="594" t="s">
        <v>205</v>
      </c>
      <c r="E1986" s="607" t="s">
        <v>5</v>
      </c>
      <c r="F1986" s="608" t="s">
        <v>2246</v>
      </c>
      <c r="H1986" s="609">
        <v>-10.8</v>
      </c>
      <c r="L1986" s="605"/>
      <c r="M1986" s="610"/>
      <c r="N1986" s="611"/>
      <c r="O1986" s="611"/>
      <c r="P1986" s="611"/>
      <c r="Q1986" s="611"/>
      <c r="R1986" s="611"/>
      <c r="S1986" s="611"/>
      <c r="T1986" s="612"/>
      <c r="AT1986" s="607" t="s">
        <v>205</v>
      </c>
      <c r="AU1986" s="607" t="s">
        <v>89</v>
      </c>
      <c r="AV1986" s="606" t="s">
        <v>89</v>
      </c>
      <c r="AW1986" s="606" t="s">
        <v>43</v>
      </c>
      <c r="AX1986" s="606" t="s">
        <v>82</v>
      </c>
      <c r="AY1986" s="607" t="s">
        <v>197</v>
      </c>
    </row>
    <row r="1987" spans="2:65" s="606" customFormat="1">
      <c r="B1987" s="605"/>
      <c r="D1987" s="594" t="s">
        <v>205</v>
      </c>
      <c r="E1987" s="607" t="s">
        <v>5</v>
      </c>
      <c r="F1987" s="608" t="s">
        <v>2247</v>
      </c>
      <c r="H1987" s="609">
        <v>-7.68</v>
      </c>
      <c r="L1987" s="605"/>
      <c r="M1987" s="610"/>
      <c r="N1987" s="611"/>
      <c r="O1987" s="611"/>
      <c r="P1987" s="611"/>
      <c r="Q1987" s="611"/>
      <c r="R1987" s="611"/>
      <c r="S1987" s="611"/>
      <c r="T1987" s="612"/>
      <c r="AT1987" s="607" t="s">
        <v>205</v>
      </c>
      <c r="AU1987" s="607" t="s">
        <v>89</v>
      </c>
      <c r="AV1987" s="606" t="s">
        <v>89</v>
      </c>
      <c r="AW1987" s="606" t="s">
        <v>43</v>
      </c>
      <c r="AX1987" s="606" t="s">
        <v>82</v>
      </c>
      <c r="AY1987" s="607" t="s">
        <v>197</v>
      </c>
    </row>
    <row r="1988" spans="2:65" s="606" customFormat="1">
      <c r="B1988" s="605"/>
      <c r="D1988" s="594" t="s">
        <v>205</v>
      </c>
      <c r="E1988" s="607" t="s">
        <v>5</v>
      </c>
      <c r="F1988" s="608" t="s">
        <v>2248</v>
      </c>
      <c r="H1988" s="609">
        <v>-3.6</v>
      </c>
      <c r="L1988" s="605"/>
      <c r="M1988" s="610"/>
      <c r="N1988" s="611"/>
      <c r="O1988" s="611"/>
      <c r="P1988" s="611"/>
      <c r="Q1988" s="611"/>
      <c r="R1988" s="611"/>
      <c r="S1988" s="611"/>
      <c r="T1988" s="612"/>
      <c r="AT1988" s="607" t="s">
        <v>205</v>
      </c>
      <c r="AU1988" s="607" t="s">
        <v>89</v>
      </c>
      <c r="AV1988" s="606" t="s">
        <v>89</v>
      </c>
      <c r="AW1988" s="606" t="s">
        <v>43</v>
      </c>
      <c r="AX1988" s="606" t="s">
        <v>82</v>
      </c>
      <c r="AY1988" s="607" t="s">
        <v>197</v>
      </c>
    </row>
    <row r="1989" spans="2:65" s="606" customFormat="1">
      <c r="B1989" s="605"/>
      <c r="D1989" s="594" t="s">
        <v>205</v>
      </c>
      <c r="E1989" s="607" t="s">
        <v>5</v>
      </c>
      <c r="F1989" s="608" t="s">
        <v>2249</v>
      </c>
      <c r="H1989" s="609">
        <v>-11.824999999999999</v>
      </c>
      <c r="L1989" s="605"/>
      <c r="M1989" s="610"/>
      <c r="N1989" s="611"/>
      <c r="O1989" s="611"/>
      <c r="P1989" s="611"/>
      <c r="Q1989" s="611"/>
      <c r="R1989" s="611"/>
      <c r="S1989" s="611"/>
      <c r="T1989" s="612"/>
      <c r="AT1989" s="607" t="s">
        <v>205</v>
      </c>
      <c r="AU1989" s="607" t="s">
        <v>89</v>
      </c>
      <c r="AV1989" s="606" t="s">
        <v>89</v>
      </c>
      <c r="AW1989" s="606" t="s">
        <v>43</v>
      </c>
      <c r="AX1989" s="606" t="s">
        <v>82</v>
      </c>
      <c r="AY1989" s="607" t="s">
        <v>197</v>
      </c>
    </row>
    <row r="1990" spans="2:65" s="606" customFormat="1">
      <c r="B1990" s="605"/>
      <c r="D1990" s="594" t="s">
        <v>205</v>
      </c>
      <c r="E1990" s="607" t="s">
        <v>5</v>
      </c>
      <c r="F1990" s="608" t="s">
        <v>2250</v>
      </c>
      <c r="H1990" s="609">
        <v>-3.84</v>
      </c>
      <c r="L1990" s="605"/>
      <c r="M1990" s="610"/>
      <c r="N1990" s="611"/>
      <c r="O1990" s="611"/>
      <c r="P1990" s="611"/>
      <c r="Q1990" s="611"/>
      <c r="R1990" s="611"/>
      <c r="S1990" s="611"/>
      <c r="T1990" s="612"/>
      <c r="AT1990" s="607" t="s">
        <v>205</v>
      </c>
      <c r="AU1990" s="607" t="s">
        <v>89</v>
      </c>
      <c r="AV1990" s="606" t="s">
        <v>89</v>
      </c>
      <c r="AW1990" s="606" t="s">
        <v>43</v>
      </c>
      <c r="AX1990" s="606" t="s">
        <v>82</v>
      </c>
      <c r="AY1990" s="607" t="s">
        <v>197</v>
      </c>
    </row>
    <row r="1991" spans="2:65" s="599" customFormat="1">
      <c r="B1991" s="598"/>
      <c r="D1991" s="594" t="s">
        <v>205</v>
      </c>
      <c r="E1991" s="600" t="s">
        <v>5</v>
      </c>
      <c r="F1991" s="601" t="s">
        <v>2986</v>
      </c>
      <c r="H1991" s="600" t="s">
        <v>5</v>
      </c>
      <c r="L1991" s="598"/>
      <c r="M1991" s="602"/>
      <c r="N1991" s="603"/>
      <c r="O1991" s="603"/>
      <c r="P1991" s="603"/>
      <c r="Q1991" s="603"/>
      <c r="R1991" s="603"/>
      <c r="S1991" s="603"/>
      <c r="T1991" s="604"/>
      <c r="AT1991" s="600" t="s">
        <v>205</v>
      </c>
      <c r="AU1991" s="600" t="s">
        <v>89</v>
      </c>
      <c r="AV1991" s="599" t="s">
        <v>11</v>
      </c>
      <c r="AW1991" s="599" t="s">
        <v>43</v>
      </c>
      <c r="AX1991" s="599" t="s">
        <v>82</v>
      </c>
      <c r="AY1991" s="600" t="s">
        <v>197</v>
      </c>
    </row>
    <row r="1992" spans="2:65" s="606" customFormat="1">
      <c r="B1992" s="605"/>
      <c r="D1992" s="594" t="s">
        <v>205</v>
      </c>
      <c r="E1992" s="607" t="s">
        <v>5</v>
      </c>
      <c r="F1992" s="608" t="s">
        <v>2987</v>
      </c>
      <c r="H1992" s="609">
        <v>64.837999999999994</v>
      </c>
      <c r="L1992" s="605"/>
      <c r="M1992" s="610"/>
      <c r="N1992" s="611"/>
      <c r="O1992" s="611"/>
      <c r="P1992" s="611"/>
      <c r="Q1992" s="611"/>
      <c r="R1992" s="611"/>
      <c r="S1992" s="611"/>
      <c r="T1992" s="612"/>
      <c r="AT1992" s="607" t="s">
        <v>205</v>
      </c>
      <c r="AU1992" s="607" t="s">
        <v>89</v>
      </c>
      <c r="AV1992" s="606" t="s">
        <v>89</v>
      </c>
      <c r="AW1992" s="606" t="s">
        <v>43</v>
      </c>
      <c r="AX1992" s="606" t="s">
        <v>82</v>
      </c>
      <c r="AY1992" s="607" t="s">
        <v>197</v>
      </c>
    </row>
    <row r="1993" spans="2:65" s="606" customFormat="1">
      <c r="B1993" s="605"/>
      <c r="D1993" s="594" t="s">
        <v>205</v>
      </c>
      <c r="E1993" s="607" t="s">
        <v>5</v>
      </c>
      <c r="F1993" s="608" t="s">
        <v>2988</v>
      </c>
      <c r="H1993" s="609">
        <v>15.288</v>
      </c>
      <c r="L1993" s="605"/>
      <c r="M1993" s="610"/>
      <c r="N1993" s="611"/>
      <c r="O1993" s="611"/>
      <c r="P1993" s="611"/>
      <c r="Q1993" s="611"/>
      <c r="R1993" s="611"/>
      <c r="S1993" s="611"/>
      <c r="T1993" s="612"/>
      <c r="AT1993" s="607" t="s">
        <v>205</v>
      </c>
      <c r="AU1993" s="607" t="s">
        <v>89</v>
      </c>
      <c r="AV1993" s="606" t="s">
        <v>89</v>
      </c>
      <c r="AW1993" s="606" t="s">
        <v>43</v>
      </c>
      <c r="AX1993" s="606" t="s">
        <v>82</v>
      </c>
      <c r="AY1993" s="607" t="s">
        <v>197</v>
      </c>
    </row>
    <row r="1994" spans="2:65" s="606" customFormat="1">
      <c r="B1994" s="605"/>
      <c r="D1994" s="594" t="s">
        <v>205</v>
      </c>
      <c r="E1994" s="607" t="s">
        <v>5</v>
      </c>
      <c r="F1994" s="608" t="s">
        <v>2989</v>
      </c>
      <c r="H1994" s="609">
        <v>31.824999999999999</v>
      </c>
      <c r="L1994" s="605"/>
      <c r="M1994" s="610"/>
      <c r="N1994" s="611"/>
      <c r="O1994" s="611"/>
      <c r="P1994" s="611"/>
      <c r="Q1994" s="611"/>
      <c r="R1994" s="611"/>
      <c r="S1994" s="611"/>
      <c r="T1994" s="612"/>
      <c r="AT1994" s="607" t="s">
        <v>205</v>
      </c>
      <c r="AU1994" s="607" t="s">
        <v>89</v>
      </c>
      <c r="AV1994" s="606" t="s">
        <v>89</v>
      </c>
      <c r="AW1994" s="606" t="s">
        <v>43</v>
      </c>
      <c r="AX1994" s="606" t="s">
        <v>82</v>
      </c>
      <c r="AY1994" s="607" t="s">
        <v>197</v>
      </c>
    </row>
    <row r="1995" spans="2:65" s="614" customFormat="1">
      <c r="B1995" s="613"/>
      <c r="D1995" s="594" t="s">
        <v>205</v>
      </c>
      <c r="E1995" s="615" t="s">
        <v>5</v>
      </c>
      <c r="F1995" s="616" t="s">
        <v>210</v>
      </c>
      <c r="H1995" s="617">
        <v>628.245</v>
      </c>
      <c r="L1995" s="613"/>
      <c r="M1995" s="618"/>
      <c r="N1995" s="619"/>
      <c r="O1995" s="619"/>
      <c r="P1995" s="619"/>
      <c r="Q1995" s="619"/>
      <c r="R1995" s="619"/>
      <c r="S1995" s="619"/>
      <c r="T1995" s="620"/>
      <c r="AT1995" s="615" t="s">
        <v>205</v>
      </c>
      <c r="AU1995" s="615" t="s">
        <v>89</v>
      </c>
      <c r="AV1995" s="614" t="s">
        <v>129</v>
      </c>
      <c r="AW1995" s="614" t="s">
        <v>43</v>
      </c>
      <c r="AX1995" s="614" t="s">
        <v>11</v>
      </c>
      <c r="AY1995" s="615" t="s">
        <v>197</v>
      </c>
    </row>
    <row r="1996" spans="2:65" s="492" customFormat="1" ht="25.5" customHeight="1">
      <c r="B1996" s="493"/>
      <c r="C1996" s="629" t="s">
        <v>2990</v>
      </c>
      <c r="D1996" s="629" t="s">
        <v>1907</v>
      </c>
      <c r="E1996" s="630" t="s">
        <v>2991</v>
      </c>
      <c r="F1996" s="631" t="s">
        <v>2992</v>
      </c>
      <c r="G1996" s="632" t="s">
        <v>290</v>
      </c>
      <c r="H1996" s="633">
        <v>785.30600000000004</v>
      </c>
      <c r="I1996" s="11"/>
      <c r="J1996" s="634">
        <f>ROUND(I1996*H1996,0)</f>
        <v>0</v>
      </c>
      <c r="K1996" s="631" t="s">
        <v>203</v>
      </c>
      <c r="L1996" s="635"/>
      <c r="M1996" s="636" t="s">
        <v>5</v>
      </c>
      <c r="N1996" s="637" t="s">
        <v>53</v>
      </c>
      <c r="O1996" s="494"/>
      <c r="P1996" s="580">
        <f>O1996*H1996</f>
        <v>0</v>
      </c>
      <c r="Q1996" s="580">
        <v>1.2500000000000001E-2</v>
      </c>
      <c r="R1996" s="580">
        <f>Q1996*H1996</f>
        <v>9.8163250000000009</v>
      </c>
      <c r="S1996" s="580">
        <v>0</v>
      </c>
      <c r="T1996" s="581">
        <f>S1996*H1996</f>
        <v>0</v>
      </c>
      <c r="AR1996" s="482" t="s">
        <v>303</v>
      </c>
      <c r="AT1996" s="482" t="s">
        <v>1907</v>
      </c>
      <c r="AU1996" s="482" t="s">
        <v>89</v>
      </c>
      <c r="AY1996" s="482" t="s">
        <v>197</v>
      </c>
      <c r="BE1996" s="582">
        <f>IF(N1996="základní",J1996,0)</f>
        <v>0</v>
      </c>
      <c r="BF1996" s="582">
        <f>IF(N1996="snížená",J1996,0)</f>
        <v>0</v>
      </c>
      <c r="BG1996" s="582">
        <f>IF(N1996="zákl. přenesená",J1996,0)</f>
        <v>0</v>
      </c>
      <c r="BH1996" s="582">
        <f>IF(N1996="sníž. přenesená",J1996,0)</f>
        <v>0</v>
      </c>
      <c r="BI1996" s="582">
        <f>IF(N1996="nulová",J1996,0)</f>
        <v>0</v>
      </c>
      <c r="BJ1996" s="482" t="s">
        <v>11</v>
      </c>
      <c r="BK1996" s="582">
        <f>ROUND(I1996*H1996,0)</f>
        <v>0</v>
      </c>
      <c r="BL1996" s="482" t="s">
        <v>129</v>
      </c>
      <c r="BM1996" s="482" t="s">
        <v>2993</v>
      </c>
    </row>
    <row r="1997" spans="2:65" s="606" customFormat="1">
      <c r="B1997" s="605"/>
      <c r="D1997" s="594" t="s">
        <v>205</v>
      </c>
      <c r="F1997" s="608" t="s">
        <v>2994</v>
      </c>
      <c r="H1997" s="609">
        <v>785.30600000000004</v>
      </c>
      <c r="L1997" s="605"/>
      <c r="M1997" s="610"/>
      <c r="N1997" s="611"/>
      <c r="O1997" s="611"/>
      <c r="P1997" s="611"/>
      <c r="Q1997" s="611"/>
      <c r="R1997" s="611"/>
      <c r="S1997" s="611"/>
      <c r="T1997" s="612"/>
      <c r="AT1997" s="607" t="s">
        <v>205</v>
      </c>
      <c r="AU1997" s="607" t="s">
        <v>89</v>
      </c>
      <c r="AV1997" s="606" t="s">
        <v>89</v>
      </c>
      <c r="AW1997" s="606" t="s">
        <v>6</v>
      </c>
      <c r="AX1997" s="606" t="s">
        <v>11</v>
      </c>
      <c r="AY1997" s="607" t="s">
        <v>197</v>
      </c>
    </row>
    <row r="1998" spans="2:65" s="492" customFormat="1" ht="51" customHeight="1">
      <c r="B1998" s="493"/>
      <c r="C1998" s="572" t="s">
        <v>2995</v>
      </c>
      <c r="D1998" s="572" t="s">
        <v>199</v>
      </c>
      <c r="E1998" s="573" t="s">
        <v>2996</v>
      </c>
      <c r="F1998" s="574" t="s">
        <v>2997</v>
      </c>
      <c r="G1998" s="575" t="s">
        <v>876</v>
      </c>
      <c r="H1998" s="576">
        <v>143.22499999999999</v>
      </c>
      <c r="I1998" s="7"/>
      <c r="J1998" s="577">
        <f>ROUND(I1998*H1998,0)</f>
        <v>0</v>
      </c>
      <c r="K1998" s="574" t="s">
        <v>203</v>
      </c>
      <c r="L1998" s="493"/>
      <c r="M1998" s="578" t="s">
        <v>5</v>
      </c>
      <c r="N1998" s="579" t="s">
        <v>53</v>
      </c>
      <c r="O1998" s="494"/>
      <c r="P1998" s="580">
        <f>O1998*H1998</f>
        <v>0</v>
      </c>
      <c r="Q1998" s="580">
        <v>3.2100000000000002E-3</v>
      </c>
      <c r="R1998" s="580">
        <f>Q1998*H1998</f>
        <v>0.45975225000000003</v>
      </c>
      <c r="S1998" s="580">
        <v>0</v>
      </c>
      <c r="T1998" s="581">
        <f>S1998*H1998</f>
        <v>0</v>
      </c>
      <c r="AR1998" s="482" t="s">
        <v>129</v>
      </c>
      <c r="AT1998" s="482" t="s">
        <v>199</v>
      </c>
      <c r="AU1998" s="482" t="s">
        <v>89</v>
      </c>
      <c r="AY1998" s="482" t="s">
        <v>197</v>
      </c>
      <c r="BE1998" s="582">
        <f>IF(N1998="základní",J1998,0)</f>
        <v>0</v>
      </c>
      <c r="BF1998" s="582">
        <f>IF(N1998="snížená",J1998,0)</f>
        <v>0</v>
      </c>
      <c r="BG1998" s="582">
        <f>IF(N1998="zákl. přenesená",J1998,0)</f>
        <v>0</v>
      </c>
      <c r="BH1998" s="582">
        <f>IF(N1998="sníž. přenesená",J1998,0)</f>
        <v>0</v>
      </c>
      <c r="BI1998" s="582">
        <f>IF(N1998="nulová",J1998,0)</f>
        <v>0</v>
      </c>
      <c r="BJ1998" s="482" t="s">
        <v>11</v>
      </c>
      <c r="BK1998" s="582">
        <f>ROUND(I1998*H1998,0)</f>
        <v>0</v>
      </c>
      <c r="BL1998" s="482" t="s">
        <v>129</v>
      </c>
      <c r="BM1998" s="482" t="s">
        <v>2998</v>
      </c>
    </row>
    <row r="1999" spans="2:65" s="599" customFormat="1">
      <c r="B1999" s="598"/>
      <c r="D1999" s="594" t="s">
        <v>205</v>
      </c>
      <c r="E1999" s="600" t="s">
        <v>5</v>
      </c>
      <c r="F1999" s="601" t="s">
        <v>223</v>
      </c>
      <c r="H1999" s="600" t="s">
        <v>5</v>
      </c>
      <c r="L1999" s="598"/>
      <c r="M1999" s="602"/>
      <c r="N1999" s="603"/>
      <c r="O1999" s="603"/>
      <c r="P1999" s="603"/>
      <c r="Q1999" s="603"/>
      <c r="R1999" s="603"/>
      <c r="S1999" s="603"/>
      <c r="T1999" s="604"/>
      <c r="AT1999" s="600" t="s">
        <v>205</v>
      </c>
      <c r="AU1999" s="600" t="s">
        <v>89</v>
      </c>
      <c r="AV1999" s="599" t="s">
        <v>11</v>
      </c>
      <c r="AW1999" s="599" t="s">
        <v>43</v>
      </c>
      <c r="AX1999" s="599" t="s">
        <v>82</v>
      </c>
      <c r="AY1999" s="600" t="s">
        <v>197</v>
      </c>
    </row>
    <row r="2000" spans="2:65" s="606" customFormat="1">
      <c r="B2000" s="605"/>
      <c r="D2000" s="594" t="s">
        <v>205</v>
      </c>
      <c r="E2000" s="607" t="s">
        <v>5</v>
      </c>
      <c r="F2000" s="608" t="s">
        <v>2999</v>
      </c>
      <c r="H2000" s="609">
        <v>3</v>
      </c>
      <c r="L2000" s="605"/>
      <c r="M2000" s="610"/>
      <c r="N2000" s="611"/>
      <c r="O2000" s="611"/>
      <c r="P2000" s="611"/>
      <c r="Q2000" s="611"/>
      <c r="R2000" s="611"/>
      <c r="S2000" s="611"/>
      <c r="T2000" s="612"/>
      <c r="AT2000" s="607" t="s">
        <v>205</v>
      </c>
      <c r="AU2000" s="607" t="s">
        <v>89</v>
      </c>
      <c r="AV2000" s="606" t="s">
        <v>89</v>
      </c>
      <c r="AW2000" s="606" t="s">
        <v>43</v>
      </c>
      <c r="AX2000" s="606" t="s">
        <v>82</v>
      </c>
      <c r="AY2000" s="607" t="s">
        <v>197</v>
      </c>
    </row>
    <row r="2001" spans="2:65" s="606" customFormat="1">
      <c r="B2001" s="605"/>
      <c r="D2001" s="594" t="s">
        <v>205</v>
      </c>
      <c r="E2001" s="607" t="s">
        <v>5</v>
      </c>
      <c r="F2001" s="608" t="s">
        <v>3000</v>
      </c>
      <c r="H2001" s="609">
        <v>4.125</v>
      </c>
      <c r="L2001" s="605"/>
      <c r="M2001" s="610"/>
      <c r="N2001" s="611"/>
      <c r="O2001" s="611"/>
      <c r="P2001" s="611"/>
      <c r="Q2001" s="611"/>
      <c r="R2001" s="611"/>
      <c r="S2001" s="611"/>
      <c r="T2001" s="612"/>
      <c r="AT2001" s="607" t="s">
        <v>205</v>
      </c>
      <c r="AU2001" s="607" t="s">
        <v>89</v>
      </c>
      <c r="AV2001" s="606" t="s">
        <v>89</v>
      </c>
      <c r="AW2001" s="606" t="s">
        <v>43</v>
      </c>
      <c r="AX2001" s="606" t="s">
        <v>82</v>
      </c>
      <c r="AY2001" s="607" t="s">
        <v>197</v>
      </c>
    </row>
    <row r="2002" spans="2:65" s="606" customFormat="1">
      <c r="B2002" s="605"/>
      <c r="D2002" s="594" t="s">
        <v>205</v>
      </c>
      <c r="E2002" s="607" t="s">
        <v>5</v>
      </c>
      <c r="F2002" s="608" t="s">
        <v>3001</v>
      </c>
      <c r="H2002" s="609">
        <v>10</v>
      </c>
      <c r="L2002" s="605"/>
      <c r="M2002" s="610"/>
      <c r="N2002" s="611"/>
      <c r="O2002" s="611"/>
      <c r="P2002" s="611"/>
      <c r="Q2002" s="611"/>
      <c r="R2002" s="611"/>
      <c r="S2002" s="611"/>
      <c r="T2002" s="612"/>
      <c r="AT2002" s="607" t="s">
        <v>205</v>
      </c>
      <c r="AU2002" s="607" t="s">
        <v>89</v>
      </c>
      <c r="AV2002" s="606" t="s">
        <v>89</v>
      </c>
      <c r="AW2002" s="606" t="s">
        <v>43</v>
      </c>
      <c r="AX2002" s="606" t="s">
        <v>82</v>
      </c>
      <c r="AY2002" s="607" t="s">
        <v>197</v>
      </c>
    </row>
    <row r="2003" spans="2:65" s="606" customFormat="1">
      <c r="B2003" s="605"/>
      <c r="D2003" s="594" t="s">
        <v>205</v>
      </c>
      <c r="E2003" s="607" t="s">
        <v>5</v>
      </c>
      <c r="F2003" s="608" t="s">
        <v>3002</v>
      </c>
      <c r="H2003" s="609">
        <v>9</v>
      </c>
      <c r="L2003" s="605"/>
      <c r="M2003" s="610"/>
      <c r="N2003" s="611"/>
      <c r="O2003" s="611"/>
      <c r="P2003" s="611"/>
      <c r="Q2003" s="611"/>
      <c r="R2003" s="611"/>
      <c r="S2003" s="611"/>
      <c r="T2003" s="612"/>
      <c r="AT2003" s="607" t="s">
        <v>205</v>
      </c>
      <c r="AU2003" s="607" t="s">
        <v>89</v>
      </c>
      <c r="AV2003" s="606" t="s">
        <v>89</v>
      </c>
      <c r="AW2003" s="606" t="s">
        <v>43</v>
      </c>
      <c r="AX2003" s="606" t="s">
        <v>82</v>
      </c>
      <c r="AY2003" s="607" t="s">
        <v>197</v>
      </c>
    </row>
    <row r="2004" spans="2:65" s="606" customFormat="1">
      <c r="B2004" s="605"/>
      <c r="D2004" s="594" t="s">
        <v>205</v>
      </c>
      <c r="E2004" s="607" t="s">
        <v>5</v>
      </c>
      <c r="F2004" s="608" t="s">
        <v>3003</v>
      </c>
      <c r="H2004" s="609">
        <v>18.3</v>
      </c>
      <c r="L2004" s="605"/>
      <c r="M2004" s="610"/>
      <c r="N2004" s="611"/>
      <c r="O2004" s="611"/>
      <c r="P2004" s="611"/>
      <c r="Q2004" s="611"/>
      <c r="R2004" s="611"/>
      <c r="S2004" s="611"/>
      <c r="T2004" s="612"/>
      <c r="AT2004" s="607" t="s">
        <v>205</v>
      </c>
      <c r="AU2004" s="607" t="s">
        <v>89</v>
      </c>
      <c r="AV2004" s="606" t="s">
        <v>89</v>
      </c>
      <c r="AW2004" s="606" t="s">
        <v>43</v>
      </c>
      <c r="AX2004" s="606" t="s">
        <v>82</v>
      </c>
      <c r="AY2004" s="607" t="s">
        <v>197</v>
      </c>
    </row>
    <row r="2005" spans="2:65" s="599" customFormat="1">
      <c r="B2005" s="598"/>
      <c r="D2005" s="594" t="s">
        <v>205</v>
      </c>
      <c r="E2005" s="600" t="s">
        <v>5</v>
      </c>
      <c r="F2005" s="601" t="s">
        <v>2872</v>
      </c>
      <c r="H2005" s="600" t="s">
        <v>5</v>
      </c>
      <c r="L2005" s="598"/>
      <c r="M2005" s="602"/>
      <c r="N2005" s="603"/>
      <c r="O2005" s="603"/>
      <c r="P2005" s="603"/>
      <c r="Q2005" s="603"/>
      <c r="R2005" s="603"/>
      <c r="S2005" s="603"/>
      <c r="T2005" s="604"/>
      <c r="AT2005" s="600" t="s">
        <v>205</v>
      </c>
      <c r="AU2005" s="600" t="s">
        <v>89</v>
      </c>
      <c r="AV2005" s="599" t="s">
        <v>11</v>
      </c>
      <c r="AW2005" s="599" t="s">
        <v>43</v>
      </c>
      <c r="AX2005" s="599" t="s">
        <v>82</v>
      </c>
      <c r="AY2005" s="600" t="s">
        <v>197</v>
      </c>
    </row>
    <row r="2006" spans="2:65" s="606" customFormat="1">
      <c r="B2006" s="605"/>
      <c r="D2006" s="594" t="s">
        <v>205</v>
      </c>
      <c r="E2006" s="607" t="s">
        <v>5</v>
      </c>
      <c r="F2006" s="608" t="s">
        <v>3004</v>
      </c>
      <c r="H2006" s="609">
        <v>12.6</v>
      </c>
      <c r="L2006" s="605"/>
      <c r="M2006" s="610"/>
      <c r="N2006" s="611"/>
      <c r="O2006" s="611"/>
      <c r="P2006" s="611"/>
      <c r="Q2006" s="611"/>
      <c r="R2006" s="611"/>
      <c r="S2006" s="611"/>
      <c r="T2006" s="612"/>
      <c r="AT2006" s="607" t="s">
        <v>205</v>
      </c>
      <c r="AU2006" s="607" t="s">
        <v>89</v>
      </c>
      <c r="AV2006" s="606" t="s">
        <v>89</v>
      </c>
      <c r="AW2006" s="606" t="s">
        <v>43</v>
      </c>
      <c r="AX2006" s="606" t="s">
        <v>82</v>
      </c>
      <c r="AY2006" s="607" t="s">
        <v>197</v>
      </c>
    </row>
    <row r="2007" spans="2:65" s="606" customFormat="1">
      <c r="B2007" s="605"/>
      <c r="D2007" s="594" t="s">
        <v>205</v>
      </c>
      <c r="E2007" s="607" t="s">
        <v>5</v>
      </c>
      <c r="F2007" s="608" t="s">
        <v>3005</v>
      </c>
      <c r="H2007" s="609">
        <v>18.8</v>
      </c>
      <c r="L2007" s="605"/>
      <c r="M2007" s="610"/>
      <c r="N2007" s="611"/>
      <c r="O2007" s="611"/>
      <c r="P2007" s="611"/>
      <c r="Q2007" s="611"/>
      <c r="R2007" s="611"/>
      <c r="S2007" s="611"/>
      <c r="T2007" s="612"/>
      <c r="AT2007" s="607" t="s">
        <v>205</v>
      </c>
      <c r="AU2007" s="607" t="s">
        <v>89</v>
      </c>
      <c r="AV2007" s="606" t="s">
        <v>89</v>
      </c>
      <c r="AW2007" s="606" t="s">
        <v>43</v>
      </c>
      <c r="AX2007" s="606" t="s">
        <v>82</v>
      </c>
      <c r="AY2007" s="607" t="s">
        <v>197</v>
      </c>
    </row>
    <row r="2008" spans="2:65" s="606" customFormat="1">
      <c r="B2008" s="605"/>
      <c r="D2008" s="594" t="s">
        <v>205</v>
      </c>
      <c r="E2008" s="607" t="s">
        <v>5</v>
      </c>
      <c r="F2008" s="608" t="s">
        <v>3006</v>
      </c>
      <c r="H2008" s="609">
        <v>14.4</v>
      </c>
      <c r="L2008" s="605"/>
      <c r="M2008" s="610"/>
      <c r="N2008" s="611"/>
      <c r="O2008" s="611"/>
      <c r="P2008" s="611"/>
      <c r="Q2008" s="611"/>
      <c r="R2008" s="611"/>
      <c r="S2008" s="611"/>
      <c r="T2008" s="612"/>
      <c r="AT2008" s="607" t="s">
        <v>205</v>
      </c>
      <c r="AU2008" s="607" t="s">
        <v>89</v>
      </c>
      <c r="AV2008" s="606" t="s">
        <v>89</v>
      </c>
      <c r="AW2008" s="606" t="s">
        <v>43</v>
      </c>
      <c r="AX2008" s="606" t="s">
        <v>82</v>
      </c>
      <c r="AY2008" s="607" t="s">
        <v>197</v>
      </c>
    </row>
    <row r="2009" spans="2:65" s="606" customFormat="1">
      <c r="B2009" s="605"/>
      <c r="D2009" s="594" t="s">
        <v>205</v>
      </c>
      <c r="E2009" s="607" t="s">
        <v>5</v>
      </c>
      <c r="F2009" s="608" t="s">
        <v>3007</v>
      </c>
      <c r="H2009" s="609">
        <v>10.8</v>
      </c>
      <c r="L2009" s="605"/>
      <c r="M2009" s="610"/>
      <c r="N2009" s="611"/>
      <c r="O2009" s="611"/>
      <c r="P2009" s="611"/>
      <c r="Q2009" s="611"/>
      <c r="R2009" s="611"/>
      <c r="S2009" s="611"/>
      <c r="T2009" s="612"/>
      <c r="AT2009" s="607" t="s">
        <v>205</v>
      </c>
      <c r="AU2009" s="607" t="s">
        <v>89</v>
      </c>
      <c r="AV2009" s="606" t="s">
        <v>89</v>
      </c>
      <c r="AW2009" s="606" t="s">
        <v>43</v>
      </c>
      <c r="AX2009" s="606" t="s">
        <v>82</v>
      </c>
      <c r="AY2009" s="607" t="s">
        <v>197</v>
      </c>
    </row>
    <row r="2010" spans="2:65" s="606" customFormat="1">
      <c r="B2010" s="605"/>
      <c r="D2010" s="594" t="s">
        <v>205</v>
      </c>
      <c r="E2010" s="607" t="s">
        <v>5</v>
      </c>
      <c r="F2010" s="608" t="s">
        <v>3008</v>
      </c>
      <c r="H2010" s="609">
        <v>27</v>
      </c>
      <c r="L2010" s="605"/>
      <c r="M2010" s="610"/>
      <c r="N2010" s="611"/>
      <c r="O2010" s="611"/>
      <c r="P2010" s="611"/>
      <c r="Q2010" s="611"/>
      <c r="R2010" s="611"/>
      <c r="S2010" s="611"/>
      <c r="T2010" s="612"/>
      <c r="AT2010" s="607" t="s">
        <v>205</v>
      </c>
      <c r="AU2010" s="607" t="s">
        <v>89</v>
      </c>
      <c r="AV2010" s="606" t="s">
        <v>89</v>
      </c>
      <c r="AW2010" s="606" t="s">
        <v>43</v>
      </c>
      <c r="AX2010" s="606" t="s">
        <v>82</v>
      </c>
      <c r="AY2010" s="607" t="s">
        <v>197</v>
      </c>
    </row>
    <row r="2011" spans="2:65" s="606" customFormat="1">
      <c r="B2011" s="605"/>
      <c r="D2011" s="594" t="s">
        <v>205</v>
      </c>
      <c r="E2011" s="607" t="s">
        <v>5</v>
      </c>
      <c r="F2011" s="608" t="s">
        <v>3009</v>
      </c>
      <c r="H2011" s="609">
        <v>15.2</v>
      </c>
      <c r="L2011" s="605"/>
      <c r="M2011" s="610"/>
      <c r="N2011" s="611"/>
      <c r="O2011" s="611"/>
      <c r="P2011" s="611"/>
      <c r="Q2011" s="611"/>
      <c r="R2011" s="611"/>
      <c r="S2011" s="611"/>
      <c r="T2011" s="612"/>
      <c r="AT2011" s="607" t="s">
        <v>205</v>
      </c>
      <c r="AU2011" s="607" t="s">
        <v>89</v>
      </c>
      <c r="AV2011" s="606" t="s">
        <v>89</v>
      </c>
      <c r="AW2011" s="606" t="s">
        <v>43</v>
      </c>
      <c r="AX2011" s="606" t="s">
        <v>82</v>
      </c>
      <c r="AY2011" s="607" t="s">
        <v>197</v>
      </c>
    </row>
    <row r="2012" spans="2:65" s="614" customFormat="1">
      <c r="B2012" s="613"/>
      <c r="D2012" s="594" t="s">
        <v>205</v>
      </c>
      <c r="E2012" s="615" t="s">
        <v>5</v>
      </c>
      <c r="F2012" s="616" t="s">
        <v>210</v>
      </c>
      <c r="H2012" s="617">
        <v>143.22499999999999</v>
      </c>
      <c r="L2012" s="613"/>
      <c r="M2012" s="618"/>
      <c r="N2012" s="619"/>
      <c r="O2012" s="619"/>
      <c r="P2012" s="619"/>
      <c r="Q2012" s="619"/>
      <c r="R2012" s="619"/>
      <c r="S2012" s="619"/>
      <c r="T2012" s="620"/>
      <c r="AT2012" s="615" t="s">
        <v>205</v>
      </c>
      <c r="AU2012" s="615" t="s">
        <v>89</v>
      </c>
      <c r="AV2012" s="614" t="s">
        <v>129</v>
      </c>
      <c r="AW2012" s="614" t="s">
        <v>43</v>
      </c>
      <c r="AX2012" s="614" t="s">
        <v>11</v>
      </c>
      <c r="AY2012" s="615" t="s">
        <v>197</v>
      </c>
    </row>
    <row r="2013" spans="2:65" s="492" customFormat="1" ht="25.5" customHeight="1">
      <c r="B2013" s="493"/>
      <c r="C2013" s="629" t="s">
        <v>3010</v>
      </c>
      <c r="D2013" s="629" t="s">
        <v>1907</v>
      </c>
      <c r="E2013" s="630" t="s">
        <v>2991</v>
      </c>
      <c r="F2013" s="631" t="s">
        <v>2992</v>
      </c>
      <c r="G2013" s="632" t="s">
        <v>290</v>
      </c>
      <c r="H2013" s="633">
        <v>53.71</v>
      </c>
      <c r="I2013" s="11"/>
      <c r="J2013" s="634">
        <f>ROUND(I2013*H2013,0)</f>
        <v>0</v>
      </c>
      <c r="K2013" s="631" t="s">
        <v>203</v>
      </c>
      <c r="L2013" s="635"/>
      <c r="M2013" s="636" t="s">
        <v>5</v>
      </c>
      <c r="N2013" s="637" t="s">
        <v>53</v>
      </c>
      <c r="O2013" s="494"/>
      <c r="P2013" s="580">
        <f>O2013*H2013</f>
        <v>0</v>
      </c>
      <c r="Q2013" s="580">
        <v>1.2500000000000001E-2</v>
      </c>
      <c r="R2013" s="580">
        <f>Q2013*H2013</f>
        <v>0.67137500000000006</v>
      </c>
      <c r="S2013" s="580">
        <v>0</v>
      </c>
      <c r="T2013" s="581">
        <f>S2013*H2013</f>
        <v>0</v>
      </c>
      <c r="AR2013" s="482" t="s">
        <v>303</v>
      </c>
      <c r="AT2013" s="482" t="s">
        <v>1907</v>
      </c>
      <c r="AU2013" s="482" t="s">
        <v>89</v>
      </c>
      <c r="AY2013" s="482" t="s">
        <v>197</v>
      </c>
      <c r="BE2013" s="582">
        <f>IF(N2013="základní",J2013,0)</f>
        <v>0</v>
      </c>
      <c r="BF2013" s="582">
        <f>IF(N2013="snížená",J2013,0)</f>
        <v>0</v>
      </c>
      <c r="BG2013" s="582">
        <f>IF(N2013="zákl. přenesená",J2013,0)</f>
        <v>0</v>
      </c>
      <c r="BH2013" s="582">
        <f>IF(N2013="sníž. přenesená",J2013,0)</f>
        <v>0</v>
      </c>
      <c r="BI2013" s="582">
        <f>IF(N2013="nulová",J2013,0)</f>
        <v>0</v>
      </c>
      <c r="BJ2013" s="482" t="s">
        <v>11</v>
      </c>
      <c r="BK2013" s="582">
        <f>ROUND(I2013*H2013,0)</f>
        <v>0</v>
      </c>
      <c r="BL2013" s="482" t="s">
        <v>129</v>
      </c>
      <c r="BM2013" s="482" t="s">
        <v>3011</v>
      </c>
    </row>
    <row r="2014" spans="2:65" s="606" customFormat="1">
      <c r="B2014" s="605"/>
      <c r="D2014" s="594" t="s">
        <v>205</v>
      </c>
      <c r="E2014" s="607" t="s">
        <v>5</v>
      </c>
      <c r="F2014" s="608" t="s">
        <v>3012</v>
      </c>
      <c r="H2014" s="609">
        <v>42.968000000000004</v>
      </c>
      <c r="L2014" s="605"/>
      <c r="M2014" s="610"/>
      <c r="N2014" s="611"/>
      <c r="O2014" s="611"/>
      <c r="P2014" s="611"/>
      <c r="Q2014" s="611"/>
      <c r="R2014" s="611"/>
      <c r="S2014" s="611"/>
      <c r="T2014" s="612"/>
      <c r="AT2014" s="607" t="s">
        <v>205</v>
      </c>
      <c r="AU2014" s="607" t="s">
        <v>89</v>
      </c>
      <c r="AV2014" s="606" t="s">
        <v>89</v>
      </c>
      <c r="AW2014" s="606" t="s">
        <v>43</v>
      </c>
      <c r="AX2014" s="606" t="s">
        <v>11</v>
      </c>
      <c r="AY2014" s="607" t="s">
        <v>197</v>
      </c>
    </row>
    <row r="2015" spans="2:65" s="606" customFormat="1">
      <c r="B2015" s="605"/>
      <c r="D2015" s="594" t="s">
        <v>205</v>
      </c>
      <c r="F2015" s="608" t="s">
        <v>3013</v>
      </c>
      <c r="H2015" s="609">
        <v>53.71</v>
      </c>
      <c r="L2015" s="605"/>
      <c r="M2015" s="610"/>
      <c r="N2015" s="611"/>
      <c r="O2015" s="611"/>
      <c r="P2015" s="611"/>
      <c r="Q2015" s="611"/>
      <c r="R2015" s="611"/>
      <c r="S2015" s="611"/>
      <c r="T2015" s="612"/>
      <c r="AT2015" s="607" t="s">
        <v>205</v>
      </c>
      <c r="AU2015" s="607" t="s">
        <v>89</v>
      </c>
      <c r="AV2015" s="606" t="s">
        <v>89</v>
      </c>
      <c r="AW2015" s="606" t="s">
        <v>6</v>
      </c>
      <c r="AX2015" s="606" t="s">
        <v>11</v>
      </c>
      <c r="AY2015" s="607" t="s">
        <v>197</v>
      </c>
    </row>
    <row r="2016" spans="2:65" s="492" customFormat="1" ht="25.5" customHeight="1">
      <c r="B2016" s="493"/>
      <c r="C2016" s="572" t="s">
        <v>3014</v>
      </c>
      <c r="D2016" s="572" t="s">
        <v>199</v>
      </c>
      <c r="E2016" s="573" t="s">
        <v>3015</v>
      </c>
      <c r="F2016" s="574" t="s">
        <v>3016</v>
      </c>
      <c r="G2016" s="575" t="s">
        <v>290</v>
      </c>
      <c r="H2016" s="576">
        <v>539.21</v>
      </c>
      <c r="I2016" s="7"/>
      <c r="J2016" s="577">
        <f>ROUND(I2016*H2016,0)</f>
        <v>0</v>
      </c>
      <c r="K2016" s="574" t="s">
        <v>203</v>
      </c>
      <c r="L2016" s="493"/>
      <c r="M2016" s="578" t="s">
        <v>5</v>
      </c>
      <c r="N2016" s="579" t="s">
        <v>53</v>
      </c>
      <c r="O2016" s="494"/>
      <c r="P2016" s="580">
        <f>O2016*H2016</f>
        <v>0</v>
      </c>
      <c r="Q2016" s="580">
        <v>2.3630000000000002E-2</v>
      </c>
      <c r="R2016" s="580">
        <f>Q2016*H2016</f>
        <v>12.741532300000001</v>
      </c>
      <c r="S2016" s="580">
        <v>0</v>
      </c>
      <c r="T2016" s="581">
        <f>S2016*H2016</f>
        <v>0</v>
      </c>
      <c r="AR2016" s="482" t="s">
        <v>129</v>
      </c>
      <c r="AT2016" s="482" t="s">
        <v>199</v>
      </c>
      <c r="AU2016" s="482" t="s">
        <v>89</v>
      </c>
      <c r="AY2016" s="482" t="s">
        <v>197</v>
      </c>
      <c r="BE2016" s="582">
        <f>IF(N2016="základní",J2016,0)</f>
        <v>0</v>
      </c>
      <c r="BF2016" s="582">
        <f>IF(N2016="snížená",J2016,0)</f>
        <v>0</v>
      </c>
      <c r="BG2016" s="582">
        <f>IF(N2016="zákl. přenesená",J2016,0)</f>
        <v>0</v>
      </c>
      <c r="BH2016" s="582">
        <f>IF(N2016="sníž. přenesená",J2016,0)</f>
        <v>0</v>
      </c>
      <c r="BI2016" s="582">
        <f>IF(N2016="nulová",J2016,0)</f>
        <v>0</v>
      </c>
      <c r="BJ2016" s="482" t="s">
        <v>11</v>
      </c>
      <c r="BK2016" s="582">
        <f>ROUND(I2016*H2016,0)</f>
        <v>0</v>
      </c>
      <c r="BL2016" s="482" t="s">
        <v>129</v>
      </c>
      <c r="BM2016" s="482" t="s">
        <v>3017</v>
      </c>
    </row>
    <row r="2017" spans="2:51" s="599" customFormat="1">
      <c r="B2017" s="598"/>
      <c r="D2017" s="594" t="s">
        <v>205</v>
      </c>
      <c r="E2017" s="600" t="s">
        <v>5</v>
      </c>
      <c r="F2017" s="601" t="s">
        <v>2862</v>
      </c>
      <c r="H2017" s="600" t="s">
        <v>5</v>
      </c>
      <c r="L2017" s="598"/>
      <c r="M2017" s="602"/>
      <c r="N2017" s="603"/>
      <c r="O2017" s="603"/>
      <c r="P2017" s="603"/>
      <c r="Q2017" s="603"/>
      <c r="R2017" s="603"/>
      <c r="S2017" s="603"/>
      <c r="T2017" s="604"/>
      <c r="AT2017" s="600" t="s">
        <v>205</v>
      </c>
      <c r="AU2017" s="600" t="s">
        <v>89</v>
      </c>
      <c r="AV2017" s="599" t="s">
        <v>11</v>
      </c>
      <c r="AW2017" s="599" t="s">
        <v>43</v>
      </c>
      <c r="AX2017" s="599" t="s">
        <v>82</v>
      </c>
      <c r="AY2017" s="600" t="s">
        <v>197</v>
      </c>
    </row>
    <row r="2018" spans="2:51" s="599" customFormat="1">
      <c r="B2018" s="598"/>
      <c r="D2018" s="594" t="s">
        <v>205</v>
      </c>
      <c r="E2018" s="600" t="s">
        <v>5</v>
      </c>
      <c r="F2018" s="601" t="s">
        <v>2863</v>
      </c>
      <c r="H2018" s="600" t="s">
        <v>5</v>
      </c>
      <c r="L2018" s="598"/>
      <c r="M2018" s="602"/>
      <c r="N2018" s="603"/>
      <c r="O2018" s="603"/>
      <c r="P2018" s="603"/>
      <c r="Q2018" s="603"/>
      <c r="R2018" s="603"/>
      <c r="S2018" s="603"/>
      <c r="T2018" s="604"/>
      <c r="AT2018" s="600" t="s">
        <v>205</v>
      </c>
      <c r="AU2018" s="600" t="s">
        <v>89</v>
      </c>
      <c r="AV2018" s="599" t="s">
        <v>11</v>
      </c>
      <c r="AW2018" s="599" t="s">
        <v>43</v>
      </c>
      <c r="AX2018" s="599" t="s">
        <v>82</v>
      </c>
      <c r="AY2018" s="600" t="s">
        <v>197</v>
      </c>
    </row>
    <row r="2019" spans="2:51" s="599" customFormat="1">
      <c r="B2019" s="598"/>
      <c r="D2019" s="594" t="s">
        <v>205</v>
      </c>
      <c r="E2019" s="600" t="s">
        <v>5</v>
      </c>
      <c r="F2019" s="601" t="s">
        <v>223</v>
      </c>
      <c r="H2019" s="600" t="s">
        <v>5</v>
      </c>
      <c r="L2019" s="598"/>
      <c r="M2019" s="602"/>
      <c r="N2019" s="603"/>
      <c r="O2019" s="603"/>
      <c r="P2019" s="603"/>
      <c r="Q2019" s="603"/>
      <c r="R2019" s="603"/>
      <c r="S2019" s="603"/>
      <c r="T2019" s="604"/>
      <c r="AT2019" s="600" t="s">
        <v>205</v>
      </c>
      <c r="AU2019" s="600" t="s">
        <v>89</v>
      </c>
      <c r="AV2019" s="599" t="s">
        <v>11</v>
      </c>
      <c r="AW2019" s="599" t="s">
        <v>43</v>
      </c>
      <c r="AX2019" s="599" t="s">
        <v>82</v>
      </c>
      <c r="AY2019" s="600" t="s">
        <v>197</v>
      </c>
    </row>
    <row r="2020" spans="2:51" s="606" customFormat="1">
      <c r="B2020" s="605"/>
      <c r="D2020" s="594" t="s">
        <v>205</v>
      </c>
      <c r="E2020" s="607" t="s">
        <v>5</v>
      </c>
      <c r="F2020" s="608" t="s">
        <v>2864</v>
      </c>
      <c r="H2020" s="609">
        <v>161.04599999999999</v>
      </c>
      <c r="L2020" s="605"/>
      <c r="M2020" s="610"/>
      <c r="N2020" s="611"/>
      <c r="O2020" s="611"/>
      <c r="P2020" s="611"/>
      <c r="Q2020" s="611"/>
      <c r="R2020" s="611"/>
      <c r="S2020" s="611"/>
      <c r="T2020" s="612"/>
      <c r="AT2020" s="607" t="s">
        <v>205</v>
      </c>
      <c r="AU2020" s="607" t="s">
        <v>89</v>
      </c>
      <c r="AV2020" s="606" t="s">
        <v>89</v>
      </c>
      <c r="AW2020" s="606" t="s">
        <v>43</v>
      </c>
      <c r="AX2020" s="606" t="s">
        <v>82</v>
      </c>
      <c r="AY2020" s="607" t="s">
        <v>197</v>
      </c>
    </row>
    <row r="2021" spans="2:51" s="599" customFormat="1">
      <c r="B2021" s="598"/>
      <c r="D2021" s="594" t="s">
        <v>205</v>
      </c>
      <c r="E2021" s="600" t="s">
        <v>5</v>
      </c>
      <c r="F2021" s="601" t="s">
        <v>388</v>
      </c>
      <c r="H2021" s="600" t="s">
        <v>5</v>
      </c>
      <c r="L2021" s="598"/>
      <c r="M2021" s="602"/>
      <c r="N2021" s="603"/>
      <c r="O2021" s="603"/>
      <c r="P2021" s="603"/>
      <c r="Q2021" s="603"/>
      <c r="R2021" s="603"/>
      <c r="S2021" s="603"/>
      <c r="T2021" s="604"/>
      <c r="AT2021" s="600" t="s">
        <v>205</v>
      </c>
      <c r="AU2021" s="600" t="s">
        <v>89</v>
      </c>
      <c r="AV2021" s="599" t="s">
        <v>11</v>
      </c>
      <c r="AW2021" s="599" t="s">
        <v>43</v>
      </c>
      <c r="AX2021" s="599" t="s">
        <v>82</v>
      </c>
      <c r="AY2021" s="600" t="s">
        <v>197</v>
      </c>
    </row>
    <row r="2022" spans="2:51" s="606" customFormat="1">
      <c r="B2022" s="605"/>
      <c r="D2022" s="594" t="s">
        <v>205</v>
      </c>
      <c r="E2022" s="607" t="s">
        <v>5</v>
      </c>
      <c r="F2022" s="608" t="s">
        <v>2260</v>
      </c>
      <c r="H2022" s="609">
        <v>-1.125</v>
      </c>
      <c r="L2022" s="605"/>
      <c r="M2022" s="610"/>
      <c r="N2022" s="611"/>
      <c r="O2022" s="611"/>
      <c r="P2022" s="611"/>
      <c r="Q2022" s="611"/>
      <c r="R2022" s="611"/>
      <c r="S2022" s="611"/>
      <c r="T2022" s="612"/>
      <c r="AT2022" s="607" t="s">
        <v>205</v>
      </c>
      <c r="AU2022" s="607" t="s">
        <v>89</v>
      </c>
      <c r="AV2022" s="606" t="s">
        <v>89</v>
      </c>
      <c r="AW2022" s="606" t="s">
        <v>43</v>
      </c>
      <c r="AX2022" s="606" t="s">
        <v>82</v>
      </c>
      <c r="AY2022" s="607" t="s">
        <v>197</v>
      </c>
    </row>
    <row r="2023" spans="2:51" s="606" customFormat="1">
      <c r="B2023" s="605"/>
      <c r="D2023" s="594" t="s">
        <v>205</v>
      </c>
      <c r="E2023" s="607" t="s">
        <v>5</v>
      </c>
      <c r="F2023" s="608" t="s">
        <v>2261</v>
      </c>
      <c r="H2023" s="609">
        <v>-1.0940000000000001</v>
      </c>
      <c r="L2023" s="605"/>
      <c r="M2023" s="610"/>
      <c r="N2023" s="611"/>
      <c r="O2023" s="611"/>
      <c r="P2023" s="611"/>
      <c r="Q2023" s="611"/>
      <c r="R2023" s="611"/>
      <c r="S2023" s="611"/>
      <c r="T2023" s="612"/>
      <c r="AT2023" s="607" t="s">
        <v>205</v>
      </c>
      <c r="AU2023" s="607" t="s">
        <v>89</v>
      </c>
      <c r="AV2023" s="606" t="s">
        <v>89</v>
      </c>
      <c r="AW2023" s="606" t="s">
        <v>43</v>
      </c>
      <c r="AX2023" s="606" t="s">
        <v>82</v>
      </c>
      <c r="AY2023" s="607" t="s">
        <v>197</v>
      </c>
    </row>
    <row r="2024" spans="2:51" s="606" customFormat="1">
      <c r="B2024" s="605"/>
      <c r="D2024" s="594" t="s">
        <v>205</v>
      </c>
      <c r="E2024" s="607" t="s">
        <v>5</v>
      </c>
      <c r="F2024" s="608" t="s">
        <v>2865</v>
      </c>
      <c r="H2024" s="609">
        <v>-6</v>
      </c>
      <c r="L2024" s="605"/>
      <c r="M2024" s="610"/>
      <c r="N2024" s="611"/>
      <c r="O2024" s="611"/>
      <c r="P2024" s="611"/>
      <c r="Q2024" s="611"/>
      <c r="R2024" s="611"/>
      <c r="S2024" s="611"/>
      <c r="T2024" s="612"/>
      <c r="AT2024" s="607" t="s">
        <v>205</v>
      </c>
      <c r="AU2024" s="607" t="s">
        <v>89</v>
      </c>
      <c r="AV2024" s="606" t="s">
        <v>89</v>
      </c>
      <c r="AW2024" s="606" t="s">
        <v>43</v>
      </c>
      <c r="AX2024" s="606" t="s">
        <v>82</v>
      </c>
      <c r="AY2024" s="607" t="s">
        <v>197</v>
      </c>
    </row>
    <row r="2025" spans="2:51" s="606" customFormat="1">
      <c r="B2025" s="605"/>
      <c r="D2025" s="594" t="s">
        <v>205</v>
      </c>
      <c r="E2025" s="607" t="s">
        <v>5</v>
      </c>
      <c r="F2025" s="608" t="s">
        <v>2866</v>
      </c>
      <c r="H2025" s="609">
        <v>-5</v>
      </c>
      <c r="L2025" s="605"/>
      <c r="M2025" s="610"/>
      <c r="N2025" s="611"/>
      <c r="O2025" s="611"/>
      <c r="P2025" s="611"/>
      <c r="Q2025" s="611"/>
      <c r="R2025" s="611"/>
      <c r="S2025" s="611"/>
      <c r="T2025" s="612"/>
      <c r="AT2025" s="607" t="s">
        <v>205</v>
      </c>
      <c r="AU2025" s="607" t="s">
        <v>89</v>
      </c>
      <c r="AV2025" s="606" t="s">
        <v>89</v>
      </c>
      <c r="AW2025" s="606" t="s">
        <v>43</v>
      </c>
      <c r="AX2025" s="606" t="s">
        <v>82</v>
      </c>
      <c r="AY2025" s="607" t="s">
        <v>197</v>
      </c>
    </row>
    <row r="2026" spans="2:51" s="606" customFormat="1">
      <c r="B2026" s="605"/>
      <c r="D2026" s="594" t="s">
        <v>205</v>
      </c>
      <c r="E2026" s="607" t="s">
        <v>5</v>
      </c>
      <c r="F2026" s="608" t="s">
        <v>2258</v>
      </c>
      <c r="H2026" s="609">
        <v>-20.25</v>
      </c>
      <c r="L2026" s="605"/>
      <c r="M2026" s="610"/>
      <c r="N2026" s="611"/>
      <c r="O2026" s="611"/>
      <c r="P2026" s="611"/>
      <c r="Q2026" s="611"/>
      <c r="R2026" s="611"/>
      <c r="S2026" s="611"/>
      <c r="T2026" s="612"/>
      <c r="AT2026" s="607" t="s">
        <v>205</v>
      </c>
      <c r="AU2026" s="607" t="s">
        <v>89</v>
      </c>
      <c r="AV2026" s="606" t="s">
        <v>89</v>
      </c>
      <c r="AW2026" s="606" t="s">
        <v>43</v>
      </c>
      <c r="AX2026" s="606" t="s">
        <v>82</v>
      </c>
      <c r="AY2026" s="607" t="s">
        <v>197</v>
      </c>
    </row>
    <row r="2027" spans="2:51" s="599" customFormat="1">
      <c r="B2027" s="598"/>
      <c r="D2027" s="594" t="s">
        <v>205</v>
      </c>
      <c r="E2027" s="600" t="s">
        <v>5</v>
      </c>
      <c r="F2027" s="601" t="s">
        <v>982</v>
      </c>
      <c r="H2027" s="600" t="s">
        <v>5</v>
      </c>
      <c r="L2027" s="598"/>
      <c r="M2027" s="602"/>
      <c r="N2027" s="603"/>
      <c r="O2027" s="603"/>
      <c r="P2027" s="603"/>
      <c r="Q2027" s="603"/>
      <c r="R2027" s="603"/>
      <c r="S2027" s="603"/>
      <c r="T2027" s="604"/>
      <c r="AT2027" s="600" t="s">
        <v>205</v>
      </c>
      <c r="AU2027" s="600" t="s">
        <v>89</v>
      </c>
      <c r="AV2027" s="599" t="s">
        <v>11</v>
      </c>
      <c r="AW2027" s="599" t="s">
        <v>43</v>
      </c>
      <c r="AX2027" s="599" t="s">
        <v>82</v>
      </c>
      <c r="AY2027" s="600" t="s">
        <v>197</v>
      </c>
    </row>
    <row r="2028" spans="2:51" s="606" customFormat="1">
      <c r="B2028" s="605"/>
      <c r="D2028" s="594" t="s">
        <v>205</v>
      </c>
      <c r="E2028" s="607" t="s">
        <v>5</v>
      </c>
      <c r="F2028" s="608" t="s">
        <v>2867</v>
      </c>
      <c r="H2028" s="609">
        <v>0.48</v>
      </c>
      <c r="L2028" s="605"/>
      <c r="M2028" s="610"/>
      <c r="N2028" s="611"/>
      <c r="O2028" s="611"/>
      <c r="P2028" s="611"/>
      <c r="Q2028" s="611"/>
      <c r="R2028" s="611"/>
      <c r="S2028" s="611"/>
      <c r="T2028" s="612"/>
      <c r="AT2028" s="607" t="s">
        <v>205</v>
      </c>
      <c r="AU2028" s="607" t="s">
        <v>89</v>
      </c>
      <c r="AV2028" s="606" t="s">
        <v>89</v>
      </c>
      <c r="AW2028" s="606" t="s">
        <v>43</v>
      </c>
      <c r="AX2028" s="606" t="s">
        <v>82</v>
      </c>
      <c r="AY2028" s="607" t="s">
        <v>197</v>
      </c>
    </row>
    <row r="2029" spans="2:51" s="606" customFormat="1">
      <c r="B2029" s="605"/>
      <c r="D2029" s="594" t="s">
        <v>205</v>
      </c>
      <c r="E2029" s="607" t="s">
        <v>5</v>
      </c>
      <c r="F2029" s="608" t="s">
        <v>2868</v>
      </c>
      <c r="H2029" s="609">
        <v>0.66</v>
      </c>
      <c r="L2029" s="605"/>
      <c r="M2029" s="610"/>
      <c r="N2029" s="611"/>
      <c r="O2029" s="611"/>
      <c r="P2029" s="611"/>
      <c r="Q2029" s="611"/>
      <c r="R2029" s="611"/>
      <c r="S2029" s="611"/>
      <c r="T2029" s="612"/>
      <c r="AT2029" s="607" t="s">
        <v>205</v>
      </c>
      <c r="AU2029" s="607" t="s">
        <v>89</v>
      </c>
      <c r="AV2029" s="606" t="s">
        <v>89</v>
      </c>
      <c r="AW2029" s="606" t="s">
        <v>43</v>
      </c>
      <c r="AX2029" s="606" t="s">
        <v>82</v>
      </c>
      <c r="AY2029" s="607" t="s">
        <v>197</v>
      </c>
    </row>
    <row r="2030" spans="2:51" s="606" customFormat="1">
      <c r="B2030" s="605"/>
      <c r="D2030" s="594" t="s">
        <v>205</v>
      </c>
      <c r="E2030" s="607" t="s">
        <v>5</v>
      </c>
      <c r="F2030" s="608" t="s">
        <v>2869</v>
      </c>
      <c r="H2030" s="609">
        <v>1.6</v>
      </c>
      <c r="L2030" s="605"/>
      <c r="M2030" s="610"/>
      <c r="N2030" s="611"/>
      <c r="O2030" s="611"/>
      <c r="P2030" s="611"/>
      <c r="Q2030" s="611"/>
      <c r="R2030" s="611"/>
      <c r="S2030" s="611"/>
      <c r="T2030" s="612"/>
      <c r="AT2030" s="607" t="s">
        <v>205</v>
      </c>
      <c r="AU2030" s="607" t="s">
        <v>89</v>
      </c>
      <c r="AV2030" s="606" t="s">
        <v>89</v>
      </c>
      <c r="AW2030" s="606" t="s">
        <v>43</v>
      </c>
      <c r="AX2030" s="606" t="s">
        <v>82</v>
      </c>
      <c r="AY2030" s="607" t="s">
        <v>197</v>
      </c>
    </row>
    <row r="2031" spans="2:51" s="606" customFormat="1">
      <c r="B2031" s="605"/>
      <c r="D2031" s="594" t="s">
        <v>205</v>
      </c>
      <c r="E2031" s="607" t="s">
        <v>5</v>
      </c>
      <c r="F2031" s="608" t="s">
        <v>2870</v>
      </c>
      <c r="H2031" s="609">
        <v>1.44</v>
      </c>
      <c r="L2031" s="605"/>
      <c r="M2031" s="610"/>
      <c r="N2031" s="611"/>
      <c r="O2031" s="611"/>
      <c r="P2031" s="611"/>
      <c r="Q2031" s="611"/>
      <c r="R2031" s="611"/>
      <c r="S2031" s="611"/>
      <c r="T2031" s="612"/>
      <c r="AT2031" s="607" t="s">
        <v>205</v>
      </c>
      <c r="AU2031" s="607" t="s">
        <v>89</v>
      </c>
      <c r="AV2031" s="606" t="s">
        <v>89</v>
      </c>
      <c r="AW2031" s="606" t="s">
        <v>43</v>
      </c>
      <c r="AX2031" s="606" t="s">
        <v>82</v>
      </c>
      <c r="AY2031" s="607" t="s">
        <v>197</v>
      </c>
    </row>
    <row r="2032" spans="2:51" s="606" customFormat="1">
      <c r="B2032" s="605"/>
      <c r="D2032" s="594" t="s">
        <v>205</v>
      </c>
      <c r="E2032" s="607" t="s">
        <v>5</v>
      </c>
      <c r="F2032" s="608" t="s">
        <v>2871</v>
      </c>
      <c r="H2032" s="609">
        <v>2.9279999999999999</v>
      </c>
      <c r="L2032" s="605"/>
      <c r="M2032" s="610"/>
      <c r="N2032" s="611"/>
      <c r="O2032" s="611"/>
      <c r="P2032" s="611"/>
      <c r="Q2032" s="611"/>
      <c r="R2032" s="611"/>
      <c r="S2032" s="611"/>
      <c r="T2032" s="612"/>
      <c r="AT2032" s="607" t="s">
        <v>205</v>
      </c>
      <c r="AU2032" s="607" t="s">
        <v>89</v>
      </c>
      <c r="AV2032" s="606" t="s">
        <v>89</v>
      </c>
      <c r="AW2032" s="606" t="s">
        <v>43</v>
      </c>
      <c r="AX2032" s="606" t="s">
        <v>82</v>
      </c>
      <c r="AY2032" s="607" t="s">
        <v>197</v>
      </c>
    </row>
    <row r="2033" spans="2:51" s="599" customFormat="1">
      <c r="B2033" s="598"/>
      <c r="D2033" s="594" t="s">
        <v>205</v>
      </c>
      <c r="E2033" s="600" t="s">
        <v>5</v>
      </c>
      <c r="F2033" s="601" t="s">
        <v>2872</v>
      </c>
      <c r="H2033" s="600" t="s">
        <v>5</v>
      </c>
      <c r="L2033" s="598"/>
      <c r="M2033" s="602"/>
      <c r="N2033" s="603"/>
      <c r="O2033" s="603"/>
      <c r="P2033" s="603"/>
      <c r="Q2033" s="603"/>
      <c r="R2033" s="603"/>
      <c r="S2033" s="603"/>
      <c r="T2033" s="604"/>
      <c r="AT2033" s="600" t="s">
        <v>205</v>
      </c>
      <c r="AU2033" s="600" t="s">
        <v>89</v>
      </c>
      <c r="AV2033" s="599" t="s">
        <v>11</v>
      </c>
      <c r="AW2033" s="599" t="s">
        <v>43</v>
      </c>
      <c r="AX2033" s="599" t="s">
        <v>82</v>
      </c>
      <c r="AY2033" s="600" t="s">
        <v>197</v>
      </c>
    </row>
    <row r="2034" spans="2:51" s="606" customFormat="1">
      <c r="B2034" s="605"/>
      <c r="D2034" s="594" t="s">
        <v>205</v>
      </c>
      <c r="E2034" s="607" t="s">
        <v>5</v>
      </c>
      <c r="F2034" s="608" t="s">
        <v>2873</v>
      </c>
      <c r="H2034" s="609">
        <v>435.06200000000001</v>
      </c>
      <c r="L2034" s="605"/>
      <c r="M2034" s="610"/>
      <c r="N2034" s="611"/>
      <c r="O2034" s="611"/>
      <c r="P2034" s="611"/>
      <c r="Q2034" s="611"/>
      <c r="R2034" s="611"/>
      <c r="S2034" s="611"/>
      <c r="T2034" s="612"/>
      <c r="AT2034" s="607" t="s">
        <v>205</v>
      </c>
      <c r="AU2034" s="607" t="s">
        <v>89</v>
      </c>
      <c r="AV2034" s="606" t="s">
        <v>89</v>
      </c>
      <c r="AW2034" s="606" t="s">
        <v>43</v>
      </c>
      <c r="AX2034" s="606" t="s">
        <v>82</v>
      </c>
      <c r="AY2034" s="607" t="s">
        <v>197</v>
      </c>
    </row>
    <row r="2035" spans="2:51" s="599" customFormat="1">
      <c r="B2035" s="598"/>
      <c r="D2035" s="594" t="s">
        <v>205</v>
      </c>
      <c r="E2035" s="600" t="s">
        <v>5</v>
      </c>
      <c r="F2035" s="601" t="s">
        <v>388</v>
      </c>
      <c r="H2035" s="600" t="s">
        <v>5</v>
      </c>
      <c r="L2035" s="598"/>
      <c r="M2035" s="602"/>
      <c r="N2035" s="603"/>
      <c r="O2035" s="603"/>
      <c r="P2035" s="603"/>
      <c r="Q2035" s="603"/>
      <c r="R2035" s="603"/>
      <c r="S2035" s="603"/>
      <c r="T2035" s="604"/>
      <c r="AT2035" s="600" t="s">
        <v>205</v>
      </c>
      <c r="AU2035" s="600" t="s">
        <v>89</v>
      </c>
      <c r="AV2035" s="599" t="s">
        <v>11</v>
      </c>
      <c r="AW2035" s="599" t="s">
        <v>43</v>
      </c>
      <c r="AX2035" s="599" t="s">
        <v>82</v>
      </c>
      <c r="AY2035" s="600" t="s">
        <v>197</v>
      </c>
    </row>
    <row r="2036" spans="2:51" s="606" customFormat="1">
      <c r="B2036" s="605"/>
      <c r="D2036" s="594" t="s">
        <v>205</v>
      </c>
      <c r="E2036" s="607" t="s">
        <v>5</v>
      </c>
      <c r="F2036" s="608" t="s">
        <v>2244</v>
      </c>
      <c r="H2036" s="609">
        <v>-8.6</v>
      </c>
      <c r="L2036" s="605"/>
      <c r="M2036" s="610"/>
      <c r="N2036" s="611"/>
      <c r="O2036" s="611"/>
      <c r="P2036" s="611"/>
      <c r="Q2036" s="611"/>
      <c r="R2036" s="611"/>
      <c r="S2036" s="611"/>
      <c r="T2036" s="612"/>
      <c r="AT2036" s="607" t="s">
        <v>205</v>
      </c>
      <c r="AU2036" s="607" t="s">
        <v>89</v>
      </c>
      <c r="AV2036" s="606" t="s">
        <v>89</v>
      </c>
      <c r="AW2036" s="606" t="s">
        <v>43</v>
      </c>
      <c r="AX2036" s="606" t="s">
        <v>82</v>
      </c>
      <c r="AY2036" s="607" t="s">
        <v>197</v>
      </c>
    </row>
    <row r="2037" spans="2:51" s="606" customFormat="1">
      <c r="B2037" s="605"/>
      <c r="D2037" s="594" t="s">
        <v>205</v>
      </c>
      <c r="E2037" s="607" t="s">
        <v>5</v>
      </c>
      <c r="F2037" s="608" t="s">
        <v>2246</v>
      </c>
      <c r="H2037" s="609">
        <v>-10.8</v>
      </c>
      <c r="L2037" s="605"/>
      <c r="M2037" s="610"/>
      <c r="N2037" s="611"/>
      <c r="O2037" s="611"/>
      <c r="P2037" s="611"/>
      <c r="Q2037" s="611"/>
      <c r="R2037" s="611"/>
      <c r="S2037" s="611"/>
      <c r="T2037" s="612"/>
      <c r="AT2037" s="607" t="s">
        <v>205</v>
      </c>
      <c r="AU2037" s="607" t="s">
        <v>89</v>
      </c>
      <c r="AV2037" s="606" t="s">
        <v>89</v>
      </c>
      <c r="AW2037" s="606" t="s">
        <v>43</v>
      </c>
      <c r="AX2037" s="606" t="s">
        <v>82</v>
      </c>
      <c r="AY2037" s="607" t="s">
        <v>197</v>
      </c>
    </row>
    <row r="2038" spans="2:51" s="606" customFormat="1">
      <c r="B2038" s="605"/>
      <c r="D2038" s="594" t="s">
        <v>205</v>
      </c>
      <c r="E2038" s="607" t="s">
        <v>5</v>
      </c>
      <c r="F2038" s="608" t="s">
        <v>2247</v>
      </c>
      <c r="H2038" s="609">
        <v>-7.68</v>
      </c>
      <c r="L2038" s="605"/>
      <c r="M2038" s="610"/>
      <c r="N2038" s="611"/>
      <c r="O2038" s="611"/>
      <c r="P2038" s="611"/>
      <c r="Q2038" s="611"/>
      <c r="R2038" s="611"/>
      <c r="S2038" s="611"/>
      <c r="T2038" s="612"/>
      <c r="AT2038" s="607" t="s">
        <v>205</v>
      </c>
      <c r="AU2038" s="607" t="s">
        <v>89</v>
      </c>
      <c r="AV2038" s="606" t="s">
        <v>89</v>
      </c>
      <c r="AW2038" s="606" t="s">
        <v>43</v>
      </c>
      <c r="AX2038" s="606" t="s">
        <v>82</v>
      </c>
      <c r="AY2038" s="607" t="s">
        <v>197</v>
      </c>
    </row>
    <row r="2039" spans="2:51" s="606" customFormat="1">
      <c r="B2039" s="605"/>
      <c r="D2039" s="594" t="s">
        <v>205</v>
      </c>
      <c r="E2039" s="607" t="s">
        <v>5</v>
      </c>
      <c r="F2039" s="608" t="s">
        <v>2248</v>
      </c>
      <c r="H2039" s="609">
        <v>-3.6</v>
      </c>
      <c r="L2039" s="605"/>
      <c r="M2039" s="610"/>
      <c r="N2039" s="611"/>
      <c r="O2039" s="611"/>
      <c r="P2039" s="611"/>
      <c r="Q2039" s="611"/>
      <c r="R2039" s="611"/>
      <c r="S2039" s="611"/>
      <c r="T2039" s="612"/>
      <c r="AT2039" s="607" t="s">
        <v>205</v>
      </c>
      <c r="AU2039" s="607" t="s">
        <v>89</v>
      </c>
      <c r="AV2039" s="606" t="s">
        <v>89</v>
      </c>
      <c r="AW2039" s="606" t="s">
        <v>43</v>
      </c>
      <c r="AX2039" s="606" t="s">
        <v>82</v>
      </c>
      <c r="AY2039" s="607" t="s">
        <v>197</v>
      </c>
    </row>
    <row r="2040" spans="2:51" s="606" customFormat="1">
      <c r="B2040" s="605"/>
      <c r="D2040" s="594" t="s">
        <v>205</v>
      </c>
      <c r="E2040" s="607" t="s">
        <v>5</v>
      </c>
      <c r="F2040" s="608" t="s">
        <v>2249</v>
      </c>
      <c r="H2040" s="609">
        <v>-11.824999999999999</v>
      </c>
      <c r="L2040" s="605"/>
      <c r="M2040" s="610"/>
      <c r="N2040" s="611"/>
      <c r="O2040" s="611"/>
      <c r="P2040" s="611"/>
      <c r="Q2040" s="611"/>
      <c r="R2040" s="611"/>
      <c r="S2040" s="611"/>
      <c r="T2040" s="612"/>
      <c r="AT2040" s="607" t="s">
        <v>205</v>
      </c>
      <c r="AU2040" s="607" t="s">
        <v>89</v>
      </c>
      <c r="AV2040" s="606" t="s">
        <v>89</v>
      </c>
      <c r="AW2040" s="606" t="s">
        <v>43</v>
      </c>
      <c r="AX2040" s="606" t="s">
        <v>82</v>
      </c>
      <c r="AY2040" s="607" t="s">
        <v>197</v>
      </c>
    </row>
    <row r="2041" spans="2:51" s="606" customFormat="1">
      <c r="B2041" s="605"/>
      <c r="D2041" s="594" t="s">
        <v>205</v>
      </c>
      <c r="E2041" s="607" t="s">
        <v>5</v>
      </c>
      <c r="F2041" s="608" t="s">
        <v>2250</v>
      </c>
      <c r="H2041" s="609">
        <v>-3.84</v>
      </c>
      <c r="L2041" s="605"/>
      <c r="M2041" s="610"/>
      <c r="N2041" s="611"/>
      <c r="O2041" s="611"/>
      <c r="P2041" s="611"/>
      <c r="Q2041" s="611"/>
      <c r="R2041" s="611"/>
      <c r="S2041" s="611"/>
      <c r="T2041" s="612"/>
      <c r="AT2041" s="607" t="s">
        <v>205</v>
      </c>
      <c r="AU2041" s="607" t="s">
        <v>89</v>
      </c>
      <c r="AV2041" s="606" t="s">
        <v>89</v>
      </c>
      <c r="AW2041" s="606" t="s">
        <v>43</v>
      </c>
      <c r="AX2041" s="606" t="s">
        <v>82</v>
      </c>
      <c r="AY2041" s="607" t="s">
        <v>197</v>
      </c>
    </row>
    <row r="2042" spans="2:51" s="599" customFormat="1">
      <c r="B2042" s="598"/>
      <c r="D2042" s="594" t="s">
        <v>205</v>
      </c>
      <c r="E2042" s="600" t="s">
        <v>5</v>
      </c>
      <c r="F2042" s="601" t="s">
        <v>982</v>
      </c>
      <c r="H2042" s="600" t="s">
        <v>5</v>
      </c>
      <c r="L2042" s="598"/>
      <c r="M2042" s="602"/>
      <c r="N2042" s="603"/>
      <c r="O2042" s="603"/>
      <c r="P2042" s="603"/>
      <c r="Q2042" s="603"/>
      <c r="R2042" s="603"/>
      <c r="S2042" s="603"/>
      <c r="T2042" s="604"/>
      <c r="AT2042" s="600" t="s">
        <v>205</v>
      </c>
      <c r="AU2042" s="600" t="s">
        <v>89</v>
      </c>
      <c r="AV2042" s="599" t="s">
        <v>11</v>
      </c>
      <c r="AW2042" s="599" t="s">
        <v>43</v>
      </c>
      <c r="AX2042" s="599" t="s">
        <v>82</v>
      </c>
      <c r="AY2042" s="600" t="s">
        <v>197</v>
      </c>
    </row>
    <row r="2043" spans="2:51" s="606" customFormat="1">
      <c r="B2043" s="605"/>
      <c r="D2043" s="594" t="s">
        <v>205</v>
      </c>
      <c r="E2043" s="607" t="s">
        <v>5</v>
      </c>
      <c r="F2043" s="608" t="s">
        <v>2874</v>
      </c>
      <c r="H2043" s="609">
        <v>2.016</v>
      </c>
      <c r="L2043" s="605"/>
      <c r="M2043" s="610"/>
      <c r="N2043" s="611"/>
      <c r="O2043" s="611"/>
      <c r="P2043" s="611"/>
      <c r="Q2043" s="611"/>
      <c r="R2043" s="611"/>
      <c r="S2043" s="611"/>
      <c r="T2043" s="612"/>
      <c r="AT2043" s="607" t="s">
        <v>205</v>
      </c>
      <c r="AU2043" s="607" t="s">
        <v>89</v>
      </c>
      <c r="AV2043" s="606" t="s">
        <v>89</v>
      </c>
      <c r="AW2043" s="606" t="s">
        <v>43</v>
      </c>
      <c r="AX2043" s="606" t="s">
        <v>82</v>
      </c>
      <c r="AY2043" s="607" t="s">
        <v>197</v>
      </c>
    </row>
    <row r="2044" spans="2:51" s="606" customFormat="1">
      <c r="B2044" s="605"/>
      <c r="D2044" s="594" t="s">
        <v>205</v>
      </c>
      <c r="E2044" s="607" t="s">
        <v>5</v>
      </c>
      <c r="F2044" s="608" t="s">
        <v>2875</v>
      </c>
      <c r="H2044" s="609">
        <v>3.008</v>
      </c>
      <c r="L2044" s="605"/>
      <c r="M2044" s="610"/>
      <c r="N2044" s="611"/>
      <c r="O2044" s="611"/>
      <c r="P2044" s="611"/>
      <c r="Q2044" s="611"/>
      <c r="R2044" s="611"/>
      <c r="S2044" s="611"/>
      <c r="T2044" s="612"/>
      <c r="AT2044" s="607" t="s">
        <v>205</v>
      </c>
      <c r="AU2044" s="607" t="s">
        <v>89</v>
      </c>
      <c r="AV2044" s="606" t="s">
        <v>89</v>
      </c>
      <c r="AW2044" s="606" t="s">
        <v>43</v>
      </c>
      <c r="AX2044" s="606" t="s">
        <v>82</v>
      </c>
      <c r="AY2044" s="607" t="s">
        <v>197</v>
      </c>
    </row>
    <row r="2045" spans="2:51" s="606" customFormat="1">
      <c r="B2045" s="605"/>
      <c r="D2045" s="594" t="s">
        <v>205</v>
      </c>
      <c r="E2045" s="607" t="s">
        <v>5</v>
      </c>
      <c r="F2045" s="608" t="s">
        <v>2876</v>
      </c>
      <c r="H2045" s="609">
        <v>2.3039999999999998</v>
      </c>
      <c r="L2045" s="605"/>
      <c r="M2045" s="610"/>
      <c r="N2045" s="611"/>
      <c r="O2045" s="611"/>
      <c r="P2045" s="611"/>
      <c r="Q2045" s="611"/>
      <c r="R2045" s="611"/>
      <c r="S2045" s="611"/>
      <c r="T2045" s="612"/>
      <c r="AT2045" s="607" t="s">
        <v>205</v>
      </c>
      <c r="AU2045" s="607" t="s">
        <v>89</v>
      </c>
      <c r="AV2045" s="606" t="s">
        <v>89</v>
      </c>
      <c r="AW2045" s="606" t="s">
        <v>43</v>
      </c>
      <c r="AX2045" s="606" t="s">
        <v>82</v>
      </c>
      <c r="AY2045" s="607" t="s">
        <v>197</v>
      </c>
    </row>
    <row r="2046" spans="2:51" s="606" customFormat="1">
      <c r="B2046" s="605"/>
      <c r="D2046" s="594" t="s">
        <v>205</v>
      </c>
      <c r="E2046" s="607" t="s">
        <v>5</v>
      </c>
      <c r="F2046" s="608" t="s">
        <v>2877</v>
      </c>
      <c r="H2046" s="609">
        <v>1.728</v>
      </c>
      <c r="L2046" s="605"/>
      <c r="M2046" s="610"/>
      <c r="N2046" s="611"/>
      <c r="O2046" s="611"/>
      <c r="P2046" s="611"/>
      <c r="Q2046" s="611"/>
      <c r="R2046" s="611"/>
      <c r="S2046" s="611"/>
      <c r="T2046" s="612"/>
      <c r="AT2046" s="607" t="s">
        <v>205</v>
      </c>
      <c r="AU2046" s="607" t="s">
        <v>89</v>
      </c>
      <c r="AV2046" s="606" t="s">
        <v>89</v>
      </c>
      <c r="AW2046" s="606" t="s">
        <v>43</v>
      </c>
      <c r="AX2046" s="606" t="s">
        <v>82</v>
      </c>
      <c r="AY2046" s="607" t="s">
        <v>197</v>
      </c>
    </row>
    <row r="2047" spans="2:51" s="606" customFormat="1">
      <c r="B2047" s="605"/>
      <c r="D2047" s="594" t="s">
        <v>205</v>
      </c>
      <c r="E2047" s="607" t="s">
        <v>5</v>
      </c>
      <c r="F2047" s="608" t="s">
        <v>2878</v>
      </c>
      <c r="H2047" s="609">
        <v>4.32</v>
      </c>
      <c r="L2047" s="605"/>
      <c r="M2047" s="610"/>
      <c r="N2047" s="611"/>
      <c r="O2047" s="611"/>
      <c r="P2047" s="611"/>
      <c r="Q2047" s="611"/>
      <c r="R2047" s="611"/>
      <c r="S2047" s="611"/>
      <c r="T2047" s="612"/>
      <c r="AT2047" s="607" t="s">
        <v>205</v>
      </c>
      <c r="AU2047" s="607" t="s">
        <v>89</v>
      </c>
      <c r="AV2047" s="606" t="s">
        <v>89</v>
      </c>
      <c r="AW2047" s="606" t="s">
        <v>43</v>
      </c>
      <c r="AX2047" s="606" t="s">
        <v>82</v>
      </c>
      <c r="AY2047" s="607" t="s">
        <v>197</v>
      </c>
    </row>
    <row r="2048" spans="2:51" s="606" customFormat="1">
      <c r="B2048" s="605"/>
      <c r="D2048" s="594" t="s">
        <v>205</v>
      </c>
      <c r="E2048" s="607" t="s">
        <v>5</v>
      </c>
      <c r="F2048" s="608" t="s">
        <v>2879</v>
      </c>
      <c r="H2048" s="609">
        <v>2.4319999999999999</v>
      </c>
      <c r="L2048" s="605"/>
      <c r="M2048" s="610"/>
      <c r="N2048" s="611"/>
      <c r="O2048" s="611"/>
      <c r="P2048" s="611"/>
      <c r="Q2048" s="611"/>
      <c r="R2048" s="611"/>
      <c r="S2048" s="611"/>
      <c r="T2048" s="612"/>
      <c r="AT2048" s="607" t="s">
        <v>205</v>
      </c>
      <c r="AU2048" s="607" t="s">
        <v>89</v>
      </c>
      <c r="AV2048" s="606" t="s">
        <v>89</v>
      </c>
      <c r="AW2048" s="606" t="s">
        <v>43</v>
      </c>
      <c r="AX2048" s="606" t="s">
        <v>82</v>
      </c>
      <c r="AY2048" s="607" t="s">
        <v>197</v>
      </c>
    </row>
    <row r="2049" spans="2:65" s="614" customFormat="1">
      <c r="B2049" s="613"/>
      <c r="D2049" s="594" t="s">
        <v>205</v>
      </c>
      <c r="E2049" s="615" t="s">
        <v>5</v>
      </c>
      <c r="F2049" s="616" t="s">
        <v>210</v>
      </c>
      <c r="H2049" s="617">
        <v>539.21</v>
      </c>
      <c r="L2049" s="613"/>
      <c r="M2049" s="618"/>
      <c r="N2049" s="619"/>
      <c r="O2049" s="619"/>
      <c r="P2049" s="619"/>
      <c r="Q2049" s="619"/>
      <c r="R2049" s="619"/>
      <c r="S2049" s="619"/>
      <c r="T2049" s="620"/>
      <c r="AT2049" s="615" t="s">
        <v>205</v>
      </c>
      <c r="AU2049" s="615" t="s">
        <v>89</v>
      </c>
      <c r="AV2049" s="614" t="s">
        <v>129</v>
      </c>
      <c r="AW2049" s="614" t="s">
        <v>43</v>
      </c>
      <c r="AX2049" s="614" t="s">
        <v>11</v>
      </c>
      <c r="AY2049" s="615" t="s">
        <v>197</v>
      </c>
    </row>
    <row r="2050" spans="2:65" s="492" customFormat="1" ht="25.5" customHeight="1">
      <c r="B2050" s="493"/>
      <c r="C2050" s="572" t="s">
        <v>3018</v>
      </c>
      <c r="D2050" s="572" t="s">
        <v>199</v>
      </c>
      <c r="E2050" s="573" t="s">
        <v>3019</v>
      </c>
      <c r="F2050" s="574" t="s">
        <v>3020</v>
      </c>
      <c r="G2050" s="575" t="s">
        <v>290</v>
      </c>
      <c r="H2050" s="576">
        <v>236.49</v>
      </c>
      <c r="I2050" s="7"/>
      <c r="J2050" s="577">
        <f>ROUND(I2050*H2050,0)</f>
        <v>0</v>
      </c>
      <c r="K2050" s="574" t="s">
        <v>203</v>
      </c>
      <c r="L2050" s="493"/>
      <c r="M2050" s="578" t="s">
        <v>5</v>
      </c>
      <c r="N2050" s="579" t="s">
        <v>53</v>
      </c>
      <c r="O2050" s="494"/>
      <c r="P2050" s="580">
        <f>O2050*H2050</f>
        <v>0</v>
      </c>
      <c r="Q2050" s="580">
        <v>6.28E-3</v>
      </c>
      <c r="R2050" s="580">
        <f>Q2050*H2050</f>
        <v>1.4851572</v>
      </c>
      <c r="S2050" s="580">
        <v>0</v>
      </c>
      <c r="T2050" s="581">
        <f>S2050*H2050</f>
        <v>0</v>
      </c>
      <c r="AR2050" s="482" t="s">
        <v>129</v>
      </c>
      <c r="AT2050" s="482" t="s">
        <v>199</v>
      </c>
      <c r="AU2050" s="482" t="s">
        <v>89</v>
      </c>
      <c r="AY2050" s="482" t="s">
        <v>197</v>
      </c>
      <c r="BE2050" s="582">
        <f>IF(N2050="základní",J2050,0)</f>
        <v>0</v>
      </c>
      <c r="BF2050" s="582">
        <f>IF(N2050="snížená",J2050,0)</f>
        <v>0</v>
      </c>
      <c r="BG2050" s="582">
        <f>IF(N2050="zákl. přenesená",J2050,0)</f>
        <v>0</v>
      </c>
      <c r="BH2050" s="582">
        <f>IF(N2050="sníž. přenesená",J2050,0)</f>
        <v>0</v>
      </c>
      <c r="BI2050" s="582">
        <f>IF(N2050="nulová",J2050,0)</f>
        <v>0</v>
      </c>
      <c r="BJ2050" s="482" t="s">
        <v>11</v>
      </c>
      <c r="BK2050" s="582">
        <f>ROUND(I2050*H2050,0)</f>
        <v>0</v>
      </c>
      <c r="BL2050" s="482" t="s">
        <v>129</v>
      </c>
      <c r="BM2050" s="482" t="s">
        <v>3021</v>
      </c>
    </row>
    <row r="2051" spans="2:65" s="599" customFormat="1">
      <c r="B2051" s="598"/>
      <c r="D2051" s="594" t="s">
        <v>205</v>
      </c>
      <c r="E2051" s="600" t="s">
        <v>5</v>
      </c>
      <c r="F2051" s="601" t="s">
        <v>3022</v>
      </c>
      <c r="H2051" s="600" t="s">
        <v>5</v>
      </c>
      <c r="L2051" s="598"/>
      <c r="M2051" s="602"/>
      <c r="N2051" s="603"/>
      <c r="O2051" s="603"/>
      <c r="P2051" s="603"/>
      <c r="Q2051" s="603"/>
      <c r="R2051" s="603"/>
      <c r="S2051" s="603"/>
      <c r="T2051" s="604"/>
      <c r="AT2051" s="600" t="s">
        <v>205</v>
      </c>
      <c r="AU2051" s="600" t="s">
        <v>89</v>
      </c>
      <c r="AV2051" s="599" t="s">
        <v>11</v>
      </c>
      <c r="AW2051" s="599" t="s">
        <v>43</v>
      </c>
      <c r="AX2051" s="599" t="s">
        <v>82</v>
      </c>
      <c r="AY2051" s="600" t="s">
        <v>197</v>
      </c>
    </row>
    <row r="2052" spans="2:65" s="606" customFormat="1" ht="27">
      <c r="B2052" s="605"/>
      <c r="D2052" s="594" t="s">
        <v>205</v>
      </c>
      <c r="E2052" s="607" t="s">
        <v>5</v>
      </c>
      <c r="F2052" s="608" t="s">
        <v>3023</v>
      </c>
      <c r="H2052" s="609">
        <v>236.49</v>
      </c>
      <c r="L2052" s="605"/>
      <c r="M2052" s="610"/>
      <c r="N2052" s="611"/>
      <c r="O2052" s="611"/>
      <c r="P2052" s="611"/>
      <c r="Q2052" s="611"/>
      <c r="R2052" s="611"/>
      <c r="S2052" s="611"/>
      <c r="T2052" s="612"/>
      <c r="AT2052" s="607" t="s">
        <v>205</v>
      </c>
      <c r="AU2052" s="607" t="s">
        <v>89</v>
      </c>
      <c r="AV2052" s="606" t="s">
        <v>89</v>
      </c>
      <c r="AW2052" s="606" t="s">
        <v>43</v>
      </c>
      <c r="AX2052" s="606" t="s">
        <v>82</v>
      </c>
      <c r="AY2052" s="607" t="s">
        <v>197</v>
      </c>
    </row>
    <row r="2053" spans="2:65" s="614" customFormat="1">
      <c r="B2053" s="613"/>
      <c r="D2053" s="594" t="s">
        <v>205</v>
      </c>
      <c r="E2053" s="615" t="s">
        <v>5</v>
      </c>
      <c r="F2053" s="616" t="s">
        <v>210</v>
      </c>
      <c r="H2053" s="617">
        <v>236.49</v>
      </c>
      <c r="L2053" s="613"/>
      <c r="M2053" s="618"/>
      <c r="N2053" s="619"/>
      <c r="O2053" s="619"/>
      <c r="P2053" s="619"/>
      <c r="Q2053" s="619"/>
      <c r="R2053" s="619"/>
      <c r="S2053" s="619"/>
      <c r="T2053" s="620"/>
      <c r="AT2053" s="615" t="s">
        <v>205</v>
      </c>
      <c r="AU2053" s="615" t="s">
        <v>89</v>
      </c>
      <c r="AV2053" s="614" t="s">
        <v>129</v>
      </c>
      <c r="AW2053" s="614" t="s">
        <v>43</v>
      </c>
      <c r="AX2053" s="614" t="s">
        <v>11</v>
      </c>
      <c r="AY2053" s="615" t="s">
        <v>197</v>
      </c>
    </row>
    <row r="2054" spans="2:65" s="492" customFormat="1" ht="25.5" customHeight="1">
      <c r="B2054" s="493"/>
      <c r="C2054" s="572" t="s">
        <v>3024</v>
      </c>
      <c r="D2054" s="572" t="s">
        <v>199</v>
      </c>
      <c r="E2054" s="573" t="s">
        <v>3025</v>
      </c>
      <c r="F2054" s="574" t="s">
        <v>3026</v>
      </c>
      <c r="G2054" s="575" t="s">
        <v>290</v>
      </c>
      <c r="H2054" s="576">
        <v>1346.0619999999999</v>
      </c>
      <c r="I2054" s="7"/>
      <c r="J2054" s="577">
        <f>ROUND(I2054*H2054,0)</f>
        <v>0</v>
      </c>
      <c r="K2054" s="574" t="s">
        <v>203</v>
      </c>
      <c r="L2054" s="493"/>
      <c r="M2054" s="578" t="s">
        <v>5</v>
      </c>
      <c r="N2054" s="579" t="s">
        <v>53</v>
      </c>
      <c r="O2054" s="494"/>
      <c r="P2054" s="580">
        <f>O2054*H2054</f>
        <v>0</v>
      </c>
      <c r="Q2054" s="580">
        <v>3.48E-3</v>
      </c>
      <c r="R2054" s="580">
        <f>Q2054*H2054</f>
        <v>4.6842957599999995</v>
      </c>
      <c r="S2054" s="580">
        <v>0</v>
      </c>
      <c r="T2054" s="581">
        <f>S2054*H2054</f>
        <v>0</v>
      </c>
      <c r="AR2054" s="482" t="s">
        <v>129</v>
      </c>
      <c r="AT2054" s="482" t="s">
        <v>199</v>
      </c>
      <c r="AU2054" s="482" t="s">
        <v>89</v>
      </c>
      <c r="AY2054" s="482" t="s">
        <v>197</v>
      </c>
      <c r="BE2054" s="582">
        <f>IF(N2054="základní",J2054,0)</f>
        <v>0</v>
      </c>
      <c r="BF2054" s="582">
        <f>IF(N2054="snížená",J2054,0)</f>
        <v>0</v>
      </c>
      <c r="BG2054" s="582">
        <f>IF(N2054="zákl. přenesená",J2054,0)</f>
        <v>0</v>
      </c>
      <c r="BH2054" s="582">
        <f>IF(N2054="sníž. přenesená",J2054,0)</f>
        <v>0</v>
      </c>
      <c r="BI2054" s="582">
        <f>IF(N2054="nulová",J2054,0)</f>
        <v>0</v>
      </c>
      <c r="BJ2054" s="482" t="s">
        <v>11</v>
      </c>
      <c r="BK2054" s="582">
        <f>ROUND(I2054*H2054,0)</f>
        <v>0</v>
      </c>
      <c r="BL2054" s="482" t="s">
        <v>129</v>
      </c>
      <c r="BM2054" s="482" t="s">
        <v>3027</v>
      </c>
    </row>
    <row r="2055" spans="2:65" s="599" customFormat="1">
      <c r="B2055" s="598"/>
      <c r="D2055" s="594" t="s">
        <v>205</v>
      </c>
      <c r="E2055" s="600" t="s">
        <v>5</v>
      </c>
      <c r="F2055" s="601" t="s">
        <v>2901</v>
      </c>
      <c r="H2055" s="600" t="s">
        <v>5</v>
      </c>
      <c r="L2055" s="598"/>
      <c r="M2055" s="602"/>
      <c r="N2055" s="603"/>
      <c r="O2055" s="603"/>
      <c r="P2055" s="603"/>
      <c r="Q2055" s="603"/>
      <c r="R2055" s="603"/>
      <c r="S2055" s="603"/>
      <c r="T2055" s="604"/>
      <c r="AT2055" s="600" t="s">
        <v>205</v>
      </c>
      <c r="AU2055" s="600" t="s">
        <v>89</v>
      </c>
      <c r="AV2055" s="599" t="s">
        <v>11</v>
      </c>
      <c r="AW2055" s="599" t="s">
        <v>43</v>
      </c>
      <c r="AX2055" s="599" t="s">
        <v>82</v>
      </c>
      <c r="AY2055" s="600" t="s">
        <v>197</v>
      </c>
    </row>
    <row r="2056" spans="2:65" s="606" customFormat="1">
      <c r="B2056" s="605"/>
      <c r="D2056" s="594" t="s">
        <v>205</v>
      </c>
      <c r="E2056" s="607" t="s">
        <v>5</v>
      </c>
      <c r="F2056" s="608" t="s">
        <v>2902</v>
      </c>
      <c r="H2056" s="609">
        <v>1612.644</v>
      </c>
      <c r="L2056" s="605"/>
      <c r="M2056" s="610"/>
      <c r="N2056" s="611"/>
      <c r="O2056" s="611"/>
      <c r="P2056" s="611"/>
      <c r="Q2056" s="611"/>
      <c r="R2056" s="611"/>
      <c r="S2056" s="611"/>
      <c r="T2056" s="612"/>
      <c r="AT2056" s="607" t="s">
        <v>205</v>
      </c>
      <c r="AU2056" s="607" t="s">
        <v>89</v>
      </c>
      <c r="AV2056" s="606" t="s">
        <v>89</v>
      </c>
      <c r="AW2056" s="606" t="s">
        <v>43</v>
      </c>
      <c r="AX2056" s="606" t="s">
        <v>82</v>
      </c>
      <c r="AY2056" s="607" t="s">
        <v>197</v>
      </c>
    </row>
    <row r="2057" spans="2:65" s="599" customFormat="1">
      <c r="B2057" s="598"/>
      <c r="D2057" s="594" t="s">
        <v>205</v>
      </c>
      <c r="E2057" s="600" t="s">
        <v>5</v>
      </c>
      <c r="F2057" s="601" t="s">
        <v>2903</v>
      </c>
      <c r="H2057" s="600" t="s">
        <v>5</v>
      </c>
      <c r="L2057" s="598"/>
      <c r="M2057" s="602"/>
      <c r="N2057" s="603"/>
      <c r="O2057" s="603"/>
      <c r="P2057" s="603"/>
      <c r="Q2057" s="603"/>
      <c r="R2057" s="603"/>
      <c r="S2057" s="603"/>
      <c r="T2057" s="604"/>
      <c r="AT2057" s="600" t="s">
        <v>205</v>
      </c>
      <c r="AU2057" s="600" t="s">
        <v>89</v>
      </c>
      <c r="AV2057" s="599" t="s">
        <v>11</v>
      </c>
      <c r="AW2057" s="599" t="s">
        <v>43</v>
      </c>
      <c r="AX2057" s="599" t="s">
        <v>82</v>
      </c>
      <c r="AY2057" s="600" t="s">
        <v>197</v>
      </c>
    </row>
    <row r="2058" spans="2:65" s="606" customFormat="1">
      <c r="B2058" s="605"/>
      <c r="D2058" s="594" t="s">
        <v>205</v>
      </c>
      <c r="E2058" s="607" t="s">
        <v>5</v>
      </c>
      <c r="F2058" s="608" t="s">
        <v>2743</v>
      </c>
      <c r="H2058" s="609">
        <v>-143.1</v>
      </c>
      <c r="L2058" s="605"/>
      <c r="M2058" s="610"/>
      <c r="N2058" s="611"/>
      <c r="O2058" s="611"/>
      <c r="P2058" s="611"/>
      <c r="Q2058" s="611"/>
      <c r="R2058" s="611"/>
      <c r="S2058" s="611"/>
      <c r="T2058" s="612"/>
      <c r="AT2058" s="607" t="s">
        <v>205</v>
      </c>
      <c r="AU2058" s="607" t="s">
        <v>89</v>
      </c>
      <c r="AV2058" s="606" t="s">
        <v>89</v>
      </c>
      <c r="AW2058" s="606" t="s">
        <v>43</v>
      </c>
      <c r="AX2058" s="606" t="s">
        <v>82</v>
      </c>
      <c r="AY2058" s="607" t="s">
        <v>197</v>
      </c>
    </row>
    <row r="2059" spans="2:65" s="606" customFormat="1">
      <c r="B2059" s="605"/>
      <c r="D2059" s="594" t="s">
        <v>205</v>
      </c>
      <c r="E2059" s="607" t="s">
        <v>5</v>
      </c>
      <c r="F2059" s="608" t="s">
        <v>2744</v>
      </c>
      <c r="H2059" s="609">
        <v>-37.44</v>
      </c>
      <c r="L2059" s="605"/>
      <c r="M2059" s="610"/>
      <c r="N2059" s="611"/>
      <c r="O2059" s="611"/>
      <c r="P2059" s="611"/>
      <c r="Q2059" s="611"/>
      <c r="R2059" s="611"/>
      <c r="S2059" s="611"/>
      <c r="T2059" s="612"/>
      <c r="AT2059" s="607" t="s">
        <v>205</v>
      </c>
      <c r="AU2059" s="607" t="s">
        <v>89</v>
      </c>
      <c r="AV2059" s="606" t="s">
        <v>89</v>
      </c>
      <c r="AW2059" s="606" t="s">
        <v>43</v>
      </c>
      <c r="AX2059" s="606" t="s">
        <v>82</v>
      </c>
      <c r="AY2059" s="607" t="s">
        <v>197</v>
      </c>
    </row>
    <row r="2060" spans="2:65" s="606" customFormat="1">
      <c r="B2060" s="605"/>
      <c r="D2060" s="594" t="s">
        <v>205</v>
      </c>
      <c r="E2060" s="607" t="s">
        <v>5</v>
      </c>
      <c r="F2060" s="608" t="s">
        <v>2904</v>
      </c>
      <c r="H2060" s="609">
        <v>-25.8</v>
      </c>
      <c r="L2060" s="605"/>
      <c r="M2060" s="610"/>
      <c r="N2060" s="611"/>
      <c r="O2060" s="611"/>
      <c r="P2060" s="611"/>
      <c r="Q2060" s="611"/>
      <c r="R2060" s="611"/>
      <c r="S2060" s="611"/>
      <c r="T2060" s="612"/>
      <c r="AT2060" s="607" t="s">
        <v>205</v>
      </c>
      <c r="AU2060" s="607" t="s">
        <v>89</v>
      </c>
      <c r="AV2060" s="606" t="s">
        <v>89</v>
      </c>
      <c r="AW2060" s="606" t="s">
        <v>43</v>
      </c>
      <c r="AX2060" s="606" t="s">
        <v>82</v>
      </c>
      <c r="AY2060" s="607" t="s">
        <v>197</v>
      </c>
    </row>
    <row r="2061" spans="2:65" s="606" customFormat="1">
      <c r="B2061" s="605"/>
      <c r="D2061" s="594" t="s">
        <v>205</v>
      </c>
      <c r="E2061" s="607" t="s">
        <v>5</v>
      </c>
      <c r="F2061" s="608" t="s">
        <v>2905</v>
      </c>
      <c r="H2061" s="609">
        <v>-12.96</v>
      </c>
      <c r="L2061" s="605"/>
      <c r="M2061" s="610"/>
      <c r="N2061" s="611"/>
      <c r="O2061" s="611"/>
      <c r="P2061" s="611"/>
      <c r="Q2061" s="611"/>
      <c r="R2061" s="611"/>
      <c r="S2061" s="611"/>
      <c r="T2061" s="612"/>
      <c r="AT2061" s="607" t="s">
        <v>205</v>
      </c>
      <c r="AU2061" s="607" t="s">
        <v>89</v>
      </c>
      <c r="AV2061" s="606" t="s">
        <v>89</v>
      </c>
      <c r="AW2061" s="606" t="s">
        <v>43</v>
      </c>
      <c r="AX2061" s="606" t="s">
        <v>82</v>
      </c>
      <c r="AY2061" s="607" t="s">
        <v>197</v>
      </c>
    </row>
    <row r="2062" spans="2:65" s="606" customFormat="1">
      <c r="B2062" s="605"/>
      <c r="D2062" s="594" t="s">
        <v>205</v>
      </c>
      <c r="E2062" s="607" t="s">
        <v>5</v>
      </c>
      <c r="F2062" s="608" t="s">
        <v>2747</v>
      </c>
      <c r="H2062" s="609">
        <v>-4.6879999999999997</v>
      </c>
      <c r="L2062" s="605"/>
      <c r="M2062" s="610"/>
      <c r="N2062" s="611"/>
      <c r="O2062" s="611"/>
      <c r="P2062" s="611"/>
      <c r="Q2062" s="611"/>
      <c r="R2062" s="611"/>
      <c r="S2062" s="611"/>
      <c r="T2062" s="612"/>
      <c r="AT2062" s="607" t="s">
        <v>205</v>
      </c>
      <c r="AU2062" s="607" t="s">
        <v>89</v>
      </c>
      <c r="AV2062" s="606" t="s">
        <v>89</v>
      </c>
      <c r="AW2062" s="606" t="s">
        <v>43</v>
      </c>
      <c r="AX2062" s="606" t="s">
        <v>82</v>
      </c>
      <c r="AY2062" s="607" t="s">
        <v>197</v>
      </c>
    </row>
    <row r="2063" spans="2:65" s="606" customFormat="1">
      <c r="B2063" s="605"/>
      <c r="D2063" s="594" t="s">
        <v>205</v>
      </c>
      <c r="E2063" s="607" t="s">
        <v>5</v>
      </c>
      <c r="F2063" s="608" t="s">
        <v>2750</v>
      </c>
      <c r="H2063" s="609">
        <v>-8.8000000000000007</v>
      </c>
      <c r="L2063" s="605"/>
      <c r="M2063" s="610"/>
      <c r="N2063" s="611"/>
      <c r="O2063" s="611"/>
      <c r="P2063" s="611"/>
      <c r="Q2063" s="611"/>
      <c r="R2063" s="611"/>
      <c r="S2063" s="611"/>
      <c r="T2063" s="612"/>
      <c r="AT2063" s="607" t="s">
        <v>205</v>
      </c>
      <c r="AU2063" s="607" t="s">
        <v>89</v>
      </c>
      <c r="AV2063" s="606" t="s">
        <v>89</v>
      </c>
      <c r="AW2063" s="606" t="s">
        <v>43</v>
      </c>
      <c r="AX2063" s="606" t="s">
        <v>82</v>
      </c>
      <c r="AY2063" s="607" t="s">
        <v>197</v>
      </c>
    </row>
    <row r="2064" spans="2:65" s="606" customFormat="1">
      <c r="B2064" s="605"/>
      <c r="D2064" s="594" t="s">
        <v>205</v>
      </c>
      <c r="E2064" s="607" t="s">
        <v>5</v>
      </c>
      <c r="F2064" s="608" t="s">
        <v>2752</v>
      </c>
      <c r="H2064" s="609">
        <v>-5</v>
      </c>
      <c r="L2064" s="605"/>
      <c r="M2064" s="610"/>
      <c r="N2064" s="611"/>
      <c r="O2064" s="611"/>
      <c r="P2064" s="611"/>
      <c r="Q2064" s="611"/>
      <c r="R2064" s="611"/>
      <c r="S2064" s="611"/>
      <c r="T2064" s="612"/>
      <c r="AT2064" s="607" t="s">
        <v>205</v>
      </c>
      <c r="AU2064" s="607" t="s">
        <v>89</v>
      </c>
      <c r="AV2064" s="606" t="s">
        <v>89</v>
      </c>
      <c r="AW2064" s="606" t="s">
        <v>43</v>
      </c>
      <c r="AX2064" s="606" t="s">
        <v>82</v>
      </c>
      <c r="AY2064" s="607" t="s">
        <v>197</v>
      </c>
    </row>
    <row r="2065" spans="2:65" s="606" customFormat="1">
      <c r="B2065" s="605"/>
      <c r="D2065" s="594" t="s">
        <v>205</v>
      </c>
      <c r="E2065" s="607" t="s">
        <v>5</v>
      </c>
      <c r="F2065" s="608" t="s">
        <v>2753</v>
      </c>
      <c r="H2065" s="609">
        <v>-5</v>
      </c>
      <c r="L2065" s="605"/>
      <c r="M2065" s="610"/>
      <c r="N2065" s="611"/>
      <c r="O2065" s="611"/>
      <c r="P2065" s="611"/>
      <c r="Q2065" s="611"/>
      <c r="R2065" s="611"/>
      <c r="S2065" s="611"/>
      <c r="T2065" s="612"/>
      <c r="AT2065" s="607" t="s">
        <v>205</v>
      </c>
      <c r="AU2065" s="607" t="s">
        <v>89</v>
      </c>
      <c r="AV2065" s="606" t="s">
        <v>89</v>
      </c>
      <c r="AW2065" s="606" t="s">
        <v>43</v>
      </c>
      <c r="AX2065" s="606" t="s">
        <v>82</v>
      </c>
      <c r="AY2065" s="607" t="s">
        <v>197</v>
      </c>
    </row>
    <row r="2066" spans="2:65" s="606" customFormat="1">
      <c r="B2066" s="605"/>
      <c r="D2066" s="594" t="s">
        <v>205</v>
      </c>
      <c r="E2066" s="607" t="s">
        <v>5</v>
      </c>
      <c r="F2066" s="608" t="s">
        <v>2754</v>
      </c>
      <c r="H2066" s="609">
        <v>-3.5</v>
      </c>
      <c r="L2066" s="605"/>
      <c r="M2066" s="610"/>
      <c r="N2066" s="611"/>
      <c r="O2066" s="611"/>
      <c r="P2066" s="611"/>
      <c r="Q2066" s="611"/>
      <c r="R2066" s="611"/>
      <c r="S2066" s="611"/>
      <c r="T2066" s="612"/>
      <c r="AT2066" s="607" t="s">
        <v>205</v>
      </c>
      <c r="AU2066" s="607" t="s">
        <v>89</v>
      </c>
      <c r="AV2066" s="606" t="s">
        <v>89</v>
      </c>
      <c r="AW2066" s="606" t="s">
        <v>43</v>
      </c>
      <c r="AX2066" s="606" t="s">
        <v>82</v>
      </c>
      <c r="AY2066" s="607" t="s">
        <v>197</v>
      </c>
    </row>
    <row r="2067" spans="2:65" s="606" customFormat="1">
      <c r="B2067" s="605"/>
      <c r="D2067" s="594" t="s">
        <v>205</v>
      </c>
      <c r="E2067" s="607" t="s">
        <v>5</v>
      </c>
      <c r="F2067" s="608" t="s">
        <v>2755</v>
      </c>
      <c r="H2067" s="609">
        <v>-3</v>
      </c>
      <c r="L2067" s="605"/>
      <c r="M2067" s="610"/>
      <c r="N2067" s="611"/>
      <c r="O2067" s="611"/>
      <c r="P2067" s="611"/>
      <c r="Q2067" s="611"/>
      <c r="R2067" s="611"/>
      <c r="S2067" s="611"/>
      <c r="T2067" s="612"/>
      <c r="AT2067" s="607" t="s">
        <v>205</v>
      </c>
      <c r="AU2067" s="607" t="s">
        <v>89</v>
      </c>
      <c r="AV2067" s="606" t="s">
        <v>89</v>
      </c>
      <c r="AW2067" s="606" t="s">
        <v>43</v>
      </c>
      <c r="AX2067" s="606" t="s">
        <v>82</v>
      </c>
      <c r="AY2067" s="607" t="s">
        <v>197</v>
      </c>
    </row>
    <row r="2068" spans="2:65" s="606" customFormat="1">
      <c r="B2068" s="605"/>
      <c r="D2068" s="594" t="s">
        <v>205</v>
      </c>
      <c r="E2068" s="607" t="s">
        <v>5</v>
      </c>
      <c r="F2068" s="608" t="s">
        <v>2756</v>
      </c>
      <c r="H2068" s="609">
        <v>-3.125</v>
      </c>
      <c r="L2068" s="605"/>
      <c r="M2068" s="610"/>
      <c r="N2068" s="611"/>
      <c r="O2068" s="611"/>
      <c r="P2068" s="611"/>
      <c r="Q2068" s="611"/>
      <c r="R2068" s="611"/>
      <c r="S2068" s="611"/>
      <c r="T2068" s="612"/>
      <c r="AT2068" s="607" t="s">
        <v>205</v>
      </c>
      <c r="AU2068" s="607" t="s">
        <v>89</v>
      </c>
      <c r="AV2068" s="606" t="s">
        <v>89</v>
      </c>
      <c r="AW2068" s="606" t="s">
        <v>43</v>
      </c>
      <c r="AX2068" s="606" t="s">
        <v>82</v>
      </c>
      <c r="AY2068" s="607" t="s">
        <v>197</v>
      </c>
    </row>
    <row r="2069" spans="2:65" s="606" customFormat="1">
      <c r="B2069" s="605"/>
      <c r="D2069" s="594" t="s">
        <v>205</v>
      </c>
      <c r="E2069" s="607" t="s">
        <v>5</v>
      </c>
      <c r="F2069" s="608" t="s">
        <v>2757</v>
      </c>
      <c r="H2069" s="609">
        <v>-2.5</v>
      </c>
      <c r="L2069" s="605"/>
      <c r="M2069" s="610"/>
      <c r="N2069" s="611"/>
      <c r="O2069" s="611"/>
      <c r="P2069" s="611"/>
      <c r="Q2069" s="611"/>
      <c r="R2069" s="611"/>
      <c r="S2069" s="611"/>
      <c r="T2069" s="612"/>
      <c r="AT2069" s="607" t="s">
        <v>205</v>
      </c>
      <c r="AU2069" s="607" t="s">
        <v>89</v>
      </c>
      <c r="AV2069" s="606" t="s">
        <v>89</v>
      </c>
      <c r="AW2069" s="606" t="s">
        <v>43</v>
      </c>
      <c r="AX2069" s="606" t="s">
        <v>82</v>
      </c>
      <c r="AY2069" s="607" t="s">
        <v>197</v>
      </c>
    </row>
    <row r="2070" spans="2:65" s="606" customFormat="1">
      <c r="B2070" s="605"/>
      <c r="D2070" s="594" t="s">
        <v>205</v>
      </c>
      <c r="E2070" s="607" t="s">
        <v>5</v>
      </c>
      <c r="F2070" s="608" t="s">
        <v>2758</v>
      </c>
      <c r="H2070" s="609">
        <v>-3</v>
      </c>
      <c r="L2070" s="605"/>
      <c r="M2070" s="610"/>
      <c r="N2070" s="611"/>
      <c r="O2070" s="611"/>
      <c r="P2070" s="611"/>
      <c r="Q2070" s="611"/>
      <c r="R2070" s="611"/>
      <c r="S2070" s="611"/>
      <c r="T2070" s="612"/>
      <c r="AT2070" s="607" t="s">
        <v>205</v>
      </c>
      <c r="AU2070" s="607" t="s">
        <v>89</v>
      </c>
      <c r="AV2070" s="606" t="s">
        <v>89</v>
      </c>
      <c r="AW2070" s="606" t="s">
        <v>43</v>
      </c>
      <c r="AX2070" s="606" t="s">
        <v>82</v>
      </c>
      <c r="AY2070" s="607" t="s">
        <v>197</v>
      </c>
    </row>
    <row r="2071" spans="2:65" s="606" customFormat="1">
      <c r="B2071" s="605"/>
      <c r="D2071" s="594" t="s">
        <v>205</v>
      </c>
      <c r="E2071" s="607" t="s">
        <v>5</v>
      </c>
      <c r="F2071" s="608" t="s">
        <v>2759</v>
      </c>
      <c r="H2071" s="609">
        <v>-1.0940000000000001</v>
      </c>
      <c r="L2071" s="605"/>
      <c r="M2071" s="610"/>
      <c r="N2071" s="611"/>
      <c r="O2071" s="611"/>
      <c r="P2071" s="611"/>
      <c r="Q2071" s="611"/>
      <c r="R2071" s="611"/>
      <c r="S2071" s="611"/>
      <c r="T2071" s="612"/>
      <c r="AT2071" s="607" t="s">
        <v>205</v>
      </c>
      <c r="AU2071" s="607" t="s">
        <v>89</v>
      </c>
      <c r="AV2071" s="606" t="s">
        <v>89</v>
      </c>
      <c r="AW2071" s="606" t="s">
        <v>43</v>
      </c>
      <c r="AX2071" s="606" t="s">
        <v>82</v>
      </c>
      <c r="AY2071" s="607" t="s">
        <v>197</v>
      </c>
    </row>
    <row r="2072" spans="2:65" s="606" customFormat="1">
      <c r="B2072" s="605"/>
      <c r="D2072" s="594" t="s">
        <v>205</v>
      </c>
      <c r="E2072" s="607" t="s">
        <v>5</v>
      </c>
      <c r="F2072" s="608" t="s">
        <v>2760</v>
      </c>
      <c r="H2072" s="609">
        <v>-1.125</v>
      </c>
      <c r="L2072" s="605"/>
      <c r="M2072" s="610"/>
      <c r="N2072" s="611"/>
      <c r="O2072" s="611"/>
      <c r="P2072" s="611"/>
      <c r="Q2072" s="611"/>
      <c r="R2072" s="611"/>
      <c r="S2072" s="611"/>
      <c r="T2072" s="612"/>
      <c r="AT2072" s="607" t="s">
        <v>205</v>
      </c>
      <c r="AU2072" s="607" t="s">
        <v>89</v>
      </c>
      <c r="AV2072" s="606" t="s">
        <v>89</v>
      </c>
      <c r="AW2072" s="606" t="s">
        <v>43</v>
      </c>
      <c r="AX2072" s="606" t="s">
        <v>82</v>
      </c>
      <c r="AY2072" s="607" t="s">
        <v>197</v>
      </c>
    </row>
    <row r="2073" spans="2:65" s="606" customFormat="1">
      <c r="B2073" s="605"/>
      <c r="D2073" s="594" t="s">
        <v>205</v>
      </c>
      <c r="E2073" s="607" t="s">
        <v>5</v>
      </c>
      <c r="F2073" s="608" t="s">
        <v>2761</v>
      </c>
      <c r="H2073" s="609">
        <v>-1.5</v>
      </c>
      <c r="L2073" s="605"/>
      <c r="M2073" s="610"/>
      <c r="N2073" s="611"/>
      <c r="O2073" s="611"/>
      <c r="P2073" s="611"/>
      <c r="Q2073" s="611"/>
      <c r="R2073" s="611"/>
      <c r="S2073" s="611"/>
      <c r="T2073" s="612"/>
      <c r="AT2073" s="607" t="s">
        <v>205</v>
      </c>
      <c r="AU2073" s="607" t="s">
        <v>89</v>
      </c>
      <c r="AV2073" s="606" t="s">
        <v>89</v>
      </c>
      <c r="AW2073" s="606" t="s">
        <v>43</v>
      </c>
      <c r="AX2073" s="606" t="s">
        <v>82</v>
      </c>
      <c r="AY2073" s="607" t="s">
        <v>197</v>
      </c>
    </row>
    <row r="2074" spans="2:65" s="606" customFormat="1">
      <c r="B2074" s="605"/>
      <c r="D2074" s="594" t="s">
        <v>205</v>
      </c>
      <c r="E2074" s="607" t="s">
        <v>5</v>
      </c>
      <c r="F2074" s="608" t="s">
        <v>2762</v>
      </c>
      <c r="H2074" s="609">
        <v>-1.95</v>
      </c>
      <c r="L2074" s="605"/>
      <c r="M2074" s="610"/>
      <c r="N2074" s="611"/>
      <c r="O2074" s="611"/>
      <c r="P2074" s="611"/>
      <c r="Q2074" s="611"/>
      <c r="R2074" s="611"/>
      <c r="S2074" s="611"/>
      <c r="T2074" s="612"/>
      <c r="AT2074" s="607" t="s">
        <v>205</v>
      </c>
      <c r="AU2074" s="607" t="s">
        <v>89</v>
      </c>
      <c r="AV2074" s="606" t="s">
        <v>89</v>
      </c>
      <c r="AW2074" s="606" t="s">
        <v>43</v>
      </c>
      <c r="AX2074" s="606" t="s">
        <v>82</v>
      </c>
      <c r="AY2074" s="607" t="s">
        <v>197</v>
      </c>
    </row>
    <row r="2075" spans="2:65" s="606" customFormat="1">
      <c r="B2075" s="605"/>
      <c r="D2075" s="594" t="s">
        <v>205</v>
      </c>
      <c r="E2075" s="607" t="s">
        <v>5</v>
      </c>
      <c r="F2075" s="608" t="s">
        <v>2763</v>
      </c>
      <c r="H2075" s="609">
        <v>-3</v>
      </c>
      <c r="L2075" s="605"/>
      <c r="M2075" s="610"/>
      <c r="N2075" s="611"/>
      <c r="O2075" s="611"/>
      <c r="P2075" s="611"/>
      <c r="Q2075" s="611"/>
      <c r="R2075" s="611"/>
      <c r="S2075" s="611"/>
      <c r="T2075" s="612"/>
      <c r="AT2075" s="607" t="s">
        <v>205</v>
      </c>
      <c r="AU2075" s="607" t="s">
        <v>89</v>
      </c>
      <c r="AV2075" s="606" t="s">
        <v>89</v>
      </c>
      <c r="AW2075" s="606" t="s">
        <v>43</v>
      </c>
      <c r="AX2075" s="606" t="s">
        <v>82</v>
      </c>
      <c r="AY2075" s="607" t="s">
        <v>197</v>
      </c>
    </row>
    <row r="2076" spans="2:65" s="614" customFormat="1">
      <c r="B2076" s="613"/>
      <c r="D2076" s="594" t="s">
        <v>205</v>
      </c>
      <c r="E2076" s="615" t="s">
        <v>5</v>
      </c>
      <c r="F2076" s="616" t="s">
        <v>210</v>
      </c>
      <c r="H2076" s="617">
        <v>1346.0619999999999</v>
      </c>
      <c r="L2076" s="613"/>
      <c r="M2076" s="618"/>
      <c r="N2076" s="619"/>
      <c r="O2076" s="619"/>
      <c r="P2076" s="619"/>
      <c r="Q2076" s="619"/>
      <c r="R2076" s="619"/>
      <c r="S2076" s="619"/>
      <c r="T2076" s="620"/>
      <c r="AT2076" s="615" t="s">
        <v>205</v>
      </c>
      <c r="AU2076" s="615" t="s">
        <v>89</v>
      </c>
      <c r="AV2076" s="614" t="s">
        <v>129</v>
      </c>
      <c r="AW2076" s="614" t="s">
        <v>43</v>
      </c>
      <c r="AX2076" s="614" t="s">
        <v>11</v>
      </c>
      <c r="AY2076" s="615" t="s">
        <v>197</v>
      </c>
    </row>
    <row r="2077" spans="2:65" s="492" customFormat="1" ht="25.5" customHeight="1">
      <c r="B2077" s="493"/>
      <c r="C2077" s="572" t="s">
        <v>3028</v>
      </c>
      <c r="D2077" s="572" t="s">
        <v>199</v>
      </c>
      <c r="E2077" s="573" t="s">
        <v>3029</v>
      </c>
      <c r="F2077" s="574" t="s">
        <v>3030</v>
      </c>
      <c r="G2077" s="575" t="s">
        <v>876</v>
      </c>
      <c r="H2077" s="576">
        <v>105.5</v>
      </c>
      <c r="I2077" s="7"/>
      <c r="J2077" s="577">
        <f>ROUND(I2077*H2077,0)</f>
        <v>0</v>
      </c>
      <c r="K2077" s="574" t="s">
        <v>203</v>
      </c>
      <c r="L2077" s="493"/>
      <c r="M2077" s="578" t="s">
        <v>5</v>
      </c>
      <c r="N2077" s="579" t="s">
        <v>53</v>
      </c>
      <c r="O2077" s="494"/>
      <c r="P2077" s="580">
        <f>O2077*H2077</f>
        <v>0</v>
      </c>
      <c r="Q2077" s="580">
        <v>1.0319999999999999E-2</v>
      </c>
      <c r="R2077" s="580">
        <f>Q2077*H2077</f>
        <v>1.08876</v>
      </c>
      <c r="S2077" s="580">
        <v>0</v>
      </c>
      <c r="T2077" s="581">
        <f>S2077*H2077</f>
        <v>0</v>
      </c>
      <c r="AR2077" s="482" t="s">
        <v>129</v>
      </c>
      <c r="AT2077" s="482" t="s">
        <v>199</v>
      </c>
      <c r="AU2077" s="482" t="s">
        <v>89</v>
      </c>
      <c r="AY2077" s="482" t="s">
        <v>197</v>
      </c>
      <c r="BE2077" s="582">
        <f>IF(N2077="základní",J2077,0)</f>
        <v>0</v>
      </c>
      <c r="BF2077" s="582">
        <f>IF(N2077="snížená",J2077,0)</f>
        <v>0</v>
      </c>
      <c r="BG2077" s="582">
        <f>IF(N2077="zákl. přenesená",J2077,0)</f>
        <v>0</v>
      </c>
      <c r="BH2077" s="582">
        <f>IF(N2077="sníž. přenesená",J2077,0)</f>
        <v>0</v>
      </c>
      <c r="BI2077" s="582">
        <f>IF(N2077="nulová",J2077,0)</f>
        <v>0</v>
      </c>
      <c r="BJ2077" s="482" t="s">
        <v>11</v>
      </c>
      <c r="BK2077" s="582">
        <f>ROUND(I2077*H2077,0)</f>
        <v>0</v>
      </c>
      <c r="BL2077" s="482" t="s">
        <v>129</v>
      </c>
      <c r="BM2077" s="482" t="s">
        <v>3031</v>
      </c>
    </row>
    <row r="2078" spans="2:65" s="599" customFormat="1">
      <c r="B2078" s="598"/>
      <c r="D2078" s="594" t="s">
        <v>205</v>
      </c>
      <c r="E2078" s="600" t="s">
        <v>5</v>
      </c>
      <c r="F2078" s="601" t="s">
        <v>3032</v>
      </c>
      <c r="H2078" s="600" t="s">
        <v>5</v>
      </c>
      <c r="L2078" s="598"/>
      <c r="M2078" s="602"/>
      <c r="N2078" s="603"/>
      <c r="O2078" s="603"/>
      <c r="P2078" s="603"/>
      <c r="Q2078" s="603"/>
      <c r="R2078" s="603"/>
      <c r="S2078" s="603"/>
      <c r="T2078" s="604"/>
      <c r="AT2078" s="600" t="s">
        <v>205</v>
      </c>
      <c r="AU2078" s="600" t="s">
        <v>89</v>
      </c>
      <c r="AV2078" s="599" t="s">
        <v>11</v>
      </c>
      <c r="AW2078" s="599" t="s">
        <v>43</v>
      </c>
      <c r="AX2078" s="599" t="s">
        <v>82</v>
      </c>
      <c r="AY2078" s="600" t="s">
        <v>197</v>
      </c>
    </row>
    <row r="2079" spans="2:65" s="606" customFormat="1">
      <c r="B2079" s="605"/>
      <c r="D2079" s="594" t="s">
        <v>205</v>
      </c>
      <c r="E2079" s="607" t="s">
        <v>5</v>
      </c>
      <c r="F2079" s="608" t="s">
        <v>3033</v>
      </c>
      <c r="H2079" s="609">
        <v>105.5</v>
      </c>
      <c r="L2079" s="605"/>
      <c r="M2079" s="610"/>
      <c r="N2079" s="611"/>
      <c r="O2079" s="611"/>
      <c r="P2079" s="611"/>
      <c r="Q2079" s="611"/>
      <c r="R2079" s="611"/>
      <c r="S2079" s="611"/>
      <c r="T2079" s="612"/>
      <c r="AT2079" s="607" t="s">
        <v>205</v>
      </c>
      <c r="AU2079" s="607" t="s">
        <v>89</v>
      </c>
      <c r="AV2079" s="606" t="s">
        <v>89</v>
      </c>
      <c r="AW2079" s="606" t="s">
        <v>43</v>
      </c>
      <c r="AX2079" s="606" t="s">
        <v>82</v>
      </c>
      <c r="AY2079" s="607" t="s">
        <v>197</v>
      </c>
    </row>
    <row r="2080" spans="2:65" s="614" customFormat="1">
      <c r="B2080" s="613"/>
      <c r="D2080" s="594" t="s">
        <v>205</v>
      </c>
      <c r="E2080" s="615" t="s">
        <v>5</v>
      </c>
      <c r="F2080" s="616" t="s">
        <v>210</v>
      </c>
      <c r="H2080" s="617">
        <v>105.5</v>
      </c>
      <c r="L2080" s="613"/>
      <c r="M2080" s="618"/>
      <c r="N2080" s="619"/>
      <c r="O2080" s="619"/>
      <c r="P2080" s="619"/>
      <c r="Q2080" s="619"/>
      <c r="R2080" s="619"/>
      <c r="S2080" s="619"/>
      <c r="T2080" s="620"/>
      <c r="AT2080" s="615" t="s">
        <v>205</v>
      </c>
      <c r="AU2080" s="615" t="s">
        <v>89</v>
      </c>
      <c r="AV2080" s="614" t="s">
        <v>129</v>
      </c>
      <c r="AW2080" s="614" t="s">
        <v>43</v>
      </c>
      <c r="AX2080" s="614" t="s">
        <v>11</v>
      </c>
      <c r="AY2080" s="615" t="s">
        <v>197</v>
      </c>
    </row>
    <row r="2081" spans="2:65" s="492" customFormat="1" ht="25.5" customHeight="1">
      <c r="B2081" s="493"/>
      <c r="C2081" s="572" t="s">
        <v>3034</v>
      </c>
      <c r="D2081" s="572" t="s">
        <v>199</v>
      </c>
      <c r="E2081" s="573" t="s">
        <v>3035</v>
      </c>
      <c r="F2081" s="574" t="s">
        <v>3036</v>
      </c>
      <c r="G2081" s="575" t="s">
        <v>876</v>
      </c>
      <c r="H2081" s="576">
        <v>191.9</v>
      </c>
      <c r="I2081" s="7"/>
      <c r="J2081" s="577">
        <f>ROUND(I2081*H2081,0)</f>
        <v>0</v>
      </c>
      <c r="K2081" s="574" t="s">
        <v>203</v>
      </c>
      <c r="L2081" s="493"/>
      <c r="M2081" s="578" t="s">
        <v>5</v>
      </c>
      <c r="N2081" s="579" t="s">
        <v>53</v>
      </c>
      <c r="O2081" s="494"/>
      <c r="P2081" s="580">
        <f>O2081*H2081</f>
        <v>0</v>
      </c>
      <c r="Q2081" s="580">
        <v>2.0650000000000002E-2</v>
      </c>
      <c r="R2081" s="580">
        <f>Q2081*H2081</f>
        <v>3.9627350000000003</v>
      </c>
      <c r="S2081" s="580">
        <v>0</v>
      </c>
      <c r="T2081" s="581">
        <f>S2081*H2081</f>
        <v>0</v>
      </c>
      <c r="AR2081" s="482" t="s">
        <v>129</v>
      </c>
      <c r="AT2081" s="482" t="s">
        <v>199</v>
      </c>
      <c r="AU2081" s="482" t="s">
        <v>89</v>
      </c>
      <c r="AY2081" s="482" t="s">
        <v>197</v>
      </c>
      <c r="BE2081" s="582">
        <f>IF(N2081="základní",J2081,0)</f>
        <v>0</v>
      </c>
      <c r="BF2081" s="582">
        <f>IF(N2081="snížená",J2081,0)</f>
        <v>0</v>
      </c>
      <c r="BG2081" s="582">
        <f>IF(N2081="zákl. přenesená",J2081,0)</f>
        <v>0</v>
      </c>
      <c r="BH2081" s="582">
        <f>IF(N2081="sníž. přenesená",J2081,0)</f>
        <v>0</v>
      </c>
      <c r="BI2081" s="582">
        <f>IF(N2081="nulová",J2081,0)</f>
        <v>0</v>
      </c>
      <c r="BJ2081" s="482" t="s">
        <v>11</v>
      </c>
      <c r="BK2081" s="582">
        <f>ROUND(I2081*H2081,0)</f>
        <v>0</v>
      </c>
      <c r="BL2081" s="482" t="s">
        <v>129</v>
      </c>
      <c r="BM2081" s="482" t="s">
        <v>3037</v>
      </c>
    </row>
    <row r="2082" spans="2:65" s="599" customFormat="1">
      <c r="B2082" s="598"/>
      <c r="D2082" s="594" t="s">
        <v>205</v>
      </c>
      <c r="E2082" s="600" t="s">
        <v>5</v>
      </c>
      <c r="F2082" s="601" t="s">
        <v>3032</v>
      </c>
      <c r="H2082" s="600" t="s">
        <v>5</v>
      </c>
      <c r="L2082" s="598"/>
      <c r="M2082" s="602"/>
      <c r="N2082" s="603"/>
      <c r="O2082" s="603"/>
      <c r="P2082" s="603"/>
      <c r="Q2082" s="603"/>
      <c r="R2082" s="603"/>
      <c r="S2082" s="603"/>
      <c r="T2082" s="604"/>
      <c r="AT2082" s="600" t="s">
        <v>205</v>
      </c>
      <c r="AU2082" s="600" t="s">
        <v>89</v>
      </c>
      <c r="AV2082" s="599" t="s">
        <v>11</v>
      </c>
      <c r="AW2082" s="599" t="s">
        <v>43</v>
      </c>
      <c r="AX2082" s="599" t="s">
        <v>82</v>
      </c>
      <c r="AY2082" s="600" t="s">
        <v>197</v>
      </c>
    </row>
    <row r="2083" spans="2:65" s="606" customFormat="1">
      <c r="B2083" s="605"/>
      <c r="D2083" s="594" t="s">
        <v>205</v>
      </c>
      <c r="E2083" s="607" t="s">
        <v>5</v>
      </c>
      <c r="F2083" s="608" t="s">
        <v>3038</v>
      </c>
      <c r="H2083" s="609">
        <v>143.5</v>
      </c>
      <c r="L2083" s="605"/>
      <c r="M2083" s="610"/>
      <c r="N2083" s="611"/>
      <c r="O2083" s="611"/>
      <c r="P2083" s="611"/>
      <c r="Q2083" s="611"/>
      <c r="R2083" s="611"/>
      <c r="S2083" s="611"/>
      <c r="T2083" s="612"/>
      <c r="AT2083" s="607" t="s">
        <v>205</v>
      </c>
      <c r="AU2083" s="607" t="s">
        <v>89</v>
      </c>
      <c r="AV2083" s="606" t="s">
        <v>89</v>
      </c>
      <c r="AW2083" s="606" t="s">
        <v>43</v>
      </c>
      <c r="AX2083" s="606" t="s">
        <v>82</v>
      </c>
      <c r="AY2083" s="607" t="s">
        <v>197</v>
      </c>
    </row>
    <row r="2084" spans="2:65" s="606" customFormat="1">
      <c r="B2084" s="605"/>
      <c r="D2084" s="594" t="s">
        <v>205</v>
      </c>
      <c r="E2084" s="607" t="s">
        <v>5</v>
      </c>
      <c r="F2084" s="608" t="s">
        <v>3039</v>
      </c>
      <c r="H2084" s="609">
        <v>39.9</v>
      </c>
      <c r="L2084" s="605"/>
      <c r="M2084" s="610"/>
      <c r="N2084" s="611"/>
      <c r="O2084" s="611"/>
      <c r="P2084" s="611"/>
      <c r="Q2084" s="611"/>
      <c r="R2084" s="611"/>
      <c r="S2084" s="611"/>
      <c r="T2084" s="612"/>
      <c r="AT2084" s="607" t="s">
        <v>205</v>
      </c>
      <c r="AU2084" s="607" t="s">
        <v>89</v>
      </c>
      <c r="AV2084" s="606" t="s">
        <v>89</v>
      </c>
      <c r="AW2084" s="606" t="s">
        <v>43</v>
      </c>
      <c r="AX2084" s="606" t="s">
        <v>82</v>
      </c>
      <c r="AY2084" s="607" t="s">
        <v>197</v>
      </c>
    </row>
    <row r="2085" spans="2:65" s="606" customFormat="1">
      <c r="B2085" s="605"/>
      <c r="D2085" s="594" t="s">
        <v>205</v>
      </c>
      <c r="E2085" s="607" t="s">
        <v>5</v>
      </c>
      <c r="F2085" s="608" t="s">
        <v>3040</v>
      </c>
      <c r="H2085" s="609">
        <v>8.5</v>
      </c>
      <c r="L2085" s="605"/>
      <c r="M2085" s="610"/>
      <c r="N2085" s="611"/>
      <c r="O2085" s="611"/>
      <c r="P2085" s="611"/>
      <c r="Q2085" s="611"/>
      <c r="R2085" s="611"/>
      <c r="S2085" s="611"/>
      <c r="T2085" s="612"/>
      <c r="AT2085" s="607" t="s">
        <v>205</v>
      </c>
      <c r="AU2085" s="607" t="s">
        <v>89</v>
      </c>
      <c r="AV2085" s="606" t="s">
        <v>89</v>
      </c>
      <c r="AW2085" s="606" t="s">
        <v>43</v>
      </c>
      <c r="AX2085" s="606" t="s">
        <v>82</v>
      </c>
      <c r="AY2085" s="607" t="s">
        <v>197</v>
      </c>
    </row>
    <row r="2086" spans="2:65" s="614" customFormat="1">
      <c r="B2086" s="613"/>
      <c r="D2086" s="594" t="s">
        <v>205</v>
      </c>
      <c r="E2086" s="615" t="s">
        <v>5</v>
      </c>
      <c r="F2086" s="616" t="s">
        <v>210</v>
      </c>
      <c r="H2086" s="617">
        <v>191.9</v>
      </c>
      <c r="L2086" s="613"/>
      <c r="M2086" s="618"/>
      <c r="N2086" s="619"/>
      <c r="O2086" s="619"/>
      <c r="P2086" s="619"/>
      <c r="Q2086" s="619"/>
      <c r="R2086" s="619"/>
      <c r="S2086" s="619"/>
      <c r="T2086" s="620"/>
      <c r="AT2086" s="615" t="s">
        <v>205</v>
      </c>
      <c r="AU2086" s="615" t="s">
        <v>89</v>
      </c>
      <c r="AV2086" s="614" t="s">
        <v>129</v>
      </c>
      <c r="AW2086" s="614" t="s">
        <v>43</v>
      </c>
      <c r="AX2086" s="614" t="s">
        <v>11</v>
      </c>
      <c r="AY2086" s="615" t="s">
        <v>197</v>
      </c>
    </row>
    <row r="2087" spans="2:65" s="492" customFormat="1" ht="25.5" customHeight="1">
      <c r="B2087" s="493"/>
      <c r="C2087" s="572" t="s">
        <v>3041</v>
      </c>
      <c r="D2087" s="572" t="s">
        <v>199</v>
      </c>
      <c r="E2087" s="573" t="s">
        <v>3042</v>
      </c>
      <c r="F2087" s="574" t="s">
        <v>3043</v>
      </c>
      <c r="G2087" s="575" t="s">
        <v>290</v>
      </c>
      <c r="H2087" s="576">
        <v>315.71199999999999</v>
      </c>
      <c r="I2087" s="7"/>
      <c r="J2087" s="577">
        <f>ROUND(I2087*H2087,0)</f>
        <v>0</v>
      </c>
      <c r="K2087" s="574" t="s">
        <v>203</v>
      </c>
      <c r="L2087" s="493"/>
      <c r="M2087" s="578" t="s">
        <v>5</v>
      </c>
      <c r="N2087" s="579" t="s">
        <v>53</v>
      </c>
      <c r="O2087" s="494"/>
      <c r="P2087" s="580">
        <f>O2087*H2087</f>
        <v>0</v>
      </c>
      <c r="Q2087" s="580">
        <v>1.2E-4</v>
      </c>
      <c r="R2087" s="580">
        <f>Q2087*H2087</f>
        <v>3.7885439999999999E-2</v>
      </c>
      <c r="S2087" s="580">
        <v>0</v>
      </c>
      <c r="T2087" s="581">
        <f>S2087*H2087</f>
        <v>0</v>
      </c>
      <c r="AR2087" s="482" t="s">
        <v>129</v>
      </c>
      <c r="AT2087" s="482" t="s">
        <v>199</v>
      </c>
      <c r="AU2087" s="482" t="s">
        <v>89</v>
      </c>
      <c r="AY2087" s="482" t="s">
        <v>197</v>
      </c>
      <c r="BE2087" s="582">
        <f>IF(N2087="základní",J2087,0)</f>
        <v>0</v>
      </c>
      <c r="BF2087" s="582">
        <f>IF(N2087="snížená",J2087,0)</f>
        <v>0</v>
      </c>
      <c r="BG2087" s="582">
        <f>IF(N2087="zákl. přenesená",J2087,0)</f>
        <v>0</v>
      </c>
      <c r="BH2087" s="582">
        <f>IF(N2087="sníž. přenesená",J2087,0)</f>
        <v>0</v>
      </c>
      <c r="BI2087" s="582">
        <f>IF(N2087="nulová",J2087,0)</f>
        <v>0</v>
      </c>
      <c r="BJ2087" s="482" t="s">
        <v>11</v>
      </c>
      <c r="BK2087" s="582">
        <f>ROUND(I2087*H2087,0)</f>
        <v>0</v>
      </c>
      <c r="BL2087" s="482" t="s">
        <v>129</v>
      </c>
      <c r="BM2087" s="482" t="s">
        <v>3044</v>
      </c>
    </row>
    <row r="2088" spans="2:65" s="599" customFormat="1">
      <c r="B2088" s="598"/>
      <c r="D2088" s="594" t="s">
        <v>205</v>
      </c>
      <c r="E2088" s="600" t="s">
        <v>5</v>
      </c>
      <c r="F2088" s="601" t="s">
        <v>2742</v>
      </c>
      <c r="H2088" s="600" t="s">
        <v>5</v>
      </c>
      <c r="L2088" s="598"/>
      <c r="M2088" s="602"/>
      <c r="N2088" s="603"/>
      <c r="O2088" s="603"/>
      <c r="P2088" s="603"/>
      <c r="Q2088" s="603"/>
      <c r="R2088" s="603"/>
      <c r="S2088" s="603"/>
      <c r="T2088" s="604"/>
      <c r="AT2088" s="600" t="s">
        <v>205</v>
      </c>
      <c r="AU2088" s="600" t="s">
        <v>89</v>
      </c>
      <c r="AV2088" s="599" t="s">
        <v>11</v>
      </c>
      <c r="AW2088" s="599" t="s">
        <v>43</v>
      </c>
      <c r="AX2088" s="599" t="s">
        <v>82</v>
      </c>
      <c r="AY2088" s="600" t="s">
        <v>197</v>
      </c>
    </row>
    <row r="2089" spans="2:65" s="606" customFormat="1">
      <c r="B2089" s="605"/>
      <c r="D2089" s="594" t="s">
        <v>205</v>
      </c>
      <c r="E2089" s="607" t="s">
        <v>5</v>
      </c>
      <c r="F2089" s="608" t="s">
        <v>2826</v>
      </c>
      <c r="H2089" s="609">
        <v>20.25</v>
      </c>
      <c r="L2089" s="605"/>
      <c r="M2089" s="610"/>
      <c r="N2089" s="611"/>
      <c r="O2089" s="611"/>
      <c r="P2089" s="611"/>
      <c r="Q2089" s="611"/>
      <c r="R2089" s="611"/>
      <c r="S2089" s="611"/>
      <c r="T2089" s="612"/>
      <c r="AT2089" s="607" t="s">
        <v>205</v>
      </c>
      <c r="AU2089" s="607" t="s">
        <v>89</v>
      </c>
      <c r="AV2089" s="606" t="s">
        <v>89</v>
      </c>
      <c r="AW2089" s="606" t="s">
        <v>43</v>
      </c>
      <c r="AX2089" s="606" t="s">
        <v>82</v>
      </c>
      <c r="AY2089" s="607" t="s">
        <v>197</v>
      </c>
    </row>
    <row r="2090" spans="2:65" s="606" customFormat="1">
      <c r="B2090" s="605"/>
      <c r="D2090" s="594" t="s">
        <v>205</v>
      </c>
      <c r="E2090" s="607" t="s">
        <v>5</v>
      </c>
      <c r="F2090" s="608" t="s">
        <v>2827</v>
      </c>
      <c r="H2090" s="609">
        <v>5.88</v>
      </c>
      <c r="L2090" s="605"/>
      <c r="M2090" s="610"/>
      <c r="N2090" s="611"/>
      <c r="O2090" s="611"/>
      <c r="P2090" s="611"/>
      <c r="Q2090" s="611"/>
      <c r="R2090" s="611"/>
      <c r="S2090" s="611"/>
      <c r="T2090" s="612"/>
      <c r="AT2090" s="607" t="s">
        <v>205</v>
      </c>
      <c r="AU2090" s="607" t="s">
        <v>89</v>
      </c>
      <c r="AV2090" s="606" t="s">
        <v>89</v>
      </c>
      <c r="AW2090" s="606" t="s">
        <v>43</v>
      </c>
      <c r="AX2090" s="606" t="s">
        <v>82</v>
      </c>
      <c r="AY2090" s="607" t="s">
        <v>197</v>
      </c>
    </row>
    <row r="2091" spans="2:65" s="606" customFormat="1">
      <c r="B2091" s="605"/>
      <c r="D2091" s="594" t="s">
        <v>205</v>
      </c>
      <c r="E2091" s="607" t="s">
        <v>5</v>
      </c>
      <c r="F2091" s="608" t="s">
        <v>2828</v>
      </c>
      <c r="H2091" s="609">
        <v>143.1</v>
      </c>
      <c r="L2091" s="605"/>
      <c r="M2091" s="610"/>
      <c r="N2091" s="611"/>
      <c r="O2091" s="611"/>
      <c r="P2091" s="611"/>
      <c r="Q2091" s="611"/>
      <c r="R2091" s="611"/>
      <c r="S2091" s="611"/>
      <c r="T2091" s="612"/>
      <c r="AT2091" s="607" t="s">
        <v>205</v>
      </c>
      <c r="AU2091" s="607" t="s">
        <v>89</v>
      </c>
      <c r="AV2091" s="606" t="s">
        <v>89</v>
      </c>
      <c r="AW2091" s="606" t="s">
        <v>43</v>
      </c>
      <c r="AX2091" s="606" t="s">
        <v>82</v>
      </c>
      <c r="AY2091" s="607" t="s">
        <v>197</v>
      </c>
    </row>
    <row r="2092" spans="2:65" s="606" customFormat="1">
      <c r="B2092" s="605"/>
      <c r="D2092" s="594" t="s">
        <v>205</v>
      </c>
      <c r="E2092" s="607" t="s">
        <v>5</v>
      </c>
      <c r="F2092" s="608" t="s">
        <v>2829</v>
      </c>
      <c r="H2092" s="609">
        <v>37.44</v>
      </c>
      <c r="L2092" s="605"/>
      <c r="M2092" s="610"/>
      <c r="N2092" s="611"/>
      <c r="O2092" s="611"/>
      <c r="P2092" s="611"/>
      <c r="Q2092" s="611"/>
      <c r="R2092" s="611"/>
      <c r="S2092" s="611"/>
      <c r="T2092" s="612"/>
      <c r="AT2092" s="607" t="s">
        <v>205</v>
      </c>
      <c r="AU2092" s="607" t="s">
        <v>89</v>
      </c>
      <c r="AV2092" s="606" t="s">
        <v>89</v>
      </c>
      <c r="AW2092" s="606" t="s">
        <v>43</v>
      </c>
      <c r="AX2092" s="606" t="s">
        <v>82</v>
      </c>
      <c r="AY2092" s="607" t="s">
        <v>197</v>
      </c>
    </row>
    <row r="2093" spans="2:65" s="606" customFormat="1">
      <c r="B2093" s="605"/>
      <c r="D2093" s="594" t="s">
        <v>205</v>
      </c>
      <c r="E2093" s="607" t="s">
        <v>5</v>
      </c>
      <c r="F2093" s="608" t="s">
        <v>2830</v>
      </c>
      <c r="H2093" s="609">
        <v>34.4</v>
      </c>
      <c r="L2093" s="605"/>
      <c r="M2093" s="610"/>
      <c r="N2093" s="611"/>
      <c r="O2093" s="611"/>
      <c r="P2093" s="611"/>
      <c r="Q2093" s="611"/>
      <c r="R2093" s="611"/>
      <c r="S2093" s="611"/>
      <c r="T2093" s="612"/>
      <c r="AT2093" s="607" t="s">
        <v>205</v>
      </c>
      <c r="AU2093" s="607" t="s">
        <v>89</v>
      </c>
      <c r="AV2093" s="606" t="s">
        <v>89</v>
      </c>
      <c r="AW2093" s="606" t="s">
        <v>43</v>
      </c>
      <c r="AX2093" s="606" t="s">
        <v>82</v>
      </c>
      <c r="AY2093" s="607" t="s">
        <v>197</v>
      </c>
    </row>
    <row r="2094" spans="2:65" s="606" customFormat="1">
      <c r="B2094" s="605"/>
      <c r="D2094" s="594" t="s">
        <v>205</v>
      </c>
      <c r="E2094" s="607" t="s">
        <v>5</v>
      </c>
      <c r="F2094" s="608" t="s">
        <v>2831</v>
      </c>
      <c r="H2094" s="609">
        <v>12.96</v>
      </c>
      <c r="L2094" s="605"/>
      <c r="M2094" s="610"/>
      <c r="N2094" s="611"/>
      <c r="O2094" s="611"/>
      <c r="P2094" s="611"/>
      <c r="Q2094" s="611"/>
      <c r="R2094" s="611"/>
      <c r="S2094" s="611"/>
      <c r="T2094" s="612"/>
      <c r="AT2094" s="607" t="s">
        <v>205</v>
      </c>
      <c r="AU2094" s="607" t="s">
        <v>89</v>
      </c>
      <c r="AV2094" s="606" t="s">
        <v>89</v>
      </c>
      <c r="AW2094" s="606" t="s">
        <v>43</v>
      </c>
      <c r="AX2094" s="606" t="s">
        <v>82</v>
      </c>
      <c r="AY2094" s="607" t="s">
        <v>197</v>
      </c>
    </row>
    <row r="2095" spans="2:65" s="606" customFormat="1">
      <c r="B2095" s="605"/>
      <c r="D2095" s="594" t="s">
        <v>205</v>
      </c>
      <c r="E2095" s="607" t="s">
        <v>5</v>
      </c>
      <c r="F2095" s="608" t="s">
        <v>2832</v>
      </c>
      <c r="H2095" s="609">
        <v>4.6879999999999997</v>
      </c>
      <c r="L2095" s="605"/>
      <c r="M2095" s="610"/>
      <c r="N2095" s="611"/>
      <c r="O2095" s="611"/>
      <c r="P2095" s="611"/>
      <c r="Q2095" s="611"/>
      <c r="R2095" s="611"/>
      <c r="S2095" s="611"/>
      <c r="T2095" s="612"/>
      <c r="AT2095" s="607" t="s">
        <v>205</v>
      </c>
      <c r="AU2095" s="607" t="s">
        <v>89</v>
      </c>
      <c r="AV2095" s="606" t="s">
        <v>89</v>
      </c>
      <c r="AW2095" s="606" t="s">
        <v>43</v>
      </c>
      <c r="AX2095" s="606" t="s">
        <v>82</v>
      </c>
      <c r="AY2095" s="607" t="s">
        <v>197</v>
      </c>
    </row>
    <row r="2096" spans="2:65" s="606" customFormat="1">
      <c r="B2096" s="605"/>
      <c r="D2096" s="594" t="s">
        <v>205</v>
      </c>
      <c r="E2096" s="607" t="s">
        <v>5</v>
      </c>
      <c r="F2096" s="608" t="s">
        <v>2833</v>
      </c>
      <c r="H2096" s="609">
        <v>7.2</v>
      </c>
      <c r="L2096" s="605"/>
      <c r="M2096" s="610"/>
      <c r="N2096" s="611"/>
      <c r="O2096" s="611"/>
      <c r="P2096" s="611"/>
      <c r="Q2096" s="611"/>
      <c r="R2096" s="611"/>
      <c r="S2096" s="611"/>
      <c r="T2096" s="612"/>
      <c r="AT2096" s="607" t="s">
        <v>205</v>
      </c>
      <c r="AU2096" s="607" t="s">
        <v>89</v>
      </c>
      <c r="AV2096" s="606" t="s">
        <v>89</v>
      </c>
      <c r="AW2096" s="606" t="s">
        <v>43</v>
      </c>
      <c r="AX2096" s="606" t="s">
        <v>82</v>
      </c>
      <c r="AY2096" s="607" t="s">
        <v>197</v>
      </c>
    </row>
    <row r="2097" spans="2:51" s="606" customFormat="1">
      <c r="B2097" s="605"/>
      <c r="D2097" s="594" t="s">
        <v>205</v>
      </c>
      <c r="E2097" s="607" t="s">
        <v>5</v>
      </c>
      <c r="F2097" s="608" t="s">
        <v>2834</v>
      </c>
      <c r="H2097" s="609">
        <v>3.6</v>
      </c>
      <c r="L2097" s="605"/>
      <c r="M2097" s="610"/>
      <c r="N2097" s="611"/>
      <c r="O2097" s="611"/>
      <c r="P2097" s="611"/>
      <c r="Q2097" s="611"/>
      <c r="R2097" s="611"/>
      <c r="S2097" s="611"/>
      <c r="T2097" s="612"/>
      <c r="AT2097" s="607" t="s">
        <v>205</v>
      </c>
      <c r="AU2097" s="607" t="s">
        <v>89</v>
      </c>
      <c r="AV2097" s="606" t="s">
        <v>89</v>
      </c>
      <c r="AW2097" s="606" t="s">
        <v>43</v>
      </c>
      <c r="AX2097" s="606" t="s">
        <v>82</v>
      </c>
      <c r="AY2097" s="607" t="s">
        <v>197</v>
      </c>
    </row>
    <row r="2098" spans="2:51" s="606" customFormat="1">
      <c r="B2098" s="605"/>
      <c r="D2098" s="594" t="s">
        <v>205</v>
      </c>
      <c r="E2098" s="607" t="s">
        <v>5</v>
      </c>
      <c r="F2098" s="608" t="s">
        <v>2835</v>
      </c>
      <c r="H2098" s="609">
        <v>8.8000000000000007</v>
      </c>
      <c r="L2098" s="605"/>
      <c r="M2098" s="610"/>
      <c r="N2098" s="611"/>
      <c r="O2098" s="611"/>
      <c r="P2098" s="611"/>
      <c r="Q2098" s="611"/>
      <c r="R2098" s="611"/>
      <c r="S2098" s="611"/>
      <c r="T2098" s="612"/>
      <c r="AT2098" s="607" t="s">
        <v>205</v>
      </c>
      <c r="AU2098" s="607" t="s">
        <v>89</v>
      </c>
      <c r="AV2098" s="606" t="s">
        <v>89</v>
      </c>
      <c r="AW2098" s="606" t="s">
        <v>43</v>
      </c>
      <c r="AX2098" s="606" t="s">
        <v>82</v>
      </c>
      <c r="AY2098" s="607" t="s">
        <v>197</v>
      </c>
    </row>
    <row r="2099" spans="2:51" s="606" customFormat="1">
      <c r="B2099" s="605"/>
      <c r="D2099" s="594" t="s">
        <v>205</v>
      </c>
      <c r="E2099" s="607" t="s">
        <v>5</v>
      </c>
      <c r="F2099" s="608" t="s">
        <v>2836</v>
      </c>
      <c r="H2099" s="609">
        <v>3.6</v>
      </c>
      <c r="L2099" s="605"/>
      <c r="M2099" s="610"/>
      <c r="N2099" s="611"/>
      <c r="O2099" s="611"/>
      <c r="P2099" s="611"/>
      <c r="Q2099" s="611"/>
      <c r="R2099" s="611"/>
      <c r="S2099" s="611"/>
      <c r="T2099" s="612"/>
      <c r="AT2099" s="607" t="s">
        <v>205</v>
      </c>
      <c r="AU2099" s="607" t="s">
        <v>89</v>
      </c>
      <c r="AV2099" s="606" t="s">
        <v>89</v>
      </c>
      <c r="AW2099" s="606" t="s">
        <v>43</v>
      </c>
      <c r="AX2099" s="606" t="s">
        <v>82</v>
      </c>
      <c r="AY2099" s="607" t="s">
        <v>197</v>
      </c>
    </row>
    <row r="2100" spans="2:51" s="606" customFormat="1">
      <c r="B2100" s="605"/>
      <c r="D2100" s="594" t="s">
        <v>205</v>
      </c>
      <c r="E2100" s="607" t="s">
        <v>5</v>
      </c>
      <c r="F2100" s="608" t="s">
        <v>2837</v>
      </c>
      <c r="H2100" s="609">
        <v>5</v>
      </c>
      <c r="L2100" s="605"/>
      <c r="M2100" s="610"/>
      <c r="N2100" s="611"/>
      <c r="O2100" s="611"/>
      <c r="P2100" s="611"/>
      <c r="Q2100" s="611"/>
      <c r="R2100" s="611"/>
      <c r="S2100" s="611"/>
      <c r="T2100" s="612"/>
      <c r="AT2100" s="607" t="s">
        <v>205</v>
      </c>
      <c r="AU2100" s="607" t="s">
        <v>89</v>
      </c>
      <c r="AV2100" s="606" t="s">
        <v>89</v>
      </c>
      <c r="AW2100" s="606" t="s">
        <v>43</v>
      </c>
      <c r="AX2100" s="606" t="s">
        <v>82</v>
      </c>
      <c r="AY2100" s="607" t="s">
        <v>197</v>
      </c>
    </row>
    <row r="2101" spans="2:51" s="606" customFormat="1">
      <c r="B2101" s="605"/>
      <c r="D2101" s="594" t="s">
        <v>205</v>
      </c>
      <c r="E2101" s="607" t="s">
        <v>5</v>
      </c>
      <c r="F2101" s="608" t="s">
        <v>2838</v>
      </c>
      <c r="H2101" s="609">
        <v>5</v>
      </c>
      <c r="L2101" s="605"/>
      <c r="M2101" s="610"/>
      <c r="N2101" s="611"/>
      <c r="O2101" s="611"/>
      <c r="P2101" s="611"/>
      <c r="Q2101" s="611"/>
      <c r="R2101" s="611"/>
      <c r="S2101" s="611"/>
      <c r="T2101" s="612"/>
      <c r="AT2101" s="607" t="s">
        <v>205</v>
      </c>
      <c r="AU2101" s="607" t="s">
        <v>89</v>
      </c>
      <c r="AV2101" s="606" t="s">
        <v>89</v>
      </c>
      <c r="AW2101" s="606" t="s">
        <v>43</v>
      </c>
      <c r="AX2101" s="606" t="s">
        <v>82</v>
      </c>
      <c r="AY2101" s="607" t="s">
        <v>197</v>
      </c>
    </row>
    <row r="2102" spans="2:51" s="606" customFormat="1">
      <c r="B2102" s="605"/>
      <c r="D2102" s="594" t="s">
        <v>205</v>
      </c>
      <c r="E2102" s="607" t="s">
        <v>5</v>
      </c>
      <c r="F2102" s="608" t="s">
        <v>2839</v>
      </c>
      <c r="H2102" s="609">
        <v>3.5</v>
      </c>
      <c r="L2102" s="605"/>
      <c r="M2102" s="610"/>
      <c r="N2102" s="611"/>
      <c r="O2102" s="611"/>
      <c r="P2102" s="611"/>
      <c r="Q2102" s="611"/>
      <c r="R2102" s="611"/>
      <c r="S2102" s="611"/>
      <c r="T2102" s="612"/>
      <c r="AT2102" s="607" t="s">
        <v>205</v>
      </c>
      <c r="AU2102" s="607" t="s">
        <v>89</v>
      </c>
      <c r="AV2102" s="606" t="s">
        <v>89</v>
      </c>
      <c r="AW2102" s="606" t="s">
        <v>43</v>
      </c>
      <c r="AX2102" s="606" t="s">
        <v>82</v>
      </c>
      <c r="AY2102" s="607" t="s">
        <v>197</v>
      </c>
    </row>
    <row r="2103" spans="2:51" s="606" customFormat="1">
      <c r="B2103" s="605"/>
      <c r="D2103" s="594" t="s">
        <v>205</v>
      </c>
      <c r="E2103" s="607" t="s">
        <v>5</v>
      </c>
      <c r="F2103" s="608" t="s">
        <v>2840</v>
      </c>
      <c r="H2103" s="609">
        <v>3</v>
      </c>
      <c r="L2103" s="605"/>
      <c r="M2103" s="610"/>
      <c r="N2103" s="611"/>
      <c r="O2103" s="611"/>
      <c r="P2103" s="611"/>
      <c r="Q2103" s="611"/>
      <c r="R2103" s="611"/>
      <c r="S2103" s="611"/>
      <c r="T2103" s="612"/>
      <c r="AT2103" s="607" t="s">
        <v>205</v>
      </c>
      <c r="AU2103" s="607" t="s">
        <v>89</v>
      </c>
      <c r="AV2103" s="606" t="s">
        <v>89</v>
      </c>
      <c r="AW2103" s="606" t="s">
        <v>43</v>
      </c>
      <c r="AX2103" s="606" t="s">
        <v>82</v>
      </c>
      <c r="AY2103" s="607" t="s">
        <v>197</v>
      </c>
    </row>
    <row r="2104" spans="2:51" s="606" customFormat="1">
      <c r="B2104" s="605"/>
      <c r="D2104" s="594" t="s">
        <v>205</v>
      </c>
      <c r="E2104" s="607" t="s">
        <v>5</v>
      </c>
      <c r="F2104" s="608" t="s">
        <v>2841</v>
      </c>
      <c r="H2104" s="609">
        <v>3.125</v>
      </c>
      <c r="L2104" s="605"/>
      <c r="M2104" s="610"/>
      <c r="N2104" s="611"/>
      <c r="O2104" s="611"/>
      <c r="P2104" s="611"/>
      <c r="Q2104" s="611"/>
      <c r="R2104" s="611"/>
      <c r="S2104" s="611"/>
      <c r="T2104" s="612"/>
      <c r="AT2104" s="607" t="s">
        <v>205</v>
      </c>
      <c r="AU2104" s="607" t="s">
        <v>89</v>
      </c>
      <c r="AV2104" s="606" t="s">
        <v>89</v>
      </c>
      <c r="AW2104" s="606" t="s">
        <v>43</v>
      </c>
      <c r="AX2104" s="606" t="s">
        <v>82</v>
      </c>
      <c r="AY2104" s="607" t="s">
        <v>197</v>
      </c>
    </row>
    <row r="2105" spans="2:51" s="606" customFormat="1">
      <c r="B2105" s="605"/>
      <c r="D2105" s="594" t="s">
        <v>205</v>
      </c>
      <c r="E2105" s="607" t="s">
        <v>5</v>
      </c>
      <c r="F2105" s="608" t="s">
        <v>2842</v>
      </c>
      <c r="H2105" s="609">
        <v>2.5</v>
      </c>
      <c r="L2105" s="605"/>
      <c r="M2105" s="610"/>
      <c r="N2105" s="611"/>
      <c r="O2105" s="611"/>
      <c r="P2105" s="611"/>
      <c r="Q2105" s="611"/>
      <c r="R2105" s="611"/>
      <c r="S2105" s="611"/>
      <c r="T2105" s="612"/>
      <c r="AT2105" s="607" t="s">
        <v>205</v>
      </c>
      <c r="AU2105" s="607" t="s">
        <v>89</v>
      </c>
      <c r="AV2105" s="606" t="s">
        <v>89</v>
      </c>
      <c r="AW2105" s="606" t="s">
        <v>43</v>
      </c>
      <c r="AX2105" s="606" t="s">
        <v>82</v>
      </c>
      <c r="AY2105" s="607" t="s">
        <v>197</v>
      </c>
    </row>
    <row r="2106" spans="2:51" s="606" customFormat="1">
      <c r="B2106" s="605"/>
      <c r="D2106" s="594" t="s">
        <v>205</v>
      </c>
      <c r="E2106" s="607" t="s">
        <v>5</v>
      </c>
      <c r="F2106" s="608" t="s">
        <v>2843</v>
      </c>
      <c r="H2106" s="609">
        <v>3</v>
      </c>
      <c r="L2106" s="605"/>
      <c r="M2106" s="610"/>
      <c r="N2106" s="611"/>
      <c r="O2106" s="611"/>
      <c r="P2106" s="611"/>
      <c r="Q2106" s="611"/>
      <c r="R2106" s="611"/>
      <c r="S2106" s="611"/>
      <c r="T2106" s="612"/>
      <c r="AT2106" s="607" t="s">
        <v>205</v>
      </c>
      <c r="AU2106" s="607" t="s">
        <v>89</v>
      </c>
      <c r="AV2106" s="606" t="s">
        <v>89</v>
      </c>
      <c r="AW2106" s="606" t="s">
        <v>43</v>
      </c>
      <c r="AX2106" s="606" t="s">
        <v>82</v>
      </c>
      <c r="AY2106" s="607" t="s">
        <v>197</v>
      </c>
    </row>
    <row r="2107" spans="2:51" s="606" customFormat="1">
      <c r="B2107" s="605"/>
      <c r="D2107" s="594" t="s">
        <v>205</v>
      </c>
      <c r="E2107" s="607" t="s">
        <v>5</v>
      </c>
      <c r="F2107" s="608" t="s">
        <v>2844</v>
      </c>
      <c r="H2107" s="609">
        <v>1.0940000000000001</v>
      </c>
      <c r="L2107" s="605"/>
      <c r="M2107" s="610"/>
      <c r="N2107" s="611"/>
      <c r="O2107" s="611"/>
      <c r="P2107" s="611"/>
      <c r="Q2107" s="611"/>
      <c r="R2107" s="611"/>
      <c r="S2107" s="611"/>
      <c r="T2107" s="612"/>
      <c r="AT2107" s="607" t="s">
        <v>205</v>
      </c>
      <c r="AU2107" s="607" t="s">
        <v>89</v>
      </c>
      <c r="AV2107" s="606" t="s">
        <v>89</v>
      </c>
      <c r="AW2107" s="606" t="s">
        <v>43</v>
      </c>
      <c r="AX2107" s="606" t="s">
        <v>82</v>
      </c>
      <c r="AY2107" s="607" t="s">
        <v>197</v>
      </c>
    </row>
    <row r="2108" spans="2:51" s="606" customFormat="1">
      <c r="B2108" s="605"/>
      <c r="D2108" s="594" t="s">
        <v>205</v>
      </c>
      <c r="E2108" s="607" t="s">
        <v>5</v>
      </c>
      <c r="F2108" s="608" t="s">
        <v>2845</v>
      </c>
      <c r="H2108" s="609">
        <v>1.125</v>
      </c>
      <c r="L2108" s="605"/>
      <c r="M2108" s="610"/>
      <c r="N2108" s="611"/>
      <c r="O2108" s="611"/>
      <c r="P2108" s="611"/>
      <c r="Q2108" s="611"/>
      <c r="R2108" s="611"/>
      <c r="S2108" s="611"/>
      <c r="T2108" s="612"/>
      <c r="AT2108" s="607" t="s">
        <v>205</v>
      </c>
      <c r="AU2108" s="607" t="s">
        <v>89</v>
      </c>
      <c r="AV2108" s="606" t="s">
        <v>89</v>
      </c>
      <c r="AW2108" s="606" t="s">
        <v>43</v>
      </c>
      <c r="AX2108" s="606" t="s">
        <v>82</v>
      </c>
      <c r="AY2108" s="607" t="s">
        <v>197</v>
      </c>
    </row>
    <row r="2109" spans="2:51" s="606" customFormat="1">
      <c r="B2109" s="605"/>
      <c r="D2109" s="594" t="s">
        <v>205</v>
      </c>
      <c r="E2109" s="607" t="s">
        <v>5</v>
      </c>
      <c r="F2109" s="608" t="s">
        <v>2846</v>
      </c>
      <c r="H2109" s="609">
        <v>1.5</v>
      </c>
      <c r="L2109" s="605"/>
      <c r="M2109" s="610"/>
      <c r="N2109" s="611"/>
      <c r="O2109" s="611"/>
      <c r="P2109" s="611"/>
      <c r="Q2109" s="611"/>
      <c r="R2109" s="611"/>
      <c r="S2109" s="611"/>
      <c r="T2109" s="612"/>
      <c r="AT2109" s="607" t="s">
        <v>205</v>
      </c>
      <c r="AU2109" s="607" t="s">
        <v>89</v>
      </c>
      <c r="AV2109" s="606" t="s">
        <v>89</v>
      </c>
      <c r="AW2109" s="606" t="s">
        <v>43</v>
      </c>
      <c r="AX2109" s="606" t="s">
        <v>82</v>
      </c>
      <c r="AY2109" s="607" t="s">
        <v>197</v>
      </c>
    </row>
    <row r="2110" spans="2:51" s="606" customFormat="1">
      <c r="B2110" s="605"/>
      <c r="D2110" s="594" t="s">
        <v>205</v>
      </c>
      <c r="E2110" s="607" t="s">
        <v>5</v>
      </c>
      <c r="F2110" s="608" t="s">
        <v>2847</v>
      </c>
      <c r="H2110" s="609">
        <v>1.95</v>
      </c>
      <c r="L2110" s="605"/>
      <c r="M2110" s="610"/>
      <c r="N2110" s="611"/>
      <c r="O2110" s="611"/>
      <c r="P2110" s="611"/>
      <c r="Q2110" s="611"/>
      <c r="R2110" s="611"/>
      <c r="S2110" s="611"/>
      <c r="T2110" s="612"/>
      <c r="AT2110" s="607" t="s">
        <v>205</v>
      </c>
      <c r="AU2110" s="607" t="s">
        <v>89</v>
      </c>
      <c r="AV2110" s="606" t="s">
        <v>89</v>
      </c>
      <c r="AW2110" s="606" t="s">
        <v>43</v>
      </c>
      <c r="AX2110" s="606" t="s">
        <v>82</v>
      </c>
      <c r="AY2110" s="607" t="s">
        <v>197</v>
      </c>
    </row>
    <row r="2111" spans="2:51" s="606" customFormat="1">
      <c r="B2111" s="605"/>
      <c r="D2111" s="594" t="s">
        <v>205</v>
      </c>
      <c r="E2111" s="607" t="s">
        <v>5</v>
      </c>
      <c r="F2111" s="608" t="s">
        <v>2848</v>
      </c>
      <c r="H2111" s="609">
        <v>3</v>
      </c>
      <c r="L2111" s="605"/>
      <c r="M2111" s="610"/>
      <c r="N2111" s="611"/>
      <c r="O2111" s="611"/>
      <c r="P2111" s="611"/>
      <c r="Q2111" s="611"/>
      <c r="R2111" s="611"/>
      <c r="S2111" s="611"/>
      <c r="T2111" s="612"/>
      <c r="AT2111" s="607" t="s">
        <v>205</v>
      </c>
      <c r="AU2111" s="607" t="s">
        <v>89</v>
      </c>
      <c r="AV2111" s="606" t="s">
        <v>89</v>
      </c>
      <c r="AW2111" s="606" t="s">
        <v>43</v>
      </c>
      <c r="AX2111" s="606" t="s">
        <v>82</v>
      </c>
      <c r="AY2111" s="607" t="s">
        <v>197</v>
      </c>
    </row>
    <row r="2112" spans="2:51" s="614" customFormat="1">
      <c r="B2112" s="613"/>
      <c r="D2112" s="594" t="s">
        <v>205</v>
      </c>
      <c r="E2112" s="615" t="s">
        <v>5</v>
      </c>
      <c r="F2112" s="616" t="s">
        <v>210</v>
      </c>
      <c r="H2112" s="617">
        <v>315.71199999999999</v>
      </c>
      <c r="L2112" s="613"/>
      <c r="M2112" s="618"/>
      <c r="N2112" s="619"/>
      <c r="O2112" s="619"/>
      <c r="P2112" s="619"/>
      <c r="Q2112" s="619"/>
      <c r="R2112" s="619"/>
      <c r="S2112" s="619"/>
      <c r="T2112" s="620"/>
      <c r="AT2112" s="615" t="s">
        <v>205</v>
      </c>
      <c r="AU2112" s="615" t="s">
        <v>89</v>
      </c>
      <c r="AV2112" s="614" t="s">
        <v>129</v>
      </c>
      <c r="AW2112" s="614" t="s">
        <v>43</v>
      </c>
      <c r="AX2112" s="614" t="s">
        <v>11</v>
      </c>
      <c r="AY2112" s="615" t="s">
        <v>197</v>
      </c>
    </row>
    <row r="2113" spans="2:65" s="492" customFormat="1" ht="25.5" customHeight="1">
      <c r="B2113" s="493"/>
      <c r="C2113" s="572" t="s">
        <v>3045</v>
      </c>
      <c r="D2113" s="572" t="s">
        <v>199</v>
      </c>
      <c r="E2113" s="573" t="s">
        <v>3046</v>
      </c>
      <c r="F2113" s="574" t="s">
        <v>3047</v>
      </c>
      <c r="G2113" s="575" t="s">
        <v>213</v>
      </c>
      <c r="H2113" s="576">
        <v>109.252</v>
      </c>
      <c r="I2113" s="7"/>
      <c r="J2113" s="577">
        <f>ROUND(I2113*H2113,0)</f>
        <v>0</v>
      </c>
      <c r="K2113" s="574" t="s">
        <v>203</v>
      </c>
      <c r="L2113" s="493"/>
      <c r="M2113" s="578" t="s">
        <v>5</v>
      </c>
      <c r="N2113" s="579" t="s">
        <v>53</v>
      </c>
      <c r="O2113" s="494"/>
      <c r="P2113" s="580">
        <f>O2113*H2113</f>
        <v>0</v>
      </c>
      <c r="Q2113" s="580">
        <v>2.45329</v>
      </c>
      <c r="R2113" s="580">
        <f>Q2113*H2113</f>
        <v>268.02683908</v>
      </c>
      <c r="S2113" s="580">
        <v>0</v>
      </c>
      <c r="T2113" s="581">
        <f>S2113*H2113</f>
        <v>0</v>
      </c>
      <c r="AR2113" s="482" t="s">
        <v>129</v>
      </c>
      <c r="AT2113" s="482" t="s">
        <v>199</v>
      </c>
      <c r="AU2113" s="482" t="s">
        <v>89</v>
      </c>
      <c r="AY2113" s="482" t="s">
        <v>197</v>
      </c>
      <c r="BE2113" s="582">
        <f>IF(N2113="základní",J2113,0)</f>
        <v>0</v>
      </c>
      <c r="BF2113" s="582">
        <f>IF(N2113="snížená",J2113,0)</f>
        <v>0</v>
      </c>
      <c r="BG2113" s="582">
        <f>IF(N2113="zákl. přenesená",J2113,0)</f>
        <v>0</v>
      </c>
      <c r="BH2113" s="582">
        <f>IF(N2113="sníž. přenesená",J2113,0)</f>
        <v>0</v>
      </c>
      <c r="BI2113" s="582">
        <f>IF(N2113="nulová",J2113,0)</f>
        <v>0</v>
      </c>
      <c r="BJ2113" s="482" t="s">
        <v>11</v>
      </c>
      <c r="BK2113" s="582">
        <f>ROUND(I2113*H2113,0)</f>
        <v>0</v>
      </c>
      <c r="BL2113" s="482" t="s">
        <v>129</v>
      </c>
      <c r="BM2113" s="482" t="s">
        <v>3048</v>
      </c>
    </row>
    <row r="2114" spans="2:65" s="599" customFormat="1">
      <c r="B2114" s="598"/>
      <c r="D2114" s="594" t="s">
        <v>205</v>
      </c>
      <c r="E2114" s="600" t="s">
        <v>5</v>
      </c>
      <c r="F2114" s="601" t="s">
        <v>3049</v>
      </c>
      <c r="H2114" s="600" t="s">
        <v>5</v>
      </c>
      <c r="L2114" s="598"/>
      <c r="M2114" s="602"/>
      <c r="N2114" s="603"/>
      <c r="O2114" s="603"/>
      <c r="P2114" s="603"/>
      <c r="Q2114" s="603"/>
      <c r="R2114" s="603"/>
      <c r="S2114" s="603"/>
      <c r="T2114" s="604"/>
      <c r="AT2114" s="600" t="s">
        <v>205</v>
      </c>
      <c r="AU2114" s="600" t="s">
        <v>89</v>
      </c>
      <c r="AV2114" s="599" t="s">
        <v>11</v>
      </c>
      <c r="AW2114" s="599" t="s">
        <v>43</v>
      </c>
      <c r="AX2114" s="599" t="s">
        <v>82</v>
      </c>
      <c r="AY2114" s="600" t="s">
        <v>197</v>
      </c>
    </row>
    <row r="2115" spans="2:65" s="606" customFormat="1">
      <c r="B2115" s="605"/>
      <c r="D2115" s="594" t="s">
        <v>205</v>
      </c>
      <c r="E2115" s="607" t="s">
        <v>5</v>
      </c>
      <c r="F2115" s="608" t="s">
        <v>3050</v>
      </c>
      <c r="H2115" s="609">
        <v>109.252</v>
      </c>
      <c r="L2115" s="605"/>
      <c r="M2115" s="610"/>
      <c r="N2115" s="611"/>
      <c r="O2115" s="611"/>
      <c r="P2115" s="611"/>
      <c r="Q2115" s="611"/>
      <c r="R2115" s="611"/>
      <c r="S2115" s="611"/>
      <c r="T2115" s="612"/>
      <c r="AT2115" s="607" t="s">
        <v>205</v>
      </c>
      <c r="AU2115" s="607" t="s">
        <v>89</v>
      </c>
      <c r="AV2115" s="606" t="s">
        <v>89</v>
      </c>
      <c r="AW2115" s="606" t="s">
        <v>43</v>
      </c>
      <c r="AX2115" s="606" t="s">
        <v>82</v>
      </c>
      <c r="AY2115" s="607" t="s">
        <v>197</v>
      </c>
    </row>
    <row r="2116" spans="2:65" s="614" customFormat="1">
      <c r="B2116" s="613"/>
      <c r="D2116" s="594" t="s">
        <v>205</v>
      </c>
      <c r="E2116" s="615" t="s">
        <v>5</v>
      </c>
      <c r="F2116" s="616" t="s">
        <v>210</v>
      </c>
      <c r="H2116" s="617">
        <v>109.252</v>
      </c>
      <c r="L2116" s="613"/>
      <c r="M2116" s="618"/>
      <c r="N2116" s="619"/>
      <c r="O2116" s="619"/>
      <c r="P2116" s="619"/>
      <c r="Q2116" s="619"/>
      <c r="R2116" s="619"/>
      <c r="S2116" s="619"/>
      <c r="T2116" s="620"/>
      <c r="AT2116" s="615" t="s">
        <v>205</v>
      </c>
      <c r="AU2116" s="615" t="s">
        <v>89</v>
      </c>
      <c r="AV2116" s="614" t="s">
        <v>129</v>
      </c>
      <c r="AW2116" s="614" t="s">
        <v>43</v>
      </c>
      <c r="AX2116" s="614" t="s">
        <v>11</v>
      </c>
      <c r="AY2116" s="615" t="s">
        <v>197</v>
      </c>
    </row>
    <row r="2117" spans="2:65" s="492" customFormat="1" ht="25.5" customHeight="1">
      <c r="B2117" s="493"/>
      <c r="C2117" s="572" t="s">
        <v>3051</v>
      </c>
      <c r="D2117" s="572" t="s">
        <v>199</v>
      </c>
      <c r="E2117" s="573" t="s">
        <v>3052</v>
      </c>
      <c r="F2117" s="574" t="s">
        <v>3053</v>
      </c>
      <c r="G2117" s="575" t="s">
        <v>213</v>
      </c>
      <c r="H2117" s="576">
        <v>24.13</v>
      </c>
      <c r="I2117" s="7"/>
      <c r="J2117" s="577">
        <f>ROUND(I2117*H2117,0)</f>
        <v>0</v>
      </c>
      <c r="K2117" s="574" t="s">
        <v>203</v>
      </c>
      <c r="L2117" s="493"/>
      <c r="M2117" s="578" t="s">
        <v>5</v>
      </c>
      <c r="N2117" s="579" t="s">
        <v>53</v>
      </c>
      <c r="O2117" s="494"/>
      <c r="P2117" s="580">
        <f>O2117*H2117</f>
        <v>0</v>
      </c>
      <c r="Q2117" s="580">
        <v>2.45329</v>
      </c>
      <c r="R2117" s="580">
        <f>Q2117*H2117</f>
        <v>59.197887699999995</v>
      </c>
      <c r="S2117" s="580">
        <v>0</v>
      </c>
      <c r="T2117" s="581">
        <f>S2117*H2117</f>
        <v>0</v>
      </c>
      <c r="AR2117" s="482" t="s">
        <v>129</v>
      </c>
      <c r="AT2117" s="482" t="s">
        <v>199</v>
      </c>
      <c r="AU2117" s="482" t="s">
        <v>89</v>
      </c>
      <c r="AY2117" s="482" t="s">
        <v>197</v>
      </c>
      <c r="BE2117" s="582">
        <f>IF(N2117="základní",J2117,0)</f>
        <v>0</v>
      </c>
      <c r="BF2117" s="582">
        <f>IF(N2117="snížená",J2117,0)</f>
        <v>0</v>
      </c>
      <c r="BG2117" s="582">
        <f>IF(N2117="zákl. přenesená",J2117,0)</f>
        <v>0</v>
      </c>
      <c r="BH2117" s="582">
        <f>IF(N2117="sníž. přenesená",J2117,0)</f>
        <v>0</v>
      </c>
      <c r="BI2117" s="582">
        <f>IF(N2117="nulová",J2117,0)</f>
        <v>0</v>
      </c>
      <c r="BJ2117" s="482" t="s">
        <v>11</v>
      </c>
      <c r="BK2117" s="582">
        <f>ROUND(I2117*H2117,0)</f>
        <v>0</v>
      </c>
      <c r="BL2117" s="482" t="s">
        <v>129</v>
      </c>
      <c r="BM2117" s="482" t="s">
        <v>3054</v>
      </c>
    </row>
    <row r="2118" spans="2:65" s="599" customFormat="1">
      <c r="B2118" s="598"/>
      <c r="D2118" s="594" t="s">
        <v>205</v>
      </c>
      <c r="E2118" s="600" t="s">
        <v>5</v>
      </c>
      <c r="F2118" s="601" t="s">
        <v>3055</v>
      </c>
      <c r="H2118" s="600" t="s">
        <v>5</v>
      </c>
      <c r="L2118" s="598"/>
      <c r="M2118" s="602"/>
      <c r="N2118" s="603"/>
      <c r="O2118" s="603"/>
      <c r="P2118" s="603"/>
      <c r="Q2118" s="603"/>
      <c r="R2118" s="603"/>
      <c r="S2118" s="603"/>
      <c r="T2118" s="604"/>
      <c r="AT2118" s="600" t="s">
        <v>205</v>
      </c>
      <c r="AU2118" s="600" t="s">
        <v>89</v>
      </c>
      <c r="AV2118" s="599" t="s">
        <v>11</v>
      </c>
      <c r="AW2118" s="599" t="s">
        <v>43</v>
      </c>
      <c r="AX2118" s="599" t="s">
        <v>82</v>
      </c>
      <c r="AY2118" s="600" t="s">
        <v>197</v>
      </c>
    </row>
    <row r="2119" spans="2:65" s="606" customFormat="1">
      <c r="B2119" s="605"/>
      <c r="D2119" s="594" t="s">
        <v>205</v>
      </c>
      <c r="E2119" s="607" t="s">
        <v>5</v>
      </c>
      <c r="F2119" s="608" t="s">
        <v>3056</v>
      </c>
      <c r="H2119" s="609">
        <v>24.13</v>
      </c>
      <c r="L2119" s="605"/>
      <c r="M2119" s="610"/>
      <c r="N2119" s="611"/>
      <c r="O2119" s="611"/>
      <c r="P2119" s="611"/>
      <c r="Q2119" s="611"/>
      <c r="R2119" s="611"/>
      <c r="S2119" s="611"/>
      <c r="T2119" s="612"/>
      <c r="AT2119" s="607" t="s">
        <v>205</v>
      </c>
      <c r="AU2119" s="607" t="s">
        <v>89</v>
      </c>
      <c r="AV2119" s="606" t="s">
        <v>89</v>
      </c>
      <c r="AW2119" s="606" t="s">
        <v>43</v>
      </c>
      <c r="AX2119" s="606" t="s">
        <v>82</v>
      </c>
      <c r="AY2119" s="607" t="s">
        <v>197</v>
      </c>
    </row>
    <row r="2120" spans="2:65" s="614" customFormat="1">
      <c r="B2120" s="613"/>
      <c r="D2120" s="594" t="s">
        <v>205</v>
      </c>
      <c r="E2120" s="615" t="s">
        <v>5</v>
      </c>
      <c r="F2120" s="616" t="s">
        <v>210</v>
      </c>
      <c r="H2120" s="617">
        <v>24.13</v>
      </c>
      <c r="L2120" s="613"/>
      <c r="M2120" s="618"/>
      <c r="N2120" s="619"/>
      <c r="O2120" s="619"/>
      <c r="P2120" s="619"/>
      <c r="Q2120" s="619"/>
      <c r="R2120" s="619"/>
      <c r="S2120" s="619"/>
      <c r="T2120" s="620"/>
      <c r="AT2120" s="615" t="s">
        <v>205</v>
      </c>
      <c r="AU2120" s="615" t="s">
        <v>89</v>
      </c>
      <c r="AV2120" s="614" t="s">
        <v>129</v>
      </c>
      <c r="AW2120" s="614" t="s">
        <v>43</v>
      </c>
      <c r="AX2120" s="614" t="s">
        <v>11</v>
      </c>
      <c r="AY2120" s="615" t="s">
        <v>197</v>
      </c>
    </row>
    <row r="2121" spans="2:65" s="492" customFormat="1" ht="25.5" customHeight="1">
      <c r="B2121" s="493"/>
      <c r="C2121" s="572" t="s">
        <v>3057</v>
      </c>
      <c r="D2121" s="572" t="s">
        <v>199</v>
      </c>
      <c r="E2121" s="573" t="s">
        <v>3058</v>
      </c>
      <c r="F2121" s="574" t="s">
        <v>3059</v>
      </c>
      <c r="G2121" s="575" t="s">
        <v>213</v>
      </c>
      <c r="H2121" s="576">
        <v>0.98599999999999999</v>
      </c>
      <c r="I2121" s="7"/>
      <c r="J2121" s="577">
        <f>ROUND(I2121*H2121,0)</f>
        <v>0</v>
      </c>
      <c r="K2121" s="574" t="s">
        <v>203</v>
      </c>
      <c r="L2121" s="493"/>
      <c r="M2121" s="578" t="s">
        <v>5</v>
      </c>
      <c r="N2121" s="579" t="s">
        <v>53</v>
      </c>
      <c r="O2121" s="494"/>
      <c r="P2121" s="580">
        <f>O2121*H2121</f>
        <v>0</v>
      </c>
      <c r="Q2121" s="580">
        <v>2.2563399999999998</v>
      </c>
      <c r="R2121" s="580">
        <f>Q2121*H2121</f>
        <v>2.2247512399999998</v>
      </c>
      <c r="S2121" s="580">
        <v>0</v>
      </c>
      <c r="T2121" s="581">
        <f>S2121*H2121</f>
        <v>0</v>
      </c>
      <c r="AR2121" s="482" t="s">
        <v>129</v>
      </c>
      <c r="AT2121" s="482" t="s">
        <v>199</v>
      </c>
      <c r="AU2121" s="482" t="s">
        <v>89</v>
      </c>
      <c r="AY2121" s="482" t="s">
        <v>197</v>
      </c>
      <c r="BE2121" s="582">
        <f>IF(N2121="základní",J2121,0)</f>
        <v>0</v>
      </c>
      <c r="BF2121" s="582">
        <f>IF(N2121="snížená",J2121,0)</f>
        <v>0</v>
      </c>
      <c r="BG2121" s="582">
        <f>IF(N2121="zákl. přenesená",J2121,0)</f>
        <v>0</v>
      </c>
      <c r="BH2121" s="582">
        <f>IF(N2121="sníž. přenesená",J2121,0)</f>
        <v>0</v>
      </c>
      <c r="BI2121" s="582">
        <f>IF(N2121="nulová",J2121,0)</f>
        <v>0</v>
      </c>
      <c r="BJ2121" s="482" t="s">
        <v>11</v>
      </c>
      <c r="BK2121" s="582">
        <f>ROUND(I2121*H2121,0)</f>
        <v>0</v>
      </c>
      <c r="BL2121" s="482" t="s">
        <v>129</v>
      </c>
      <c r="BM2121" s="482" t="s">
        <v>3060</v>
      </c>
    </row>
    <row r="2122" spans="2:65" s="599" customFormat="1">
      <c r="B2122" s="598"/>
      <c r="D2122" s="594" t="s">
        <v>205</v>
      </c>
      <c r="E2122" s="600" t="s">
        <v>5</v>
      </c>
      <c r="F2122" s="601" t="s">
        <v>263</v>
      </c>
      <c r="H2122" s="600" t="s">
        <v>5</v>
      </c>
      <c r="L2122" s="598"/>
      <c r="M2122" s="602"/>
      <c r="N2122" s="603"/>
      <c r="O2122" s="603"/>
      <c r="P2122" s="603"/>
      <c r="Q2122" s="603"/>
      <c r="R2122" s="603"/>
      <c r="S2122" s="603"/>
      <c r="T2122" s="604"/>
      <c r="AT2122" s="600" t="s">
        <v>205</v>
      </c>
      <c r="AU2122" s="600" t="s">
        <v>89</v>
      </c>
      <c r="AV2122" s="599" t="s">
        <v>11</v>
      </c>
      <c r="AW2122" s="599" t="s">
        <v>43</v>
      </c>
      <c r="AX2122" s="599" t="s">
        <v>82</v>
      </c>
      <c r="AY2122" s="600" t="s">
        <v>197</v>
      </c>
    </row>
    <row r="2123" spans="2:65" s="599" customFormat="1">
      <c r="B2123" s="598"/>
      <c r="D2123" s="594" t="s">
        <v>205</v>
      </c>
      <c r="E2123" s="600" t="s">
        <v>5</v>
      </c>
      <c r="F2123" s="601" t="s">
        <v>223</v>
      </c>
      <c r="H2123" s="600" t="s">
        <v>5</v>
      </c>
      <c r="L2123" s="598"/>
      <c r="M2123" s="602"/>
      <c r="N2123" s="603"/>
      <c r="O2123" s="603"/>
      <c r="P2123" s="603"/>
      <c r="Q2123" s="603"/>
      <c r="R2123" s="603"/>
      <c r="S2123" s="603"/>
      <c r="T2123" s="604"/>
      <c r="AT2123" s="600" t="s">
        <v>205</v>
      </c>
      <c r="AU2123" s="600" t="s">
        <v>89</v>
      </c>
      <c r="AV2123" s="599" t="s">
        <v>11</v>
      </c>
      <c r="AW2123" s="599" t="s">
        <v>43</v>
      </c>
      <c r="AX2123" s="599" t="s">
        <v>82</v>
      </c>
      <c r="AY2123" s="600" t="s">
        <v>197</v>
      </c>
    </row>
    <row r="2124" spans="2:65" s="599" customFormat="1">
      <c r="B2124" s="598"/>
      <c r="D2124" s="594" t="s">
        <v>205</v>
      </c>
      <c r="E2124" s="600" t="s">
        <v>5</v>
      </c>
      <c r="F2124" s="601" t="s">
        <v>2551</v>
      </c>
      <c r="H2124" s="600" t="s">
        <v>5</v>
      </c>
      <c r="L2124" s="598"/>
      <c r="M2124" s="602"/>
      <c r="N2124" s="603"/>
      <c r="O2124" s="603"/>
      <c r="P2124" s="603"/>
      <c r="Q2124" s="603"/>
      <c r="R2124" s="603"/>
      <c r="S2124" s="603"/>
      <c r="T2124" s="604"/>
      <c r="AT2124" s="600" t="s">
        <v>205</v>
      </c>
      <c r="AU2124" s="600" t="s">
        <v>89</v>
      </c>
      <c r="AV2124" s="599" t="s">
        <v>11</v>
      </c>
      <c r="AW2124" s="599" t="s">
        <v>43</v>
      </c>
      <c r="AX2124" s="599" t="s">
        <v>82</v>
      </c>
      <c r="AY2124" s="600" t="s">
        <v>197</v>
      </c>
    </row>
    <row r="2125" spans="2:65" s="606" customFormat="1">
      <c r="B2125" s="605"/>
      <c r="D2125" s="594" t="s">
        <v>205</v>
      </c>
      <c r="E2125" s="607" t="s">
        <v>5</v>
      </c>
      <c r="F2125" s="608" t="s">
        <v>3061</v>
      </c>
      <c r="H2125" s="609">
        <v>0.16700000000000001</v>
      </c>
      <c r="L2125" s="605"/>
      <c r="M2125" s="610"/>
      <c r="N2125" s="611"/>
      <c r="O2125" s="611"/>
      <c r="P2125" s="611"/>
      <c r="Q2125" s="611"/>
      <c r="R2125" s="611"/>
      <c r="S2125" s="611"/>
      <c r="T2125" s="612"/>
      <c r="AT2125" s="607" t="s">
        <v>205</v>
      </c>
      <c r="AU2125" s="607" t="s">
        <v>89</v>
      </c>
      <c r="AV2125" s="606" t="s">
        <v>89</v>
      </c>
      <c r="AW2125" s="606" t="s">
        <v>43</v>
      </c>
      <c r="AX2125" s="606" t="s">
        <v>82</v>
      </c>
      <c r="AY2125" s="607" t="s">
        <v>197</v>
      </c>
    </row>
    <row r="2126" spans="2:65" s="599" customFormat="1">
      <c r="B2126" s="598"/>
      <c r="D2126" s="594" t="s">
        <v>205</v>
      </c>
      <c r="E2126" s="600" t="s">
        <v>5</v>
      </c>
      <c r="F2126" s="601" t="s">
        <v>784</v>
      </c>
      <c r="H2126" s="600" t="s">
        <v>5</v>
      </c>
      <c r="L2126" s="598"/>
      <c r="M2126" s="602"/>
      <c r="N2126" s="603"/>
      <c r="O2126" s="603"/>
      <c r="P2126" s="603"/>
      <c r="Q2126" s="603"/>
      <c r="R2126" s="603"/>
      <c r="S2126" s="603"/>
      <c r="T2126" s="604"/>
      <c r="AT2126" s="600" t="s">
        <v>205</v>
      </c>
      <c r="AU2126" s="600" t="s">
        <v>89</v>
      </c>
      <c r="AV2126" s="599" t="s">
        <v>11</v>
      </c>
      <c r="AW2126" s="599" t="s">
        <v>43</v>
      </c>
      <c r="AX2126" s="599" t="s">
        <v>82</v>
      </c>
      <c r="AY2126" s="600" t="s">
        <v>197</v>
      </c>
    </row>
    <row r="2127" spans="2:65" s="606" customFormat="1">
      <c r="B2127" s="605"/>
      <c r="D2127" s="594" t="s">
        <v>205</v>
      </c>
      <c r="E2127" s="607" t="s">
        <v>5</v>
      </c>
      <c r="F2127" s="608" t="s">
        <v>3062</v>
      </c>
      <c r="H2127" s="609">
        <v>-1.4E-2</v>
      </c>
      <c r="L2127" s="605"/>
      <c r="M2127" s="610"/>
      <c r="N2127" s="611"/>
      <c r="O2127" s="611"/>
      <c r="P2127" s="611"/>
      <c r="Q2127" s="611"/>
      <c r="R2127" s="611"/>
      <c r="S2127" s="611"/>
      <c r="T2127" s="612"/>
      <c r="AT2127" s="607" t="s">
        <v>205</v>
      </c>
      <c r="AU2127" s="607" t="s">
        <v>89</v>
      </c>
      <c r="AV2127" s="606" t="s">
        <v>89</v>
      </c>
      <c r="AW2127" s="606" t="s">
        <v>43</v>
      </c>
      <c r="AX2127" s="606" t="s">
        <v>82</v>
      </c>
      <c r="AY2127" s="607" t="s">
        <v>197</v>
      </c>
    </row>
    <row r="2128" spans="2:65" s="622" customFormat="1">
      <c r="B2128" s="621"/>
      <c r="D2128" s="594" t="s">
        <v>205</v>
      </c>
      <c r="E2128" s="623" t="s">
        <v>5</v>
      </c>
      <c r="F2128" s="624" t="s">
        <v>237</v>
      </c>
      <c r="H2128" s="625">
        <v>0.153</v>
      </c>
      <c r="L2128" s="621"/>
      <c r="M2128" s="626"/>
      <c r="N2128" s="627"/>
      <c r="O2128" s="627"/>
      <c r="P2128" s="627"/>
      <c r="Q2128" s="627"/>
      <c r="R2128" s="627"/>
      <c r="S2128" s="627"/>
      <c r="T2128" s="628"/>
      <c r="AT2128" s="623" t="s">
        <v>205</v>
      </c>
      <c r="AU2128" s="623" t="s">
        <v>89</v>
      </c>
      <c r="AV2128" s="622" t="s">
        <v>114</v>
      </c>
      <c r="AW2128" s="622" t="s">
        <v>43</v>
      </c>
      <c r="AX2128" s="622" t="s">
        <v>82</v>
      </c>
      <c r="AY2128" s="623" t="s">
        <v>197</v>
      </c>
    </row>
    <row r="2129" spans="2:65" s="599" customFormat="1">
      <c r="B2129" s="598"/>
      <c r="D2129" s="594" t="s">
        <v>205</v>
      </c>
      <c r="E2129" s="600" t="s">
        <v>5</v>
      </c>
      <c r="F2129" s="601" t="s">
        <v>2395</v>
      </c>
      <c r="H2129" s="600" t="s">
        <v>5</v>
      </c>
      <c r="L2129" s="598"/>
      <c r="M2129" s="602"/>
      <c r="N2129" s="603"/>
      <c r="O2129" s="603"/>
      <c r="P2129" s="603"/>
      <c r="Q2129" s="603"/>
      <c r="R2129" s="603"/>
      <c r="S2129" s="603"/>
      <c r="T2129" s="604"/>
      <c r="AT2129" s="600" t="s">
        <v>205</v>
      </c>
      <c r="AU2129" s="600" t="s">
        <v>89</v>
      </c>
      <c r="AV2129" s="599" t="s">
        <v>11</v>
      </c>
      <c r="AW2129" s="599" t="s">
        <v>43</v>
      </c>
      <c r="AX2129" s="599" t="s">
        <v>82</v>
      </c>
      <c r="AY2129" s="600" t="s">
        <v>197</v>
      </c>
    </row>
    <row r="2130" spans="2:65" s="599" customFormat="1">
      <c r="B2130" s="598"/>
      <c r="D2130" s="594" t="s">
        <v>205</v>
      </c>
      <c r="E2130" s="600" t="s">
        <v>5</v>
      </c>
      <c r="F2130" s="601" t="s">
        <v>2554</v>
      </c>
      <c r="H2130" s="600" t="s">
        <v>5</v>
      </c>
      <c r="L2130" s="598"/>
      <c r="M2130" s="602"/>
      <c r="N2130" s="603"/>
      <c r="O2130" s="603"/>
      <c r="P2130" s="603"/>
      <c r="Q2130" s="603"/>
      <c r="R2130" s="603"/>
      <c r="S2130" s="603"/>
      <c r="T2130" s="604"/>
      <c r="AT2130" s="600" t="s">
        <v>205</v>
      </c>
      <c r="AU2130" s="600" t="s">
        <v>89</v>
      </c>
      <c r="AV2130" s="599" t="s">
        <v>11</v>
      </c>
      <c r="AW2130" s="599" t="s">
        <v>43</v>
      </c>
      <c r="AX2130" s="599" t="s">
        <v>82</v>
      </c>
      <c r="AY2130" s="600" t="s">
        <v>197</v>
      </c>
    </row>
    <row r="2131" spans="2:65" s="606" customFormat="1">
      <c r="B2131" s="605"/>
      <c r="D2131" s="594" t="s">
        <v>205</v>
      </c>
      <c r="E2131" s="607" t="s">
        <v>5</v>
      </c>
      <c r="F2131" s="608" t="s">
        <v>3063</v>
      </c>
      <c r="H2131" s="609">
        <v>0.55500000000000005</v>
      </c>
      <c r="L2131" s="605"/>
      <c r="M2131" s="610"/>
      <c r="N2131" s="611"/>
      <c r="O2131" s="611"/>
      <c r="P2131" s="611"/>
      <c r="Q2131" s="611"/>
      <c r="R2131" s="611"/>
      <c r="S2131" s="611"/>
      <c r="T2131" s="612"/>
      <c r="AT2131" s="607" t="s">
        <v>205</v>
      </c>
      <c r="AU2131" s="607" t="s">
        <v>89</v>
      </c>
      <c r="AV2131" s="606" t="s">
        <v>89</v>
      </c>
      <c r="AW2131" s="606" t="s">
        <v>43</v>
      </c>
      <c r="AX2131" s="606" t="s">
        <v>82</v>
      </c>
      <c r="AY2131" s="607" t="s">
        <v>197</v>
      </c>
    </row>
    <row r="2132" spans="2:65" s="606" customFormat="1">
      <c r="B2132" s="605"/>
      <c r="D2132" s="594" t="s">
        <v>205</v>
      </c>
      <c r="E2132" s="607" t="s">
        <v>5</v>
      </c>
      <c r="F2132" s="608" t="s">
        <v>3064</v>
      </c>
      <c r="H2132" s="609">
        <v>0.27800000000000002</v>
      </c>
      <c r="L2132" s="605"/>
      <c r="M2132" s="610"/>
      <c r="N2132" s="611"/>
      <c r="O2132" s="611"/>
      <c r="P2132" s="611"/>
      <c r="Q2132" s="611"/>
      <c r="R2132" s="611"/>
      <c r="S2132" s="611"/>
      <c r="T2132" s="612"/>
      <c r="AT2132" s="607" t="s">
        <v>205</v>
      </c>
      <c r="AU2132" s="607" t="s">
        <v>89</v>
      </c>
      <c r="AV2132" s="606" t="s">
        <v>89</v>
      </c>
      <c r="AW2132" s="606" t="s">
        <v>43</v>
      </c>
      <c r="AX2132" s="606" t="s">
        <v>82</v>
      </c>
      <c r="AY2132" s="607" t="s">
        <v>197</v>
      </c>
    </row>
    <row r="2133" spans="2:65" s="622" customFormat="1">
      <c r="B2133" s="621"/>
      <c r="D2133" s="594" t="s">
        <v>205</v>
      </c>
      <c r="E2133" s="623" t="s">
        <v>5</v>
      </c>
      <c r="F2133" s="624" t="s">
        <v>222</v>
      </c>
      <c r="H2133" s="625">
        <v>0.83299999999999996</v>
      </c>
      <c r="L2133" s="621"/>
      <c r="M2133" s="626"/>
      <c r="N2133" s="627"/>
      <c r="O2133" s="627"/>
      <c r="P2133" s="627"/>
      <c r="Q2133" s="627"/>
      <c r="R2133" s="627"/>
      <c r="S2133" s="627"/>
      <c r="T2133" s="628"/>
      <c r="AT2133" s="623" t="s">
        <v>205</v>
      </c>
      <c r="AU2133" s="623" t="s">
        <v>89</v>
      </c>
      <c r="AV2133" s="622" t="s">
        <v>114</v>
      </c>
      <c r="AW2133" s="622" t="s">
        <v>43</v>
      </c>
      <c r="AX2133" s="622" t="s">
        <v>82</v>
      </c>
      <c r="AY2133" s="623" t="s">
        <v>197</v>
      </c>
    </row>
    <row r="2134" spans="2:65" s="614" customFormat="1">
      <c r="B2134" s="613"/>
      <c r="D2134" s="594" t="s">
        <v>205</v>
      </c>
      <c r="E2134" s="615" t="s">
        <v>5</v>
      </c>
      <c r="F2134" s="616" t="s">
        <v>210</v>
      </c>
      <c r="H2134" s="617">
        <v>0.98599999999999999</v>
      </c>
      <c r="L2134" s="613"/>
      <c r="M2134" s="618"/>
      <c r="N2134" s="619"/>
      <c r="O2134" s="619"/>
      <c r="P2134" s="619"/>
      <c r="Q2134" s="619"/>
      <c r="R2134" s="619"/>
      <c r="S2134" s="619"/>
      <c r="T2134" s="620"/>
      <c r="AT2134" s="615" t="s">
        <v>205</v>
      </c>
      <c r="AU2134" s="615" t="s">
        <v>89</v>
      </c>
      <c r="AV2134" s="614" t="s">
        <v>129</v>
      </c>
      <c r="AW2134" s="614" t="s">
        <v>43</v>
      </c>
      <c r="AX2134" s="614" t="s">
        <v>11</v>
      </c>
      <c r="AY2134" s="615" t="s">
        <v>197</v>
      </c>
    </row>
    <row r="2135" spans="2:65" s="492" customFormat="1" ht="25.5" customHeight="1">
      <c r="B2135" s="493"/>
      <c r="C2135" s="572" t="s">
        <v>3065</v>
      </c>
      <c r="D2135" s="572" t="s">
        <v>199</v>
      </c>
      <c r="E2135" s="573" t="s">
        <v>3066</v>
      </c>
      <c r="F2135" s="574" t="s">
        <v>3067</v>
      </c>
      <c r="G2135" s="575" t="s">
        <v>213</v>
      </c>
      <c r="H2135" s="576">
        <v>109.252</v>
      </c>
      <c r="I2135" s="7"/>
      <c r="J2135" s="577">
        <f>ROUND(I2135*H2135,0)</f>
        <v>0</v>
      </c>
      <c r="K2135" s="574" t="s">
        <v>203</v>
      </c>
      <c r="L2135" s="493"/>
      <c r="M2135" s="578" t="s">
        <v>5</v>
      </c>
      <c r="N2135" s="579" t="s">
        <v>53</v>
      </c>
      <c r="O2135" s="494"/>
      <c r="P2135" s="580">
        <f>O2135*H2135</f>
        <v>0</v>
      </c>
      <c r="Q2135" s="580">
        <v>0</v>
      </c>
      <c r="R2135" s="580">
        <f>Q2135*H2135</f>
        <v>0</v>
      </c>
      <c r="S2135" s="580">
        <v>0</v>
      </c>
      <c r="T2135" s="581">
        <f>S2135*H2135</f>
        <v>0</v>
      </c>
      <c r="AR2135" s="482" t="s">
        <v>129</v>
      </c>
      <c r="AT2135" s="482" t="s">
        <v>199</v>
      </c>
      <c r="AU2135" s="482" t="s">
        <v>89</v>
      </c>
      <c r="AY2135" s="482" t="s">
        <v>197</v>
      </c>
      <c r="BE2135" s="582">
        <f>IF(N2135="základní",J2135,0)</f>
        <v>0</v>
      </c>
      <c r="BF2135" s="582">
        <f>IF(N2135="snížená",J2135,0)</f>
        <v>0</v>
      </c>
      <c r="BG2135" s="582">
        <f>IF(N2135="zákl. přenesená",J2135,0)</f>
        <v>0</v>
      </c>
      <c r="BH2135" s="582">
        <f>IF(N2135="sníž. přenesená",J2135,0)</f>
        <v>0</v>
      </c>
      <c r="BI2135" s="582">
        <f>IF(N2135="nulová",J2135,0)</f>
        <v>0</v>
      </c>
      <c r="BJ2135" s="482" t="s">
        <v>11</v>
      </c>
      <c r="BK2135" s="582">
        <f>ROUND(I2135*H2135,0)</f>
        <v>0</v>
      </c>
      <c r="BL2135" s="482" t="s">
        <v>129</v>
      </c>
      <c r="BM2135" s="482" t="s">
        <v>3068</v>
      </c>
    </row>
    <row r="2136" spans="2:65" s="492" customFormat="1" ht="25.5" customHeight="1">
      <c r="B2136" s="493"/>
      <c r="C2136" s="572" t="s">
        <v>3069</v>
      </c>
      <c r="D2136" s="572" t="s">
        <v>199</v>
      </c>
      <c r="E2136" s="573" t="s">
        <v>3070</v>
      </c>
      <c r="F2136" s="574" t="s">
        <v>3071</v>
      </c>
      <c r="G2136" s="575" t="s">
        <v>213</v>
      </c>
      <c r="H2136" s="576">
        <v>24.13</v>
      </c>
      <c r="I2136" s="7"/>
      <c r="J2136" s="577">
        <f>ROUND(I2136*H2136,0)</f>
        <v>0</v>
      </c>
      <c r="K2136" s="574" t="s">
        <v>203</v>
      </c>
      <c r="L2136" s="493"/>
      <c r="M2136" s="578" t="s">
        <v>5</v>
      </c>
      <c r="N2136" s="579" t="s">
        <v>53</v>
      </c>
      <c r="O2136" s="494"/>
      <c r="P2136" s="580">
        <f>O2136*H2136</f>
        <v>0</v>
      </c>
      <c r="Q2136" s="580">
        <v>0</v>
      </c>
      <c r="R2136" s="580">
        <f>Q2136*H2136</f>
        <v>0</v>
      </c>
      <c r="S2136" s="580">
        <v>0</v>
      </c>
      <c r="T2136" s="581">
        <f>S2136*H2136</f>
        <v>0</v>
      </c>
      <c r="AR2136" s="482" t="s">
        <v>129</v>
      </c>
      <c r="AT2136" s="482" t="s">
        <v>199</v>
      </c>
      <c r="AU2136" s="482" t="s">
        <v>89</v>
      </c>
      <c r="AY2136" s="482" t="s">
        <v>197</v>
      </c>
      <c r="BE2136" s="582">
        <f>IF(N2136="základní",J2136,0)</f>
        <v>0</v>
      </c>
      <c r="BF2136" s="582">
        <f>IF(N2136="snížená",J2136,0)</f>
        <v>0</v>
      </c>
      <c r="BG2136" s="582">
        <f>IF(N2136="zákl. přenesená",J2136,0)</f>
        <v>0</v>
      </c>
      <c r="BH2136" s="582">
        <f>IF(N2136="sníž. přenesená",J2136,0)</f>
        <v>0</v>
      </c>
      <c r="BI2136" s="582">
        <f>IF(N2136="nulová",J2136,0)</f>
        <v>0</v>
      </c>
      <c r="BJ2136" s="482" t="s">
        <v>11</v>
      </c>
      <c r="BK2136" s="582">
        <f>ROUND(I2136*H2136,0)</f>
        <v>0</v>
      </c>
      <c r="BL2136" s="482" t="s">
        <v>129</v>
      </c>
      <c r="BM2136" s="482" t="s">
        <v>3072</v>
      </c>
    </row>
    <row r="2137" spans="2:65" s="492" customFormat="1" ht="38.25" customHeight="1">
      <c r="B2137" s="493"/>
      <c r="C2137" s="572" t="s">
        <v>3073</v>
      </c>
      <c r="D2137" s="572" t="s">
        <v>199</v>
      </c>
      <c r="E2137" s="573" t="s">
        <v>3074</v>
      </c>
      <c r="F2137" s="574" t="s">
        <v>3075</v>
      </c>
      <c r="G2137" s="575" t="s">
        <v>213</v>
      </c>
      <c r="H2137" s="576">
        <v>109.252</v>
      </c>
      <c r="I2137" s="7"/>
      <c r="J2137" s="577">
        <f>ROUND(I2137*H2137,0)</f>
        <v>0</v>
      </c>
      <c r="K2137" s="574" t="s">
        <v>203</v>
      </c>
      <c r="L2137" s="493"/>
      <c r="M2137" s="578" t="s">
        <v>5</v>
      </c>
      <c r="N2137" s="579" t="s">
        <v>53</v>
      </c>
      <c r="O2137" s="494"/>
      <c r="P2137" s="580">
        <f>O2137*H2137</f>
        <v>0</v>
      </c>
      <c r="Q2137" s="580">
        <v>0</v>
      </c>
      <c r="R2137" s="580">
        <f>Q2137*H2137</f>
        <v>0</v>
      </c>
      <c r="S2137" s="580">
        <v>0</v>
      </c>
      <c r="T2137" s="581">
        <f>S2137*H2137</f>
        <v>0</v>
      </c>
      <c r="AR2137" s="482" t="s">
        <v>129</v>
      </c>
      <c r="AT2137" s="482" t="s">
        <v>199</v>
      </c>
      <c r="AU2137" s="482" t="s">
        <v>89</v>
      </c>
      <c r="AY2137" s="482" t="s">
        <v>197</v>
      </c>
      <c r="BE2137" s="582">
        <f>IF(N2137="základní",J2137,0)</f>
        <v>0</v>
      </c>
      <c r="BF2137" s="582">
        <f>IF(N2137="snížená",J2137,0)</f>
        <v>0</v>
      </c>
      <c r="BG2137" s="582">
        <f>IF(N2137="zákl. přenesená",J2137,0)</f>
        <v>0</v>
      </c>
      <c r="BH2137" s="582">
        <f>IF(N2137="sníž. přenesená",J2137,0)</f>
        <v>0</v>
      </c>
      <c r="BI2137" s="582">
        <f>IF(N2137="nulová",J2137,0)</f>
        <v>0</v>
      </c>
      <c r="BJ2137" s="482" t="s">
        <v>11</v>
      </c>
      <c r="BK2137" s="582">
        <f>ROUND(I2137*H2137,0)</f>
        <v>0</v>
      </c>
      <c r="BL2137" s="482" t="s">
        <v>129</v>
      </c>
      <c r="BM2137" s="482" t="s">
        <v>3076</v>
      </c>
    </row>
    <row r="2138" spans="2:65" s="492" customFormat="1" ht="38.25" customHeight="1">
      <c r="B2138" s="493"/>
      <c r="C2138" s="572" t="s">
        <v>3077</v>
      </c>
      <c r="D2138" s="572" t="s">
        <v>199</v>
      </c>
      <c r="E2138" s="573" t="s">
        <v>3078</v>
      </c>
      <c r="F2138" s="574" t="s">
        <v>3079</v>
      </c>
      <c r="G2138" s="575" t="s">
        <v>213</v>
      </c>
      <c r="H2138" s="576">
        <v>24.13</v>
      </c>
      <c r="I2138" s="7"/>
      <c r="J2138" s="577">
        <f>ROUND(I2138*H2138,0)</f>
        <v>0</v>
      </c>
      <c r="K2138" s="574" t="s">
        <v>203</v>
      </c>
      <c r="L2138" s="493"/>
      <c r="M2138" s="578" t="s">
        <v>5</v>
      </c>
      <c r="N2138" s="579" t="s">
        <v>53</v>
      </c>
      <c r="O2138" s="494"/>
      <c r="P2138" s="580">
        <f>O2138*H2138</f>
        <v>0</v>
      </c>
      <c r="Q2138" s="580">
        <v>0</v>
      </c>
      <c r="R2138" s="580">
        <f>Q2138*H2138</f>
        <v>0</v>
      </c>
      <c r="S2138" s="580">
        <v>0</v>
      </c>
      <c r="T2138" s="581">
        <f>S2138*H2138</f>
        <v>0</v>
      </c>
      <c r="AR2138" s="482" t="s">
        <v>129</v>
      </c>
      <c r="AT2138" s="482" t="s">
        <v>199</v>
      </c>
      <c r="AU2138" s="482" t="s">
        <v>89</v>
      </c>
      <c r="AY2138" s="482" t="s">
        <v>197</v>
      </c>
      <c r="BE2138" s="582">
        <f>IF(N2138="základní",J2138,0)</f>
        <v>0</v>
      </c>
      <c r="BF2138" s="582">
        <f>IF(N2138="snížená",J2138,0)</f>
        <v>0</v>
      </c>
      <c r="BG2138" s="582">
        <f>IF(N2138="zákl. přenesená",J2138,0)</f>
        <v>0</v>
      </c>
      <c r="BH2138" s="582">
        <f>IF(N2138="sníž. přenesená",J2138,0)</f>
        <v>0</v>
      </c>
      <c r="BI2138" s="582">
        <f>IF(N2138="nulová",J2138,0)</f>
        <v>0</v>
      </c>
      <c r="BJ2138" s="482" t="s">
        <v>11</v>
      </c>
      <c r="BK2138" s="582">
        <f>ROUND(I2138*H2138,0)</f>
        <v>0</v>
      </c>
      <c r="BL2138" s="482" t="s">
        <v>129</v>
      </c>
      <c r="BM2138" s="482" t="s">
        <v>3080</v>
      </c>
    </row>
    <row r="2139" spans="2:65" s="492" customFormat="1" ht="16.5" customHeight="1">
      <c r="B2139" s="493"/>
      <c r="C2139" s="572" t="s">
        <v>3081</v>
      </c>
      <c r="D2139" s="572" t="s">
        <v>199</v>
      </c>
      <c r="E2139" s="573" t="s">
        <v>3082</v>
      </c>
      <c r="F2139" s="574" t="s">
        <v>3083</v>
      </c>
      <c r="G2139" s="575" t="s">
        <v>271</v>
      </c>
      <c r="H2139" s="576">
        <v>9.6920000000000002</v>
      </c>
      <c r="I2139" s="7"/>
      <c r="J2139" s="577">
        <f>ROUND(I2139*H2139,0)</f>
        <v>0</v>
      </c>
      <c r="K2139" s="574" t="s">
        <v>203</v>
      </c>
      <c r="L2139" s="493"/>
      <c r="M2139" s="578" t="s">
        <v>5</v>
      </c>
      <c r="N2139" s="579" t="s">
        <v>53</v>
      </c>
      <c r="O2139" s="494"/>
      <c r="P2139" s="580">
        <f>O2139*H2139</f>
        <v>0</v>
      </c>
      <c r="Q2139" s="580">
        <v>1.0530600000000001</v>
      </c>
      <c r="R2139" s="580">
        <f>Q2139*H2139</f>
        <v>10.206257520000001</v>
      </c>
      <c r="S2139" s="580">
        <v>0</v>
      </c>
      <c r="T2139" s="581">
        <f>S2139*H2139</f>
        <v>0</v>
      </c>
      <c r="AR2139" s="482" t="s">
        <v>129</v>
      </c>
      <c r="AT2139" s="482" t="s">
        <v>199</v>
      </c>
      <c r="AU2139" s="482" t="s">
        <v>89</v>
      </c>
      <c r="AY2139" s="482" t="s">
        <v>197</v>
      </c>
      <c r="BE2139" s="582">
        <f>IF(N2139="základní",J2139,0)</f>
        <v>0</v>
      </c>
      <c r="BF2139" s="582">
        <f>IF(N2139="snížená",J2139,0)</f>
        <v>0</v>
      </c>
      <c r="BG2139" s="582">
        <f>IF(N2139="zákl. přenesená",J2139,0)</f>
        <v>0</v>
      </c>
      <c r="BH2139" s="582">
        <f>IF(N2139="sníž. přenesená",J2139,0)</f>
        <v>0</v>
      </c>
      <c r="BI2139" s="582">
        <f>IF(N2139="nulová",J2139,0)</f>
        <v>0</v>
      </c>
      <c r="BJ2139" s="482" t="s">
        <v>11</v>
      </c>
      <c r="BK2139" s="582">
        <f>ROUND(I2139*H2139,0)</f>
        <v>0</v>
      </c>
      <c r="BL2139" s="482" t="s">
        <v>129</v>
      </c>
      <c r="BM2139" s="482" t="s">
        <v>3084</v>
      </c>
    </row>
    <row r="2140" spans="2:65" s="599" customFormat="1">
      <c r="B2140" s="598"/>
      <c r="D2140" s="594" t="s">
        <v>205</v>
      </c>
      <c r="E2140" s="600" t="s">
        <v>5</v>
      </c>
      <c r="F2140" s="601" t="s">
        <v>3085</v>
      </c>
      <c r="H2140" s="600" t="s">
        <v>5</v>
      </c>
      <c r="L2140" s="598"/>
      <c r="M2140" s="602"/>
      <c r="N2140" s="603"/>
      <c r="O2140" s="603"/>
      <c r="P2140" s="603"/>
      <c r="Q2140" s="603"/>
      <c r="R2140" s="603"/>
      <c r="S2140" s="603"/>
      <c r="T2140" s="604"/>
      <c r="AT2140" s="600" t="s">
        <v>205</v>
      </c>
      <c r="AU2140" s="600" t="s">
        <v>89</v>
      </c>
      <c r="AV2140" s="599" t="s">
        <v>11</v>
      </c>
      <c r="AW2140" s="599" t="s">
        <v>43</v>
      </c>
      <c r="AX2140" s="599" t="s">
        <v>82</v>
      </c>
      <c r="AY2140" s="600" t="s">
        <v>197</v>
      </c>
    </row>
    <row r="2141" spans="2:65" s="606" customFormat="1">
      <c r="B2141" s="605"/>
      <c r="D2141" s="594" t="s">
        <v>205</v>
      </c>
      <c r="E2141" s="607" t="s">
        <v>5</v>
      </c>
      <c r="F2141" s="608" t="s">
        <v>3086</v>
      </c>
      <c r="H2141" s="609">
        <v>7.4550000000000001</v>
      </c>
      <c r="L2141" s="605"/>
      <c r="M2141" s="610"/>
      <c r="N2141" s="611"/>
      <c r="O2141" s="611"/>
      <c r="P2141" s="611"/>
      <c r="Q2141" s="611"/>
      <c r="R2141" s="611"/>
      <c r="S2141" s="611"/>
      <c r="T2141" s="612"/>
      <c r="AT2141" s="607" t="s">
        <v>205</v>
      </c>
      <c r="AU2141" s="607" t="s">
        <v>89</v>
      </c>
      <c r="AV2141" s="606" t="s">
        <v>89</v>
      </c>
      <c r="AW2141" s="606" t="s">
        <v>43</v>
      </c>
      <c r="AX2141" s="606" t="s">
        <v>82</v>
      </c>
      <c r="AY2141" s="607" t="s">
        <v>197</v>
      </c>
    </row>
    <row r="2142" spans="2:65" s="599" customFormat="1">
      <c r="B2142" s="598"/>
      <c r="D2142" s="594" t="s">
        <v>205</v>
      </c>
      <c r="E2142" s="600" t="s">
        <v>5</v>
      </c>
      <c r="F2142" s="601" t="s">
        <v>3087</v>
      </c>
      <c r="H2142" s="600" t="s">
        <v>5</v>
      </c>
      <c r="L2142" s="598"/>
      <c r="M2142" s="602"/>
      <c r="N2142" s="603"/>
      <c r="O2142" s="603"/>
      <c r="P2142" s="603"/>
      <c r="Q2142" s="603"/>
      <c r="R2142" s="603"/>
      <c r="S2142" s="603"/>
      <c r="T2142" s="604"/>
      <c r="AT2142" s="600" t="s">
        <v>205</v>
      </c>
      <c r="AU2142" s="600" t="s">
        <v>89</v>
      </c>
      <c r="AV2142" s="599" t="s">
        <v>11</v>
      </c>
      <c r="AW2142" s="599" t="s">
        <v>43</v>
      </c>
      <c r="AX2142" s="599" t="s">
        <v>82</v>
      </c>
      <c r="AY2142" s="600" t="s">
        <v>197</v>
      </c>
    </row>
    <row r="2143" spans="2:65" s="606" customFormat="1">
      <c r="B2143" s="605"/>
      <c r="D2143" s="594" t="s">
        <v>205</v>
      </c>
      <c r="E2143" s="607" t="s">
        <v>5</v>
      </c>
      <c r="F2143" s="608" t="s">
        <v>3088</v>
      </c>
      <c r="H2143" s="609">
        <v>2.2370000000000001</v>
      </c>
      <c r="L2143" s="605"/>
      <c r="M2143" s="610"/>
      <c r="N2143" s="611"/>
      <c r="O2143" s="611"/>
      <c r="P2143" s="611"/>
      <c r="Q2143" s="611"/>
      <c r="R2143" s="611"/>
      <c r="S2143" s="611"/>
      <c r="T2143" s="612"/>
      <c r="AT2143" s="607" t="s">
        <v>205</v>
      </c>
      <c r="AU2143" s="607" t="s">
        <v>89</v>
      </c>
      <c r="AV2143" s="606" t="s">
        <v>89</v>
      </c>
      <c r="AW2143" s="606" t="s">
        <v>43</v>
      </c>
      <c r="AX2143" s="606" t="s">
        <v>82</v>
      </c>
      <c r="AY2143" s="607" t="s">
        <v>197</v>
      </c>
    </row>
    <row r="2144" spans="2:65" s="614" customFormat="1">
      <c r="B2144" s="613"/>
      <c r="D2144" s="594" t="s">
        <v>205</v>
      </c>
      <c r="E2144" s="615" t="s">
        <v>5</v>
      </c>
      <c r="F2144" s="616" t="s">
        <v>210</v>
      </c>
      <c r="H2144" s="617">
        <v>9.6920000000000002</v>
      </c>
      <c r="L2144" s="613"/>
      <c r="M2144" s="618"/>
      <c r="N2144" s="619"/>
      <c r="O2144" s="619"/>
      <c r="P2144" s="619"/>
      <c r="Q2144" s="619"/>
      <c r="R2144" s="619"/>
      <c r="S2144" s="619"/>
      <c r="T2144" s="620"/>
      <c r="AT2144" s="615" t="s">
        <v>205</v>
      </c>
      <c r="AU2144" s="615" t="s">
        <v>89</v>
      </c>
      <c r="AV2144" s="614" t="s">
        <v>129</v>
      </c>
      <c r="AW2144" s="614" t="s">
        <v>43</v>
      </c>
      <c r="AX2144" s="614" t="s">
        <v>11</v>
      </c>
      <c r="AY2144" s="615" t="s">
        <v>197</v>
      </c>
    </row>
    <row r="2145" spans="2:65" s="492" customFormat="1" ht="25.5" customHeight="1">
      <c r="B2145" s="493"/>
      <c r="C2145" s="572" t="s">
        <v>3089</v>
      </c>
      <c r="D2145" s="572" t="s">
        <v>199</v>
      </c>
      <c r="E2145" s="573" t="s">
        <v>3090</v>
      </c>
      <c r="F2145" s="574" t="s">
        <v>3091</v>
      </c>
      <c r="G2145" s="575" t="s">
        <v>290</v>
      </c>
      <c r="H2145" s="576">
        <v>76.760000000000005</v>
      </c>
      <c r="I2145" s="7"/>
      <c r="J2145" s="577">
        <f>ROUND(I2145*H2145,0)</f>
        <v>0</v>
      </c>
      <c r="K2145" s="574" t="s">
        <v>203</v>
      </c>
      <c r="L2145" s="493"/>
      <c r="M2145" s="578" t="s">
        <v>5</v>
      </c>
      <c r="N2145" s="579" t="s">
        <v>53</v>
      </c>
      <c r="O2145" s="494"/>
      <c r="P2145" s="580">
        <f>O2145*H2145</f>
        <v>0</v>
      </c>
      <c r="Q2145" s="580">
        <v>9.8680000000000004E-2</v>
      </c>
      <c r="R2145" s="580">
        <f>Q2145*H2145</f>
        <v>7.5746768000000007</v>
      </c>
      <c r="S2145" s="580">
        <v>0</v>
      </c>
      <c r="T2145" s="581">
        <f>S2145*H2145</f>
        <v>0</v>
      </c>
      <c r="AR2145" s="482" t="s">
        <v>129</v>
      </c>
      <c r="AT2145" s="482" t="s">
        <v>199</v>
      </c>
      <c r="AU2145" s="482" t="s">
        <v>89</v>
      </c>
      <c r="AY2145" s="482" t="s">
        <v>197</v>
      </c>
      <c r="BE2145" s="582">
        <f>IF(N2145="základní",J2145,0)</f>
        <v>0</v>
      </c>
      <c r="BF2145" s="582">
        <f>IF(N2145="snížená",J2145,0)</f>
        <v>0</v>
      </c>
      <c r="BG2145" s="582">
        <f>IF(N2145="zákl. přenesená",J2145,0)</f>
        <v>0</v>
      </c>
      <c r="BH2145" s="582">
        <f>IF(N2145="sníž. přenesená",J2145,0)</f>
        <v>0</v>
      </c>
      <c r="BI2145" s="582">
        <f>IF(N2145="nulová",J2145,0)</f>
        <v>0</v>
      </c>
      <c r="BJ2145" s="482" t="s">
        <v>11</v>
      </c>
      <c r="BK2145" s="582">
        <f>ROUND(I2145*H2145,0)</f>
        <v>0</v>
      </c>
      <c r="BL2145" s="482" t="s">
        <v>129</v>
      </c>
      <c r="BM2145" s="482" t="s">
        <v>3092</v>
      </c>
    </row>
    <row r="2146" spans="2:65" s="599" customFormat="1">
      <c r="B2146" s="598"/>
      <c r="D2146" s="594" t="s">
        <v>205</v>
      </c>
      <c r="E2146" s="600" t="s">
        <v>5</v>
      </c>
      <c r="F2146" s="601" t="s">
        <v>3093</v>
      </c>
      <c r="H2146" s="600" t="s">
        <v>5</v>
      </c>
      <c r="L2146" s="598"/>
      <c r="M2146" s="602"/>
      <c r="N2146" s="603"/>
      <c r="O2146" s="603"/>
      <c r="P2146" s="603"/>
      <c r="Q2146" s="603"/>
      <c r="R2146" s="603"/>
      <c r="S2146" s="603"/>
      <c r="T2146" s="604"/>
      <c r="AT2146" s="600" t="s">
        <v>205</v>
      </c>
      <c r="AU2146" s="600" t="s">
        <v>89</v>
      </c>
      <c r="AV2146" s="599" t="s">
        <v>11</v>
      </c>
      <c r="AW2146" s="599" t="s">
        <v>43</v>
      </c>
      <c r="AX2146" s="599" t="s">
        <v>82</v>
      </c>
      <c r="AY2146" s="600" t="s">
        <v>197</v>
      </c>
    </row>
    <row r="2147" spans="2:65" s="606" customFormat="1">
      <c r="B2147" s="605"/>
      <c r="D2147" s="594" t="s">
        <v>205</v>
      </c>
      <c r="E2147" s="607" t="s">
        <v>5</v>
      </c>
      <c r="F2147" s="608" t="s">
        <v>3094</v>
      </c>
      <c r="H2147" s="609">
        <v>76.760000000000005</v>
      </c>
      <c r="L2147" s="605"/>
      <c r="M2147" s="610"/>
      <c r="N2147" s="611"/>
      <c r="O2147" s="611"/>
      <c r="P2147" s="611"/>
      <c r="Q2147" s="611"/>
      <c r="R2147" s="611"/>
      <c r="S2147" s="611"/>
      <c r="T2147" s="612"/>
      <c r="AT2147" s="607" t="s">
        <v>205</v>
      </c>
      <c r="AU2147" s="607" t="s">
        <v>89</v>
      </c>
      <c r="AV2147" s="606" t="s">
        <v>89</v>
      </c>
      <c r="AW2147" s="606" t="s">
        <v>43</v>
      </c>
      <c r="AX2147" s="606" t="s">
        <v>82</v>
      </c>
      <c r="AY2147" s="607" t="s">
        <v>197</v>
      </c>
    </row>
    <row r="2148" spans="2:65" s="614" customFormat="1">
      <c r="B2148" s="613"/>
      <c r="D2148" s="594" t="s">
        <v>205</v>
      </c>
      <c r="E2148" s="615" t="s">
        <v>5</v>
      </c>
      <c r="F2148" s="616" t="s">
        <v>210</v>
      </c>
      <c r="H2148" s="617">
        <v>76.760000000000005</v>
      </c>
      <c r="L2148" s="613"/>
      <c r="M2148" s="618"/>
      <c r="N2148" s="619"/>
      <c r="O2148" s="619"/>
      <c r="P2148" s="619"/>
      <c r="Q2148" s="619"/>
      <c r="R2148" s="619"/>
      <c r="S2148" s="619"/>
      <c r="T2148" s="620"/>
      <c r="AT2148" s="615" t="s">
        <v>205</v>
      </c>
      <c r="AU2148" s="615" t="s">
        <v>89</v>
      </c>
      <c r="AV2148" s="614" t="s">
        <v>129</v>
      </c>
      <c r="AW2148" s="614" t="s">
        <v>43</v>
      </c>
      <c r="AX2148" s="614" t="s">
        <v>11</v>
      </c>
      <c r="AY2148" s="615" t="s">
        <v>197</v>
      </c>
    </row>
    <row r="2149" spans="2:65" s="492" customFormat="1" ht="25.5" customHeight="1">
      <c r="B2149" s="493"/>
      <c r="C2149" s="572" t="s">
        <v>3095</v>
      </c>
      <c r="D2149" s="572" t="s">
        <v>199</v>
      </c>
      <c r="E2149" s="573" t="s">
        <v>3096</v>
      </c>
      <c r="F2149" s="574" t="s">
        <v>3097</v>
      </c>
      <c r="G2149" s="575" t="s">
        <v>290</v>
      </c>
      <c r="H2149" s="576">
        <v>391.12</v>
      </c>
      <c r="I2149" s="7"/>
      <c r="J2149" s="577">
        <f>ROUND(I2149*H2149,0)</f>
        <v>0</v>
      </c>
      <c r="K2149" s="574" t="s">
        <v>203</v>
      </c>
      <c r="L2149" s="493"/>
      <c r="M2149" s="578" t="s">
        <v>5</v>
      </c>
      <c r="N2149" s="579" t="s">
        <v>53</v>
      </c>
      <c r="O2149" s="494"/>
      <c r="P2149" s="580">
        <f>O2149*H2149</f>
        <v>0</v>
      </c>
      <c r="Q2149" s="580">
        <v>9.8680000000000004E-2</v>
      </c>
      <c r="R2149" s="580">
        <f>Q2149*H2149</f>
        <v>38.595721600000005</v>
      </c>
      <c r="S2149" s="580">
        <v>0</v>
      </c>
      <c r="T2149" s="581">
        <f>S2149*H2149</f>
        <v>0</v>
      </c>
      <c r="AR2149" s="482" t="s">
        <v>374</v>
      </c>
      <c r="AT2149" s="482" t="s">
        <v>199</v>
      </c>
      <c r="AU2149" s="482" t="s">
        <v>89</v>
      </c>
      <c r="AY2149" s="482" t="s">
        <v>197</v>
      </c>
      <c r="BE2149" s="582">
        <f>IF(N2149="základní",J2149,0)</f>
        <v>0</v>
      </c>
      <c r="BF2149" s="582">
        <f>IF(N2149="snížená",J2149,0)</f>
        <v>0</v>
      </c>
      <c r="BG2149" s="582">
        <f>IF(N2149="zákl. přenesená",J2149,0)</f>
        <v>0</v>
      </c>
      <c r="BH2149" s="582">
        <f>IF(N2149="sníž. přenesená",J2149,0)</f>
        <v>0</v>
      </c>
      <c r="BI2149" s="582">
        <f>IF(N2149="nulová",J2149,0)</f>
        <v>0</v>
      </c>
      <c r="BJ2149" s="482" t="s">
        <v>11</v>
      </c>
      <c r="BK2149" s="582">
        <f>ROUND(I2149*H2149,0)</f>
        <v>0</v>
      </c>
      <c r="BL2149" s="482" t="s">
        <v>374</v>
      </c>
      <c r="BM2149" s="482" t="s">
        <v>3098</v>
      </c>
    </row>
    <row r="2150" spans="2:65" s="599" customFormat="1">
      <c r="B2150" s="598"/>
      <c r="D2150" s="594" t="s">
        <v>205</v>
      </c>
      <c r="E2150" s="600" t="s">
        <v>5</v>
      </c>
      <c r="F2150" s="601" t="s">
        <v>3099</v>
      </c>
      <c r="H2150" s="600" t="s">
        <v>5</v>
      </c>
      <c r="L2150" s="598"/>
      <c r="M2150" s="602"/>
      <c r="N2150" s="603"/>
      <c r="O2150" s="603"/>
      <c r="P2150" s="603"/>
      <c r="Q2150" s="603"/>
      <c r="R2150" s="603"/>
      <c r="S2150" s="603"/>
      <c r="T2150" s="604"/>
      <c r="AT2150" s="600" t="s">
        <v>205</v>
      </c>
      <c r="AU2150" s="600" t="s">
        <v>89</v>
      </c>
      <c r="AV2150" s="599" t="s">
        <v>11</v>
      </c>
      <c r="AW2150" s="599" t="s">
        <v>43</v>
      </c>
      <c r="AX2150" s="599" t="s">
        <v>82</v>
      </c>
      <c r="AY2150" s="600" t="s">
        <v>197</v>
      </c>
    </row>
    <row r="2151" spans="2:65" s="606" customFormat="1">
      <c r="B2151" s="605"/>
      <c r="D2151" s="594" t="s">
        <v>205</v>
      </c>
      <c r="E2151" s="607" t="s">
        <v>5</v>
      </c>
      <c r="F2151" s="608" t="s">
        <v>1941</v>
      </c>
      <c r="H2151" s="609">
        <v>391.12</v>
      </c>
      <c r="L2151" s="605"/>
      <c r="M2151" s="610"/>
      <c r="N2151" s="611"/>
      <c r="O2151" s="611"/>
      <c r="P2151" s="611"/>
      <c r="Q2151" s="611"/>
      <c r="R2151" s="611"/>
      <c r="S2151" s="611"/>
      <c r="T2151" s="612"/>
      <c r="AT2151" s="607" t="s">
        <v>205</v>
      </c>
      <c r="AU2151" s="607" t="s">
        <v>89</v>
      </c>
      <c r="AV2151" s="606" t="s">
        <v>89</v>
      </c>
      <c r="AW2151" s="606" t="s">
        <v>43</v>
      </c>
      <c r="AX2151" s="606" t="s">
        <v>82</v>
      </c>
      <c r="AY2151" s="607" t="s">
        <v>197</v>
      </c>
    </row>
    <row r="2152" spans="2:65" s="614" customFormat="1">
      <c r="B2152" s="613"/>
      <c r="D2152" s="594" t="s">
        <v>205</v>
      </c>
      <c r="E2152" s="615" t="s">
        <v>5</v>
      </c>
      <c r="F2152" s="616" t="s">
        <v>210</v>
      </c>
      <c r="H2152" s="617">
        <v>391.12</v>
      </c>
      <c r="L2152" s="613"/>
      <c r="M2152" s="618"/>
      <c r="N2152" s="619"/>
      <c r="O2152" s="619"/>
      <c r="P2152" s="619"/>
      <c r="Q2152" s="619"/>
      <c r="R2152" s="619"/>
      <c r="S2152" s="619"/>
      <c r="T2152" s="620"/>
      <c r="AT2152" s="615" t="s">
        <v>205</v>
      </c>
      <c r="AU2152" s="615" t="s">
        <v>89</v>
      </c>
      <c r="AV2152" s="614" t="s">
        <v>129</v>
      </c>
      <c r="AW2152" s="614" t="s">
        <v>43</v>
      </c>
      <c r="AX2152" s="614" t="s">
        <v>11</v>
      </c>
      <c r="AY2152" s="615" t="s">
        <v>197</v>
      </c>
    </row>
    <row r="2153" spans="2:65" s="492" customFormat="1" ht="25.5" customHeight="1">
      <c r="B2153" s="493"/>
      <c r="C2153" s="572" t="s">
        <v>3100</v>
      </c>
      <c r="D2153" s="572" t="s">
        <v>199</v>
      </c>
      <c r="E2153" s="573" t="s">
        <v>3101</v>
      </c>
      <c r="F2153" s="574" t="s">
        <v>3102</v>
      </c>
      <c r="G2153" s="575" t="s">
        <v>290</v>
      </c>
      <c r="H2153" s="576">
        <v>151.80000000000001</v>
      </c>
      <c r="I2153" s="7"/>
      <c r="J2153" s="577">
        <f>ROUND(I2153*H2153,0)</f>
        <v>0</v>
      </c>
      <c r="K2153" s="574" t="s">
        <v>203</v>
      </c>
      <c r="L2153" s="493"/>
      <c r="M2153" s="578" t="s">
        <v>5</v>
      </c>
      <c r="N2153" s="579" t="s">
        <v>53</v>
      </c>
      <c r="O2153" s="494"/>
      <c r="P2153" s="580">
        <f>O2153*H2153</f>
        <v>0</v>
      </c>
      <c r="Q2153" s="580">
        <v>0.1231</v>
      </c>
      <c r="R2153" s="580">
        <f>Q2153*H2153</f>
        <v>18.686580000000003</v>
      </c>
      <c r="S2153" s="580">
        <v>0</v>
      </c>
      <c r="T2153" s="581">
        <f>S2153*H2153</f>
        <v>0</v>
      </c>
      <c r="AR2153" s="482" t="s">
        <v>129</v>
      </c>
      <c r="AT2153" s="482" t="s">
        <v>199</v>
      </c>
      <c r="AU2153" s="482" t="s">
        <v>89</v>
      </c>
      <c r="AY2153" s="482" t="s">
        <v>197</v>
      </c>
      <c r="BE2153" s="582">
        <f>IF(N2153="základní",J2153,0)</f>
        <v>0</v>
      </c>
      <c r="BF2153" s="582">
        <f>IF(N2153="snížená",J2153,0)</f>
        <v>0</v>
      </c>
      <c r="BG2153" s="582">
        <f>IF(N2153="zákl. přenesená",J2153,0)</f>
        <v>0</v>
      </c>
      <c r="BH2153" s="582">
        <f>IF(N2153="sníž. přenesená",J2153,0)</f>
        <v>0</v>
      </c>
      <c r="BI2153" s="582">
        <f>IF(N2153="nulová",J2153,0)</f>
        <v>0</v>
      </c>
      <c r="BJ2153" s="482" t="s">
        <v>11</v>
      </c>
      <c r="BK2153" s="582">
        <f>ROUND(I2153*H2153,0)</f>
        <v>0</v>
      </c>
      <c r="BL2153" s="482" t="s">
        <v>129</v>
      </c>
      <c r="BM2153" s="482" t="s">
        <v>3103</v>
      </c>
    </row>
    <row r="2154" spans="2:65" s="606" customFormat="1">
      <c r="B2154" s="605"/>
      <c r="D2154" s="594" t="s">
        <v>205</v>
      </c>
      <c r="E2154" s="607" t="s">
        <v>5</v>
      </c>
      <c r="F2154" s="608" t="s">
        <v>1950</v>
      </c>
      <c r="H2154" s="609">
        <v>151.80000000000001</v>
      </c>
      <c r="L2154" s="605"/>
      <c r="M2154" s="610"/>
      <c r="N2154" s="611"/>
      <c r="O2154" s="611"/>
      <c r="P2154" s="611"/>
      <c r="Q2154" s="611"/>
      <c r="R2154" s="611"/>
      <c r="S2154" s="611"/>
      <c r="T2154" s="612"/>
      <c r="AT2154" s="607" t="s">
        <v>205</v>
      </c>
      <c r="AU2154" s="607" t="s">
        <v>89</v>
      </c>
      <c r="AV2154" s="606" t="s">
        <v>89</v>
      </c>
      <c r="AW2154" s="606" t="s">
        <v>43</v>
      </c>
      <c r="AX2154" s="606" t="s">
        <v>82</v>
      </c>
      <c r="AY2154" s="607" t="s">
        <v>197</v>
      </c>
    </row>
    <row r="2155" spans="2:65" s="614" customFormat="1">
      <c r="B2155" s="613"/>
      <c r="D2155" s="594" t="s">
        <v>205</v>
      </c>
      <c r="E2155" s="615" t="s">
        <v>5</v>
      </c>
      <c r="F2155" s="616" t="s">
        <v>210</v>
      </c>
      <c r="H2155" s="617">
        <v>151.80000000000001</v>
      </c>
      <c r="L2155" s="613"/>
      <c r="M2155" s="618"/>
      <c r="N2155" s="619"/>
      <c r="O2155" s="619"/>
      <c r="P2155" s="619"/>
      <c r="Q2155" s="619"/>
      <c r="R2155" s="619"/>
      <c r="S2155" s="619"/>
      <c r="T2155" s="620"/>
      <c r="AT2155" s="615" t="s">
        <v>205</v>
      </c>
      <c r="AU2155" s="615" t="s">
        <v>89</v>
      </c>
      <c r="AV2155" s="614" t="s">
        <v>129</v>
      </c>
      <c r="AW2155" s="614" t="s">
        <v>43</v>
      </c>
      <c r="AX2155" s="614" t="s">
        <v>11</v>
      </c>
      <c r="AY2155" s="615" t="s">
        <v>197</v>
      </c>
    </row>
    <row r="2156" spans="2:65" s="492" customFormat="1" ht="16.5" customHeight="1">
      <c r="B2156" s="493"/>
      <c r="C2156" s="572" t="s">
        <v>3104</v>
      </c>
      <c r="D2156" s="572" t="s">
        <v>199</v>
      </c>
      <c r="E2156" s="573" t="s">
        <v>3105</v>
      </c>
      <c r="F2156" s="574" t="s">
        <v>3106</v>
      </c>
      <c r="G2156" s="575" t="s">
        <v>290</v>
      </c>
      <c r="H2156" s="576">
        <v>2473.44</v>
      </c>
      <c r="I2156" s="7"/>
      <c r="J2156" s="577">
        <f>ROUND(I2156*H2156,0)</f>
        <v>0</v>
      </c>
      <c r="K2156" s="574" t="s">
        <v>203</v>
      </c>
      <c r="L2156" s="493"/>
      <c r="M2156" s="578" t="s">
        <v>5</v>
      </c>
      <c r="N2156" s="579" t="s">
        <v>53</v>
      </c>
      <c r="O2156" s="494"/>
      <c r="P2156" s="580">
        <f>O2156*H2156</f>
        <v>0</v>
      </c>
      <c r="Q2156" s="580">
        <v>2.0400000000000001E-2</v>
      </c>
      <c r="R2156" s="580">
        <f>Q2156*H2156</f>
        <v>50.458176000000002</v>
      </c>
      <c r="S2156" s="580">
        <v>0</v>
      </c>
      <c r="T2156" s="581">
        <f>S2156*H2156</f>
        <v>0</v>
      </c>
      <c r="AR2156" s="482" t="s">
        <v>129</v>
      </c>
      <c r="AT2156" s="482" t="s">
        <v>199</v>
      </c>
      <c r="AU2156" s="482" t="s">
        <v>89</v>
      </c>
      <c r="AY2156" s="482" t="s">
        <v>197</v>
      </c>
      <c r="BE2156" s="582">
        <f>IF(N2156="základní",J2156,0)</f>
        <v>0</v>
      </c>
      <c r="BF2156" s="582">
        <f>IF(N2156="snížená",J2156,0)</f>
        <v>0</v>
      </c>
      <c r="BG2156" s="582">
        <f>IF(N2156="zákl. přenesená",J2156,0)</f>
        <v>0</v>
      </c>
      <c r="BH2156" s="582">
        <f>IF(N2156="sníž. přenesená",J2156,0)</f>
        <v>0</v>
      </c>
      <c r="BI2156" s="582">
        <f>IF(N2156="nulová",J2156,0)</f>
        <v>0</v>
      </c>
      <c r="BJ2156" s="482" t="s">
        <v>11</v>
      </c>
      <c r="BK2156" s="582">
        <f>ROUND(I2156*H2156,0)</f>
        <v>0</v>
      </c>
      <c r="BL2156" s="482" t="s">
        <v>129</v>
      </c>
      <c r="BM2156" s="482" t="s">
        <v>3107</v>
      </c>
    </row>
    <row r="2157" spans="2:65" s="606" customFormat="1">
      <c r="B2157" s="605"/>
      <c r="D2157" s="594" t="s">
        <v>205</v>
      </c>
      <c r="E2157" s="607" t="s">
        <v>5</v>
      </c>
      <c r="F2157" s="608" t="s">
        <v>3108</v>
      </c>
      <c r="H2157" s="609">
        <v>2473.44</v>
      </c>
      <c r="L2157" s="605"/>
      <c r="M2157" s="610"/>
      <c r="N2157" s="611"/>
      <c r="O2157" s="611"/>
      <c r="P2157" s="611"/>
      <c r="Q2157" s="611"/>
      <c r="R2157" s="611"/>
      <c r="S2157" s="611"/>
      <c r="T2157" s="612"/>
      <c r="AT2157" s="607" t="s">
        <v>205</v>
      </c>
      <c r="AU2157" s="607" t="s">
        <v>89</v>
      </c>
      <c r="AV2157" s="606" t="s">
        <v>89</v>
      </c>
      <c r="AW2157" s="606" t="s">
        <v>43</v>
      </c>
      <c r="AX2157" s="606" t="s">
        <v>82</v>
      </c>
      <c r="AY2157" s="607" t="s">
        <v>197</v>
      </c>
    </row>
    <row r="2158" spans="2:65" s="614" customFormat="1">
      <c r="B2158" s="613"/>
      <c r="D2158" s="594" t="s">
        <v>205</v>
      </c>
      <c r="E2158" s="615" t="s">
        <v>5</v>
      </c>
      <c r="F2158" s="616" t="s">
        <v>210</v>
      </c>
      <c r="H2158" s="617">
        <v>2473.44</v>
      </c>
      <c r="L2158" s="613"/>
      <c r="M2158" s="618"/>
      <c r="N2158" s="619"/>
      <c r="O2158" s="619"/>
      <c r="P2158" s="619"/>
      <c r="Q2158" s="619"/>
      <c r="R2158" s="619"/>
      <c r="S2158" s="619"/>
      <c r="T2158" s="620"/>
      <c r="AT2158" s="615" t="s">
        <v>205</v>
      </c>
      <c r="AU2158" s="615" t="s">
        <v>89</v>
      </c>
      <c r="AV2158" s="614" t="s">
        <v>129</v>
      </c>
      <c r="AW2158" s="614" t="s">
        <v>43</v>
      </c>
      <c r="AX2158" s="614" t="s">
        <v>11</v>
      </c>
      <c r="AY2158" s="615" t="s">
        <v>197</v>
      </c>
    </row>
    <row r="2159" spans="2:65" s="492" customFormat="1" ht="25.5" customHeight="1">
      <c r="B2159" s="493"/>
      <c r="C2159" s="572" t="s">
        <v>3109</v>
      </c>
      <c r="D2159" s="572" t="s">
        <v>199</v>
      </c>
      <c r="E2159" s="573" t="s">
        <v>3110</v>
      </c>
      <c r="F2159" s="574" t="s">
        <v>3111</v>
      </c>
      <c r="G2159" s="575" t="s">
        <v>290</v>
      </c>
      <c r="H2159" s="576">
        <v>628.46</v>
      </c>
      <c r="I2159" s="7"/>
      <c r="J2159" s="577">
        <f>ROUND(I2159*H2159,0)</f>
        <v>0</v>
      </c>
      <c r="K2159" s="574" t="s">
        <v>203</v>
      </c>
      <c r="L2159" s="493"/>
      <c r="M2159" s="578" t="s">
        <v>5</v>
      </c>
      <c r="N2159" s="579" t="s">
        <v>53</v>
      </c>
      <c r="O2159" s="494"/>
      <c r="P2159" s="580">
        <f>O2159*H2159</f>
        <v>0</v>
      </c>
      <c r="Q2159" s="580">
        <v>4.0800000000000003E-2</v>
      </c>
      <c r="R2159" s="580">
        <f>Q2159*H2159</f>
        <v>25.641168000000004</v>
      </c>
      <c r="S2159" s="580">
        <v>0</v>
      </c>
      <c r="T2159" s="581">
        <f>S2159*H2159</f>
        <v>0</v>
      </c>
      <c r="AR2159" s="482" t="s">
        <v>129</v>
      </c>
      <c r="AT2159" s="482" t="s">
        <v>199</v>
      </c>
      <c r="AU2159" s="482" t="s">
        <v>89</v>
      </c>
      <c r="AY2159" s="482" t="s">
        <v>197</v>
      </c>
      <c r="BE2159" s="582">
        <f>IF(N2159="základní",J2159,0)</f>
        <v>0</v>
      </c>
      <c r="BF2159" s="582">
        <f>IF(N2159="snížená",J2159,0)</f>
        <v>0</v>
      </c>
      <c r="BG2159" s="582">
        <f>IF(N2159="zákl. přenesená",J2159,0)</f>
        <v>0</v>
      </c>
      <c r="BH2159" s="582">
        <f>IF(N2159="sníž. přenesená",J2159,0)</f>
        <v>0</v>
      </c>
      <c r="BI2159" s="582">
        <f>IF(N2159="nulová",J2159,0)</f>
        <v>0</v>
      </c>
      <c r="BJ2159" s="482" t="s">
        <v>11</v>
      </c>
      <c r="BK2159" s="582">
        <f>ROUND(I2159*H2159,0)</f>
        <v>0</v>
      </c>
      <c r="BL2159" s="482" t="s">
        <v>129</v>
      </c>
      <c r="BM2159" s="482" t="s">
        <v>3112</v>
      </c>
    </row>
    <row r="2160" spans="2:65" s="599" customFormat="1">
      <c r="B2160" s="598"/>
      <c r="D2160" s="594" t="s">
        <v>205</v>
      </c>
      <c r="E2160" s="600" t="s">
        <v>5</v>
      </c>
      <c r="F2160" s="601" t="s">
        <v>3113</v>
      </c>
      <c r="H2160" s="600" t="s">
        <v>5</v>
      </c>
      <c r="L2160" s="598"/>
      <c r="M2160" s="602"/>
      <c r="N2160" s="603"/>
      <c r="O2160" s="603"/>
      <c r="P2160" s="603"/>
      <c r="Q2160" s="603"/>
      <c r="R2160" s="603"/>
      <c r="S2160" s="603"/>
      <c r="T2160" s="604"/>
      <c r="AT2160" s="600" t="s">
        <v>205</v>
      </c>
      <c r="AU2160" s="600" t="s">
        <v>89</v>
      </c>
      <c r="AV2160" s="599" t="s">
        <v>11</v>
      </c>
      <c r="AW2160" s="599" t="s">
        <v>43</v>
      </c>
      <c r="AX2160" s="599" t="s">
        <v>82</v>
      </c>
      <c r="AY2160" s="600" t="s">
        <v>197</v>
      </c>
    </row>
    <row r="2161" spans="2:65" s="606" customFormat="1">
      <c r="B2161" s="605"/>
      <c r="D2161" s="594" t="s">
        <v>205</v>
      </c>
      <c r="E2161" s="607" t="s">
        <v>5</v>
      </c>
      <c r="F2161" s="608" t="s">
        <v>1947</v>
      </c>
      <c r="H2161" s="609">
        <v>130.38999999999999</v>
      </c>
      <c r="L2161" s="605"/>
      <c r="M2161" s="610"/>
      <c r="N2161" s="611"/>
      <c r="O2161" s="611"/>
      <c r="P2161" s="611"/>
      <c r="Q2161" s="611"/>
      <c r="R2161" s="611"/>
      <c r="S2161" s="611"/>
      <c r="T2161" s="612"/>
      <c r="AT2161" s="607" t="s">
        <v>205</v>
      </c>
      <c r="AU2161" s="607" t="s">
        <v>89</v>
      </c>
      <c r="AV2161" s="606" t="s">
        <v>89</v>
      </c>
      <c r="AW2161" s="606" t="s">
        <v>43</v>
      </c>
      <c r="AX2161" s="606" t="s">
        <v>82</v>
      </c>
      <c r="AY2161" s="607" t="s">
        <v>197</v>
      </c>
    </row>
    <row r="2162" spans="2:65" s="622" customFormat="1">
      <c r="B2162" s="621"/>
      <c r="D2162" s="594" t="s">
        <v>205</v>
      </c>
      <c r="E2162" s="623" t="s">
        <v>5</v>
      </c>
      <c r="F2162" s="624" t="s">
        <v>2055</v>
      </c>
      <c r="H2162" s="625">
        <v>130.38999999999999</v>
      </c>
      <c r="L2162" s="621"/>
      <c r="M2162" s="626"/>
      <c r="N2162" s="627"/>
      <c r="O2162" s="627"/>
      <c r="P2162" s="627"/>
      <c r="Q2162" s="627"/>
      <c r="R2162" s="627"/>
      <c r="S2162" s="627"/>
      <c r="T2162" s="628"/>
      <c r="AT2162" s="623" t="s">
        <v>205</v>
      </c>
      <c r="AU2162" s="623" t="s">
        <v>89</v>
      </c>
      <c r="AV2162" s="622" t="s">
        <v>114</v>
      </c>
      <c r="AW2162" s="622" t="s">
        <v>43</v>
      </c>
      <c r="AX2162" s="622" t="s">
        <v>82</v>
      </c>
      <c r="AY2162" s="623" t="s">
        <v>197</v>
      </c>
    </row>
    <row r="2163" spans="2:65" s="599" customFormat="1">
      <c r="B2163" s="598"/>
      <c r="D2163" s="594" t="s">
        <v>205</v>
      </c>
      <c r="E2163" s="600" t="s">
        <v>5</v>
      </c>
      <c r="F2163" s="601" t="s">
        <v>3114</v>
      </c>
      <c r="H2163" s="600" t="s">
        <v>5</v>
      </c>
      <c r="L2163" s="598"/>
      <c r="M2163" s="602"/>
      <c r="N2163" s="603"/>
      <c r="O2163" s="603"/>
      <c r="P2163" s="603"/>
      <c r="Q2163" s="603"/>
      <c r="R2163" s="603"/>
      <c r="S2163" s="603"/>
      <c r="T2163" s="604"/>
      <c r="AT2163" s="600" t="s">
        <v>205</v>
      </c>
      <c r="AU2163" s="600" t="s">
        <v>89</v>
      </c>
      <c r="AV2163" s="599" t="s">
        <v>11</v>
      </c>
      <c r="AW2163" s="599" t="s">
        <v>43</v>
      </c>
      <c r="AX2163" s="599" t="s">
        <v>82</v>
      </c>
      <c r="AY2163" s="600" t="s">
        <v>197</v>
      </c>
    </row>
    <row r="2164" spans="2:65" s="606" customFormat="1">
      <c r="B2164" s="605"/>
      <c r="D2164" s="594" t="s">
        <v>205</v>
      </c>
      <c r="E2164" s="607" t="s">
        <v>5</v>
      </c>
      <c r="F2164" s="608" t="s">
        <v>3115</v>
      </c>
      <c r="H2164" s="609">
        <v>498.07</v>
      </c>
      <c r="L2164" s="605"/>
      <c r="M2164" s="610"/>
      <c r="N2164" s="611"/>
      <c r="O2164" s="611"/>
      <c r="P2164" s="611"/>
      <c r="Q2164" s="611"/>
      <c r="R2164" s="611"/>
      <c r="S2164" s="611"/>
      <c r="T2164" s="612"/>
      <c r="AT2164" s="607" t="s">
        <v>205</v>
      </c>
      <c r="AU2164" s="607" t="s">
        <v>89</v>
      </c>
      <c r="AV2164" s="606" t="s">
        <v>89</v>
      </c>
      <c r="AW2164" s="606" t="s">
        <v>43</v>
      </c>
      <c r="AX2164" s="606" t="s">
        <v>82</v>
      </c>
      <c r="AY2164" s="607" t="s">
        <v>197</v>
      </c>
    </row>
    <row r="2165" spans="2:65" s="622" customFormat="1">
      <c r="B2165" s="621"/>
      <c r="D2165" s="594" t="s">
        <v>205</v>
      </c>
      <c r="E2165" s="623" t="s">
        <v>5</v>
      </c>
      <c r="F2165" s="624" t="s">
        <v>2055</v>
      </c>
      <c r="H2165" s="625">
        <v>498.07</v>
      </c>
      <c r="L2165" s="621"/>
      <c r="M2165" s="626"/>
      <c r="N2165" s="627"/>
      <c r="O2165" s="627"/>
      <c r="P2165" s="627"/>
      <c r="Q2165" s="627"/>
      <c r="R2165" s="627"/>
      <c r="S2165" s="627"/>
      <c r="T2165" s="628"/>
      <c r="AT2165" s="623" t="s">
        <v>205</v>
      </c>
      <c r="AU2165" s="623" t="s">
        <v>89</v>
      </c>
      <c r="AV2165" s="622" t="s">
        <v>114</v>
      </c>
      <c r="AW2165" s="622" t="s">
        <v>43</v>
      </c>
      <c r="AX2165" s="622" t="s">
        <v>82</v>
      </c>
      <c r="AY2165" s="623" t="s">
        <v>197</v>
      </c>
    </row>
    <row r="2166" spans="2:65" s="614" customFormat="1">
      <c r="B2166" s="613"/>
      <c r="D2166" s="594" t="s">
        <v>205</v>
      </c>
      <c r="E2166" s="615" t="s">
        <v>5</v>
      </c>
      <c r="F2166" s="616" t="s">
        <v>210</v>
      </c>
      <c r="H2166" s="617">
        <v>628.46</v>
      </c>
      <c r="L2166" s="613"/>
      <c r="M2166" s="618"/>
      <c r="N2166" s="619"/>
      <c r="O2166" s="619"/>
      <c r="P2166" s="619"/>
      <c r="Q2166" s="619"/>
      <c r="R2166" s="619"/>
      <c r="S2166" s="619"/>
      <c r="T2166" s="620"/>
      <c r="AT2166" s="615" t="s">
        <v>205</v>
      </c>
      <c r="AU2166" s="615" t="s">
        <v>89</v>
      </c>
      <c r="AV2166" s="614" t="s">
        <v>129</v>
      </c>
      <c r="AW2166" s="614" t="s">
        <v>43</v>
      </c>
      <c r="AX2166" s="614" t="s">
        <v>11</v>
      </c>
      <c r="AY2166" s="615" t="s">
        <v>197</v>
      </c>
    </row>
    <row r="2167" spans="2:65" s="492" customFormat="1" ht="16.5" customHeight="1">
      <c r="B2167" s="493"/>
      <c r="C2167" s="572" t="s">
        <v>3116</v>
      </c>
      <c r="D2167" s="572" t="s">
        <v>199</v>
      </c>
      <c r="E2167" s="573" t="s">
        <v>3117</v>
      </c>
      <c r="F2167" s="574" t="s">
        <v>3118</v>
      </c>
      <c r="G2167" s="575" t="s">
        <v>290</v>
      </c>
      <c r="H2167" s="576">
        <v>2439.04</v>
      </c>
      <c r="I2167" s="7"/>
      <c r="J2167" s="577">
        <f>ROUND(I2167*H2167,0)</f>
        <v>0</v>
      </c>
      <c r="K2167" s="574" t="s">
        <v>203</v>
      </c>
      <c r="L2167" s="493"/>
      <c r="M2167" s="578" t="s">
        <v>5</v>
      </c>
      <c r="N2167" s="579" t="s">
        <v>53</v>
      </c>
      <c r="O2167" s="494"/>
      <c r="P2167" s="580">
        <f>O2167*H2167</f>
        <v>0</v>
      </c>
      <c r="Q2167" s="580">
        <v>1.2E-4</v>
      </c>
      <c r="R2167" s="580">
        <f>Q2167*H2167</f>
        <v>0.29268480000000002</v>
      </c>
      <c r="S2167" s="580">
        <v>0</v>
      </c>
      <c r="T2167" s="581">
        <f>S2167*H2167</f>
        <v>0</v>
      </c>
      <c r="AR2167" s="482" t="s">
        <v>129</v>
      </c>
      <c r="AT2167" s="482" t="s">
        <v>199</v>
      </c>
      <c r="AU2167" s="482" t="s">
        <v>89</v>
      </c>
      <c r="AY2167" s="482" t="s">
        <v>197</v>
      </c>
      <c r="BE2167" s="582">
        <f>IF(N2167="základní",J2167,0)</f>
        <v>0</v>
      </c>
      <c r="BF2167" s="582">
        <f>IF(N2167="snížená",J2167,0)</f>
        <v>0</v>
      </c>
      <c r="BG2167" s="582">
        <f>IF(N2167="zákl. přenesená",J2167,0)</f>
        <v>0</v>
      </c>
      <c r="BH2167" s="582">
        <f>IF(N2167="sníž. přenesená",J2167,0)</f>
        <v>0</v>
      </c>
      <c r="BI2167" s="582">
        <f>IF(N2167="nulová",J2167,0)</f>
        <v>0</v>
      </c>
      <c r="BJ2167" s="482" t="s">
        <v>11</v>
      </c>
      <c r="BK2167" s="582">
        <f>ROUND(I2167*H2167,0)</f>
        <v>0</v>
      </c>
      <c r="BL2167" s="482" t="s">
        <v>129</v>
      </c>
      <c r="BM2167" s="482" t="s">
        <v>3119</v>
      </c>
    </row>
    <row r="2168" spans="2:65" s="606" customFormat="1">
      <c r="B2168" s="605"/>
      <c r="D2168" s="594" t="s">
        <v>205</v>
      </c>
      <c r="E2168" s="607" t="s">
        <v>5</v>
      </c>
      <c r="F2168" s="608" t="s">
        <v>3120</v>
      </c>
      <c r="H2168" s="609">
        <v>2439.04</v>
      </c>
      <c r="L2168" s="605"/>
      <c r="M2168" s="610"/>
      <c r="N2168" s="611"/>
      <c r="O2168" s="611"/>
      <c r="P2168" s="611"/>
      <c r="Q2168" s="611"/>
      <c r="R2168" s="611"/>
      <c r="S2168" s="611"/>
      <c r="T2168" s="612"/>
      <c r="AT2168" s="607" t="s">
        <v>205</v>
      </c>
      <c r="AU2168" s="607" t="s">
        <v>89</v>
      </c>
      <c r="AV2168" s="606" t="s">
        <v>89</v>
      </c>
      <c r="AW2168" s="606" t="s">
        <v>43</v>
      </c>
      <c r="AX2168" s="606" t="s">
        <v>82</v>
      </c>
      <c r="AY2168" s="607" t="s">
        <v>197</v>
      </c>
    </row>
    <row r="2169" spans="2:65" s="614" customFormat="1">
      <c r="B2169" s="613"/>
      <c r="D2169" s="594" t="s">
        <v>205</v>
      </c>
      <c r="E2169" s="615" t="s">
        <v>5</v>
      </c>
      <c r="F2169" s="616" t="s">
        <v>210</v>
      </c>
      <c r="H2169" s="617">
        <v>2439.04</v>
      </c>
      <c r="L2169" s="613"/>
      <c r="M2169" s="618"/>
      <c r="N2169" s="619"/>
      <c r="O2169" s="619"/>
      <c r="P2169" s="619"/>
      <c r="Q2169" s="619"/>
      <c r="R2169" s="619"/>
      <c r="S2169" s="619"/>
      <c r="T2169" s="620"/>
      <c r="AT2169" s="615" t="s">
        <v>205</v>
      </c>
      <c r="AU2169" s="615" t="s">
        <v>89</v>
      </c>
      <c r="AV2169" s="614" t="s">
        <v>129</v>
      </c>
      <c r="AW2169" s="614" t="s">
        <v>43</v>
      </c>
      <c r="AX2169" s="614" t="s">
        <v>11</v>
      </c>
      <c r="AY2169" s="615" t="s">
        <v>197</v>
      </c>
    </row>
    <row r="2170" spans="2:65" s="492" customFormat="1" ht="16.5" customHeight="1">
      <c r="B2170" s="493"/>
      <c r="C2170" s="572" t="s">
        <v>3121</v>
      </c>
      <c r="D2170" s="572" t="s">
        <v>199</v>
      </c>
      <c r="E2170" s="573" t="s">
        <v>3122</v>
      </c>
      <c r="F2170" s="574" t="s">
        <v>3123</v>
      </c>
      <c r="G2170" s="575" t="s">
        <v>290</v>
      </c>
      <c r="H2170" s="576">
        <v>2439.04</v>
      </c>
      <c r="I2170" s="7"/>
      <c r="J2170" s="577">
        <f>ROUND(I2170*H2170,0)</f>
        <v>0</v>
      </c>
      <c r="K2170" s="574" t="s">
        <v>203</v>
      </c>
      <c r="L2170" s="493"/>
      <c r="M2170" s="578" t="s">
        <v>5</v>
      </c>
      <c r="N2170" s="579" t="s">
        <v>53</v>
      </c>
      <c r="O2170" s="494"/>
      <c r="P2170" s="580">
        <f>O2170*H2170</f>
        <v>0</v>
      </c>
      <c r="Q2170" s="580">
        <v>0</v>
      </c>
      <c r="R2170" s="580">
        <f>Q2170*H2170</f>
        <v>0</v>
      </c>
      <c r="S2170" s="580">
        <v>0</v>
      </c>
      <c r="T2170" s="581">
        <f>S2170*H2170</f>
        <v>0</v>
      </c>
      <c r="AR2170" s="482" t="s">
        <v>129</v>
      </c>
      <c r="AT2170" s="482" t="s">
        <v>199</v>
      </c>
      <c r="AU2170" s="482" t="s">
        <v>89</v>
      </c>
      <c r="AY2170" s="482" t="s">
        <v>197</v>
      </c>
      <c r="BE2170" s="582">
        <f>IF(N2170="základní",J2170,0)</f>
        <v>0</v>
      </c>
      <c r="BF2170" s="582">
        <f>IF(N2170="snížená",J2170,0)</f>
        <v>0</v>
      </c>
      <c r="BG2170" s="582">
        <f>IF(N2170="zákl. přenesená",J2170,0)</f>
        <v>0</v>
      </c>
      <c r="BH2170" s="582">
        <f>IF(N2170="sníž. přenesená",J2170,0)</f>
        <v>0</v>
      </c>
      <c r="BI2170" s="582">
        <f>IF(N2170="nulová",J2170,0)</f>
        <v>0</v>
      </c>
      <c r="BJ2170" s="482" t="s">
        <v>11</v>
      </c>
      <c r="BK2170" s="582">
        <f>ROUND(I2170*H2170,0)</f>
        <v>0</v>
      </c>
      <c r="BL2170" s="482" t="s">
        <v>129</v>
      </c>
      <c r="BM2170" s="482" t="s">
        <v>3124</v>
      </c>
    </row>
    <row r="2171" spans="2:65" s="606" customFormat="1">
      <c r="B2171" s="605"/>
      <c r="D2171" s="594" t="s">
        <v>205</v>
      </c>
      <c r="E2171" s="607" t="s">
        <v>5</v>
      </c>
      <c r="F2171" s="608" t="s">
        <v>3125</v>
      </c>
      <c r="H2171" s="609">
        <v>2185.04</v>
      </c>
      <c r="L2171" s="605"/>
      <c r="M2171" s="610"/>
      <c r="N2171" s="611"/>
      <c r="O2171" s="611"/>
      <c r="P2171" s="611"/>
      <c r="Q2171" s="611"/>
      <c r="R2171" s="611"/>
      <c r="S2171" s="611"/>
      <c r="T2171" s="612"/>
      <c r="AT2171" s="607" t="s">
        <v>205</v>
      </c>
      <c r="AU2171" s="607" t="s">
        <v>89</v>
      </c>
      <c r="AV2171" s="606" t="s">
        <v>89</v>
      </c>
      <c r="AW2171" s="606" t="s">
        <v>43</v>
      </c>
      <c r="AX2171" s="606" t="s">
        <v>82</v>
      </c>
      <c r="AY2171" s="607" t="s">
        <v>197</v>
      </c>
    </row>
    <row r="2172" spans="2:65" s="606" customFormat="1">
      <c r="B2172" s="605"/>
      <c r="D2172" s="594" t="s">
        <v>205</v>
      </c>
      <c r="E2172" s="607" t="s">
        <v>5</v>
      </c>
      <c r="F2172" s="608" t="s">
        <v>3126</v>
      </c>
      <c r="H2172" s="609">
        <v>254</v>
      </c>
      <c r="L2172" s="605"/>
      <c r="M2172" s="610"/>
      <c r="N2172" s="611"/>
      <c r="O2172" s="611"/>
      <c r="P2172" s="611"/>
      <c r="Q2172" s="611"/>
      <c r="R2172" s="611"/>
      <c r="S2172" s="611"/>
      <c r="T2172" s="612"/>
      <c r="AT2172" s="607" t="s">
        <v>205</v>
      </c>
      <c r="AU2172" s="607" t="s">
        <v>89</v>
      </c>
      <c r="AV2172" s="606" t="s">
        <v>89</v>
      </c>
      <c r="AW2172" s="606" t="s">
        <v>43</v>
      </c>
      <c r="AX2172" s="606" t="s">
        <v>82</v>
      </c>
      <c r="AY2172" s="607" t="s">
        <v>197</v>
      </c>
    </row>
    <row r="2173" spans="2:65" s="614" customFormat="1">
      <c r="B2173" s="613"/>
      <c r="D2173" s="594" t="s">
        <v>205</v>
      </c>
      <c r="E2173" s="615" t="s">
        <v>5</v>
      </c>
      <c r="F2173" s="616" t="s">
        <v>210</v>
      </c>
      <c r="H2173" s="617">
        <v>2439.04</v>
      </c>
      <c r="L2173" s="613"/>
      <c r="M2173" s="618"/>
      <c r="N2173" s="619"/>
      <c r="O2173" s="619"/>
      <c r="P2173" s="619"/>
      <c r="Q2173" s="619"/>
      <c r="R2173" s="619"/>
      <c r="S2173" s="619"/>
      <c r="T2173" s="620"/>
      <c r="AT2173" s="615" t="s">
        <v>205</v>
      </c>
      <c r="AU2173" s="615" t="s">
        <v>89</v>
      </c>
      <c r="AV2173" s="614" t="s">
        <v>129</v>
      </c>
      <c r="AW2173" s="614" t="s">
        <v>43</v>
      </c>
      <c r="AX2173" s="614" t="s">
        <v>11</v>
      </c>
      <c r="AY2173" s="615" t="s">
        <v>197</v>
      </c>
    </row>
    <row r="2174" spans="2:65" s="492" customFormat="1" ht="16.5" customHeight="1">
      <c r="B2174" s="493"/>
      <c r="C2174" s="572" t="s">
        <v>3127</v>
      </c>
      <c r="D2174" s="572" t="s">
        <v>199</v>
      </c>
      <c r="E2174" s="573" t="s">
        <v>3128</v>
      </c>
      <c r="F2174" s="574" t="s">
        <v>3129</v>
      </c>
      <c r="G2174" s="575" t="s">
        <v>290</v>
      </c>
      <c r="H2174" s="576">
        <v>310.19499999999999</v>
      </c>
      <c r="I2174" s="7"/>
      <c r="J2174" s="577">
        <f>ROUND(I2174*H2174,0)</f>
        <v>0</v>
      </c>
      <c r="K2174" s="574" t="s">
        <v>203</v>
      </c>
      <c r="L2174" s="493"/>
      <c r="M2174" s="578" t="s">
        <v>5</v>
      </c>
      <c r="N2174" s="579" t="s">
        <v>53</v>
      </c>
      <c r="O2174" s="494"/>
      <c r="P2174" s="580">
        <f>O2174*H2174</f>
        <v>0</v>
      </c>
      <c r="Q2174" s="580">
        <v>2.2000000000000001E-4</v>
      </c>
      <c r="R2174" s="580">
        <f>Q2174*H2174</f>
        <v>6.8242899999999995E-2</v>
      </c>
      <c r="S2174" s="580">
        <v>0</v>
      </c>
      <c r="T2174" s="581">
        <f>S2174*H2174</f>
        <v>0</v>
      </c>
      <c r="AR2174" s="482" t="s">
        <v>129</v>
      </c>
      <c r="AT2174" s="482" t="s">
        <v>199</v>
      </c>
      <c r="AU2174" s="482" t="s">
        <v>89</v>
      </c>
      <c r="AY2174" s="482" t="s">
        <v>197</v>
      </c>
      <c r="BE2174" s="582">
        <f>IF(N2174="základní",J2174,0)</f>
        <v>0</v>
      </c>
      <c r="BF2174" s="582">
        <f>IF(N2174="snížená",J2174,0)</f>
        <v>0</v>
      </c>
      <c r="BG2174" s="582">
        <f>IF(N2174="zákl. přenesená",J2174,0)</f>
        <v>0</v>
      </c>
      <c r="BH2174" s="582">
        <f>IF(N2174="sníž. přenesená",J2174,0)</f>
        <v>0</v>
      </c>
      <c r="BI2174" s="582">
        <f>IF(N2174="nulová",J2174,0)</f>
        <v>0</v>
      </c>
      <c r="BJ2174" s="482" t="s">
        <v>11</v>
      </c>
      <c r="BK2174" s="582">
        <f>ROUND(I2174*H2174,0)</f>
        <v>0</v>
      </c>
      <c r="BL2174" s="482" t="s">
        <v>129</v>
      </c>
      <c r="BM2174" s="482" t="s">
        <v>3130</v>
      </c>
    </row>
    <row r="2175" spans="2:65" s="599" customFormat="1">
      <c r="B2175" s="598"/>
      <c r="D2175" s="594" t="s">
        <v>205</v>
      </c>
      <c r="E2175" s="600" t="s">
        <v>5</v>
      </c>
      <c r="F2175" s="601" t="s">
        <v>2103</v>
      </c>
      <c r="H2175" s="600" t="s">
        <v>5</v>
      </c>
      <c r="L2175" s="598"/>
      <c r="M2175" s="602"/>
      <c r="N2175" s="603"/>
      <c r="O2175" s="603"/>
      <c r="P2175" s="603"/>
      <c r="Q2175" s="603"/>
      <c r="R2175" s="603"/>
      <c r="S2175" s="603"/>
      <c r="T2175" s="604"/>
      <c r="AT2175" s="600" t="s">
        <v>205</v>
      </c>
      <c r="AU2175" s="600" t="s">
        <v>89</v>
      </c>
      <c r="AV2175" s="599" t="s">
        <v>11</v>
      </c>
      <c r="AW2175" s="599" t="s">
        <v>43</v>
      </c>
      <c r="AX2175" s="599" t="s">
        <v>82</v>
      </c>
      <c r="AY2175" s="600" t="s">
        <v>197</v>
      </c>
    </row>
    <row r="2176" spans="2:65" s="599" customFormat="1">
      <c r="B2176" s="598"/>
      <c r="D2176" s="594" t="s">
        <v>205</v>
      </c>
      <c r="E2176" s="600" t="s">
        <v>5</v>
      </c>
      <c r="F2176" s="601" t="s">
        <v>3131</v>
      </c>
      <c r="H2176" s="600" t="s">
        <v>5</v>
      </c>
      <c r="L2176" s="598"/>
      <c r="M2176" s="602"/>
      <c r="N2176" s="603"/>
      <c r="O2176" s="603"/>
      <c r="P2176" s="603"/>
      <c r="Q2176" s="603"/>
      <c r="R2176" s="603"/>
      <c r="S2176" s="603"/>
      <c r="T2176" s="604"/>
      <c r="AT2176" s="600" t="s">
        <v>205</v>
      </c>
      <c r="AU2176" s="600" t="s">
        <v>89</v>
      </c>
      <c r="AV2176" s="599" t="s">
        <v>11</v>
      </c>
      <c r="AW2176" s="599" t="s">
        <v>43</v>
      </c>
      <c r="AX2176" s="599" t="s">
        <v>82</v>
      </c>
      <c r="AY2176" s="600" t="s">
        <v>197</v>
      </c>
    </row>
    <row r="2177" spans="2:65" s="599" customFormat="1">
      <c r="B2177" s="598"/>
      <c r="D2177" s="594" t="s">
        <v>205</v>
      </c>
      <c r="E2177" s="600" t="s">
        <v>5</v>
      </c>
      <c r="F2177" s="601" t="s">
        <v>1978</v>
      </c>
      <c r="H2177" s="600" t="s">
        <v>5</v>
      </c>
      <c r="L2177" s="598"/>
      <c r="M2177" s="602"/>
      <c r="N2177" s="603"/>
      <c r="O2177" s="603"/>
      <c r="P2177" s="603"/>
      <c r="Q2177" s="603"/>
      <c r="R2177" s="603"/>
      <c r="S2177" s="603"/>
      <c r="T2177" s="604"/>
      <c r="AT2177" s="600" t="s">
        <v>205</v>
      </c>
      <c r="AU2177" s="600" t="s">
        <v>89</v>
      </c>
      <c r="AV2177" s="599" t="s">
        <v>11</v>
      </c>
      <c r="AW2177" s="599" t="s">
        <v>43</v>
      </c>
      <c r="AX2177" s="599" t="s">
        <v>82</v>
      </c>
      <c r="AY2177" s="600" t="s">
        <v>197</v>
      </c>
    </row>
    <row r="2178" spans="2:65" s="606" customFormat="1">
      <c r="B2178" s="605"/>
      <c r="D2178" s="594" t="s">
        <v>205</v>
      </c>
      <c r="E2178" s="607" t="s">
        <v>5</v>
      </c>
      <c r="F2178" s="608" t="s">
        <v>3132</v>
      </c>
      <c r="H2178" s="609">
        <v>17.251999999999999</v>
      </c>
      <c r="L2178" s="605"/>
      <c r="M2178" s="610"/>
      <c r="N2178" s="611"/>
      <c r="O2178" s="611"/>
      <c r="P2178" s="611"/>
      <c r="Q2178" s="611"/>
      <c r="R2178" s="611"/>
      <c r="S2178" s="611"/>
      <c r="T2178" s="612"/>
      <c r="AT2178" s="607" t="s">
        <v>205</v>
      </c>
      <c r="AU2178" s="607" t="s">
        <v>89</v>
      </c>
      <c r="AV2178" s="606" t="s">
        <v>89</v>
      </c>
      <c r="AW2178" s="606" t="s">
        <v>43</v>
      </c>
      <c r="AX2178" s="606" t="s">
        <v>82</v>
      </c>
      <c r="AY2178" s="607" t="s">
        <v>197</v>
      </c>
    </row>
    <row r="2179" spans="2:65" s="606" customFormat="1">
      <c r="B2179" s="605"/>
      <c r="D2179" s="594" t="s">
        <v>205</v>
      </c>
      <c r="E2179" s="607" t="s">
        <v>5</v>
      </c>
      <c r="F2179" s="608" t="s">
        <v>3133</v>
      </c>
      <c r="H2179" s="609">
        <v>42.944000000000003</v>
      </c>
      <c r="L2179" s="605"/>
      <c r="M2179" s="610"/>
      <c r="N2179" s="611"/>
      <c r="O2179" s="611"/>
      <c r="P2179" s="611"/>
      <c r="Q2179" s="611"/>
      <c r="R2179" s="611"/>
      <c r="S2179" s="611"/>
      <c r="T2179" s="612"/>
      <c r="AT2179" s="607" t="s">
        <v>205</v>
      </c>
      <c r="AU2179" s="607" t="s">
        <v>89</v>
      </c>
      <c r="AV2179" s="606" t="s">
        <v>89</v>
      </c>
      <c r="AW2179" s="606" t="s">
        <v>43</v>
      </c>
      <c r="AX2179" s="606" t="s">
        <v>82</v>
      </c>
      <c r="AY2179" s="607" t="s">
        <v>197</v>
      </c>
    </row>
    <row r="2180" spans="2:65" s="599" customFormat="1">
      <c r="B2180" s="598"/>
      <c r="D2180" s="594" t="s">
        <v>205</v>
      </c>
      <c r="E2180" s="600" t="s">
        <v>5</v>
      </c>
      <c r="F2180" s="601" t="s">
        <v>1984</v>
      </c>
      <c r="H2180" s="600" t="s">
        <v>5</v>
      </c>
      <c r="L2180" s="598"/>
      <c r="M2180" s="602"/>
      <c r="N2180" s="603"/>
      <c r="O2180" s="603"/>
      <c r="P2180" s="603"/>
      <c r="Q2180" s="603"/>
      <c r="R2180" s="603"/>
      <c r="S2180" s="603"/>
      <c r="T2180" s="604"/>
      <c r="AT2180" s="600" t="s">
        <v>205</v>
      </c>
      <c r="AU2180" s="600" t="s">
        <v>89</v>
      </c>
      <c r="AV2180" s="599" t="s">
        <v>11</v>
      </c>
      <c r="AW2180" s="599" t="s">
        <v>43</v>
      </c>
      <c r="AX2180" s="599" t="s">
        <v>82</v>
      </c>
      <c r="AY2180" s="600" t="s">
        <v>197</v>
      </c>
    </row>
    <row r="2181" spans="2:65" s="606" customFormat="1">
      <c r="B2181" s="605"/>
      <c r="D2181" s="594" t="s">
        <v>205</v>
      </c>
      <c r="E2181" s="607" t="s">
        <v>5</v>
      </c>
      <c r="F2181" s="608" t="s">
        <v>3134</v>
      </c>
      <c r="H2181" s="609">
        <v>249.999</v>
      </c>
      <c r="L2181" s="605"/>
      <c r="M2181" s="610"/>
      <c r="N2181" s="611"/>
      <c r="O2181" s="611"/>
      <c r="P2181" s="611"/>
      <c r="Q2181" s="611"/>
      <c r="R2181" s="611"/>
      <c r="S2181" s="611"/>
      <c r="T2181" s="612"/>
      <c r="AT2181" s="607" t="s">
        <v>205</v>
      </c>
      <c r="AU2181" s="607" t="s">
        <v>89</v>
      </c>
      <c r="AV2181" s="606" t="s">
        <v>89</v>
      </c>
      <c r="AW2181" s="606" t="s">
        <v>43</v>
      </c>
      <c r="AX2181" s="606" t="s">
        <v>82</v>
      </c>
      <c r="AY2181" s="607" t="s">
        <v>197</v>
      </c>
    </row>
    <row r="2182" spans="2:65" s="622" customFormat="1">
      <c r="B2182" s="621"/>
      <c r="D2182" s="594" t="s">
        <v>205</v>
      </c>
      <c r="E2182" s="623" t="s">
        <v>5</v>
      </c>
      <c r="F2182" s="624" t="s">
        <v>3135</v>
      </c>
      <c r="H2182" s="625">
        <v>310.19499999999999</v>
      </c>
      <c r="L2182" s="621"/>
      <c r="M2182" s="626"/>
      <c r="N2182" s="627"/>
      <c r="O2182" s="627"/>
      <c r="P2182" s="627"/>
      <c r="Q2182" s="627"/>
      <c r="R2182" s="627"/>
      <c r="S2182" s="627"/>
      <c r="T2182" s="628"/>
      <c r="AT2182" s="623" t="s">
        <v>205</v>
      </c>
      <c r="AU2182" s="623" t="s">
        <v>89</v>
      </c>
      <c r="AV2182" s="622" t="s">
        <v>114</v>
      </c>
      <c r="AW2182" s="622" t="s">
        <v>43</v>
      </c>
      <c r="AX2182" s="622" t="s">
        <v>82</v>
      </c>
      <c r="AY2182" s="623" t="s">
        <v>197</v>
      </c>
    </row>
    <row r="2183" spans="2:65" s="614" customFormat="1">
      <c r="B2183" s="613"/>
      <c r="D2183" s="594" t="s">
        <v>205</v>
      </c>
      <c r="E2183" s="615" t="s">
        <v>5</v>
      </c>
      <c r="F2183" s="616" t="s">
        <v>210</v>
      </c>
      <c r="H2183" s="617">
        <v>310.19499999999999</v>
      </c>
      <c r="L2183" s="613"/>
      <c r="M2183" s="618"/>
      <c r="N2183" s="619"/>
      <c r="O2183" s="619"/>
      <c r="P2183" s="619"/>
      <c r="Q2183" s="619"/>
      <c r="R2183" s="619"/>
      <c r="S2183" s="619"/>
      <c r="T2183" s="620"/>
      <c r="AT2183" s="615" t="s">
        <v>205</v>
      </c>
      <c r="AU2183" s="615" t="s">
        <v>89</v>
      </c>
      <c r="AV2183" s="614" t="s">
        <v>129</v>
      </c>
      <c r="AW2183" s="614" t="s">
        <v>43</v>
      </c>
      <c r="AX2183" s="614" t="s">
        <v>11</v>
      </c>
      <c r="AY2183" s="615" t="s">
        <v>197</v>
      </c>
    </row>
    <row r="2184" spans="2:65" s="492" customFormat="1" ht="25.5" customHeight="1">
      <c r="B2184" s="493"/>
      <c r="C2184" s="572" t="s">
        <v>3136</v>
      </c>
      <c r="D2184" s="572" t="s">
        <v>199</v>
      </c>
      <c r="E2184" s="573" t="s">
        <v>3137</v>
      </c>
      <c r="F2184" s="574" t="s">
        <v>3138</v>
      </c>
      <c r="G2184" s="575" t="s">
        <v>876</v>
      </c>
      <c r="H2184" s="576">
        <v>3194.4989999999998</v>
      </c>
      <c r="I2184" s="7"/>
      <c r="J2184" s="577">
        <f>ROUND(I2184*H2184,0)</f>
        <v>0</v>
      </c>
      <c r="K2184" s="574" t="s">
        <v>203</v>
      </c>
      <c r="L2184" s="493"/>
      <c r="M2184" s="578" t="s">
        <v>5</v>
      </c>
      <c r="N2184" s="579" t="s">
        <v>53</v>
      </c>
      <c r="O2184" s="494"/>
      <c r="P2184" s="580">
        <f>O2184*H2184</f>
        <v>0</v>
      </c>
      <c r="Q2184" s="580">
        <v>6.0000000000000002E-5</v>
      </c>
      <c r="R2184" s="580">
        <f>Q2184*H2184</f>
        <v>0.19166993999999998</v>
      </c>
      <c r="S2184" s="580">
        <v>0</v>
      </c>
      <c r="T2184" s="581">
        <f>S2184*H2184</f>
        <v>0</v>
      </c>
      <c r="AR2184" s="482" t="s">
        <v>129</v>
      </c>
      <c r="AT2184" s="482" t="s">
        <v>199</v>
      </c>
      <c r="AU2184" s="482" t="s">
        <v>89</v>
      </c>
      <c r="AY2184" s="482" t="s">
        <v>197</v>
      </c>
      <c r="BE2184" s="582">
        <f>IF(N2184="základní",J2184,0)</f>
        <v>0</v>
      </c>
      <c r="BF2184" s="582">
        <f>IF(N2184="snížená",J2184,0)</f>
        <v>0</v>
      </c>
      <c r="BG2184" s="582">
        <f>IF(N2184="zákl. přenesená",J2184,0)</f>
        <v>0</v>
      </c>
      <c r="BH2184" s="582">
        <f>IF(N2184="sníž. přenesená",J2184,0)</f>
        <v>0</v>
      </c>
      <c r="BI2184" s="582">
        <f>IF(N2184="nulová",J2184,0)</f>
        <v>0</v>
      </c>
      <c r="BJ2184" s="482" t="s">
        <v>11</v>
      </c>
      <c r="BK2184" s="582">
        <f>ROUND(I2184*H2184,0)</f>
        <v>0</v>
      </c>
      <c r="BL2184" s="482" t="s">
        <v>129</v>
      </c>
      <c r="BM2184" s="482" t="s">
        <v>3139</v>
      </c>
    </row>
    <row r="2185" spans="2:65" s="492" customFormat="1" ht="25.5" customHeight="1">
      <c r="B2185" s="493"/>
      <c r="C2185" s="572" t="s">
        <v>3140</v>
      </c>
      <c r="D2185" s="572" t="s">
        <v>199</v>
      </c>
      <c r="E2185" s="573" t="s">
        <v>3141</v>
      </c>
      <c r="F2185" s="574" t="s">
        <v>3142</v>
      </c>
      <c r="G2185" s="575" t="s">
        <v>202</v>
      </c>
      <c r="H2185" s="576">
        <v>59</v>
      </c>
      <c r="I2185" s="7"/>
      <c r="J2185" s="577">
        <f>ROUND(I2185*H2185,0)</f>
        <v>0</v>
      </c>
      <c r="K2185" s="574" t="s">
        <v>203</v>
      </c>
      <c r="L2185" s="493"/>
      <c r="M2185" s="578" t="s">
        <v>5</v>
      </c>
      <c r="N2185" s="579" t="s">
        <v>53</v>
      </c>
      <c r="O2185" s="494"/>
      <c r="P2185" s="580">
        <f>O2185*H2185</f>
        <v>0</v>
      </c>
      <c r="Q2185" s="580">
        <v>4.684E-2</v>
      </c>
      <c r="R2185" s="580">
        <f>Q2185*H2185</f>
        <v>2.76356</v>
      </c>
      <c r="S2185" s="580">
        <v>0</v>
      </c>
      <c r="T2185" s="581">
        <f>S2185*H2185</f>
        <v>0</v>
      </c>
      <c r="AR2185" s="482" t="s">
        <v>129</v>
      </c>
      <c r="AT2185" s="482" t="s">
        <v>199</v>
      </c>
      <c r="AU2185" s="482" t="s">
        <v>89</v>
      </c>
      <c r="AY2185" s="482" t="s">
        <v>197</v>
      </c>
      <c r="BE2185" s="582">
        <f>IF(N2185="základní",J2185,0)</f>
        <v>0</v>
      </c>
      <c r="BF2185" s="582">
        <f>IF(N2185="snížená",J2185,0)</f>
        <v>0</v>
      </c>
      <c r="BG2185" s="582">
        <f>IF(N2185="zákl. přenesená",J2185,0)</f>
        <v>0</v>
      </c>
      <c r="BH2185" s="582">
        <f>IF(N2185="sníž. přenesená",J2185,0)</f>
        <v>0</v>
      </c>
      <c r="BI2185" s="582">
        <f>IF(N2185="nulová",J2185,0)</f>
        <v>0</v>
      </c>
      <c r="BJ2185" s="482" t="s">
        <v>11</v>
      </c>
      <c r="BK2185" s="582">
        <f>ROUND(I2185*H2185,0)</f>
        <v>0</v>
      </c>
      <c r="BL2185" s="482" t="s">
        <v>129</v>
      </c>
      <c r="BM2185" s="482" t="s">
        <v>3143</v>
      </c>
    </row>
    <row r="2186" spans="2:65" s="606" customFormat="1">
      <c r="B2186" s="605"/>
      <c r="D2186" s="594" t="s">
        <v>205</v>
      </c>
      <c r="E2186" s="607" t="s">
        <v>5</v>
      </c>
      <c r="F2186" s="608" t="s">
        <v>3144</v>
      </c>
      <c r="H2186" s="609">
        <v>20</v>
      </c>
      <c r="L2186" s="605"/>
      <c r="M2186" s="610"/>
      <c r="N2186" s="611"/>
      <c r="O2186" s="611"/>
      <c r="P2186" s="611"/>
      <c r="Q2186" s="611"/>
      <c r="R2186" s="611"/>
      <c r="S2186" s="611"/>
      <c r="T2186" s="612"/>
      <c r="AT2186" s="607" t="s">
        <v>205</v>
      </c>
      <c r="AU2186" s="607" t="s">
        <v>89</v>
      </c>
      <c r="AV2186" s="606" t="s">
        <v>89</v>
      </c>
      <c r="AW2186" s="606" t="s">
        <v>43</v>
      </c>
      <c r="AX2186" s="606" t="s">
        <v>82</v>
      </c>
      <c r="AY2186" s="607" t="s">
        <v>197</v>
      </c>
    </row>
    <row r="2187" spans="2:65" s="606" customFormat="1">
      <c r="B2187" s="605"/>
      <c r="D2187" s="594" t="s">
        <v>205</v>
      </c>
      <c r="E2187" s="607" t="s">
        <v>5</v>
      </c>
      <c r="F2187" s="608" t="s">
        <v>3145</v>
      </c>
      <c r="H2187" s="609">
        <v>26</v>
      </c>
      <c r="L2187" s="605"/>
      <c r="M2187" s="610"/>
      <c r="N2187" s="611"/>
      <c r="O2187" s="611"/>
      <c r="P2187" s="611"/>
      <c r="Q2187" s="611"/>
      <c r="R2187" s="611"/>
      <c r="S2187" s="611"/>
      <c r="T2187" s="612"/>
      <c r="AT2187" s="607" t="s">
        <v>205</v>
      </c>
      <c r="AU2187" s="607" t="s">
        <v>89</v>
      </c>
      <c r="AV2187" s="606" t="s">
        <v>89</v>
      </c>
      <c r="AW2187" s="606" t="s">
        <v>43</v>
      </c>
      <c r="AX2187" s="606" t="s">
        <v>82</v>
      </c>
      <c r="AY2187" s="607" t="s">
        <v>197</v>
      </c>
    </row>
    <row r="2188" spans="2:65" s="606" customFormat="1">
      <c r="B2188" s="605"/>
      <c r="D2188" s="594" t="s">
        <v>205</v>
      </c>
      <c r="E2188" s="607" t="s">
        <v>5</v>
      </c>
      <c r="F2188" s="608" t="s">
        <v>3146</v>
      </c>
      <c r="H2188" s="609">
        <v>10</v>
      </c>
      <c r="L2188" s="605"/>
      <c r="M2188" s="610"/>
      <c r="N2188" s="611"/>
      <c r="O2188" s="611"/>
      <c r="P2188" s="611"/>
      <c r="Q2188" s="611"/>
      <c r="R2188" s="611"/>
      <c r="S2188" s="611"/>
      <c r="T2188" s="612"/>
      <c r="AT2188" s="607" t="s">
        <v>205</v>
      </c>
      <c r="AU2188" s="607" t="s">
        <v>89</v>
      </c>
      <c r="AV2188" s="606" t="s">
        <v>89</v>
      </c>
      <c r="AW2188" s="606" t="s">
        <v>43</v>
      </c>
      <c r="AX2188" s="606" t="s">
        <v>82</v>
      </c>
      <c r="AY2188" s="607" t="s">
        <v>197</v>
      </c>
    </row>
    <row r="2189" spans="2:65" s="606" customFormat="1">
      <c r="B2189" s="605"/>
      <c r="D2189" s="594" t="s">
        <v>205</v>
      </c>
      <c r="E2189" s="607" t="s">
        <v>5</v>
      </c>
      <c r="F2189" s="608" t="s">
        <v>3147</v>
      </c>
      <c r="H2189" s="609">
        <v>3</v>
      </c>
      <c r="L2189" s="605"/>
      <c r="M2189" s="610"/>
      <c r="N2189" s="611"/>
      <c r="O2189" s="611"/>
      <c r="P2189" s="611"/>
      <c r="Q2189" s="611"/>
      <c r="R2189" s="611"/>
      <c r="S2189" s="611"/>
      <c r="T2189" s="612"/>
      <c r="AT2189" s="607" t="s">
        <v>205</v>
      </c>
      <c r="AU2189" s="607" t="s">
        <v>89</v>
      </c>
      <c r="AV2189" s="606" t="s">
        <v>89</v>
      </c>
      <c r="AW2189" s="606" t="s">
        <v>43</v>
      </c>
      <c r="AX2189" s="606" t="s">
        <v>82</v>
      </c>
      <c r="AY2189" s="607" t="s">
        <v>197</v>
      </c>
    </row>
    <row r="2190" spans="2:65" s="614" customFormat="1">
      <c r="B2190" s="613"/>
      <c r="D2190" s="594" t="s">
        <v>205</v>
      </c>
      <c r="E2190" s="615" t="s">
        <v>5</v>
      </c>
      <c r="F2190" s="616" t="s">
        <v>210</v>
      </c>
      <c r="H2190" s="617">
        <v>59</v>
      </c>
      <c r="L2190" s="613"/>
      <c r="M2190" s="618"/>
      <c r="N2190" s="619"/>
      <c r="O2190" s="619"/>
      <c r="P2190" s="619"/>
      <c r="Q2190" s="619"/>
      <c r="R2190" s="619"/>
      <c r="S2190" s="619"/>
      <c r="T2190" s="620"/>
      <c r="AT2190" s="615" t="s">
        <v>205</v>
      </c>
      <c r="AU2190" s="615" t="s">
        <v>89</v>
      </c>
      <c r="AV2190" s="614" t="s">
        <v>129</v>
      </c>
      <c r="AW2190" s="614" t="s">
        <v>43</v>
      </c>
      <c r="AX2190" s="614" t="s">
        <v>11</v>
      </c>
      <c r="AY2190" s="615" t="s">
        <v>197</v>
      </c>
    </row>
    <row r="2191" spans="2:65" s="492" customFormat="1" ht="16.5" customHeight="1">
      <c r="B2191" s="493"/>
      <c r="C2191" s="629" t="s">
        <v>3148</v>
      </c>
      <c r="D2191" s="629" t="s">
        <v>1907</v>
      </c>
      <c r="E2191" s="630" t="s">
        <v>3149</v>
      </c>
      <c r="F2191" s="631" t="s">
        <v>3150</v>
      </c>
      <c r="G2191" s="632" t="s">
        <v>202</v>
      </c>
      <c r="H2191" s="633">
        <v>20</v>
      </c>
      <c r="I2191" s="11"/>
      <c r="J2191" s="634">
        <f>ROUND(I2191*H2191,0)</f>
        <v>0</v>
      </c>
      <c r="K2191" s="631" t="s">
        <v>203</v>
      </c>
      <c r="L2191" s="635"/>
      <c r="M2191" s="636" t="s">
        <v>5</v>
      </c>
      <c r="N2191" s="637" t="s">
        <v>53</v>
      </c>
      <c r="O2191" s="494"/>
      <c r="P2191" s="580">
        <f>O2191*H2191</f>
        <v>0</v>
      </c>
      <c r="Q2191" s="580">
        <v>1.1900000000000001E-2</v>
      </c>
      <c r="R2191" s="580">
        <f>Q2191*H2191</f>
        <v>0.23800000000000002</v>
      </c>
      <c r="S2191" s="580">
        <v>0</v>
      </c>
      <c r="T2191" s="581">
        <f>S2191*H2191</f>
        <v>0</v>
      </c>
      <c r="AR2191" s="482" t="s">
        <v>303</v>
      </c>
      <c r="AT2191" s="482" t="s">
        <v>1907</v>
      </c>
      <c r="AU2191" s="482" t="s">
        <v>89</v>
      </c>
      <c r="AY2191" s="482" t="s">
        <v>197</v>
      </c>
      <c r="BE2191" s="582">
        <f>IF(N2191="základní",J2191,0)</f>
        <v>0</v>
      </c>
      <c r="BF2191" s="582">
        <f>IF(N2191="snížená",J2191,0)</f>
        <v>0</v>
      </c>
      <c r="BG2191" s="582">
        <f>IF(N2191="zákl. přenesená",J2191,0)</f>
        <v>0</v>
      </c>
      <c r="BH2191" s="582">
        <f>IF(N2191="sníž. přenesená",J2191,0)</f>
        <v>0</v>
      </c>
      <c r="BI2191" s="582">
        <f>IF(N2191="nulová",J2191,0)</f>
        <v>0</v>
      </c>
      <c r="BJ2191" s="482" t="s">
        <v>11</v>
      </c>
      <c r="BK2191" s="582">
        <f>ROUND(I2191*H2191,0)</f>
        <v>0</v>
      </c>
      <c r="BL2191" s="482" t="s">
        <v>129</v>
      </c>
      <c r="BM2191" s="482" t="s">
        <v>3151</v>
      </c>
    </row>
    <row r="2192" spans="2:65" s="492" customFormat="1" ht="16.5" customHeight="1">
      <c r="B2192" s="493"/>
      <c r="C2192" s="629" t="s">
        <v>3152</v>
      </c>
      <c r="D2192" s="629" t="s">
        <v>1907</v>
      </c>
      <c r="E2192" s="630" t="s">
        <v>3153</v>
      </c>
      <c r="F2192" s="631" t="s">
        <v>3154</v>
      </c>
      <c r="G2192" s="632" t="s">
        <v>202</v>
      </c>
      <c r="H2192" s="633">
        <v>26</v>
      </c>
      <c r="I2192" s="11"/>
      <c r="J2192" s="634">
        <f>ROUND(I2192*H2192,0)</f>
        <v>0</v>
      </c>
      <c r="K2192" s="631" t="s">
        <v>203</v>
      </c>
      <c r="L2192" s="635"/>
      <c r="M2192" s="636" t="s">
        <v>5</v>
      </c>
      <c r="N2192" s="637" t="s">
        <v>53</v>
      </c>
      <c r="O2192" s="494"/>
      <c r="P2192" s="580">
        <f>O2192*H2192</f>
        <v>0</v>
      </c>
      <c r="Q2192" s="580">
        <v>1.21E-2</v>
      </c>
      <c r="R2192" s="580">
        <f>Q2192*H2192</f>
        <v>0.31459999999999999</v>
      </c>
      <c r="S2192" s="580">
        <v>0</v>
      </c>
      <c r="T2192" s="581">
        <f>S2192*H2192</f>
        <v>0</v>
      </c>
      <c r="AR2192" s="482" t="s">
        <v>303</v>
      </c>
      <c r="AT2192" s="482" t="s">
        <v>1907</v>
      </c>
      <c r="AU2192" s="482" t="s">
        <v>89</v>
      </c>
      <c r="AY2192" s="482" t="s">
        <v>197</v>
      </c>
      <c r="BE2192" s="582">
        <f>IF(N2192="základní",J2192,0)</f>
        <v>0</v>
      </c>
      <c r="BF2192" s="582">
        <f>IF(N2192="snížená",J2192,0)</f>
        <v>0</v>
      </c>
      <c r="BG2192" s="582">
        <f>IF(N2192="zákl. přenesená",J2192,0)</f>
        <v>0</v>
      </c>
      <c r="BH2192" s="582">
        <f>IF(N2192="sníž. přenesená",J2192,0)</f>
        <v>0</v>
      </c>
      <c r="BI2192" s="582">
        <f>IF(N2192="nulová",J2192,0)</f>
        <v>0</v>
      </c>
      <c r="BJ2192" s="482" t="s">
        <v>11</v>
      </c>
      <c r="BK2192" s="582">
        <f>ROUND(I2192*H2192,0)</f>
        <v>0</v>
      </c>
      <c r="BL2192" s="482" t="s">
        <v>129</v>
      </c>
      <c r="BM2192" s="482" t="s">
        <v>3155</v>
      </c>
    </row>
    <row r="2193" spans="2:65" s="492" customFormat="1" ht="16.5" customHeight="1">
      <c r="B2193" s="493"/>
      <c r="C2193" s="629" t="s">
        <v>3156</v>
      </c>
      <c r="D2193" s="629" t="s">
        <v>1907</v>
      </c>
      <c r="E2193" s="630" t="s">
        <v>3157</v>
      </c>
      <c r="F2193" s="631" t="s">
        <v>3158</v>
      </c>
      <c r="G2193" s="632" t="s">
        <v>202</v>
      </c>
      <c r="H2193" s="633">
        <v>10</v>
      </c>
      <c r="I2193" s="11"/>
      <c r="J2193" s="634">
        <f>ROUND(I2193*H2193,0)</f>
        <v>0</v>
      </c>
      <c r="K2193" s="631" t="s">
        <v>203</v>
      </c>
      <c r="L2193" s="635"/>
      <c r="M2193" s="636" t="s">
        <v>5</v>
      </c>
      <c r="N2193" s="637" t="s">
        <v>53</v>
      </c>
      <c r="O2193" s="494"/>
      <c r="P2193" s="580">
        <f>O2193*H2193</f>
        <v>0</v>
      </c>
      <c r="Q2193" s="580">
        <v>1.23E-2</v>
      </c>
      <c r="R2193" s="580">
        <f>Q2193*H2193</f>
        <v>0.123</v>
      </c>
      <c r="S2193" s="580">
        <v>0</v>
      </c>
      <c r="T2193" s="581">
        <f>S2193*H2193</f>
        <v>0</v>
      </c>
      <c r="AR2193" s="482" t="s">
        <v>303</v>
      </c>
      <c r="AT2193" s="482" t="s">
        <v>1907</v>
      </c>
      <c r="AU2193" s="482" t="s">
        <v>89</v>
      </c>
      <c r="AY2193" s="482" t="s">
        <v>197</v>
      </c>
      <c r="BE2193" s="582">
        <f>IF(N2193="základní",J2193,0)</f>
        <v>0</v>
      </c>
      <c r="BF2193" s="582">
        <f>IF(N2193="snížená",J2193,0)</f>
        <v>0</v>
      </c>
      <c r="BG2193" s="582">
        <f>IF(N2193="zákl. přenesená",J2193,0)</f>
        <v>0</v>
      </c>
      <c r="BH2193" s="582">
        <f>IF(N2193="sníž. přenesená",J2193,0)</f>
        <v>0</v>
      </c>
      <c r="BI2193" s="582">
        <f>IF(N2193="nulová",J2193,0)</f>
        <v>0</v>
      </c>
      <c r="BJ2193" s="482" t="s">
        <v>11</v>
      </c>
      <c r="BK2193" s="582">
        <f>ROUND(I2193*H2193,0)</f>
        <v>0</v>
      </c>
      <c r="BL2193" s="482" t="s">
        <v>129</v>
      </c>
      <c r="BM2193" s="482" t="s">
        <v>3159</v>
      </c>
    </row>
    <row r="2194" spans="2:65" s="492" customFormat="1" ht="16.5" customHeight="1">
      <c r="B2194" s="493"/>
      <c r="C2194" s="629" t="s">
        <v>3160</v>
      </c>
      <c r="D2194" s="629" t="s">
        <v>1907</v>
      </c>
      <c r="E2194" s="630" t="s">
        <v>3161</v>
      </c>
      <c r="F2194" s="631" t="s">
        <v>3162</v>
      </c>
      <c r="G2194" s="632" t="s">
        <v>202</v>
      </c>
      <c r="H2194" s="633">
        <v>3</v>
      </c>
      <c r="I2194" s="11"/>
      <c r="J2194" s="634">
        <f>ROUND(I2194*H2194,0)</f>
        <v>0</v>
      </c>
      <c r="K2194" s="631" t="s">
        <v>203</v>
      </c>
      <c r="L2194" s="635"/>
      <c r="M2194" s="636" t="s">
        <v>5</v>
      </c>
      <c r="N2194" s="637" t="s">
        <v>53</v>
      </c>
      <c r="O2194" s="494"/>
      <c r="P2194" s="580">
        <f>O2194*H2194</f>
        <v>0</v>
      </c>
      <c r="Q2194" s="580">
        <v>1.2800000000000001E-2</v>
      </c>
      <c r="R2194" s="580">
        <f>Q2194*H2194</f>
        <v>3.8400000000000004E-2</v>
      </c>
      <c r="S2194" s="580">
        <v>0</v>
      </c>
      <c r="T2194" s="581">
        <f>S2194*H2194</f>
        <v>0</v>
      </c>
      <c r="AR2194" s="482" t="s">
        <v>303</v>
      </c>
      <c r="AT2194" s="482" t="s">
        <v>1907</v>
      </c>
      <c r="AU2194" s="482" t="s">
        <v>89</v>
      </c>
      <c r="AY2194" s="482" t="s">
        <v>197</v>
      </c>
      <c r="BE2194" s="582">
        <f>IF(N2194="základní",J2194,0)</f>
        <v>0</v>
      </c>
      <c r="BF2194" s="582">
        <f>IF(N2194="snížená",J2194,0)</f>
        <v>0</v>
      </c>
      <c r="BG2194" s="582">
        <f>IF(N2194="zákl. přenesená",J2194,0)</f>
        <v>0</v>
      </c>
      <c r="BH2194" s="582">
        <f>IF(N2194="sníž. přenesená",J2194,0)</f>
        <v>0</v>
      </c>
      <c r="BI2194" s="582">
        <f>IF(N2194="nulová",J2194,0)</f>
        <v>0</v>
      </c>
      <c r="BJ2194" s="482" t="s">
        <v>11</v>
      </c>
      <c r="BK2194" s="582">
        <f>ROUND(I2194*H2194,0)</f>
        <v>0</v>
      </c>
      <c r="BL2194" s="482" t="s">
        <v>129</v>
      </c>
      <c r="BM2194" s="482" t="s">
        <v>3163</v>
      </c>
    </row>
    <row r="2195" spans="2:65" s="492" customFormat="1" ht="25.5" customHeight="1">
      <c r="B2195" s="493"/>
      <c r="C2195" s="572" t="s">
        <v>3164</v>
      </c>
      <c r="D2195" s="572" t="s">
        <v>199</v>
      </c>
      <c r="E2195" s="573" t="s">
        <v>3165</v>
      </c>
      <c r="F2195" s="574" t="s">
        <v>3166</v>
      </c>
      <c r="G2195" s="575" t="s">
        <v>202</v>
      </c>
      <c r="H2195" s="576">
        <v>1</v>
      </c>
      <c r="I2195" s="7"/>
      <c r="J2195" s="577">
        <f>ROUND(I2195*H2195,0)</f>
        <v>0</v>
      </c>
      <c r="K2195" s="574" t="s">
        <v>203</v>
      </c>
      <c r="L2195" s="493"/>
      <c r="M2195" s="578" t="s">
        <v>5</v>
      </c>
      <c r="N2195" s="579" t="s">
        <v>53</v>
      </c>
      <c r="O2195" s="494"/>
      <c r="P2195" s="580">
        <f>O2195*H2195</f>
        <v>0</v>
      </c>
      <c r="Q2195" s="580">
        <v>7.1459999999999996E-2</v>
      </c>
      <c r="R2195" s="580">
        <f>Q2195*H2195</f>
        <v>7.1459999999999996E-2</v>
      </c>
      <c r="S2195" s="580">
        <v>0</v>
      </c>
      <c r="T2195" s="581">
        <f>S2195*H2195</f>
        <v>0</v>
      </c>
      <c r="AR2195" s="482" t="s">
        <v>129</v>
      </c>
      <c r="AT2195" s="482" t="s">
        <v>199</v>
      </c>
      <c r="AU2195" s="482" t="s">
        <v>89</v>
      </c>
      <c r="AY2195" s="482" t="s">
        <v>197</v>
      </c>
      <c r="BE2195" s="582">
        <f>IF(N2195="základní",J2195,0)</f>
        <v>0</v>
      </c>
      <c r="BF2195" s="582">
        <f>IF(N2195="snížená",J2195,0)</f>
        <v>0</v>
      </c>
      <c r="BG2195" s="582">
        <f>IF(N2195="zákl. přenesená",J2195,0)</f>
        <v>0</v>
      </c>
      <c r="BH2195" s="582">
        <f>IF(N2195="sníž. přenesená",J2195,0)</f>
        <v>0</v>
      </c>
      <c r="BI2195" s="582">
        <f>IF(N2195="nulová",J2195,0)</f>
        <v>0</v>
      </c>
      <c r="BJ2195" s="482" t="s">
        <v>11</v>
      </c>
      <c r="BK2195" s="582">
        <f>ROUND(I2195*H2195,0)</f>
        <v>0</v>
      </c>
      <c r="BL2195" s="482" t="s">
        <v>129</v>
      </c>
      <c r="BM2195" s="482" t="s">
        <v>3167</v>
      </c>
    </row>
    <row r="2196" spans="2:65" s="606" customFormat="1">
      <c r="B2196" s="605"/>
      <c r="D2196" s="594" t="s">
        <v>205</v>
      </c>
      <c r="E2196" s="607" t="s">
        <v>5</v>
      </c>
      <c r="F2196" s="608" t="s">
        <v>3168</v>
      </c>
      <c r="H2196" s="609">
        <v>1</v>
      </c>
      <c r="L2196" s="605"/>
      <c r="M2196" s="610"/>
      <c r="N2196" s="611"/>
      <c r="O2196" s="611"/>
      <c r="P2196" s="611"/>
      <c r="Q2196" s="611"/>
      <c r="R2196" s="611"/>
      <c r="S2196" s="611"/>
      <c r="T2196" s="612"/>
      <c r="AT2196" s="607" t="s">
        <v>205</v>
      </c>
      <c r="AU2196" s="607" t="s">
        <v>89</v>
      </c>
      <c r="AV2196" s="606" t="s">
        <v>89</v>
      </c>
      <c r="AW2196" s="606" t="s">
        <v>43</v>
      </c>
      <c r="AX2196" s="606" t="s">
        <v>82</v>
      </c>
      <c r="AY2196" s="607" t="s">
        <v>197</v>
      </c>
    </row>
    <row r="2197" spans="2:65" s="614" customFormat="1">
      <c r="B2197" s="613"/>
      <c r="D2197" s="594" t="s">
        <v>205</v>
      </c>
      <c r="E2197" s="615" t="s">
        <v>5</v>
      </c>
      <c r="F2197" s="616" t="s">
        <v>210</v>
      </c>
      <c r="H2197" s="617">
        <v>1</v>
      </c>
      <c r="L2197" s="613"/>
      <c r="M2197" s="618"/>
      <c r="N2197" s="619"/>
      <c r="O2197" s="619"/>
      <c r="P2197" s="619"/>
      <c r="Q2197" s="619"/>
      <c r="R2197" s="619"/>
      <c r="S2197" s="619"/>
      <c r="T2197" s="620"/>
      <c r="AT2197" s="615" t="s">
        <v>205</v>
      </c>
      <c r="AU2197" s="615" t="s">
        <v>89</v>
      </c>
      <c r="AV2197" s="614" t="s">
        <v>129</v>
      </c>
      <c r="AW2197" s="614" t="s">
        <v>43</v>
      </c>
      <c r="AX2197" s="614" t="s">
        <v>11</v>
      </c>
      <c r="AY2197" s="615" t="s">
        <v>197</v>
      </c>
    </row>
    <row r="2198" spans="2:65" s="492" customFormat="1" ht="16.5" customHeight="1">
      <c r="B2198" s="493"/>
      <c r="C2198" s="629" t="s">
        <v>3169</v>
      </c>
      <c r="D2198" s="629" t="s">
        <v>1907</v>
      </c>
      <c r="E2198" s="630" t="s">
        <v>3170</v>
      </c>
      <c r="F2198" s="631" t="s">
        <v>3171</v>
      </c>
      <c r="G2198" s="632" t="s">
        <v>202</v>
      </c>
      <c r="H2198" s="633">
        <v>1</v>
      </c>
      <c r="I2198" s="11"/>
      <c r="J2198" s="634">
        <f>ROUND(I2198*H2198,0)</f>
        <v>0</v>
      </c>
      <c r="K2198" s="631" t="s">
        <v>203</v>
      </c>
      <c r="L2198" s="635"/>
      <c r="M2198" s="636" t="s">
        <v>5</v>
      </c>
      <c r="N2198" s="637" t="s">
        <v>53</v>
      </c>
      <c r="O2198" s="494"/>
      <c r="P2198" s="580">
        <f>O2198*H2198</f>
        <v>0</v>
      </c>
      <c r="Q2198" s="580">
        <v>1.54E-2</v>
      </c>
      <c r="R2198" s="580">
        <f>Q2198*H2198</f>
        <v>1.54E-2</v>
      </c>
      <c r="S2198" s="580">
        <v>0</v>
      </c>
      <c r="T2198" s="581">
        <f>S2198*H2198</f>
        <v>0</v>
      </c>
      <c r="AR2198" s="482" t="s">
        <v>303</v>
      </c>
      <c r="AT2198" s="482" t="s">
        <v>1907</v>
      </c>
      <c r="AU2198" s="482" t="s">
        <v>89</v>
      </c>
      <c r="AY2198" s="482" t="s">
        <v>197</v>
      </c>
      <c r="BE2198" s="582">
        <f>IF(N2198="základní",J2198,0)</f>
        <v>0</v>
      </c>
      <c r="BF2198" s="582">
        <f>IF(N2198="snížená",J2198,0)</f>
        <v>0</v>
      </c>
      <c r="BG2198" s="582">
        <f>IF(N2198="zákl. přenesená",J2198,0)</f>
        <v>0</v>
      </c>
      <c r="BH2198" s="582">
        <f>IF(N2198="sníž. přenesená",J2198,0)</f>
        <v>0</v>
      </c>
      <c r="BI2198" s="582">
        <f>IF(N2198="nulová",J2198,0)</f>
        <v>0</v>
      </c>
      <c r="BJ2198" s="482" t="s">
        <v>11</v>
      </c>
      <c r="BK2198" s="582">
        <f>ROUND(I2198*H2198,0)</f>
        <v>0</v>
      </c>
      <c r="BL2198" s="482" t="s">
        <v>129</v>
      </c>
      <c r="BM2198" s="482" t="s">
        <v>3172</v>
      </c>
    </row>
    <row r="2199" spans="2:65" s="492" customFormat="1" ht="25.5" customHeight="1">
      <c r="B2199" s="493"/>
      <c r="C2199" s="572" t="s">
        <v>3173</v>
      </c>
      <c r="D2199" s="572" t="s">
        <v>199</v>
      </c>
      <c r="E2199" s="573" t="s">
        <v>3174</v>
      </c>
      <c r="F2199" s="574" t="s">
        <v>3175</v>
      </c>
      <c r="G2199" s="575" t="s">
        <v>202</v>
      </c>
      <c r="H2199" s="576">
        <v>80</v>
      </c>
      <c r="I2199" s="7"/>
      <c r="J2199" s="577">
        <f>ROUND(I2199*H2199,0)</f>
        <v>0</v>
      </c>
      <c r="K2199" s="574" t="s">
        <v>203</v>
      </c>
      <c r="L2199" s="493"/>
      <c r="M2199" s="578" t="s">
        <v>5</v>
      </c>
      <c r="N2199" s="579" t="s">
        <v>53</v>
      </c>
      <c r="O2199" s="494"/>
      <c r="P2199" s="580">
        <f>O2199*H2199</f>
        <v>0</v>
      </c>
      <c r="Q2199" s="580">
        <v>0.44169999999999998</v>
      </c>
      <c r="R2199" s="580">
        <f>Q2199*H2199</f>
        <v>35.335999999999999</v>
      </c>
      <c r="S2199" s="580">
        <v>0</v>
      </c>
      <c r="T2199" s="581">
        <f>S2199*H2199</f>
        <v>0</v>
      </c>
      <c r="AR2199" s="482" t="s">
        <v>129</v>
      </c>
      <c r="AT2199" s="482" t="s">
        <v>199</v>
      </c>
      <c r="AU2199" s="482" t="s">
        <v>89</v>
      </c>
      <c r="AY2199" s="482" t="s">
        <v>197</v>
      </c>
      <c r="BE2199" s="582">
        <f>IF(N2199="základní",J2199,0)</f>
        <v>0</v>
      </c>
      <c r="BF2199" s="582">
        <f>IF(N2199="snížená",J2199,0)</f>
        <v>0</v>
      </c>
      <c r="BG2199" s="582">
        <f>IF(N2199="zákl. přenesená",J2199,0)</f>
        <v>0</v>
      </c>
      <c r="BH2199" s="582">
        <f>IF(N2199="sníž. přenesená",J2199,0)</f>
        <v>0</v>
      </c>
      <c r="BI2199" s="582">
        <f>IF(N2199="nulová",J2199,0)</f>
        <v>0</v>
      </c>
      <c r="BJ2199" s="482" t="s">
        <v>11</v>
      </c>
      <c r="BK2199" s="582">
        <f>ROUND(I2199*H2199,0)</f>
        <v>0</v>
      </c>
      <c r="BL2199" s="482" t="s">
        <v>129</v>
      </c>
      <c r="BM2199" s="482" t="s">
        <v>3176</v>
      </c>
    </row>
    <row r="2200" spans="2:65" s="606" customFormat="1">
      <c r="B2200" s="605"/>
      <c r="D2200" s="594" t="s">
        <v>205</v>
      </c>
      <c r="E2200" s="607" t="s">
        <v>5</v>
      </c>
      <c r="F2200" s="608" t="s">
        <v>3177</v>
      </c>
      <c r="H2200" s="609">
        <v>27</v>
      </c>
      <c r="L2200" s="605"/>
      <c r="M2200" s="610"/>
      <c r="N2200" s="611"/>
      <c r="O2200" s="611"/>
      <c r="P2200" s="611"/>
      <c r="Q2200" s="611"/>
      <c r="R2200" s="611"/>
      <c r="S2200" s="611"/>
      <c r="T2200" s="612"/>
      <c r="AT2200" s="607" t="s">
        <v>205</v>
      </c>
      <c r="AU2200" s="607" t="s">
        <v>89</v>
      </c>
      <c r="AV2200" s="606" t="s">
        <v>89</v>
      </c>
      <c r="AW2200" s="606" t="s">
        <v>43</v>
      </c>
      <c r="AX2200" s="606" t="s">
        <v>82</v>
      </c>
      <c r="AY2200" s="607" t="s">
        <v>197</v>
      </c>
    </row>
    <row r="2201" spans="2:65" s="606" customFormat="1">
      <c r="B2201" s="605"/>
      <c r="D2201" s="594" t="s">
        <v>205</v>
      </c>
      <c r="E2201" s="607" t="s">
        <v>5</v>
      </c>
      <c r="F2201" s="608" t="s">
        <v>3178</v>
      </c>
      <c r="H2201" s="609">
        <v>4</v>
      </c>
      <c r="L2201" s="605"/>
      <c r="M2201" s="610"/>
      <c r="N2201" s="611"/>
      <c r="O2201" s="611"/>
      <c r="P2201" s="611"/>
      <c r="Q2201" s="611"/>
      <c r="R2201" s="611"/>
      <c r="S2201" s="611"/>
      <c r="T2201" s="612"/>
      <c r="AT2201" s="607" t="s">
        <v>205</v>
      </c>
      <c r="AU2201" s="607" t="s">
        <v>89</v>
      </c>
      <c r="AV2201" s="606" t="s">
        <v>89</v>
      </c>
      <c r="AW2201" s="606" t="s">
        <v>43</v>
      </c>
      <c r="AX2201" s="606" t="s">
        <v>82</v>
      </c>
      <c r="AY2201" s="607" t="s">
        <v>197</v>
      </c>
    </row>
    <row r="2202" spans="2:65" s="606" customFormat="1">
      <c r="B2202" s="605"/>
      <c r="D2202" s="594" t="s">
        <v>205</v>
      </c>
      <c r="E2202" s="607" t="s">
        <v>5</v>
      </c>
      <c r="F2202" s="608" t="s">
        <v>3179</v>
      </c>
      <c r="H2202" s="609">
        <v>49</v>
      </c>
      <c r="L2202" s="605"/>
      <c r="M2202" s="610"/>
      <c r="N2202" s="611"/>
      <c r="O2202" s="611"/>
      <c r="P2202" s="611"/>
      <c r="Q2202" s="611"/>
      <c r="R2202" s="611"/>
      <c r="S2202" s="611"/>
      <c r="T2202" s="612"/>
      <c r="AT2202" s="607" t="s">
        <v>205</v>
      </c>
      <c r="AU2202" s="607" t="s">
        <v>89</v>
      </c>
      <c r="AV2202" s="606" t="s">
        <v>89</v>
      </c>
      <c r="AW2202" s="606" t="s">
        <v>43</v>
      </c>
      <c r="AX2202" s="606" t="s">
        <v>82</v>
      </c>
      <c r="AY2202" s="607" t="s">
        <v>197</v>
      </c>
    </row>
    <row r="2203" spans="2:65" s="614" customFormat="1">
      <c r="B2203" s="613"/>
      <c r="D2203" s="594" t="s">
        <v>205</v>
      </c>
      <c r="E2203" s="615" t="s">
        <v>5</v>
      </c>
      <c r="F2203" s="616" t="s">
        <v>210</v>
      </c>
      <c r="H2203" s="617">
        <v>80</v>
      </c>
      <c r="L2203" s="613"/>
      <c r="M2203" s="618"/>
      <c r="N2203" s="619"/>
      <c r="O2203" s="619"/>
      <c r="P2203" s="619"/>
      <c r="Q2203" s="619"/>
      <c r="R2203" s="619"/>
      <c r="S2203" s="619"/>
      <c r="T2203" s="620"/>
      <c r="AT2203" s="615" t="s">
        <v>205</v>
      </c>
      <c r="AU2203" s="615" t="s">
        <v>89</v>
      </c>
      <c r="AV2203" s="614" t="s">
        <v>129</v>
      </c>
      <c r="AW2203" s="614" t="s">
        <v>43</v>
      </c>
      <c r="AX2203" s="614" t="s">
        <v>11</v>
      </c>
      <c r="AY2203" s="615" t="s">
        <v>197</v>
      </c>
    </row>
    <row r="2204" spans="2:65" s="492" customFormat="1" ht="16.5" customHeight="1">
      <c r="B2204" s="493"/>
      <c r="C2204" s="629" t="s">
        <v>3180</v>
      </c>
      <c r="D2204" s="629" t="s">
        <v>1907</v>
      </c>
      <c r="E2204" s="630" t="s">
        <v>3181</v>
      </c>
      <c r="F2204" s="631" t="s">
        <v>3182</v>
      </c>
      <c r="G2204" s="632" t="s">
        <v>202</v>
      </c>
      <c r="H2204" s="633">
        <v>27</v>
      </c>
      <c r="I2204" s="11"/>
      <c r="J2204" s="634">
        <f>ROUND(I2204*H2204,0)</f>
        <v>0</v>
      </c>
      <c r="K2204" s="631" t="s">
        <v>203</v>
      </c>
      <c r="L2204" s="635"/>
      <c r="M2204" s="636" t="s">
        <v>5</v>
      </c>
      <c r="N2204" s="637" t="s">
        <v>53</v>
      </c>
      <c r="O2204" s="494"/>
      <c r="P2204" s="580">
        <f>O2204*H2204</f>
        <v>0</v>
      </c>
      <c r="Q2204" s="580">
        <v>1.8020000000000001E-2</v>
      </c>
      <c r="R2204" s="580">
        <f>Q2204*H2204</f>
        <v>0.48654000000000003</v>
      </c>
      <c r="S2204" s="580">
        <v>0</v>
      </c>
      <c r="T2204" s="581">
        <f>S2204*H2204</f>
        <v>0</v>
      </c>
      <c r="AR2204" s="482" t="s">
        <v>303</v>
      </c>
      <c r="AT2204" s="482" t="s">
        <v>1907</v>
      </c>
      <c r="AU2204" s="482" t="s">
        <v>89</v>
      </c>
      <c r="AY2204" s="482" t="s">
        <v>197</v>
      </c>
      <c r="BE2204" s="582">
        <f>IF(N2204="základní",J2204,0)</f>
        <v>0</v>
      </c>
      <c r="BF2204" s="582">
        <f>IF(N2204="snížená",J2204,0)</f>
        <v>0</v>
      </c>
      <c r="BG2204" s="582">
        <f>IF(N2204="zákl. přenesená",J2204,0)</f>
        <v>0</v>
      </c>
      <c r="BH2204" s="582">
        <f>IF(N2204="sníž. přenesená",J2204,0)</f>
        <v>0</v>
      </c>
      <c r="BI2204" s="582">
        <f>IF(N2204="nulová",J2204,0)</f>
        <v>0</v>
      </c>
      <c r="BJ2204" s="482" t="s">
        <v>11</v>
      </c>
      <c r="BK2204" s="582">
        <f>ROUND(I2204*H2204,0)</f>
        <v>0</v>
      </c>
      <c r="BL2204" s="482" t="s">
        <v>129</v>
      </c>
      <c r="BM2204" s="482" t="s">
        <v>3183</v>
      </c>
    </row>
    <row r="2205" spans="2:65" s="492" customFormat="1" ht="16.5" customHeight="1">
      <c r="B2205" s="493"/>
      <c r="C2205" s="629" t="s">
        <v>3184</v>
      </c>
      <c r="D2205" s="629" t="s">
        <v>1907</v>
      </c>
      <c r="E2205" s="630" t="s">
        <v>3185</v>
      </c>
      <c r="F2205" s="631" t="s">
        <v>3186</v>
      </c>
      <c r="G2205" s="632" t="s">
        <v>202</v>
      </c>
      <c r="H2205" s="633">
        <v>4</v>
      </c>
      <c r="I2205" s="11"/>
      <c r="J2205" s="634">
        <f>ROUND(I2205*H2205,0)</f>
        <v>0</v>
      </c>
      <c r="K2205" s="631" t="s">
        <v>203</v>
      </c>
      <c r="L2205" s="635"/>
      <c r="M2205" s="636" t="s">
        <v>5</v>
      </c>
      <c r="N2205" s="637" t="s">
        <v>53</v>
      </c>
      <c r="O2205" s="494"/>
      <c r="P2205" s="580">
        <f>O2205*H2205</f>
        <v>0</v>
      </c>
      <c r="Q2205" s="580">
        <v>1.847E-2</v>
      </c>
      <c r="R2205" s="580">
        <f>Q2205*H2205</f>
        <v>7.3880000000000001E-2</v>
      </c>
      <c r="S2205" s="580">
        <v>0</v>
      </c>
      <c r="T2205" s="581">
        <f>S2205*H2205</f>
        <v>0</v>
      </c>
      <c r="AR2205" s="482" t="s">
        <v>303</v>
      </c>
      <c r="AT2205" s="482" t="s">
        <v>1907</v>
      </c>
      <c r="AU2205" s="482" t="s">
        <v>89</v>
      </c>
      <c r="AY2205" s="482" t="s">
        <v>197</v>
      </c>
      <c r="BE2205" s="582">
        <f>IF(N2205="základní",J2205,0)</f>
        <v>0</v>
      </c>
      <c r="BF2205" s="582">
        <f>IF(N2205="snížená",J2205,0)</f>
        <v>0</v>
      </c>
      <c r="BG2205" s="582">
        <f>IF(N2205="zákl. přenesená",J2205,0)</f>
        <v>0</v>
      </c>
      <c r="BH2205" s="582">
        <f>IF(N2205="sníž. přenesená",J2205,0)</f>
        <v>0</v>
      </c>
      <c r="BI2205" s="582">
        <f>IF(N2205="nulová",J2205,0)</f>
        <v>0</v>
      </c>
      <c r="BJ2205" s="482" t="s">
        <v>11</v>
      </c>
      <c r="BK2205" s="582">
        <f>ROUND(I2205*H2205,0)</f>
        <v>0</v>
      </c>
      <c r="BL2205" s="482" t="s">
        <v>129</v>
      </c>
      <c r="BM2205" s="482" t="s">
        <v>3187</v>
      </c>
    </row>
    <row r="2206" spans="2:65" s="492" customFormat="1" ht="16.5" customHeight="1">
      <c r="B2206" s="493"/>
      <c r="C2206" s="629" t="s">
        <v>3188</v>
      </c>
      <c r="D2206" s="629" t="s">
        <v>1907</v>
      </c>
      <c r="E2206" s="630" t="s">
        <v>3189</v>
      </c>
      <c r="F2206" s="631" t="s">
        <v>3190</v>
      </c>
      <c r="G2206" s="632" t="s">
        <v>202</v>
      </c>
      <c r="H2206" s="633">
        <v>49</v>
      </c>
      <c r="I2206" s="11"/>
      <c r="J2206" s="634">
        <f>ROUND(I2206*H2206,0)</f>
        <v>0</v>
      </c>
      <c r="K2206" s="631" t="s">
        <v>203</v>
      </c>
      <c r="L2206" s="635"/>
      <c r="M2206" s="636" t="s">
        <v>5</v>
      </c>
      <c r="N2206" s="637" t="s">
        <v>53</v>
      </c>
      <c r="O2206" s="494"/>
      <c r="P2206" s="580">
        <f>O2206*H2206</f>
        <v>0</v>
      </c>
      <c r="Q2206" s="580">
        <v>1.9230000000000001E-2</v>
      </c>
      <c r="R2206" s="580">
        <f>Q2206*H2206</f>
        <v>0.94227000000000005</v>
      </c>
      <c r="S2206" s="580">
        <v>0</v>
      </c>
      <c r="T2206" s="581">
        <f>S2206*H2206</f>
        <v>0</v>
      </c>
      <c r="AR2206" s="482" t="s">
        <v>303</v>
      </c>
      <c r="AT2206" s="482" t="s">
        <v>1907</v>
      </c>
      <c r="AU2206" s="482" t="s">
        <v>89</v>
      </c>
      <c r="AY2206" s="482" t="s">
        <v>197</v>
      </c>
      <c r="BE2206" s="582">
        <f>IF(N2206="základní",J2206,0)</f>
        <v>0</v>
      </c>
      <c r="BF2206" s="582">
        <f>IF(N2206="snížená",J2206,0)</f>
        <v>0</v>
      </c>
      <c r="BG2206" s="582">
        <f>IF(N2206="zákl. přenesená",J2206,0)</f>
        <v>0</v>
      </c>
      <c r="BH2206" s="582">
        <f>IF(N2206="sníž. přenesená",J2206,0)</f>
        <v>0</v>
      </c>
      <c r="BI2206" s="582">
        <f>IF(N2206="nulová",J2206,0)</f>
        <v>0</v>
      </c>
      <c r="BJ2206" s="482" t="s">
        <v>11</v>
      </c>
      <c r="BK2206" s="582">
        <f>ROUND(I2206*H2206,0)</f>
        <v>0</v>
      </c>
      <c r="BL2206" s="482" t="s">
        <v>129</v>
      </c>
      <c r="BM2206" s="482" t="s">
        <v>3191</v>
      </c>
    </row>
    <row r="2207" spans="2:65" s="560" customFormat="1" ht="29.85" customHeight="1">
      <c r="B2207" s="559"/>
      <c r="D2207" s="561" t="s">
        <v>81</v>
      </c>
      <c r="E2207" s="570" t="s">
        <v>320</v>
      </c>
      <c r="F2207" s="570" t="s">
        <v>331</v>
      </c>
      <c r="J2207" s="571">
        <f>BK2207</f>
        <v>0</v>
      </c>
      <c r="L2207" s="559"/>
      <c r="M2207" s="564"/>
      <c r="N2207" s="565"/>
      <c r="O2207" s="565"/>
      <c r="P2207" s="566">
        <f>SUM(P2208:P2596)</f>
        <v>0</v>
      </c>
      <c r="Q2207" s="565"/>
      <c r="R2207" s="566">
        <f>SUM(R2208:R2596)</f>
        <v>12.566864599999999</v>
      </c>
      <c r="S2207" s="565"/>
      <c r="T2207" s="567">
        <f>SUM(T2208:T2596)</f>
        <v>8.8841000000000001</v>
      </c>
      <c r="AR2207" s="561" t="s">
        <v>11</v>
      </c>
      <c r="AT2207" s="568" t="s">
        <v>81</v>
      </c>
      <c r="AU2207" s="568" t="s">
        <v>11</v>
      </c>
      <c r="AY2207" s="561" t="s">
        <v>197</v>
      </c>
      <c r="BK2207" s="569">
        <f>SUM(BK2208:BK2596)</f>
        <v>0</v>
      </c>
    </row>
    <row r="2208" spans="2:65" s="492" customFormat="1" ht="25.5" customHeight="1">
      <c r="B2208" s="493"/>
      <c r="C2208" s="572" t="s">
        <v>3192</v>
      </c>
      <c r="D2208" s="572" t="s">
        <v>199</v>
      </c>
      <c r="E2208" s="573" t="s">
        <v>3193</v>
      </c>
      <c r="F2208" s="574" t="s">
        <v>3194</v>
      </c>
      <c r="G2208" s="575" t="s">
        <v>213</v>
      </c>
      <c r="H2208" s="576">
        <v>601.16099999999994</v>
      </c>
      <c r="I2208" s="7"/>
      <c r="J2208" s="577">
        <f>ROUND(I2208*H2208,0)</f>
        <v>0</v>
      </c>
      <c r="K2208" s="574" t="s">
        <v>5</v>
      </c>
      <c r="L2208" s="493"/>
      <c r="M2208" s="578" t="s">
        <v>5</v>
      </c>
      <c r="N2208" s="579" t="s">
        <v>53</v>
      </c>
      <c r="O2208" s="494"/>
      <c r="P2208" s="580">
        <f>O2208*H2208</f>
        <v>0</v>
      </c>
      <c r="Q2208" s="580">
        <v>0</v>
      </c>
      <c r="R2208" s="580">
        <f>Q2208*H2208</f>
        <v>0</v>
      </c>
      <c r="S2208" s="580">
        <v>0</v>
      </c>
      <c r="T2208" s="581">
        <f>S2208*H2208</f>
        <v>0</v>
      </c>
      <c r="AR2208" s="482" t="s">
        <v>129</v>
      </c>
      <c r="AT2208" s="482" t="s">
        <v>199</v>
      </c>
      <c r="AU2208" s="482" t="s">
        <v>89</v>
      </c>
      <c r="AY2208" s="482" t="s">
        <v>197</v>
      </c>
      <c r="BE2208" s="582">
        <f>IF(N2208="základní",J2208,0)</f>
        <v>0</v>
      </c>
      <c r="BF2208" s="582">
        <f>IF(N2208="snížená",J2208,0)</f>
        <v>0</v>
      </c>
      <c r="BG2208" s="582">
        <f>IF(N2208="zákl. přenesená",J2208,0)</f>
        <v>0</v>
      </c>
      <c r="BH2208" s="582">
        <f>IF(N2208="sníž. přenesená",J2208,0)</f>
        <v>0</v>
      </c>
      <c r="BI2208" s="582">
        <f>IF(N2208="nulová",J2208,0)</f>
        <v>0</v>
      </c>
      <c r="BJ2208" s="482" t="s">
        <v>11</v>
      </c>
      <c r="BK2208" s="582">
        <f>ROUND(I2208*H2208,0)</f>
        <v>0</v>
      </c>
      <c r="BL2208" s="482" t="s">
        <v>129</v>
      </c>
      <c r="BM2208" s="482" t="s">
        <v>3195</v>
      </c>
    </row>
    <row r="2209" spans="2:65" s="606" customFormat="1">
      <c r="B2209" s="605"/>
      <c r="D2209" s="594" t="s">
        <v>205</v>
      </c>
      <c r="E2209" s="607" t="s">
        <v>5</v>
      </c>
      <c r="F2209" s="608" t="s">
        <v>3196</v>
      </c>
      <c r="H2209" s="609">
        <v>230.34899999999999</v>
      </c>
      <c r="L2209" s="605"/>
      <c r="M2209" s="610"/>
      <c r="N2209" s="611"/>
      <c r="O2209" s="611"/>
      <c r="P2209" s="611"/>
      <c r="Q2209" s="611"/>
      <c r="R2209" s="611"/>
      <c r="S2209" s="611"/>
      <c r="T2209" s="612"/>
      <c r="AT2209" s="607" t="s">
        <v>205</v>
      </c>
      <c r="AU2209" s="607" t="s">
        <v>89</v>
      </c>
      <c r="AV2209" s="606" t="s">
        <v>89</v>
      </c>
      <c r="AW2209" s="606" t="s">
        <v>43</v>
      </c>
      <c r="AX2209" s="606" t="s">
        <v>82</v>
      </c>
      <c r="AY2209" s="607" t="s">
        <v>197</v>
      </c>
    </row>
    <row r="2210" spans="2:65" s="622" customFormat="1">
      <c r="B2210" s="621"/>
      <c r="D2210" s="594" t="s">
        <v>205</v>
      </c>
      <c r="E2210" s="623" t="s">
        <v>5</v>
      </c>
      <c r="F2210" s="624" t="s">
        <v>3197</v>
      </c>
      <c r="H2210" s="625">
        <v>230.34899999999999</v>
      </c>
      <c r="L2210" s="621"/>
      <c r="M2210" s="626"/>
      <c r="N2210" s="627"/>
      <c r="O2210" s="627"/>
      <c r="P2210" s="627"/>
      <c r="Q2210" s="627"/>
      <c r="R2210" s="627"/>
      <c r="S2210" s="627"/>
      <c r="T2210" s="628"/>
      <c r="AT2210" s="623" t="s">
        <v>205</v>
      </c>
      <c r="AU2210" s="623" t="s">
        <v>89</v>
      </c>
      <c r="AV2210" s="622" t="s">
        <v>114</v>
      </c>
      <c r="AW2210" s="622" t="s">
        <v>43</v>
      </c>
      <c r="AX2210" s="622" t="s">
        <v>82</v>
      </c>
      <c r="AY2210" s="623" t="s">
        <v>197</v>
      </c>
    </row>
    <row r="2211" spans="2:65" s="606" customFormat="1">
      <c r="B2211" s="605"/>
      <c r="D2211" s="594" t="s">
        <v>205</v>
      </c>
      <c r="E2211" s="607" t="s">
        <v>5</v>
      </c>
      <c r="F2211" s="608" t="s">
        <v>3198</v>
      </c>
      <c r="H2211" s="609">
        <v>91.295000000000002</v>
      </c>
      <c r="L2211" s="605"/>
      <c r="M2211" s="610"/>
      <c r="N2211" s="611"/>
      <c r="O2211" s="611"/>
      <c r="P2211" s="611"/>
      <c r="Q2211" s="611"/>
      <c r="R2211" s="611"/>
      <c r="S2211" s="611"/>
      <c r="T2211" s="612"/>
      <c r="AT2211" s="607" t="s">
        <v>205</v>
      </c>
      <c r="AU2211" s="607" t="s">
        <v>89</v>
      </c>
      <c r="AV2211" s="606" t="s">
        <v>89</v>
      </c>
      <c r="AW2211" s="606" t="s">
        <v>43</v>
      </c>
      <c r="AX2211" s="606" t="s">
        <v>82</v>
      </c>
      <c r="AY2211" s="607" t="s">
        <v>197</v>
      </c>
    </row>
    <row r="2212" spans="2:65" s="622" customFormat="1">
      <c r="B2212" s="621"/>
      <c r="D2212" s="594" t="s">
        <v>205</v>
      </c>
      <c r="E2212" s="623" t="s">
        <v>5</v>
      </c>
      <c r="F2212" s="624" t="s">
        <v>3199</v>
      </c>
      <c r="H2212" s="625">
        <v>91.295000000000002</v>
      </c>
      <c r="L2212" s="621"/>
      <c r="M2212" s="626"/>
      <c r="N2212" s="627"/>
      <c r="O2212" s="627"/>
      <c r="P2212" s="627"/>
      <c r="Q2212" s="627"/>
      <c r="R2212" s="627"/>
      <c r="S2212" s="627"/>
      <c r="T2212" s="628"/>
      <c r="AT2212" s="623" t="s">
        <v>205</v>
      </c>
      <c r="AU2212" s="623" t="s">
        <v>89</v>
      </c>
      <c r="AV2212" s="622" t="s">
        <v>114</v>
      </c>
      <c r="AW2212" s="622" t="s">
        <v>43</v>
      </c>
      <c r="AX2212" s="622" t="s">
        <v>82</v>
      </c>
      <c r="AY2212" s="623" t="s">
        <v>197</v>
      </c>
    </row>
    <row r="2213" spans="2:65" s="606" customFormat="1">
      <c r="B2213" s="605"/>
      <c r="D2213" s="594" t="s">
        <v>205</v>
      </c>
      <c r="E2213" s="607" t="s">
        <v>5</v>
      </c>
      <c r="F2213" s="608" t="s">
        <v>3200</v>
      </c>
      <c r="H2213" s="609">
        <v>135.666</v>
      </c>
      <c r="L2213" s="605"/>
      <c r="M2213" s="610"/>
      <c r="N2213" s="611"/>
      <c r="O2213" s="611"/>
      <c r="P2213" s="611"/>
      <c r="Q2213" s="611"/>
      <c r="R2213" s="611"/>
      <c r="S2213" s="611"/>
      <c r="T2213" s="612"/>
      <c r="AT2213" s="607" t="s">
        <v>205</v>
      </c>
      <c r="AU2213" s="607" t="s">
        <v>89</v>
      </c>
      <c r="AV2213" s="606" t="s">
        <v>89</v>
      </c>
      <c r="AW2213" s="606" t="s">
        <v>43</v>
      </c>
      <c r="AX2213" s="606" t="s">
        <v>82</v>
      </c>
      <c r="AY2213" s="607" t="s">
        <v>197</v>
      </c>
    </row>
    <row r="2214" spans="2:65" s="622" customFormat="1">
      <c r="B2214" s="621"/>
      <c r="D2214" s="594" t="s">
        <v>205</v>
      </c>
      <c r="E2214" s="623" t="s">
        <v>5</v>
      </c>
      <c r="F2214" s="624" t="s">
        <v>3201</v>
      </c>
      <c r="H2214" s="625">
        <v>135.666</v>
      </c>
      <c r="L2214" s="621"/>
      <c r="M2214" s="626"/>
      <c r="N2214" s="627"/>
      <c r="O2214" s="627"/>
      <c r="P2214" s="627"/>
      <c r="Q2214" s="627"/>
      <c r="R2214" s="627"/>
      <c r="S2214" s="627"/>
      <c r="T2214" s="628"/>
      <c r="AT2214" s="623" t="s">
        <v>205</v>
      </c>
      <c r="AU2214" s="623" t="s">
        <v>89</v>
      </c>
      <c r="AV2214" s="622" t="s">
        <v>114</v>
      </c>
      <c r="AW2214" s="622" t="s">
        <v>43</v>
      </c>
      <c r="AX2214" s="622" t="s">
        <v>82</v>
      </c>
      <c r="AY2214" s="623" t="s">
        <v>197</v>
      </c>
    </row>
    <row r="2215" spans="2:65" s="606" customFormat="1">
      <c r="B2215" s="605"/>
      <c r="D2215" s="594" t="s">
        <v>205</v>
      </c>
      <c r="E2215" s="607" t="s">
        <v>5</v>
      </c>
      <c r="F2215" s="608" t="s">
        <v>3202</v>
      </c>
      <c r="H2215" s="609">
        <v>9.4830000000000005</v>
      </c>
      <c r="L2215" s="605"/>
      <c r="M2215" s="610"/>
      <c r="N2215" s="611"/>
      <c r="O2215" s="611"/>
      <c r="P2215" s="611"/>
      <c r="Q2215" s="611"/>
      <c r="R2215" s="611"/>
      <c r="S2215" s="611"/>
      <c r="T2215" s="612"/>
      <c r="AT2215" s="607" t="s">
        <v>205</v>
      </c>
      <c r="AU2215" s="607" t="s">
        <v>89</v>
      </c>
      <c r="AV2215" s="606" t="s">
        <v>89</v>
      </c>
      <c r="AW2215" s="606" t="s">
        <v>43</v>
      </c>
      <c r="AX2215" s="606" t="s">
        <v>82</v>
      </c>
      <c r="AY2215" s="607" t="s">
        <v>197</v>
      </c>
    </row>
    <row r="2216" spans="2:65" s="622" customFormat="1">
      <c r="B2216" s="621"/>
      <c r="D2216" s="594" t="s">
        <v>205</v>
      </c>
      <c r="E2216" s="623" t="s">
        <v>5</v>
      </c>
      <c r="F2216" s="624" t="s">
        <v>3203</v>
      </c>
      <c r="H2216" s="625">
        <v>9.4830000000000005</v>
      </c>
      <c r="L2216" s="621"/>
      <c r="M2216" s="626"/>
      <c r="N2216" s="627"/>
      <c r="O2216" s="627"/>
      <c r="P2216" s="627"/>
      <c r="Q2216" s="627"/>
      <c r="R2216" s="627"/>
      <c r="S2216" s="627"/>
      <c r="T2216" s="628"/>
      <c r="AT2216" s="623" t="s">
        <v>205</v>
      </c>
      <c r="AU2216" s="623" t="s">
        <v>89</v>
      </c>
      <c r="AV2216" s="622" t="s">
        <v>114</v>
      </c>
      <c r="AW2216" s="622" t="s">
        <v>43</v>
      </c>
      <c r="AX2216" s="622" t="s">
        <v>82</v>
      </c>
      <c r="AY2216" s="623" t="s">
        <v>197</v>
      </c>
    </row>
    <row r="2217" spans="2:65" s="606" customFormat="1">
      <c r="B2217" s="605"/>
      <c r="D2217" s="594" t="s">
        <v>205</v>
      </c>
      <c r="E2217" s="607" t="s">
        <v>5</v>
      </c>
      <c r="F2217" s="608" t="s">
        <v>3204</v>
      </c>
      <c r="H2217" s="609">
        <v>134.36799999999999</v>
      </c>
      <c r="L2217" s="605"/>
      <c r="M2217" s="610"/>
      <c r="N2217" s="611"/>
      <c r="O2217" s="611"/>
      <c r="P2217" s="611"/>
      <c r="Q2217" s="611"/>
      <c r="R2217" s="611"/>
      <c r="S2217" s="611"/>
      <c r="T2217" s="612"/>
      <c r="AT2217" s="607" t="s">
        <v>205</v>
      </c>
      <c r="AU2217" s="607" t="s">
        <v>89</v>
      </c>
      <c r="AV2217" s="606" t="s">
        <v>89</v>
      </c>
      <c r="AW2217" s="606" t="s">
        <v>43</v>
      </c>
      <c r="AX2217" s="606" t="s">
        <v>82</v>
      </c>
      <c r="AY2217" s="607" t="s">
        <v>197</v>
      </c>
    </row>
    <row r="2218" spans="2:65" s="622" customFormat="1">
      <c r="B2218" s="621"/>
      <c r="D2218" s="594" t="s">
        <v>205</v>
      </c>
      <c r="E2218" s="623" t="s">
        <v>5</v>
      </c>
      <c r="F2218" s="624" t="s">
        <v>3205</v>
      </c>
      <c r="H2218" s="625">
        <v>134.36799999999999</v>
      </c>
      <c r="L2218" s="621"/>
      <c r="M2218" s="626"/>
      <c r="N2218" s="627"/>
      <c r="O2218" s="627"/>
      <c r="P2218" s="627"/>
      <c r="Q2218" s="627"/>
      <c r="R2218" s="627"/>
      <c r="S2218" s="627"/>
      <c r="T2218" s="628"/>
      <c r="AT2218" s="623" t="s">
        <v>205</v>
      </c>
      <c r="AU2218" s="623" t="s">
        <v>89</v>
      </c>
      <c r="AV2218" s="622" t="s">
        <v>114</v>
      </c>
      <c r="AW2218" s="622" t="s">
        <v>43</v>
      </c>
      <c r="AX2218" s="622" t="s">
        <v>82</v>
      </c>
      <c r="AY2218" s="623" t="s">
        <v>197</v>
      </c>
    </row>
    <row r="2219" spans="2:65" s="614" customFormat="1">
      <c r="B2219" s="613"/>
      <c r="D2219" s="594" t="s">
        <v>205</v>
      </c>
      <c r="E2219" s="615" t="s">
        <v>5</v>
      </c>
      <c r="F2219" s="616" t="s">
        <v>210</v>
      </c>
      <c r="H2219" s="617">
        <v>601.16099999999994</v>
      </c>
      <c r="L2219" s="613"/>
      <c r="M2219" s="618"/>
      <c r="N2219" s="619"/>
      <c r="O2219" s="619"/>
      <c r="P2219" s="619"/>
      <c r="Q2219" s="619"/>
      <c r="R2219" s="619"/>
      <c r="S2219" s="619"/>
      <c r="T2219" s="620"/>
      <c r="AT2219" s="615" t="s">
        <v>205</v>
      </c>
      <c r="AU2219" s="615" t="s">
        <v>89</v>
      </c>
      <c r="AV2219" s="614" t="s">
        <v>129</v>
      </c>
      <c r="AW2219" s="614" t="s">
        <v>43</v>
      </c>
      <c r="AX2219" s="614" t="s">
        <v>11</v>
      </c>
      <c r="AY2219" s="615" t="s">
        <v>197</v>
      </c>
    </row>
    <row r="2220" spans="2:65" s="492" customFormat="1" ht="38.25" customHeight="1">
      <c r="B2220" s="493"/>
      <c r="C2220" s="572" t="s">
        <v>3206</v>
      </c>
      <c r="D2220" s="572" t="s">
        <v>199</v>
      </c>
      <c r="E2220" s="573" t="s">
        <v>3207</v>
      </c>
      <c r="F2220" s="574" t="s">
        <v>3208</v>
      </c>
      <c r="G2220" s="575" t="s">
        <v>290</v>
      </c>
      <c r="H2220" s="576">
        <v>2932.55</v>
      </c>
      <c r="I2220" s="7"/>
      <c r="J2220" s="577">
        <f>ROUND(I2220*H2220,0)</f>
        <v>0</v>
      </c>
      <c r="K2220" s="574" t="s">
        <v>203</v>
      </c>
      <c r="L2220" s="493"/>
      <c r="M2220" s="578" t="s">
        <v>5</v>
      </c>
      <c r="N2220" s="579" t="s">
        <v>53</v>
      </c>
      <c r="O2220" s="494"/>
      <c r="P2220" s="580">
        <f>O2220*H2220</f>
        <v>0</v>
      </c>
      <c r="Q2220" s="580">
        <v>0</v>
      </c>
      <c r="R2220" s="580">
        <f>Q2220*H2220</f>
        <v>0</v>
      </c>
      <c r="S2220" s="580">
        <v>0</v>
      </c>
      <c r="T2220" s="581">
        <f>S2220*H2220</f>
        <v>0</v>
      </c>
      <c r="AR2220" s="482" t="s">
        <v>129</v>
      </c>
      <c r="AT2220" s="482" t="s">
        <v>199</v>
      </c>
      <c r="AU2220" s="482" t="s">
        <v>89</v>
      </c>
      <c r="AY2220" s="482" t="s">
        <v>197</v>
      </c>
      <c r="BE2220" s="582">
        <f>IF(N2220="základní",J2220,0)</f>
        <v>0</v>
      </c>
      <c r="BF2220" s="582">
        <f>IF(N2220="snížená",J2220,0)</f>
        <v>0</v>
      </c>
      <c r="BG2220" s="582">
        <f>IF(N2220="zákl. přenesená",J2220,0)</f>
        <v>0</v>
      </c>
      <c r="BH2220" s="582">
        <f>IF(N2220="sníž. přenesená",J2220,0)</f>
        <v>0</v>
      </c>
      <c r="BI2220" s="582">
        <f>IF(N2220="nulová",J2220,0)</f>
        <v>0</v>
      </c>
      <c r="BJ2220" s="482" t="s">
        <v>11</v>
      </c>
      <c r="BK2220" s="582">
        <f>ROUND(I2220*H2220,0)</f>
        <v>0</v>
      </c>
      <c r="BL2220" s="482" t="s">
        <v>129</v>
      </c>
      <c r="BM2220" s="482" t="s">
        <v>3209</v>
      </c>
    </row>
    <row r="2221" spans="2:65" s="492" customFormat="1" ht="54">
      <c r="B2221" s="493"/>
      <c r="D2221" s="594" t="s">
        <v>257</v>
      </c>
      <c r="F2221" s="595" t="s">
        <v>3210</v>
      </c>
      <c r="L2221" s="493"/>
      <c r="M2221" s="596"/>
      <c r="N2221" s="494"/>
      <c r="O2221" s="494"/>
      <c r="P2221" s="494"/>
      <c r="Q2221" s="494"/>
      <c r="R2221" s="494"/>
      <c r="S2221" s="494"/>
      <c r="T2221" s="597"/>
      <c r="AT2221" s="482" t="s">
        <v>257</v>
      </c>
      <c r="AU2221" s="482" t="s">
        <v>89</v>
      </c>
    </row>
    <row r="2222" spans="2:65" s="599" customFormat="1">
      <c r="B2222" s="598"/>
      <c r="D2222" s="594" t="s">
        <v>205</v>
      </c>
      <c r="E2222" s="600" t="s">
        <v>5</v>
      </c>
      <c r="F2222" s="601" t="s">
        <v>3211</v>
      </c>
      <c r="H2222" s="600" t="s">
        <v>5</v>
      </c>
      <c r="L2222" s="598"/>
      <c r="M2222" s="602"/>
      <c r="N2222" s="603"/>
      <c r="O2222" s="603"/>
      <c r="P2222" s="603"/>
      <c r="Q2222" s="603"/>
      <c r="R2222" s="603"/>
      <c r="S2222" s="603"/>
      <c r="T2222" s="604"/>
      <c r="AT2222" s="600" t="s">
        <v>205</v>
      </c>
      <c r="AU2222" s="600" t="s">
        <v>89</v>
      </c>
      <c r="AV2222" s="599" t="s">
        <v>11</v>
      </c>
      <c r="AW2222" s="599" t="s">
        <v>43</v>
      </c>
      <c r="AX2222" s="599" t="s">
        <v>82</v>
      </c>
      <c r="AY2222" s="600" t="s">
        <v>197</v>
      </c>
    </row>
    <row r="2223" spans="2:65" s="606" customFormat="1">
      <c r="B2223" s="605"/>
      <c r="D2223" s="594" t="s">
        <v>205</v>
      </c>
      <c r="E2223" s="607" t="s">
        <v>5</v>
      </c>
      <c r="F2223" s="608" t="s">
        <v>3212</v>
      </c>
      <c r="H2223" s="609">
        <v>2685.924</v>
      </c>
      <c r="L2223" s="605"/>
      <c r="M2223" s="610"/>
      <c r="N2223" s="611"/>
      <c r="O2223" s="611"/>
      <c r="P2223" s="611"/>
      <c r="Q2223" s="611"/>
      <c r="R2223" s="611"/>
      <c r="S2223" s="611"/>
      <c r="T2223" s="612"/>
      <c r="AT2223" s="607" t="s">
        <v>205</v>
      </c>
      <c r="AU2223" s="607" t="s">
        <v>89</v>
      </c>
      <c r="AV2223" s="606" t="s">
        <v>89</v>
      </c>
      <c r="AW2223" s="606" t="s">
        <v>43</v>
      </c>
      <c r="AX2223" s="606" t="s">
        <v>82</v>
      </c>
      <c r="AY2223" s="607" t="s">
        <v>197</v>
      </c>
    </row>
    <row r="2224" spans="2:65" s="606" customFormat="1">
      <c r="B2224" s="605"/>
      <c r="D2224" s="594" t="s">
        <v>205</v>
      </c>
      <c r="E2224" s="607" t="s">
        <v>5</v>
      </c>
      <c r="F2224" s="608" t="s">
        <v>3213</v>
      </c>
      <c r="H2224" s="609">
        <v>246.626</v>
      </c>
      <c r="L2224" s="605"/>
      <c r="M2224" s="610"/>
      <c r="N2224" s="611"/>
      <c r="O2224" s="611"/>
      <c r="P2224" s="611"/>
      <c r="Q2224" s="611"/>
      <c r="R2224" s="611"/>
      <c r="S2224" s="611"/>
      <c r="T2224" s="612"/>
      <c r="AT2224" s="607" t="s">
        <v>205</v>
      </c>
      <c r="AU2224" s="607" t="s">
        <v>89</v>
      </c>
      <c r="AV2224" s="606" t="s">
        <v>89</v>
      </c>
      <c r="AW2224" s="606" t="s">
        <v>43</v>
      </c>
      <c r="AX2224" s="606" t="s">
        <v>82</v>
      </c>
      <c r="AY2224" s="607" t="s">
        <v>197</v>
      </c>
    </row>
    <row r="2225" spans="2:65" s="614" customFormat="1">
      <c r="B2225" s="613"/>
      <c r="D2225" s="594" t="s">
        <v>205</v>
      </c>
      <c r="E2225" s="615" t="s">
        <v>5</v>
      </c>
      <c r="F2225" s="616" t="s">
        <v>210</v>
      </c>
      <c r="H2225" s="617">
        <v>2932.55</v>
      </c>
      <c r="L2225" s="613"/>
      <c r="M2225" s="618"/>
      <c r="N2225" s="619"/>
      <c r="O2225" s="619"/>
      <c r="P2225" s="619"/>
      <c r="Q2225" s="619"/>
      <c r="R2225" s="619"/>
      <c r="S2225" s="619"/>
      <c r="T2225" s="620"/>
      <c r="AT2225" s="615" t="s">
        <v>205</v>
      </c>
      <c r="AU2225" s="615" t="s">
        <v>89</v>
      </c>
      <c r="AV2225" s="614" t="s">
        <v>129</v>
      </c>
      <c r="AW2225" s="614" t="s">
        <v>43</v>
      </c>
      <c r="AX2225" s="614" t="s">
        <v>11</v>
      </c>
      <c r="AY2225" s="615" t="s">
        <v>197</v>
      </c>
    </row>
    <row r="2226" spans="2:65" s="492" customFormat="1" ht="38.25" customHeight="1">
      <c r="B2226" s="493"/>
      <c r="C2226" s="572" t="s">
        <v>3214</v>
      </c>
      <c r="D2226" s="572" t="s">
        <v>199</v>
      </c>
      <c r="E2226" s="573" t="s">
        <v>3215</v>
      </c>
      <c r="F2226" s="574" t="s">
        <v>3216</v>
      </c>
      <c r="G2226" s="575" t="s">
        <v>290</v>
      </c>
      <c r="H2226" s="576">
        <v>1466275</v>
      </c>
      <c r="I2226" s="7"/>
      <c r="J2226" s="577">
        <f>ROUND(I2226*H2226,0)</f>
        <v>0</v>
      </c>
      <c r="K2226" s="574" t="s">
        <v>203</v>
      </c>
      <c r="L2226" s="493"/>
      <c r="M2226" s="578" t="s">
        <v>5</v>
      </c>
      <c r="N2226" s="579" t="s">
        <v>53</v>
      </c>
      <c r="O2226" s="494"/>
      <c r="P2226" s="580">
        <f>O2226*H2226</f>
        <v>0</v>
      </c>
      <c r="Q2226" s="580">
        <v>0</v>
      </c>
      <c r="R2226" s="580">
        <f>Q2226*H2226</f>
        <v>0</v>
      </c>
      <c r="S2226" s="580">
        <v>0</v>
      </c>
      <c r="T2226" s="581">
        <f>S2226*H2226</f>
        <v>0</v>
      </c>
      <c r="AR2226" s="482" t="s">
        <v>129</v>
      </c>
      <c r="AT2226" s="482" t="s">
        <v>199</v>
      </c>
      <c r="AU2226" s="482" t="s">
        <v>89</v>
      </c>
      <c r="AY2226" s="482" t="s">
        <v>197</v>
      </c>
      <c r="BE2226" s="582">
        <f>IF(N2226="základní",J2226,0)</f>
        <v>0</v>
      </c>
      <c r="BF2226" s="582">
        <f>IF(N2226="snížená",J2226,0)</f>
        <v>0</v>
      </c>
      <c r="BG2226" s="582">
        <f>IF(N2226="zákl. přenesená",J2226,0)</f>
        <v>0</v>
      </c>
      <c r="BH2226" s="582">
        <f>IF(N2226="sníž. přenesená",J2226,0)</f>
        <v>0</v>
      </c>
      <c r="BI2226" s="582">
        <f>IF(N2226="nulová",J2226,0)</f>
        <v>0</v>
      </c>
      <c r="BJ2226" s="482" t="s">
        <v>11</v>
      </c>
      <c r="BK2226" s="582">
        <f>ROUND(I2226*H2226,0)</f>
        <v>0</v>
      </c>
      <c r="BL2226" s="482" t="s">
        <v>129</v>
      </c>
      <c r="BM2226" s="482" t="s">
        <v>3217</v>
      </c>
    </row>
    <row r="2227" spans="2:65" s="492" customFormat="1" ht="54">
      <c r="B2227" s="493"/>
      <c r="D2227" s="594" t="s">
        <v>257</v>
      </c>
      <c r="F2227" s="595" t="s">
        <v>3210</v>
      </c>
      <c r="L2227" s="493"/>
      <c r="M2227" s="596"/>
      <c r="N2227" s="494"/>
      <c r="O2227" s="494"/>
      <c r="P2227" s="494"/>
      <c r="Q2227" s="494"/>
      <c r="R2227" s="494"/>
      <c r="S2227" s="494"/>
      <c r="T2227" s="597"/>
      <c r="AT2227" s="482" t="s">
        <v>257</v>
      </c>
      <c r="AU2227" s="482" t="s">
        <v>89</v>
      </c>
    </row>
    <row r="2228" spans="2:65" s="606" customFormat="1">
      <c r="B2228" s="605"/>
      <c r="D2228" s="594" t="s">
        <v>205</v>
      </c>
      <c r="F2228" s="608" t="s">
        <v>3218</v>
      </c>
      <c r="H2228" s="609">
        <v>1466275</v>
      </c>
      <c r="L2228" s="605"/>
      <c r="M2228" s="610"/>
      <c r="N2228" s="611"/>
      <c r="O2228" s="611"/>
      <c r="P2228" s="611"/>
      <c r="Q2228" s="611"/>
      <c r="R2228" s="611"/>
      <c r="S2228" s="611"/>
      <c r="T2228" s="612"/>
      <c r="AT2228" s="607" t="s">
        <v>205</v>
      </c>
      <c r="AU2228" s="607" t="s">
        <v>89</v>
      </c>
      <c r="AV2228" s="606" t="s">
        <v>89</v>
      </c>
      <c r="AW2228" s="606" t="s">
        <v>6</v>
      </c>
      <c r="AX2228" s="606" t="s">
        <v>11</v>
      </c>
      <c r="AY2228" s="607" t="s">
        <v>197</v>
      </c>
    </row>
    <row r="2229" spans="2:65" s="492" customFormat="1" ht="38.25" customHeight="1">
      <c r="B2229" s="493"/>
      <c r="C2229" s="572" t="s">
        <v>3219</v>
      </c>
      <c r="D2229" s="572" t="s">
        <v>199</v>
      </c>
      <c r="E2229" s="573" t="s">
        <v>3220</v>
      </c>
      <c r="F2229" s="574" t="s">
        <v>3221</v>
      </c>
      <c r="G2229" s="575" t="s">
        <v>290</v>
      </c>
      <c r="H2229" s="576">
        <v>2932.55</v>
      </c>
      <c r="I2229" s="7"/>
      <c r="J2229" s="577">
        <f>ROUND(I2229*H2229,0)</f>
        <v>0</v>
      </c>
      <c r="K2229" s="574" t="s">
        <v>203</v>
      </c>
      <c r="L2229" s="493"/>
      <c r="M2229" s="578" t="s">
        <v>5</v>
      </c>
      <c r="N2229" s="579" t="s">
        <v>53</v>
      </c>
      <c r="O2229" s="494"/>
      <c r="P2229" s="580">
        <f>O2229*H2229</f>
        <v>0</v>
      </c>
      <c r="Q2229" s="580">
        <v>0</v>
      </c>
      <c r="R2229" s="580">
        <f>Q2229*H2229</f>
        <v>0</v>
      </c>
      <c r="S2229" s="580">
        <v>0</v>
      </c>
      <c r="T2229" s="581">
        <f>S2229*H2229</f>
        <v>0</v>
      </c>
      <c r="AR2229" s="482" t="s">
        <v>129</v>
      </c>
      <c r="AT2229" s="482" t="s">
        <v>199</v>
      </c>
      <c r="AU2229" s="482" t="s">
        <v>89</v>
      </c>
      <c r="AY2229" s="482" t="s">
        <v>197</v>
      </c>
      <c r="BE2229" s="582">
        <f>IF(N2229="základní",J2229,0)</f>
        <v>0</v>
      </c>
      <c r="BF2229" s="582">
        <f>IF(N2229="snížená",J2229,0)</f>
        <v>0</v>
      </c>
      <c r="BG2229" s="582">
        <f>IF(N2229="zákl. přenesená",J2229,0)</f>
        <v>0</v>
      </c>
      <c r="BH2229" s="582">
        <f>IF(N2229="sníž. přenesená",J2229,0)</f>
        <v>0</v>
      </c>
      <c r="BI2229" s="582">
        <f>IF(N2229="nulová",J2229,0)</f>
        <v>0</v>
      </c>
      <c r="BJ2229" s="482" t="s">
        <v>11</v>
      </c>
      <c r="BK2229" s="582">
        <f>ROUND(I2229*H2229,0)</f>
        <v>0</v>
      </c>
      <c r="BL2229" s="482" t="s">
        <v>129</v>
      </c>
      <c r="BM2229" s="482" t="s">
        <v>3222</v>
      </c>
    </row>
    <row r="2230" spans="2:65" s="492" customFormat="1" ht="27">
      <c r="B2230" s="493"/>
      <c r="D2230" s="594" t="s">
        <v>257</v>
      </c>
      <c r="F2230" s="595" t="s">
        <v>3223</v>
      </c>
      <c r="L2230" s="493"/>
      <c r="M2230" s="596"/>
      <c r="N2230" s="494"/>
      <c r="O2230" s="494"/>
      <c r="P2230" s="494"/>
      <c r="Q2230" s="494"/>
      <c r="R2230" s="494"/>
      <c r="S2230" s="494"/>
      <c r="T2230" s="597"/>
      <c r="AT2230" s="482" t="s">
        <v>257</v>
      </c>
      <c r="AU2230" s="482" t="s">
        <v>89</v>
      </c>
    </row>
    <row r="2231" spans="2:65" s="492" customFormat="1" ht="25.5" customHeight="1">
      <c r="B2231" s="493"/>
      <c r="C2231" s="572" t="s">
        <v>3224</v>
      </c>
      <c r="D2231" s="572" t="s">
        <v>199</v>
      </c>
      <c r="E2231" s="573" t="s">
        <v>333</v>
      </c>
      <c r="F2231" s="574" t="s">
        <v>334</v>
      </c>
      <c r="G2231" s="575" t="s">
        <v>213</v>
      </c>
      <c r="H2231" s="576">
        <v>1216.9860000000001</v>
      </c>
      <c r="I2231" s="7"/>
      <c r="J2231" s="577">
        <f>ROUND(I2231*H2231,0)</f>
        <v>0</v>
      </c>
      <c r="K2231" s="574" t="s">
        <v>203</v>
      </c>
      <c r="L2231" s="493"/>
      <c r="M2231" s="578" t="s">
        <v>5</v>
      </c>
      <c r="N2231" s="579" t="s">
        <v>53</v>
      </c>
      <c r="O2231" s="494"/>
      <c r="P2231" s="580">
        <f>O2231*H2231</f>
        <v>0</v>
      </c>
      <c r="Q2231" s="580">
        <v>0</v>
      </c>
      <c r="R2231" s="580">
        <f>Q2231*H2231</f>
        <v>0</v>
      </c>
      <c r="S2231" s="580">
        <v>0</v>
      </c>
      <c r="T2231" s="581">
        <f>S2231*H2231</f>
        <v>0</v>
      </c>
      <c r="AR2231" s="482" t="s">
        <v>129</v>
      </c>
      <c r="AT2231" s="482" t="s">
        <v>199</v>
      </c>
      <c r="AU2231" s="482" t="s">
        <v>89</v>
      </c>
      <c r="AY2231" s="482" t="s">
        <v>197</v>
      </c>
      <c r="BE2231" s="582">
        <f>IF(N2231="základní",J2231,0)</f>
        <v>0</v>
      </c>
      <c r="BF2231" s="582">
        <f>IF(N2231="snížená",J2231,0)</f>
        <v>0</v>
      </c>
      <c r="BG2231" s="582">
        <f>IF(N2231="zákl. přenesená",J2231,0)</f>
        <v>0</v>
      </c>
      <c r="BH2231" s="582">
        <f>IF(N2231="sníž. přenesená",J2231,0)</f>
        <v>0</v>
      </c>
      <c r="BI2231" s="582">
        <f>IF(N2231="nulová",J2231,0)</f>
        <v>0</v>
      </c>
      <c r="BJ2231" s="482" t="s">
        <v>11</v>
      </c>
      <c r="BK2231" s="582">
        <f>ROUND(I2231*H2231,0)</f>
        <v>0</v>
      </c>
      <c r="BL2231" s="482" t="s">
        <v>129</v>
      </c>
      <c r="BM2231" s="482" t="s">
        <v>3225</v>
      </c>
    </row>
    <row r="2232" spans="2:65" s="492" customFormat="1" ht="27">
      <c r="B2232" s="493"/>
      <c r="D2232" s="594" t="s">
        <v>257</v>
      </c>
      <c r="F2232" s="595" t="s">
        <v>336</v>
      </c>
      <c r="L2232" s="493"/>
      <c r="M2232" s="596"/>
      <c r="N2232" s="494"/>
      <c r="O2232" s="494"/>
      <c r="P2232" s="494"/>
      <c r="Q2232" s="494"/>
      <c r="R2232" s="494"/>
      <c r="S2232" s="494"/>
      <c r="T2232" s="597"/>
      <c r="AT2232" s="482" t="s">
        <v>257</v>
      </c>
      <c r="AU2232" s="482" t="s">
        <v>89</v>
      </c>
    </row>
    <row r="2233" spans="2:65" s="599" customFormat="1">
      <c r="B2233" s="598"/>
      <c r="D2233" s="594" t="s">
        <v>205</v>
      </c>
      <c r="E2233" s="600" t="s">
        <v>5</v>
      </c>
      <c r="F2233" s="601" t="s">
        <v>446</v>
      </c>
      <c r="H2233" s="600" t="s">
        <v>5</v>
      </c>
      <c r="L2233" s="598"/>
      <c r="M2233" s="602"/>
      <c r="N2233" s="603"/>
      <c r="O2233" s="603"/>
      <c r="P2233" s="603"/>
      <c r="Q2233" s="603"/>
      <c r="R2233" s="603"/>
      <c r="S2233" s="603"/>
      <c r="T2233" s="604"/>
      <c r="AT2233" s="600" t="s">
        <v>205</v>
      </c>
      <c r="AU2233" s="600" t="s">
        <v>89</v>
      </c>
      <c r="AV2233" s="599" t="s">
        <v>11</v>
      </c>
      <c r="AW2233" s="599" t="s">
        <v>43</v>
      </c>
      <c r="AX2233" s="599" t="s">
        <v>82</v>
      </c>
      <c r="AY2233" s="600" t="s">
        <v>197</v>
      </c>
    </row>
    <row r="2234" spans="2:65" s="599" customFormat="1">
      <c r="B2234" s="598"/>
      <c r="D2234" s="594" t="s">
        <v>205</v>
      </c>
      <c r="E2234" s="600" t="s">
        <v>5</v>
      </c>
      <c r="F2234" s="601" t="s">
        <v>3226</v>
      </c>
      <c r="H2234" s="600" t="s">
        <v>5</v>
      </c>
      <c r="L2234" s="598"/>
      <c r="M2234" s="602"/>
      <c r="N2234" s="603"/>
      <c r="O2234" s="603"/>
      <c r="P2234" s="603"/>
      <c r="Q2234" s="603"/>
      <c r="R2234" s="603"/>
      <c r="S2234" s="603"/>
      <c r="T2234" s="604"/>
      <c r="AT2234" s="600" t="s">
        <v>205</v>
      </c>
      <c r="AU2234" s="600" t="s">
        <v>89</v>
      </c>
      <c r="AV2234" s="599" t="s">
        <v>11</v>
      </c>
      <c r="AW2234" s="599" t="s">
        <v>43</v>
      </c>
      <c r="AX2234" s="599" t="s">
        <v>82</v>
      </c>
      <c r="AY2234" s="600" t="s">
        <v>197</v>
      </c>
    </row>
    <row r="2235" spans="2:65" s="599" customFormat="1">
      <c r="B2235" s="598"/>
      <c r="D2235" s="594" t="s">
        <v>205</v>
      </c>
      <c r="E2235" s="600" t="s">
        <v>5</v>
      </c>
      <c r="F2235" s="601" t="s">
        <v>3227</v>
      </c>
      <c r="H2235" s="600" t="s">
        <v>5</v>
      </c>
      <c r="L2235" s="598"/>
      <c r="M2235" s="602"/>
      <c r="N2235" s="603"/>
      <c r="O2235" s="603"/>
      <c r="P2235" s="603"/>
      <c r="Q2235" s="603"/>
      <c r="R2235" s="603"/>
      <c r="S2235" s="603"/>
      <c r="T2235" s="604"/>
      <c r="AT2235" s="600" t="s">
        <v>205</v>
      </c>
      <c r="AU2235" s="600" t="s">
        <v>89</v>
      </c>
      <c r="AV2235" s="599" t="s">
        <v>11</v>
      </c>
      <c r="AW2235" s="599" t="s">
        <v>43</v>
      </c>
      <c r="AX2235" s="599" t="s">
        <v>82</v>
      </c>
      <c r="AY2235" s="600" t="s">
        <v>197</v>
      </c>
    </row>
    <row r="2236" spans="2:65" s="606" customFormat="1" ht="27">
      <c r="B2236" s="605"/>
      <c r="D2236" s="594" t="s">
        <v>205</v>
      </c>
      <c r="E2236" s="607" t="s">
        <v>5</v>
      </c>
      <c r="F2236" s="608" t="s">
        <v>3228</v>
      </c>
      <c r="H2236" s="609">
        <v>748.625</v>
      </c>
      <c r="L2236" s="605"/>
      <c r="M2236" s="610"/>
      <c r="N2236" s="611"/>
      <c r="O2236" s="611"/>
      <c r="P2236" s="611"/>
      <c r="Q2236" s="611"/>
      <c r="R2236" s="611"/>
      <c r="S2236" s="611"/>
      <c r="T2236" s="612"/>
      <c r="AT2236" s="607" t="s">
        <v>205</v>
      </c>
      <c r="AU2236" s="607" t="s">
        <v>89</v>
      </c>
      <c r="AV2236" s="606" t="s">
        <v>89</v>
      </c>
      <c r="AW2236" s="606" t="s">
        <v>43</v>
      </c>
      <c r="AX2236" s="606" t="s">
        <v>82</v>
      </c>
      <c r="AY2236" s="607" t="s">
        <v>197</v>
      </c>
    </row>
    <row r="2237" spans="2:65" s="606" customFormat="1" ht="27">
      <c r="B2237" s="605"/>
      <c r="D2237" s="594" t="s">
        <v>205</v>
      </c>
      <c r="E2237" s="607" t="s">
        <v>5</v>
      </c>
      <c r="F2237" s="608" t="s">
        <v>3229</v>
      </c>
      <c r="H2237" s="609">
        <v>468.36099999999999</v>
      </c>
      <c r="L2237" s="605"/>
      <c r="M2237" s="610"/>
      <c r="N2237" s="611"/>
      <c r="O2237" s="611"/>
      <c r="P2237" s="611"/>
      <c r="Q2237" s="611"/>
      <c r="R2237" s="611"/>
      <c r="S2237" s="611"/>
      <c r="T2237" s="612"/>
      <c r="AT2237" s="607" t="s">
        <v>205</v>
      </c>
      <c r="AU2237" s="607" t="s">
        <v>89</v>
      </c>
      <c r="AV2237" s="606" t="s">
        <v>89</v>
      </c>
      <c r="AW2237" s="606" t="s">
        <v>43</v>
      </c>
      <c r="AX2237" s="606" t="s">
        <v>82</v>
      </c>
      <c r="AY2237" s="607" t="s">
        <v>197</v>
      </c>
    </row>
    <row r="2238" spans="2:65" s="614" customFormat="1">
      <c r="B2238" s="613"/>
      <c r="D2238" s="594" t="s">
        <v>205</v>
      </c>
      <c r="E2238" s="615" t="s">
        <v>5</v>
      </c>
      <c r="F2238" s="616" t="s">
        <v>210</v>
      </c>
      <c r="H2238" s="617">
        <v>1216.9860000000001</v>
      </c>
      <c r="L2238" s="613"/>
      <c r="M2238" s="618"/>
      <c r="N2238" s="619"/>
      <c r="O2238" s="619"/>
      <c r="P2238" s="619"/>
      <c r="Q2238" s="619"/>
      <c r="R2238" s="619"/>
      <c r="S2238" s="619"/>
      <c r="T2238" s="620"/>
      <c r="AT2238" s="615" t="s">
        <v>205</v>
      </c>
      <c r="AU2238" s="615" t="s">
        <v>89</v>
      </c>
      <c r="AV2238" s="614" t="s">
        <v>129</v>
      </c>
      <c r="AW2238" s="614" t="s">
        <v>43</v>
      </c>
      <c r="AX2238" s="614" t="s">
        <v>11</v>
      </c>
      <c r="AY2238" s="615" t="s">
        <v>197</v>
      </c>
    </row>
    <row r="2239" spans="2:65" s="492" customFormat="1" ht="25.5" customHeight="1">
      <c r="B2239" s="493"/>
      <c r="C2239" s="572" t="s">
        <v>3230</v>
      </c>
      <c r="D2239" s="572" t="s">
        <v>199</v>
      </c>
      <c r="E2239" s="573" t="s">
        <v>341</v>
      </c>
      <c r="F2239" s="574" t="s">
        <v>342</v>
      </c>
      <c r="G2239" s="575" t="s">
        <v>213</v>
      </c>
      <c r="H2239" s="576">
        <v>54764.37</v>
      </c>
      <c r="I2239" s="7"/>
      <c r="J2239" s="577">
        <f>ROUND(I2239*H2239,0)</f>
        <v>0</v>
      </c>
      <c r="K2239" s="574" t="s">
        <v>203</v>
      </c>
      <c r="L2239" s="493"/>
      <c r="M2239" s="578" t="s">
        <v>5</v>
      </c>
      <c r="N2239" s="579" t="s">
        <v>53</v>
      </c>
      <c r="O2239" s="494"/>
      <c r="P2239" s="580">
        <f>O2239*H2239</f>
        <v>0</v>
      </c>
      <c r="Q2239" s="580">
        <v>0</v>
      </c>
      <c r="R2239" s="580">
        <f>Q2239*H2239</f>
        <v>0</v>
      </c>
      <c r="S2239" s="580">
        <v>0</v>
      </c>
      <c r="T2239" s="581">
        <f>S2239*H2239</f>
        <v>0</v>
      </c>
      <c r="AR2239" s="482" t="s">
        <v>129</v>
      </c>
      <c r="AT2239" s="482" t="s">
        <v>199</v>
      </c>
      <c r="AU2239" s="482" t="s">
        <v>89</v>
      </c>
      <c r="AY2239" s="482" t="s">
        <v>197</v>
      </c>
      <c r="BE2239" s="582">
        <f>IF(N2239="základní",J2239,0)</f>
        <v>0</v>
      </c>
      <c r="BF2239" s="582">
        <f>IF(N2239="snížená",J2239,0)</f>
        <v>0</v>
      </c>
      <c r="BG2239" s="582">
        <f>IF(N2239="zákl. přenesená",J2239,0)</f>
        <v>0</v>
      </c>
      <c r="BH2239" s="582">
        <f>IF(N2239="sníž. přenesená",J2239,0)</f>
        <v>0</v>
      </c>
      <c r="BI2239" s="582">
        <f>IF(N2239="nulová",J2239,0)</f>
        <v>0</v>
      </c>
      <c r="BJ2239" s="482" t="s">
        <v>11</v>
      </c>
      <c r="BK2239" s="582">
        <f>ROUND(I2239*H2239,0)</f>
        <v>0</v>
      </c>
      <c r="BL2239" s="482" t="s">
        <v>129</v>
      </c>
      <c r="BM2239" s="482" t="s">
        <v>3231</v>
      </c>
    </row>
    <row r="2240" spans="2:65" s="492" customFormat="1" ht="27">
      <c r="B2240" s="493"/>
      <c r="D2240" s="594" t="s">
        <v>257</v>
      </c>
      <c r="F2240" s="595" t="s">
        <v>336</v>
      </c>
      <c r="L2240" s="493"/>
      <c r="M2240" s="596"/>
      <c r="N2240" s="494"/>
      <c r="O2240" s="494"/>
      <c r="P2240" s="494"/>
      <c r="Q2240" s="494"/>
      <c r="R2240" s="494"/>
      <c r="S2240" s="494"/>
      <c r="T2240" s="597"/>
      <c r="AT2240" s="482" t="s">
        <v>257</v>
      </c>
      <c r="AU2240" s="482" t="s">
        <v>89</v>
      </c>
    </row>
    <row r="2241" spans="2:65" s="606" customFormat="1">
      <c r="B2241" s="605"/>
      <c r="D2241" s="594" t="s">
        <v>205</v>
      </c>
      <c r="F2241" s="608" t="s">
        <v>3232</v>
      </c>
      <c r="H2241" s="609">
        <v>54764.37</v>
      </c>
      <c r="L2241" s="605"/>
      <c r="M2241" s="610"/>
      <c r="N2241" s="611"/>
      <c r="O2241" s="611"/>
      <c r="P2241" s="611"/>
      <c r="Q2241" s="611"/>
      <c r="R2241" s="611"/>
      <c r="S2241" s="611"/>
      <c r="T2241" s="612"/>
      <c r="AT2241" s="607" t="s">
        <v>205</v>
      </c>
      <c r="AU2241" s="607" t="s">
        <v>89</v>
      </c>
      <c r="AV2241" s="606" t="s">
        <v>89</v>
      </c>
      <c r="AW2241" s="606" t="s">
        <v>6</v>
      </c>
      <c r="AX2241" s="606" t="s">
        <v>11</v>
      </c>
      <c r="AY2241" s="607" t="s">
        <v>197</v>
      </c>
    </row>
    <row r="2242" spans="2:65" s="492" customFormat="1" ht="25.5" customHeight="1">
      <c r="B2242" s="493"/>
      <c r="C2242" s="572" t="s">
        <v>3233</v>
      </c>
      <c r="D2242" s="572" t="s">
        <v>199</v>
      </c>
      <c r="E2242" s="573" t="s">
        <v>346</v>
      </c>
      <c r="F2242" s="574" t="s">
        <v>347</v>
      </c>
      <c r="G2242" s="575" t="s">
        <v>213</v>
      </c>
      <c r="H2242" s="576">
        <v>1216.9860000000001</v>
      </c>
      <c r="I2242" s="7"/>
      <c r="J2242" s="577">
        <f>ROUND(I2242*H2242,0)</f>
        <v>0</v>
      </c>
      <c r="K2242" s="574" t="s">
        <v>203</v>
      </c>
      <c r="L2242" s="493"/>
      <c r="M2242" s="578" t="s">
        <v>5</v>
      </c>
      <c r="N2242" s="579" t="s">
        <v>53</v>
      </c>
      <c r="O2242" s="494"/>
      <c r="P2242" s="580">
        <f>O2242*H2242</f>
        <v>0</v>
      </c>
      <c r="Q2242" s="580">
        <v>0</v>
      </c>
      <c r="R2242" s="580">
        <f>Q2242*H2242</f>
        <v>0</v>
      </c>
      <c r="S2242" s="580">
        <v>0</v>
      </c>
      <c r="T2242" s="581">
        <f>S2242*H2242</f>
        <v>0</v>
      </c>
      <c r="AR2242" s="482" t="s">
        <v>129</v>
      </c>
      <c r="AT2242" s="482" t="s">
        <v>199</v>
      </c>
      <c r="AU2242" s="482" t="s">
        <v>89</v>
      </c>
      <c r="AY2242" s="482" t="s">
        <v>197</v>
      </c>
      <c r="BE2242" s="582">
        <f>IF(N2242="základní",J2242,0)</f>
        <v>0</v>
      </c>
      <c r="BF2242" s="582">
        <f>IF(N2242="snížená",J2242,0)</f>
        <v>0</v>
      </c>
      <c r="BG2242" s="582">
        <f>IF(N2242="zákl. přenesená",J2242,0)</f>
        <v>0</v>
      </c>
      <c r="BH2242" s="582">
        <f>IF(N2242="sníž. přenesená",J2242,0)</f>
        <v>0</v>
      </c>
      <c r="BI2242" s="582">
        <f>IF(N2242="nulová",J2242,0)</f>
        <v>0</v>
      </c>
      <c r="BJ2242" s="482" t="s">
        <v>11</v>
      </c>
      <c r="BK2242" s="582">
        <f>ROUND(I2242*H2242,0)</f>
        <v>0</v>
      </c>
      <c r="BL2242" s="482" t="s">
        <v>129</v>
      </c>
      <c r="BM2242" s="482" t="s">
        <v>3234</v>
      </c>
    </row>
    <row r="2243" spans="2:65" s="492" customFormat="1" ht="27">
      <c r="B2243" s="493"/>
      <c r="D2243" s="594" t="s">
        <v>257</v>
      </c>
      <c r="F2243" s="595" t="s">
        <v>349</v>
      </c>
      <c r="L2243" s="493"/>
      <c r="M2243" s="596"/>
      <c r="N2243" s="494"/>
      <c r="O2243" s="494"/>
      <c r="P2243" s="494"/>
      <c r="Q2243" s="494"/>
      <c r="R2243" s="494"/>
      <c r="S2243" s="494"/>
      <c r="T2243" s="597"/>
      <c r="AT2243" s="482" t="s">
        <v>257</v>
      </c>
      <c r="AU2243" s="482" t="s">
        <v>89</v>
      </c>
    </row>
    <row r="2244" spans="2:65" s="492" customFormat="1" ht="25.5" customHeight="1">
      <c r="B2244" s="493"/>
      <c r="C2244" s="572" t="s">
        <v>3235</v>
      </c>
      <c r="D2244" s="572" t="s">
        <v>199</v>
      </c>
      <c r="E2244" s="573" t="s">
        <v>3236</v>
      </c>
      <c r="F2244" s="574" t="s">
        <v>3237</v>
      </c>
      <c r="G2244" s="575" t="s">
        <v>876</v>
      </c>
      <c r="H2244" s="576">
        <v>180.6</v>
      </c>
      <c r="I2244" s="7"/>
      <c r="J2244" s="577">
        <f>ROUND(I2244*H2244,0)</f>
        <v>0</v>
      </c>
      <c r="K2244" s="574" t="s">
        <v>203</v>
      </c>
      <c r="L2244" s="493"/>
      <c r="M2244" s="578" t="s">
        <v>5</v>
      </c>
      <c r="N2244" s="579" t="s">
        <v>53</v>
      </c>
      <c r="O2244" s="494"/>
      <c r="P2244" s="580">
        <f>O2244*H2244</f>
        <v>0</v>
      </c>
      <c r="Q2244" s="580">
        <v>0</v>
      </c>
      <c r="R2244" s="580">
        <f>Q2244*H2244</f>
        <v>0</v>
      </c>
      <c r="S2244" s="580">
        <v>0</v>
      </c>
      <c r="T2244" s="581">
        <f>S2244*H2244</f>
        <v>0</v>
      </c>
      <c r="AR2244" s="482" t="s">
        <v>129</v>
      </c>
      <c r="AT2244" s="482" t="s">
        <v>199</v>
      </c>
      <c r="AU2244" s="482" t="s">
        <v>89</v>
      </c>
      <c r="AY2244" s="482" t="s">
        <v>197</v>
      </c>
      <c r="BE2244" s="582">
        <f>IF(N2244="základní",J2244,0)</f>
        <v>0</v>
      </c>
      <c r="BF2244" s="582">
        <f>IF(N2244="snížená",J2244,0)</f>
        <v>0</v>
      </c>
      <c r="BG2244" s="582">
        <f>IF(N2244="zákl. přenesená",J2244,0)</f>
        <v>0</v>
      </c>
      <c r="BH2244" s="582">
        <f>IF(N2244="sníž. přenesená",J2244,0)</f>
        <v>0</v>
      </c>
      <c r="BI2244" s="582">
        <f>IF(N2244="nulová",J2244,0)</f>
        <v>0</v>
      </c>
      <c r="BJ2244" s="482" t="s">
        <v>11</v>
      </c>
      <c r="BK2244" s="582">
        <f>ROUND(I2244*H2244,0)</f>
        <v>0</v>
      </c>
      <c r="BL2244" s="482" t="s">
        <v>129</v>
      </c>
      <c r="BM2244" s="482" t="s">
        <v>3238</v>
      </c>
    </row>
    <row r="2245" spans="2:65" s="492" customFormat="1" ht="67.5">
      <c r="B2245" s="493"/>
      <c r="D2245" s="594" t="s">
        <v>257</v>
      </c>
      <c r="F2245" s="595" t="s">
        <v>3239</v>
      </c>
      <c r="L2245" s="493"/>
      <c r="M2245" s="596"/>
      <c r="N2245" s="494"/>
      <c r="O2245" s="494"/>
      <c r="P2245" s="494"/>
      <c r="Q2245" s="494"/>
      <c r="R2245" s="494"/>
      <c r="S2245" s="494"/>
      <c r="T2245" s="597"/>
      <c r="AT2245" s="482" t="s">
        <v>257</v>
      </c>
      <c r="AU2245" s="482" t="s">
        <v>89</v>
      </c>
    </row>
    <row r="2246" spans="2:65" s="606" customFormat="1">
      <c r="B2246" s="605"/>
      <c r="D2246" s="594" t="s">
        <v>205</v>
      </c>
      <c r="E2246" s="607" t="s">
        <v>5</v>
      </c>
      <c r="F2246" s="608" t="s">
        <v>3240</v>
      </c>
      <c r="H2246" s="609">
        <v>141.69999999999999</v>
      </c>
      <c r="L2246" s="605"/>
      <c r="M2246" s="610"/>
      <c r="N2246" s="611"/>
      <c r="O2246" s="611"/>
      <c r="P2246" s="611"/>
      <c r="Q2246" s="611"/>
      <c r="R2246" s="611"/>
      <c r="S2246" s="611"/>
      <c r="T2246" s="612"/>
      <c r="AT2246" s="607" t="s">
        <v>205</v>
      </c>
      <c r="AU2246" s="607" t="s">
        <v>89</v>
      </c>
      <c r="AV2246" s="606" t="s">
        <v>89</v>
      </c>
      <c r="AW2246" s="606" t="s">
        <v>43</v>
      </c>
      <c r="AX2246" s="606" t="s">
        <v>82</v>
      </c>
      <c r="AY2246" s="607" t="s">
        <v>197</v>
      </c>
    </row>
    <row r="2247" spans="2:65" s="606" customFormat="1">
      <c r="B2247" s="605"/>
      <c r="D2247" s="594" t="s">
        <v>205</v>
      </c>
      <c r="E2247" s="607" t="s">
        <v>5</v>
      </c>
      <c r="F2247" s="608" t="s">
        <v>3241</v>
      </c>
      <c r="H2247" s="609">
        <v>38.9</v>
      </c>
      <c r="L2247" s="605"/>
      <c r="M2247" s="610"/>
      <c r="N2247" s="611"/>
      <c r="O2247" s="611"/>
      <c r="P2247" s="611"/>
      <c r="Q2247" s="611"/>
      <c r="R2247" s="611"/>
      <c r="S2247" s="611"/>
      <c r="T2247" s="612"/>
      <c r="AT2247" s="607" t="s">
        <v>205</v>
      </c>
      <c r="AU2247" s="607" t="s">
        <v>89</v>
      </c>
      <c r="AV2247" s="606" t="s">
        <v>89</v>
      </c>
      <c r="AW2247" s="606" t="s">
        <v>43</v>
      </c>
      <c r="AX2247" s="606" t="s">
        <v>82</v>
      </c>
      <c r="AY2247" s="607" t="s">
        <v>197</v>
      </c>
    </row>
    <row r="2248" spans="2:65" s="614" customFormat="1">
      <c r="B2248" s="613"/>
      <c r="D2248" s="594" t="s">
        <v>205</v>
      </c>
      <c r="E2248" s="615" t="s">
        <v>5</v>
      </c>
      <c r="F2248" s="616" t="s">
        <v>210</v>
      </c>
      <c r="H2248" s="617">
        <v>180.6</v>
      </c>
      <c r="L2248" s="613"/>
      <c r="M2248" s="618"/>
      <c r="N2248" s="619"/>
      <c r="O2248" s="619"/>
      <c r="P2248" s="619"/>
      <c r="Q2248" s="619"/>
      <c r="R2248" s="619"/>
      <c r="S2248" s="619"/>
      <c r="T2248" s="620"/>
      <c r="AT2248" s="615" t="s">
        <v>205</v>
      </c>
      <c r="AU2248" s="615" t="s">
        <v>89</v>
      </c>
      <c r="AV2248" s="614" t="s">
        <v>129</v>
      </c>
      <c r="AW2248" s="614" t="s">
        <v>43</v>
      </c>
      <c r="AX2248" s="614" t="s">
        <v>11</v>
      </c>
      <c r="AY2248" s="615" t="s">
        <v>197</v>
      </c>
    </row>
    <row r="2249" spans="2:65" s="492" customFormat="1" ht="25.5" customHeight="1">
      <c r="B2249" s="493"/>
      <c r="C2249" s="572" t="s">
        <v>3242</v>
      </c>
      <c r="D2249" s="572" t="s">
        <v>199</v>
      </c>
      <c r="E2249" s="573" t="s">
        <v>3243</v>
      </c>
      <c r="F2249" s="574" t="s">
        <v>3244</v>
      </c>
      <c r="G2249" s="575" t="s">
        <v>876</v>
      </c>
      <c r="H2249" s="576">
        <v>90300</v>
      </c>
      <c r="I2249" s="7"/>
      <c r="J2249" s="577">
        <f>ROUND(I2249*H2249,0)</f>
        <v>0</v>
      </c>
      <c r="K2249" s="574" t="s">
        <v>203</v>
      </c>
      <c r="L2249" s="493"/>
      <c r="M2249" s="578" t="s">
        <v>5</v>
      </c>
      <c r="N2249" s="579" t="s">
        <v>53</v>
      </c>
      <c r="O2249" s="494"/>
      <c r="P2249" s="580">
        <f>O2249*H2249</f>
        <v>0</v>
      </c>
      <c r="Q2249" s="580">
        <v>0</v>
      </c>
      <c r="R2249" s="580">
        <f>Q2249*H2249</f>
        <v>0</v>
      </c>
      <c r="S2249" s="580">
        <v>0</v>
      </c>
      <c r="T2249" s="581">
        <f>S2249*H2249</f>
        <v>0</v>
      </c>
      <c r="AR2249" s="482" t="s">
        <v>129</v>
      </c>
      <c r="AT2249" s="482" t="s">
        <v>199</v>
      </c>
      <c r="AU2249" s="482" t="s">
        <v>89</v>
      </c>
      <c r="AY2249" s="482" t="s">
        <v>197</v>
      </c>
      <c r="BE2249" s="582">
        <f>IF(N2249="základní",J2249,0)</f>
        <v>0</v>
      </c>
      <c r="BF2249" s="582">
        <f>IF(N2249="snížená",J2249,0)</f>
        <v>0</v>
      </c>
      <c r="BG2249" s="582">
        <f>IF(N2249="zákl. přenesená",J2249,0)</f>
        <v>0</v>
      </c>
      <c r="BH2249" s="582">
        <f>IF(N2249="sníž. přenesená",J2249,0)</f>
        <v>0</v>
      </c>
      <c r="BI2249" s="582">
        <f>IF(N2249="nulová",J2249,0)</f>
        <v>0</v>
      </c>
      <c r="BJ2249" s="482" t="s">
        <v>11</v>
      </c>
      <c r="BK2249" s="582">
        <f>ROUND(I2249*H2249,0)</f>
        <v>0</v>
      </c>
      <c r="BL2249" s="482" t="s">
        <v>129</v>
      </c>
      <c r="BM2249" s="482" t="s">
        <v>3245</v>
      </c>
    </row>
    <row r="2250" spans="2:65" s="492" customFormat="1" ht="67.5">
      <c r="B2250" s="493"/>
      <c r="D2250" s="594" t="s">
        <v>257</v>
      </c>
      <c r="F2250" s="595" t="s">
        <v>3239</v>
      </c>
      <c r="L2250" s="493"/>
      <c r="M2250" s="596"/>
      <c r="N2250" s="494"/>
      <c r="O2250" s="494"/>
      <c r="P2250" s="494"/>
      <c r="Q2250" s="494"/>
      <c r="R2250" s="494"/>
      <c r="S2250" s="494"/>
      <c r="T2250" s="597"/>
      <c r="AT2250" s="482" t="s">
        <v>257</v>
      </c>
      <c r="AU2250" s="482" t="s">
        <v>89</v>
      </c>
    </row>
    <row r="2251" spans="2:65" s="606" customFormat="1">
      <c r="B2251" s="605"/>
      <c r="D2251" s="594" t="s">
        <v>205</v>
      </c>
      <c r="F2251" s="608" t="s">
        <v>3246</v>
      </c>
      <c r="H2251" s="609">
        <v>90300</v>
      </c>
      <c r="L2251" s="605"/>
      <c r="M2251" s="610"/>
      <c r="N2251" s="611"/>
      <c r="O2251" s="611"/>
      <c r="P2251" s="611"/>
      <c r="Q2251" s="611"/>
      <c r="R2251" s="611"/>
      <c r="S2251" s="611"/>
      <c r="T2251" s="612"/>
      <c r="AT2251" s="607" t="s">
        <v>205</v>
      </c>
      <c r="AU2251" s="607" t="s">
        <v>89</v>
      </c>
      <c r="AV2251" s="606" t="s">
        <v>89</v>
      </c>
      <c r="AW2251" s="606" t="s">
        <v>6</v>
      </c>
      <c r="AX2251" s="606" t="s">
        <v>11</v>
      </c>
      <c r="AY2251" s="607" t="s">
        <v>197</v>
      </c>
    </row>
    <row r="2252" spans="2:65" s="492" customFormat="1" ht="25.5" customHeight="1">
      <c r="B2252" s="493"/>
      <c r="C2252" s="572" t="s">
        <v>3247</v>
      </c>
      <c r="D2252" s="572" t="s">
        <v>199</v>
      </c>
      <c r="E2252" s="573" t="s">
        <v>3248</v>
      </c>
      <c r="F2252" s="574" t="s">
        <v>3249</v>
      </c>
      <c r="G2252" s="575" t="s">
        <v>876</v>
      </c>
      <c r="H2252" s="576">
        <v>180.6</v>
      </c>
      <c r="I2252" s="7"/>
      <c r="J2252" s="577">
        <f>ROUND(I2252*H2252,0)</f>
        <v>0</v>
      </c>
      <c r="K2252" s="574" t="s">
        <v>203</v>
      </c>
      <c r="L2252" s="493"/>
      <c r="M2252" s="578" t="s">
        <v>5</v>
      </c>
      <c r="N2252" s="579" t="s">
        <v>53</v>
      </c>
      <c r="O2252" s="494"/>
      <c r="P2252" s="580">
        <f>O2252*H2252</f>
        <v>0</v>
      </c>
      <c r="Q2252" s="580">
        <v>0</v>
      </c>
      <c r="R2252" s="580">
        <f>Q2252*H2252</f>
        <v>0</v>
      </c>
      <c r="S2252" s="580">
        <v>0</v>
      </c>
      <c r="T2252" s="581">
        <f>S2252*H2252</f>
        <v>0</v>
      </c>
      <c r="AR2252" s="482" t="s">
        <v>129</v>
      </c>
      <c r="AT2252" s="482" t="s">
        <v>199</v>
      </c>
      <c r="AU2252" s="482" t="s">
        <v>89</v>
      </c>
      <c r="AY2252" s="482" t="s">
        <v>197</v>
      </c>
      <c r="BE2252" s="582">
        <f>IF(N2252="základní",J2252,0)</f>
        <v>0</v>
      </c>
      <c r="BF2252" s="582">
        <f>IF(N2252="snížená",J2252,0)</f>
        <v>0</v>
      </c>
      <c r="BG2252" s="582">
        <f>IF(N2252="zákl. přenesená",J2252,0)</f>
        <v>0</v>
      </c>
      <c r="BH2252" s="582">
        <f>IF(N2252="sníž. přenesená",J2252,0)</f>
        <v>0</v>
      </c>
      <c r="BI2252" s="582">
        <f>IF(N2252="nulová",J2252,0)</f>
        <v>0</v>
      </c>
      <c r="BJ2252" s="482" t="s">
        <v>11</v>
      </c>
      <c r="BK2252" s="582">
        <f>ROUND(I2252*H2252,0)</f>
        <v>0</v>
      </c>
      <c r="BL2252" s="482" t="s">
        <v>129</v>
      </c>
      <c r="BM2252" s="482" t="s">
        <v>3250</v>
      </c>
    </row>
    <row r="2253" spans="2:65" s="492" customFormat="1" ht="40.5">
      <c r="B2253" s="493"/>
      <c r="D2253" s="594" t="s">
        <v>257</v>
      </c>
      <c r="F2253" s="595" t="s">
        <v>3251</v>
      </c>
      <c r="L2253" s="493"/>
      <c r="M2253" s="596"/>
      <c r="N2253" s="494"/>
      <c r="O2253" s="494"/>
      <c r="P2253" s="494"/>
      <c r="Q2253" s="494"/>
      <c r="R2253" s="494"/>
      <c r="S2253" s="494"/>
      <c r="T2253" s="597"/>
      <c r="AT2253" s="482" t="s">
        <v>257</v>
      </c>
      <c r="AU2253" s="482" t="s">
        <v>89</v>
      </c>
    </row>
    <row r="2254" spans="2:65" s="492" customFormat="1" ht="25.5" customHeight="1">
      <c r="B2254" s="493"/>
      <c r="C2254" s="572" t="s">
        <v>3252</v>
      </c>
      <c r="D2254" s="572" t="s">
        <v>199</v>
      </c>
      <c r="E2254" s="573" t="s">
        <v>3253</v>
      </c>
      <c r="F2254" s="574" t="s">
        <v>3254</v>
      </c>
      <c r="G2254" s="575" t="s">
        <v>290</v>
      </c>
      <c r="H2254" s="576">
        <v>3140.24</v>
      </c>
      <c r="I2254" s="7"/>
      <c r="J2254" s="577">
        <f>ROUND(I2254*H2254,0)</f>
        <v>0</v>
      </c>
      <c r="K2254" s="574" t="s">
        <v>203</v>
      </c>
      <c r="L2254" s="493"/>
      <c r="M2254" s="578" t="s">
        <v>5</v>
      </c>
      <c r="N2254" s="579" t="s">
        <v>53</v>
      </c>
      <c r="O2254" s="494"/>
      <c r="P2254" s="580">
        <f>O2254*H2254</f>
        <v>0</v>
      </c>
      <c r="Q2254" s="580">
        <v>0</v>
      </c>
      <c r="R2254" s="580">
        <f>Q2254*H2254</f>
        <v>0</v>
      </c>
      <c r="S2254" s="580">
        <v>0</v>
      </c>
      <c r="T2254" s="581">
        <f>S2254*H2254</f>
        <v>0</v>
      </c>
      <c r="AR2254" s="482" t="s">
        <v>129</v>
      </c>
      <c r="AT2254" s="482" t="s">
        <v>199</v>
      </c>
      <c r="AU2254" s="482" t="s">
        <v>89</v>
      </c>
      <c r="AY2254" s="482" t="s">
        <v>197</v>
      </c>
      <c r="BE2254" s="582">
        <f>IF(N2254="základní",J2254,0)</f>
        <v>0</v>
      </c>
      <c r="BF2254" s="582">
        <f>IF(N2254="snížená",J2254,0)</f>
        <v>0</v>
      </c>
      <c r="BG2254" s="582">
        <f>IF(N2254="zákl. přenesená",J2254,0)</f>
        <v>0</v>
      </c>
      <c r="BH2254" s="582">
        <f>IF(N2254="sníž. přenesená",J2254,0)</f>
        <v>0</v>
      </c>
      <c r="BI2254" s="582">
        <f>IF(N2254="nulová",J2254,0)</f>
        <v>0</v>
      </c>
      <c r="BJ2254" s="482" t="s">
        <v>11</v>
      </c>
      <c r="BK2254" s="582">
        <f>ROUND(I2254*H2254,0)</f>
        <v>0</v>
      </c>
      <c r="BL2254" s="482" t="s">
        <v>129</v>
      </c>
      <c r="BM2254" s="482" t="s">
        <v>3255</v>
      </c>
    </row>
    <row r="2255" spans="2:65" s="492" customFormat="1" ht="40.5">
      <c r="B2255" s="493"/>
      <c r="D2255" s="594" t="s">
        <v>257</v>
      </c>
      <c r="F2255" s="595" t="s">
        <v>3256</v>
      </c>
      <c r="L2255" s="493"/>
      <c r="M2255" s="596"/>
      <c r="N2255" s="494"/>
      <c r="O2255" s="494"/>
      <c r="P2255" s="494"/>
      <c r="Q2255" s="494"/>
      <c r="R2255" s="494"/>
      <c r="S2255" s="494"/>
      <c r="T2255" s="597"/>
      <c r="AT2255" s="482" t="s">
        <v>257</v>
      </c>
      <c r="AU2255" s="482" t="s">
        <v>89</v>
      </c>
    </row>
    <row r="2256" spans="2:65" s="599" customFormat="1">
      <c r="B2256" s="598"/>
      <c r="D2256" s="594" t="s">
        <v>205</v>
      </c>
      <c r="E2256" s="600" t="s">
        <v>5</v>
      </c>
      <c r="F2256" s="601" t="s">
        <v>3257</v>
      </c>
      <c r="H2256" s="600" t="s">
        <v>5</v>
      </c>
      <c r="L2256" s="598"/>
      <c r="M2256" s="602"/>
      <c r="N2256" s="603"/>
      <c r="O2256" s="603"/>
      <c r="P2256" s="603"/>
      <c r="Q2256" s="603"/>
      <c r="R2256" s="603"/>
      <c r="S2256" s="603"/>
      <c r="T2256" s="604"/>
      <c r="AT2256" s="600" t="s">
        <v>205</v>
      </c>
      <c r="AU2256" s="600" t="s">
        <v>89</v>
      </c>
      <c r="AV2256" s="599" t="s">
        <v>11</v>
      </c>
      <c r="AW2256" s="599" t="s">
        <v>43</v>
      </c>
      <c r="AX2256" s="599" t="s">
        <v>82</v>
      </c>
      <c r="AY2256" s="600" t="s">
        <v>197</v>
      </c>
    </row>
    <row r="2257" spans="2:65" s="606" customFormat="1">
      <c r="B2257" s="605"/>
      <c r="D2257" s="594" t="s">
        <v>205</v>
      </c>
      <c r="E2257" s="607" t="s">
        <v>5</v>
      </c>
      <c r="F2257" s="608" t="s">
        <v>3258</v>
      </c>
      <c r="H2257" s="609">
        <v>2848.8789999999999</v>
      </c>
      <c r="L2257" s="605"/>
      <c r="M2257" s="610"/>
      <c r="N2257" s="611"/>
      <c r="O2257" s="611"/>
      <c r="P2257" s="611"/>
      <c r="Q2257" s="611"/>
      <c r="R2257" s="611"/>
      <c r="S2257" s="611"/>
      <c r="T2257" s="612"/>
      <c r="AT2257" s="607" t="s">
        <v>205</v>
      </c>
      <c r="AU2257" s="607" t="s">
        <v>89</v>
      </c>
      <c r="AV2257" s="606" t="s">
        <v>89</v>
      </c>
      <c r="AW2257" s="606" t="s">
        <v>43</v>
      </c>
      <c r="AX2257" s="606" t="s">
        <v>82</v>
      </c>
      <c r="AY2257" s="607" t="s">
        <v>197</v>
      </c>
    </row>
    <row r="2258" spans="2:65" s="606" customFormat="1">
      <c r="B2258" s="605"/>
      <c r="D2258" s="594" t="s">
        <v>205</v>
      </c>
      <c r="E2258" s="607" t="s">
        <v>5</v>
      </c>
      <c r="F2258" s="608" t="s">
        <v>3259</v>
      </c>
      <c r="H2258" s="609">
        <v>291.36099999999999</v>
      </c>
      <c r="L2258" s="605"/>
      <c r="M2258" s="610"/>
      <c r="N2258" s="611"/>
      <c r="O2258" s="611"/>
      <c r="P2258" s="611"/>
      <c r="Q2258" s="611"/>
      <c r="R2258" s="611"/>
      <c r="S2258" s="611"/>
      <c r="T2258" s="612"/>
      <c r="AT2258" s="607" t="s">
        <v>205</v>
      </c>
      <c r="AU2258" s="607" t="s">
        <v>89</v>
      </c>
      <c r="AV2258" s="606" t="s">
        <v>89</v>
      </c>
      <c r="AW2258" s="606" t="s">
        <v>43</v>
      </c>
      <c r="AX2258" s="606" t="s">
        <v>82</v>
      </c>
      <c r="AY2258" s="607" t="s">
        <v>197</v>
      </c>
    </row>
    <row r="2259" spans="2:65" s="614" customFormat="1">
      <c r="B2259" s="613"/>
      <c r="D2259" s="594" t="s">
        <v>205</v>
      </c>
      <c r="E2259" s="615" t="s">
        <v>5</v>
      </c>
      <c r="F2259" s="616" t="s">
        <v>210</v>
      </c>
      <c r="H2259" s="617">
        <v>3140.24</v>
      </c>
      <c r="L2259" s="613"/>
      <c r="M2259" s="618"/>
      <c r="N2259" s="619"/>
      <c r="O2259" s="619"/>
      <c r="P2259" s="619"/>
      <c r="Q2259" s="619"/>
      <c r="R2259" s="619"/>
      <c r="S2259" s="619"/>
      <c r="T2259" s="620"/>
      <c r="AT2259" s="615" t="s">
        <v>205</v>
      </c>
      <c r="AU2259" s="615" t="s">
        <v>89</v>
      </c>
      <c r="AV2259" s="614" t="s">
        <v>129</v>
      </c>
      <c r="AW2259" s="614" t="s">
        <v>43</v>
      </c>
      <c r="AX2259" s="614" t="s">
        <v>11</v>
      </c>
      <c r="AY2259" s="615" t="s">
        <v>197</v>
      </c>
    </row>
    <row r="2260" spans="2:65" s="492" customFormat="1" ht="25.5" customHeight="1">
      <c r="B2260" s="493"/>
      <c r="C2260" s="572" t="s">
        <v>3260</v>
      </c>
      <c r="D2260" s="572" t="s">
        <v>199</v>
      </c>
      <c r="E2260" s="573" t="s">
        <v>3261</v>
      </c>
      <c r="F2260" s="574" t="s">
        <v>3262</v>
      </c>
      <c r="G2260" s="575" t="s">
        <v>290</v>
      </c>
      <c r="H2260" s="576">
        <v>1570120</v>
      </c>
      <c r="I2260" s="7"/>
      <c r="J2260" s="577">
        <f>ROUND(I2260*H2260,0)</f>
        <v>0</v>
      </c>
      <c r="K2260" s="574" t="s">
        <v>203</v>
      </c>
      <c r="L2260" s="493"/>
      <c r="M2260" s="578" t="s">
        <v>5</v>
      </c>
      <c r="N2260" s="579" t="s">
        <v>53</v>
      </c>
      <c r="O2260" s="494"/>
      <c r="P2260" s="580">
        <f>O2260*H2260</f>
        <v>0</v>
      </c>
      <c r="Q2260" s="580">
        <v>0</v>
      </c>
      <c r="R2260" s="580">
        <f>Q2260*H2260</f>
        <v>0</v>
      </c>
      <c r="S2260" s="580">
        <v>0</v>
      </c>
      <c r="T2260" s="581">
        <f>S2260*H2260</f>
        <v>0</v>
      </c>
      <c r="AR2260" s="482" t="s">
        <v>129</v>
      </c>
      <c r="AT2260" s="482" t="s">
        <v>199</v>
      </c>
      <c r="AU2260" s="482" t="s">
        <v>89</v>
      </c>
      <c r="AY2260" s="482" t="s">
        <v>197</v>
      </c>
      <c r="BE2260" s="582">
        <f>IF(N2260="základní",J2260,0)</f>
        <v>0</v>
      </c>
      <c r="BF2260" s="582">
        <f>IF(N2260="snížená",J2260,0)</f>
        <v>0</v>
      </c>
      <c r="BG2260" s="582">
        <f>IF(N2260="zákl. přenesená",J2260,0)</f>
        <v>0</v>
      </c>
      <c r="BH2260" s="582">
        <f>IF(N2260="sníž. přenesená",J2260,0)</f>
        <v>0</v>
      </c>
      <c r="BI2260" s="582">
        <f>IF(N2260="nulová",J2260,0)</f>
        <v>0</v>
      </c>
      <c r="BJ2260" s="482" t="s">
        <v>11</v>
      </c>
      <c r="BK2260" s="582">
        <f>ROUND(I2260*H2260,0)</f>
        <v>0</v>
      </c>
      <c r="BL2260" s="482" t="s">
        <v>129</v>
      </c>
      <c r="BM2260" s="482" t="s">
        <v>3263</v>
      </c>
    </row>
    <row r="2261" spans="2:65" s="492" customFormat="1" ht="40.5">
      <c r="B2261" s="493"/>
      <c r="D2261" s="594" t="s">
        <v>257</v>
      </c>
      <c r="F2261" s="595" t="s">
        <v>3256</v>
      </c>
      <c r="L2261" s="493"/>
      <c r="M2261" s="596"/>
      <c r="N2261" s="494"/>
      <c r="O2261" s="494"/>
      <c r="P2261" s="494"/>
      <c r="Q2261" s="494"/>
      <c r="R2261" s="494"/>
      <c r="S2261" s="494"/>
      <c r="T2261" s="597"/>
      <c r="AT2261" s="482" t="s">
        <v>257</v>
      </c>
      <c r="AU2261" s="482" t="s">
        <v>89</v>
      </c>
    </row>
    <row r="2262" spans="2:65" s="606" customFormat="1">
      <c r="B2262" s="605"/>
      <c r="D2262" s="594" t="s">
        <v>205</v>
      </c>
      <c r="F2262" s="608" t="s">
        <v>3264</v>
      </c>
      <c r="H2262" s="609">
        <v>1570120</v>
      </c>
      <c r="L2262" s="605"/>
      <c r="M2262" s="610"/>
      <c r="N2262" s="611"/>
      <c r="O2262" s="611"/>
      <c r="P2262" s="611"/>
      <c r="Q2262" s="611"/>
      <c r="R2262" s="611"/>
      <c r="S2262" s="611"/>
      <c r="T2262" s="612"/>
      <c r="AT2262" s="607" t="s">
        <v>205</v>
      </c>
      <c r="AU2262" s="607" t="s">
        <v>89</v>
      </c>
      <c r="AV2262" s="606" t="s">
        <v>89</v>
      </c>
      <c r="AW2262" s="606" t="s">
        <v>6</v>
      </c>
      <c r="AX2262" s="606" t="s">
        <v>11</v>
      </c>
      <c r="AY2262" s="607" t="s">
        <v>197</v>
      </c>
    </row>
    <row r="2263" spans="2:65" s="492" customFormat="1" ht="25.5" customHeight="1">
      <c r="B2263" s="493"/>
      <c r="C2263" s="572" t="s">
        <v>3265</v>
      </c>
      <c r="D2263" s="572" t="s">
        <v>199</v>
      </c>
      <c r="E2263" s="573" t="s">
        <v>3266</v>
      </c>
      <c r="F2263" s="574" t="s">
        <v>3267</v>
      </c>
      <c r="G2263" s="575" t="s">
        <v>290</v>
      </c>
      <c r="H2263" s="576">
        <v>3140.24</v>
      </c>
      <c r="I2263" s="7"/>
      <c r="J2263" s="577">
        <f>ROUND(I2263*H2263,0)</f>
        <v>0</v>
      </c>
      <c r="K2263" s="574" t="s">
        <v>203</v>
      </c>
      <c r="L2263" s="493"/>
      <c r="M2263" s="578" t="s">
        <v>5</v>
      </c>
      <c r="N2263" s="579" t="s">
        <v>53</v>
      </c>
      <c r="O2263" s="494"/>
      <c r="P2263" s="580">
        <f>O2263*H2263</f>
        <v>0</v>
      </c>
      <c r="Q2263" s="580">
        <v>0</v>
      </c>
      <c r="R2263" s="580">
        <f>Q2263*H2263</f>
        <v>0</v>
      </c>
      <c r="S2263" s="580">
        <v>0</v>
      </c>
      <c r="T2263" s="581">
        <f>S2263*H2263</f>
        <v>0</v>
      </c>
      <c r="AR2263" s="482" t="s">
        <v>129</v>
      </c>
      <c r="AT2263" s="482" t="s">
        <v>199</v>
      </c>
      <c r="AU2263" s="482" t="s">
        <v>89</v>
      </c>
      <c r="AY2263" s="482" t="s">
        <v>197</v>
      </c>
      <c r="BE2263" s="582">
        <f>IF(N2263="základní",J2263,0)</f>
        <v>0</v>
      </c>
      <c r="BF2263" s="582">
        <f>IF(N2263="snížená",J2263,0)</f>
        <v>0</v>
      </c>
      <c r="BG2263" s="582">
        <f>IF(N2263="zákl. přenesená",J2263,0)</f>
        <v>0</v>
      </c>
      <c r="BH2263" s="582">
        <f>IF(N2263="sníž. přenesená",J2263,0)</f>
        <v>0</v>
      </c>
      <c r="BI2263" s="582">
        <f>IF(N2263="nulová",J2263,0)</f>
        <v>0</v>
      </c>
      <c r="BJ2263" s="482" t="s">
        <v>11</v>
      </c>
      <c r="BK2263" s="582">
        <f>ROUND(I2263*H2263,0)</f>
        <v>0</v>
      </c>
      <c r="BL2263" s="482" t="s">
        <v>129</v>
      </c>
      <c r="BM2263" s="482" t="s">
        <v>3268</v>
      </c>
    </row>
    <row r="2264" spans="2:65" s="492" customFormat="1" ht="25.5" customHeight="1">
      <c r="B2264" s="493"/>
      <c r="C2264" s="572" t="s">
        <v>3269</v>
      </c>
      <c r="D2264" s="572" t="s">
        <v>199</v>
      </c>
      <c r="E2264" s="573" t="s">
        <v>351</v>
      </c>
      <c r="F2264" s="574" t="s">
        <v>352</v>
      </c>
      <c r="G2264" s="575" t="s">
        <v>290</v>
      </c>
      <c r="H2264" s="576">
        <v>3445.71</v>
      </c>
      <c r="I2264" s="7"/>
      <c r="J2264" s="577">
        <f>ROUND(I2264*H2264,0)</f>
        <v>0</v>
      </c>
      <c r="K2264" s="574" t="s">
        <v>203</v>
      </c>
      <c r="L2264" s="493"/>
      <c r="M2264" s="578" t="s">
        <v>5</v>
      </c>
      <c r="N2264" s="579" t="s">
        <v>53</v>
      </c>
      <c r="O2264" s="494"/>
      <c r="P2264" s="580">
        <f>O2264*H2264</f>
        <v>0</v>
      </c>
      <c r="Q2264" s="580">
        <v>1.2999999999999999E-4</v>
      </c>
      <c r="R2264" s="580">
        <f>Q2264*H2264</f>
        <v>0.44794229999999996</v>
      </c>
      <c r="S2264" s="580">
        <v>0</v>
      </c>
      <c r="T2264" s="581">
        <f>S2264*H2264</f>
        <v>0</v>
      </c>
      <c r="AR2264" s="482" t="s">
        <v>129</v>
      </c>
      <c r="AT2264" s="482" t="s">
        <v>199</v>
      </c>
      <c r="AU2264" s="482" t="s">
        <v>89</v>
      </c>
      <c r="AY2264" s="482" t="s">
        <v>197</v>
      </c>
      <c r="BE2264" s="582">
        <f>IF(N2264="základní",J2264,0)</f>
        <v>0</v>
      </c>
      <c r="BF2264" s="582">
        <f>IF(N2264="snížená",J2264,0)</f>
        <v>0</v>
      </c>
      <c r="BG2264" s="582">
        <f>IF(N2264="zákl. přenesená",J2264,0)</f>
        <v>0</v>
      </c>
      <c r="BH2264" s="582">
        <f>IF(N2264="sníž. přenesená",J2264,0)</f>
        <v>0</v>
      </c>
      <c r="BI2264" s="582">
        <f>IF(N2264="nulová",J2264,0)</f>
        <v>0</v>
      </c>
      <c r="BJ2264" s="482" t="s">
        <v>11</v>
      </c>
      <c r="BK2264" s="582">
        <f>ROUND(I2264*H2264,0)</f>
        <v>0</v>
      </c>
      <c r="BL2264" s="482" t="s">
        <v>129</v>
      </c>
      <c r="BM2264" s="482" t="s">
        <v>3270</v>
      </c>
    </row>
    <row r="2265" spans="2:65" s="492" customFormat="1" ht="54">
      <c r="B2265" s="493"/>
      <c r="D2265" s="594" t="s">
        <v>257</v>
      </c>
      <c r="F2265" s="595" t="s">
        <v>354</v>
      </c>
      <c r="L2265" s="493"/>
      <c r="M2265" s="596"/>
      <c r="N2265" s="494"/>
      <c r="O2265" s="494"/>
      <c r="P2265" s="494"/>
      <c r="Q2265" s="494"/>
      <c r="R2265" s="494"/>
      <c r="S2265" s="494"/>
      <c r="T2265" s="597"/>
      <c r="AT2265" s="482" t="s">
        <v>257</v>
      </c>
      <c r="AU2265" s="482" t="s">
        <v>89</v>
      </c>
    </row>
    <row r="2266" spans="2:65" s="599" customFormat="1">
      <c r="B2266" s="598"/>
      <c r="D2266" s="594" t="s">
        <v>205</v>
      </c>
      <c r="E2266" s="600" t="s">
        <v>5</v>
      </c>
      <c r="F2266" s="601" t="s">
        <v>2689</v>
      </c>
      <c r="H2266" s="600" t="s">
        <v>5</v>
      </c>
      <c r="L2266" s="598"/>
      <c r="M2266" s="602"/>
      <c r="N2266" s="603"/>
      <c r="O2266" s="603"/>
      <c r="P2266" s="603"/>
      <c r="Q2266" s="603"/>
      <c r="R2266" s="603"/>
      <c r="S2266" s="603"/>
      <c r="T2266" s="604"/>
      <c r="AT2266" s="600" t="s">
        <v>205</v>
      </c>
      <c r="AU2266" s="600" t="s">
        <v>89</v>
      </c>
      <c r="AV2266" s="599" t="s">
        <v>11</v>
      </c>
      <c r="AW2266" s="599" t="s">
        <v>43</v>
      </c>
      <c r="AX2266" s="599" t="s">
        <v>82</v>
      </c>
      <c r="AY2266" s="600" t="s">
        <v>197</v>
      </c>
    </row>
    <row r="2267" spans="2:65" s="599" customFormat="1">
      <c r="B2267" s="598"/>
      <c r="D2267" s="594" t="s">
        <v>205</v>
      </c>
      <c r="E2267" s="600" t="s">
        <v>5</v>
      </c>
      <c r="F2267" s="601" t="s">
        <v>215</v>
      </c>
      <c r="H2267" s="600" t="s">
        <v>5</v>
      </c>
      <c r="L2267" s="598"/>
      <c r="M2267" s="602"/>
      <c r="N2267" s="603"/>
      <c r="O2267" s="603"/>
      <c r="P2267" s="603"/>
      <c r="Q2267" s="603"/>
      <c r="R2267" s="603"/>
      <c r="S2267" s="603"/>
      <c r="T2267" s="604"/>
      <c r="AT2267" s="600" t="s">
        <v>205</v>
      </c>
      <c r="AU2267" s="600" t="s">
        <v>89</v>
      </c>
      <c r="AV2267" s="599" t="s">
        <v>11</v>
      </c>
      <c r="AW2267" s="599" t="s">
        <v>43</v>
      </c>
      <c r="AX2267" s="599" t="s">
        <v>82</v>
      </c>
      <c r="AY2267" s="600" t="s">
        <v>197</v>
      </c>
    </row>
    <row r="2268" spans="2:65" s="599" customFormat="1">
      <c r="B2268" s="598"/>
      <c r="D2268" s="594" t="s">
        <v>205</v>
      </c>
      <c r="E2268" s="600" t="s">
        <v>5</v>
      </c>
      <c r="F2268" s="601" t="s">
        <v>2690</v>
      </c>
      <c r="H2268" s="600" t="s">
        <v>5</v>
      </c>
      <c r="L2268" s="598"/>
      <c r="M2268" s="602"/>
      <c r="N2268" s="603"/>
      <c r="O2268" s="603"/>
      <c r="P2268" s="603"/>
      <c r="Q2268" s="603"/>
      <c r="R2268" s="603"/>
      <c r="S2268" s="603"/>
      <c r="T2268" s="604"/>
      <c r="AT2268" s="600" t="s">
        <v>205</v>
      </c>
      <c r="AU2268" s="600" t="s">
        <v>89</v>
      </c>
      <c r="AV2268" s="599" t="s">
        <v>11</v>
      </c>
      <c r="AW2268" s="599" t="s">
        <v>43</v>
      </c>
      <c r="AX2268" s="599" t="s">
        <v>82</v>
      </c>
      <c r="AY2268" s="600" t="s">
        <v>197</v>
      </c>
    </row>
    <row r="2269" spans="2:65" s="606" customFormat="1" ht="27">
      <c r="B2269" s="605"/>
      <c r="D2269" s="594" t="s">
        <v>205</v>
      </c>
      <c r="E2269" s="607" t="s">
        <v>5</v>
      </c>
      <c r="F2269" s="608" t="s">
        <v>2691</v>
      </c>
      <c r="H2269" s="609">
        <v>343.3</v>
      </c>
      <c r="L2269" s="605"/>
      <c r="M2269" s="610"/>
      <c r="N2269" s="611"/>
      <c r="O2269" s="611"/>
      <c r="P2269" s="611"/>
      <c r="Q2269" s="611"/>
      <c r="R2269" s="611"/>
      <c r="S2269" s="611"/>
      <c r="T2269" s="612"/>
      <c r="AT2269" s="607" t="s">
        <v>205</v>
      </c>
      <c r="AU2269" s="607" t="s">
        <v>89</v>
      </c>
      <c r="AV2269" s="606" t="s">
        <v>89</v>
      </c>
      <c r="AW2269" s="606" t="s">
        <v>43</v>
      </c>
      <c r="AX2269" s="606" t="s">
        <v>82</v>
      </c>
      <c r="AY2269" s="607" t="s">
        <v>197</v>
      </c>
    </row>
    <row r="2270" spans="2:65" s="606" customFormat="1" ht="27">
      <c r="B2270" s="605"/>
      <c r="D2270" s="594" t="s">
        <v>205</v>
      </c>
      <c r="E2270" s="607" t="s">
        <v>5</v>
      </c>
      <c r="F2270" s="608" t="s">
        <v>2692</v>
      </c>
      <c r="H2270" s="609">
        <v>284.87</v>
      </c>
      <c r="L2270" s="605"/>
      <c r="M2270" s="610"/>
      <c r="N2270" s="611"/>
      <c r="O2270" s="611"/>
      <c r="P2270" s="611"/>
      <c r="Q2270" s="611"/>
      <c r="R2270" s="611"/>
      <c r="S2270" s="611"/>
      <c r="T2270" s="612"/>
      <c r="AT2270" s="607" t="s">
        <v>205</v>
      </c>
      <c r="AU2270" s="607" t="s">
        <v>89</v>
      </c>
      <c r="AV2270" s="606" t="s">
        <v>89</v>
      </c>
      <c r="AW2270" s="606" t="s">
        <v>43</v>
      </c>
      <c r="AX2270" s="606" t="s">
        <v>82</v>
      </c>
      <c r="AY2270" s="607" t="s">
        <v>197</v>
      </c>
    </row>
    <row r="2271" spans="2:65" s="606" customFormat="1">
      <c r="B2271" s="605"/>
      <c r="D2271" s="594" t="s">
        <v>205</v>
      </c>
      <c r="E2271" s="607" t="s">
        <v>5</v>
      </c>
      <c r="F2271" s="608" t="s">
        <v>2693</v>
      </c>
      <c r="H2271" s="609">
        <v>16.95</v>
      </c>
      <c r="L2271" s="605"/>
      <c r="M2271" s="610"/>
      <c r="N2271" s="611"/>
      <c r="O2271" s="611"/>
      <c r="P2271" s="611"/>
      <c r="Q2271" s="611"/>
      <c r="R2271" s="611"/>
      <c r="S2271" s="611"/>
      <c r="T2271" s="612"/>
      <c r="AT2271" s="607" t="s">
        <v>205</v>
      </c>
      <c r="AU2271" s="607" t="s">
        <v>89</v>
      </c>
      <c r="AV2271" s="606" t="s">
        <v>89</v>
      </c>
      <c r="AW2271" s="606" t="s">
        <v>43</v>
      </c>
      <c r="AX2271" s="606" t="s">
        <v>82</v>
      </c>
      <c r="AY2271" s="607" t="s">
        <v>197</v>
      </c>
    </row>
    <row r="2272" spans="2:65" s="622" customFormat="1">
      <c r="B2272" s="621"/>
      <c r="D2272" s="594" t="s">
        <v>205</v>
      </c>
      <c r="E2272" s="623" t="s">
        <v>5</v>
      </c>
      <c r="F2272" s="624" t="s">
        <v>222</v>
      </c>
      <c r="H2272" s="625">
        <v>645.12</v>
      </c>
      <c r="L2272" s="621"/>
      <c r="M2272" s="626"/>
      <c r="N2272" s="627"/>
      <c r="O2272" s="627"/>
      <c r="P2272" s="627"/>
      <c r="Q2272" s="627"/>
      <c r="R2272" s="627"/>
      <c r="S2272" s="627"/>
      <c r="T2272" s="628"/>
      <c r="AT2272" s="623" t="s">
        <v>205</v>
      </c>
      <c r="AU2272" s="623" t="s">
        <v>89</v>
      </c>
      <c r="AV2272" s="622" t="s">
        <v>114</v>
      </c>
      <c r="AW2272" s="622" t="s">
        <v>43</v>
      </c>
      <c r="AX2272" s="622" t="s">
        <v>82</v>
      </c>
      <c r="AY2272" s="623" t="s">
        <v>197</v>
      </c>
    </row>
    <row r="2273" spans="2:51" s="599" customFormat="1">
      <c r="B2273" s="598"/>
      <c r="D2273" s="594" t="s">
        <v>205</v>
      </c>
      <c r="E2273" s="600" t="s">
        <v>5</v>
      </c>
      <c r="F2273" s="601" t="s">
        <v>223</v>
      </c>
      <c r="H2273" s="600" t="s">
        <v>5</v>
      </c>
      <c r="L2273" s="598"/>
      <c r="M2273" s="602"/>
      <c r="N2273" s="603"/>
      <c r="O2273" s="603"/>
      <c r="P2273" s="603"/>
      <c r="Q2273" s="603"/>
      <c r="R2273" s="603"/>
      <c r="S2273" s="603"/>
      <c r="T2273" s="604"/>
      <c r="AT2273" s="600" t="s">
        <v>205</v>
      </c>
      <c r="AU2273" s="600" t="s">
        <v>89</v>
      </c>
      <c r="AV2273" s="599" t="s">
        <v>11</v>
      </c>
      <c r="AW2273" s="599" t="s">
        <v>43</v>
      </c>
      <c r="AX2273" s="599" t="s">
        <v>82</v>
      </c>
      <c r="AY2273" s="600" t="s">
        <v>197</v>
      </c>
    </row>
    <row r="2274" spans="2:51" s="599" customFormat="1">
      <c r="B2274" s="598"/>
      <c r="D2274" s="594" t="s">
        <v>205</v>
      </c>
      <c r="E2274" s="600" t="s">
        <v>5</v>
      </c>
      <c r="F2274" s="601" t="s">
        <v>2694</v>
      </c>
      <c r="H2274" s="600" t="s">
        <v>5</v>
      </c>
      <c r="L2274" s="598"/>
      <c r="M2274" s="602"/>
      <c r="N2274" s="603"/>
      <c r="O2274" s="603"/>
      <c r="P2274" s="603"/>
      <c r="Q2274" s="603"/>
      <c r="R2274" s="603"/>
      <c r="S2274" s="603"/>
      <c r="T2274" s="604"/>
      <c r="AT2274" s="600" t="s">
        <v>205</v>
      </c>
      <c r="AU2274" s="600" t="s">
        <v>89</v>
      </c>
      <c r="AV2274" s="599" t="s">
        <v>11</v>
      </c>
      <c r="AW2274" s="599" t="s">
        <v>43</v>
      </c>
      <c r="AX2274" s="599" t="s">
        <v>82</v>
      </c>
      <c r="AY2274" s="600" t="s">
        <v>197</v>
      </c>
    </row>
    <row r="2275" spans="2:51" s="606" customFormat="1" ht="27">
      <c r="B2275" s="605"/>
      <c r="D2275" s="594" t="s">
        <v>205</v>
      </c>
      <c r="E2275" s="607" t="s">
        <v>5</v>
      </c>
      <c r="F2275" s="608" t="s">
        <v>2695</v>
      </c>
      <c r="H2275" s="609">
        <v>590.26</v>
      </c>
      <c r="L2275" s="605"/>
      <c r="M2275" s="610"/>
      <c r="N2275" s="611"/>
      <c r="O2275" s="611"/>
      <c r="P2275" s="611"/>
      <c r="Q2275" s="611"/>
      <c r="R2275" s="611"/>
      <c r="S2275" s="611"/>
      <c r="T2275" s="612"/>
      <c r="AT2275" s="607" t="s">
        <v>205</v>
      </c>
      <c r="AU2275" s="607" t="s">
        <v>89</v>
      </c>
      <c r="AV2275" s="606" t="s">
        <v>89</v>
      </c>
      <c r="AW2275" s="606" t="s">
        <v>43</v>
      </c>
      <c r="AX2275" s="606" t="s">
        <v>82</v>
      </c>
      <c r="AY2275" s="607" t="s">
        <v>197</v>
      </c>
    </row>
    <row r="2276" spans="2:51" s="606" customFormat="1" ht="27">
      <c r="B2276" s="605"/>
      <c r="D2276" s="594" t="s">
        <v>205</v>
      </c>
      <c r="E2276" s="607" t="s">
        <v>5</v>
      </c>
      <c r="F2276" s="608" t="s">
        <v>2696</v>
      </c>
      <c r="H2276" s="609">
        <v>193.77</v>
      </c>
      <c r="L2276" s="605"/>
      <c r="M2276" s="610"/>
      <c r="N2276" s="611"/>
      <c r="O2276" s="611"/>
      <c r="P2276" s="611"/>
      <c r="Q2276" s="611"/>
      <c r="R2276" s="611"/>
      <c r="S2276" s="611"/>
      <c r="T2276" s="612"/>
      <c r="AT2276" s="607" t="s">
        <v>205</v>
      </c>
      <c r="AU2276" s="607" t="s">
        <v>89</v>
      </c>
      <c r="AV2276" s="606" t="s">
        <v>89</v>
      </c>
      <c r="AW2276" s="606" t="s">
        <v>43</v>
      </c>
      <c r="AX2276" s="606" t="s">
        <v>82</v>
      </c>
      <c r="AY2276" s="607" t="s">
        <v>197</v>
      </c>
    </row>
    <row r="2277" spans="2:51" s="622" customFormat="1">
      <c r="B2277" s="621"/>
      <c r="D2277" s="594" t="s">
        <v>205</v>
      </c>
      <c r="E2277" s="623" t="s">
        <v>5</v>
      </c>
      <c r="F2277" s="624" t="s">
        <v>237</v>
      </c>
      <c r="H2277" s="625">
        <v>784.03</v>
      </c>
      <c r="L2277" s="621"/>
      <c r="M2277" s="626"/>
      <c r="N2277" s="627"/>
      <c r="O2277" s="627"/>
      <c r="P2277" s="627"/>
      <c r="Q2277" s="627"/>
      <c r="R2277" s="627"/>
      <c r="S2277" s="627"/>
      <c r="T2277" s="628"/>
      <c r="AT2277" s="623" t="s">
        <v>205</v>
      </c>
      <c r="AU2277" s="623" t="s">
        <v>89</v>
      </c>
      <c r="AV2277" s="622" t="s">
        <v>114</v>
      </c>
      <c r="AW2277" s="622" t="s">
        <v>43</v>
      </c>
      <c r="AX2277" s="622" t="s">
        <v>82</v>
      </c>
      <c r="AY2277" s="623" t="s">
        <v>197</v>
      </c>
    </row>
    <row r="2278" spans="2:51" s="599" customFormat="1">
      <c r="B2278" s="598"/>
      <c r="D2278" s="594" t="s">
        <v>205</v>
      </c>
      <c r="E2278" s="600" t="s">
        <v>5</v>
      </c>
      <c r="F2278" s="601" t="s">
        <v>238</v>
      </c>
      <c r="H2278" s="600" t="s">
        <v>5</v>
      </c>
      <c r="L2278" s="598"/>
      <c r="M2278" s="602"/>
      <c r="N2278" s="603"/>
      <c r="O2278" s="603"/>
      <c r="P2278" s="603"/>
      <c r="Q2278" s="603"/>
      <c r="R2278" s="603"/>
      <c r="S2278" s="603"/>
      <c r="T2278" s="604"/>
      <c r="AT2278" s="600" t="s">
        <v>205</v>
      </c>
      <c r="AU2278" s="600" t="s">
        <v>89</v>
      </c>
      <c r="AV2278" s="599" t="s">
        <v>11</v>
      </c>
      <c r="AW2278" s="599" t="s">
        <v>43</v>
      </c>
      <c r="AX2278" s="599" t="s">
        <v>82</v>
      </c>
      <c r="AY2278" s="600" t="s">
        <v>197</v>
      </c>
    </row>
    <row r="2279" spans="2:51" s="599" customFormat="1">
      <c r="B2279" s="598"/>
      <c r="D2279" s="594" t="s">
        <v>205</v>
      </c>
      <c r="E2279" s="600" t="s">
        <v>5</v>
      </c>
      <c r="F2279" s="601" t="s">
        <v>2697</v>
      </c>
      <c r="H2279" s="600" t="s">
        <v>5</v>
      </c>
      <c r="L2279" s="598"/>
      <c r="M2279" s="602"/>
      <c r="N2279" s="603"/>
      <c r="O2279" s="603"/>
      <c r="P2279" s="603"/>
      <c r="Q2279" s="603"/>
      <c r="R2279" s="603"/>
      <c r="S2279" s="603"/>
      <c r="T2279" s="604"/>
      <c r="AT2279" s="600" t="s">
        <v>205</v>
      </c>
      <c r="AU2279" s="600" t="s">
        <v>89</v>
      </c>
      <c r="AV2279" s="599" t="s">
        <v>11</v>
      </c>
      <c r="AW2279" s="599" t="s">
        <v>43</v>
      </c>
      <c r="AX2279" s="599" t="s">
        <v>82</v>
      </c>
      <c r="AY2279" s="600" t="s">
        <v>197</v>
      </c>
    </row>
    <row r="2280" spans="2:51" s="606" customFormat="1" ht="27">
      <c r="B2280" s="605"/>
      <c r="D2280" s="594" t="s">
        <v>205</v>
      </c>
      <c r="E2280" s="607" t="s">
        <v>5</v>
      </c>
      <c r="F2280" s="608" t="s">
        <v>2698</v>
      </c>
      <c r="H2280" s="609">
        <v>309.97000000000003</v>
      </c>
      <c r="L2280" s="605"/>
      <c r="M2280" s="610"/>
      <c r="N2280" s="611"/>
      <c r="O2280" s="611"/>
      <c r="P2280" s="611"/>
      <c r="Q2280" s="611"/>
      <c r="R2280" s="611"/>
      <c r="S2280" s="611"/>
      <c r="T2280" s="612"/>
      <c r="AT2280" s="607" t="s">
        <v>205</v>
      </c>
      <c r="AU2280" s="607" t="s">
        <v>89</v>
      </c>
      <c r="AV2280" s="606" t="s">
        <v>89</v>
      </c>
      <c r="AW2280" s="606" t="s">
        <v>43</v>
      </c>
      <c r="AX2280" s="606" t="s">
        <v>82</v>
      </c>
      <c r="AY2280" s="607" t="s">
        <v>197</v>
      </c>
    </row>
    <row r="2281" spans="2:51" s="606" customFormat="1" ht="27">
      <c r="B2281" s="605"/>
      <c r="D2281" s="594" t="s">
        <v>205</v>
      </c>
      <c r="E2281" s="607" t="s">
        <v>5</v>
      </c>
      <c r="F2281" s="608" t="s">
        <v>2699</v>
      </c>
      <c r="H2281" s="609">
        <v>193.09</v>
      </c>
      <c r="L2281" s="605"/>
      <c r="M2281" s="610"/>
      <c r="N2281" s="611"/>
      <c r="O2281" s="611"/>
      <c r="P2281" s="611"/>
      <c r="Q2281" s="611"/>
      <c r="R2281" s="611"/>
      <c r="S2281" s="611"/>
      <c r="T2281" s="612"/>
      <c r="AT2281" s="607" t="s">
        <v>205</v>
      </c>
      <c r="AU2281" s="607" t="s">
        <v>89</v>
      </c>
      <c r="AV2281" s="606" t="s">
        <v>89</v>
      </c>
      <c r="AW2281" s="606" t="s">
        <v>43</v>
      </c>
      <c r="AX2281" s="606" t="s">
        <v>82</v>
      </c>
      <c r="AY2281" s="607" t="s">
        <v>197</v>
      </c>
    </row>
    <row r="2282" spans="2:51" s="622" customFormat="1">
      <c r="B2282" s="621"/>
      <c r="D2282" s="594" t="s">
        <v>205</v>
      </c>
      <c r="E2282" s="623" t="s">
        <v>5</v>
      </c>
      <c r="F2282" s="624" t="s">
        <v>243</v>
      </c>
      <c r="H2282" s="625">
        <v>503.06</v>
      </c>
      <c r="L2282" s="621"/>
      <c r="M2282" s="626"/>
      <c r="N2282" s="627"/>
      <c r="O2282" s="627"/>
      <c r="P2282" s="627"/>
      <c r="Q2282" s="627"/>
      <c r="R2282" s="627"/>
      <c r="S2282" s="627"/>
      <c r="T2282" s="628"/>
      <c r="AT2282" s="623" t="s">
        <v>205</v>
      </c>
      <c r="AU2282" s="623" t="s">
        <v>89</v>
      </c>
      <c r="AV2282" s="622" t="s">
        <v>114</v>
      </c>
      <c r="AW2282" s="622" t="s">
        <v>43</v>
      </c>
      <c r="AX2282" s="622" t="s">
        <v>82</v>
      </c>
      <c r="AY2282" s="623" t="s">
        <v>197</v>
      </c>
    </row>
    <row r="2283" spans="2:51" s="599" customFormat="1">
      <c r="B2283" s="598"/>
      <c r="D2283" s="594" t="s">
        <v>205</v>
      </c>
      <c r="E2283" s="600" t="s">
        <v>5</v>
      </c>
      <c r="F2283" s="601" t="s">
        <v>244</v>
      </c>
      <c r="H2283" s="600" t="s">
        <v>5</v>
      </c>
      <c r="L2283" s="598"/>
      <c r="M2283" s="602"/>
      <c r="N2283" s="603"/>
      <c r="O2283" s="603"/>
      <c r="P2283" s="603"/>
      <c r="Q2283" s="603"/>
      <c r="R2283" s="603"/>
      <c r="S2283" s="603"/>
      <c r="T2283" s="604"/>
      <c r="AT2283" s="600" t="s">
        <v>205</v>
      </c>
      <c r="AU2283" s="600" t="s">
        <v>89</v>
      </c>
      <c r="AV2283" s="599" t="s">
        <v>11</v>
      </c>
      <c r="AW2283" s="599" t="s">
        <v>43</v>
      </c>
      <c r="AX2283" s="599" t="s">
        <v>82</v>
      </c>
      <c r="AY2283" s="600" t="s">
        <v>197</v>
      </c>
    </row>
    <row r="2284" spans="2:51" s="599" customFormat="1">
      <c r="B2284" s="598"/>
      <c r="D2284" s="594" t="s">
        <v>205</v>
      </c>
      <c r="E2284" s="600" t="s">
        <v>5</v>
      </c>
      <c r="F2284" s="601" t="s">
        <v>2700</v>
      </c>
      <c r="H2284" s="600" t="s">
        <v>5</v>
      </c>
      <c r="L2284" s="598"/>
      <c r="M2284" s="602"/>
      <c r="N2284" s="603"/>
      <c r="O2284" s="603"/>
      <c r="P2284" s="603"/>
      <c r="Q2284" s="603"/>
      <c r="R2284" s="603"/>
      <c r="S2284" s="603"/>
      <c r="T2284" s="604"/>
      <c r="AT2284" s="600" t="s">
        <v>205</v>
      </c>
      <c r="AU2284" s="600" t="s">
        <v>89</v>
      </c>
      <c r="AV2284" s="599" t="s">
        <v>11</v>
      </c>
      <c r="AW2284" s="599" t="s">
        <v>43</v>
      </c>
      <c r="AX2284" s="599" t="s">
        <v>82</v>
      </c>
      <c r="AY2284" s="600" t="s">
        <v>197</v>
      </c>
    </row>
    <row r="2285" spans="2:51" s="606" customFormat="1" ht="27">
      <c r="B2285" s="605"/>
      <c r="D2285" s="594" t="s">
        <v>205</v>
      </c>
      <c r="E2285" s="607" t="s">
        <v>5</v>
      </c>
      <c r="F2285" s="608" t="s">
        <v>2701</v>
      </c>
      <c r="H2285" s="609">
        <v>330.06</v>
      </c>
      <c r="L2285" s="605"/>
      <c r="M2285" s="610"/>
      <c r="N2285" s="611"/>
      <c r="O2285" s="611"/>
      <c r="P2285" s="611"/>
      <c r="Q2285" s="611"/>
      <c r="R2285" s="611"/>
      <c r="S2285" s="611"/>
      <c r="T2285" s="612"/>
      <c r="AT2285" s="607" t="s">
        <v>205</v>
      </c>
      <c r="AU2285" s="607" t="s">
        <v>89</v>
      </c>
      <c r="AV2285" s="606" t="s">
        <v>89</v>
      </c>
      <c r="AW2285" s="606" t="s">
        <v>43</v>
      </c>
      <c r="AX2285" s="606" t="s">
        <v>82</v>
      </c>
      <c r="AY2285" s="607" t="s">
        <v>197</v>
      </c>
    </row>
    <row r="2286" spans="2:51" s="606" customFormat="1" ht="27">
      <c r="B2286" s="605"/>
      <c r="D2286" s="594" t="s">
        <v>205</v>
      </c>
      <c r="E2286" s="607" t="s">
        <v>5</v>
      </c>
      <c r="F2286" s="608" t="s">
        <v>2702</v>
      </c>
      <c r="H2286" s="609">
        <v>173.01</v>
      </c>
      <c r="L2286" s="605"/>
      <c r="M2286" s="610"/>
      <c r="N2286" s="611"/>
      <c r="O2286" s="611"/>
      <c r="P2286" s="611"/>
      <c r="Q2286" s="611"/>
      <c r="R2286" s="611"/>
      <c r="S2286" s="611"/>
      <c r="T2286" s="612"/>
      <c r="AT2286" s="607" t="s">
        <v>205</v>
      </c>
      <c r="AU2286" s="607" t="s">
        <v>89</v>
      </c>
      <c r="AV2286" s="606" t="s">
        <v>89</v>
      </c>
      <c r="AW2286" s="606" t="s">
        <v>43</v>
      </c>
      <c r="AX2286" s="606" t="s">
        <v>82</v>
      </c>
      <c r="AY2286" s="607" t="s">
        <v>197</v>
      </c>
    </row>
    <row r="2287" spans="2:51" s="622" customFormat="1">
      <c r="B2287" s="621"/>
      <c r="D2287" s="594" t="s">
        <v>205</v>
      </c>
      <c r="E2287" s="623" t="s">
        <v>5</v>
      </c>
      <c r="F2287" s="624" t="s">
        <v>248</v>
      </c>
      <c r="H2287" s="625">
        <v>503.07</v>
      </c>
      <c r="L2287" s="621"/>
      <c r="M2287" s="626"/>
      <c r="N2287" s="627"/>
      <c r="O2287" s="627"/>
      <c r="P2287" s="627"/>
      <c r="Q2287" s="627"/>
      <c r="R2287" s="627"/>
      <c r="S2287" s="627"/>
      <c r="T2287" s="628"/>
      <c r="AT2287" s="623" t="s">
        <v>205</v>
      </c>
      <c r="AU2287" s="623" t="s">
        <v>89</v>
      </c>
      <c r="AV2287" s="622" t="s">
        <v>114</v>
      </c>
      <c r="AW2287" s="622" t="s">
        <v>43</v>
      </c>
      <c r="AX2287" s="622" t="s">
        <v>82</v>
      </c>
      <c r="AY2287" s="623" t="s">
        <v>197</v>
      </c>
    </row>
    <row r="2288" spans="2:51" s="599" customFormat="1">
      <c r="B2288" s="598"/>
      <c r="D2288" s="594" t="s">
        <v>205</v>
      </c>
      <c r="E2288" s="600" t="s">
        <v>5</v>
      </c>
      <c r="F2288" s="601" t="s">
        <v>249</v>
      </c>
      <c r="H2288" s="600" t="s">
        <v>5</v>
      </c>
      <c r="L2288" s="598"/>
      <c r="M2288" s="602"/>
      <c r="N2288" s="603"/>
      <c r="O2288" s="603"/>
      <c r="P2288" s="603"/>
      <c r="Q2288" s="603"/>
      <c r="R2288" s="603"/>
      <c r="S2288" s="603"/>
      <c r="T2288" s="604"/>
      <c r="AT2288" s="600" t="s">
        <v>205</v>
      </c>
      <c r="AU2288" s="600" t="s">
        <v>89</v>
      </c>
      <c r="AV2288" s="599" t="s">
        <v>11</v>
      </c>
      <c r="AW2288" s="599" t="s">
        <v>43</v>
      </c>
      <c r="AX2288" s="599" t="s">
        <v>82</v>
      </c>
      <c r="AY2288" s="600" t="s">
        <v>197</v>
      </c>
    </row>
    <row r="2289" spans="2:65" s="599" customFormat="1">
      <c r="B2289" s="598"/>
      <c r="D2289" s="594" t="s">
        <v>205</v>
      </c>
      <c r="E2289" s="600" t="s">
        <v>5</v>
      </c>
      <c r="F2289" s="601" t="s">
        <v>2703</v>
      </c>
      <c r="H2289" s="600" t="s">
        <v>5</v>
      </c>
      <c r="L2289" s="598"/>
      <c r="M2289" s="602"/>
      <c r="N2289" s="603"/>
      <c r="O2289" s="603"/>
      <c r="P2289" s="603"/>
      <c r="Q2289" s="603"/>
      <c r="R2289" s="603"/>
      <c r="S2289" s="603"/>
      <c r="T2289" s="604"/>
      <c r="AT2289" s="600" t="s">
        <v>205</v>
      </c>
      <c r="AU2289" s="600" t="s">
        <v>89</v>
      </c>
      <c r="AV2289" s="599" t="s">
        <v>11</v>
      </c>
      <c r="AW2289" s="599" t="s">
        <v>43</v>
      </c>
      <c r="AX2289" s="599" t="s">
        <v>82</v>
      </c>
      <c r="AY2289" s="600" t="s">
        <v>197</v>
      </c>
    </row>
    <row r="2290" spans="2:65" s="606" customFormat="1" ht="27">
      <c r="B2290" s="605"/>
      <c r="D2290" s="594" t="s">
        <v>205</v>
      </c>
      <c r="E2290" s="607" t="s">
        <v>5</v>
      </c>
      <c r="F2290" s="608" t="s">
        <v>2704</v>
      </c>
      <c r="H2290" s="609">
        <v>303.14</v>
      </c>
      <c r="L2290" s="605"/>
      <c r="M2290" s="610"/>
      <c r="N2290" s="611"/>
      <c r="O2290" s="611"/>
      <c r="P2290" s="611"/>
      <c r="Q2290" s="611"/>
      <c r="R2290" s="611"/>
      <c r="S2290" s="611"/>
      <c r="T2290" s="612"/>
      <c r="AT2290" s="607" t="s">
        <v>205</v>
      </c>
      <c r="AU2290" s="607" t="s">
        <v>89</v>
      </c>
      <c r="AV2290" s="606" t="s">
        <v>89</v>
      </c>
      <c r="AW2290" s="606" t="s">
        <v>43</v>
      </c>
      <c r="AX2290" s="606" t="s">
        <v>82</v>
      </c>
      <c r="AY2290" s="607" t="s">
        <v>197</v>
      </c>
    </row>
    <row r="2291" spans="2:65" s="606" customFormat="1" ht="27">
      <c r="B2291" s="605"/>
      <c r="D2291" s="594" t="s">
        <v>205</v>
      </c>
      <c r="E2291" s="607" t="s">
        <v>5</v>
      </c>
      <c r="F2291" s="608" t="s">
        <v>2705</v>
      </c>
      <c r="H2291" s="609">
        <v>199.92</v>
      </c>
      <c r="L2291" s="605"/>
      <c r="M2291" s="610"/>
      <c r="N2291" s="611"/>
      <c r="O2291" s="611"/>
      <c r="P2291" s="611"/>
      <c r="Q2291" s="611"/>
      <c r="R2291" s="611"/>
      <c r="S2291" s="611"/>
      <c r="T2291" s="612"/>
      <c r="AT2291" s="607" t="s">
        <v>205</v>
      </c>
      <c r="AU2291" s="607" t="s">
        <v>89</v>
      </c>
      <c r="AV2291" s="606" t="s">
        <v>89</v>
      </c>
      <c r="AW2291" s="606" t="s">
        <v>43</v>
      </c>
      <c r="AX2291" s="606" t="s">
        <v>82</v>
      </c>
      <c r="AY2291" s="607" t="s">
        <v>197</v>
      </c>
    </row>
    <row r="2292" spans="2:65" s="622" customFormat="1">
      <c r="B2292" s="621"/>
      <c r="D2292" s="594" t="s">
        <v>205</v>
      </c>
      <c r="E2292" s="623" t="s">
        <v>5</v>
      </c>
      <c r="F2292" s="624" t="s">
        <v>253</v>
      </c>
      <c r="H2292" s="625">
        <v>503.06</v>
      </c>
      <c r="L2292" s="621"/>
      <c r="M2292" s="626"/>
      <c r="N2292" s="627"/>
      <c r="O2292" s="627"/>
      <c r="P2292" s="627"/>
      <c r="Q2292" s="627"/>
      <c r="R2292" s="627"/>
      <c r="S2292" s="627"/>
      <c r="T2292" s="628"/>
      <c r="AT2292" s="623" t="s">
        <v>205</v>
      </c>
      <c r="AU2292" s="623" t="s">
        <v>89</v>
      </c>
      <c r="AV2292" s="622" t="s">
        <v>114</v>
      </c>
      <c r="AW2292" s="622" t="s">
        <v>43</v>
      </c>
      <c r="AX2292" s="622" t="s">
        <v>82</v>
      </c>
      <c r="AY2292" s="623" t="s">
        <v>197</v>
      </c>
    </row>
    <row r="2293" spans="2:65" s="599" customFormat="1">
      <c r="B2293" s="598"/>
      <c r="D2293" s="594" t="s">
        <v>205</v>
      </c>
      <c r="E2293" s="600" t="s">
        <v>5</v>
      </c>
      <c r="F2293" s="601" t="s">
        <v>446</v>
      </c>
      <c r="H2293" s="600" t="s">
        <v>5</v>
      </c>
      <c r="L2293" s="598"/>
      <c r="M2293" s="602"/>
      <c r="N2293" s="603"/>
      <c r="O2293" s="603"/>
      <c r="P2293" s="603"/>
      <c r="Q2293" s="603"/>
      <c r="R2293" s="603"/>
      <c r="S2293" s="603"/>
      <c r="T2293" s="604"/>
      <c r="AT2293" s="600" t="s">
        <v>205</v>
      </c>
      <c r="AU2293" s="600" t="s">
        <v>89</v>
      </c>
      <c r="AV2293" s="599" t="s">
        <v>11</v>
      </c>
      <c r="AW2293" s="599" t="s">
        <v>43</v>
      </c>
      <c r="AX2293" s="599" t="s">
        <v>82</v>
      </c>
      <c r="AY2293" s="600" t="s">
        <v>197</v>
      </c>
    </row>
    <row r="2294" spans="2:65" s="599" customFormat="1">
      <c r="B2294" s="598"/>
      <c r="D2294" s="594" t="s">
        <v>205</v>
      </c>
      <c r="E2294" s="600" t="s">
        <v>5</v>
      </c>
      <c r="F2294" s="601" t="s">
        <v>2819</v>
      </c>
      <c r="H2294" s="600" t="s">
        <v>5</v>
      </c>
      <c r="L2294" s="598"/>
      <c r="M2294" s="602"/>
      <c r="N2294" s="603"/>
      <c r="O2294" s="603"/>
      <c r="P2294" s="603"/>
      <c r="Q2294" s="603"/>
      <c r="R2294" s="603"/>
      <c r="S2294" s="603"/>
      <c r="T2294" s="604"/>
      <c r="AT2294" s="600" t="s">
        <v>205</v>
      </c>
      <c r="AU2294" s="600" t="s">
        <v>89</v>
      </c>
      <c r="AV2294" s="599" t="s">
        <v>11</v>
      </c>
      <c r="AW2294" s="599" t="s">
        <v>43</v>
      </c>
      <c r="AX2294" s="599" t="s">
        <v>82</v>
      </c>
      <c r="AY2294" s="600" t="s">
        <v>197</v>
      </c>
    </row>
    <row r="2295" spans="2:65" s="606" customFormat="1" ht="27">
      <c r="B2295" s="605"/>
      <c r="D2295" s="594" t="s">
        <v>205</v>
      </c>
      <c r="E2295" s="607" t="s">
        <v>5</v>
      </c>
      <c r="F2295" s="608" t="s">
        <v>2820</v>
      </c>
      <c r="H2295" s="609">
        <v>330.63</v>
      </c>
      <c r="L2295" s="605"/>
      <c r="M2295" s="610"/>
      <c r="N2295" s="611"/>
      <c r="O2295" s="611"/>
      <c r="P2295" s="611"/>
      <c r="Q2295" s="611"/>
      <c r="R2295" s="611"/>
      <c r="S2295" s="611"/>
      <c r="T2295" s="612"/>
      <c r="AT2295" s="607" t="s">
        <v>205</v>
      </c>
      <c r="AU2295" s="607" t="s">
        <v>89</v>
      </c>
      <c r="AV2295" s="606" t="s">
        <v>89</v>
      </c>
      <c r="AW2295" s="606" t="s">
        <v>43</v>
      </c>
      <c r="AX2295" s="606" t="s">
        <v>82</v>
      </c>
      <c r="AY2295" s="607" t="s">
        <v>197</v>
      </c>
    </row>
    <row r="2296" spans="2:65" s="606" customFormat="1" ht="27">
      <c r="B2296" s="605"/>
      <c r="D2296" s="594" t="s">
        <v>205</v>
      </c>
      <c r="E2296" s="607" t="s">
        <v>5</v>
      </c>
      <c r="F2296" s="608" t="s">
        <v>2821</v>
      </c>
      <c r="H2296" s="609">
        <v>176.74</v>
      </c>
      <c r="L2296" s="605"/>
      <c r="M2296" s="610"/>
      <c r="N2296" s="611"/>
      <c r="O2296" s="611"/>
      <c r="P2296" s="611"/>
      <c r="Q2296" s="611"/>
      <c r="R2296" s="611"/>
      <c r="S2296" s="611"/>
      <c r="T2296" s="612"/>
      <c r="AT2296" s="607" t="s">
        <v>205</v>
      </c>
      <c r="AU2296" s="607" t="s">
        <v>89</v>
      </c>
      <c r="AV2296" s="606" t="s">
        <v>89</v>
      </c>
      <c r="AW2296" s="606" t="s">
        <v>43</v>
      </c>
      <c r="AX2296" s="606" t="s">
        <v>82</v>
      </c>
      <c r="AY2296" s="607" t="s">
        <v>197</v>
      </c>
    </row>
    <row r="2297" spans="2:65" s="622" customFormat="1">
      <c r="B2297" s="621"/>
      <c r="D2297" s="594" t="s">
        <v>205</v>
      </c>
      <c r="E2297" s="623" t="s">
        <v>5</v>
      </c>
      <c r="F2297" s="624" t="s">
        <v>449</v>
      </c>
      <c r="H2297" s="625">
        <v>507.37</v>
      </c>
      <c r="L2297" s="621"/>
      <c r="M2297" s="626"/>
      <c r="N2297" s="627"/>
      <c r="O2297" s="627"/>
      <c r="P2297" s="627"/>
      <c r="Q2297" s="627"/>
      <c r="R2297" s="627"/>
      <c r="S2297" s="627"/>
      <c r="T2297" s="628"/>
      <c r="AT2297" s="623" t="s">
        <v>205</v>
      </c>
      <c r="AU2297" s="623" t="s">
        <v>89</v>
      </c>
      <c r="AV2297" s="622" t="s">
        <v>114</v>
      </c>
      <c r="AW2297" s="622" t="s">
        <v>43</v>
      </c>
      <c r="AX2297" s="622" t="s">
        <v>82</v>
      </c>
      <c r="AY2297" s="623" t="s">
        <v>197</v>
      </c>
    </row>
    <row r="2298" spans="2:65" s="614" customFormat="1">
      <c r="B2298" s="613"/>
      <c r="D2298" s="594" t="s">
        <v>205</v>
      </c>
      <c r="E2298" s="615" t="s">
        <v>5</v>
      </c>
      <c r="F2298" s="616" t="s">
        <v>210</v>
      </c>
      <c r="H2298" s="617">
        <v>3445.71</v>
      </c>
      <c r="L2298" s="613"/>
      <c r="M2298" s="618"/>
      <c r="N2298" s="619"/>
      <c r="O2298" s="619"/>
      <c r="P2298" s="619"/>
      <c r="Q2298" s="619"/>
      <c r="R2298" s="619"/>
      <c r="S2298" s="619"/>
      <c r="T2298" s="620"/>
      <c r="AT2298" s="615" t="s">
        <v>205</v>
      </c>
      <c r="AU2298" s="615" t="s">
        <v>89</v>
      </c>
      <c r="AV2298" s="614" t="s">
        <v>129</v>
      </c>
      <c r="AW2298" s="614" t="s">
        <v>43</v>
      </c>
      <c r="AX2298" s="614" t="s">
        <v>11</v>
      </c>
      <c r="AY2298" s="615" t="s">
        <v>197</v>
      </c>
    </row>
    <row r="2299" spans="2:65" s="492" customFormat="1" ht="25.5" customHeight="1">
      <c r="B2299" s="493"/>
      <c r="C2299" s="572" t="s">
        <v>3271</v>
      </c>
      <c r="D2299" s="572" t="s">
        <v>199</v>
      </c>
      <c r="E2299" s="573" t="s">
        <v>3272</v>
      </c>
      <c r="F2299" s="574" t="s">
        <v>3273</v>
      </c>
      <c r="G2299" s="575" t="s">
        <v>876</v>
      </c>
      <c r="H2299" s="576">
        <v>45.4</v>
      </c>
      <c r="I2299" s="7"/>
      <c r="J2299" s="577">
        <f>ROUND(I2299*H2299,0)</f>
        <v>0</v>
      </c>
      <c r="K2299" s="574" t="s">
        <v>203</v>
      </c>
      <c r="L2299" s="493"/>
      <c r="M2299" s="578" t="s">
        <v>5</v>
      </c>
      <c r="N2299" s="579" t="s">
        <v>53</v>
      </c>
      <c r="O2299" s="494"/>
      <c r="P2299" s="580">
        <f>O2299*H2299</f>
        <v>0</v>
      </c>
      <c r="Q2299" s="580">
        <v>0</v>
      </c>
      <c r="R2299" s="580">
        <f>Q2299*H2299</f>
        <v>0</v>
      </c>
      <c r="S2299" s="580">
        <v>0</v>
      </c>
      <c r="T2299" s="581">
        <f>S2299*H2299</f>
        <v>0</v>
      </c>
      <c r="AR2299" s="482" t="s">
        <v>129</v>
      </c>
      <c r="AT2299" s="482" t="s">
        <v>199</v>
      </c>
      <c r="AU2299" s="482" t="s">
        <v>89</v>
      </c>
      <c r="AY2299" s="482" t="s">
        <v>197</v>
      </c>
      <c r="BE2299" s="582">
        <f>IF(N2299="základní",J2299,0)</f>
        <v>0</v>
      </c>
      <c r="BF2299" s="582">
        <f>IF(N2299="snížená",J2299,0)</f>
        <v>0</v>
      </c>
      <c r="BG2299" s="582">
        <f>IF(N2299="zákl. přenesená",J2299,0)</f>
        <v>0</v>
      </c>
      <c r="BH2299" s="582">
        <f>IF(N2299="sníž. přenesená",J2299,0)</f>
        <v>0</v>
      </c>
      <c r="BI2299" s="582">
        <f>IF(N2299="nulová",J2299,0)</f>
        <v>0</v>
      </c>
      <c r="BJ2299" s="482" t="s">
        <v>11</v>
      </c>
      <c r="BK2299" s="582">
        <f>ROUND(I2299*H2299,0)</f>
        <v>0</v>
      </c>
      <c r="BL2299" s="482" t="s">
        <v>129</v>
      </c>
      <c r="BM2299" s="482" t="s">
        <v>3274</v>
      </c>
    </row>
    <row r="2300" spans="2:65" s="492" customFormat="1" ht="67.5">
      <c r="B2300" s="493"/>
      <c r="D2300" s="594" t="s">
        <v>257</v>
      </c>
      <c r="F2300" s="595" t="s">
        <v>3275</v>
      </c>
      <c r="L2300" s="493"/>
      <c r="M2300" s="596"/>
      <c r="N2300" s="494"/>
      <c r="O2300" s="494"/>
      <c r="P2300" s="494"/>
      <c r="Q2300" s="494"/>
      <c r="R2300" s="494"/>
      <c r="S2300" s="494"/>
      <c r="T2300" s="597"/>
      <c r="AT2300" s="482" t="s">
        <v>257</v>
      </c>
      <c r="AU2300" s="482" t="s">
        <v>89</v>
      </c>
    </row>
    <row r="2301" spans="2:65" s="599" customFormat="1">
      <c r="B2301" s="598"/>
      <c r="D2301" s="594" t="s">
        <v>205</v>
      </c>
      <c r="E2301" s="600" t="s">
        <v>5</v>
      </c>
      <c r="F2301" s="601" t="s">
        <v>3276</v>
      </c>
      <c r="H2301" s="600" t="s">
        <v>5</v>
      </c>
      <c r="L2301" s="598"/>
      <c r="M2301" s="602"/>
      <c r="N2301" s="603"/>
      <c r="O2301" s="603"/>
      <c r="P2301" s="603"/>
      <c r="Q2301" s="603"/>
      <c r="R2301" s="603"/>
      <c r="S2301" s="603"/>
      <c r="T2301" s="604"/>
      <c r="AT2301" s="600" t="s">
        <v>205</v>
      </c>
      <c r="AU2301" s="600" t="s">
        <v>89</v>
      </c>
      <c r="AV2301" s="599" t="s">
        <v>11</v>
      </c>
      <c r="AW2301" s="599" t="s">
        <v>43</v>
      </c>
      <c r="AX2301" s="599" t="s">
        <v>82</v>
      </c>
      <c r="AY2301" s="600" t="s">
        <v>197</v>
      </c>
    </row>
    <row r="2302" spans="2:65" s="599" customFormat="1">
      <c r="B2302" s="598"/>
      <c r="D2302" s="594" t="s">
        <v>205</v>
      </c>
      <c r="E2302" s="600" t="s">
        <v>5</v>
      </c>
      <c r="F2302" s="601" t="s">
        <v>3277</v>
      </c>
      <c r="H2302" s="600" t="s">
        <v>5</v>
      </c>
      <c r="L2302" s="598"/>
      <c r="M2302" s="602"/>
      <c r="N2302" s="603"/>
      <c r="O2302" s="603"/>
      <c r="P2302" s="603"/>
      <c r="Q2302" s="603"/>
      <c r="R2302" s="603"/>
      <c r="S2302" s="603"/>
      <c r="T2302" s="604"/>
      <c r="AT2302" s="600" t="s">
        <v>205</v>
      </c>
      <c r="AU2302" s="600" t="s">
        <v>89</v>
      </c>
      <c r="AV2302" s="599" t="s">
        <v>11</v>
      </c>
      <c r="AW2302" s="599" t="s">
        <v>43</v>
      </c>
      <c r="AX2302" s="599" t="s">
        <v>82</v>
      </c>
      <c r="AY2302" s="600" t="s">
        <v>197</v>
      </c>
    </row>
    <row r="2303" spans="2:65" s="606" customFormat="1">
      <c r="B2303" s="605"/>
      <c r="D2303" s="594" t="s">
        <v>205</v>
      </c>
      <c r="E2303" s="607" t="s">
        <v>5</v>
      </c>
      <c r="F2303" s="608" t="s">
        <v>3278</v>
      </c>
      <c r="H2303" s="609">
        <v>39.1</v>
      </c>
      <c r="L2303" s="605"/>
      <c r="M2303" s="610"/>
      <c r="N2303" s="611"/>
      <c r="O2303" s="611"/>
      <c r="P2303" s="611"/>
      <c r="Q2303" s="611"/>
      <c r="R2303" s="611"/>
      <c r="S2303" s="611"/>
      <c r="T2303" s="612"/>
      <c r="AT2303" s="607" t="s">
        <v>205</v>
      </c>
      <c r="AU2303" s="607" t="s">
        <v>89</v>
      </c>
      <c r="AV2303" s="606" t="s">
        <v>89</v>
      </c>
      <c r="AW2303" s="606" t="s">
        <v>43</v>
      </c>
      <c r="AX2303" s="606" t="s">
        <v>82</v>
      </c>
      <c r="AY2303" s="607" t="s">
        <v>197</v>
      </c>
    </row>
    <row r="2304" spans="2:65" s="622" customFormat="1">
      <c r="B2304" s="621"/>
      <c r="D2304" s="594" t="s">
        <v>205</v>
      </c>
      <c r="E2304" s="623" t="s">
        <v>5</v>
      </c>
      <c r="F2304" s="624" t="s">
        <v>2055</v>
      </c>
      <c r="H2304" s="625">
        <v>39.1</v>
      </c>
      <c r="L2304" s="621"/>
      <c r="M2304" s="626"/>
      <c r="N2304" s="627"/>
      <c r="O2304" s="627"/>
      <c r="P2304" s="627"/>
      <c r="Q2304" s="627"/>
      <c r="R2304" s="627"/>
      <c r="S2304" s="627"/>
      <c r="T2304" s="628"/>
      <c r="AT2304" s="623" t="s">
        <v>205</v>
      </c>
      <c r="AU2304" s="623" t="s">
        <v>89</v>
      </c>
      <c r="AV2304" s="622" t="s">
        <v>114</v>
      </c>
      <c r="AW2304" s="622" t="s">
        <v>43</v>
      </c>
      <c r="AX2304" s="622" t="s">
        <v>82</v>
      </c>
      <c r="AY2304" s="623" t="s">
        <v>197</v>
      </c>
    </row>
    <row r="2305" spans="2:65" s="599" customFormat="1">
      <c r="B2305" s="598"/>
      <c r="D2305" s="594" t="s">
        <v>205</v>
      </c>
      <c r="E2305" s="600" t="s">
        <v>5</v>
      </c>
      <c r="F2305" s="601" t="s">
        <v>3279</v>
      </c>
      <c r="H2305" s="600" t="s">
        <v>5</v>
      </c>
      <c r="L2305" s="598"/>
      <c r="M2305" s="602"/>
      <c r="N2305" s="603"/>
      <c r="O2305" s="603"/>
      <c r="P2305" s="603"/>
      <c r="Q2305" s="603"/>
      <c r="R2305" s="603"/>
      <c r="S2305" s="603"/>
      <c r="T2305" s="604"/>
      <c r="AT2305" s="600" t="s">
        <v>205</v>
      </c>
      <c r="AU2305" s="600" t="s">
        <v>89</v>
      </c>
      <c r="AV2305" s="599" t="s">
        <v>11</v>
      </c>
      <c r="AW2305" s="599" t="s">
        <v>43</v>
      </c>
      <c r="AX2305" s="599" t="s">
        <v>82</v>
      </c>
      <c r="AY2305" s="600" t="s">
        <v>197</v>
      </c>
    </row>
    <row r="2306" spans="2:65" s="599" customFormat="1">
      <c r="B2306" s="598"/>
      <c r="D2306" s="594" t="s">
        <v>205</v>
      </c>
      <c r="E2306" s="600" t="s">
        <v>5</v>
      </c>
      <c r="F2306" s="601" t="s">
        <v>3280</v>
      </c>
      <c r="H2306" s="600" t="s">
        <v>5</v>
      </c>
      <c r="L2306" s="598"/>
      <c r="M2306" s="602"/>
      <c r="N2306" s="603"/>
      <c r="O2306" s="603"/>
      <c r="P2306" s="603"/>
      <c r="Q2306" s="603"/>
      <c r="R2306" s="603"/>
      <c r="S2306" s="603"/>
      <c r="T2306" s="604"/>
      <c r="AT2306" s="600" t="s">
        <v>205</v>
      </c>
      <c r="AU2306" s="600" t="s">
        <v>89</v>
      </c>
      <c r="AV2306" s="599" t="s">
        <v>11</v>
      </c>
      <c r="AW2306" s="599" t="s">
        <v>43</v>
      </c>
      <c r="AX2306" s="599" t="s">
        <v>82</v>
      </c>
      <c r="AY2306" s="600" t="s">
        <v>197</v>
      </c>
    </row>
    <row r="2307" spans="2:65" s="606" customFormat="1">
      <c r="B2307" s="605"/>
      <c r="D2307" s="594" t="s">
        <v>205</v>
      </c>
      <c r="E2307" s="607" t="s">
        <v>5</v>
      </c>
      <c r="F2307" s="608" t="s">
        <v>3281</v>
      </c>
      <c r="H2307" s="609">
        <v>6.3</v>
      </c>
      <c r="L2307" s="605"/>
      <c r="M2307" s="610"/>
      <c r="N2307" s="611"/>
      <c r="O2307" s="611"/>
      <c r="P2307" s="611"/>
      <c r="Q2307" s="611"/>
      <c r="R2307" s="611"/>
      <c r="S2307" s="611"/>
      <c r="T2307" s="612"/>
      <c r="AT2307" s="607" t="s">
        <v>205</v>
      </c>
      <c r="AU2307" s="607" t="s">
        <v>89</v>
      </c>
      <c r="AV2307" s="606" t="s">
        <v>89</v>
      </c>
      <c r="AW2307" s="606" t="s">
        <v>43</v>
      </c>
      <c r="AX2307" s="606" t="s">
        <v>82</v>
      </c>
      <c r="AY2307" s="607" t="s">
        <v>197</v>
      </c>
    </row>
    <row r="2308" spans="2:65" s="622" customFormat="1">
      <c r="B2308" s="621"/>
      <c r="D2308" s="594" t="s">
        <v>205</v>
      </c>
      <c r="E2308" s="623" t="s">
        <v>5</v>
      </c>
      <c r="F2308" s="624" t="s">
        <v>2055</v>
      </c>
      <c r="H2308" s="625">
        <v>6.3</v>
      </c>
      <c r="L2308" s="621"/>
      <c r="M2308" s="626"/>
      <c r="N2308" s="627"/>
      <c r="O2308" s="627"/>
      <c r="P2308" s="627"/>
      <c r="Q2308" s="627"/>
      <c r="R2308" s="627"/>
      <c r="S2308" s="627"/>
      <c r="T2308" s="628"/>
      <c r="AT2308" s="623" t="s">
        <v>205</v>
      </c>
      <c r="AU2308" s="623" t="s">
        <v>89</v>
      </c>
      <c r="AV2308" s="622" t="s">
        <v>114</v>
      </c>
      <c r="AW2308" s="622" t="s">
        <v>43</v>
      </c>
      <c r="AX2308" s="622" t="s">
        <v>82</v>
      </c>
      <c r="AY2308" s="623" t="s">
        <v>197</v>
      </c>
    </row>
    <row r="2309" spans="2:65" s="614" customFormat="1">
      <c r="B2309" s="613"/>
      <c r="D2309" s="594" t="s">
        <v>205</v>
      </c>
      <c r="E2309" s="615" t="s">
        <v>5</v>
      </c>
      <c r="F2309" s="616" t="s">
        <v>210</v>
      </c>
      <c r="H2309" s="617">
        <v>45.4</v>
      </c>
      <c r="L2309" s="613"/>
      <c r="M2309" s="618"/>
      <c r="N2309" s="619"/>
      <c r="O2309" s="619"/>
      <c r="P2309" s="619"/>
      <c r="Q2309" s="619"/>
      <c r="R2309" s="619"/>
      <c r="S2309" s="619"/>
      <c r="T2309" s="620"/>
      <c r="AT2309" s="615" t="s">
        <v>205</v>
      </c>
      <c r="AU2309" s="615" t="s">
        <v>89</v>
      </c>
      <c r="AV2309" s="614" t="s">
        <v>129</v>
      </c>
      <c r="AW2309" s="614" t="s">
        <v>43</v>
      </c>
      <c r="AX2309" s="614" t="s">
        <v>11</v>
      </c>
      <c r="AY2309" s="615" t="s">
        <v>197</v>
      </c>
    </row>
    <row r="2310" spans="2:65" s="492" customFormat="1" ht="25.5" customHeight="1">
      <c r="B2310" s="493"/>
      <c r="C2310" s="572" t="s">
        <v>3282</v>
      </c>
      <c r="D2310" s="572" t="s">
        <v>199</v>
      </c>
      <c r="E2310" s="573" t="s">
        <v>3283</v>
      </c>
      <c r="F2310" s="574" t="s">
        <v>3284</v>
      </c>
      <c r="G2310" s="575" t="s">
        <v>876</v>
      </c>
      <c r="H2310" s="576">
        <v>10896</v>
      </c>
      <c r="I2310" s="7"/>
      <c r="J2310" s="577">
        <f>ROUND(I2310*H2310,0)</f>
        <v>0</v>
      </c>
      <c r="K2310" s="574" t="s">
        <v>203</v>
      </c>
      <c r="L2310" s="493"/>
      <c r="M2310" s="578" t="s">
        <v>5</v>
      </c>
      <c r="N2310" s="579" t="s">
        <v>53</v>
      </c>
      <c r="O2310" s="494"/>
      <c r="P2310" s="580">
        <f>O2310*H2310</f>
        <v>0</v>
      </c>
      <c r="Q2310" s="580">
        <v>0</v>
      </c>
      <c r="R2310" s="580">
        <f>Q2310*H2310</f>
        <v>0</v>
      </c>
      <c r="S2310" s="580">
        <v>0</v>
      </c>
      <c r="T2310" s="581">
        <f>S2310*H2310</f>
        <v>0</v>
      </c>
      <c r="AR2310" s="482" t="s">
        <v>129</v>
      </c>
      <c r="AT2310" s="482" t="s">
        <v>199</v>
      </c>
      <c r="AU2310" s="482" t="s">
        <v>89</v>
      </c>
      <c r="AY2310" s="482" t="s">
        <v>197</v>
      </c>
      <c r="BE2310" s="582">
        <f>IF(N2310="základní",J2310,0)</f>
        <v>0</v>
      </c>
      <c r="BF2310" s="582">
        <f>IF(N2310="snížená",J2310,0)</f>
        <v>0</v>
      </c>
      <c r="BG2310" s="582">
        <f>IF(N2310="zákl. přenesená",J2310,0)</f>
        <v>0</v>
      </c>
      <c r="BH2310" s="582">
        <f>IF(N2310="sníž. přenesená",J2310,0)</f>
        <v>0</v>
      </c>
      <c r="BI2310" s="582">
        <f>IF(N2310="nulová",J2310,0)</f>
        <v>0</v>
      </c>
      <c r="BJ2310" s="482" t="s">
        <v>11</v>
      </c>
      <c r="BK2310" s="582">
        <f>ROUND(I2310*H2310,0)</f>
        <v>0</v>
      </c>
      <c r="BL2310" s="482" t="s">
        <v>129</v>
      </c>
      <c r="BM2310" s="482" t="s">
        <v>3285</v>
      </c>
    </row>
    <row r="2311" spans="2:65" s="492" customFormat="1" ht="67.5">
      <c r="B2311" s="493"/>
      <c r="D2311" s="594" t="s">
        <v>257</v>
      </c>
      <c r="F2311" s="595" t="s">
        <v>3275</v>
      </c>
      <c r="L2311" s="493"/>
      <c r="M2311" s="596"/>
      <c r="N2311" s="494"/>
      <c r="O2311" s="494"/>
      <c r="P2311" s="494"/>
      <c r="Q2311" s="494"/>
      <c r="R2311" s="494"/>
      <c r="S2311" s="494"/>
      <c r="T2311" s="597"/>
      <c r="AT2311" s="482" t="s">
        <v>257</v>
      </c>
      <c r="AU2311" s="482" t="s">
        <v>89</v>
      </c>
    </row>
    <row r="2312" spans="2:65" s="606" customFormat="1">
      <c r="B2312" s="605"/>
      <c r="D2312" s="594" t="s">
        <v>205</v>
      </c>
      <c r="F2312" s="608" t="s">
        <v>3286</v>
      </c>
      <c r="H2312" s="609">
        <v>10896</v>
      </c>
      <c r="L2312" s="605"/>
      <c r="M2312" s="610"/>
      <c r="N2312" s="611"/>
      <c r="O2312" s="611"/>
      <c r="P2312" s="611"/>
      <c r="Q2312" s="611"/>
      <c r="R2312" s="611"/>
      <c r="S2312" s="611"/>
      <c r="T2312" s="612"/>
      <c r="AT2312" s="607" t="s">
        <v>205</v>
      </c>
      <c r="AU2312" s="607" t="s">
        <v>89</v>
      </c>
      <c r="AV2312" s="606" t="s">
        <v>89</v>
      </c>
      <c r="AW2312" s="606" t="s">
        <v>6</v>
      </c>
      <c r="AX2312" s="606" t="s">
        <v>11</v>
      </c>
      <c r="AY2312" s="607" t="s">
        <v>197</v>
      </c>
    </row>
    <row r="2313" spans="2:65" s="492" customFormat="1" ht="25.5" customHeight="1">
      <c r="B2313" s="493"/>
      <c r="C2313" s="572" t="s">
        <v>3287</v>
      </c>
      <c r="D2313" s="572" t="s">
        <v>199</v>
      </c>
      <c r="E2313" s="573" t="s">
        <v>3288</v>
      </c>
      <c r="F2313" s="574" t="s">
        <v>3289</v>
      </c>
      <c r="G2313" s="575" t="s">
        <v>876</v>
      </c>
      <c r="H2313" s="576">
        <v>45.4</v>
      </c>
      <c r="I2313" s="7"/>
      <c r="J2313" s="577">
        <f>ROUND(I2313*H2313,0)</f>
        <v>0</v>
      </c>
      <c r="K2313" s="574" t="s">
        <v>203</v>
      </c>
      <c r="L2313" s="493"/>
      <c r="M2313" s="578" t="s">
        <v>5</v>
      </c>
      <c r="N2313" s="579" t="s">
        <v>53</v>
      </c>
      <c r="O2313" s="494"/>
      <c r="P2313" s="580">
        <f>O2313*H2313</f>
        <v>0</v>
      </c>
      <c r="Q2313" s="580">
        <v>0</v>
      </c>
      <c r="R2313" s="580">
        <f>Q2313*H2313</f>
        <v>0</v>
      </c>
      <c r="S2313" s="580">
        <v>0</v>
      </c>
      <c r="T2313" s="581">
        <f>S2313*H2313</f>
        <v>0</v>
      </c>
      <c r="AR2313" s="482" t="s">
        <v>129</v>
      </c>
      <c r="AT2313" s="482" t="s">
        <v>199</v>
      </c>
      <c r="AU2313" s="482" t="s">
        <v>89</v>
      </c>
      <c r="AY2313" s="482" t="s">
        <v>197</v>
      </c>
      <c r="BE2313" s="582">
        <f>IF(N2313="základní",J2313,0)</f>
        <v>0</v>
      </c>
      <c r="BF2313" s="582">
        <f>IF(N2313="snížená",J2313,0)</f>
        <v>0</v>
      </c>
      <c r="BG2313" s="582">
        <f>IF(N2313="zákl. přenesená",J2313,0)</f>
        <v>0</v>
      </c>
      <c r="BH2313" s="582">
        <f>IF(N2313="sníž. přenesená",J2313,0)</f>
        <v>0</v>
      </c>
      <c r="BI2313" s="582">
        <f>IF(N2313="nulová",J2313,0)</f>
        <v>0</v>
      </c>
      <c r="BJ2313" s="482" t="s">
        <v>11</v>
      </c>
      <c r="BK2313" s="582">
        <f>ROUND(I2313*H2313,0)</f>
        <v>0</v>
      </c>
      <c r="BL2313" s="482" t="s">
        <v>129</v>
      </c>
      <c r="BM2313" s="482" t="s">
        <v>3290</v>
      </c>
    </row>
    <row r="2314" spans="2:65" s="492" customFormat="1" ht="27">
      <c r="B2314" s="493"/>
      <c r="D2314" s="594" t="s">
        <v>257</v>
      </c>
      <c r="F2314" s="595" t="s">
        <v>3291</v>
      </c>
      <c r="L2314" s="493"/>
      <c r="M2314" s="596"/>
      <c r="N2314" s="494"/>
      <c r="O2314" s="494"/>
      <c r="P2314" s="494"/>
      <c r="Q2314" s="494"/>
      <c r="R2314" s="494"/>
      <c r="S2314" s="494"/>
      <c r="T2314" s="597"/>
      <c r="AT2314" s="482" t="s">
        <v>257</v>
      </c>
      <c r="AU2314" s="482" t="s">
        <v>89</v>
      </c>
    </row>
    <row r="2315" spans="2:65" s="492" customFormat="1" ht="63.75" customHeight="1">
      <c r="B2315" s="493"/>
      <c r="C2315" s="572" t="s">
        <v>3292</v>
      </c>
      <c r="D2315" s="572" t="s">
        <v>199</v>
      </c>
      <c r="E2315" s="573" t="s">
        <v>3293</v>
      </c>
      <c r="F2315" s="574" t="s">
        <v>3294</v>
      </c>
      <c r="G2315" s="575" t="s">
        <v>290</v>
      </c>
      <c r="H2315" s="576">
        <v>3445.71</v>
      </c>
      <c r="I2315" s="7"/>
      <c r="J2315" s="577">
        <f>ROUND(I2315*H2315,0)</f>
        <v>0</v>
      </c>
      <c r="K2315" s="574" t="s">
        <v>203</v>
      </c>
      <c r="L2315" s="493"/>
      <c r="M2315" s="578" t="s">
        <v>5</v>
      </c>
      <c r="N2315" s="579" t="s">
        <v>53</v>
      </c>
      <c r="O2315" s="494"/>
      <c r="P2315" s="580">
        <f>O2315*H2315</f>
        <v>0</v>
      </c>
      <c r="Q2315" s="580">
        <v>4.0000000000000003E-5</v>
      </c>
      <c r="R2315" s="580">
        <f>Q2315*H2315</f>
        <v>0.13782840000000002</v>
      </c>
      <c r="S2315" s="580">
        <v>0</v>
      </c>
      <c r="T2315" s="581">
        <f>S2315*H2315</f>
        <v>0</v>
      </c>
      <c r="AR2315" s="482" t="s">
        <v>129</v>
      </c>
      <c r="AT2315" s="482" t="s">
        <v>199</v>
      </c>
      <c r="AU2315" s="482" t="s">
        <v>89</v>
      </c>
      <c r="AY2315" s="482" t="s">
        <v>197</v>
      </c>
      <c r="BE2315" s="582">
        <f>IF(N2315="základní",J2315,0)</f>
        <v>0</v>
      </c>
      <c r="BF2315" s="582">
        <f>IF(N2315="snížená",J2315,0)</f>
        <v>0</v>
      </c>
      <c r="BG2315" s="582">
        <f>IF(N2315="zákl. přenesená",J2315,0)</f>
        <v>0</v>
      </c>
      <c r="BH2315" s="582">
        <f>IF(N2315="sníž. přenesená",J2315,0)</f>
        <v>0</v>
      </c>
      <c r="BI2315" s="582">
        <f>IF(N2315="nulová",J2315,0)</f>
        <v>0</v>
      </c>
      <c r="BJ2315" s="482" t="s">
        <v>11</v>
      </c>
      <c r="BK2315" s="582">
        <f>ROUND(I2315*H2315,0)</f>
        <v>0</v>
      </c>
      <c r="BL2315" s="482" t="s">
        <v>129</v>
      </c>
      <c r="BM2315" s="482" t="s">
        <v>3295</v>
      </c>
    </row>
    <row r="2316" spans="2:65" s="492" customFormat="1" ht="94.5">
      <c r="B2316" s="493"/>
      <c r="D2316" s="594" t="s">
        <v>257</v>
      </c>
      <c r="F2316" s="595" t="s">
        <v>3296</v>
      </c>
      <c r="L2316" s="493"/>
      <c r="M2316" s="596"/>
      <c r="N2316" s="494"/>
      <c r="O2316" s="494"/>
      <c r="P2316" s="494"/>
      <c r="Q2316" s="494"/>
      <c r="R2316" s="494"/>
      <c r="S2316" s="494"/>
      <c r="T2316" s="597"/>
      <c r="AT2316" s="482" t="s">
        <v>257</v>
      </c>
      <c r="AU2316" s="482" t="s">
        <v>89</v>
      </c>
    </row>
    <row r="2317" spans="2:65" s="599" customFormat="1">
      <c r="B2317" s="598"/>
      <c r="D2317" s="594" t="s">
        <v>205</v>
      </c>
      <c r="E2317" s="600" t="s">
        <v>5</v>
      </c>
      <c r="F2317" s="601" t="s">
        <v>2689</v>
      </c>
      <c r="H2317" s="600" t="s">
        <v>5</v>
      </c>
      <c r="L2317" s="598"/>
      <c r="M2317" s="602"/>
      <c r="N2317" s="603"/>
      <c r="O2317" s="603"/>
      <c r="P2317" s="603"/>
      <c r="Q2317" s="603"/>
      <c r="R2317" s="603"/>
      <c r="S2317" s="603"/>
      <c r="T2317" s="604"/>
      <c r="AT2317" s="600" t="s">
        <v>205</v>
      </c>
      <c r="AU2317" s="600" t="s">
        <v>89</v>
      </c>
      <c r="AV2317" s="599" t="s">
        <v>11</v>
      </c>
      <c r="AW2317" s="599" t="s">
        <v>43</v>
      </c>
      <c r="AX2317" s="599" t="s">
        <v>82</v>
      </c>
      <c r="AY2317" s="600" t="s">
        <v>197</v>
      </c>
    </row>
    <row r="2318" spans="2:65" s="599" customFormat="1">
      <c r="B2318" s="598"/>
      <c r="D2318" s="594" t="s">
        <v>205</v>
      </c>
      <c r="E2318" s="600" t="s">
        <v>5</v>
      </c>
      <c r="F2318" s="601" t="s">
        <v>215</v>
      </c>
      <c r="H2318" s="600" t="s">
        <v>5</v>
      </c>
      <c r="L2318" s="598"/>
      <c r="M2318" s="602"/>
      <c r="N2318" s="603"/>
      <c r="O2318" s="603"/>
      <c r="P2318" s="603"/>
      <c r="Q2318" s="603"/>
      <c r="R2318" s="603"/>
      <c r="S2318" s="603"/>
      <c r="T2318" s="604"/>
      <c r="AT2318" s="600" t="s">
        <v>205</v>
      </c>
      <c r="AU2318" s="600" t="s">
        <v>89</v>
      </c>
      <c r="AV2318" s="599" t="s">
        <v>11</v>
      </c>
      <c r="AW2318" s="599" t="s">
        <v>43</v>
      </c>
      <c r="AX2318" s="599" t="s">
        <v>82</v>
      </c>
      <c r="AY2318" s="600" t="s">
        <v>197</v>
      </c>
    </row>
    <row r="2319" spans="2:65" s="599" customFormat="1">
      <c r="B2319" s="598"/>
      <c r="D2319" s="594" t="s">
        <v>205</v>
      </c>
      <c r="E2319" s="600" t="s">
        <v>5</v>
      </c>
      <c r="F2319" s="601" t="s">
        <v>2690</v>
      </c>
      <c r="H2319" s="600" t="s">
        <v>5</v>
      </c>
      <c r="L2319" s="598"/>
      <c r="M2319" s="602"/>
      <c r="N2319" s="603"/>
      <c r="O2319" s="603"/>
      <c r="P2319" s="603"/>
      <c r="Q2319" s="603"/>
      <c r="R2319" s="603"/>
      <c r="S2319" s="603"/>
      <c r="T2319" s="604"/>
      <c r="AT2319" s="600" t="s">
        <v>205</v>
      </c>
      <c r="AU2319" s="600" t="s">
        <v>89</v>
      </c>
      <c r="AV2319" s="599" t="s">
        <v>11</v>
      </c>
      <c r="AW2319" s="599" t="s">
        <v>43</v>
      </c>
      <c r="AX2319" s="599" t="s">
        <v>82</v>
      </c>
      <c r="AY2319" s="600" t="s">
        <v>197</v>
      </c>
    </row>
    <row r="2320" spans="2:65" s="606" customFormat="1" ht="27">
      <c r="B2320" s="605"/>
      <c r="D2320" s="594" t="s">
        <v>205</v>
      </c>
      <c r="E2320" s="607" t="s">
        <v>5</v>
      </c>
      <c r="F2320" s="608" t="s">
        <v>2691</v>
      </c>
      <c r="H2320" s="609">
        <v>343.3</v>
      </c>
      <c r="L2320" s="605"/>
      <c r="M2320" s="610"/>
      <c r="N2320" s="611"/>
      <c r="O2320" s="611"/>
      <c r="P2320" s="611"/>
      <c r="Q2320" s="611"/>
      <c r="R2320" s="611"/>
      <c r="S2320" s="611"/>
      <c r="T2320" s="612"/>
      <c r="AT2320" s="607" t="s">
        <v>205</v>
      </c>
      <c r="AU2320" s="607" t="s">
        <v>89</v>
      </c>
      <c r="AV2320" s="606" t="s">
        <v>89</v>
      </c>
      <c r="AW2320" s="606" t="s">
        <v>43</v>
      </c>
      <c r="AX2320" s="606" t="s">
        <v>82</v>
      </c>
      <c r="AY2320" s="607" t="s">
        <v>197</v>
      </c>
    </row>
    <row r="2321" spans="2:51" s="606" customFormat="1" ht="27">
      <c r="B2321" s="605"/>
      <c r="D2321" s="594" t="s">
        <v>205</v>
      </c>
      <c r="E2321" s="607" t="s">
        <v>5</v>
      </c>
      <c r="F2321" s="608" t="s">
        <v>2692</v>
      </c>
      <c r="H2321" s="609">
        <v>284.87</v>
      </c>
      <c r="L2321" s="605"/>
      <c r="M2321" s="610"/>
      <c r="N2321" s="611"/>
      <c r="O2321" s="611"/>
      <c r="P2321" s="611"/>
      <c r="Q2321" s="611"/>
      <c r="R2321" s="611"/>
      <c r="S2321" s="611"/>
      <c r="T2321" s="612"/>
      <c r="AT2321" s="607" t="s">
        <v>205</v>
      </c>
      <c r="AU2321" s="607" t="s">
        <v>89</v>
      </c>
      <c r="AV2321" s="606" t="s">
        <v>89</v>
      </c>
      <c r="AW2321" s="606" t="s">
        <v>43</v>
      </c>
      <c r="AX2321" s="606" t="s">
        <v>82</v>
      </c>
      <c r="AY2321" s="607" t="s">
        <v>197</v>
      </c>
    </row>
    <row r="2322" spans="2:51" s="606" customFormat="1">
      <c r="B2322" s="605"/>
      <c r="D2322" s="594" t="s">
        <v>205</v>
      </c>
      <c r="E2322" s="607" t="s">
        <v>5</v>
      </c>
      <c r="F2322" s="608" t="s">
        <v>2693</v>
      </c>
      <c r="H2322" s="609">
        <v>16.95</v>
      </c>
      <c r="L2322" s="605"/>
      <c r="M2322" s="610"/>
      <c r="N2322" s="611"/>
      <c r="O2322" s="611"/>
      <c r="P2322" s="611"/>
      <c r="Q2322" s="611"/>
      <c r="R2322" s="611"/>
      <c r="S2322" s="611"/>
      <c r="T2322" s="612"/>
      <c r="AT2322" s="607" t="s">
        <v>205</v>
      </c>
      <c r="AU2322" s="607" t="s">
        <v>89</v>
      </c>
      <c r="AV2322" s="606" t="s">
        <v>89</v>
      </c>
      <c r="AW2322" s="606" t="s">
        <v>43</v>
      </c>
      <c r="AX2322" s="606" t="s">
        <v>82</v>
      </c>
      <c r="AY2322" s="607" t="s">
        <v>197</v>
      </c>
    </row>
    <row r="2323" spans="2:51" s="622" customFormat="1">
      <c r="B2323" s="621"/>
      <c r="D2323" s="594" t="s">
        <v>205</v>
      </c>
      <c r="E2323" s="623" t="s">
        <v>5</v>
      </c>
      <c r="F2323" s="624" t="s">
        <v>222</v>
      </c>
      <c r="H2323" s="625">
        <v>645.12</v>
      </c>
      <c r="L2323" s="621"/>
      <c r="M2323" s="626"/>
      <c r="N2323" s="627"/>
      <c r="O2323" s="627"/>
      <c r="P2323" s="627"/>
      <c r="Q2323" s="627"/>
      <c r="R2323" s="627"/>
      <c r="S2323" s="627"/>
      <c r="T2323" s="628"/>
      <c r="AT2323" s="623" t="s">
        <v>205</v>
      </c>
      <c r="AU2323" s="623" t="s">
        <v>89</v>
      </c>
      <c r="AV2323" s="622" t="s">
        <v>114</v>
      </c>
      <c r="AW2323" s="622" t="s">
        <v>43</v>
      </c>
      <c r="AX2323" s="622" t="s">
        <v>82</v>
      </c>
      <c r="AY2323" s="623" t="s">
        <v>197</v>
      </c>
    </row>
    <row r="2324" spans="2:51" s="599" customFormat="1">
      <c r="B2324" s="598"/>
      <c r="D2324" s="594" t="s">
        <v>205</v>
      </c>
      <c r="E2324" s="600" t="s">
        <v>5</v>
      </c>
      <c r="F2324" s="601" t="s">
        <v>223</v>
      </c>
      <c r="H2324" s="600" t="s">
        <v>5</v>
      </c>
      <c r="L2324" s="598"/>
      <c r="M2324" s="602"/>
      <c r="N2324" s="603"/>
      <c r="O2324" s="603"/>
      <c r="P2324" s="603"/>
      <c r="Q2324" s="603"/>
      <c r="R2324" s="603"/>
      <c r="S2324" s="603"/>
      <c r="T2324" s="604"/>
      <c r="AT2324" s="600" t="s">
        <v>205</v>
      </c>
      <c r="AU2324" s="600" t="s">
        <v>89</v>
      </c>
      <c r="AV2324" s="599" t="s">
        <v>11</v>
      </c>
      <c r="AW2324" s="599" t="s">
        <v>43</v>
      </c>
      <c r="AX2324" s="599" t="s">
        <v>82</v>
      </c>
      <c r="AY2324" s="600" t="s">
        <v>197</v>
      </c>
    </row>
    <row r="2325" spans="2:51" s="599" customFormat="1">
      <c r="B2325" s="598"/>
      <c r="D2325" s="594" t="s">
        <v>205</v>
      </c>
      <c r="E2325" s="600" t="s">
        <v>5</v>
      </c>
      <c r="F2325" s="601" t="s">
        <v>2694</v>
      </c>
      <c r="H2325" s="600" t="s">
        <v>5</v>
      </c>
      <c r="L2325" s="598"/>
      <c r="M2325" s="602"/>
      <c r="N2325" s="603"/>
      <c r="O2325" s="603"/>
      <c r="P2325" s="603"/>
      <c r="Q2325" s="603"/>
      <c r="R2325" s="603"/>
      <c r="S2325" s="603"/>
      <c r="T2325" s="604"/>
      <c r="AT2325" s="600" t="s">
        <v>205</v>
      </c>
      <c r="AU2325" s="600" t="s">
        <v>89</v>
      </c>
      <c r="AV2325" s="599" t="s">
        <v>11</v>
      </c>
      <c r="AW2325" s="599" t="s">
        <v>43</v>
      </c>
      <c r="AX2325" s="599" t="s">
        <v>82</v>
      </c>
      <c r="AY2325" s="600" t="s">
        <v>197</v>
      </c>
    </row>
    <row r="2326" spans="2:51" s="606" customFormat="1" ht="27">
      <c r="B2326" s="605"/>
      <c r="D2326" s="594" t="s">
        <v>205</v>
      </c>
      <c r="E2326" s="607" t="s">
        <v>5</v>
      </c>
      <c r="F2326" s="608" t="s">
        <v>2695</v>
      </c>
      <c r="H2326" s="609">
        <v>590.26</v>
      </c>
      <c r="L2326" s="605"/>
      <c r="M2326" s="610"/>
      <c r="N2326" s="611"/>
      <c r="O2326" s="611"/>
      <c r="P2326" s="611"/>
      <c r="Q2326" s="611"/>
      <c r="R2326" s="611"/>
      <c r="S2326" s="611"/>
      <c r="T2326" s="612"/>
      <c r="AT2326" s="607" t="s">
        <v>205</v>
      </c>
      <c r="AU2326" s="607" t="s">
        <v>89</v>
      </c>
      <c r="AV2326" s="606" t="s">
        <v>89</v>
      </c>
      <c r="AW2326" s="606" t="s">
        <v>43</v>
      </c>
      <c r="AX2326" s="606" t="s">
        <v>82</v>
      </c>
      <c r="AY2326" s="607" t="s">
        <v>197</v>
      </c>
    </row>
    <row r="2327" spans="2:51" s="606" customFormat="1" ht="27">
      <c r="B2327" s="605"/>
      <c r="D2327" s="594" t="s">
        <v>205</v>
      </c>
      <c r="E2327" s="607" t="s">
        <v>5</v>
      </c>
      <c r="F2327" s="608" t="s">
        <v>2696</v>
      </c>
      <c r="H2327" s="609">
        <v>193.77</v>
      </c>
      <c r="L2327" s="605"/>
      <c r="M2327" s="610"/>
      <c r="N2327" s="611"/>
      <c r="O2327" s="611"/>
      <c r="P2327" s="611"/>
      <c r="Q2327" s="611"/>
      <c r="R2327" s="611"/>
      <c r="S2327" s="611"/>
      <c r="T2327" s="612"/>
      <c r="AT2327" s="607" t="s">
        <v>205</v>
      </c>
      <c r="AU2327" s="607" t="s">
        <v>89</v>
      </c>
      <c r="AV2327" s="606" t="s">
        <v>89</v>
      </c>
      <c r="AW2327" s="606" t="s">
        <v>43</v>
      </c>
      <c r="AX2327" s="606" t="s">
        <v>82</v>
      </c>
      <c r="AY2327" s="607" t="s">
        <v>197</v>
      </c>
    </row>
    <row r="2328" spans="2:51" s="622" customFormat="1">
      <c r="B2328" s="621"/>
      <c r="D2328" s="594" t="s">
        <v>205</v>
      </c>
      <c r="E2328" s="623" t="s">
        <v>5</v>
      </c>
      <c r="F2328" s="624" t="s">
        <v>237</v>
      </c>
      <c r="H2328" s="625">
        <v>784.03</v>
      </c>
      <c r="L2328" s="621"/>
      <c r="M2328" s="626"/>
      <c r="N2328" s="627"/>
      <c r="O2328" s="627"/>
      <c r="P2328" s="627"/>
      <c r="Q2328" s="627"/>
      <c r="R2328" s="627"/>
      <c r="S2328" s="627"/>
      <c r="T2328" s="628"/>
      <c r="AT2328" s="623" t="s">
        <v>205</v>
      </c>
      <c r="AU2328" s="623" t="s">
        <v>89</v>
      </c>
      <c r="AV2328" s="622" t="s">
        <v>114</v>
      </c>
      <c r="AW2328" s="622" t="s">
        <v>43</v>
      </c>
      <c r="AX2328" s="622" t="s">
        <v>82</v>
      </c>
      <c r="AY2328" s="623" t="s">
        <v>197</v>
      </c>
    </row>
    <row r="2329" spans="2:51" s="599" customFormat="1">
      <c r="B2329" s="598"/>
      <c r="D2329" s="594" t="s">
        <v>205</v>
      </c>
      <c r="E2329" s="600" t="s">
        <v>5</v>
      </c>
      <c r="F2329" s="601" t="s">
        <v>238</v>
      </c>
      <c r="H2329" s="600" t="s">
        <v>5</v>
      </c>
      <c r="L2329" s="598"/>
      <c r="M2329" s="602"/>
      <c r="N2329" s="603"/>
      <c r="O2329" s="603"/>
      <c r="P2329" s="603"/>
      <c r="Q2329" s="603"/>
      <c r="R2329" s="603"/>
      <c r="S2329" s="603"/>
      <c r="T2329" s="604"/>
      <c r="AT2329" s="600" t="s">
        <v>205</v>
      </c>
      <c r="AU2329" s="600" t="s">
        <v>89</v>
      </c>
      <c r="AV2329" s="599" t="s">
        <v>11</v>
      </c>
      <c r="AW2329" s="599" t="s">
        <v>43</v>
      </c>
      <c r="AX2329" s="599" t="s">
        <v>82</v>
      </c>
      <c r="AY2329" s="600" t="s">
        <v>197</v>
      </c>
    </row>
    <row r="2330" spans="2:51" s="599" customFormat="1">
      <c r="B2330" s="598"/>
      <c r="D2330" s="594" t="s">
        <v>205</v>
      </c>
      <c r="E2330" s="600" t="s">
        <v>5</v>
      </c>
      <c r="F2330" s="601" t="s">
        <v>2697</v>
      </c>
      <c r="H2330" s="600" t="s">
        <v>5</v>
      </c>
      <c r="L2330" s="598"/>
      <c r="M2330" s="602"/>
      <c r="N2330" s="603"/>
      <c r="O2330" s="603"/>
      <c r="P2330" s="603"/>
      <c r="Q2330" s="603"/>
      <c r="R2330" s="603"/>
      <c r="S2330" s="603"/>
      <c r="T2330" s="604"/>
      <c r="AT2330" s="600" t="s">
        <v>205</v>
      </c>
      <c r="AU2330" s="600" t="s">
        <v>89</v>
      </c>
      <c r="AV2330" s="599" t="s">
        <v>11</v>
      </c>
      <c r="AW2330" s="599" t="s">
        <v>43</v>
      </c>
      <c r="AX2330" s="599" t="s">
        <v>82</v>
      </c>
      <c r="AY2330" s="600" t="s">
        <v>197</v>
      </c>
    </row>
    <row r="2331" spans="2:51" s="606" customFormat="1" ht="27">
      <c r="B2331" s="605"/>
      <c r="D2331" s="594" t="s">
        <v>205</v>
      </c>
      <c r="E2331" s="607" t="s">
        <v>5</v>
      </c>
      <c r="F2331" s="608" t="s">
        <v>2698</v>
      </c>
      <c r="H2331" s="609">
        <v>309.97000000000003</v>
      </c>
      <c r="L2331" s="605"/>
      <c r="M2331" s="610"/>
      <c r="N2331" s="611"/>
      <c r="O2331" s="611"/>
      <c r="P2331" s="611"/>
      <c r="Q2331" s="611"/>
      <c r="R2331" s="611"/>
      <c r="S2331" s="611"/>
      <c r="T2331" s="612"/>
      <c r="AT2331" s="607" t="s">
        <v>205</v>
      </c>
      <c r="AU2331" s="607" t="s">
        <v>89</v>
      </c>
      <c r="AV2331" s="606" t="s">
        <v>89</v>
      </c>
      <c r="AW2331" s="606" t="s">
        <v>43</v>
      </c>
      <c r="AX2331" s="606" t="s">
        <v>82</v>
      </c>
      <c r="AY2331" s="607" t="s">
        <v>197</v>
      </c>
    </row>
    <row r="2332" spans="2:51" s="606" customFormat="1" ht="27">
      <c r="B2332" s="605"/>
      <c r="D2332" s="594" t="s">
        <v>205</v>
      </c>
      <c r="E2332" s="607" t="s">
        <v>5</v>
      </c>
      <c r="F2332" s="608" t="s">
        <v>2699</v>
      </c>
      <c r="H2332" s="609">
        <v>193.09</v>
      </c>
      <c r="L2332" s="605"/>
      <c r="M2332" s="610"/>
      <c r="N2332" s="611"/>
      <c r="O2332" s="611"/>
      <c r="P2332" s="611"/>
      <c r="Q2332" s="611"/>
      <c r="R2332" s="611"/>
      <c r="S2332" s="611"/>
      <c r="T2332" s="612"/>
      <c r="AT2332" s="607" t="s">
        <v>205</v>
      </c>
      <c r="AU2332" s="607" t="s">
        <v>89</v>
      </c>
      <c r="AV2332" s="606" t="s">
        <v>89</v>
      </c>
      <c r="AW2332" s="606" t="s">
        <v>43</v>
      </c>
      <c r="AX2332" s="606" t="s">
        <v>82</v>
      </c>
      <c r="AY2332" s="607" t="s">
        <v>197</v>
      </c>
    </row>
    <row r="2333" spans="2:51" s="622" customFormat="1">
      <c r="B2333" s="621"/>
      <c r="D2333" s="594" t="s">
        <v>205</v>
      </c>
      <c r="E2333" s="623" t="s">
        <v>5</v>
      </c>
      <c r="F2333" s="624" t="s">
        <v>243</v>
      </c>
      <c r="H2333" s="625">
        <v>503.06</v>
      </c>
      <c r="L2333" s="621"/>
      <c r="M2333" s="626"/>
      <c r="N2333" s="627"/>
      <c r="O2333" s="627"/>
      <c r="P2333" s="627"/>
      <c r="Q2333" s="627"/>
      <c r="R2333" s="627"/>
      <c r="S2333" s="627"/>
      <c r="T2333" s="628"/>
      <c r="AT2333" s="623" t="s">
        <v>205</v>
      </c>
      <c r="AU2333" s="623" t="s">
        <v>89</v>
      </c>
      <c r="AV2333" s="622" t="s">
        <v>114</v>
      </c>
      <c r="AW2333" s="622" t="s">
        <v>43</v>
      </c>
      <c r="AX2333" s="622" t="s">
        <v>82</v>
      </c>
      <c r="AY2333" s="623" t="s">
        <v>197</v>
      </c>
    </row>
    <row r="2334" spans="2:51" s="599" customFormat="1">
      <c r="B2334" s="598"/>
      <c r="D2334" s="594" t="s">
        <v>205</v>
      </c>
      <c r="E2334" s="600" t="s">
        <v>5</v>
      </c>
      <c r="F2334" s="601" t="s">
        <v>244</v>
      </c>
      <c r="H2334" s="600" t="s">
        <v>5</v>
      </c>
      <c r="L2334" s="598"/>
      <c r="M2334" s="602"/>
      <c r="N2334" s="603"/>
      <c r="O2334" s="603"/>
      <c r="P2334" s="603"/>
      <c r="Q2334" s="603"/>
      <c r="R2334" s="603"/>
      <c r="S2334" s="603"/>
      <c r="T2334" s="604"/>
      <c r="AT2334" s="600" t="s">
        <v>205</v>
      </c>
      <c r="AU2334" s="600" t="s">
        <v>89</v>
      </c>
      <c r="AV2334" s="599" t="s">
        <v>11</v>
      </c>
      <c r="AW2334" s="599" t="s">
        <v>43</v>
      </c>
      <c r="AX2334" s="599" t="s">
        <v>82</v>
      </c>
      <c r="AY2334" s="600" t="s">
        <v>197</v>
      </c>
    </row>
    <row r="2335" spans="2:51" s="599" customFormat="1">
      <c r="B2335" s="598"/>
      <c r="D2335" s="594" t="s">
        <v>205</v>
      </c>
      <c r="E2335" s="600" t="s">
        <v>5</v>
      </c>
      <c r="F2335" s="601" t="s">
        <v>2700</v>
      </c>
      <c r="H2335" s="600" t="s">
        <v>5</v>
      </c>
      <c r="L2335" s="598"/>
      <c r="M2335" s="602"/>
      <c r="N2335" s="603"/>
      <c r="O2335" s="603"/>
      <c r="P2335" s="603"/>
      <c r="Q2335" s="603"/>
      <c r="R2335" s="603"/>
      <c r="S2335" s="603"/>
      <c r="T2335" s="604"/>
      <c r="AT2335" s="600" t="s">
        <v>205</v>
      </c>
      <c r="AU2335" s="600" t="s">
        <v>89</v>
      </c>
      <c r="AV2335" s="599" t="s">
        <v>11</v>
      </c>
      <c r="AW2335" s="599" t="s">
        <v>43</v>
      </c>
      <c r="AX2335" s="599" t="s">
        <v>82</v>
      </c>
      <c r="AY2335" s="600" t="s">
        <v>197</v>
      </c>
    </row>
    <row r="2336" spans="2:51" s="606" customFormat="1" ht="27">
      <c r="B2336" s="605"/>
      <c r="D2336" s="594" t="s">
        <v>205</v>
      </c>
      <c r="E2336" s="607" t="s">
        <v>5</v>
      </c>
      <c r="F2336" s="608" t="s">
        <v>2701</v>
      </c>
      <c r="H2336" s="609">
        <v>330.06</v>
      </c>
      <c r="L2336" s="605"/>
      <c r="M2336" s="610"/>
      <c r="N2336" s="611"/>
      <c r="O2336" s="611"/>
      <c r="P2336" s="611"/>
      <c r="Q2336" s="611"/>
      <c r="R2336" s="611"/>
      <c r="S2336" s="611"/>
      <c r="T2336" s="612"/>
      <c r="AT2336" s="607" t="s">
        <v>205</v>
      </c>
      <c r="AU2336" s="607" t="s">
        <v>89</v>
      </c>
      <c r="AV2336" s="606" t="s">
        <v>89</v>
      </c>
      <c r="AW2336" s="606" t="s">
        <v>43</v>
      </c>
      <c r="AX2336" s="606" t="s">
        <v>82</v>
      </c>
      <c r="AY2336" s="607" t="s">
        <v>197</v>
      </c>
    </row>
    <row r="2337" spans="2:65" s="606" customFormat="1" ht="27">
      <c r="B2337" s="605"/>
      <c r="D2337" s="594" t="s">
        <v>205</v>
      </c>
      <c r="E2337" s="607" t="s">
        <v>5</v>
      </c>
      <c r="F2337" s="608" t="s">
        <v>2702</v>
      </c>
      <c r="H2337" s="609">
        <v>173.01</v>
      </c>
      <c r="L2337" s="605"/>
      <c r="M2337" s="610"/>
      <c r="N2337" s="611"/>
      <c r="O2337" s="611"/>
      <c r="P2337" s="611"/>
      <c r="Q2337" s="611"/>
      <c r="R2337" s="611"/>
      <c r="S2337" s="611"/>
      <c r="T2337" s="612"/>
      <c r="AT2337" s="607" t="s">
        <v>205</v>
      </c>
      <c r="AU2337" s="607" t="s">
        <v>89</v>
      </c>
      <c r="AV2337" s="606" t="s">
        <v>89</v>
      </c>
      <c r="AW2337" s="606" t="s">
        <v>43</v>
      </c>
      <c r="AX2337" s="606" t="s">
        <v>82</v>
      </c>
      <c r="AY2337" s="607" t="s">
        <v>197</v>
      </c>
    </row>
    <row r="2338" spans="2:65" s="622" customFormat="1">
      <c r="B2338" s="621"/>
      <c r="D2338" s="594" t="s">
        <v>205</v>
      </c>
      <c r="E2338" s="623" t="s">
        <v>5</v>
      </c>
      <c r="F2338" s="624" t="s">
        <v>248</v>
      </c>
      <c r="H2338" s="625">
        <v>503.07</v>
      </c>
      <c r="L2338" s="621"/>
      <c r="M2338" s="626"/>
      <c r="N2338" s="627"/>
      <c r="O2338" s="627"/>
      <c r="P2338" s="627"/>
      <c r="Q2338" s="627"/>
      <c r="R2338" s="627"/>
      <c r="S2338" s="627"/>
      <c r="T2338" s="628"/>
      <c r="AT2338" s="623" t="s">
        <v>205</v>
      </c>
      <c r="AU2338" s="623" t="s">
        <v>89</v>
      </c>
      <c r="AV2338" s="622" t="s">
        <v>114</v>
      </c>
      <c r="AW2338" s="622" t="s">
        <v>43</v>
      </c>
      <c r="AX2338" s="622" t="s">
        <v>82</v>
      </c>
      <c r="AY2338" s="623" t="s">
        <v>197</v>
      </c>
    </row>
    <row r="2339" spans="2:65" s="599" customFormat="1">
      <c r="B2339" s="598"/>
      <c r="D2339" s="594" t="s">
        <v>205</v>
      </c>
      <c r="E2339" s="600" t="s">
        <v>5</v>
      </c>
      <c r="F2339" s="601" t="s">
        <v>249</v>
      </c>
      <c r="H2339" s="600" t="s">
        <v>5</v>
      </c>
      <c r="L2339" s="598"/>
      <c r="M2339" s="602"/>
      <c r="N2339" s="603"/>
      <c r="O2339" s="603"/>
      <c r="P2339" s="603"/>
      <c r="Q2339" s="603"/>
      <c r="R2339" s="603"/>
      <c r="S2339" s="603"/>
      <c r="T2339" s="604"/>
      <c r="AT2339" s="600" t="s">
        <v>205</v>
      </c>
      <c r="AU2339" s="600" t="s">
        <v>89</v>
      </c>
      <c r="AV2339" s="599" t="s">
        <v>11</v>
      </c>
      <c r="AW2339" s="599" t="s">
        <v>43</v>
      </c>
      <c r="AX2339" s="599" t="s">
        <v>82</v>
      </c>
      <c r="AY2339" s="600" t="s">
        <v>197</v>
      </c>
    </row>
    <row r="2340" spans="2:65" s="599" customFormat="1">
      <c r="B2340" s="598"/>
      <c r="D2340" s="594" t="s">
        <v>205</v>
      </c>
      <c r="E2340" s="600" t="s">
        <v>5</v>
      </c>
      <c r="F2340" s="601" t="s">
        <v>2703</v>
      </c>
      <c r="H2340" s="600" t="s">
        <v>5</v>
      </c>
      <c r="L2340" s="598"/>
      <c r="M2340" s="602"/>
      <c r="N2340" s="603"/>
      <c r="O2340" s="603"/>
      <c r="P2340" s="603"/>
      <c r="Q2340" s="603"/>
      <c r="R2340" s="603"/>
      <c r="S2340" s="603"/>
      <c r="T2340" s="604"/>
      <c r="AT2340" s="600" t="s">
        <v>205</v>
      </c>
      <c r="AU2340" s="600" t="s">
        <v>89</v>
      </c>
      <c r="AV2340" s="599" t="s">
        <v>11</v>
      </c>
      <c r="AW2340" s="599" t="s">
        <v>43</v>
      </c>
      <c r="AX2340" s="599" t="s">
        <v>82</v>
      </c>
      <c r="AY2340" s="600" t="s">
        <v>197</v>
      </c>
    </row>
    <row r="2341" spans="2:65" s="606" customFormat="1" ht="27">
      <c r="B2341" s="605"/>
      <c r="D2341" s="594" t="s">
        <v>205</v>
      </c>
      <c r="E2341" s="607" t="s">
        <v>5</v>
      </c>
      <c r="F2341" s="608" t="s">
        <v>2704</v>
      </c>
      <c r="H2341" s="609">
        <v>303.14</v>
      </c>
      <c r="L2341" s="605"/>
      <c r="M2341" s="610"/>
      <c r="N2341" s="611"/>
      <c r="O2341" s="611"/>
      <c r="P2341" s="611"/>
      <c r="Q2341" s="611"/>
      <c r="R2341" s="611"/>
      <c r="S2341" s="611"/>
      <c r="T2341" s="612"/>
      <c r="AT2341" s="607" t="s">
        <v>205</v>
      </c>
      <c r="AU2341" s="607" t="s">
        <v>89</v>
      </c>
      <c r="AV2341" s="606" t="s">
        <v>89</v>
      </c>
      <c r="AW2341" s="606" t="s">
        <v>43</v>
      </c>
      <c r="AX2341" s="606" t="s">
        <v>82</v>
      </c>
      <c r="AY2341" s="607" t="s">
        <v>197</v>
      </c>
    </row>
    <row r="2342" spans="2:65" s="606" customFormat="1" ht="27">
      <c r="B2342" s="605"/>
      <c r="D2342" s="594" t="s">
        <v>205</v>
      </c>
      <c r="E2342" s="607" t="s">
        <v>5</v>
      </c>
      <c r="F2342" s="608" t="s">
        <v>2705</v>
      </c>
      <c r="H2342" s="609">
        <v>199.92</v>
      </c>
      <c r="L2342" s="605"/>
      <c r="M2342" s="610"/>
      <c r="N2342" s="611"/>
      <c r="O2342" s="611"/>
      <c r="P2342" s="611"/>
      <c r="Q2342" s="611"/>
      <c r="R2342" s="611"/>
      <c r="S2342" s="611"/>
      <c r="T2342" s="612"/>
      <c r="AT2342" s="607" t="s">
        <v>205</v>
      </c>
      <c r="AU2342" s="607" t="s">
        <v>89</v>
      </c>
      <c r="AV2342" s="606" t="s">
        <v>89</v>
      </c>
      <c r="AW2342" s="606" t="s">
        <v>43</v>
      </c>
      <c r="AX2342" s="606" t="s">
        <v>82</v>
      </c>
      <c r="AY2342" s="607" t="s">
        <v>197</v>
      </c>
    </row>
    <row r="2343" spans="2:65" s="622" customFormat="1">
      <c r="B2343" s="621"/>
      <c r="D2343" s="594" t="s">
        <v>205</v>
      </c>
      <c r="E2343" s="623" t="s">
        <v>5</v>
      </c>
      <c r="F2343" s="624" t="s">
        <v>253</v>
      </c>
      <c r="H2343" s="625">
        <v>503.06</v>
      </c>
      <c r="L2343" s="621"/>
      <c r="M2343" s="626"/>
      <c r="N2343" s="627"/>
      <c r="O2343" s="627"/>
      <c r="P2343" s="627"/>
      <c r="Q2343" s="627"/>
      <c r="R2343" s="627"/>
      <c r="S2343" s="627"/>
      <c r="T2343" s="628"/>
      <c r="AT2343" s="623" t="s">
        <v>205</v>
      </c>
      <c r="AU2343" s="623" t="s">
        <v>89</v>
      </c>
      <c r="AV2343" s="622" t="s">
        <v>114</v>
      </c>
      <c r="AW2343" s="622" t="s">
        <v>43</v>
      </c>
      <c r="AX2343" s="622" t="s">
        <v>82</v>
      </c>
      <c r="AY2343" s="623" t="s">
        <v>197</v>
      </c>
    </row>
    <row r="2344" spans="2:65" s="599" customFormat="1">
      <c r="B2344" s="598"/>
      <c r="D2344" s="594" t="s">
        <v>205</v>
      </c>
      <c r="E2344" s="600" t="s">
        <v>5</v>
      </c>
      <c r="F2344" s="601" t="s">
        <v>446</v>
      </c>
      <c r="H2344" s="600" t="s">
        <v>5</v>
      </c>
      <c r="L2344" s="598"/>
      <c r="M2344" s="602"/>
      <c r="N2344" s="603"/>
      <c r="O2344" s="603"/>
      <c r="P2344" s="603"/>
      <c r="Q2344" s="603"/>
      <c r="R2344" s="603"/>
      <c r="S2344" s="603"/>
      <c r="T2344" s="604"/>
      <c r="AT2344" s="600" t="s">
        <v>205</v>
      </c>
      <c r="AU2344" s="600" t="s">
        <v>89</v>
      </c>
      <c r="AV2344" s="599" t="s">
        <v>11</v>
      </c>
      <c r="AW2344" s="599" t="s">
        <v>43</v>
      </c>
      <c r="AX2344" s="599" t="s">
        <v>82</v>
      </c>
      <c r="AY2344" s="600" t="s">
        <v>197</v>
      </c>
    </row>
    <row r="2345" spans="2:65" s="599" customFormat="1">
      <c r="B2345" s="598"/>
      <c r="D2345" s="594" t="s">
        <v>205</v>
      </c>
      <c r="E2345" s="600" t="s">
        <v>5</v>
      </c>
      <c r="F2345" s="601" t="s">
        <v>2819</v>
      </c>
      <c r="H2345" s="600" t="s">
        <v>5</v>
      </c>
      <c r="L2345" s="598"/>
      <c r="M2345" s="602"/>
      <c r="N2345" s="603"/>
      <c r="O2345" s="603"/>
      <c r="P2345" s="603"/>
      <c r="Q2345" s="603"/>
      <c r="R2345" s="603"/>
      <c r="S2345" s="603"/>
      <c r="T2345" s="604"/>
      <c r="AT2345" s="600" t="s">
        <v>205</v>
      </c>
      <c r="AU2345" s="600" t="s">
        <v>89</v>
      </c>
      <c r="AV2345" s="599" t="s">
        <v>11</v>
      </c>
      <c r="AW2345" s="599" t="s">
        <v>43</v>
      </c>
      <c r="AX2345" s="599" t="s">
        <v>82</v>
      </c>
      <c r="AY2345" s="600" t="s">
        <v>197</v>
      </c>
    </row>
    <row r="2346" spans="2:65" s="606" customFormat="1" ht="27">
      <c r="B2346" s="605"/>
      <c r="D2346" s="594" t="s">
        <v>205</v>
      </c>
      <c r="E2346" s="607" t="s">
        <v>5</v>
      </c>
      <c r="F2346" s="608" t="s">
        <v>2820</v>
      </c>
      <c r="H2346" s="609">
        <v>330.63</v>
      </c>
      <c r="L2346" s="605"/>
      <c r="M2346" s="610"/>
      <c r="N2346" s="611"/>
      <c r="O2346" s="611"/>
      <c r="P2346" s="611"/>
      <c r="Q2346" s="611"/>
      <c r="R2346" s="611"/>
      <c r="S2346" s="611"/>
      <c r="T2346" s="612"/>
      <c r="AT2346" s="607" t="s">
        <v>205</v>
      </c>
      <c r="AU2346" s="607" t="s">
        <v>89</v>
      </c>
      <c r="AV2346" s="606" t="s">
        <v>89</v>
      </c>
      <c r="AW2346" s="606" t="s">
        <v>43</v>
      </c>
      <c r="AX2346" s="606" t="s">
        <v>82</v>
      </c>
      <c r="AY2346" s="607" t="s">
        <v>197</v>
      </c>
    </row>
    <row r="2347" spans="2:65" s="606" customFormat="1" ht="27">
      <c r="B2347" s="605"/>
      <c r="D2347" s="594" t="s">
        <v>205</v>
      </c>
      <c r="E2347" s="607" t="s">
        <v>5</v>
      </c>
      <c r="F2347" s="608" t="s">
        <v>2821</v>
      </c>
      <c r="H2347" s="609">
        <v>176.74</v>
      </c>
      <c r="L2347" s="605"/>
      <c r="M2347" s="610"/>
      <c r="N2347" s="611"/>
      <c r="O2347" s="611"/>
      <c r="P2347" s="611"/>
      <c r="Q2347" s="611"/>
      <c r="R2347" s="611"/>
      <c r="S2347" s="611"/>
      <c r="T2347" s="612"/>
      <c r="AT2347" s="607" t="s">
        <v>205</v>
      </c>
      <c r="AU2347" s="607" t="s">
        <v>89</v>
      </c>
      <c r="AV2347" s="606" t="s">
        <v>89</v>
      </c>
      <c r="AW2347" s="606" t="s">
        <v>43</v>
      </c>
      <c r="AX2347" s="606" t="s">
        <v>82</v>
      </c>
      <c r="AY2347" s="607" t="s">
        <v>197</v>
      </c>
    </row>
    <row r="2348" spans="2:65" s="622" customFormat="1">
      <c r="B2348" s="621"/>
      <c r="D2348" s="594" t="s">
        <v>205</v>
      </c>
      <c r="E2348" s="623" t="s">
        <v>5</v>
      </c>
      <c r="F2348" s="624" t="s">
        <v>449</v>
      </c>
      <c r="H2348" s="625">
        <v>507.37</v>
      </c>
      <c r="L2348" s="621"/>
      <c r="M2348" s="626"/>
      <c r="N2348" s="627"/>
      <c r="O2348" s="627"/>
      <c r="P2348" s="627"/>
      <c r="Q2348" s="627"/>
      <c r="R2348" s="627"/>
      <c r="S2348" s="627"/>
      <c r="T2348" s="628"/>
      <c r="AT2348" s="623" t="s">
        <v>205</v>
      </c>
      <c r="AU2348" s="623" t="s">
        <v>89</v>
      </c>
      <c r="AV2348" s="622" t="s">
        <v>114</v>
      </c>
      <c r="AW2348" s="622" t="s">
        <v>43</v>
      </c>
      <c r="AX2348" s="622" t="s">
        <v>82</v>
      </c>
      <c r="AY2348" s="623" t="s">
        <v>197</v>
      </c>
    </row>
    <row r="2349" spans="2:65" s="614" customFormat="1">
      <c r="B2349" s="613"/>
      <c r="D2349" s="594" t="s">
        <v>205</v>
      </c>
      <c r="E2349" s="615" t="s">
        <v>5</v>
      </c>
      <c r="F2349" s="616" t="s">
        <v>210</v>
      </c>
      <c r="H2349" s="617">
        <v>3445.71</v>
      </c>
      <c r="L2349" s="613"/>
      <c r="M2349" s="618"/>
      <c r="N2349" s="619"/>
      <c r="O2349" s="619"/>
      <c r="P2349" s="619"/>
      <c r="Q2349" s="619"/>
      <c r="R2349" s="619"/>
      <c r="S2349" s="619"/>
      <c r="T2349" s="620"/>
      <c r="AT2349" s="615" t="s">
        <v>205</v>
      </c>
      <c r="AU2349" s="615" t="s">
        <v>89</v>
      </c>
      <c r="AV2349" s="614" t="s">
        <v>129</v>
      </c>
      <c r="AW2349" s="614" t="s">
        <v>43</v>
      </c>
      <c r="AX2349" s="614" t="s">
        <v>11</v>
      </c>
      <c r="AY2349" s="615" t="s">
        <v>197</v>
      </c>
    </row>
    <row r="2350" spans="2:65" s="492" customFormat="1" ht="25.5" customHeight="1">
      <c r="B2350" s="493"/>
      <c r="C2350" s="572" t="s">
        <v>3297</v>
      </c>
      <c r="D2350" s="572" t="s">
        <v>199</v>
      </c>
      <c r="E2350" s="573" t="s">
        <v>3298</v>
      </c>
      <c r="F2350" s="574" t="s">
        <v>3299</v>
      </c>
      <c r="G2350" s="575" t="s">
        <v>290</v>
      </c>
      <c r="H2350" s="576">
        <v>117.705</v>
      </c>
      <c r="I2350" s="7"/>
      <c r="J2350" s="577">
        <f>ROUND(I2350*H2350,0)</f>
        <v>0</v>
      </c>
      <c r="K2350" s="574" t="s">
        <v>203</v>
      </c>
      <c r="L2350" s="493"/>
      <c r="M2350" s="578" t="s">
        <v>5</v>
      </c>
      <c r="N2350" s="579" t="s">
        <v>53</v>
      </c>
      <c r="O2350" s="494"/>
      <c r="P2350" s="580">
        <f>O2350*H2350</f>
        <v>0</v>
      </c>
      <c r="Q2350" s="580">
        <v>1.58E-3</v>
      </c>
      <c r="R2350" s="580">
        <f>Q2350*H2350</f>
        <v>0.1859739</v>
      </c>
      <c r="S2350" s="580">
        <v>0</v>
      </c>
      <c r="T2350" s="581">
        <f>S2350*H2350</f>
        <v>0</v>
      </c>
      <c r="AR2350" s="482" t="s">
        <v>129</v>
      </c>
      <c r="AT2350" s="482" t="s">
        <v>199</v>
      </c>
      <c r="AU2350" s="482" t="s">
        <v>89</v>
      </c>
      <c r="AY2350" s="482" t="s">
        <v>197</v>
      </c>
      <c r="BE2350" s="582">
        <f>IF(N2350="základní",J2350,0)</f>
        <v>0</v>
      </c>
      <c r="BF2350" s="582">
        <f>IF(N2350="snížená",J2350,0)</f>
        <v>0</v>
      </c>
      <c r="BG2350" s="582">
        <f>IF(N2350="zákl. přenesená",J2350,0)</f>
        <v>0</v>
      </c>
      <c r="BH2350" s="582">
        <f>IF(N2350="sníž. přenesená",J2350,0)</f>
        <v>0</v>
      </c>
      <c r="BI2350" s="582">
        <f>IF(N2350="nulová",J2350,0)</f>
        <v>0</v>
      </c>
      <c r="BJ2350" s="482" t="s">
        <v>11</v>
      </c>
      <c r="BK2350" s="582">
        <f>ROUND(I2350*H2350,0)</f>
        <v>0</v>
      </c>
      <c r="BL2350" s="482" t="s">
        <v>129</v>
      </c>
      <c r="BM2350" s="482" t="s">
        <v>3300</v>
      </c>
    </row>
    <row r="2351" spans="2:65" s="599" customFormat="1">
      <c r="B2351" s="598"/>
      <c r="D2351" s="594" t="s">
        <v>205</v>
      </c>
      <c r="E2351" s="600" t="s">
        <v>5</v>
      </c>
      <c r="F2351" s="601" t="s">
        <v>2630</v>
      </c>
      <c r="H2351" s="600" t="s">
        <v>5</v>
      </c>
      <c r="L2351" s="598"/>
      <c r="M2351" s="602"/>
      <c r="N2351" s="603"/>
      <c r="O2351" s="603"/>
      <c r="P2351" s="603"/>
      <c r="Q2351" s="603"/>
      <c r="R2351" s="603"/>
      <c r="S2351" s="603"/>
      <c r="T2351" s="604"/>
      <c r="AT2351" s="600" t="s">
        <v>205</v>
      </c>
      <c r="AU2351" s="600" t="s">
        <v>89</v>
      </c>
      <c r="AV2351" s="599" t="s">
        <v>11</v>
      </c>
      <c r="AW2351" s="599" t="s">
        <v>43</v>
      </c>
      <c r="AX2351" s="599" t="s">
        <v>82</v>
      </c>
      <c r="AY2351" s="600" t="s">
        <v>197</v>
      </c>
    </row>
    <row r="2352" spans="2:65" s="599" customFormat="1">
      <c r="B2352" s="598"/>
      <c r="D2352" s="594" t="s">
        <v>205</v>
      </c>
      <c r="E2352" s="600" t="s">
        <v>5</v>
      </c>
      <c r="F2352" s="601" t="s">
        <v>3301</v>
      </c>
      <c r="H2352" s="600" t="s">
        <v>5</v>
      </c>
      <c r="L2352" s="598"/>
      <c r="M2352" s="602"/>
      <c r="N2352" s="603"/>
      <c r="O2352" s="603"/>
      <c r="P2352" s="603"/>
      <c r="Q2352" s="603"/>
      <c r="R2352" s="603"/>
      <c r="S2352" s="603"/>
      <c r="T2352" s="604"/>
      <c r="AT2352" s="600" t="s">
        <v>205</v>
      </c>
      <c r="AU2352" s="600" t="s">
        <v>89</v>
      </c>
      <c r="AV2352" s="599" t="s">
        <v>11</v>
      </c>
      <c r="AW2352" s="599" t="s">
        <v>43</v>
      </c>
      <c r="AX2352" s="599" t="s">
        <v>82</v>
      </c>
      <c r="AY2352" s="600" t="s">
        <v>197</v>
      </c>
    </row>
    <row r="2353" spans="2:65" s="606" customFormat="1">
      <c r="B2353" s="605"/>
      <c r="D2353" s="594" t="s">
        <v>205</v>
      </c>
      <c r="E2353" s="607" t="s">
        <v>5</v>
      </c>
      <c r="F2353" s="608" t="s">
        <v>3302</v>
      </c>
      <c r="H2353" s="609">
        <v>117.705</v>
      </c>
      <c r="L2353" s="605"/>
      <c r="M2353" s="610"/>
      <c r="N2353" s="611"/>
      <c r="O2353" s="611"/>
      <c r="P2353" s="611"/>
      <c r="Q2353" s="611"/>
      <c r="R2353" s="611"/>
      <c r="S2353" s="611"/>
      <c r="T2353" s="612"/>
      <c r="AT2353" s="607" t="s">
        <v>205</v>
      </c>
      <c r="AU2353" s="607" t="s">
        <v>89</v>
      </c>
      <c r="AV2353" s="606" t="s">
        <v>89</v>
      </c>
      <c r="AW2353" s="606" t="s">
        <v>43</v>
      </c>
      <c r="AX2353" s="606" t="s">
        <v>82</v>
      </c>
      <c r="AY2353" s="607" t="s">
        <v>197</v>
      </c>
    </row>
    <row r="2354" spans="2:65" s="614" customFormat="1">
      <c r="B2354" s="613"/>
      <c r="D2354" s="594" t="s">
        <v>205</v>
      </c>
      <c r="E2354" s="615" t="s">
        <v>5</v>
      </c>
      <c r="F2354" s="616" t="s">
        <v>210</v>
      </c>
      <c r="H2354" s="617">
        <v>117.705</v>
      </c>
      <c r="L2354" s="613"/>
      <c r="M2354" s="618"/>
      <c r="N2354" s="619"/>
      <c r="O2354" s="619"/>
      <c r="P2354" s="619"/>
      <c r="Q2354" s="619"/>
      <c r="R2354" s="619"/>
      <c r="S2354" s="619"/>
      <c r="T2354" s="620"/>
      <c r="AT2354" s="615" t="s">
        <v>205</v>
      </c>
      <c r="AU2354" s="615" t="s">
        <v>89</v>
      </c>
      <c r="AV2354" s="614" t="s">
        <v>129</v>
      </c>
      <c r="AW2354" s="614" t="s">
        <v>43</v>
      </c>
      <c r="AX2354" s="614" t="s">
        <v>11</v>
      </c>
      <c r="AY2354" s="615" t="s">
        <v>197</v>
      </c>
    </row>
    <row r="2355" spans="2:65" s="492" customFormat="1" ht="25.5" customHeight="1">
      <c r="B2355" s="493"/>
      <c r="C2355" s="572" t="s">
        <v>3303</v>
      </c>
      <c r="D2355" s="572" t="s">
        <v>199</v>
      </c>
      <c r="E2355" s="573" t="s">
        <v>3304</v>
      </c>
      <c r="F2355" s="574" t="s">
        <v>3305</v>
      </c>
      <c r="G2355" s="575" t="s">
        <v>202</v>
      </c>
      <c r="H2355" s="576">
        <v>265</v>
      </c>
      <c r="I2355" s="7"/>
      <c r="J2355" s="577">
        <f>ROUND(I2355*H2355,0)</f>
        <v>0</v>
      </c>
      <c r="K2355" s="574" t="s">
        <v>203</v>
      </c>
      <c r="L2355" s="493"/>
      <c r="M2355" s="578" t="s">
        <v>5</v>
      </c>
      <c r="N2355" s="579" t="s">
        <v>53</v>
      </c>
      <c r="O2355" s="494"/>
      <c r="P2355" s="580">
        <f>O2355*H2355</f>
        <v>0</v>
      </c>
      <c r="Q2355" s="580">
        <v>4.6800000000000001E-3</v>
      </c>
      <c r="R2355" s="580">
        <f>Q2355*H2355</f>
        <v>1.2402</v>
      </c>
      <c r="S2355" s="580">
        <v>0</v>
      </c>
      <c r="T2355" s="581">
        <f>S2355*H2355</f>
        <v>0</v>
      </c>
      <c r="AR2355" s="482" t="s">
        <v>129</v>
      </c>
      <c r="AT2355" s="482" t="s">
        <v>199</v>
      </c>
      <c r="AU2355" s="482" t="s">
        <v>89</v>
      </c>
      <c r="AY2355" s="482" t="s">
        <v>197</v>
      </c>
      <c r="BE2355" s="582">
        <f>IF(N2355="základní",J2355,0)</f>
        <v>0</v>
      </c>
      <c r="BF2355" s="582">
        <f>IF(N2355="snížená",J2355,0)</f>
        <v>0</v>
      </c>
      <c r="BG2355" s="582">
        <f>IF(N2355="zákl. přenesená",J2355,0)</f>
        <v>0</v>
      </c>
      <c r="BH2355" s="582">
        <f>IF(N2355="sníž. přenesená",J2355,0)</f>
        <v>0</v>
      </c>
      <c r="BI2355" s="582">
        <f>IF(N2355="nulová",J2355,0)</f>
        <v>0</v>
      </c>
      <c r="BJ2355" s="482" t="s">
        <v>11</v>
      </c>
      <c r="BK2355" s="582">
        <f>ROUND(I2355*H2355,0)</f>
        <v>0</v>
      </c>
      <c r="BL2355" s="482" t="s">
        <v>129</v>
      </c>
      <c r="BM2355" s="482" t="s">
        <v>3306</v>
      </c>
    </row>
    <row r="2356" spans="2:65" s="599" customFormat="1">
      <c r="B2356" s="598"/>
      <c r="D2356" s="594" t="s">
        <v>205</v>
      </c>
      <c r="E2356" s="600" t="s">
        <v>5</v>
      </c>
      <c r="F2356" s="601" t="s">
        <v>3307</v>
      </c>
      <c r="H2356" s="600" t="s">
        <v>5</v>
      </c>
      <c r="L2356" s="598"/>
      <c r="M2356" s="602"/>
      <c r="N2356" s="603"/>
      <c r="O2356" s="603"/>
      <c r="P2356" s="603"/>
      <c r="Q2356" s="603"/>
      <c r="R2356" s="603"/>
      <c r="S2356" s="603"/>
      <c r="T2356" s="604"/>
      <c r="AT2356" s="600" t="s">
        <v>205</v>
      </c>
      <c r="AU2356" s="600" t="s">
        <v>89</v>
      </c>
      <c r="AV2356" s="599" t="s">
        <v>11</v>
      </c>
      <c r="AW2356" s="599" t="s">
        <v>43</v>
      </c>
      <c r="AX2356" s="599" t="s">
        <v>82</v>
      </c>
      <c r="AY2356" s="600" t="s">
        <v>197</v>
      </c>
    </row>
    <row r="2357" spans="2:65" s="599" customFormat="1">
      <c r="B2357" s="598"/>
      <c r="D2357" s="594" t="s">
        <v>205</v>
      </c>
      <c r="E2357" s="600" t="s">
        <v>5</v>
      </c>
      <c r="F2357" s="601" t="s">
        <v>3308</v>
      </c>
      <c r="H2357" s="600" t="s">
        <v>5</v>
      </c>
      <c r="L2357" s="598"/>
      <c r="M2357" s="602"/>
      <c r="N2357" s="603"/>
      <c r="O2357" s="603"/>
      <c r="P2357" s="603"/>
      <c r="Q2357" s="603"/>
      <c r="R2357" s="603"/>
      <c r="S2357" s="603"/>
      <c r="T2357" s="604"/>
      <c r="AT2357" s="600" t="s">
        <v>205</v>
      </c>
      <c r="AU2357" s="600" t="s">
        <v>89</v>
      </c>
      <c r="AV2357" s="599" t="s">
        <v>11</v>
      </c>
      <c r="AW2357" s="599" t="s">
        <v>43</v>
      </c>
      <c r="AX2357" s="599" t="s">
        <v>82</v>
      </c>
      <c r="AY2357" s="600" t="s">
        <v>197</v>
      </c>
    </row>
    <row r="2358" spans="2:65" s="606" customFormat="1">
      <c r="B2358" s="605"/>
      <c r="D2358" s="594" t="s">
        <v>205</v>
      </c>
      <c r="E2358" s="607" t="s">
        <v>5</v>
      </c>
      <c r="F2358" s="608" t="s">
        <v>3309</v>
      </c>
      <c r="H2358" s="609">
        <v>265</v>
      </c>
      <c r="L2358" s="605"/>
      <c r="M2358" s="610"/>
      <c r="N2358" s="611"/>
      <c r="O2358" s="611"/>
      <c r="P2358" s="611"/>
      <c r="Q2358" s="611"/>
      <c r="R2358" s="611"/>
      <c r="S2358" s="611"/>
      <c r="T2358" s="612"/>
      <c r="AT2358" s="607" t="s">
        <v>205</v>
      </c>
      <c r="AU2358" s="607" t="s">
        <v>89</v>
      </c>
      <c r="AV2358" s="606" t="s">
        <v>89</v>
      </c>
      <c r="AW2358" s="606" t="s">
        <v>43</v>
      </c>
      <c r="AX2358" s="606" t="s">
        <v>82</v>
      </c>
      <c r="AY2358" s="607" t="s">
        <v>197</v>
      </c>
    </row>
    <row r="2359" spans="2:65" s="614" customFormat="1">
      <c r="B2359" s="613"/>
      <c r="D2359" s="594" t="s">
        <v>205</v>
      </c>
      <c r="E2359" s="615" t="s">
        <v>5</v>
      </c>
      <c r="F2359" s="616" t="s">
        <v>210</v>
      </c>
      <c r="H2359" s="617">
        <v>265</v>
      </c>
      <c r="L2359" s="613"/>
      <c r="M2359" s="618"/>
      <c r="N2359" s="619"/>
      <c r="O2359" s="619"/>
      <c r="P2359" s="619"/>
      <c r="Q2359" s="619"/>
      <c r="R2359" s="619"/>
      <c r="S2359" s="619"/>
      <c r="T2359" s="620"/>
      <c r="AT2359" s="615" t="s">
        <v>205</v>
      </c>
      <c r="AU2359" s="615" t="s">
        <v>89</v>
      </c>
      <c r="AV2359" s="614" t="s">
        <v>129</v>
      </c>
      <c r="AW2359" s="614" t="s">
        <v>43</v>
      </c>
      <c r="AX2359" s="614" t="s">
        <v>11</v>
      </c>
      <c r="AY2359" s="615" t="s">
        <v>197</v>
      </c>
    </row>
    <row r="2360" spans="2:65" s="492" customFormat="1" ht="25.5" customHeight="1">
      <c r="B2360" s="493"/>
      <c r="C2360" s="629" t="s">
        <v>3310</v>
      </c>
      <c r="D2360" s="629" t="s">
        <v>1907</v>
      </c>
      <c r="E2360" s="630" t="s">
        <v>3311</v>
      </c>
      <c r="F2360" s="631" t="s">
        <v>3312</v>
      </c>
      <c r="G2360" s="632" t="s">
        <v>202</v>
      </c>
      <c r="H2360" s="633">
        <v>265</v>
      </c>
      <c r="I2360" s="11"/>
      <c r="J2360" s="634">
        <f>ROUND(I2360*H2360,0)</f>
        <v>0</v>
      </c>
      <c r="K2360" s="631" t="s">
        <v>5</v>
      </c>
      <c r="L2360" s="635"/>
      <c r="M2360" s="636" t="s">
        <v>5</v>
      </c>
      <c r="N2360" s="637" t="s">
        <v>53</v>
      </c>
      <c r="O2360" s="494"/>
      <c r="P2360" s="580">
        <f>O2360*H2360</f>
        <v>0</v>
      </c>
      <c r="Q2360" s="580">
        <v>1E-3</v>
      </c>
      <c r="R2360" s="580">
        <f>Q2360*H2360</f>
        <v>0.26500000000000001</v>
      </c>
      <c r="S2360" s="580">
        <v>0</v>
      </c>
      <c r="T2360" s="581">
        <f>S2360*H2360</f>
        <v>0</v>
      </c>
      <c r="AR2360" s="482" t="s">
        <v>303</v>
      </c>
      <c r="AT2360" s="482" t="s">
        <v>1907</v>
      </c>
      <c r="AU2360" s="482" t="s">
        <v>89</v>
      </c>
      <c r="AY2360" s="482" t="s">
        <v>197</v>
      </c>
      <c r="BE2360" s="582">
        <f>IF(N2360="základní",J2360,0)</f>
        <v>0</v>
      </c>
      <c r="BF2360" s="582">
        <f>IF(N2360="snížená",J2360,0)</f>
        <v>0</v>
      </c>
      <c r="BG2360" s="582">
        <f>IF(N2360="zákl. přenesená",J2360,0)</f>
        <v>0</v>
      </c>
      <c r="BH2360" s="582">
        <f>IF(N2360="sníž. přenesená",J2360,0)</f>
        <v>0</v>
      </c>
      <c r="BI2360" s="582">
        <f>IF(N2360="nulová",J2360,0)</f>
        <v>0</v>
      </c>
      <c r="BJ2360" s="482" t="s">
        <v>11</v>
      </c>
      <c r="BK2360" s="582">
        <f>ROUND(I2360*H2360,0)</f>
        <v>0</v>
      </c>
      <c r="BL2360" s="482" t="s">
        <v>129</v>
      </c>
      <c r="BM2360" s="482" t="s">
        <v>3313</v>
      </c>
    </row>
    <row r="2361" spans="2:65" s="492" customFormat="1" ht="25.5" customHeight="1">
      <c r="B2361" s="493"/>
      <c r="C2361" s="572" t="s">
        <v>3314</v>
      </c>
      <c r="D2361" s="572" t="s">
        <v>199</v>
      </c>
      <c r="E2361" s="573" t="s">
        <v>3315</v>
      </c>
      <c r="F2361" s="574" t="s">
        <v>3316</v>
      </c>
      <c r="G2361" s="575" t="s">
        <v>271</v>
      </c>
      <c r="H2361" s="576">
        <v>0.126</v>
      </c>
      <c r="I2361" s="7"/>
      <c r="J2361" s="577">
        <f>ROUND(I2361*H2361,0)</f>
        <v>0</v>
      </c>
      <c r="K2361" s="574" t="s">
        <v>203</v>
      </c>
      <c r="L2361" s="493"/>
      <c r="M2361" s="578" t="s">
        <v>5</v>
      </c>
      <c r="N2361" s="579" t="s">
        <v>53</v>
      </c>
      <c r="O2361" s="494"/>
      <c r="P2361" s="580">
        <f>O2361*H2361</f>
        <v>0</v>
      </c>
      <c r="Q2361" s="580">
        <v>0</v>
      </c>
      <c r="R2361" s="580">
        <f>Q2361*H2361</f>
        <v>0</v>
      </c>
      <c r="S2361" s="580">
        <v>0</v>
      </c>
      <c r="T2361" s="581">
        <f>S2361*H2361</f>
        <v>0</v>
      </c>
      <c r="AR2361" s="482" t="s">
        <v>129</v>
      </c>
      <c r="AT2361" s="482" t="s">
        <v>199</v>
      </c>
      <c r="AU2361" s="482" t="s">
        <v>89</v>
      </c>
      <c r="AY2361" s="482" t="s">
        <v>197</v>
      </c>
      <c r="BE2361" s="582">
        <f>IF(N2361="základní",J2361,0)</f>
        <v>0</v>
      </c>
      <c r="BF2361" s="582">
        <f>IF(N2361="snížená",J2361,0)</f>
        <v>0</v>
      </c>
      <c r="BG2361" s="582">
        <f>IF(N2361="zákl. přenesená",J2361,0)</f>
        <v>0</v>
      </c>
      <c r="BH2361" s="582">
        <f>IF(N2361="sníž. přenesená",J2361,0)</f>
        <v>0</v>
      </c>
      <c r="BI2361" s="582">
        <f>IF(N2361="nulová",J2361,0)</f>
        <v>0</v>
      </c>
      <c r="BJ2361" s="482" t="s">
        <v>11</v>
      </c>
      <c r="BK2361" s="582">
        <f>ROUND(I2361*H2361,0)</f>
        <v>0</v>
      </c>
      <c r="BL2361" s="482" t="s">
        <v>129</v>
      </c>
      <c r="BM2361" s="482" t="s">
        <v>3317</v>
      </c>
    </row>
    <row r="2362" spans="2:65" s="599" customFormat="1">
      <c r="B2362" s="598"/>
      <c r="D2362" s="594" t="s">
        <v>205</v>
      </c>
      <c r="E2362" s="600" t="s">
        <v>5</v>
      </c>
      <c r="F2362" s="601" t="s">
        <v>3318</v>
      </c>
      <c r="H2362" s="600" t="s">
        <v>5</v>
      </c>
      <c r="L2362" s="598"/>
      <c r="M2362" s="602"/>
      <c r="N2362" s="603"/>
      <c r="O2362" s="603"/>
      <c r="P2362" s="603"/>
      <c r="Q2362" s="603"/>
      <c r="R2362" s="603"/>
      <c r="S2362" s="603"/>
      <c r="T2362" s="604"/>
      <c r="AT2362" s="600" t="s">
        <v>205</v>
      </c>
      <c r="AU2362" s="600" t="s">
        <v>89</v>
      </c>
      <c r="AV2362" s="599" t="s">
        <v>11</v>
      </c>
      <c r="AW2362" s="599" t="s">
        <v>43</v>
      </c>
      <c r="AX2362" s="599" t="s">
        <v>82</v>
      </c>
      <c r="AY2362" s="600" t="s">
        <v>197</v>
      </c>
    </row>
    <row r="2363" spans="2:65" s="599" customFormat="1">
      <c r="B2363" s="598"/>
      <c r="D2363" s="594" t="s">
        <v>205</v>
      </c>
      <c r="E2363" s="600" t="s">
        <v>5</v>
      </c>
      <c r="F2363" s="601" t="s">
        <v>3319</v>
      </c>
      <c r="H2363" s="600" t="s">
        <v>5</v>
      </c>
      <c r="L2363" s="598"/>
      <c r="M2363" s="602"/>
      <c r="N2363" s="603"/>
      <c r="O2363" s="603"/>
      <c r="P2363" s="603"/>
      <c r="Q2363" s="603"/>
      <c r="R2363" s="603"/>
      <c r="S2363" s="603"/>
      <c r="T2363" s="604"/>
      <c r="AT2363" s="600" t="s">
        <v>205</v>
      </c>
      <c r="AU2363" s="600" t="s">
        <v>89</v>
      </c>
      <c r="AV2363" s="599" t="s">
        <v>11</v>
      </c>
      <c r="AW2363" s="599" t="s">
        <v>43</v>
      </c>
      <c r="AX2363" s="599" t="s">
        <v>82</v>
      </c>
      <c r="AY2363" s="600" t="s">
        <v>197</v>
      </c>
    </row>
    <row r="2364" spans="2:65" s="606" customFormat="1">
      <c r="B2364" s="605"/>
      <c r="D2364" s="594" t="s">
        <v>205</v>
      </c>
      <c r="E2364" s="607" t="s">
        <v>5</v>
      </c>
      <c r="F2364" s="608" t="s">
        <v>3320</v>
      </c>
      <c r="H2364" s="609">
        <v>0.126</v>
      </c>
      <c r="L2364" s="605"/>
      <c r="M2364" s="610"/>
      <c r="N2364" s="611"/>
      <c r="O2364" s="611"/>
      <c r="P2364" s="611"/>
      <c r="Q2364" s="611"/>
      <c r="R2364" s="611"/>
      <c r="S2364" s="611"/>
      <c r="T2364" s="612"/>
      <c r="AT2364" s="607" t="s">
        <v>205</v>
      </c>
      <c r="AU2364" s="607" t="s">
        <v>89</v>
      </c>
      <c r="AV2364" s="606" t="s">
        <v>89</v>
      </c>
      <c r="AW2364" s="606" t="s">
        <v>43</v>
      </c>
      <c r="AX2364" s="606" t="s">
        <v>82</v>
      </c>
      <c r="AY2364" s="607" t="s">
        <v>197</v>
      </c>
    </row>
    <row r="2365" spans="2:65" s="614" customFormat="1">
      <c r="B2365" s="613"/>
      <c r="D2365" s="594" t="s">
        <v>205</v>
      </c>
      <c r="E2365" s="615" t="s">
        <v>5</v>
      </c>
      <c r="F2365" s="616" t="s">
        <v>210</v>
      </c>
      <c r="H2365" s="617">
        <v>0.126</v>
      </c>
      <c r="I2365" s="9"/>
      <c r="L2365" s="613"/>
      <c r="M2365" s="618"/>
      <c r="N2365" s="619"/>
      <c r="O2365" s="619"/>
      <c r="P2365" s="619"/>
      <c r="Q2365" s="619"/>
      <c r="R2365" s="619"/>
      <c r="S2365" s="619"/>
      <c r="T2365" s="620"/>
      <c r="AT2365" s="615" t="s">
        <v>205</v>
      </c>
      <c r="AU2365" s="615" t="s">
        <v>89</v>
      </c>
      <c r="AV2365" s="614" t="s">
        <v>129</v>
      </c>
      <c r="AW2365" s="614" t="s">
        <v>43</v>
      </c>
      <c r="AX2365" s="614" t="s">
        <v>11</v>
      </c>
      <c r="AY2365" s="615" t="s">
        <v>197</v>
      </c>
    </row>
    <row r="2366" spans="2:65" s="492" customFormat="1" ht="16.5" customHeight="1">
      <c r="B2366" s="493"/>
      <c r="C2366" s="629" t="s">
        <v>3321</v>
      </c>
      <c r="D2366" s="629" t="s">
        <v>1907</v>
      </c>
      <c r="E2366" s="630" t="s">
        <v>3322</v>
      </c>
      <c r="F2366" s="631" t="s">
        <v>3323</v>
      </c>
      <c r="G2366" s="632" t="s">
        <v>271</v>
      </c>
      <c r="H2366" s="633">
        <v>0.13700000000000001</v>
      </c>
      <c r="I2366" s="11"/>
      <c r="J2366" s="634">
        <f>ROUND(I2366*H2366,0)</f>
        <v>0</v>
      </c>
      <c r="K2366" s="631" t="s">
        <v>203</v>
      </c>
      <c r="L2366" s="635"/>
      <c r="M2366" s="636" t="s">
        <v>5</v>
      </c>
      <c r="N2366" s="637" t="s">
        <v>53</v>
      </c>
      <c r="O2366" s="494"/>
      <c r="P2366" s="580">
        <f>O2366*H2366</f>
        <v>0</v>
      </c>
      <c r="Q2366" s="580">
        <v>1</v>
      </c>
      <c r="R2366" s="580">
        <f>Q2366*H2366</f>
        <v>0.13700000000000001</v>
      </c>
      <c r="S2366" s="580">
        <v>0</v>
      </c>
      <c r="T2366" s="581">
        <f>S2366*H2366</f>
        <v>0</v>
      </c>
      <c r="AR2366" s="482" t="s">
        <v>303</v>
      </c>
      <c r="AT2366" s="482" t="s">
        <v>1907</v>
      </c>
      <c r="AU2366" s="482" t="s">
        <v>89</v>
      </c>
      <c r="AY2366" s="482" t="s">
        <v>197</v>
      </c>
      <c r="BE2366" s="582">
        <f>IF(N2366="základní",J2366,0)</f>
        <v>0</v>
      </c>
      <c r="BF2366" s="582">
        <f>IF(N2366="snížená",J2366,0)</f>
        <v>0</v>
      </c>
      <c r="BG2366" s="582">
        <f>IF(N2366="zákl. přenesená",J2366,0)</f>
        <v>0</v>
      </c>
      <c r="BH2366" s="582">
        <f>IF(N2366="sníž. přenesená",J2366,0)</f>
        <v>0</v>
      </c>
      <c r="BI2366" s="582">
        <f>IF(N2366="nulová",J2366,0)</f>
        <v>0</v>
      </c>
      <c r="BJ2366" s="482" t="s">
        <v>11</v>
      </c>
      <c r="BK2366" s="582">
        <f>ROUND(I2366*H2366,0)</f>
        <v>0</v>
      </c>
      <c r="BL2366" s="482" t="s">
        <v>129</v>
      </c>
      <c r="BM2366" s="482" t="s">
        <v>3324</v>
      </c>
    </row>
    <row r="2367" spans="2:65" s="492" customFormat="1" ht="27">
      <c r="B2367" s="493"/>
      <c r="D2367" s="594" t="s">
        <v>2337</v>
      </c>
      <c r="F2367" s="595" t="s">
        <v>3325</v>
      </c>
      <c r="L2367" s="493"/>
      <c r="M2367" s="596"/>
      <c r="N2367" s="494"/>
      <c r="O2367" s="494"/>
      <c r="P2367" s="494"/>
      <c r="Q2367" s="494"/>
      <c r="R2367" s="494"/>
      <c r="S2367" s="494"/>
      <c r="T2367" s="597"/>
      <c r="AT2367" s="482" t="s">
        <v>2337</v>
      </c>
      <c r="AU2367" s="482" t="s">
        <v>89</v>
      </c>
    </row>
    <row r="2368" spans="2:65" s="606" customFormat="1">
      <c r="B2368" s="605"/>
      <c r="D2368" s="594" t="s">
        <v>205</v>
      </c>
      <c r="F2368" s="608" t="s">
        <v>3326</v>
      </c>
      <c r="H2368" s="609">
        <v>0.13700000000000001</v>
      </c>
      <c r="L2368" s="605"/>
      <c r="M2368" s="610"/>
      <c r="N2368" s="611"/>
      <c r="O2368" s="611"/>
      <c r="P2368" s="611"/>
      <c r="Q2368" s="611"/>
      <c r="R2368" s="611"/>
      <c r="S2368" s="611"/>
      <c r="T2368" s="612"/>
      <c r="AT2368" s="607" t="s">
        <v>205</v>
      </c>
      <c r="AU2368" s="607" t="s">
        <v>89</v>
      </c>
      <c r="AV2368" s="606" t="s">
        <v>89</v>
      </c>
      <c r="AW2368" s="606" t="s">
        <v>6</v>
      </c>
      <c r="AX2368" s="606" t="s">
        <v>11</v>
      </c>
      <c r="AY2368" s="607" t="s">
        <v>197</v>
      </c>
    </row>
    <row r="2369" spans="2:65" s="492" customFormat="1" ht="25.5" customHeight="1">
      <c r="B2369" s="493"/>
      <c r="C2369" s="572" t="s">
        <v>3327</v>
      </c>
      <c r="D2369" s="572" t="s">
        <v>199</v>
      </c>
      <c r="E2369" s="573" t="s">
        <v>3328</v>
      </c>
      <c r="F2369" s="574" t="s">
        <v>3329</v>
      </c>
      <c r="G2369" s="575" t="s">
        <v>202</v>
      </c>
      <c r="H2369" s="576">
        <v>138</v>
      </c>
      <c r="I2369" s="7"/>
      <c r="J2369" s="577">
        <f>ROUND(I2369*H2369,0)</f>
        <v>0</v>
      </c>
      <c r="K2369" s="574" t="s">
        <v>203</v>
      </c>
      <c r="L2369" s="493"/>
      <c r="M2369" s="578" t="s">
        <v>5</v>
      </c>
      <c r="N2369" s="579" t="s">
        <v>53</v>
      </c>
      <c r="O2369" s="494"/>
      <c r="P2369" s="580">
        <f>O2369*H2369</f>
        <v>0</v>
      </c>
      <c r="Q2369" s="580">
        <v>1.0000000000000001E-5</v>
      </c>
      <c r="R2369" s="580">
        <f>Q2369*H2369</f>
        <v>1.3800000000000002E-3</v>
      </c>
      <c r="S2369" s="580">
        <v>0</v>
      </c>
      <c r="T2369" s="581">
        <f>S2369*H2369</f>
        <v>0</v>
      </c>
      <c r="AR2369" s="482" t="s">
        <v>129</v>
      </c>
      <c r="AT2369" s="482" t="s">
        <v>199</v>
      </c>
      <c r="AU2369" s="482" t="s">
        <v>89</v>
      </c>
      <c r="AY2369" s="482" t="s">
        <v>197</v>
      </c>
      <c r="BE2369" s="582">
        <f>IF(N2369="základní",J2369,0)</f>
        <v>0</v>
      </c>
      <c r="BF2369" s="582">
        <f>IF(N2369="snížená",J2369,0)</f>
        <v>0</v>
      </c>
      <c r="BG2369" s="582">
        <f>IF(N2369="zákl. přenesená",J2369,0)</f>
        <v>0</v>
      </c>
      <c r="BH2369" s="582">
        <f>IF(N2369="sníž. přenesená",J2369,0)</f>
        <v>0</v>
      </c>
      <c r="BI2369" s="582">
        <f>IF(N2369="nulová",J2369,0)</f>
        <v>0</v>
      </c>
      <c r="BJ2369" s="482" t="s">
        <v>11</v>
      </c>
      <c r="BK2369" s="582">
        <f>ROUND(I2369*H2369,0)</f>
        <v>0</v>
      </c>
      <c r="BL2369" s="482" t="s">
        <v>129</v>
      </c>
      <c r="BM2369" s="482" t="s">
        <v>3330</v>
      </c>
    </row>
    <row r="2370" spans="2:65" s="599" customFormat="1">
      <c r="B2370" s="598"/>
      <c r="D2370" s="594" t="s">
        <v>205</v>
      </c>
      <c r="E2370" s="600" t="s">
        <v>5</v>
      </c>
      <c r="F2370" s="601" t="s">
        <v>3331</v>
      </c>
      <c r="H2370" s="600" t="s">
        <v>5</v>
      </c>
      <c r="L2370" s="598"/>
      <c r="M2370" s="602"/>
      <c r="N2370" s="603"/>
      <c r="O2370" s="603"/>
      <c r="P2370" s="603"/>
      <c r="Q2370" s="603"/>
      <c r="R2370" s="603"/>
      <c r="S2370" s="603"/>
      <c r="T2370" s="604"/>
      <c r="AT2370" s="600" t="s">
        <v>205</v>
      </c>
      <c r="AU2370" s="600" t="s">
        <v>89</v>
      </c>
      <c r="AV2370" s="599" t="s">
        <v>11</v>
      </c>
      <c r="AW2370" s="599" t="s">
        <v>43</v>
      </c>
      <c r="AX2370" s="599" t="s">
        <v>82</v>
      </c>
      <c r="AY2370" s="600" t="s">
        <v>197</v>
      </c>
    </row>
    <row r="2371" spans="2:65" s="606" customFormat="1">
      <c r="B2371" s="605"/>
      <c r="D2371" s="594" t="s">
        <v>205</v>
      </c>
      <c r="E2371" s="607" t="s">
        <v>5</v>
      </c>
      <c r="F2371" s="608" t="s">
        <v>3332</v>
      </c>
      <c r="H2371" s="609">
        <v>138</v>
      </c>
      <c r="L2371" s="605"/>
      <c r="M2371" s="610"/>
      <c r="N2371" s="611"/>
      <c r="O2371" s="611"/>
      <c r="P2371" s="611"/>
      <c r="Q2371" s="611"/>
      <c r="R2371" s="611"/>
      <c r="S2371" s="611"/>
      <c r="T2371" s="612"/>
      <c r="AT2371" s="607" t="s">
        <v>205</v>
      </c>
      <c r="AU2371" s="607" t="s">
        <v>89</v>
      </c>
      <c r="AV2371" s="606" t="s">
        <v>89</v>
      </c>
      <c r="AW2371" s="606" t="s">
        <v>43</v>
      </c>
      <c r="AX2371" s="606" t="s">
        <v>82</v>
      </c>
      <c r="AY2371" s="607" t="s">
        <v>197</v>
      </c>
    </row>
    <row r="2372" spans="2:65" s="614" customFormat="1">
      <c r="B2372" s="613"/>
      <c r="D2372" s="594" t="s">
        <v>205</v>
      </c>
      <c r="E2372" s="615" t="s">
        <v>5</v>
      </c>
      <c r="F2372" s="616" t="s">
        <v>210</v>
      </c>
      <c r="H2372" s="617">
        <v>138</v>
      </c>
      <c r="L2372" s="613"/>
      <c r="M2372" s="618"/>
      <c r="N2372" s="619"/>
      <c r="O2372" s="619"/>
      <c r="P2372" s="619"/>
      <c r="Q2372" s="619"/>
      <c r="R2372" s="619"/>
      <c r="S2372" s="619"/>
      <c r="T2372" s="620"/>
      <c r="AT2372" s="615" t="s">
        <v>205</v>
      </c>
      <c r="AU2372" s="615" t="s">
        <v>89</v>
      </c>
      <c r="AV2372" s="614" t="s">
        <v>129</v>
      </c>
      <c r="AW2372" s="614" t="s">
        <v>43</v>
      </c>
      <c r="AX2372" s="614" t="s">
        <v>11</v>
      </c>
      <c r="AY2372" s="615" t="s">
        <v>197</v>
      </c>
    </row>
    <row r="2373" spans="2:65" s="492" customFormat="1" ht="25.5" customHeight="1">
      <c r="B2373" s="493"/>
      <c r="C2373" s="572" t="s">
        <v>3333</v>
      </c>
      <c r="D2373" s="572" t="s">
        <v>199</v>
      </c>
      <c r="E2373" s="573" t="s">
        <v>3334</v>
      </c>
      <c r="F2373" s="574" t="s">
        <v>3335</v>
      </c>
      <c r="G2373" s="575" t="s">
        <v>202</v>
      </c>
      <c r="H2373" s="576">
        <v>12</v>
      </c>
      <c r="I2373" s="7"/>
      <c r="J2373" s="577">
        <f>ROUND(I2373*H2373,0)</f>
        <v>0</v>
      </c>
      <c r="K2373" s="574" t="s">
        <v>203</v>
      </c>
      <c r="L2373" s="493"/>
      <c r="M2373" s="578" t="s">
        <v>5</v>
      </c>
      <c r="N2373" s="579" t="s">
        <v>53</v>
      </c>
      <c r="O2373" s="494"/>
      <c r="P2373" s="580">
        <f>O2373*H2373</f>
        <v>0</v>
      </c>
      <c r="Q2373" s="580">
        <v>2.0000000000000002E-5</v>
      </c>
      <c r="R2373" s="580">
        <f>Q2373*H2373</f>
        <v>2.4000000000000003E-4</v>
      </c>
      <c r="S2373" s="580">
        <v>0</v>
      </c>
      <c r="T2373" s="581">
        <f>S2373*H2373</f>
        <v>0</v>
      </c>
      <c r="AR2373" s="482" t="s">
        <v>129</v>
      </c>
      <c r="AT2373" s="482" t="s">
        <v>199</v>
      </c>
      <c r="AU2373" s="482" t="s">
        <v>89</v>
      </c>
      <c r="AY2373" s="482" t="s">
        <v>197</v>
      </c>
      <c r="BE2373" s="582">
        <f>IF(N2373="základní",J2373,0)</f>
        <v>0</v>
      </c>
      <c r="BF2373" s="582">
        <f>IF(N2373="snížená",J2373,0)</f>
        <v>0</v>
      </c>
      <c r="BG2373" s="582">
        <f>IF(N2373="zákl. přenesená",J2373,0)</f>
        <v>0</v>
      </c>
      <c r="BH2373" s="582">
        <f>IF(N2373="sníž. přenesená",J2373,0)</f>
        <v>0</v>
      </c>
      <c r="BI2373" s="582">
        <f>IF(N2373="nulová",J2373,0)</f>
        <v>0</v>
      </c>
      <c r="BJ2373" s="482" t="s">
        <v>11</v>
      </c>
      <c r="BK2373" s="582">
        <f>ROUND(I2373*H2373,0)</f>
        <v>0</v>
      </c>
      <c r="BL2373" s="482" t="s">
        <v>129</v>
      </c>
      <c r="BM2373" s="482" t="s">
        <v>3336</v>
      </c>
    </row>
    <row r="2374" spans="2:65" s="599" customFormat="1">
      <c r="B2374" s="598"/>
      <c r="D2374" s="594" t="s">
        <v>205</v>
      </c>
      <c r="E2374" s="600" t="s">
        <v>5</v>
      </c>
      <c r="F2374" s="601" t="s">
        <v>2103</v>
      </c>
      <c r="H2374" s="600" t="s">
        <v>5</v>
      </c>
      <c r="L2374" s="598"/>
      <c r="M2374" s="602"/>
      <c r="N2374" s="603"/>
      <c r="O2374" s="603"/>
      <c r="P2374" s="603"/>
      <c r="Q2374" s="603"/>
      <c r="R2374" s="603"/>
      <c r="S2374" s="603"/>
      <c r="T2374" s="604"/>
      <c r="AT2374" s="600" t="s">
        <v>205</v>
      </c>
      <c r="AU2374" s="600" t="s">
        <v>89</v>
      </c>
      <c r="AV2374" s="599" t="s">
        <v>11</v>
      </c>
      <c r="AW2374" s="599" t="s">
        <v>43</v>
      </c>
      <c r="AX2374" s="599" t="s">
        <v>82</v>
      </c>
      <c r="AY2374" s="600" t="s">
        <v>197</v>
      </c>
    </row>
    <row r="2375" spans="2:65" s="599" customFormat="1">
      <c r="B2375" s="598"/>
      <c r="D2375" s="594" t="s">
        <v>205</v>
      </c>
      <c r="E2375" s="600" t="s">
        <v>5</v>
      </c>
      <c r="F2375" s="601" t="s">
        <v>2126</v>
      </c>
      <c r="H2375" s="600" t="s">
        <v>5</v>
      </c>
      <c r="L2375" s="598"/>
      <c r="M2375" s="602"/>
      <c r="N2375" s="603"/>
      <c r="O2375" s="603"/>
      <c r="P2375" s="603"/>
      <c r="Q2375" s="603"/>
      <c r="R2375" s="603"/>
      <c r="S2375" s="603"/>
      <c r="T2375" s="604"/>
      <c r="AT2375" s="600" t="s">
        <v>205</v>
      </c>
      <c r="AU2375" s="600" t="s">
        <v>89</v>
      </c>
      <c r="AV2375" s="599" t="s">
        <v>11</v>
      </c>
      <c r="AW2375" s="599" t="s">
        <v>43</v>
      </c>
      <c r="AX2375" s="599" t="s">
        <v>82</v>
      </c>
      <c r="AY2375" s="600" t="s">
        <v>197</v>
      </c>
    </row>
    <row r="2376" spans="2:65" s="606" customFormat="1">
      <c r="B2376" s="605"/>
      <c r="D2376" s="594" t="s">
        <v>205</v>
      </c>
      <c r="E2376" s="607" t="s">
        <v>5</v>
      </c>
      <c r="F2376" s="608" t="s">
        <v>3337</v>
      </c>
      <c r="H2376" s="609">
        <v>12</v>
      </c>
      <c r="L2376" s="605"/>
      <c r="M2376" s="610"/>
      <c r="N2376" s="611"/>
      <c r="O2376" s="611"/>
      <c r="P2376" s="611"/>
      <c r="Q2376" s="611"/>
      <c r="R2376" s="611"/>
      <c r="S2376" s="611"/>
      <c r="T2376" s="612"/>
      <c r="AT2376" s="607" t="s">
        <v>205</v>
      </c>
      <c r="AU2376" s="607" t="s">
        <v>89</v>
      </c>
      <c r="AV2376" s="606" t="s">
        <v>89</v>
      </c>
      <c r="AW2376" s="606" t="s">
        <v>43</v>
      </c>
      <c r="AX2376" s="606" t="s">
        <v>82</v>
      </c>
      <c r="AY2376" s="607" t="s">
        <v>197</v>
      </c>
    </row>
    <row r="2377" spans="2:65" s="622" customFormat="1">
      <c r="B2377" s="621"/>
      <c r="D2377" s="594" t="s">
        <v>205</v>
      </c>
      <c r="E2377" s="623" t="s">
        <v>5</v>
      </c>
      <c r="F2377" s="624" t="s">
        <v>2129</v>
      </c>
      <c r="H2377" s="625">
        <v>12</v>
      </c>
      <c r="L2377" s="621"/>
      <c r="M2377" s="626"/>
      <c r="N2377" s="627"/>
      <c r="O2377" s="627"/>
      <c r="P2377" s="627"/>
      <c r="Q2377" s="627"/>
      <c r="R2377" s="627"/>
      <c r="S2377" s="627"/>
      <c r="T2377" s="628"/>
      <c r="AT2377" s="623" t="s">
        <v>205</v>
      </c>
      <c r="AU2377" s="623" t="s">
        <v>89</v>
      </c>
      <c r="AV2377" s="622" t="s">
        <v>114</v>
      </c>
      <c r="AW2377" s="622" t="s">
        <v>43</v>
      </c>
      <c r="AX2377" s="622" t="s">
        <v>82</v>
      </c>
      <c r="AY2377" s="623" t="s">
        <v>197</v>
      </c>
    </row>
    <row r="2378" spans="2:65" s="614" customFormat="1">
      <c r="B2378" s="613"/>
      <c r="D2378" s="594" t="s">
        <v>205</v>
      </c>
      <c r="E2378" s="615" t="s">
        <v>5</v>
      </c>
      <c r="F2378" s="616" t="s">
        <v>210</v>
      </c>
      <c r="H2378" s="617">
        <v>12</v>
      </c>
      <c r="L2378" s="613"/>
      <c r="M2378" s="618"/>
      <c r="N2378" s="619"/>
      <c r="O2378" s="619"/>
      <c r="P2378" s="619"/>
      <c r="Q2378" s="619"/>
      <c r="R2378" s="619"/>
      <c r="S2378" s="619"/>
      <c r="T2378" s="620"/>
      <c r="AT2378" s="615" t="s">
        <v>205</v>
      </c>
      <c r="AU2378" s="615" t="s">
        <v>89</v>
      </c>
      <c r="AV2378" s="614" t="s">
        <v>129</v>
      </c>
      <c r="AW2378" s="614" t="s">
        <v>43</v>
      </c>
      <c r="AX2378" s="614" t="s">
        <v>11</v>
      </c>
      <c r="AY2378" s="615" t="s">
        <v>197</v>
      </c>
    </row>
    <row r="2379" spans="2:65" s="492" customFormat="1" ht="25.5" customHeight="1">
      <c r="B2379" s="493"/>
      <c r="C2379" s="572" t="s">
        <v>3338</v>
      </c>
      <c r="D2379" s="572" t="s">
        <v>199</v>
      </c>
      <c r="E2379" s="573" t="s">
        <v>3339</v>
      </c>
      <c r="F2379" s="574" t="s">
        <v>3340</v>
      </c>
      <c r="G2379" s="575" t="s">
        <v>202</v>
      </c>
      <c r="H2379" s="576">
        <v>138</v>
      </c>
      <c r="I2379" s="7"/>
      <c r="J2379" s="577">
        <f>ROUND(I2379*H2379,0)</f>
        <v>0</v>
      </c>
      <c r="K2379" s="574" t="s">
        <v>203</v>
      </c>
      <c r="L2379" s="493"/>
      <c r="M2379" s="578" t="s">
        <v>5</v>
      </c>
      <c r="N2379" s="579" t="s">
        <v>53</v>
      </c>
      <c r="O2379" s="494"/>
      <c r="P2379" s="580">
        <f>O2379*H2379</f>
        <v>0</v>
      </c>
      <c r="Q2379" s="580">
        <v>2.4000000000000001E-4</v>
      </c>
      <c r="R2379" s="580">
        <f>Q2379*H2379</f>
        <v>3.3120000000000004E-2</v>
      </c>
      <c r="S2379" s="580">
        <v>0</v>
      </c>
      <c r="T2379" s="581">
        <f>S2379*H2379</f>
        <v>0</v>
      </c>
      <c r="AR2379" s="482" t="s">
        <v>129</v>
      </c>
      <c r="AT2379" s="482" t="s">
        <v>199</v>
      </c>
      <c r="AU2379" s="482" t="s">
        <v>89</v>
      </c>
      <c r="AY2379" s="482" t="s">
        <v>197</v>
      </c>
      <c r="BE2379" s="582">
        <f>IF(N2379="základní",J2379,0)</f>
        <v>0</v>
      </c>
      <c r="BF2379" s="582">
        <f>IF(N2379="snížená",J2379,0)</f>
        <v>0</v>
      </c>
      <c r="BG2379" s="582">
        <f>IF(N2379="zákl. přenesená",J2379,0)</f>
        <v>0</v>
      </c>
      <c r="BH2379" s="582">
        <f>IF(N2379="sníž. přenesená",J2379,0)</f>
        <v>0</v>
      </c>
      <c r="BI2379" s="582">
        <f>IF(N2379="nulová",J2379,0)</f>
        <v>0</v>
      </c>
      <c r="BJ2379" s="482" t="s">
        <v>11</v>
      </c>
      <c r="BK2379" s="582">
        <f>ROUND(I2379*H2379,0)</f>
        <v>0</v>
      </c>
      <c r="BL2379" s="482" t="s">
        <v>129</v>
      </c>
      <c r="BM2379" s="482" t="s">
        <v>3341</v>
      </c>
    </row>
    <row r="2380" spans="2:65" s="599" customFormat="1">
      <c r="B2380" s="598"/>
      <c r="D2380" s="594" t="s">
        <v>205</v>
      </c>
      <c r="E2380" s="600" t="s">
        <v>5</v>
      </c>
      <c r="F2380" s="601" t="s">
        <v>3331</v>
      </c>
      <c r="H2380" s="600" t="s">
        <v>5</v>
      </c>
      <c r="L2380" s="598"/>
      <c r="M2380" s="602"/>
      <c r="N2380" s="603"/>
      <c r="O2380" s="603"/>
      <c r="P2380" s="603"/>
      <c r="Q2380" s="603"/>
      <c r="R2380" s="603"/>
      <c r="S2380" s="603"/>
      <c r="T2380" s="604"/>
      <c r="AT2380" s="600" t="s">
        <v>205</v>
      </c>
      <c r="AU2380" s="600" t="s">
        <v>89</v>
      </c>
      <c r="AV2380" s="599" t="s">
        <v>11</v>
      </c>
      <c r="AW2380" s="599" t="s">
        <v>43</v>
      </c>
      <c r="AX2380" s="599" t="s">
        <v>82</v>
      </c>
      <c r="AY2380" s="600" t="s">
        <v>197</v>
      </c>
    </row>
    <row r="2381" spans="2:65" s="606" customFormat="1">
      <c r="B2381" s="605"/>
      <c r="D2381" s="594" t="s">
        <v>205</v>
      </c>
      <c r="E2381" s="607" t="s">
        <v>5</v>
      </c>
      <c r="F2381" s="608" t="s">
        <v>3332</v>
      </c>
      <c r="H2381" s="609">
        <v>138</v>
      </c>
      <c r="L2381" s="605"/>
      <c r="M2381" s="610"/>
      <c r="N2381" s="611"/>
      <c r="O2381" s="611"/>
      <c r="P2381" s="611"/>
      <c r="Q2381" s="611"/>
      <c r="R2381" s="611"/>
      <c r="S2381" s="611"/>
      <c r="T2381" s="612"/>
      <c r="AT2381" s="607" t="s">
        <v>205</v>
      </c>
      <c r="AU2381" s="607" t="s">
        <v>89</v>
      </c>
      <c r="AV2381" s="606" t="s">
        <v>89</v>
      </c>
      <c r="AW2381" s="606" t="s">
        <v>43</v>
      </c>
      <c r="AX2381" s="606" t="s">
        <v>82</v>
      </c>
      <c r="AY2381" s="607" t="s">
        <v>197</v>
      </c>
    </row>
    <row r="2382" spans="2:65" s="614" customFormat="1">
      <c r="B2382" s="613"/>
      <c r="D2382" s="594" t="s">
        <v>205</v>
      </c>
      <c r="E2382" s="615" t="s">
        <v>5</v>
      </c>
      <c r="F2382" s="616" t="s">
        <v>210</v>
      </c>
      <c r="H2382" s="617">
        <v>138</v>
      </c>
      <c r="L2382" s="613"/>
      <c r="M2382" s="618"/>
      <c r="N2382" s="619"/>
      <c r="O2382" s="619"/>
      <c r="P2382" s="619"/>
      <c r="Q2382" s="619"/>
      <c r="R2382" s="619"/>
      <c r="S2382" s="619"/>
      <c r="T2382" s="620"/>
      <c r="AT2382" s="615" t="s">
        <v>205</v>
      </c>
      <c r="AU2382" s="615" t="s">
        <v>89</v>
      </c>
      <c r="AV2382" s="614" t="s">
        <v>129</v>
      </c>
      <c r="AW2382" s="614" t="s">
        <v>43</v>
      </c>
      <c r="AX2382" s="614" t="s">
        <v>11</v>
      </c>
      <c r="AY2382" s="615" t="s">
        <v>197</v>
      </c>
    </row>
    <row r="2383" spans="2:65" s="492" customFormat="1" ht="25.5" customHeight="1">
      <c r="B2383" s="493"/>
      <c r="C2383" s="572" t="s">
        <v>3342</v>
      </c>
      <c r="D2383" s="572" t="s">
        <v>199</v>
      </c>
      <c r="E2383" s="573" t="s">
        <v>3343</v>
      </c>
      <c r="F2383" s="574" t="s">
        <v>3344</v>
      </c>
      <c r="G2383" s="575" t="s">
        <v>202</v>
      </c>
      <c r="H2383" s="576">
        <v>12</v>
      </c>
      <c r="I2383" s="7"/>
      <c r="J2383" s="577">
        <f>ROUND(I2383*H2383,0)</f>
        <v>0</v>
      </c>
      <c r="K2383" s="574" t="s">
        <v>203</v>
      </c>
      <c r="L2383" s="493"/>
      <c r="M2383" s="578" t="s">
        <v>5</v>
      </c>
      <c r="N2383" s="579" t="s">
        <v>53</v>
      </c>
      <c r="O2383" s="494"/>
      <c r="P2383" s="580">
        <f>O2383*H2383</f>
        <v>0</v>
      </c>
      <c r="Q2383" s="580">
        <v>2.9E-4</v>
      </c>
      <c r="R2383" s="580">
        <f>Q2383*H2383</f>
        <v>3.48E-3</v>
      </c>
      <c r="S2383" s="580">
        <v>0</v>
      </c>
      <c r="T2383" s="581">
        <f>S2383*H2383</f>
        <v>0</v>
      </c>
      <c r="AR2383" s="482" t="s">
        <v>129</v>
      </c>
      <c r="AT2383" s="482" t="s">
        <v>199</v>
      </c>
      <c r="AU2383" s="482" t="s">
        <v>89</v>
      </c>
      <c r="AY2383" s="482" t="s">
        <v>197</v>
      </c>
      <c r="BE2383" s="582">
        <f>IF(N2383="základní",J2383,0)</f>
        <v>0</v>
      </c>
      <c r="BF2383" s="582">
        <f>IF(N2383="snížená",J2383,0)</f>
        <v>0</v>
      </c>
      <c r="BG2383" s="582">
        <f>IF(N2383="zákl. přenesená",J2383,0)</f>
        <v>0</v>
      </c>
      <c r="BH2383" s="582">
        <f>IF(N2383="sníž. přenesená",J2383,0)</f>
        <v>0</v>
      </c>
      <c r="BI2383" s="582">
        <f>IF(N2383="nulová",J2383,0)</f>
        <v>0</v>
      </c>
      <c r="BJ2383" s="482" t="s">
        <v>11</v>
      </c>
      <c r="BK2383" s="582">
        <f>ROUND(I2383*H2383,0)</f>
        <v>0</v>
      </c>
      <c r="BL2383" s="482" t="s">
        <v>129</v>
      </c>
      <c r="BM2383" s="482" t="s">
        <v>3345</v>
      </c>
    </row>
    <row r="2384" spans="2:65" s="599" customFormat="1">
      <c r="B2384" s="598"/>
      <c r="D2384" s="594" t="s">
        <v>205</v>
      </c>
      <c r="E2384" s="600" t="s">
        <v>5</v>
      </c>
      <c r="F2384" s="601" t="s">
        <v>2103</v>
      </c>
      <c r="H2384" s="600" t="s">
        <v>5</v>
      </c>
      <c r="L2384" s="598"/>
      <c r="M2384" s="602"/>
      <c r="N2384" s="603"/>
      <c r="O2384" s="603"/>
      <c r="P2384" s="603"/>
      <c r="Q2384" s="603"/>
      <c r="R2384" s="603"/>
      <c r="S2384" s="603"/>
      <c r="T2384" s="604"/>
      <c r="AT2384" s="600" t="s">
        <v>205</v>
      </c>
      <c r="AU2384" s="600" t="s">
        <v>89</v>
      </c>
      <c r="AV2384" s="599" t="s">
        <v>11</v>
      </c>
      <c r="AW2384" s="599" t="s">
        <v>43</v>
      </c>
      <c r="AX2384" s="599" t="s">
        <v>82</v>
      </c>
      <c r="AY2384" s="600" t="s">
        <v>197</v>
      </c>
    </row>
    <row r="2385" spans="2:65" s="599" customFormat="1">
      <c r="B2385" s="598"/>
      <c r="D2385" s="594" t="s">
        <v>205</v>
      </c>
      <c r="E2385" s="600" t="s">
        <v>5</v>
      </c>
      <c r="F2385" s="601" t="s">
        <v>2126</v>
      </c>
      <c r="H2385" s="600" t="s">
        <v>5</v>
      </c>
      <c r="L2385" s="598"/>
      <c r="M2385" s="602"/>
      <c r="N2385" s="603"/>
      <c r="O2385" s="603"/>
      <c r="P2385" s="603"/>
      <c r="Q2385" s="603"/>
      <c r="R2385" s="603"/>
      <c r="S2385" s="603"/>
      <c r="T2385" s="604"/>
      <c r="AT2385" s="600" t="s">
        <v>205</v>
      </c>
      <c r="AU2385" s="600" t="s">
        <v>89</v>
      </c>
      <c r="AV2385" s="599" t="s">
        <v>11</v>
      </c>
      <c r="AW2385" s="599" t="s">
        <v>43</v>
      </c>
      <c r="AX2385" s="599" t="s">
        <v>82</v>
      </c>
      <c r="AY2385" s="600" t="s">
        <v>197</v>
      </c>
    </row>
    <row r="2386" spans="2:65" s="606" customFormat="1">
      <c r="B2386" s="605"/>
      <c r="D2386" s="594" t="s">
        <v>205</v>
      </c>
      <c r="E2386" s="607" t="s">
        <v>5</v>
      </c>
      <c r="F2386" s="608" t="s">
        <v>3337</v>
      </c>
      <c r="H2386" s="609">
        <v>12</v>
      </c>
      <c r="L2386" s="605"/>
      <c r="M2386" s="610"/>
      <c r="N2386" s="611"/>
      <c r="O2386" s="611"/>
      <c r="P2386" s="611"/>
      <c r="Q2386" s="611"/>
      <c r="R2386" s="611"/>
      <c r="S2386" s="611"/>
      <c r="T2386" s="612"/>
      <c r="AT2386" s="607" t="s">
        <v>205</v>
      </c>
      <c r="AU2386" s="607" t="s">
        <v>89</v>
      </c>
      <c r="AV2386" s="606" t="s">
        <v>89</v>
      </c>
      <c r="AW2386" s="606" t="s">
        <v>43</v>
      </c>
      <c r="AX2386" s="606" t="s">
        <v>82</v>
      </c>
      <c r="AY2386" s="607" t="s">
        <v>197</v>
      </c>
    </row>
    <row r="2387" spans="2:65" s="622" customFormat="1">
      <c r="B2387" s="621"/>
      <c r="D2387" s="594" t="s">
        <v>205</v>
      </c>
      <c r="E2387" s="623" t="s">
        <v>5</v>
      </c>
      <c r="F2387" s="624" t="s">
        <v>2129</v>
      </c>
      <c r="H2387" s="625">
        <v>12</v>
      </c>
      <c r="L2387" s="621"/>
      <c r="M2387" s="626"/>
      <c r="N2387" s="627"/>
      <c r="O2387" s="627"/>
      <c r="P2387" s="627"/>
      <c r="Q2387" s="627"/>
      <c r="R2387" s="627"/>
      <c r="S2387" s="627"/>
      <c r="T2387" s="628"/>
      <c r="AT2387" s="623" t="s">
        <v>205</v>
      </c>
      <c r="AU2387" s="623" t="s">
        <v>89</v>
      </c>
      <c r="AV2387" s="622" t="s">
        <v>114</v>
      </c>
      <c r="AW2387" s="622" t="s">
        <v>43</v>
      </c>
      <c r="AX2387" s="622" t="s">
        <v>82</v>
      </c>
      <c r="AY2387" s="623" t="s">
        <v>197</v>
      </c>
    </row>
    <row r="2388" spans="2:65" s="614" customFormat="1">
      <c r="B2388" s="613"/>
      <c r="D2388" s="594" t="s">
        <v>205</v>
      </c>
      <c r="E2388" s="615" t="s">
        <v>5</v>
      </c>
      <c r="F2388" s="616" t="s">
        <v>210</v>
      </c>
      <c r="H2388" s="617">
        <v>12</v>
      </c>
      <c r="L2388" s="613"/>
      <c r="M2388" s="618"/>
      <c r="N2388" s="619"/>
      <c r="O2388" s="619"/>
      <c r="P2388" s="619"/>
      <c r="Q2388" s="619"/>
      <c r="R2388" s="619"/>
      <c r="S2388" s="619"/>
      <c r="T2388" s="620"/>
      <c r="AT2388" s="615" t="s">
        <v>205</v>
      </c>
      <c r="AU2388" s="615" t="s">
        <v>89</v>
      </c>
      <c r="AV2388" s="614" t="s">
        <v>129</v>
      </c>
      <c r="AW2388" s="614" t="s">
        <v>43</v>
      </c>
      <c r="AX2388" s="614" t="s">
        <v>11</v>
      </c>
      <c r="AY2388" s="615" t="s">
        <v>197</v>
      </c>
    </row>
    <row r="2389" spans="2:65" s="492" customFormat="1" ht="25.5" customHeight="1">
      <c r="B2389" s="493"/>
      <c r="C2389" s="572" t="s">
        <v>3346</v>
      </c>
      <c r="D2389" s="572" t="s">
        <v>199</v>
      </c>
      <c r="E2389" s="573" t="s">
        <v>3347</v>
      </c>
      <c r="F2389" s="574" t="s">
        <v>3348</v>
      </c>
      <c r="G2389" s="575" t="s">
        <v>213</v>
      </c>
      <c r="H2389" s="576">
        <v>1.1839999999999999</v>
      </c>
      <c r="I2389" s="7"/>
      <c r="J2389" s="577">
        <f>ROUND(I2389*H2389,0)</f>
        <v>0</v>
      </c>
      <c r="K2389" s="574" t="s">
        <v>203</v>
      </c>
      <c r="L2389" s="493"/>
      <c r="M2389" s="578" t="s">
        <v>5</v>
      </c>
      <c r="N2389" s="579" t="s">
        <v>53</v>
      </c>
      <c r="O2389" s="494"/>
      <c r="P2389" s="580">
        <f>O2389*H2389</f>
        <v>0</v>
      </c>
      <c r="Q2389" s="580">
        <v>0</v>
      </c>
      <c r="R2389" s="580">
        <f>Q2389*H2389</f>
        <v>0</v>
      </c>
      <c r="S2389" s="580">
        <v>2.4</v>
      </c>
      <c r="T2389" s="581">
        <f>S2389*H2389</f>
        <v>2.8415999999999997</v>
      </c>
      <c r="AR2389" s="482" t="s">
        <v>129</v>
      </c>
      <c r="AT2389" s="482" t="s">
        <v>199</v>
      </c>
      <c r="AU2389" s="482" t="s">
        <v>89</v>
      </c>
      <c r="AY2389" s="482" t="s">
        <v>197</v>
      </c>
      <c r="BE2389" s="582">
        <f>IF(N2389="základní",J2389,0)</f>
        <v>0</v>
      </c>
      <c r="BF2389" s="582">
        <f>IF(N2389="snížená",J2389,0)</f>
        <v>0</v>
      </c>
      <c r="BG2389" s="582">
        <f>IF(N2389="zákl. přenesená",J2389,0)</f>
        <v>0</v>
      </c>
      <c r="BH2389" s="582">
        <f>IF(N2389="sníž. přenesená",J2389,0)</f>
        <v>0</v>
      </c>
      <c r="BI2389" s="582">
        <f>IF(N2389="nulová",J2389,0)</f>
        <v>0</v>
      </c>
      <c r="BJ2389" s="482" t="s">
        <v>11</v>
      </c>
      <c r="BK2389" s="582">
        <f>ROUND(I2389*H2389,0)</f>
        <v>0</v>
      </c>
      <c r="BL2389" s="482" t="s">
        <v>129</v>
      </c>
      <c r="BM2389" s="482" t="s">
        <v>3349</v>
      </c>
    </row>
    <row r="2390" spans="2:65" s="599" customFormat="1">
      <c r="B2390" s="598"/>
      <c r="D2390" s="594" t="s">
        <v>205</v>
      </c>
      <c r="E2390" s="600" t="s">
        <v>5</v>
      </c>
      <c r="F2390" s="601" t="s">
        <v>3350</v>
      </c>
      <c r="H2390" s="600" t="s">
        <v>5</v>
      </c>
      <c r="L2390" s="598"/>
      <c r="M2390" s="602"/>
      <c r="N2390" s="603"/>
      <c r="O2390" s="603"/>
      <c r="P2390" s="603"/>
      <c r="Q2390" s="603"/>
      <c r="R2390" s="603"/>
      <c r="S2390" s="603"/>
      <c r="T2390" s="604"/>
      <c r="AT2390" s="600" t="s">
        <v>205</v>
      </c>
      <c r="AU2390" s="600" t="s">
        <v>89</v>
      </c>
      <c r="AV2390" s="599" t="s">
        <v>11</v>
      </c>
      <c r="AW2390" s="599" t="s">
        <v>43</v>
      </c>
      <c r="AX2390" s="599" t="s">
        <v>82</v>
      </c>
      <c r="AY2390" s="600" t="s">
        <v>197</v>
      </c>
    </row>
    <row r="2391" spans="2:65" s="599" customFormat="1">
      <c r="B2391" s="598"/>
      <c r="D2391" s="594" t="s">
        <v>205</v>
      </c>
      <c r="E2391" s="600" t="s">
        <v>5</v>
      </c>
      <c r="F2391" s="601" t="s">
        <v>223</v>
      </c>
      <c r="H2391" s="600" t="s">
        <v>5</v>
      </c>
      <c r="L2391" s="598"/>
      <c r="M2391" s="602"/>
      <c r="N2391" s="603"/>
      <c r="O2391" s="603"/>
      <c r="P2391" s="603"/>
      <c r="Q2391" s="603"/>
      <c r="R2391" s="603"/>
      <c r="S2391" s="603"/>
      <c r="T2391" s="604"/>
      <c r="AT2391" s="600" t="s">
        <v>205</v>
      </c>
      <c r="AU2391" s="600" t="s">
        <v>89</v>
      </c>
      <c r="AV2391" s="599" t="s">
        <v>11</v>
      </c>
      <c r="AW2391" s="599" t="s">
        <v>43</v>
      </c>
      <c r="AX2391" s="599" t="s">
        <v>82</v>
      </c>
      <c r="AY2391" s="600" t="s">
        <v>197</v>
      </c>
    </row>
    <row r="2392" spans="2:65" s="599" customFormat="1">
      <c r="B2392" s="598"/>
      <c r="D2392" s="594" t="s">
        <v>205</v>
      </c>
      <c r="E2392" s="600" t="s">
        <v>5</v>
      </c>
      <c r="F2392" s="601" t="s">
        <v>3351</v>
      </c>
      <c r="H2392" s="600" t="s">
        <v>5</v>
      </c>
      <c r="L2392" s="598"/>
      <c r="M2392" s="602"/>
      <c r="N2392" s="603"/>
      <c r="O2392" s="603"/>
      <c r="P2392" s="603"/>
      <c r="Q2392" s="603"/>
      <c r="R2392" s="603"/>
      <c r="S2392" s="603"/>
      <c r="T2392" s="604"/>
      <c r="AT2392" s="600" t="s">
        <v>205</v>
      </c>
      <c r="AU2392" s="600" t="s">
        <v>89</v>
      </c>
      <c r="AV2392" s="599" t="s">
        <v>11</v>
      </c>
      <c r="AW2392" s="599" t="s">
        <v>43</v>
      </c>
      <c r="AX2392" s="599" t="s">
        <v>82</v>
      </c>
      <c r="AY2392" s="600" t="s">
        <v>197</v>
      </c>
    </row>
    <row r="2393" spans="2:65" s="606" customFormat="1">
      <c r="B2393" s="605"/>
      <c r="D2393" s="594" t="s">
        <v>205</v>
      </c>
      <c r="E2393" s="607" t="s">
        <v>5</v>
      </c>
      <c r="F2393" s="608" t="s">
        <v>3352</v>
      </c>
      <c r="H2393" s="609">
        <v>1.1839999999999999</v>
      </c>
      <c r="L2393" s="605"/>
      <c r="M2393" s="610"/>
      <c r="N2393" s="611"/>
      <c r="O2393" s="611"/>
      <c r="P2393" s="611"/>
      <c r="Q2393" s="611"/>
      <c r="R2393" s="611"/>
      <c r="S2393" s="611"/>
      <c r="T2393" s="612"/>
      <c r="AT2393" s="607" t="s">
        <v>205</v>
      </c>
      <c r="AU2393" s="607" t="s">
        <v>89</v>
      </c>
      <c r="AV2393" s="606" t="s">
        <v>89</v>
      </c>
      <c r="AW2393" s="606" t="s">
        <v>43</v>
      </c>
      <c r="AX2393" s="606" t="s">
        <v>82</v>
      </c>
      <c r="AY2393" s="607" t="s">
        <v>197</v>
      </c>
    </row>
    <row r="2394" spans="2:65" s="622" customFormat="1">
      <c r="B2394" s="621"/>
      <c r="D2394" s="594" t="s">
        <v>205</v>
      </c>
      <c r="E2394" s="623" t="s">
        <v>5</v>
      </c>
      <c r="F2394" s="624" t="s">
        <v>237</v>
      </c>
      <c r="H2394" s="625">
        <v>1.1839999999999999</v>
      </c>
      <c r="L2394" s="621"/>
      <c r="M2394" s="626"/>
      <c r="N2394" s="627"/>
      <c r="O2394" s="627"/>
      <c r="P2394" s="627"/>
      <c r="Q2394" s="627"/>
      <c r="R2394" s="627"/>
      <c r="S2394" s="627"/>
      <c r="T2394" s="628"/>
      <c r="AT2394" s="623" t="s">
        <v>205</v>
      </c>
      <c r="AU2394" s="623" t="s">
        <v>89</v>
      </c>
      <c r="AV2394" s="622" t="s">
        <v>114</v>
      </c>
      <c r="AW2394" s="622" t="s">
        <v>43</v>
      </c>
      <c r="AX2394" s="622" t="s">
        <v>82</v>
      </c>
      <c r="AY2394" s="623" t="s">
        <v>197</v>
      </c>
    </row>
    <row r="2395" spans="2:65" s="614" customFormat="1">
      <c r="B2395" s="613"/>
      <c r="D2395" s="594" t="s">
        <v>205</v>
      </c>
      <c r="E2395" s="615" t="s">
        <v>5</v>
      </c>
      <c r="F2395" s="616" t="s">
        <v>210</v>
      </c>
      <c r="H2395" s="617">
        <v>1.1839999999999999</v>
      </c>
      <c r="L2395" s="613"/>
      <c r="M2395" s="618"/>
      <c r="N2395" s="619"/>
      <c r="O2395" s="619"/>
      <c r="P2395" s="619"/>
      <c r="Q2395" s="619"/>
      <c r="R2395" s="619"/>
      <c r="S2395" s="619"/>
      <c r="T2395" s="620"/>
      <c r="AT2395" s="615" t="s">
        <v>205</v>
      </c>
      <c r="AU2395" s="615" t="s">
        <v>89</v>
      </c>
      <c r="AV2395" s="614" t="s">
        <v>129</v>
      </c>
      <c r="AW2395" s="614" t="s">
        <v>43</v>
      </c>
      <c r="AX2395" s="614" t="s">
        <v>11</v>
      </c>
      <c r="AY2395" s="615" t="s">
        <v>197</v>
      </c>
    </row>
    <row r="2396" spans="2:65" s="492" customFormat="1" ht="25.5" customHeight="1">
      <c r="B2396" s="493"/>
      <c r="C2396" s="572" t="s">
        <v>3353</v>
      </c>
      <c r="D2396" s="572" t="s">
        <v>199</v>
      </c>
      <c r="E2396" s="573" t="s">
        <v>3354</v>
      </c>
      <c r="F2396" s="574" t="s">
        <v>3355</v>
      </c>
      <c r="G2396" s="575" t="s">
        <v>202</v>
      </c>
      <c r="H2396" s="576">
        <v>4</v>
      </c>
      <c r="I2396" s="7"/>
      <c r="J2396" s="577">
        <f>ROUND(I2396*H2396,0)</f>
        <v>0</v>
      </c>
      <c r="K2396" s="574" t="s">
        <v>203</v>
      </c>
      <c r="L2396" s="493"/>
      <c r="M2396" s="578" t="s">
        <v>5</v>
      </c>
      <c r="N2396" s="579" t="s">
        <v>53</v>
      </c>
      <c r="O2396" s="494"/>
      <c r="P2396" s="580">
        <f>O2396*H2396</f>
        <v>0</v>
      </c>
      <c r="Q2396" s="580">
        <v>0</v>
      </c>
      <c r="R2396" s="580">
        <f>Q2396*H2396</f>
        <v>0</v>
      </c>
      <c r="S2396" s="580">
        <v>5.3999999999999999E-2</v>
      </c>
      <c r="T2396" s="581">
        <f>S2396*H2396</f>
        <v>0.216</v>
      </c>
      <c r="AR2396" s="482" t="s">
        <v>129</v>
      </c>
      <c r="AT2396" s="482" t="s">
        <v>199</v>
      </c>
      <c r="AU2396" s="482" t="s">
        <v>89</v>
      </c>
      <c r="AY2396" s="482" t="s">
        <v>197</v>
      </c>
      <c r="BE2396" s="582">
        <f>IF(N2396="základní",J2396,0)</f>
        <v>0</v>
      </c>
      <c r="BF2396" s="582">
        <f>IF(N2396="snížená",J2396,0)</f>
        <v>0</v>
      </c>
      <c r="BG2396" s="582">
        <f>IF(N2396="zákl. přenesená",J2396,0)</f>
        <v>0</v>
      </c>
      <c r="BH2396" s="582">
        <f>IF(N2396="sníž. přenesená",J2396,0)</f>
        <v>0</v>
      </c>
      <c r="BI2396" s="582">
        <f>IF(N2396="nulová",J2396,0)</f>
        <v>0</v>
      </c>
      <c r="BJ2396" s="482" t="s">
        <v>11</v>
      </c>
      <c r="BK2396" s="582">
        <f>ROUND(I2396*H2396,0)</f>
        <v>0</v>
      </c>
      <c r="BL2396" s="482" t="s">
        <v>129</v>
      </c>
      <c r="BM2396" s="482" t="s">
        <v>3356</v>
      </c>
    </row>
    <row r="2397" spans="2:65" s="599" customFormat="1">
      <c r="B2397" s="598"/>
      <c r="D2397" s="594" t="s">
        <v>205</v>
      </c>
      <c r="E2397" s="600" t="s">
        <v>5</v>
      </c>
      <c r="F2397" s="601" t="s">
        <v>3350</v>
      </c>
      <c r="H2397" s="600" t="s">
        <v>5</v>
      </c>
      <c r="L2397" s="598"/>
      <c r="M2397" s="602"/>
      <c r="N2397" s="603"/>
      <c r="O2397" s="603"/>
      <c r="P2397" s="603"/>
      <c r="Q2397" s="603"/>
      <c r="R2397" s="603"/>
      <c r="S2397" s="603"/>
      <c r="T2397" s="604"/>
      <c r="AT2397" s="600" t="s">
        <v>205</v>
      </c>
      <c r="AU2397" s="600" t="s">
        <v>89</v>
      </c>
      <c r="AV2397" s="599" t="s">
        <v>11</v>
      </c>
      <c r="AW2397" s="599" t="s">
        <v>43</v>
      </c>
      <c r="AX2397" s="599" t="s">
        <v>82</v>
      </c>
      <c r="AY2397" s="600" t="s">
        <v>197</v>
      </c>
    </row>
    <row r="2398" spans="2:65" s="599" customFormat="1">
      <c r="B2398" s="598"/>
      <c r="D2398" s="594" t="s">
        <v>205</v>
      </c>
      <c r="E2398" s="600" t="s">
        <v>5</v>
      </c>
      <c r="F2398" s="601" t="s">
        <v>223</v>
      </c>
      <c r="H2398" s="600" t="s">
        <v>5</v>
      </c>
      <c r="L2398" s="598"/>
      <c r="M2398" s="602"/>
      <c r="N2398" s="603"/>
      <c r="O2398" s="603"/>
      <c r="P2398" s="603"/>
      <c r="Q2398" s="603"/>
      <c r="R2398" s="603"/>
      <c r="S2398" s="603"/>
      <c r="T2398" s="604"/>
      <c r="AT2398" s="600" t="s">
        <v>205</v>
      </c>
      <c r="AU2398" s="600" t="s">
        <v>89</v>
      </c>
      <c r="AV2398" s="599" t="s">
        <v>11</v>
      </c>
      <c r="AW2398" s="599" t="s">
        <v>43</v>
      </c>
      <c r="AX2398" s="599" t="s">
        <v>82</v>
      </c>
      <c r="AY2398" s="600" t="s">
        <v>197</v>
      </c>
    </row>
    <row r="2399" spans="2:65" s="599" customFormat="1">
      <c r="B2399" s="598"/>
      <c r="D2399" s="594" t="s">
        <v>205</v>
      </c>
      <c r="E2399" s="600" t="s">
        <v>5</v>
      </c>
      <c r="F2399" s="601" t="s">
        <v>3351</v>
      </c>
      <c r="H2399" s="600" t="s">
        <v>5</v>
      </c>
      <c r="L2399" s="598"/>
      <c r="M2399" s="602"/>
      <c r="N2399" s="603"/>
      <c r="O2399" s="603"/>
      <c r="P2399" s="603"/>
      <c r="Q2399" s="603"/>
      <c r="R2399" s="603"/>
      <c r="S2399" s="603"/>
      <c r="T2399" s="604"/>
      <c r="AT2399" s="600" t="s">
        <v>205</v>
      </c>
      <c r="AU2399" s="600" t="s">
        <v>89</v>
      </c>
      <c r="AV2399" s="599" t="s">
        <v>11</v>
      </c>
      <c r="AW2399" s="599" t="s">
        <v>43</v>
      </c>
      <c r="AX2399" s="599" t="s">
        <v>82</v>
      </c>
      <c r="AY2399" s="600" t="s">
        <v>197</v>
      </c>
    </row>
    <row r="2400" spans="2:65" s="606" customFormat="1">
      <c r="B2400" s="605"/>
      <c r="D2400" s="594" t="s">
        <v>205</v>
      </c>
      <c r="E2400" s="607" t="s">
        <v>5</v>
      </c>
      <c r="F2400" s="608" t="s">
        <v>902</v>
      </c>
      <c r="H2400" s="609">
        <v>4</v>
      </c>
      <c r="L2400" s="605"/>
      <c r="M2400" s="610"/>
      <c r="N2400" s="611"/>
      <c r="O2400" s="611"/>
      <c r="P2400" s="611"/>
      <c r="Q2400" s="611"/>
      <c r="R2400" s="611"/>
      <c r="S2400" s="611"/>
      <c r="T2400" s="612"/>
      <c r="AT2400" s="607" t="s">
        <v>205</v>
      </c>
      <c r="AU2400" s="607" t="s">
        <v>89</v>
      </c>
      <c r="AV2400" s="606" t="s">
        <v>89</v>
      </c>
      <c r="AW2400" s="606" t="s">
        <v>43</v>
      </c>
      <c r="AX2400" s="606" t="s">
        <v>82</v>
      </c>
      <c r="AY2400" s="607" t="s">
        <v>197</v>
      </c>
    </row>
    <row r="2401" spans="2:65" s="622" customFormat="1">
      <c r="B2401" s="621"/>
      <c r="D2401" s="594" t="s">
        <v>205</v>
      </c>
      <c r="E2401" s="623" t="s">
        <v>5</v>
      </c>
      <c r="F2401" s="624" t="s">
        <v>237</v>
      </c>
      <c r="H2401" s="625">
        <v>4</v>
      </c>
      <c r="L2401" s="621"/>
      <c r="M2401" s="626"/>
      <c r="N2401" s="627"/>
      <c r="O2401" s="627"/>
      <c r="P2401" s="627"/>
      <c r="Q2401" s="627"/>
      <c r="R2401" s="627"/>
      <c r="S2401" s="627"/>
      <c r="T2401" s="628"/>
      <c r="AT2401" s="623" t="s">
        <v>205</v>
      </c>
      <c r="AU2401" s="623" t="s">
        <v>89</v>
      </c>
      <c r="AV2401" s="622" t="s">
        <v>114</v>
      </c>
      <c r="AW2401" s="622" t="s">
        <v>43</v>
      </c>
      <c r="AX2401" s="622" t="s">
        <v>82</v>
      </c>
      <c r="AY2401" s="623" t="s">
        <v>197</v>
      </c>
    </row>
    <row r="2402" spans="2:65" s="614" customFormat="1">
      <c r="B2402" s="613"/>
      <c r="D2402" s="594" t="s">
        <v>205</v>
      </c>
      <c r="E2402" s="615" t="s">
        <v>5</v>
      </c>
      <c r="F2402" s="616" t="s">
        <v>210</v>
      </c>
      <c r="H2402" s="617">
        <v>4</v>
      </c>
      <c r="L2402" s="613"/>
      <c r="M2402" s="618"/>
      <c r="N2402" s="619"/>
      <c r="O2402" s="619"/>
      <c r="P2402" s="619"/>
      <c r="Q2402" s="619"/>
      <c r="R2402" s="619"/>
      <c r="S2402" s="619"/>
      <c r="T2402" s="620"/>
      <c r="AT2402" s="615" t="s">
        <v>205</v>
      </c>
      <c r="AU2402" s="615" t="s">
        <v>89</v>
      </c>
      <c r="AV2402" s="614" t="s">
        <v>129</v>
      </c>
      <c r="AW2402" s="614" t="s">
        <v>43</v>
      </c>
      <c r="AX2402" s="614" t="s">
        <v>11</v>
      </c>
      <c r="AY2402" s="615" t="s">
        <v>197</v>
      </c>
    </row>
    <row r="2403" spans="2:65" s="492" customFormat="1" ht="25.5" customHeight="1">
      <c r="B2403" s="493"/>
      <c r="C2403" s="572" t="s">
        <v>3357</v>
      </c>
      <c r="D2403" s="572" t="s">
        <v>199</v>
      </c>
      <c r="E2403" s="573" t="s">
        <v>3358</v>
      </c>
      <c r="F2403" s="574" t="s">
        <v>3359</v>
      </c>
      <c r="G2403" s="575" t="s">
        <v>213</v>
      </c>
      <c r="H2403" s="576">
        <v>1.665</v>
      </c>
      <c r="I2403" s="7"/>
      <c r="J2403" s="577">
        <f>ROUND(I2403*H2403,0)</f>
        <v>0</v>
      </c>
      <c r="K2403" s="574" t="s">
        <v>203</v>
      </c>
      <c r="L2403" s="493"/>
      <c r="M2403" s="578" t="s">
        <v>5</v>
      </c>
      <c r="N2403" s="579" t="s">
        <v>53</v>
      </c>
      <c r="O2403" s="494"/>
      <c r="P2403" s="580">
        <f>O2403*H2403</f>
        <v>0</v>
      </c>
      <c r="Q2403" s="580">
        <v>0</v>
      </c>
      <c r="R2403" s="580">
        <f>Q2403*H2403</f>
        <v>0</v>
      </c>
      <c r="S2403" s="580">
        <v>2.1</v>
      </c>
      <c r="T2403" s="581">
        <f>S2403*H2403</f>
        <v>3.4965000000000002</v>
      </c>
      <c r="AR2403" s="482" t="s">
        <v>129</v>
      </c>
      <c r="AT2403" s="482" t="s">
        <v>199</v>
      </c>
      <c r="AU2403" s="482" t="s">
        <v>89</v>
      </c>
      <c r="AY2403" s="482" t="s">
        <v>197</v>
      </c>
      <c r="BE2403" s="582">
        <f>IF(N2403="základní",J2403,0)</f>
        <v>0</v>
      </c>
      <c r="BF2403" s="582">
        <f>IF(N2403="snížená",J2403,0)</f>
        <v>0</v>
      </c>
      <c r="BG2403" s="582">
        <f>IF(N2403="zákl. přenesená",J2403,0)</f>
        <v>0</v>
      </c>
      <c r="BH2403" s="582">
        <f>IF(N2403="sníž. přenesená",J2403,0)</f>
        <v>0</v>
      </c>
      <c r="BI2403" s="582">
        <f>IF(N2403="nulová",J2403,0)</f>
        <v>0</v>
      </c>
      <c r="BJ2403" s="482" t="s">
        <v>11</v>
      </c>
      <c r="BK2403" s="582">
        <f>ROUND(I2403*H2403,0)</f>
        <v>0</v>
      </c>
      <c r="BL2403" s="482" t="s">
        <v>129</v>
      </c>
      <c r="BM2403" s="482" t="s">
        <v>3360</v>
      </c>
    </row>
    <row r="2404" spans="2:65" s="599" customFormat="1">
      <c r="B2404" s="598"/>
      <c r="D2404" s="594" t="s">
        <v>205</v>
      </c>
      <c r="E2404" s="600" t="s">
        <v>5</v>
      </c>
      <c r="F2404" s="601" t="s">
        <v>3350</v>
      </c>
      <c r="H2404" s="600" t="s">
        <v>5</v>
      </c>
      <c r="L2404" s="598"/>
      <c r="M2404" s="602"/>
      <c r="N2404" s="603"/>
      <c r="O2404" s="603"/>
      <c r="P2404" s="603"/>
      <c r="Q2404" s="603"/>
      <c r="R2404" s="603"/>
      <c r="S2404" s="603"/>
      <c r="T2404" s="604"/>
      <c r="AT2404" s="600" t="s">
        <v>205</v>
      </c>
      <c r="AU2404" s="600" t="s">
        <v>89</v>
      </c>
      <c r="AV2404" s="599" t="s">
        <v>11</v>
      </c>
      <c r="AW2404" s="599" t="s">
        <v>43</v>
      </c>
      <c r="AX2404" s="599" t="s">
        <v>82</v>
      </c>
      <c r="AY2404" s="600" t="s">
        <v>197</v>
      </c>
    </row>
    <row r="2405" spans="2:65" s="599" customFormat="1">
      <c r="B2405" s="598"/>
      <c r="D2405" s="594" t="s">
        <v>205</v>
      </c>
      <c r="E2405" s="600" t="s">
        <v>5</v>
      </c>
      <c r="F2405" s="601" t="s">
        <v>223</v>
      </c>
      <c r="H2405" s="600" t="s">
        <v>5</v>
      </c>
      <c r="L2405" s="598"/>
      <c r="M2405" s="602"/>
      <c r="N2405" s="603"/>
      <c r="O2405" s="603"/>
      <c r="P2405" s="603"/>
      <c r="Q2405" s="603"/>
      <c r="R2405" s="603"/>
      <c r="S2405" s="603"/>
      <c r="T2405" s="604"/>
      <c r="AT2405" s="600" t="s">
        <v>205</v>
      </c>
      <c r="AU2405" s="600" t="s">
        <v>89</v>
      </c>
      <c r="AV2405" s="599" t="s">
        <v>11</v>
      </c>
      <c r="AW2405" s="599" t="s">
        <v>43</v>
      </c>
      <c r="AX2405" s="599" t="s">
        <v>82</v>
      </c>
      <c r="AY2405" s="600" t="s">
        <v>197</v>
      </c>
    </row>
    <row r="2406" spans="2:65" s="599" customFormat="1">
      <c r="B2406" s="598"/>
      <c r="D2406" s="594" t="s">
        <v>205</v>
      </c>
      <c r="E2406" s="600" t="s">
        <v>5</v>
      </c>
      <c r="F2406" s="601" t="s">
        <v>3361</v>
      </c>
      <c r="H2406" s="600" t="s">
        <v>5</v>
      </c>
      <c r="L2406" s="598"/>
      <c r="M2406" s="602"/>
      <c r="N2406" s="603"/>
      <c r="O2406" s="603"/>
      <c r="P2406" s="603"/>
      <c r="Q2406" s="603"/>
      <c r="R2406" s="603"/>
      <c r="S2406" s="603"/>
      <c r="T2406" s="604"/>
      <c r="AT2406" s="600" t="s">
        <v>205</v>
      </c>
      <c r="AU2406" s="600" t="s">
        <v>89</v>
      </c>
      <c r="AV2406" s="599" t="s">
        <v>11</v>
      </c>
      <c r="AW2406" s="599" t="s">
        <v>43</v>
      </c>
      <c r="AX2406" s="599" t="s">
        <v>82</v>
      </c>
      <c r="AY2406" s="600" t="s">
        <v>197</v>
      </c>
    </row>
    <row r="2407" spans="2:65" s="606" customFormat="1">
      <c r="B2407" s="605"/>
      <c r="D2407" s="594" t="s">
        <v>205</v>
      </c>
      <c r="E2407" s="607" t="s">
        <v>5</v>
      </c>
      <c r="F2407" s="608" t="s">
        <v>3362</v>
      </c>
      <c r="H2407" s="609">
        <v>1.665</v>
      </c>
      <c r="L2407" s="605"/>
      <c r="M2407" s="610"/>
      <c r="N2407" s="611"/>
      <c r="O2407" s="611"/>
      <c r="P2407" s="611"/>
      <c r="Q2407" s="611"/>
      <c r="R2407" s="611"/>
      <c r="S2407" s="611"/>
      <c r="T2407" s="612"/>
      <c r="AT2407" s="607" t="s">
        <v>205</v>
      </c>
      <c r="AU2407" s="607" t="s">
        <v>89</v>
      </c>
      <c r="AV2407" s="606" t="s">
        <v>89</v>
      </c>
      <c r="AW2407" s="606" t="s">
        <v>43</v>
      </c>
      <c r="AX2407" s="606" t="s">
        <v>82</v>
      </c>
      <c r="AY2407" s="607" t="s">
        <v>197</v>
      </c>
    </row>
    <row r="2408" spans="2:65" s="622" customFormat="1">
      <c r="B2408" s="621"/>
      <c r="D2408" s="594" t="s">
        <v>205</v>
      </c>
      <c r="E2408" s="623" t="s">
        <v>5</v>
      </c>
      <c r="F2408" s="624" t="s">
        <v>237</v>
      </c>
      <c r="H2408" s="625">
        <v>1.665</v>
      </c>
      <c r="L2408" s="621"/>
      <c r="M2408" s="626"/>
      <c r="N2408" s="627"/>
      <c r="O2408" s="627"/>
      <c r="P2408" s="627"/>
      <c r="Q2408" s="627"/>
      <c r="R2408" s="627"/>
      <c r="S2408" s="627"/>
      <c r="T2408" s="628"/>
      <c r="AT2408" s="623" t="s">
        <v>205</v>
      </c>
      <c r="AU2408" s="623" t="s">
        <v>89</v>
      </c>
      <c r="AV2408" s="622" t="s">
        <v>114</v>
      </c>
      <c r="AW2408" s="622" t="s">
        <v>43</v>
      </c>
      <c r="AX2408" s="622" t="s">
        <v>82</v>
      </c>
      <c r="AY2408" s="623" t="s">
        <v>197</v>
      </c>
    </row>
    <row r="2409" spans="2:65" s="614" customFormat="1">
      <c r="B2409" s="613"/>
      <c r="D2409" s="594" t="s">
        <v>205</v>
      </c>
      <c r="E2409" s="615" t="s">
        <v>5</v>
      </c>
      <c r="F2409" s="616" t="s">
        <v>210</v>
      </c>
      <c r="H2409" s="617">
        <v>1.665</v>
      </c>
      <c r="L2409" s="613"/>
      <c r="M2409" s="618"/>
      <c r="N2409" s="619"/>
      <c r="O2409" s="619"/>
      <c r="P2409" s="619"/>
      <c r="Q2409" s="619"/>
      <c r="R2409" s="619"/>
      <c r="S2409" s="619"/>
      <c r="T2409" s="620"/>
      <c r="AT2409" s="615" t="s">
        <v>205</v>
      </c>
      <c r="AU2409" s="615" t="s">
        <v>89</v>
      </c>
      <c r="AV2409" s="614" t="s">
        <v>129</v>
      </c>
      <c r="AW2409" s="614" t="s">
        <v>43</v>
      </c>
      <c r="AX2409" s="614" t="s">
        <v>11</v>
      </c>
      <c r="AY2409" s="615" t="s">
        <v>197</v>
      </c>
    </row>
    <row r="2410" spans="2:65" s="492" customFormat="1" ht="25.5" customHeight="1">
      <c r="B2410" s="493"/>
      <c r="C2410" s="572" t="s">
        <v>3363</v>
      </c>
      <c r="D2410" s="572" t="s">
        <v>199</v>
      </c>
      <c r="E2410" s="573" t="s">
        <v>3364</v>
      </c>
      <c r="F2410" s="574" t="s">
        <v>3365</v>
      </c>
      <c r="G2410" s="575" t="s">
        <v>202</v>
      </c>
      <c r="H2410" s="576">
        <v>72</v>
      </c>
      <c r="I2410" s="7"/>
      <c r="J2410" s="577">
        <f>ROUND(I2410*H2410,0)</f>
        <v>0</v>
      </c>
      <c r="K2410" s="574" t="s">
        <v>203</v>
      </c>
      <c r="L2410" s="493"/>
      <c r="M2410" s="578" t="s">
        <v>5</v>
      </c>
      <c r="N2410" s="579" t="s">
        <v>53</v>
      </c>
      <c r="O2410" s="494"/>
      <c r="P2410" s="580">
        <f>O2410*H2410</f>
        <v>0</v>
      </c>
      <c r="Q2410" s="580">
        <v>0</v>
      </c>
      <c r="R2410" s="580">
        <f>Q2410*H2410</f>
        <v>0</v>
      </c>
      <c r="S2410" s="580">
        <v>1.4999999999999999E-2</v>
      </c>
      <c r="T2410" s="581">
        <f>S2410*H2410</f>
        <v>1.08</v>
      </c>
      <c r="AR2410" s="482" t="s">
        <v>129</v>
      </c>
      <c r="AT2410" s="482" t="s">
        <v>199</v>
      </c>
      <c r="AU2410" s="482" t="s">
        <v>89</v>
      </c>
      <c r="AY2410" s="482" t="s">
        <v>197</v>
      </c>
      <c r="BE2410" s="582">
        <f>IF(N2410="základní",J2410,0)</f>
        <v>0</v>
      </c>
      <c r="BF2410" s="582">
        <f>IF(N2410="snížená",J2410,0)</f>
        <v>0</v>
      </c>
      <c r="BG2410" s="582">
        <f>IF(N2410="zákl. přenesená",J2410,0)</f>
        <v>0</v>
      </c>
      <c r="BH2410" s="582">
        <f>IF(N2410="sníž. přenesená",J2410,0)</f>
        <v>0</v>
      </c>
      <c r="BI2410" s="582">
        <f>IF(N2410="nulová",J2410,0)</f>
        <v>0</v>
      </c>
      <c r="BJ2410" s="482" t="s">
        <v>11</v>
      </c>
      <c r="BK2410" s="582">
        <f>ROUND(I2410*H2410,0)</f>
        <v>0</v>
      </c>
      <c r="BL2410" s="482" t="s">
        <v>129</v>
      </c>
      <c r="BM2410" s="482" t="s">
        <v>3366</v>
      </c>
    </row>
    <row r="2411" spans="2:65" s="599" customFormat="1">
      <c r="B2411" s="598"/>
      <c r="D2411" s="594" t="s">
        <v>205</v>
      </c>
      <c r="E2411" s="600" t="s">
        <v>5</v>
      </c>
      <c r="F2411" s="601" t="s">
        <v>2565</v>
      </c>
      <c r="H2411" s="600" t="s">
        <v>5</v>
      </c>
      <c r="L2411" s="598"/>
      <c r="M2411" s="602"/>
      <c r="N2411" s="603"/>
      <c r="O2411" s="603"/>
      <c r="P2411" s="603"/>
      <c r="Q2411" s="603"/>
      <c r="R2411" s="603"/>
      <c r="S2411" s="603"/>
      <c r="T2411" s="604"/>
      <c r="AT2411" s="600" t="s">
        <v>205</v>
      </c>
      <c r="AU2411" s="600" t="s">
        <v>89</v>
      </c>
      <c r="AV2411" s="599" t="s">
        <v>11</v>
      </c>
      <c r="AW2411" s="599" t="s">
        <v>43</v>
      </c>
      <c r="AX2411" s="599" t="s">
        <v>82</v>
      </c>
      <c r="AY2411" s="600" t="s">
        <v>197</v>
      </c>
    </row>
    <row r="2412" spans="2:65" s="599" customFormat="1">
      <c r="B2412" s="598"/>
      <c r="D2412" s="594" t="s">
        <v>205</v>
      </c>
      <c r="E2412" s="600" t="s">
        <v>5</v>
      </c>
      <c r="F2412" s="601" t="s">
        <v>223</v>
      </c>
      <c r="H2412" s="600" t="s">
        <v>5</v>
      </c>
      <c r="L2412" s="598"/>
      <c r="M2412" s="602"/>
      <c r="N2412" s="603"/>
      <c r="O2412" s="603"/>
      <c r="P2412" s="603"/>
      <c r="Q2412" s="603"/>
      <c r="R2412" s="603"/>
      <c r="S2412" s="603"/>
      <c r="T2412" s="604"/>
      <c r="AT2412" s="600" t="s">
        <v>205</v>
      </c>
      <c r="AU2412" s="600" t="s">
        <v>89</v>
      </c>
      <c r="AV2412" s="599" t="s">
        <v>11</v>
      </c>
      <c r="AW2412" s="599" t="s">
        <v>43</v>
      </c>
      <c r="AX2412" s="599" t="s">
        <v>82</v>
      </c>
      <c r="AY2412" s="600" t="s">
        <v>197</v>
      </c>
    </row>
    <row r="2413" spans="2:65" s="599" customFormat="1">
      <c r="B2413" s="598"/>
      <c r="D2413" s="594" t="s">
        <v>205</v>
      </c>
      <c r="E2413" s="600" t="s">
        <v>5</v>
      </c>
      <c r="F2413" s="601" t="s">
        <v>2566</v>
      </c>
      <c r="H2413" s="600" t="s">
        <v>5</v>
      </c>
      <c r="L2413" s="598"/>
      <c r="M2413" s="602"/>
      <c r="N2413" s="603"/>
      <c r="O2413" s="603"/>
      <c r="P2413" s="603"/>
      <c r="Q2413" s="603"/>
      <c r="R2413" s="603"/>
      <c r="S2413" s="603"/>
      <c r="T2413" s="604"/>
      <c r="AT2413" s="600" t="s">
        <v>205</v>
      </c>
      <c r="AU2413" s="600" t="s">
        <v>89</v>
      </c>
      <c r="AV2413" s="599" t="s">
        <v>11</v>
      </c>
      <c r="AW2413" s="599" t="s">
        <v>43</v>
      </c>
      <c r="AX2413" s="599" t="s">
        <v>82</v>
      </c>
      <c r="AY2413" s="600" t="s">
        <v>197</v>
      </c>
    </row>
    <row r="2414" spans="2:65" s="606" customFormat="1">
      <c r="B2414" s="605"/>
      <c r="D2414" s="594" t="s">
        <v>205</v>
      </c>
      <c r="E2414" s="607" t="s">
        <v>5</v>
      </c>
      <c r="F2414" s="608" t="s">
        <v>2567</v>
      </c>
      <c r="H2414" s="609">
        <v>12</v>
      </c>
      <c r="L2414" s="605"/>
      <c r="M2414" s="610"/>
      <c r="N2414" s="611"/>
      <c r="O2414" s="611"/>
      <c r="P2414" s="611"/>
      <c r="Q2414" s="611"/>
      <c r="R2414" s="611"/>
      <c r="S2414" s="611"/>
      <c r="T2414" s="612"/>
      <c r="AT2414" s="607" t="s">
        <v>205</v>
      </c>
      <c r="AU2414" s="607" t="s">
        <v>89</v>
      </c>
      <c r="AV2414" s="606" t="s">
        <v>89</v>
      </c>
      <c r="AW2414" s="606" t="s">
        <v>43</v>
      </c>
      <c r="AX2414" s="606" t="s">
        <v>82</v>
      </c>
      <c r="AY2414" s="607" t="s">
        <v>197</v>
      </c>
    </row>
    <row r="2415" spans="2:65" s="599" customFormat="1">
      <c r="B2415" s="598"/>
      <c r="D2415" s="594" t="s">
        <v>205</v>
      </c>
      <c r="E2415" s="600" t="s">
        <v>5</v>
      </c>
      <c r="F2415" s="601" t="s">
        <v>2568</v>
      </c>
      <c r="H2415" s="600" t="s">
        <v>5</v>
      </c>
      <c r="L2415" s="598"/>
      <c r="M2415" s="602"/>
      <c r="N2415" s="603"/>
      <c r="O2415" s="603"/>
      <c r="P2415" s="603"/>
      <c r="Q2415" s="603"/>
      <c r="R2415" s="603"/>
      <c r="S2415" s="603"/>
      <c r="T2415" s="604"/>
      <c r="AT2415" s="600" t="s">
        <v>205</v>
      </c>
      <c r="AU2415" s="600" t="s">
        <v>89</v>
      </c>
      <c r="AV2415" s="599" t="s">
        <v>11</v>
      </c>
      <c r="AW2415" s="599" t="s">
        <v>43</v>
      </c>
      <c r="AX2415" s="599" t="s">
        <v>82</v>
      </c>
      <c r="AY2415" s="600" t="s">
        <v>197</v>
      </c>
    </row>
    <row r="2416" spans="2:65" s="606" customFormat="1">
      <c r="B2416" s="605"/>
      <c r="D2416" s="594" t="s">
        <v>205</v>
      </c>
      <c r="E2416" s="607" t="s">
        <v>5</v>
      </c>
      <c r="F2416" s="608" t="s">
        <v>2569</v>
      </c>
      <c r="H2416" s="609">
        <v>8</v>
      </c>
      <c r="L2416" s="605"/>
      <c r="M2416" s="610"/>
      <c r="N2416" s="611"/>
      <c r="O2416" s="611"/>
      <c r="P2416" s="611"/>
      <c r="Q2416" s="611"/>
      <c r="R2416" s="611"/>
      <c r="S2416" s="611"/>
      <c r="T2416" s="612"/>
      <c r="AT2416" s="607" t="s">
        <v>205</v>
      </c>
      <c r="AU2416" s="607" t="s">
        <v>89</v>
      </c>
      <c r="AV2416" s="606" t="s">
        <v>89</v>
      </c>
      <c r="AW2416" s="606" t="s">
        <v>43</v>
      </c>
      <c r="AX2416" s="606" t="s">
        <v>82</v>
      </c>
      <c r="AY2416" s="607" t="s">
        <v>197</v>
      </c>
    </row>
    <row r="2417" spans="2:51" s="622" customFormat="1">
      <c r="B2417" s="621"/>
      <c r="D2417" s="594" t="s">
        <v>205</v>
      </c>
      <c r="E2417" s="623" t="s">
        <v>5</v>
      </c>
      <c r="F2417" s="624" t="s">
        <v>237</v>
      </c>
      <c r="H2417" s="625">
        <v>20</v>
      </c>
      <c r="L2417" s="621"/>
      <c r="M2417" s="626"/>
      <c r="N2417" s="627"/>
      <c r="O2417" s="627"/>
      <c r="P2417" s="627"/>
      <c r="Q2417" s="627"/>
      <c r="R2417" s="627"/>
      <c r="S2417" s="627"/>
      <c r="T2417" s="628"/>
      <c r="AT2417" s="623" t="s">
        <v>205</v>
      </c>
      <c r="AU2417" s="623" t="s">
        <v>89</v>
      </c>
      <c r="AV2417" s="622" t="s">
        <v>114</v>
      </c>
      <c r="AW2417" s="622" t="s">
        <v>43</v>
      </c>
      <c r="AX2417" s="622" t="s">
        <v>82</v>
      </c>
      <c r="AY2417" s="623" t="s">
        <v>197</v>
      </c>
    </row>
    <row r="2418" spans="2:51" s="599" customFormat="1">
      <c r="B2418" s="598"/>
      <c r="D2418" s="594" t="s">
        <v>205</v>
      </c>
      <c r="E2418" s="600" t="s">
        <v>5</v>
      </c>
      <c r="F2418" s="601" t="s">
        <v>238</v>
      </c>
      <c r="H2418" s="600" t="s">
        <v>5</v>
      </c>
      <c r="L2418" s="598"/>
      <c r="M2418" s="602"/>
      <c r="N2418" s="603"/>
      <c r="O2418" s="603"/>
      <c r="P2418" s="603"/>
      <c r="Q2418" s="603"/>
      <c r="R2418" s="603"/>
      <c r="S2418" s="603"/>
      <c r="T2418" s="604"/>
      <c r="AT2418" s="600" t="s">
        <v>205</v>
      </c>
      <c r="AU2418" s="600" t="s">
        <v>89</v>
      </c>
      <c r="AV2418" s="599" t="s">
        <v>11</v>
      </c>
      <c r="AW2418" s="599" t="s">
        <v>43</v>
      </c>
      <c r="AX2418" s="599" t="s">
        <v>82</v>
      </c>
      <c r="AY2418" s="600" t="s">
        <v>197</v>
      </c>
    </row>
    <row r="2419" spans="2:51" s="599" customFormat="1">
      <c r="B2419" s="598"/>
      <c r="D2419" s="594" t="s">
        <v>205</v>
      </c>
      <c r="E2419" s="600" t="s">
        <v>5</v>
      </c>
      <c r="F2419" s="601" t="s">
        <v>2566</v>
      </c>
      <c r="H2419" s="600" t="s">
        <v>5</v>
      </c>
      <c r="L2419" s="598"/>
      <c r="M2419" s="602"/>
      <c r="N2419" s="603"/>
      <c r="O2419" s="603"/>
      <c r="P2419" s="603"/>
      <c r="Q2419" s="603"/>
      <c r="R2419" s="603"/>
      <c r="S2419" s="603"/>
      <c r="T2419" s="604"/>
      <c r="AT2419" s="600" t="s">
        <v>205</v>
      </c>
      <c r="AU2419" s="600" t="s">
        <v>89</v>
      </c>
      <c r="AV2419" s="599" t="s">
        <v>11</v>
      </c>
      <c r="AW2419" s="599" t="s">
        <v>43</v>
      </c>
      <c r="AX2419" s="599" t="s">
        <v>82</v>
      </c>
      <c r="AY2419" s="600" t="s">
        <v>197</v>
      </c>
    </row>
    <row r="2420" spans="2:51" s="606" customFormat="1">
      <c r="B2420" s="605"/>
      <c r="D2420" s="594" t="s">
        <v>205</v>
      </c>
      <c r="E2420" s="607" t="s">
        <v>5</v>
      </c>
      <c r="F2420" s="608" t="s">
        <v>2570</v>
      </c>
      <c r="H2420" s="609">
        <v>10</v>
      </c>
      <c r="L2420" s="605"/>
      <c r="M2420" s="610"/>
      <c r="N2420" s="611"/>
      <c r="O2420" s="611"/>
      <c r="P2420" s="611"/>
      <c r="Q2420" s="611"/>
      <c r="R2420" s="611"/>
      <c r="S2420" s="611"/>
      <c r="T2420" s="612"/>
      <c r="AT2420" s="607" t="s">
        <v>205</v>
      </c>
      <c r="AU2420" s="607" t="s">
        <v>89</v>
      </c>
      <c r="AV2420" s="606" t="s">
        <v>89</v>
      </c>
      <c r="AW2420" s="606" t="s">
        <v>43</v>
      </c>
      <c r="AX2420" s="606" t="s">
        <v>82</v>
      </c>
      <c r="AY2420" s="607" t="s">
        <v>197</v>
      </c>
    </row>
    <row r="2421" spans="2:51" s="622" customFormat="1">
      <c r="B2421" s="621"/>
      <c r="D2421" s="594" t="s">
        <v>205</v>
      </c>
      <c r="E2421" s="623" t="s">
        <v>5</v>
      </c>
      <c r="F2421" s="624" t="s">
        <v>243</v>
      </c>
      <c r="H2421" s="625">
        <v>10</v>
      </c>
      <c r="L2421" s="621"/>
      <c r="M2421" s="626"/>
      <c r="N2421" s="627"/>
      <c r="O2421" s="627"/>
      <c r="P2421" s="627"/>
      <c r="Q2421" s="627"/>
      <c r="R2421" s="627"/>
      <c r="S2421" s="627"/>
      <c r="T2421" s="628"/>
      <c r="AT2421" s="623" t="s">
        <v>205</v>
      </c>
      <c r="AU2421" s="623" t="s">
        <v>89</v>
      </c>
      <c r="AV2421" s="622" t="s">
        <v>114</v>
      </c>
      <c r="AW2421" s="622" t="s">
        <v>43</v>
      </c>
      <c r="AX2421" s="622" t="s">
        <v>82</v>
      </c>
      <c r="AY2421" s="623" t="s">
        <v>197</v>
      </c>
    </row>
    <row r="2422" spans="2:51" s="599" customFormat="1">
      <c r="B2422" s="598"/>
      <c r="D2422" s="594" t="s">
        <v>205</v>
      </c>
      <c r="E2422" s="600" t="s">
        <v>5</v>
      </c>
      <c r="F2422" s="601" t="s">
        <v>244</v>
      </c>
      <c r="H2422" s="600" t="s">
        <v>5</v>
      </c>
      <c r="L2422" s="598"/>
      <c r="M2422" s="602"/>
      <c r="N2422" s="603"/>
      <c r="O2422" s="603"/>
      <c r="P2422" s="603"/>
      <c r="Q2422" s="603"/>
      <c r="R2422" s="603"/>
      <c r="S2422" s="603"/>
      <c r="T2422" s="604"/>
      <c r="AT2422" s="600" t="s">
        <v>205</v>
      </c>
      <c r="AU2422" s="600" t="s">
        <v>89</v>
      </c>
      <c r="AV2422" s="599" t="s">
        <v>11</v>
      </c>
      <c r="AW2422" s="599" t="s">
        <v>43</v>
      </c>
      <c r="AX2422" s="599" t="s">
        <v>82</v>
      </c>
      <c r="AY2422" s="600" t="s">
        <v>197</v>
      </c>
    </row>
    <row r="2423" spans="2:51" s="599" customFormat="1">
      <c r="B2423" s="598"/>
      <c r="D2423" s="594" t="s">
        <v>205</v>
      </c>
      <c r="E2423" s="600" t="s">
        <v>5</v>
      </c>
      <c r="F2423" s="601" t="s">
        <v>2566</v>
      </c>
      <c r="H2423" s="600" t="s">
        <v>5</v>
      </c>
      <c r="L2423" s="598"/>
      <c r="M2423" s="602"/>
      <c r="N2423" s="603"/>
      <c r="O2423" s="603"/>
      <c r="P2423" s="603"/>
      <c r="Q2423" s="603"/>
      <c r="R2423" s="603"/>
      <c r="S2423" s="603"/>
      <c r="T2423" s="604"/>
      <c r="AT2423" s="600" t="s">
        <v>205</v>
      </c>
      <c r="AU2423" s="600" t="s">
        <v>89</v>
      </c>
      <c r="AV2423" s="599" t="s">
        <v>11</v>
      </c>
      <c r="AW2423" s="599" t="s">
        <v>43</v>
      </c>
      <c r="AX2423" s="599" t="s">
        <v>82</v>
      </c>
      <c r="AY2423" s="600" t="s">
        <v>197</v>
      </c>
    </row>
    <row r="2424" spans="2:51" s="606" customFormat="1">
      <c r="B2424" s="605"/>
      <c r="D2424" s="594" t="s">
        <v>205</v>
      </c>
      <c r="E2424" s="607" t="s">
        <v>5</v>
      </c>
      <c r="F2424" s="608" t="s">
        <v>2570</v>
      </c>
      <c r="H2424" s="609">
        <v>10</v>
      </c>
      <c r="L2424" s="605"/>
      <c r="M2424" s="610"/>
      <c r="N2424" s="611"/>
      <c r="O2424" s="611"/>
      <c r="P2424" s="611"/>
      <c r="Q2424" s="611"/>
      <c r="R2424" s="611"/>
      <c r="S2424" s="611"/>
      <c r="T2424" s="612"/>
      <c r="AT2424" s="607" t="s">
        <v>205</v>
      </c>
      <c r="AU2424" s="607" t="s">
        <v>89</v>
      </c>
      <c r="AV2424" s="606" t="s">
        <v>89</v>
      </c>
      <c r="AW2424" s="606" t="s">
        <v>43</v>
      </c>
      <c r="AX2424" s="606" t="s">
        <v>82</v>
      </c>
      <c r="AY2424" s="607" t="s">
        <v>197</v>
      </c>
    </row>
    <row r="2425" spans="2:51" s="622" customFormat="1">
      <c r="B2425" s="621"/>
      <c r="D2425" s="594" t="s">
        <v>205</v>
      </c>
      <c r="E2425" s="623" t="s">
        <v>5</v>
      </c>
      <c r="F2425" s="624" t="s">
        <v>248</v>
      </c>
      <c r="H2425" s="625">
        <v>10</v>
      </c>
      <c r="L2425" s="621"/>
      <c r="M2425" s="626"/>
      <c r="N2425" s="627"/>
      <c r="O2425" s="627"/>
      <c r="P2425" s="627"/>
      <c r="Q2425" s="627"/>
      <c r="R2425" s="627"/>
      <c r="S2425" s="627"/>
      <c r="T2425" s="628"/>
      <c r="AT2425" s="623" t="s">
        <v>205</v>
      </c>
      <c r="AU2425" s="623" t="s">
        <v>89</v>
      </c>
      <c r="AV2425" s="622" t="s">
        <v>114</v>
      </c>
      <c r="AW2425" s="622" t="s">
        <v>43</v>
      </c>
      <c r="AX2425" s="622" t="s">
        <v>82</v>
      </c>
      <c r="AY2425" s="623" t="s">
        <v>197</v>
      </c>
    </row>
    <row r="2426" spans="2:51" s="599" customFormat="1">
      <c r="B2426" s="598"/>
      <c r="D2426" s="594" t="s">
        <v>205</v>
      </c>
      <c r="E2426" s="600" t="s">
        <v>5</v>
      </c>
      <c r="F2426" s="601" t="s">
        <v>249</v>
      </c>
      <c r="H2426" s="600" t="s">
        <v>5</v>
      </c>
      <c r="L2426" s="598"/>
      <c r="M2426" s="602"/>
      <c r="N2426" s="603"/>
      <c r="O2426" s="603"/>
      <c r="P2426" s="603"/>
      <c r="Q2426" s="603"/>
      <c r="R2426" s="603"/>
      <c r="S2426" s="603"/>
      <c r="T2426" s="604"/>
      <c r="AT2426" s="600" t="s">
        <v>205</v>
      </c>
      <c r="AU2426" s="600" t="s">
        <v>89</v>
      </c>
      <c r="AV2426" s="599" t="s">
        <v>11</v>
      </c>
      <c r="AW2426" s="599" t="s">
        <v>43</v>
      </c>
      <c r="AX2426" s="599" t="s">
        <v>82</v>
      </c>
      <c r="AY2426" s="600" t="s">
        <v>197</v>
      </c>
    </row>
    <row r="2427" spans="2:51" s="599" customFormat="1">
      <c r="B2427" s="598"/>
      <c r="D2427" s="594" t="s">
        <v>205</v>
      </c>
      <c r="E2427" s="600" t="s">
        <v>5</v>
      </c>
      <c r="F2427" s="601" t="s">
        <v>2566</v>
      </c>
      <c r="H2427" s="600" t="s">
        <v>5</v>
      </c>
      <c r="L2427" s="598"/>
      <c r="M2427" s="602"/>
      <c r="N2427" s="603"/>
      <c r="O2427" s="603"/>
      <c r="P2427" s="603"/>
      <c r="Q2427" s="603"/>
      <c r="R2427" s="603"/>
      <c r="S2427" s="603"/>
      <c r="T2427" s="604"/>
      <c r="AT2427" s="600" t="s">
        <v>205</v>
      </c>
      <c r="AU2427" s="600" t="s">
        <v>89</v>
      </c>
      <c r="AV2427" s="599" t="s">
        <v>11</v>
      </c>
      <c r="AW2427" s="599" t="s">
        <v>43</v>
      </c>
      <c r="AX2427" s="599" t="s">
        <v>82</v>
      </c>
      <c r="AY2427" s="600" t="s">
        <v>197</v>
      </c>
    </row>
    <row r="2428" spans="2:51" s="606" customFormat="1">
      <c r="B2428" s="605"/>
      <c r="D2428" s="594" t="s">
        <v>205</v>
      </c>
      <c r="E2428" s="607" t="s">
        <v>5</v>
      </c>
      <c r="F2428" s="608" t="s">
        <v>2570</v>
      </c>
      <c r="H2428" s="609">
        <v>10</v>
      </c>
      <c r="L2428" s="605"/>
      <c r="M2428" s="610"/>
      <c r="N2428" s="611"/>
      <c r="O2428" s="611"/>
      <c r="P2428" s="611"/>
      <c r="Q2428" s="611"/>
      <c r="R2428" s="611"/>
      <c r="S2428" s="611"/>
      <c r="T2428" s="612"/>
      <c r="AT2428" s="607" t="s">
        <v>205</v>
      </c>
      <c r="AU2428" s="607" t="s">
        <v>89</v>
      </c>
      <c r="AV2428" s="606" t="s">
        <v>89</v>
      </c>
      <c r="AW2428" s="606" t="s">
        <v>43</v>
      </c>
      <c r="AX2428" s="606" t="s">
        <v>82</v>
      </c>
      <c r="AY2428" s="607" t="s">
        <v>197</v>
      </c>
    </row>
    <row r="2429" spans="2:51" s="622" customFormat="1">
      <c r="B2429" s="621"/>
      <c r="D2429" s="594" t="s">
        <v>205</v>
      </c>
      <c r="E2429" s="623" t="s">
        <v>5</v>
      </c>
      <c r="F2429" s="624" t="s">
        <v>253</v>
      </c>
      <c r="H2429" s="625">
        <v>10</v>
      </c>
      <c r="L2429" s="621"/>
      <c r="M2429" s="626"/>
      <c r="N2429" s="627"/>
      <c r="O2429" s="627"/>
      <c r="P2429" s="627"/>
      <c r="Q2429" s="627"/>
      <c r="R2429" s="627"/>
      <c r="S2429" s="627"/>
      <c r="T2429" s="628"/>
      <c r="AT2429" s="623" t="s">
        <v>205</v>
      </c>
      <c r="AU2429" s="623" t="s">
        <v>89</v>
      </c>
      <c r="AV2429" s="622" t="s">
        <v>114</v>
      </c>
      <c r="AW2429" s="622" t="s">
        <v>43</v>
      </c>
      <c r="AX2429" s="622" t="s">
        <v>82</v>
      </c>
      <c r="AY2429" s="623" t="s">
        <v>197</v>
      </c>
    </row>
    <row r="2430" spans="2:51" s="599" customFormat="1">
      <c r="B2430" s="598"/>
      <c r="D2430" s="594" t="s">
        <v>205</v>
      </c>
      <c r="E2430" s="600" t="s">
        <v>5</v>
      </c>
      <c r="F2430" s="601" t="s">
        <v>446</v>
      </c>
      <c r="H2430" s="600" t="s">
        <v>5</v>
      </c>
      <c r="L2430" s="598"/>
      <c r="M2430" s="602"/>
      <c r="N2430" s="603"/>
      <c r="O2430" s="603"/>
      <c r="P2430" s="603"/>
      <c r="Q2430" s="603"/>
      <c r="R2430" s="603"/>
      <c r="S2430" s="603"/>
      <c r="T2430" s="604"/>
      <c r="AT2430" s="600" t="s">
        <v>205</v>
      </c>
      <c r="AU2430" s="600" t="s">
        <v>89</v>
      </c>
      <c r="AV2430" s="599" t="s">
        <v>11</v>
      </c>
      <c r="AW2430" s="599" t="s">
        <v>43</v>
      </c>
      <c r="AX2430" s="599" t="s">
        <v>82</v>
      </c>
      <c r="AY2430" s="600" t="s">
        <v>197</v>
      </c>
    </row>
    <row r="2431" spans="2:51" s="599" customFormat="1">
      <c r="B2431" s="598"/>
      <c r="D2431" s="594" t="s">
        <v>205</v>
      </c>
      <c r="E2431" s="600" t="s">
        <v>5</v>
      </c>
      <c r="F2431" s="601" t="s">
        <v>2566</v>
      </c>
      <c r="H2431" s="600" t="s">
        <v>5</v>
      </c>
      <c r="L2431" s="598"/>
      <c r="M2431" s="602"/>
      <c r="N2431" s="603"/>
      <c r="O2431" s="603"/>
      <c r="P2431" s="603"/>
      <c r="Q2431" s="603"/>
      <c r="R2431" s="603"/>
      <c r="S2431" s="603"/>
      <c r="T2431" s="604"/>
      <c r="AT2431" s="600" t="s">
        <v>205</v>
      </c>
      <c r="AU2431" s="600" t="s">
        <v>89</v>
      </c>
      <c r="AV2431" s="599" t="s">
        <v>11</v>
      </c>
      <c r="AW2431" s="599" t="s">
        <v>43</v>
      </c>
      <c r="AX2431" s="599" t="s">
        <v>82</v>
      </c>
      <c r="AY2431" s="600" t="s">
        <v>197</v>
      </c>
    </row>
    <row r="2432" spans="2:51" s="606" customFormat="1">
      <c r="B2432" s="605"/>
      <c r="D2432" s="594" t="s">
        <v>205</v>
      </c>
      <c r="E2432" s="607" t="s">
        <v>5</v>
      </c>
      <c r="F2432" s="608" t="s">
        <v>2570</v>
      </c>
      <c r="H2432" s="609">
        <v>10</v>
      </c>
      <c r="L2432" s="605"/>
      <c r="M2432" s="610"/>
      <c r="N2432" s="611"/>
      <c r="O2432" s="611"/>
      <c r="P2432" s="611"/>
      <c r="Q2432" s="611"/>
      <c r="R2432" s="611"/>
      <c r="S2432" s="611"/>
      <c r="T2432" s="612"/>
      <c r="AT2432" s="607" t="s">
        <v>205</v>
      </c>
      <c r="AU2432" s="607" t="s">
        <v>89</v>
      </c>
      <c r="AV2432" s="606" t="s">
        <v>89</v>
      </c>
      <c r="AW2432" s="606" t="s">
        <v>43</v>
      </c>
      <c r="AX2432" s="606" t="s">
        <v>82</v>
      </c>
      <c r="AY2432" s="607" t="s">
        <v>197</v>
      </c>
    </row>
    <row r="2433" spans="2:65" s="622" customFormat="1">
      <c r="B2433" s="621"/>
      <c r="D2433" s="594" t="s">
        <v>205</v>
      </c>
      <c r="E2433" s="623" t="s">
        <v>5</v>
      </c>
      <c r="F2433" s="624" t="s">
        <v>449</v>
      </c>
      <c r="H2433" s="625">
        <v>10</v>
      </c>
      <c r="L2433" s="621"/>
      <c r="M2433" s="626"/>
      <c r="N2433" s="627"/>
      <c r="O2433" s="627"/>
      <c r="P2433" s="627"/>
      <c r="Q2433" s="627"/>
      <c r="R2433" s="627"/>
      <c r="S2433" s="627"/>
      <c r="T2433" s="628"/>
      <c r="AT2433" s="623" t="s">
        <v>205</v>
      </c>
      <c r="AU2433" s="623" t="s">
        <v>89</v>
      </c>
      <c r="AV2433" s="622" t="s">
        <v>114</v>
      </c>
      <c r="AW2433" s="622" t="s">
        <v>43</v>
      </c>
      <c r="AX2433" s="622" t="s">
        <v>82</v>
      </c>
      <c r="AY2433" s="623" t="s">
        <v>197</v>
      </c>
    </row>
    <row r="2434" spans="2:65" s="599" customFormat="1">
      <c r="B2434" s="598"/>
      <c r="D2434" s="594" t="s">
        <v>205</v>
      </c>
      <c r="E2434" s="600" t="s">
        <v>5</v>
      </c>
      <c r="F2434" s="601" t="s">
        <v>2282</v>
      </c>
      <c r="H2434" s="600" t="s">
        <v>5</v>
      </c>
      <c r="L2434" s="598"/>
      <c r="M2434" s="602"/>
      <c r="N2434" s="603"/>
      <c r="O2434" s="603"/>
      <c r="P2434" s="603"/>
      <c r="Q2434" s="603"/>
      <c r="R2434" s="603"/>
      <c r="S2434" s="603"/>
      <c r="T2434" s="604"/>
      <c r="AT2434" s="600" t="s">
        <v>205</v>
      </c>
      <c r="AU2434" s="600" t="s">
        <v>89</v>
      </c>
      <c r="AV2434" s="599" t="s">
        <v>11</v>
      </c>
      <c r="AW2434" s="599" t="s">
        <v>43</v>
      </c>
      <c r="AX2434" s="599" t="s">
        <v>82</v>
      </c>
      <c r="AY2434" s="600" t="s">
        <v>197</v>
      </c>
    </row>
    <row r="2435" spans="2:65" s="599" customFormat="1">
      <c r="B2435" s="598"/>
      <c r="D2435" s="594" t="s">
        <v>205</v>
      </c>
      <c r="E2435" s="600" t="s">
        <v>5</v>
      </c>
      <c r="F2435" s="601" t="s">
        <v>2571</v>
      </c>
      <c r="H2435" s="600" t="s">
        <v>5</v>
      </c>
      <c r="L2435" s="598"/>
      <c r="M2435" s="602"/>
      <c r="N2435" s="603"/>
      <c r="O2435" s="603"/>
      <c r="P2435" s="603"/>
      <c r="Q2435" s="603"/>
      <c r="R2435" s="603"/>
      <c r="S2435" s="603"/>
      <c r="T2435" s="604"/>
      <c r="AT2435" s="600" t="s">
        <v>205</v>
      </c>
      <c r="AU2435" s="600" t="s">
        <v>89</v>
      </c>
      <c r="AV2435" s="599" t="s">
        <v>11</v>
      </c>
      <c r="AW2435" s="599" t="s">
        <v>43</v>
      </c>
      <c r="AX2435" s="599" t="s">
        <v>82</v>
      </c>
      <c r="AY2435" s="600" t="s">
        <v>197</v>
      </c>
    </row>
    <row r="2436" spans="2:65" s="606" customFormat="1">
      <c r="B2436" s="605"/>
      <c r="D2436" s="594" t="s">
        <v>205</v>
      </c>
      <c r="E2436" s="607" t="s">
        <v>5</v>
      </c>
      <c r="F2436" s="608" t="s">
        <v>2572</v>
      </c>
      <c r="H2436" s="609">
        <v>12</v>
      </c>
      <c r="L2436" s="605"/>
      <c r="M2436" s="610"/>
      <c r="N2436" s="611"/>
      <c r="O2436" s="611"/>
      <c r="P2436" s="611"/>
      <c r="Q2436" s="611"/>
      <c r="R2436" s="611"/>
      <c r="S2436" s="611"/>
      <c r="T2436" s="612"/>
      <c r="AT2436" s="607" t="s">
        <v>205</v>
      </c>
      <c r="AU2436" s="607" t="s">
        <v>89</v>
      </c>
      <c r="AV2436" s="606" t="s">
        <v>89</v>
      </c>
      <c r="AW2436" s="606" t="s">
        <v>43</v>
      </c>
      <c r="AX2436" s="606" t="s">
        <v>82</v>
      </c>
      <c r="AY2436" s="607" t="s">
        <v>197</v>
      </c>
    </row>
    <row r="2437" spans="2:65" s="622" customFormat="1">
      <c r="B2437" s="621"/>
      <c r="D2437" s="594" t="s">
        <v>205</v>
      </c>
      <c r="E2437" s="623" t="s">
        <v>5</v>
      </c>
      <c r="F2437" s="624" t="s">
        <v>2573</v>
      </c>
      <c r="H2437" s="625">
        <v>12</v>
      </c>
      <c r="L2437" s="621"/>
      <c r="M2437" s="626"/>
      <c r="N2437" s="627"/>
      <c r="O2437" s="627"/>
      <c r="P2437" s="627"/>
      <c r="Q2437" s="627"/>
      <c r="R2437" s="627"/>
      <c r="S2437" s="627"/>
      <c r="T2437" s="628"/>
      <c r="AT2437" s="623" t="s">
        <v>205</v>
      </c>
      <c r="AU2437" s="623" t="s">
        <v>89</v>
      </c>
      <c r="AV2437" s="622" t="s">
        <v>114</v>
      </c>
      <c r="AW2437" s="622" t="s">
        <v>43</v>
      </c>
      <c r="AX2437" s="622" t="s">
        <v>82</v>
      </c>
      <c r="AY2437" s="623" t="s">
        <v>197</v>
      </c>
    </row>
    <row r="2438" spans="2:65" s="614" customFormat="1">
      <c r="B2438" s="613"/>
      <c r="D2438" s="594" t="s">
        <v>205</v>
      </c>
      <c r="E2438" s="615" t="s">
        <v>5</v>
      </c>
      <c r="F2438" s="616" t="s">
        <v>210</v>
      </c>
      <c r="H2438" s="617">
        <v>72</v>
      </c>
      <c r="L2438" s="613"/>
      <c r="M2438" s="618"/>
      <c r="N2438" s="619"/>
      <c r="O2438" s="619"/>
      <c r="P2438" s="619"/>
      <c r="Q2438" s="619"/>
      <c r="R2438" s="619"/>
      <c r="S2438" s="619"/>
      <c r="T2438" s="620"/>
      <c r="AT2438" s="615" t="s">
        <v>205</v>
      </c>
      <c r="AU2438" s="615" t="s">
        <v>89</v>
      </c>
      <c r="AV2438" s="614" t="s">
        <v>129</v>
      </c>
      <c r="AW2438" s="614" t="s">
        <v>43</v>
      </c>
      <c r="AX2438" s="614" t="s">
        <v>11</v>
      </c>
      <c r="AY2438" s="615" t="s">
        <v>197</v>
      </c>
    </row>
    <row r="2439" spans="2:65" s="492" customFormat="1" ht="25.5" customHeight="1">
      <c r="B2439" s="493"/>
      <c r="C2439" s="572" t="s">
        <v>3367</v>
      </c>
      <c r="D2439" s="572" t="s">
        <v>199</v>
      </c>
      <c r="E2439" s="573" t="s">
        <v>3368</v>
      </c>
      <c r="F2439" s="574" t="s">
        <v>3369</v>
      </c>
      <c r="G2439" s="575" t="s">
        <v>876</v>
      </c>
      <c r="H2439" s="576">
        <v>80</v>
      </c>
      <c r="I2439" s="7"/>
      <c r="J2439" s="577">
        <f>ROUND(I2439*H2439,0)</f>
        <v>0</v>
      </c>
      <c r="K2439" s="574" t="s">
        <v>203</v>
      </c>
      <c r="L2439" s="493"/>
      <c r="M2439" s="578" t="s">
        <v>5</v>
      </c>
      <c r="N2439" s="579" t="s">
        <v>53</v>
      </c>
      <c r="O2439" s="494"/>
      <c r="P2439" s="580">
        <f>O2439*H2439</f>
        <v>0</v>
      </c>
      <c r="Q2439" s="580">
        <v>4.5589999999999999E-2</v>
      </c>
      <c r="R2439" s="580">
        <f>Q2439*H2439</f>
        <v>3.6471999999999998</v>
      </c>
      <c r="S2439" s="580">
        <v>0</v>
      </c>
      <c r="T2439" s="581">
        <f>S2439*H2439</f>
        <v>0</v>
      </c>
      <c r="AR2439" s="482" t="s">
        <v>129</v>
      </c>
      <c r="AT2439" s="482" t="s">
        <v>199</v>
      </c>
      <c r="AU2439" s="482" t="s">
        <v>89</v>
      </c>
      <c r="AY2439" s="482" t="s">
        <v>197</v>
      </c>
      <c r="BE2439" s="582">
        <f>IF(N2439="základní",J2439,0)</f>
        <v>0</v>
      </c>
      <c r="BF2439" s="582">
        <f>IF(N2439="snížená",J2439,0)</f>
        <v>0</v>
      </c>
      <c r="BG2439" s="582">
        <f>IF(N2439="zákl. přenesená",J2439,0)</f>
        <v>0</v>
      </c>
      <c r="BH2439" s="582">
        <f>IF(N2439="sníž. přenesená",J2439,0)</f>
        <v>0</v>
      </c>
      <c r="BI2439" s="582">
        <f>IF(N2439="nulová",J2439,0)</f>
        <v>0</v>
      </c>
      <c r="BJ2439" s="482" t="s">
        <v>11</v>
      </c>
      <c r="BK2439" s="582">
        <f>ROUND(I2439*H2439,0)</f>
        <v>0</v>
      </c>
      <c r="BL2439" s="482" t="s">
        <v>129</v>
      </c>
      <c r="BM2439" s="482" t="s">
        <v>3370</v>
      </c>
    </row>
    <row r="2440" spans="2:65" s="492" customFormat="1" ht="40.5">
      <c r="B2440" s="493"/>
      <c r="D2440" s="594" t="s">
        <v>257</v>
      </c>
      <c r="F2440" s="595" t="s">
        <v>3371</v>
      </c>
      <c r="L2440" s="493"/>
      <c r="M2440" s="596"/>
      <c r="N2440" s="494"/>
      <c r="O2440" s="494"/>
      <c r="P2440" s="494"/>
      <c r="Q2440" s="494"/>
      <c r="R2440" s="494"/>
      <c r="S2440" s="494"/>
      <c r="T2440" s="597"/>
      <c r="AT2440" s="482" t="s">
        <v>257</v>
      </c>
      <c r="AU2440" s="482" t="s">
        <v>89</v>
      </c>
    </row>
    <row r="2441" spans="2:65" s="492" customFormat="1" ht="16.5" customHeight="1">
      <c r="B2441" s="493"/>
      <c r="C2441" s="572" t="s">
        <v>3372</v>
      </c>
      <c r="D2441" s="572" t="s">
        <v>199</v>
      </c>
      <c r="E2441" s="573" t="s">
        <v>3373</v>
      </c>
      <c r="F2441" s="574" t="s">
        <v>3374</v>
      </c>
      <c r="G2441" s="575" t="s">
        <v>290</v>
      </c>
      <c r="H2441" s="576">
        <v>5768.7870000000003</v>
      </c>
      <c r="I2441" s="7"/>
      <c r="J2441" s="577">
        <f>ROUND(I2441*H2441,0)</f>
        <v>0</v>
      </c>
      <c r="K2441" s="574" t="s">
        <v>203</v>
      </c>
      <c r="L2441" s="493"/>
      <c r="M2441" s="578" t="s">
        <v>5</v>
      </c>
      <c r="N2441" s="579" t="s">
        <v>53</v>
      </c>
      <c r="O2441" s="494"/>
      <c r="P2441" s="580">
        <f>O2441*H2441</f>
        <v>0</v>
      </c>
      <c r="Q2441" s="580">
        <v>0</v>
      </c>
      <c r="R2441" s="580">
        <f>Q2441*H2441</f>
        <v>0</v>
      </c>
      <c r="S2441" s="580">
        <v>0</v>
      </c>
      <c r="T2441" s="581">
        <f>S2441*H2441</f>
        <v>0</v>
      </c>
      <c r="AR2441" s="482" t="s">
        <v>129</v>
      </c>
      <c r="AT2441" s="482" t="s">
        <v>199</v>
      </c>
      <c r="AU2441" s="482" t="s">
        <v>89</v>
      </c>
      <c r="AY2441" s="482" t="s">
        <v>197</v>
      </c>
      <c r="BE2441" s="582">
        <f>IF(N2441="základní",J2441,0)</f>
        <v>0</v>
      </c>
      <c r="BF2441" s="582">
        <f>IF(N2441="snížená",J2441,0)</f>
        <v>0</v>
      </c>
      <c r="BG2441" s="582">
        <f>IF(N2441="zákl. přenesená",J2441,0)</f>
        <v>0</v>
      </c>
      <c r="BH2441" s="582">
        <f>IF(N2441="sníž. přenesená",J2441,0)</f>
        <v>0</v>
      </c>
      <c r="BI2441" s="582">
        <f>IF(N2441="nulová",J2441,0)</f>
        <v>0</v>
      </c>
      <c r="BJ2441" s="482" t="s">
        <v>11</v>
      </c>
      <c r="BK2441" s="582">
        <f>ROUND(I2441*H2441,0)</f>
        <v>0</v>
      </c>
      <c r="BL2441" s="482" t="s">
        <v>129</v>
      </c>
      <c r="BM2441" s="482" t="s">
        <v>3375</v>
      </c>
    </row>
    <row r="2442" spans="2:65" s="492" customFormat="1" ht="67.5">
      <c r="B2442" s="493"/>
      <c r="D2442" s="594" t="s">
        <v>257</v>
      </c>
      <c r="F2442" s="595" t="s">
        <v>3376</v>
      </c>
      <c r="L2442" s="493"/>
      <c r="M2442" s="596"/>
      <c r="N2442" s="494"/>
      <c r="O2442" s="494"/>
      <c r="P2442" s="494"/>
      <c r="Q2442" s="494"/>
      <c r="R2442" s="494"/>
      <c r="S2442" s="494"/>
      <c r="T2442" s="597"/>
      <c r="AT2442" s="482" t="s">
        <v>257</v>
      </c>
      <c r="AU2442" s="482" t="s">
        <v>89</v>
      </c>
    </row>
    <row r="2443" spans="2:65" s="599" customFormat="1">
      <c r="B2443" s="598"/>
      <c r="D2443" s="594" t="s">
        <v>205</v>
      </c>
      <c r="E2443" s="600" t="s">
        <v>5</v>
      </c>
      <c r="F2443" s="601" t="s">
        <v>3377</v>
      </c>
      <c r="H2443" s="600" t="s">
        <v>5</v>
      </c>
      <c r="L2443" s="598"/>
      <c r="M2443" s="602"/>
      <c r="N2443" s="603"/>
      <c r="O2443" s="603"/>
      <c r="P2443" s="603"/>
      <c r="Q2443" s="603"/>
      <c r="R2443" s="603"/>
      <c r="S2443" s="603"/>
      <c r="T2443" s="604"/>
      <c r="AT2443" s="600" t="s">
        <v>205</v>
      </c>
      <c r="AU2443" s="600" t="s">
        <v>89</v>
      </c>
      <c r="AV2443" s="599" t="s">
        <v>11</v>
      </c>
      <c r="AW2443" s="599" t="s">
        <v>43</v>
      </c>
      <c r="AX2443" s="599" t="s">
        <v>82</v>
      </c>
      <c r="AY2443" s="600" t="s">
        <v>197</v>
      </c>
    </row>
    <row r="2444" spans="2:65" s="599" customFormat="1">
      <c r="B2444" s="598"/>
      <c r="D2444" s="594" t="s">
        <v>205</v>
      </c>
      <c r="E2444" s="600" t="s">
        <v>5</v>
      </c>
      <c r="F2444" s="601" t="s">
        <v>3378</v>
      </c>
      <c r="H2444" s="600" t="s">
        <v>5</v>
      </c>
      <c r="L2444" s="598"/>
      <c r="M2444" s="602"/>
      <c r="N2444" s="603"/>
      <c r="O2444" s="603"/>
      <c r="P2444" s="603"/>
      <c r="Q2444" s="603"/>
      <c r="R2444" s="603"/>
      <c r="S2444" s="603"/>
      <c r="T2444" s="604"/>
      <c r="AT2444" s="600" t="s">
        <v>205</v>
      </c>
      <c r="AU2444" s="600" t="s">
        <v>89</v>
      </c>
      <c r="AV2444" s="599" t="s">
        <v>11</v>
      </c>
      <c r="AW2444" s="599" t="s">
        <v>43</v>
      </c>
      <c r="AX2444" s="599" t="s">
        <v>82</v>
      </c>
      <c r="AY2444" s="600" t="s">
        <v>197</v>
      </c>
    </row>
    <row r="2445" spans="2:65" s="599" customFormat="1">
      <c r="B2445" s="598"/>
      <c r="D2445" s="594" t="s">
        <v>205</v>
      </c>
      <c r="E2445" s="600" t="s">
        <v>5</v>
      </c>
      <c r="F2445" s="601" t="s">
        <v>215</v>
      </c>
      <c r="H2445" s="600" t="s">
        <v>5</v>
      </c>
      <c r="L2445" s="598"/>
      <c r="M2445" s="602"/>
      <c r="N2445" s="603"/>
      <c r="O2445" s="603"/>
      <c r="P2445" s="603"/>
      <c r="Q2445" s="603"/>
      <c r="R2445" s="603"/>
      <c r="S2445" s="603"/>
      <c r="T2445" s="604"/>
      <c r="AT2445" s="600" t="s">
        <v>205</v>
      </c>
      <c r="AU2445" s="600" t="s">
        <v>89</v>
      </c>
      <c r="AV2445" s="599" t="s">
        <v>11</v>
      </c>
      <c r="AW2445" s="599" t="s">
        <v>43</v>
      </c>
      <c r="AX2445" s="599" t="s">
        <v>82</v>
      </c>
      <c r="AY2445" s="600" t="s">
        <v>197</v>
      </c>
    </row>
    <row r="2446" spans="2:65" s="599" customFormat="1">
      <c r="B2446" s="598"/>
      <c r="D2446" s="594" t="s">
        <v>205</v>
      </c>
      <c r="E2446" s="600" t="s">
        <v>5</v>
      </c>
      <c r="F2446" s="601" t="s">
        <v>356</v>
      </c>
      <c r="H2446" s="600" t="s">
        <v>5</v>
      </c>
      <c r="L2446" s="598"/>
      <c r="M2446" s="602"/>
      <c r="N2446" s="603"/>
      <c r="O2446" s="603"/>
      <c r="P2446" s="603"/>
      <c r="Q2446" s="603"/>
      <c r="R2446" s="603"/>
      <c r="S2446" s="603"/>
      <c r="T2446" s="604"/>
      <c r="AT2446" s="600" t="s">
        <v>205</v>
      </c>
      <c r="AU2446" s="600" t="s">
        <v>89</v>
      </c>
      <c r="AV2446" s="599" t="s">
        <v>11</v>
      </c>
      <c r="AW2446" s="599" t="s">
        <v>43</v>
      </c>
      <c r="AX2446" s="599" t="s">
        <v>82</v>
      </c>
      <c r="AY2446" s="600" t="s">
        <v>197</v>
      </c>
    </row>
    <row r="2447" spans="2:65" s="606" customFormat="1" ht="27">
      <c r="B2447" s="605"/>
      <c r="D2447" s="594" t="s">
        <v>205</v>
      </c>
      <c r="E2447" s="607" t="s">
        <v>5</v>
      </c>
      <c r="F2447" s="608" t="s">
        <v>357</v>
      </c>
      <c r="H2447" s="609">
        <v>417.6</v>
      </c>
      <c r="L2447" s="605"/>
      <c r="M2447" s="610"/>
      <c r="N2447" s="611"/>
      <c r="O2447" s="611"/>
      <c r="P2447" s="611"/>
      <c r="Q2447" s="611"/>
      <c r="R2447" s="611"/>
      <c r="S2447" s="611"/>
      <c r="T2447" s="612"/>
      <c r="AT2447" s="607" t="s">
        <v>205</v>
      </c>
      <c r="AU2447" s="607" t="s">
        <v>89</v>
      </c>
      <c r="AV2447" s="606" t="s">
        <v>89</v>
      </c>
      <c r="AW2447" s="606" t="s">
        <v>43</v>
      </c>
      <c r="AX2447" s="606" t="s">
        <v>82</v>
      </c>
      <c r="AY2447" s="607" t="s">
        <v>197</v>
      </c>
    </row>
    <row r="2448" spans="2:65" s="599" customFormat="1">
      <c r="B2448" s="598"/>
      <c r="D2448" s="594" t="s">
        <v>205</v>
      </c>
      <c r="E2448" s="600" t="s">
        <v>5</v>
      </c>
      <c r="F2448" s="601" t="s">
        <v>223</v>
      </c>
      <c r="H2448" s="600" t="s">
        <v>5</v>
      </c>
      <c r="L2448" s="598"/>
      <c r="M2448" s="602"/>
      <c r="N2448" s="603"/>
      <c r="O2448" s="603"/>
      <c r="P2448" s="603"/>
      <c r="Q2448" s="603"/>
      <c r="R2448" s="603"/>
      <c r="S2448" s="603"/>
      <c r="T2448" s="604"/>
      <c r="AT2448" s="600" t="s">
        <v>205</v>
      </c>
      <c r="AU2448" s="600" t="s">
        <v>89</v>
      </c>
      <c r="AV2448" s="599" t="s">
        <v>11</v>
      </c>
      <c r="AW2448" s="599" t="s">
        <v>43</v>
      </c>
      <c r="AX2448" s="599" t="s">
        <v>82</v>
      </c>
      <c r="AY2448" s="600" t="s">
        <v>197</v>
      </c>
    </row>
    <row r="2449" spans="2:51" s="599" customFormat="1">
      <c r="B2449" s="598"/>
      <c r="D2449" s="594" t="s">
        <v>205</v>
      </c>
      <c r="E2449" s="600" t="s">
        <v>5</v>
      </c>
      <c r="F2449" s="601" t="s">
        <v>358</v>
      </c>
      <c r="H2449" s="600" t="s">
        <v>5</v>
      </c>
      <c r="L2449" s="598"/>
      <c r="M2449" s="602"/>
      <c r="N2449" s="603"/>
      <c r="O2449" s="603"/>
      <c r="P2449" s="603"/>
      <c r="Q2449" s="603"/>
      <c r="R2449" s="603"/>
      <c r="S2449" s="603"/>
      <c r="T2449" s="604"/>
      <c r="AT2449" s="600" t="s">
        <v>205</v>
      </c>
      <c r="AU2449" s="600" t="s">
        <v>89</v>
      </c>
      <c r="AV2449" s="599" t="s">
        <v>11</v>
      </c>
      <c r="AW2449" s="599" t="s">
        <v>43</v>
      </c>
      <c r="AX2449" s="599" t="s">
        <v>82</v>
      </c>
      <c r="AY2449" s="600" t="s">
        <v>197</v>
      </c>
    </row>
    <row r="2450" spans="2:51" s="606" customFormat="1" ht="27">
      <c r="B2450" s="605"/>
      <c r="D2450" s="594" t="s">
        <v>205</v>
      </c>
      <c r="E2450" s="607" t="s">
        <v>5</v>
      </c>
      <c r="F2450" s="608" t="s">
        <v>359</v>
      </c>
      <c r="H2450" s="609">
        <v>242.23</v>
      </c>
      <c r="L2450" s="605"/>
      <c r="M2450" s="610"/>
      <c r="N2450" s="611"/>
      <c r="O2450" s="611"/>
      <c r="P2450" s="611"/>
      <c r="Q2450" s="611"/>
      <c r="R2450" s="611"/>
      <c r="S2450" s="611"/>
      <c r="T2450" s="612"/>
      <c r="AT2450" s="607" t="s">
        <v>205</v>
      </c>
      <c r="AU2450" s="607" t="s">
        <v>89</v>
      </c>
      <c r="AV2450" s="606" t="s">
        <v>89</v>
      </c>
      <c r="AW2450" s="606" t="s">
        <v>43</v>
      </c>
      <c r="AX2450" s="606" t="s">
        <v>82</v>
      </c>
      <c r="AY2450" s="607" t="s">
        <v>197</v>
      </c>
    </row>
    <row r="2451" spans="2:51" s="606" customFormat="1" ht="27">
      <c r="B2451" s="605"/>
      <c r="D2451" s="594" t="s">
        <v>205</v>
      </c>
      <c r="E2451" s="607" t="s">
        <v>5</v>
      </c>
      <c r="F2451" s="608" t="s">
        <v>360</v>
      </c>
      <c r="H2451" s="609">
        <v>183.14</v>
      </c>
      <c r="L2451" s="605"/>
      <c r="M2451" s="610"/>
      <c r="N2451" s="611"/>
      <c r="O2451" s="611"/>
      <c r="P2451" s="611"/>
      <c r="Q2451" s="611"/>
      <c r="R2451" s="611"/>
      <c r="S2451" s="611"/>
      <c r="T2451" s="612"/>
      <c r="AT2451" s="607" t="s">
        <v>205</v>
      </c>
      <c r="AU2451" s="607" t="s">
        <v>89</v>
      </c>
      <c r="AV2451" s="606" t="s">
        <v>89</v>
      </c>
      <c r="AW2451" s="606" t="s">
        <v>43</v>
      </c>
      <c r="AX2451" s="606" t="s">
        <v>82</v>
      </c>
      <c r="AY2451" s="607" t="s">
        <v>197</v>
      </c>
    </row>
    <row r="2452" spans="2:51" s="606" customFormat="1">
      <c r="B2452" s="605"/>
      <c r="D2452" s="594" t="s">
        <v>205</v>
      </c>
      <c r="E2452" s="607" t="s">
        <v>5</v>
      </c>
      <c r="F2452" s="608" t="s">
        <v>361</v>
      </c>
      <c r="H2452" s="609">
        <v>16.18</v>
      </c>
      <c r="L2452" s="605"/>
      <c r="M2452" s="610"/>
      <c r="N2452" s="611"/>
      <c r="O2452" s="611"/>
      <c r="P2452" s="611"/>
      <c r="Q2452" s="611"/>
      <c r="R2452" s="611"/>
      <c r="S2452" s="611"/>
      <c r="T2452" s="612"/>
      <c r="AT2452" s="607" t="s">
        <v>205</v>
      </c>
      <c r="AU2452" s="607" t="s">
        <v>89</v>
      </c>
      <c r="AV2452" s="606" t="s">
        <v>89</v>
      </c>
      <c r="AW2452" s="606" t="s">
        <v>43</v>
      </c>
      <c r="AX2452" s="606" t="s">
        <v>82</v>
      </c>
      <c r="AY2452" s="607" t="s">
        <v>197</v>
      </c>
    </row>
    <row r="2453" spans="2:51" s="599" customFormat="1">
      <c r="B2453" s="598"/>
      <c r="D2453" s="594" t="s">
        <v>205</v>
      </c>
      <c r="E2453" s="600" t="s">
        <v>5</v>
      </c>
      <c r="F2453" s="601" t="s">
        <v>238</v>
      </c>
      <c r="H2453" s="600" t="s">
        <v>5</v>
      </c>
      <c r="L2453" s="598"/>
      <c r="M2453" s="602"/>
      <c r="N2453" s="603"/>
      <c r="O2453" s="603"/>
      <c r="P2453" s="603"/>
      <c r="Q2453" s="603"/>
      <c r="R2453" s="603"/>
      <c r="S2453" s="603"/>
      <c r="T2453" s="604"/>
      <c r="AT2453" s="600" t="s">
        <v>205</v>
      </c>
      <c r="AU2453" s="600" t="s">
        <v>89</v>
      </c>
      <c r="AV2453" s="599" t="s">
        <v>11</v>
      </c>
      <c r="AW2453" s="599" t="s">
        <v>43</v>
      </c>
      <c r="AX2453" s="599" t="s">
        <v>82</v>
      </c>
      <c r="AY2453" s="600" t="s">
        <v>197</v>
      </c>
    </row>
    <row r="2454" spans="2:51" s="599" customFormat="1">
      <c r="B2454" s="598"/>
      <c r="D2454" s="594" t="s">
        <v>205</v>
      </c>
      <c r="E2454" s="600" t="s">
        <v>5</v>
      </c>
      <c r="F2454" s="601" t="s">
        <v>362</v>
      </c>
      <c r="H2454" s="600" t="s">
        <v>5</v>
      </c>
      <c r="L2454" s="598"/>
      <c r="M2454" s="602"/>
      <c r="N2454" s="603"/>
      <c r="O2454" s="603"/>
      <c r="P2454" s="603"/>
      <c r="Q2454" s="603"/>
      <c r="R2454" s="603"/>
      <c r="S2454" s="603"/>
      <c r="T2454" s="604"/>
      <c r="AT2454" s="600" t="s">
        <v>205</v>
      </c>
      <c r="AU2454" s="600" t="s">
        <v>89</v>
      </c>
      <c r="AV2454" s="599" t="s">
        <v>11</v>
      </c>
      <c r="AW2454" s="599" t="s">
        <v>43</v>
      </c>
      <c r="AX2454" s="599" t="s">
        <v>82</v>
      </c>
      <c r="AY2454" s="600" t="s">
        <v>197</v>
      </c>
    </row>
    <row r="2455" spans="2:51" s="606" customFormat="1" ht="27">
      <c r="B2455" s="605"/>
      <c r="D2455" s="594" t="s">
        <v>205</v>
      </c>
      <c r="E2455" s="607" t="s">
        <v>5</v>
      </c>
      <c r="F2455" s="608" t="s">
        <v>359</v>
      </c>
      <c r="H2455" s="609">
        <v>242.23</v>
      </c>
      <c r="L2455" s="605"/>
      <c r="M2455" s="610"/>
      <c r="N2455" s="611"/>
      <c r="O2455" s="611"/>
      <c r="P2455" s="611"/>
      <c r="Q2455" s="611"/>
      <c r="R2455" s="611"/>
      <c r="S2455" s="611"/>
      <c r="T2455" s="612"/>
      <c r="AT2455" s="607" t="s">
        <v>205</v>
      </c>
      <c r="AU2455" s="607" t="s">
        <v>89</v>
      </c>
      <c r="AV2455" s="606" t="s">
        <v>89</v>
      </c>
      <c r="AW2455" s="606" t="s">
        <v>43</v>
      </c>
      <c r="AX2455" s="606" t="s">
        <v>82</v>
      </c>
      <c r="AY2455" s="607" t="s">
        <v>197</v>
      </c>
    </row>
    <row r="2456" spans="2:51" s="606" customFormat="1" ht="27">
      <c r="B2456" s="605"/>
      <c r="D2456" s="594" t="s">
        <v>205</v>
      </c>
      <c r="E2456" s="607" t="s">
        <v>5</v>
      </c>
      <c r="F2456" s="608" t="s">
        <v>363</v>
      </c>
      <c r="H2456" s="609">
        <v>168.78</v>
      </c>
      <c r="L2456" s="605"/>
      <c r="M2456" s="610"/>
      <c r="N2456" s="611"/>
      <c r="O2456" s="611"/>
      <c r="P2456" s="611"/>
      <c r="Q2456" s="611"/>
      <c r="R2456" s="611"/>
      <c r="S2456" s="611"/>
      <c r="T2456" s="612"/>
      <c r="AT2456" s="607" t="s">
        <v>205</v>
      </c>
      <c r="AU2456" s="607" t="s">
        <v>89</v>
      </c>
      <c r="AV2456" s="606" t="s">
        <v>89</v>
      </c>
      <c r="AW2456" s="606" t="s">
        <v>43</v>
      </c>
      <c r="AX2456" s="606" t="s">
        <v>82</v>
      </c>
      <c r="AY2456" s="607" t="s">
        <v>197</v>
      </c>
    </row>
    <row r="2457" spans="2:51" s="606" customFormat="1">
      <c r="B2457" s="605"/>
      <c r="D2457" s="594" t="s">
        <v>205</v>
      </c>
      <c r="E2457" s="607" t="s">
        <v>5</v>
      </c>
      <c r="F2457" s="608" t="s">
        <v>364</v>
      </c>
      <c r="H2457" s="609">
        <v>24.99</v>
      </c>
      <c r="L2457" s="605"/>
      <c r="M2457" s="610"/>
      <c r="N2457" s="611"/>
      <c r="O2457" s="611"/>
      <c r="P2457" s="611"/>
      <c r="Q2457" s="611"/>
      <c r="R2457" s="611"/>
      <c r="S2457" s="611"/>
      <c r="T2457" s="612"/>
      <c r="AT2457" s="607" t="s">
        <v>205</v>
      </c>
      <c r="AU2457" s="607" t="s">
        <v>89</v>
      </c>
      <c r="AV2457" s="606" t="s">
        <v>89</v>
      </c>
      <c r="AW2457" s="606" t="s">
        <v>43</v>
      </c>
      <c r="AX2457" s="606" t="s">
        <v>82</v>
      </c>
      <c r="AY2457" s="607" t="s">
        <v>197</v>
      </c>
    </row>
    <row r="2458" spans="2:51" s="599" customFormat="1">
      <c r="B2458" s="598"/>
      <c r="D2458" s="594" t="s">
        <v>205</v>
      </c>
      <c r="E2458" s="600" t="s">
        <v>5</v>
      </c>
      <c r="F2458" s="601" t="s">
        <v>244</v>
      </c>
      <c r="H2458" s="600" t="s">
        <v>5</v>
      </c>
      <c r="L2458" s="598"/>
      <c r="M2458" s="602"/>
      <c r="N2458" s="603"/>
      <c r="O2458" s="603"/>
      <c r="P2458" s="603"/>
      <c r="Q2458" s="603"/>
      <c r="R2458" s="603"/>
      <c r="S2458" s="603"/>
      <c r="T2458" s="604"/>
      <c r="AT2458" s="600" t="s">
        <v>205</v>
      </c>
      <c r="AU2458" s="600" t="s">
        <v>89</v>
      </c>
      <c r="AV2458" s="599" t="s">
        <v>11</v>
      </c>
      <c r="AW2458" s="599" t="s">
        <v>43</v>
      </c>
      <c r="AX2458" s="599" t="s">
        <v>82</v>
      </c>
      <c r="AY2458" s="600" t="s">
        <v>197</v>
      </c>
    </row>
    <row r="2459" spans="2:51" s="599" customFormat="1">
      <c r="B2459" s="598"/>
      <c r="D2459" s="594" t="s">
        <v>205</v>
      </c>
      <c r="E2459" s="600" t="s">
        <v>5</v>
      </c>
      <c r="F2459" s="601" t="s">
        <v>365</v>
      </c>
      <c r="H2459" s="600" t="s">
        <v>5</v>
      </c>
      <c r="L2459" s="598"/>
      <c r="M2459" s="602"/>
      <c r="N2459" s="603"/>
      <c r="O2459" s="603"/>
      <c r="P2459" s="603"/>
      <c r="Q2459" s="603"/>
      <c r="R2459" s="603"/>
      <c r="S2459" s="603"/>
      <c r="T2459" s="604"/>
      <c r="AT2459" s="600" t="s">
        <v>205</v>
      </c>
      <c r="AU2459" s="600" t="s">
        <v>89</v>
      </c>
      <c r="AV2459" s="599" t="s">
        <v>11</v>
      </c>
      <c r="AW2459" s="599" t="s">
        <v>43</v>
      </c>
      <c r="AX2459" s="599" t="s">
        <v>82</v>
      </c>
      <c r="AY2459" s="600" t="s">
        <v>197</v>
      </c>
    </row>
    <row r="2460" spans="2:51" s="606" customFormat="1" ht="27">
      <c r="B2460" s="605"/>
      <c r="D2460" s="594" t="s">
        <v>205</v>
      </c>
      <c r="E2460" s="607" t="s">
        <v>5</v>
      </c>
      <c r="F2460" s="608" t="s">
        <v>359</v>
      </c>
      <c r="H2460" s="609">
        <v>242.23</v>
      </c>
      <c r="L2460" s="605"/>
      <c r="M2460" s="610"/>
      <c r="N2460" s="611"/>
      <c r="O2460" s="611"/>
      <c r="P2460" s="611"/>
      <c r="Q2460" s="611"/>
      <c r="R2460" s="611"/>
      <c r="S2460" s="611"/>
      <c r="T2460" s="612"/>
      <c r="AT2460" s="607" t="s">
        <v>205</v>
      </c>
      <c r="AU2460" s="607" t="s">
        <v>89</v>
      </c>
      <c r="AV2460" s="606" t="s">
        <v>89</v>
      </c>
      <c r="AW2460" s="606" t="s">
        <v>43</v>
      </c>
      <c r="AX2460" s="606" t="s">
        <v>82</v>
      </c>
      <c r="AY2460" s="607" t="s">
        <v>197</v>
      </c>
    </row>
    <row r="2461" spans="2:51" s="606" customFormat="1" ht="27">
      <c r="B2461" s="605"/>
      <c r="D2461" s="594" t="s">
        <v>205</v>
      </c>
      <c r="E2461" s="607" t="s">
        <v>5</v>
      </c>
      <c r="F2461" s="608" t="s">
        <v>366</v>
      </c>
      <c r="H2461" s="609">
        <v>168.78</v>
      </c>
      <c r="L2461" s="605"/>
      <c r="M2461" s="610"/>
      <c r="N2461" s="611"/>
      <c r="O2461" s="611"/>
      <c r="P2461" s="611"/>
      <c r="Q2461" s="611"/>
      <c r="R2461" s="611"/>
      <c r="S2461" s="611"/>
      <c r="T2461" s="612"/>
      <c r="AT2461" s="607" t="s">
        <v>205</v>
      </c>
      <c r="AU2461" s="607" t="s">
        <v>89</v>
      </c>
      <c r="AV2461" s="606" t="s">
        <v>89</v>
      </c>
      <c r="AW2461" s="606" t="s">
        <v>43</v>
      </c>
      <c r="AX2461" s="606" t="s">
        <v>82</v>
      </c>
      <c r="AY2461" s="607" t="s">
        <v>197</v>
      </c>
    </row>
    <row r="2462" spans="2:51" s="606" customFormat="1">
      <c r="B2462" s="605"/>
      <c r="D2462" s="594" t="s">
        <v>205</v>
      </c>
      <c r="E2462" s="607" t="s">
        <v>5</v>
      </c>
      <c r="F2462" s="608" t="s">
        <v>367</v>
      </c>
      <c r="H2462" s="609">
        <v>53.12</v>
      </c>
      <c r="L2462" s="605"/>
      <c r="M2462" s="610"/>
      <c r="N2462" s="611"/>
      <c r="O2462" s="611"/>
      <c r="P2462" s="611"/>
      <c r="Q2462" s="611"/>
      <c r="R2462" s="611"/>
      <c r="S2462" s="611"/>
      <c r="T2462" s="612"/>
      <c r="AT2462" s="607" t="s">
        <v>205</v>
      </c>
      <c r="AU2462" s="607" t="s">
        <v>89</v>
      </c>
      <c r="AV2462" s="606" t="s">
        <v>89</v>
      </c>
      <c r="AW2462" s="606" t="s">
        <v>43</v>
      </c>
      <c r="AX2462" s="606" t="s">
        <v>82</v>
      </c>
      <c r="AY2462" s="607" t="s">
        <v>197</v>
      </c>
    </row>
    <row r="2463" spans="2:51" s="599" customFormat="1">
      <c r="B2463" s="598"/>
      <c r="D2463" s="594" t="s">
        <v>205</v>
      </c>
      <c r="E2463" s="600" t="s">
        <v>5</v>
      </c>
      <c r="F2463" s="601" t="s">
        <v>249</v>
      </c>
      <c r="H2463" s="600" t="s">
        <v>5</v>
      </c>
      <c r="L2463" s="598"/>
      <c r="M2463" s="602"/>
      <c r="N2463" s="603"/>
      <c r="O2463" s="603"/>
      <c r="P2463" s="603"/>
      <c r="Q2463" s="603"/>
      <c r="R2463" s="603"/>
      <c r="S2463" s="603"/>
      <c r="T2463" s="604"/>
      <c r="AT2463" s="600" t="s">
        <v>205</v>
      </c>
      <c r="AU2463" s="600" t="s">
        <v>89</v>
      </c>
      <c r="AV2463" s="599" t="s">
        <v>11</v>
      </c>
      <c r="AW2463" s="599" t="s">
        <v>43</v>
      </c>
      <c r="AX2463" s="599" t="s">
        <v>82</v>
      </c>
      <c r="AY2463" s="600" t="s">
        <v>197</v>
      </c>
    </row>
    <row r="2464" spans="2:51" s="599" customFormat="1">
      <c r="B2464" s="598"/>
      <c r="D2464" s="594" t="s">
        <v>205</v>
      </c>
      <c r="E2464" s="600" t="s">
        <v>5</v>
      </c>
      <c r="F2464" s="601" t="s">
        <v>368</v>
      </c>
      <c r="H2464" s="600" t="s">
        <v>5</v>
      </c>
      <c r="L2464" s="598"/>
      <c r="M2464" s="602"/>
      <c r="N2464" s="603"/>
      <c r="O2464" s="603"/>
      <c r="P2464" s="603"/>
      <c r="Q2464" s="603"/>
      <c r="R2464" s="603"/>
      <c r="S2464" s="603"/>
      <c r="T2464" s="604"/>
      <c r="AT2464" s="600" t="s">
        <v>205</v>
      </c>
      <c r="AU2464" s="600" t="s">
        <v>89</v>
      </c>
      <c r="AV2464" s="599" t="s">
        <v>11</v>
      </c>
      <c r="AW2464" s="599" t="s">
        <v>43</v>
      </c>
      <c r="AX2464" s="599" t="s">
        <v>82</v>
      </c>
      <c r="AY2464" s="600" t="s">
        <v>197</v>
      </c>
    </row>
    <row r="2465" spans="2:51" s="606" customFormat="1" ht="27">
      <c r="B2465" s="605"/>
      <c r="D2465" s="594" t="s">
        <v>205</v>
      </c>
      <c r="E2465" s="607" t="s">
        <v>5</v>
      </c>
      <c r="F2465" s="608" t="s">
        <v>359</v>
      </c>
      <c r="H2465" s="609">
        <v>242.23</v>
      </c>
      <c r="L2465" s="605"/>
      <c r="M2465" s="610"/>
      <c r="N2465" s="611"/>
      <c r="O2465" s="611"/>
      <c r="P2465" s="611"/>
      <c r="Q2465" s="611"/>
      <c r="R2465" s="611"/>
      <c r="S2465" s="611"/>
      <c r="T2465" s="612"/>
      <c r="AT2465" s="607" t="s">
        <v>205</v>
      </c>
      <c r="AU2465" s="607" t="s">
        <v>89</v>
      </c>
      <c r="AV2465" s="606" t="s">
        <v>89</v>
      </c>
      <c r="AW2465" s="606" t="s">
        <v>43</v>
      </c>
      <c r="AX2465" s="606" t="s">
        <v>82</v>
      </c>
      <c r="AY2465" s="607" t="s">
        <v>197</v>
      </c>
    </row>
    <row r="2466" spans="2:51" s="606" customFormat="1" ht="27">
      <c r="B2466" s="605"/>
      <c r="D2466" s="594" t="s">
        <v>205</v>
      </c>
      <c r="E2466" s="607" t="s">
        <v>5</v>
      </c>
      <c r="F2466" s="608" t="s">
        <v>366</v>
      </c>
      <c r="H2466" s="609">
        <v>168.78</v>
      </c>
      <c r="L2466" s="605"/>
      <c r="M2466" s="610"/>
      <c r="N2466" s="611"/>
      <c r="O2466" s="611"/>
      <c r="P2466" s="611"/>
      <c r="Q2466" s="611"/>
      <c r="R2466" s="611"/>
      <c r="S2466" s="611"/>
      <c r="T2466" s="612"/>
      <c r="AT2466" s="607" t="s">
        <v>205</v>
      </c>
      <c r="AU2466" s="607" t="s">
        <v>89</v>
      </c>
      <c r="AV2466" s="606" t="s">
        <v>89</v>
      </c>
      <c r="AW2466" s="606" t="s">
        <v>43</v>
      </c>
      <c r="AX2466" s="606" t="s">
        <v>82</v>
      </c>
      <c r="AY2466" s="607" t="s">
        <v>197</v>
      </c>
    </row>
    <row r="2467" spans="2:51" s="606" customFormat="1">
      <c r="B2467" s="605"/>
      <c r="D2467" s="594" t="s">
        <v>205</v>
      </c>
      <c r="E2467" s="607" t="s">
        <v>5</v>
      </c>
      <c r="F2467" s="608" t="s">
        <v>364</v>
      </c>
      <c r="H2467" s="609">
        <v>24.99</v>
      </c>
      <c r="L2467" s="605"/>
      <c r="M2467" s="610"/>
      <c r="N2467" s="611"/>
      <c r="O2467" s="611"/>
      <c r="P2467" s="611"/>
      <c r="Q2467" s="611"/>
      <c r="R2467" s="611"/>
      <c r="S2467" s="611"/>
      <c r="T2467" s="612"/>
      <c r="AT2467" s="607" t="s">
        <v>205</v>
      </c>
      <c r="AU2467" s="607" t="s">
        <v>89</v>
      </c>
      <c r="AV2467" s="606" t="s">
        <v>89</v>
      </c>
      <c r="AW2467" s="606" t="s">
        <v>43</v>
      </c>
      <c r="AX2467" s="606" t="s">
        <v>82</v>
      </c>
      <c r="AY2467" s="607" t="s">
        <v>197</v>
      </c>
    </row>
    <row r="2468" spans="2:51" s="622" customFormat="1">
      <c r="B2468" s="621"/>
      <c r="D2468" s="594" t="s">
        <v>205</v>
      </c>
      <c r="E2468" s="623" t="s">
        <v>5</v>
      </c>
      <c r="F2468" s="624" t="s">
        <v>3379</v>
      </c>
      <c r="H2468" s="625">
        <v>2195.2800000000002</v>
      </c>
      <c r="L2468" s="621"/>
      <c r="M2468" s="626"/>
      <c r="N2468" s="627"/>
      <c r="O2468" s="627"/>
      <c r="P2468" s="627"/>
      <c r="Q2468" s="627"/>
      <c r="R2468" s="627"/>
      <c r="S2468" s="627"/>
      <c r="T2468" s="628"/>
      <c r="AT2468" s="623" t="s">
        <v>205</v>
      </c>
      <c r="AU2468" s="623" t="s">
        <v>89</v>
      </c>
      <c r="AV2468" s="622" t="s">
        <v>114</v>
      </c>
      <c r="AW2468" s="622" t="s">
        <v>43</v>
      </c>
      <c r="AX2468" s="622" t="s">
        <v>82</v>
      </c>
      <c r="AY2468" s="623" t="s">
        <v>197</v>
      </c>
    </row>
    <row r="2469" spans="2:51" s="599" customFormat="1">
      <c r="B2469" s="598"/>
      <c r="D2469" s="594" t="s">
        <v>205</v>
      </c>
      <c r="E2469" s="600" t="s">
        <v>5</v>
      </c>
      <c r="F2469" s="601" t="s">
        <v>3380</v>
      </c>
      <c r="H2469" s="600" t="s">
        <v>5</v>
      </c>
      <c r="L2469" s="598"/>
      <c r="M2469" s="602"/>
      <c r="N2469" s="603"/>
      <c r="O2469" s="603"/>
      <c r="P2469" s="603"/>
      <c r="Q2469" s="603"/>
      <c r="R2469" s="603"/>
      <c r="S2469" s="603"/>
      <c r="T2469" s="604"/>
      <c r="AT2469" s="600" t="s">
        <v>205</v>
      </c>
      <c r="AU2469" s="600" t="s">
        <v>89</v>
      </c>
      <c r="AV2469" s="599" t="s">
        <v>11</v>
      </c>
      <c r="AW2469" s="599" t="s">
        <v>43</v>
      </c>
      <c r="AX2469" s="599" t="s">
        <v>82</v>
      </c>
      <c r="AY2469" s="600" t="s">
        <v>197</v>
      </c>
    </row>
    <row r="2470" spans="2:51" s="599" customFormat="1">
      <c r="B2470" s="598"/>
      <c r="D2470" s="594" t="s">
        <v>205</v>
      </c>
      <c r="E2470" s="600" t="s">
        <v>5</v>
      </c>
      <c r="F2470" s="601" t="s">
        <v>215</v>
      </c>
      <c r="H2470" s="600" t="s">
        <v>5</v>
      </c>
      <c r="L2470" s="598"/>
      <c r="M2470" s="602"/>
      <c r="N2470" s="603"/>
      <c r="O2470" s="603"/>
      <c r="P2470" s="603"/>
      <c r="Q2470" s="603"/>
      <c r="R2470" s="603"/>
      <c r="S2470" s="603"/>
      <c r="T2470" s="604"/>
      <c r="AT2470" s="600" t="s">
        <v>205</v>
      </c>
      <c r="AU2470" s="600" t="s">
        <v>89</v>
      </c>
      <c r="AV2470" s="599" t="s">
        <v>11</v>
      </c>
      <c r="AW2470" s="599" t="s">
        <v>43</v>
      </c>
      <c r="AX2470" s="599" t="s">
        <v>82</v>
      </c>
      <c r="AY2470" s="600" t="s">
        <v>197</v>
      </c>
    </row>
    <row r="2471" spans="2:51" s="599" customFormat="1">
      <c r="B2471" s="598"/>
      <c r="D2471" s="594" t="s">
        <v>205</v>
      </c>
      <c r="E2471" s="600" t="s">
        <v>5</v>
      </c>
      <c r="F2471" s="601" t="s">
        <v>953</v>
      </c>
      <c r="H2471" s="600" t="s">
        <v>5</v>
      </c>
      <c r="L2471" s="598"/>
      <c r="M2471" s="602"/>
      <c r="N2471" s="603"/>
      <c r="O2471" s="603"/>
      <c r="P2471" s="603"/>
      <c r="Q2471" s="603"/>
      <c r="R2471" s="603"/>
      <c r="S2471" s="603"/>
      <c r="T2471" s="604"/>
      <c r="AT2471" s="600" t="s">
        <v>205</v>
      </c>
      <c r="AU2471" s="600" t="s">
        <v>89</v>
      </c>
      <c r="AV2471" s="599" t="s">
        <v>11</v>
      </c>
      <c r="AW2471" s="599" t="s">
        <v>43</v>
      </c>
      <c r="AX2471" s="599" t="s">
        <v>82</v>
      </c>
      <c r="AY2471" s="600" t="s">
        <v>197</v>
      </c>
    </row>
    <row r="2472" spans="2:51" s="606" customFormat="1">
      <c r="B2472" s="605"/>
      <c r="D2472" s="594" t="s">
        <v>205</v>
      </c>
      <c r="E2472" s="607" t="s">
        <v>5</v>
      </c>
      <c r="F2472" s="608" t="s">
        <v>954</v>
      </c>
      <c r="H2472" s="609">
        <v>205.45599999999999</v>
      </c>
      <c r="L2472" s="605"/>
      <c r="M2472" s="610"/>
      <c r="N2472" s="611"/>
      <c r="O2472" s="611"/>
      <c r="P2472" s="611"/>
      <c r="Q2472" s="611"/>
      <c r="R2472" s="611"/>
      <c r="S2472" s="611"/>
      <c r="T2472" s="612"/>
      <c r="AT2472" s="607" t="s">
        <v>205</v>
      </c>
      <c r="AU2472" s="607" t="s">
        <v>89</v>
      </c>
      <c r="AV2472" s="606" t="s">
        <v>89</v>
      </c>
      <c r="AW2472" s="606" t="s">
        <v>43</v>
      </c>
      <c r="AX2472" s="606" t="s">
        <v>82</v>
      </c>
      <c r="AY2472" s="607" t="s">
        <v>197</v>
      </c>
    </row>
    <row r="2473" spans="2:51" s="599" customFormat="1">
      <c r="B2473" s="598"/>
      <c r="D2473" s="594" t="s">
        <v>205</v>
      </c>
      <c r="E2473" s="600" t="s">
        <v>5</v>
      </c>
      <c r="F2473" s="601" t="s">
        <v>955</v>
      </c>
      <c r="H2473" s="600" t="s">
        <v>5</v>
      </c>
      <c r="L2473" s="598"/>
      <c r="M2473" s="602"/>
      <c r="N2473" s="603"/>
      <c r="O2473" s="603"/>
      <c r="P2473" s="603"/>
      <c r="Q2473" s="603"/>
      <c r="R2473" s="603"/>
      <c r="S2473" s="603"/>
      <c r="T2473" s="604"/>
      <c r="AT2473" s="600" t="s">
        <v>205</v>
      </c>
      <c r="AU2473" s="600" t="s">
        <v>89</v>
      </c>
      <c r="AV2473" s="599" t="s">
        <v>11</v>
      </c>
      <c r="AW2473" s="599" t="s">
        <v>43</v>
      </c>
      <c r="AX2473" s="599" t="s">
        <v>82</v>
      </c>
      <c r="AY2473" s="600" t="s">
        <v>197</v>
      </c>
    </row>
    <row r="2474" spans="2:51" s="606" customFormat="1">
      <c r="B2474" s="605"/>
      <c r="D2474" s="594" t="s">
        <v>205</v>
      </c>
      <c r="E2474" s="607" t="s">
        <v>5</v>
      </c>
      <c r="F2474" s="608" t="s">
        <v>956</v>
      </c>
      <c r="H2474" s="609">
        <v>61.061999999999998</v>
      </c>
      <c r="L2474" s="605"/>
      <c r="M2474" s="610"/>
      <c r="N2474" s="611"/>
      <c r="O2474" s="611"/>
      <c r="P2474" s="611"/>
      <c r="Q2474" s="611"/>
      <c r="R2474" s="611"/>
      <c r="S2474" s="611"/>
      <c r="T2474" s="612"/>
      <c r="AT2474" s="607" t="s">
        <v>205</v>
      </c>
      <c r="AU2474" s="607" t="s">
        <v>89</v>
      </c>
      <c r="AV2474" s="606" t="s">
        <v>89</v>
      </c>
      <c r="AW2474" s="606" t="s">
        <v>43</v>
      </c>
      <c r="AX2474" s="606" t="s">
        <v>82</v>
      </c>
      <c r="AY2474" s="607" t="s">
        <v>197</v>
      </c>
    </row>
    <row r="2475" spans="2:51" s="599" customFormat="1">
      <c r="B2475" s="598"/>
      <c r="D2475" s="594" t="s">
        <v>205</v>
      </c>
      <c r="E2475" s="600" t="s">
        <v>5</v>
      </c>
      <c r="F2475" s="601" t="s">
        <v>957</v>
      </c>
      <c r="H2475" s="600" t="s">
        <v>5</v>
      </c>
      <c r="L2475" s="598"/>
      <c r="M2475" s="602"/>
      <c r="N2475" s="603"/>
      <c r="O2475" s="603"/>
      <c r="P2475" s="603"/>
      <c r="Q2475" s="603"/>
      <c r="R2475" s="603"/>
      <c r="S2475" s="603"/>
      <c r="T2475" s="604"/>
      <c r="AT2475" s="600" t="s">
        <v>205</v>
      </c>
      <c r="AU2475" s="600" t="s">
        <v>89</v>
      </c>
      <c r="AV2475" s="599" t="s">
        <v>11</v>
      </c>
      <c r="AW2475" s="599" t="s">
        <v>43</v>
      </c>
      <c r="AX2475" s="599" t="s">
        <v>82</v>
      </c>
      <c r="AY2475" s="600" t="s">
        <v>197</v>
      </c>
    </row>
    <row r="2476" spans="2:51" s="606" customFormat="1">
      <c r="B2476" s="605"/>
      <c r="D2476" s="594" t="s">
        <v>205</v>
      </c>
      <c r="E2476" s="607" t="s">
        <v>5</v>
      </c>
      <c r="F2476" s="608" t="s">
        <v>958</v>
      </c>
      <c r="H2476" s="609">
        <v>153.36500000000001</v>
      </c>
      <c r="L2476" s="605"/>
      <c r="M2476" s="610"/>
      <c r="N2476" s="611"/>
      <c r="O2476" s="611"/>
      <c r="P2476" s="611"/>
      <c r="Q2476" s="611"/>
      <c r="R2476" s="611"/>
      <c r="S2476" s="611"/>
      <c r="T2476" s="612"/>
      <c r="AT2476" s="607" t="s">
        <v>205</v>
      </c>
      <c r="AU2476" s="607" t="s">
        <v>89</v>
      </c>
      <c r="AV2476" s="606" t="s">
        <v>89</v>
      </c>
      <c r="AW2476" s="606" t="s">
        <v>43</v>
      </c>
      <c r="AX2476" s="606" t="s">
        <v>82</v>
      </c>
      <c r="AY2476" s="607" t="s">
        <v>197</v>
      </c>
    </row>
    <row r="2477" spans="2:51" s="599" customFormat="1">
      <c r="B2477" s="598"/>
      <c r="D2477" s="594" t="s">
        <v>205</v>
      </c>
      <c r="E2477" s="600" t="s">
        <v>5</v>
      </c>
      <c r="F2477" s="601" t="s">
        <v>959</v>
      </c>
      <c r="H2477" s="600" t="s">
        <v>5</v>
      </c>
      <c r="L2477" s="598"/>
      <c r="M2477" s="602"/>
      <c r="N2477" s="603"/>
      <c r="O2477" s="603"/>
      <c r="P2477" s="603"/>
      <c r="Q2477" s="603"/>
      <c r="R2477" s="603"/>
      <c r="S2477" s="603"/>
      <c r="T2477" s="604"/>
      <c r="AT2477" s="600" t="s">
        <v>205</v>
      </c>
      <c r="AU2477" s="600" t="s">
        <v>89</v>
      </c>
      <c r="AV2477" s="599" t="s">
        <v>11</v>
      </c>
      <c r="AW2477" s="599" t="s">
        <v>43</v>
      </c>
      <c r="AX2477" s="599" t="s">
        <v>82</v>
      </c>
      <c r="AY2477" s="600" t="s">
        <v>197</v>
      </c>
    </row>
    <row r="2478" spans="2:51" s="606" customFormat="1">
      <c r="B2478" s="605"/>
      <c r="D2478" s="594" t="s">
        <v>205</v>
      </c>
      <c r="E2478" s="607" t="s">
        <v>5</v>
      </c>
      <c r="F2478" s="608" t="s">
        <v>960</v>
      </c>
      <c r="H2478" s="609">
        <v>60.401000000000003</v>
      </c>
      <c r="L2478" s="605"/>
      <c r="M2478" s="610"/>
      <c r="N2478" s="611"/>
      <c r="O2478" s="611"/>
      <c r="P2478" s="611"/>
      <c r="Q2478" s="611"/>
      <c r="R2478" s="611"/>
      <c r="S2478" s="611"/>
      <c r="T2478" s="612"/>
      <c r="AT2478" s="607" t="s">
        <v>205</v>
      </c>
      <c r="AU2478" s="607" t="s">
        <v>89</v>
      </c>
      <c r="AV2478" s="606" t="s">
        <v>89</v>
      </c>
      <c r="AW2478" s="606" t="s">
        <v>43</v>
      </c>
      <c r="AX2478" s="606" t="s">
        <v>82</v>
      </c>
      <c r="AY2478" s="607" t="s">
        <v>197</v>
      </c>
    </row>
    <row r="2479" spans="2:51" s="599" customFormat="1">
      <c r="B2479" s="598"/>
      <c r="D2479" s="594" t="s">
        <v>205</v>
      </c>
      <c r="E2479" s="600" t="s">
        <v>5</v>
      </c>
      <c r="F2479" s="601" t="s">
        <v>961</v>
      </c>
      <c r="H2479" s="600" t="s">
        <v>5</v>
      </c>
      <c r="L2479" s="598"/>
      <c r="M2479" s="602"/>
      <c r="N2479" s="603"/>
      <c r="O2479" s="603"/>
      <c r="P2479" s="603"/>
      <c r="Q2479" s="603"/>
      <c r="R2479" s="603"/>
      <c r="S2479" s="603"/>
      <c r="T2479" s="604"/>
      <c r="AT2479" s="600" t="s">
        <v>205</v>
      </c>
      <c r="AU2479" s="600" t="s">
        <v>89</v>
      </c>
      <c r="AV2479" s="599" t="s">
        <v>11</v>
      </c>
      <c r="AW2479" s="599" t="s">
        <v>43</v>
      </c>
      <c r="AX2479" s="599" t="s">
        <v>82</v>
      </c>
      <c r="AY2479" s="600" t="s">
        <v>197</v>
      </c>
    </row>
    <row r="2480" spans="2:51" s="606" customFormat="1">
      <c r="B2480" s="605"/>
      <c r="D2480" s="594" t="s">
        <v>205</v>
      </c>
      <c r="E2480" s="607" t="s">
        <v>5</v>
      </c>
      <c r="F2480" s="608" t="s">
        <v>962</v>
      </c>
      <c r="H2480" s="609">
        <v>49.987000000000002</v>
      </c>
      <c r="L2480" s="605"/>
      <c r="M2480" s="610"/>
      <c r="N2480" s="611"/>
      <c r="O2480" s="611"/>
      <c r="P2480" s="611"/>
      <c r="Q2480" s="611"/>
      <c r="R2480" s="611"/>
      <c r="S2480" s="611"/>
      <c r="T2480" s="612"/>
      <c r="AT2480" s="607" t="s">
        <v>205</v>
      </c>
      <c r="AU2480" s="607" t="s">
        <v>89</v>
      </c>
      <c r="AV2480" s="606" t="s">
        <v>89</v>
      </c>
      <c r="AW2480" s="606" t="s">
        <v>43</v>
      </c>
      <c r="AX2480" s="606" t="s">
        <v>82</v>
      </c>
      <c r="AY2480" s="607" t="s">
        <v>197</v>
      </c>
    </row>
    <row r="2481" spans="2:51" s="599" customFormat="1">
      <c r="B2481" s="598"/>
      <c r="D2481" s="594" t="s">
        <v>205</v>
      </c>
      <c r="E2481" s="600" t="s">
        <v>5</v>
      </c>
      <c r="F2481" s="601" t="s">
        <v>963</v>
      </c>
      <c r="H2481" s="600" t="s">
        <v>5</v>
      </c>
      <c r="L2481" s="598"/>
      <c r="M2481" s="602"/>
      <c r="N2481" s="603"/>
      <c r="O2481" s="603"/>
      <c r="P2481" s="603"/>
      <c r="Q2481" s="603"/>
      <c r="R2481" s="603"/>
      <c r="S2481" s="603"/>
      <c r="T2481" s="604"/>
      <c r="AT2481" s="600" t="s">
        <v>205</v>
      </c>
      <c r="AU2481" s="600" t="s">
        <v>89</v>
      </c>
      <c r="AV2481" s="599" t="s">
        <v>11</v>
      </c>
      <c r="AW2481" s="599" t="s">
        <v>43</v>
      </c>
      <c r="AX2481" s="599" t="s">
        <v>82</v>
      </c>
      <c r="AY2481" s="600" t="s">
        <v>197</v>
      </c>
    </row>
    <row r="2482" spans="2:51" s="606" customFormat="1">
      <c r="B2482" s="605"/>
      <c r="D2482" s="594" t="s">
        <v>205</v>
      </c>
      <c r="E2482" s="607" t="s">
        <v>5</v>
      </c>
      <c r="F2482" s="608" t="s">
        <v>964</v>
      </c>
      <c r="H2482" s="609">
        <v>57.353000000000002</v>
      </c>
      <c r="L2482" s="605"/>
      <c r="M2482" s="610"/>
      <c r="N2482" s="611"/>
      <c r="O2482" s="611"/>
      <c r="P2482" s="611"/>
      <c r="Q2482" s="611"/>
      <c r="R2482" s="611"/>
      <c r="S2482" s="611"/>
      <c r="T2482" s="612"/>
      <c r="AT2482" s="607" t="s">
        <v>205</v>
      </c>
      <c r="AU2482" s="607" t="s">
        <v>89</v>
      </c>
      <c r="AV2482" s="606" t="s">
        <v>89</v>
      </c>
      <c r="AW2482" s="606" t="s">
        <v>43</v>
      </c>
      <c r="AX2482" s="606" t="s">
        <v>82</v>
      </c>
      <c r="AY2482" s="607" t="s">
        <v>197</v>
      </c>
    </row>
    <row r="2483" spans="2:51" s="599" customFormat="1">
      <c r="B2483" s="598"/>
      <c r="D2483" s="594" t="s">
        <v>205</v>
      </c>
      <c r="E2483" s="600" t="s">
        <v>5</v>
      </c>
      <c r="F2483" s="601" t="s">
        <v>965</v>
      </c>
      <c r="H2483" s="600" t="s">
        <v>5</v>
      </c>
      <c r="L2483" s="598"/>
      <c r="M2483" s="602"/>
      <c r="N2483" s="603"/>
      <c r="O2483" s="603"/>
      <c r="P2483" s="603"/>
      <c r="Q2483" s="603"/>
      <c r="R2483" s="603"/>
      <c r="S2483" s="603"/>
      <c r="T2483" s="604"/>
      <c r="AT2483" s="600" t="s">
        <v>205</v>
      </c>
      <c r="AU2483" s="600" t="s">
        <v>89</v>
      </c>
      <c r="AV2483" s="599" t="s">
        <v>11</v>
      </c>
      <c r="AW2483" s="599" t="s">
        <v>43</v>
      </c>
      <c r="AX2483" s="599" t="s">
        <v>82</v>
      </c>
      <c r="AY2483" s="600" t="s">
        <v>197</v>
      </c>
    </row>
    <row r="2484" spans="2:51" s="606" customFormat="1">
      <c r="B2484" s="605"/>
      <c r="D2484" s="594" t="s">
        <v>205</v>
      </c>
      <c r="E2484" s="607" t="s">
        <v>5</v>
      </c>
      <c r="F2484" s="608" t="s">
        <v>966</v>
      </c>
      <c r="H2484" s="609">
        <v>39.167000000000002</v>
      </c>
      <c r="L2484" s="605"/>
      <c r="M2484" s="610"/>
      <c r="N2484" s="611"/>
      <c r="O2484" s="611"/>
      <c r="P2484" s="611"/>
      <c r="Q2484" s="611"/>
      <c r="R2484" s="611"/>
      <c r="S2484" s="611"/>
      <c r="T2484" s="612"/>
      <c r="AT2484" s="607" t="s">
        <v>205</v>
      </c>
      <c r="AU2484" s="607" t="s">
        <v>89</v>
      </c>
      <c r="AV2484" s="606" t="s">
        <v>89</v>
      </c>
      <c r="AW2484" s="606" t="s">
        <v>43</v>
      </c>
      <c r="AX2484" s="606" t="s">
        <v>82</v>
      </c>
      <c r="AY2484" s="607" t="s">
        <v>197</v>
      </c>
    </row>
    <row r="2485" spans="2:51" s="599" customFormat="1">
      <c r="B2485" s="598"/>
      <c r="D2485" s="594" t="s">
        <v>205</v>
      </c>
      <c r="E2485" s="600" t="s">
        <v>5</v>
      </c>
      <c r="F2485" s="601" t="s">
        <v>967</v>
      </c>
      <c r="H2485" s="600" t="s">
        <v>5</v>
      </c>
      <c r="L2485" s="598"/>
      <c r="M2485" s="602"/>
      <c r="N2485" s="603"/>
      <c r="O2485" s="603"/>
      <c r="P2485" s="603"/>
      <c r="Q2485" s="603"/>
      <c r="R2485" s="603"/>
      <c r="S2485" s="603"/>
      <c r="T2485" s="604"/>
      <c r="AT2485" s="600" t="s">
        <v>205</v>
      </c>
      <c r="AU2485" s="600" t="s">
        <v>89</v>
      </c>
      <c r="AV2485" s="599" t="s">
        <v>11</v>
      </c>
      <c r="AW2485" s="599" t="s">
        <v>43</v>
      </c>
      <c r="AX2485" s="599" t="s">
        <v>82</v>
      </c>
      <c r="AY2485" s="600" t="s">
        <v>197</v>
      </c>
    </row>
    <row r="2486" spans="2:51" s="606" customFormat="1">
      <c r="B2486" s="605"/>
      <c r="D2486" s="594" t="s">
        <v>205</v>
      </c>
      <c r="E2486" s="607" t="s">
        <v>5</v>
      </c>
      <c r="F2486" s="608" t="s">
        <v>968</v>
      </c>
      <c r="H2486" s="609">
        <v>53.034999999999997</v>
      </c>
      <c r="L2486" s="605"/>
      <c r="M2486" s="610"/>
      <c r="N2486" s="611"/>
      <c r="O2486" s="611"/>
      <c r="P2486" s="611"/>
      <c r="Q2486" s="611"/>
      <c r="R2486" s="611"/>
      <c r="S2486" s="611"/>
      <c r="T2486" s="612"/>
      <c r="AT2486" s="607" t="s">
        <v>205</v>
      </c>
      <c r="AU2486" s="607" t="s">
        <v>89</v>
      </c>
      <c r="AV2486" s="606" t="s">
        <v>89</v>
      </c>
      <c r="AW2486" s="606" t="s">
        <v>43</v>
      </c>
      <c r="AX2486" s="606" t="s">
        <v>82</v>
      </c>
      <c r="AY2486" s="607" t="s">
        <v>197</v>
      </c>
    </row>
    <row r="2487" spans="2:51" s="599" customFormat="1">
      <c r="B2487" s="598"/>
      <c r="D2487" s="594" t="s">
        <v>205</v>
      </c>
      <c r="E2487" s="600" t="s">
        <v>5</v>
      </c>
      <c r="F2487" s="601" t="s">
        <v>969</v>
      </c>
      <c r="H2487" s="600" t="s">
        <v>5</v>
      </c>
      <c r="L2487" s="598"/>
      <c r="M2487" s="602"/>
      <c r="N2487" s="603"/>
      <c r="O2487" s="603"/>
      <c r="P2487" s="603"/>
      <c r="Q2487" s="603"/>
      <c r="R2487" s="603"/>
      <c r="S2487" s="603"/>
      <c r="T2487" s="604"/>
      <c r="AT2487" s="600" t="s">
        <v>205</v>
      </c>
      <c r="AU2487" s="600" t="s">
        <v>89</v>
      </c>
      <c r="AV2487" s="599" t="s">
        <v>11</v>
      </c>
      <c r="AW2487" s="599" t="s">
        <v>43</v>
      </c>
      <c r="AX2487" s="599" t="s">
        <v>82</v>
      </c>
      <c r="AY2487" s="600" t="s">
        <v>197</v>
      </c>
    </row>
    <row r="2488" spans="2:51" s="606" customFormat="1">
      <c r="B2488" s="605"/>
      <c r="D2488" s="594" t="s">
        <v>205</v>
      </c>
      <c r="E2488" s="607" t="s">
        <v>5</v>
      </c>
      <c r="F2488" s="608" t="s">
        <v>970</v>
      </c>
      <c r="H2488" s="609">
        <v>73.762</v>
      </c>
      <c r="L2488" s="605"/>
      <c r="M2488" s="610"/>
      <c r="N2488" s="611"/>
      <c r="O2488" s="611"/>
      <c r="P2488" s="611"/>
      <c r="Q2488" s="611"/>
      <c r="R2488" s="611"/>
      <c r="S2488" s="611"/>
      <c r="T2488" s="612"/>
      <c r="AT2488" s="607" t="s">
        <v>205</v>
      </c>
      <c r="AU2488" s="607" t="s">
        <v>89</v>
      </c>
      <c r="AV2488" s="606" t="s">
        <v>89</v>
      </c>
      <c r="AW2488" s="606" t="s">
        <v>43</v>
      </c>
      <c r="AX2488" s="606" t="s">
        <v>82</v>
      </c>
      <c r="AY2488" s="607" t="s">
        <v>197</v>
      </c>
    </row>
    <row r="2489" spans="2:51" s="599" customFormat="1">
      <c r="B2489" s="598"/>
      <c r="D2489" s="594" t="s">
        <v>205</v>
      </c>
      <c r="E2489" s="600" t="s">
        <v>5</v>
      </c>
      <c r="F2489" s="601" t="s">
        <v>971</v>
      </c>
      <c r="H2489" s="600" t="s">
        <v>5</v>
      </c>
      <c r="L2489" s="598"/>
      <c r="M2489" s="602"/>
      <c r="N2489" s="603"/>
      <c r="O2489" s="603"/>
      <c r="P2489" s="603"/>
      <c r="Q2489" s="603"/>
      <c r="R2489" s="603"/>
      <c r="S2489" s="603"/>
      <c r="T2489" s="604"/>
      <c r="AT2489" s="600" t="s">
        <v>205</v>
      </c>
      <c r="AU2489" s="600" t="s">
        <v>89</v>
      </c>
      <c r="AV2489" s="599" t="s">
        <v>11</v>
      </c>
      <c r="AW2489" s="599" t="s">
        <v>43</v>
      </c>
      <c r="AX2489" s="599" t="s">
        <v>82</v>
      </c>
      <c r="AY2489" s="600" t="s">
        <v>197</v>
      </c>
    </row>
    <row r="2490" spans="2:51" s="606" customFormat="1">
      <c r="B2490" s="605"/>
      <c r="D2490" s="594" t="s">
        <v>205</v>
      </c>
      <c r="E2490" s="607" t="s">
        <v>5</v>
      </c>
      <c r="F2490" s="608" t="s">
        <v>972</v>
      </c>
      <c r="H2490" s="609">
        <v>50.494999999999997</v>
      </c>
      <c r="L2490" s="605"/>
      <c r="M2490" s="610"/>
      <c r="N2490" s="611"/>
      <c r="O2490" s="611"/>
      <c r="P2490" s="611"/>
      <c r="Q2490" s="611"/>
      <c r="R2490" s="611"/>
      <c r="S2490" s="611"/>
      <c r="T2490" s="612"/>
      <c r="AT2490" s="607" t="s">
        <v>205</v>
      </c>
      <c r="AU2490" s="607" t="s">
        <v>89</v>
      </c>
      <c r="AV2490" s="606" t="s">
        <v>89</v>
      </c>
      <c r="AW2490" s="606" t="s">
        <v>43</v>
      </c>
      <c r="AX2490" s="606" t="s">
        <v>82</v>
      </c>
      <c r="AY2490" s="607" t="s">
        <v>197</v>
      </c>
    </row>
    <row r="2491" spans="2:51" s="599" customFormat="1">
      <c r="B2491" s="598"/>
      <c r="D2491" s="594" t="s">
        <v>205</v>
      </c>
      <c r="E2491" s="600" t="s">
        <v>5</v>
      </c>
      <c r="F2491" s="601" t="s">
        <v>388</v>
      </c>
      <c r="H2491" s="600" t="s">
        <v>5</v>
      </c>
      <c r="L2491" s="598"/>
      <c r="M2491" s="602"/>
      <c r="N2491" s="603"/>
      <c r="O2491" s="603"/>
      <c r="P2491" s="603"/>
      <c r="Q2491" s="603"/>
      <c r="R2491" s="603"/>
      <c r="S2491" s="603"/>
      <c r="T2491" s="604"/>
      <c r="AT2491" s="600" t="s">
        <v>205</v>
      </c>
      <c r="AU2491" s="600" t="s">
        <v>89</v>
      </c>
      <c r="AV2491" s="599" t="s">
        <v>11</v>
      </c>
      <c r="AW2491" s="599" t="s">
        <v>43</v>
      </c>
      <c r="AX2491" s="599" t="s">
        <v>82</v>
      </c>
      <c r="AY2491" s="600" t="s">
        <v>197</v>
      </c>
    </row>
    <row r="2492" spans="2:51" s="606" customFormat="1">
      <c r="B2492" s="605"/>
      <c r="D2492" s="594" t="s">
        <v>205</v>
      </c>
      <c r="E2492" s="607" t="s">
        <v>5</v>
      </c>
      <c r="F2492" s="608" t="s">
        <v>973</v>
      </c>
      <c r="H2492" s="609">
        <v>-10.8</v>
      </c>
      <c r="L2492" s="605"/>
      <c r="M2492" s="610"/>
      <c r="N2492" s="611"/>
      <c r="O2492" s="611"/>
      <c r="P2492" s="611"/>
      <c r="Q2492" s="611"/>
      <c r="R2492" s="611"/>
      <c r="S2492" s="611"/>
      <c r="T2492" s="612"/>
      <c r="AT2492" s="607" t="s">
        <v>205</v>
      </c>
      <c r="AU2492" s="607" t="s">
        <v>89</v>
      </c>
      <c r="AV2492" s="606" t="s">
        <v>89</v>
      </c>
      <c r="AW2492" s="606" t="s">
        <v>43</v>
      </c>
      <c r="AX2492" s="606" t="s">
        <v>82</v>
      </c>
      <c r="AY2492" s="607" t="s">
        <v>197</v>
      </c>
    </row>
    <row r="2493" spans="2:51" s="606" customFormat="1">
      <c r="B2493" s="605"/>
      <c r="D2493" s="594" t="s">
        <v>205</v>
      </c>
      <c r="E2493" s="607" t="s">
        <v>5</v>
      </c>
      <c r="F2493" s="608" t="s">
        <v>974</v>
      </c>
      <c r="H2493" s="609">
        <v>-23.94</v>
      </c>
      <c r="L2493" s="605"/>
      <c r="M2493" s="610"/>
      <c r="N2493" s="611"/>
      <c r="O2493" s="611"/>
      <c r="P2493" s="611"/>
      <c r="Q2493" s="611"/>
      <c r="R2493" s="611"/>
      <c r="S2493" s="611"/>
      <c r="T2493" s="612"/>
      <c r="AT2493" s="607" t="s">
        <v>205</v>
      </c>
      <c r="AU2493" s="607" t="s">
        <v>89</v>
      </c>
      <c r="AV2493" s="606" t="s">
        <v>89</v>
      </c>
      <c r="AW2493" s="606" t="s">
        <v>43</v>
      </c>
      <c r="AX2493" s="606" t="s">
        <v>82</v>
      </c>
      <c r="AY2493" s="607" t="s">
        <v>197</v>
      </c>
    </row>
    <row r="2494" spans="2:51" s="606" customFormat="1">
      <c r="B2494" s="605"/>
      <c r="D2494" s="594" t="s">
        <v>205</v>
      </c>
      <c r="E2494" s="607" t="s">
        <v>5</v>
      </c>
      <c r="F2494" s="608" t="s">
        <v>975</v>
      </c>
      <c r="H2494" s="609">
        <v>-11.718</v>
      </c>
      <c r="L2494" s="605"/>
      <c r="M2494" s="610"/>
      <c r="N2494" s="611"/>
      <c r="O2494" s="611"/>
      <c r="P2494" s="611"/>
      <c r="Q2494" s="611"/>
      <c r="R2494" s="611"/>
      <c r="S2494" s="611"/>
      <c r="T2494" s="612"/>
      <c r="AT2494" s="607" t="s">
        <v>205</v>
      </c>
      <c r="AU2494" s="607" t="s">
        <v>89</v>
      </c>
      <c r="AV2494" s="606" t="s">
        <v>89</v>
      </c>
      <c r="AW2494" s="606" t="s">
        <v>43</v>
      </c>
      <c r="AX2494" s="606" t="s">
        <v>82</v>
      </c>
      <c r="AY2494" s="607" t="s">
        <v>197</v>
      </c>
    </row>
    <row r="2495" spans="2:51" s="606" customFormat="1">
      <c r="B2495" s="605"/>
      <c r="D2495" s="594" t="s">
        <v>205</v>
      </c>
      <c r="E2495" s="607" t="s">
        <v>5</v>
      </c>
      <c r="F2495" s="608" t="s">
        <v>976</v>
      </c>
      <c r="H2495" s="609">
        <v>-17.64</v>
      </c>
      <c r="L2495" s="605"/>
      <c r="M2495" s="610"/>
      <c r="N2495" s="611"/>
      <c r="O2495" s="611"/>
      <c r="P2495" s="611"/>
      <c r="Q2495" s="611"/>
      <c r="R2495" s="611"/>
      <c r="S2495" s="611"/>
      <c r="T2495" s="612"/>
      <c r="AT2495" s="607" t="s">
        <v>205</v>
      </c>
      <c r="AU2495" s="607" t="s">
        <v>89</v>
      </c>
      <c r="AV2495" s="606" t="s">
        <v>89</v>
      </c>
      <c r="AW2495" s="606" t="s">
        <v>43</v>
      </c>
      <c r="AX2495" s="606" t="s">
        <v>82</v>
      </c>
      <c r="AY2495" s="607" t="s">
        <v>197</v>
      </c>
    </row>
    <row r="2496" spans="2:51" s="606" customFormat="1">
      <c r="B2496" s="605"/>
      <c r="D2496" s="594" t="s">
        <v>205</v>
      </c>
      <c r="E2496" s="607" t="s">
        <v>5</v>
      </c>
      <c r="F2496" s="608" t="s">
        <v>977</v>
      </c>
      <c r="H2496" s="609">
        <v>-6.93</v>
      </c>
      <c r="L2496" s="605"/>
      <c r="M2496" s="610"/>
      <c r="N2496" s="611"/>
      <c r="O2496" s="611"/>
      <c r="P2496" s="611"/>
      <c r="Q2496" s="611"/>
      <c r="R2496" s="611"/>
      <c r="S2496" s="611"/>
      <c r="T2496" s="612"/>
      <c r="AT2496" s="607" t="s">
        <v>205</v>
      </c>
      <c r="AU2496" s="607" t="s">
        <v>89</v>
      </c>
      <c r="AV2496" s="606" t="s">
        <v>89</v>
      </c>
      <c r="AW2496" s="606" t="s">
        <v>43</v>
      </c>
      <c r="AX2496" s="606" t="s">
        <v>82</v>
      </c>
      <c r="AY2496" s="607" t="s">
        <v>197</v>
      </c>
    </row>
    <row r="2497" spans="2:51" s="606" customFormat="1">
      <c r="B2497" s="605"/>
      <c r="D2497" s="594" t="s">
        <v>205</v>
      </c>
      <c r="E2497" s="607" t="s">
        <v>5</v>
      </c>
      <c r="F2497" s="608" t="s">
        <v>978</v>
      </c>
      <c r="H2497" s="609">
        <v>-6.51</v>
      </c>
      <c r="L2497" s="605"/>
      <c r="M2497" s="610"/>
      <c r="N2497" s="611"/>
      <c r="O2497" s="611"/>
      <c r="P2497" s="611"/>
      <c r="Q2497" s="611"/>
      <c r="R2497" s="611"/>
      <c r="S2497" s="611"/>
      <c r="T2497" s="612"/>
      <c r="AT2497" s="607" t="s">
        <v>205</v>
      </c>
      <c r="AU2497" s="607" t="s">
        <v>89</v>
      </c>
      <c r="AV2497" s="606" t="s">
        <v>89</v>
      </c>
      <c r="AW2497" s="606" t="s">
        <v>43</v>
      </c>
      <c r="AX2497" s="606" t="s">
        <v>82</v>
      </c>
      <c r="AY2497" s="607" t="s">
        <v>197</v>
      </c>
    </row>
    <row r="2498" spans="2:51" s="606" customFormat="1">
      <c r="B2498" s="605"/>
      <c r="D2498" s="594" t="s">
        <v>205</v>
      </c>
      <c r="E2498" s="607" t="s">
        <v>5</v>
      </c>
      <c r="F2498" s="608" t="s">
        <v>979</v>
      </c>
      <c r="H2498" s="609">
        <v>-8.4</v>
      </c>
      <c r="L2498" s="605"/>
      <c r="M2498" s="610"/>
      <c r="N2498" s="611"/>
      <c r="O2498" s="611"/>
      <c r="P2498" s="611"/>
      <c r="Q2498" s="611"/>
      <c r="R2498" s="611"/>
      <c r="S2498" s="611"/>
      <c r="T2498" s="612"/>
      <c r="AT2498" s="607" t="s">
        <v>205</v>
      </c>
      <c r="AU2498" s="607" t="s">
        <v>89</v>
      </c>
      <c r="AV2498" s="606" t="s">
        <v>89</v>
      </c>
      <c r="AW2498" s="606" t="s">
        <v>43</v>
      </c>
      <c r="AX2498" s="606" t="s">
        <v>82</v>
      </c>
      <c r="AY2498" s="607" t="s">
        <v>197</v>
      </c>
    </row>
    <row r="2499" spans="2:51" s="606" customFormat="1">
      <c r="B2499" s="605"/>
      <c r="D2499" s="594" t="s">
        <v>205</v>
      </c>
      <c r="E2499" s="607" t="s">
        <v>5</v>
      </c>
      <c r="F2499" s="608" t="s">
        <v>390</v>
      </c>
      <c r="H2499" s="609">
        <v>-3.1520000000000001</v>
      </c>
      <c r="L2499" s="605"/>
      <c r="M2499" s="610"/>
      <c r="N2499" s="611"/>
      <c r="O2499" s="611"/>
      <c r="P2499" s="611"/>
      <c r="Q2499" s="611"/>
      <c r="R2499" s="611"/>
      <c r="S2499" s="611"/>
      <c r="T2499" s="612"/>
      <c r="AT2499" s="607" t="s">
        <v>205</v>
      </c>
      <c r="AU2499" s="607" t="s">
        <v>89</v>
      </c>
      <c r="AV2499" s="606" t="s">
        <v>89</v>
      </c>
      <c r="AW2499" s="606" t="s">
        <v>43</v>
      </c>
      <c r="AX2499" s="606" t="s">
        <v>82</v>
      </c>
      <c r="AY2499" s="607" t="s">
        <v>197</v>
      </c>
    </row>
    <row r="2500" spans="2:51" s="606" customFormat="1">
      <c r="B2500" s="605"/>
      <c r="D2500" s="594" t="s">
        <v>205</v>
      </c>
      <c r="E2500" s="607" t="s">
        <v>5</v>
      </c>
      <c r="F2500" s="608" t="s">
        <v>980</v>
      </c>
      <c r="H2500" s="609">
        <v>-3.5459999999999998</v>
      </c>
      <c r="L2500" s="605"/>
      <c r="M2500" s="610"/>
      <c r="N2500" s="611"/>
      <c r="O2500" s="611"/>
      <c r="P2500" s="611"/>
      <c r="Q2500" s="611"/>
      <c r="R2500" s="611"/>
      <c r="S2500" s="611"/>
      <c r="T2500" s="612"/>
      <c r="AT2500" s="607" t="s">
        <v>205</v>
      </c>
      <c r="AU2500" s="607" t="s">
        <v>89</v>
      </c>
      <c r="AV2500" s="606" t="s">
        <v>89</v>
      </c>
      <c r="AW2500" s="606" t="s">
        <v>43</v>
      </c>
      <c r="AX2500" s="606" t="s">
        <v>82</v>
      </c>
      <c r="AY2500" s="607" t="s">
        <v>197</v>
      </c>
    </row>
    <row r="2501" spans="2:51" s="606" customFormat="1">
      <c r="B2501" s="605"/>
      <c r="D2501" s="594" t="s">
        <v>205</v>
      </c>
      <c r="E2501" s="607" t="s">
        <v>5</v>
      </c>
      <c r="F2501" s="608" t="s">
        <v>981</v>
      </c>
      <c r="H2501" s="609">
        <v>-7.35</v>
      </c>
      <c r="L2501" s="605"/>
      <c r="M2501" s="610"/>
      <c r="N2501" s="611"/>
      <c r="O2501" s="611"/>
      <c r="P2501" s="611"/>
      <c r="Q2501" s="611"/>
      <c r="R2501" s="611"/>
      <c r="S2501" s="611"/>
      <c r="T2501" s="612"/>
      <c r="AT2501" s="607" t="s">
        <v>205</v>
      </c>
      <c r="AU2501" s="607" t="s">
        <v>89</v>
      </c>
      <c r="AV2501" s="606" t="s">
        <v>89</v>
      </c>
      <c r="AW2501" s="606" t="s">
        <v>43</v>
      </c>
      <c r="AX2501" s="606" t="s">
        <v>82</v>
      </c>
      <c r="AY2501" s="607" t="s">
        <v>197</v>
      </c>
    </row>
    <row r="2502" spans="2:51" s="599" customFormat="1">
      <c r="B2502" s="598"/>
      <c r="D2502" s="594" t="s">
        <v>205</v>
      </c>
      <c r="E2502" s="600" t="s">
        <v>5</v>
      </c>
      <c r="F2502" s="601" t="s">
        <v>982</v>
      </c>
      <c r="H2502" s="600" t="s">
        <v>5</v>
      </c>
      <c r="L2502" s="598"/>
      <c r="M2502" s="602"/>
      <c r="N2502" s="603"/>
      <c r="O2502" s="603"/>
      <c r="P2502" s="603"/>
      <c r="Q2502" s="603"/>
      <c r="R2502" s="603"/>
      <c r="S2502" s="603"/>
      <c r="T2502" s="604"/>
      <c r="AT2502" s="600" t="s">
        <v>205</v>
      </c>
      <c r="AU2502" s="600" t="s">
        <v>89</v>
      </c>
      <c r="AV2502" s="599" t="s">
        <v>11</v>
      </c>
      <c r="AW2502" s="599" t="s">
        <v>43</v>
      </c>
      <c r="AX2502" s="599" t="s">
        <v>82</v>
      </c>
      <c r="AY2502" s="600" t="s">
        <v>197</v>
      </c>
    </row>
    <row r="2503" spans="2:51" s="606" customFormat="1">
      <c r="B2503" s="605"/>
      <c r="D2503" s="594" t="s">
        <v>205</v>
      </c>
      <c r="E2503" s="607" t="s">
        <v>5</v>
      </c>
      <c r="F2503" s="608" t="s">
        <v>983</v>
      </c>
      <c r="H2503" s="609">
        <v>9.24</v>
      </c>
      <c r="L2503" s="605"/>
      <c r="M2503" s="610"/>
      <c r="N2503" s="611"/>
      <c r="O2503" s="611"/>
      <c r="P2503" s="611"/>
      <c r="Q2503" s="611"/>
      <c r="R2503" s="611"/>
      <c r="S2503" s="611"/>
      <c r="T2503" s="612"/>
      <c r="AT2503" s="607" t="s">
        <v>205</v>
      </c>
      <c r="AU2503" s="607" t="s">
        <v>89</v>
      </c>
      <c r="AV2503" s="606" t="s">
        <v>89</v>
      </c>
      <c r="AW2503" s="606" t="s">
        <v>43</v>
      </c>
      <c r="AX2503" s="606" t="s">
        <v>82</v>
      </c>
      <c r="AY2503" s="607" t="s">
        <v>197</v>
      </c>
    </row>
    <row r="2504" spans="2:51" s="606" customFormat="1">
      <c r="B2504" s="605"/>
      <c r="D2504" s="594" t="s">
        <v>205</v>
      </c>
      <c r="E2504" s="607" t="s">
        <v>5</v>
      </c>
      <c r="F2504" s="608" t="s">
        <v>984</v>
      </c>
      <c r="H2504" s="609">
        <v>2.1</v>
      </c>
      <c r="L2504" s="605"/>
      <c r="M2504" s="610"/>
      <c r="N2504" s="611"/>
      <c r="O2504" s="611"/>
      <c r="P2504" s="611"/>
      <c r="Q2504" s="611"/>
      <c r="R2504" s="611"/>
      <c r="S2504" s="611"/>
      <c r="T2504" s="612"/>
      <c r="AT2504" s="607" t="s">
        <v>205</v>
      </c>
      <c r="AU2504" s="607" t="s">
        <v>89</v>
      </c>
      <c r="AV2504" s="606" t="s">
        <v>89</v>
      </c>
      <c r="AW2504" s="606" t="s">
        <v>43</v>
      </c>
      <c r="AX2504" s="606" t="s">
        <v>82</v>
      </c>
      <c r="AY2504" s="607" t="s">
        <v>197</v>
      </c>
    </row>
    <row r="2505" spans="2:51" s="606" customFormat="1">
      <c r="B2505" s="605"/>
      <c r="D2505" s="594" t="s">
        <v>205</v>
      </c>
      <c r="E2505" s="607" t="s">
        <v>5</v>
      </c>
      <c r="F2505" s="608" t="s">
        <v>985</v>
      </c>
      <c r="H2505" s="609">
        <v>3.024</v>
      </c>
      <c r="L2505" s="605"/>
      <c r="M2505" s="610"/>
      <c r="N2505" s="611"/>
      <c r="O2505" s="611"/>
      <c r="P2505" s="611"/>
      <c r="Q2505" s="611"/>
      <c r="R2505" s="611"/>
      <c r="S2505" s="611"/>
      <c r="T2505" s="612"/>
      <c r="AT2505" s="607" t="s">
        <v>205</v>
      </c>
      <c r="AU2505" s="607" t="s">
        <v>89</v>
      </c>
      <c r="AV2505" s="606" t="s">
        <v>89</v>
      </c>
      <c r="AW2505" s="606" t="s">
        <v>43</v>
      </c>
      <c r="AX2505" s="606" t="s">
        <v>82</v>
      </c>
      <c r="AY2505" s="607" t="s">
        <v>197</v>
      </c>
    </row>
    <row r="2506" spans="2:51" s="606" customFormat="1">
      <c r="B2506" s="605"/>
      <c r="D2506" s="594" t="s">
        <v>205</v>
      </c>
      <c r="E2506" s="607" t="s">
        <v>5</v>
      </c>
      <c r="F2506" s="608" t="s">
        <v>986</v>
      </c>
      <c r="H2506" s="609">
        <v>2.52</v>
      </c>
      <c r="L2506" s="605"/>
      <c r="M2506" s="610"/>
      <c r="N2506" s="611"/>
      <c r="O2506" s="611"/>
      <c r="P2506" s="611"/>
      <c r="Q2506" s="611"/>
      <c r="R2506" s="611"/>
      <c r="S2506" s="611"/>
      <c r="T2506" s="612"/>
      <c r="AT2506" s="607" t="s">
        <v>205</v>
      </c>
      <c r="AU2506" s="607" t="s">
        <v>89</v>
      </c>
      <c r="AV2506" s="606" t="s">
        <v>89</v>
      </c>
      <c r="AW2506" s="606" t="s">
        <v>43</v>
      </c>
      <c r="AX2506" s="606" t="s">
        <v>82</v>
      </c>
      <c r="AY2506" s="607" t="s">
        <v>197</v>
      </c>
    </row>
    <row r="2507" spans="2:51" s="606" customFormat="1">
      <c r="B2507" s="605"/>
      <c r="D2507" s="594" t="s">
        <v>205</v>
      </c>
      <c r="E2507" s="607" t="s">
        <v>5</v>
      </c>
      <c r="F2507" s="608" t="s">
        <v>987</v>
      </c>
      <c r="H2507" s="609">
        <v>16.686</v>
      </c>
      <c r="L2507" s="605"/>
      <c r="M2507" s="610"/>
      <c r="N2507" s="611"/>
      <c r="O2507" s="611"/>
      <c r="P2507" s="611"/>
      <c r="Q2507" s="611"/>
      <c r="R2507" s="611"/>
      <c r="S2507" s="611"/>
      <c r="T2507" s="612"/>
      <c r="AT2507" s="607" t="s">
        <v>205</v>
      </c>
      <c r="AU2507" s="607" t="s">
        <v>89</v>
      </c>
      <c r="AV2507" s="606" t="s">
        <v>89</v>
      </c>
      <c r="AW2507" s="606" t="s">
        <v>43</v>
      </c>
      <c r="AX2507" s="606" t="s">
        <v>82</v>
      </c>
      <c r="AY2507" s="607" t="s">
        <v>197</v>
      </c>
    </row>
    <row r="2508" spans="2:51" s="606" customFormat="1">
      <c r="B2508" s="605"/>
      <c r="D2508" s="594" t="s">
        <v>205</v>
      </c>
      <c r="E2508" s="607" t="s">
        <v>5</v>
      </c>
      <c r="F2508" s="608" t="s">
        <v>988</v>
      </c>
      <c r="H2508" s="609">
        <v>8.3109999999999999</v>
      </c>
      <c r="L2508" s="605"/>
      <c r="M2508" s="610"/>
      <c r="N2508" s="611"/>
      <c r="O2508" s="611"/>
      <c r="P2508" s="611"/>
      <c r="Q2508" s="611"/>
      <c r="R2508" s="611"/>
      <c r="S2508" s="611"/>
      <c r="T2508" s="612"/>
      <c r="AT2508" s="607" t="s">
        <v>205</v>
      </c>
      <c r="AU2508" s="607" t="s">
        <v>89</v>
      </c>
      <c r="AV2508" s="606" t="s">
        <v>89</v>
      </c>
      <c r="AW2508" s="606" t="s">
        <v>43</v>
      </c>
      <c r="AX2508" s="606" t="s">
        <v>82</v>
      </c>
      <c r="AY2508" s="607" t="s">
        <v>197</v>
      </c>
    </row>
    <row r="2509" spans="2:51" s="606" customFormat="1">
      <c r="B2509" s="605"/>
      <c r="D2509" s="594" t="s">
        <v>205</v>
      </c>
      <c r="E2509" s="607" t="s">
        <v>5</v>
      </c>
      <c r="F2509" s="608" t="s">
        <v>989</v>
      </c>
      <c r="H2509" s="609">
        <v>11.34</v>
      </c>
      <c r="L2509" s="605"/>
      <c r="M2509" s="610"/>
      <c r="N2509" s="611"/>
      <c r="O2509" s="611"/>
      <c r="P2509" s="611"/>
      <c r="Q2509" s="611"/>
      <c r="R2509" s="611"/>
      <c r="S2509" s="611"/>
      <c r="T2509" s="612"/>
      <c r="AT2509" s="607" t="s">
        <v>205</v>
      </c>
      <c r="AU2509" s="607" t="s">
        <v>89</v>
      </c>
      <c r="AV2509" s="606" t="s">
        <v>89</v>
      </c>
      <c r="AW2509" s="606" t="s">
        <v>43</v>
      </c>
      <c r="AX2509" s="606" t="s">
        <v>82</v>
      </c>
      <c r="AY2509" s="607" t="s">
        <v>197</v>
      </c>
    </row>
    <row r="2510" spans="2:51" s="606" customFormat="1">
      <c r="B2510" s="605"/>
      <c r="D2510" s="594" t="s">
        <v>205</v>
      </c>
      <c r="E2510" s="607" t="s">
        <v>5</v>
      </c>
      <c r="F2510" s="608" t="s">
        <v>990</v>
      </c>
      <c r="H2510" s="609">
        <v>3.1589999999999998</v>
      </c>
      <c r="L2510" s="605"/>
      <c r="M2510" s="610"/>
      <c r="N2510" s="611"/>
      <c r="O2510" s="611"/>
      <c r="P2510" s="611"/>
      <c r="Q2510" s="611"/>
      <c r="R2510" s="611"/>
      <c r="S2510" s="611"/>
      <c r="T2510" s="612"/>
      <c r="AT2510" s="607" t="s">
        <v>205</v>
      </c>
      <c r="AU2510" s="607" t="s">
        <v>89</v>
      </c>
      <c r="AV2510" s="606" t="s">
        <v>89</v>
      </c>
      <c r="AW2510" s="606" t="s">
        <v>43</v>
      </c>
      <c r="AX2510" s="606" t="s">
        <v>82</v>
      </c>
      <c r="AY2510" s="607" t="s">
        <v>197</v>
      </c>
    </row>
    <row r="2511" spans="2:51" s="606" customFormat="1">
      <c r="B2511" s="605"/>
      <c r="D2511" s="594" t="s">
        <v>205</v>
      </c>
      <c r="E2511" s="607" t="s">
        <v>5</v>
      </c>
      <c r="F2511" s="608" t="s">
        <v>991</v>
      </c>
      <c r="H2511" s="609">
        <v>5.6159999999999997</v>
      </c>
      <c r="L2511" s="605"/>
      <c r="M2511" s="610"/>
      <c r="N2511" s="611"/>
      <c r="O2511" s="611"/>
      <c r="P2511" s="611"/>
      <c r="Q2511" s="611"/>
      <c r="R2511" s="611"/>
      <c r="S2511" s="611"/>
      <c r="T2511" s="612"/>
      <c r="AT2511" s="607" t="s">
        <v>205</v>
      </c>
      <c r="AU2511" s="607" t="s">
        <v>89</v>
      </c>
      <c r="AV2511" s="606" t="s">
        <v>89</v>
      </c>
      <c r="AW2511" s="606" t="s">
        <v>43</v>
      </c>
      <c r="AX2511" s="606" t="s">
        <v>82</v>
      </c>
      <c r="AY2511" s="607" t="s">
        <v>197</v>
      </c>
    </row>
    <row r="2512" spans="2:51" s="606" customFormat="1">
      <c r="B2512" s="605"/>
      <c r="D2512" s="594" t="s">
        <v>205</v>
      </c>
      <c r="E2512" s="607" t="s">
        <v>5</v>
      </c>
      <c r="F2512" s="608" t="s">
        <v>992</v>
      </c>
      <c r="H2512" s="609">
        <v>3.105</v>
      </c>
      <c r="L2512" s="605"/>
      <c r="M2512" s="610"/>
      <c r="N2512" s="611"/>
      <c r="O2512" s="611"/>
      <c r="P2512" s="611"/>
      <c r="Q2512" s="611"/>
      <c r="R2512" s="611"/>
      <c r="S2512" s="611"/>
      <c r="T2512" s="612"/>
      <c r="AT2512" s="607" t="s">
        <v>205</v>
      </c>
      <c r="AU2512" s="607" t="s">
        <v>89</v>
      </c>
      <c r="AV2512" s="606" t="s">
        <v>89</v>
      </c>
      <c r="AW2512" s="606" t="s">
        <v>43</v>
      </c>
      <c r="AX2512" s="606" t="s">
        <v>82</v>
      </c>
      <c r="AY2512" s="607" t="s">
        <v>197</v>
      </c>
    </row>
    <row r="2513" spans="2:51" s="606" customFormat="1">
      <c r="B2513" s="605"/>
      <c r="D2513" s="594" t="s">
        <v>205</v>
      </c>
      <c r="E2513" s="607" t="s">
        <v>5</v>
      </c>
      <c r="F2513" s="608" t="s">
        <v>993</v>
      </c>
      <c r="H2513" s="609">
        <v>1.9039999999999999</v>
      </c>
      <c r="L2513" s="605"/>
      <c r="M2513" s="610"/>
      <c r="N2513" s="611"/>
      <c r="O2513" s="611"/>
      <c r="P2513" s="611"/>
      <c r="Q2513" s="611"/>
      <c r="R2513" s="611"/>
      <c r="S2513" s="611"/>
      <c r="T2513" s="612"/>
      <c r="AT2513" s="607" t="s">
        <v>205</v>
      </c>
      <c r="AU2513" s="607" t="s">
        <v>89</v>
      </c>
      <c r="AV2513" s="606" t="s">
        <v>89</v>
      </c>
      <c r="AW2513" s="606" t="s">
        <v>43</v>
      </c>
      <c r="AX2513" s="606" t="s">
        <v>82</v>
      </c>
      <c r="AY2513" s="607" t="s">
        <v>197</v>
      </c>
    </row>
    <row r="2514" spans="2:51" s="599" customFormat="1">
      <c r="B2514" s="598"/>
      <c r="D2514" s="594" t="s">
        <v>205</v>
      </c>
      <c r="E2514" s="600" t="s">
        <v>5</v>
      </c>
      <c r="F2514" s="601" t="s">
        <v>223</v>
      </c>
      <c r="H2514" s="600" t="s">
        <v>5</v>
      </c>
      <c r="L2514" s="598"/>
      <c r="M2514" s="602"/>
      <c r="N2514" s="603"/>
      <c r="O2514" s="603"/>
      <c r="P2514" s="603"/>
      <c r="Q2514" s="603"/>
      <c r="R2514" s="603"/>
      <c r="S2514" s="603"/>
      <c r="T2514" s="604"/>
      <c r="AT2514" s="600" t="s">
        <v>205</v>
      </c>
      <c r="AU2514" s="600" t="s">
        <v>89</v>
      </c>
      <c r="AV2514" s="599" t="s">
        <v>11</v>
      </c>
      <c r="AW2514" s="599" t="s">
        <v>43</v>
      </c>
      <c r="AX2514" s="599" t="s">
        <v>82</v>
      </c>
      <c r="AY2514" s="600" t="s">
        <v>197</v>
      </c>
    </row>
    <row r="2515" spans="2:51" s="599" customFormat="1">
      <c r="B2515" s="598"/>
      <c r="D2515" s="594" t="s">
        <v>205</v>
      </c>
      <c r="E2515" s="600" t="s">
        <v>5</v>
      </c>
      <c r="F2515" s="601" t="s">
        <v>994</v>
      </c>
      <c r="H2515" s="600" t="s">
        <v>5</v>
      </c>
      <c r="L2515" s="598"/>
      <c r="M2515" s="602"/>
      <c r="N2515" s="603"/>
      <c r="O2515" s="603"/>
      <c r="P2515" s="603"/>
      <c r="Q2515" s="603"/>
      <c r="R2515" s="603"/>
      <c r="S2515" s="603"/>
      <c r="T2515" s="604"/>
      <c r="AT2515" s="600" t="s">
        <v>205</v>
      </c>
      <c r="AU2515" s="600" t="s">
        <v>89</v>
      </c>
      <c r="AV2515" s="599" t="s">
        <v>11</v>
      </c>
      <c r="AW2515" s="599" t="s">
        <v>43</v>
      </c>
      <c r="AX2515" s="599" t="s">
        <v>82</v>
      </c>
      <c r="AY2515" s="600" t="s">
        <v>197</v>
      </c>
    </row>
    <row r="2516" spans="2:51" s="606" customFormat="1">
      <c r="B2516" s="605"/>
      <c r="D2516" s="594" t="s">
        <v>205</v>
      </c>
      <c r="E2516" s="607" t="s">
        <v>5</v>
      </c>
      <c r="F2516" s="608" t="s">
        <v>995</v>
      </c>
      <c r="H2516" s="609">
        <v>199.00200000000001</v>
      </c>
      <c r="L2516" s="605"/>
      <c r="M2516" s="610"/>
      <c r="N2516" s="611"/>
      <c r="O2516" s="611"/>
      <c r="P2516" s="611"/>
      <c r="Q2516" s="611"/>
      <c r="R2516" s="611"/>
      <c r="S2516" s="611"/>
      <c r="T2516" s="612"/>
      <c r="AT2516" s="607" t="s">
        <v>205</v>
      </c>
      <c r="AU2516" s="607" t="s">
        <v>89</v>
      </c>
      <c r="AV2516" s="606" t="s">
        <v>89</v>
      </c>
      <c r="AW2516" s="606" t="s">
        <v>43</v>
      </c>
      <c r="AX2516" s="606" t="s">
        <v>82</v>
      </c>
      <c r="AY2516" s="607" t="s">
        <v>197</v>
      </c>
    </row>
    <row r="2517" spans="2:51" s="599" customFormat="1">
      <c r="B2517" s="598"/>
      <c r="D2517" s="594" t="s">
        <v>205</v>
      </c>
      <c r="E2517" s="600" t="s">
        <v>5</v>
      </c>
      <c r="F2517" s="601" t="s">
        <v>996</v>
      </c>
      <c r="H2517" s="600" t="s">
        <v>5</v>
      </c>
      <c r="L2517" s="598"/>
      <c r="M2517" s="602"/>
      <c r="N2517" s="603"/>
      <c r="O2517" s="603"/>
      <c r="P2517" s="603"/>
      <c r="Q2517" s="603"/>
      <c r="R2517" s="603"/>
      <c r="S2517" s="603"/>
      <c r="T2517" s="604"/>
      <c r="AT2517" s="600" t="s">
        <v>205</v>
      </c>
      <c r="AU2517" s="600" t="s">
        <v>89</v>
      </c>
      <c r="AV2517" s="599" t="s">
        <v>11</v>
      </c>
      <c r="AW2517" s="599" t="s">
        <v>43</v>
      </c>
      <c r="AX2517" s="599" t="s">
        <v>82</v>
      </c>
      <c r="AY2517" s="600" t="s">
        <v>197</v>
      </c>
    </row>
    <row r="2518" spans="2:51" s="606" customFormat="1">
      <c r="B2518" s="605"/>
      <c r="D2518" s="594" t="s">
        <v>205</v>
      </c>
      <c r="E2518" s="607" t="s">
        <v>5</v>
      </c>
      <c r="F2518" s="608" t="s">
        <v>997</v>
      </c>
      <c r="H2518" s="609">
        <v>240.13200000000001</v>
      </c>
      <c r="L2518" s="605"/>
      <c r="M2518" s="610"/>
      <c r="N2518" s="611"/>
      <c r="O2518" s="611"/>
      <c r="P2518" s="611"/>
      <c r="Q2518" s="611"/>
      <c r="R2518" s="611"/>
      <c r="S2518" s="611"/>
      <c r="T2518" s="612"/>
      <c r="AT2518" s="607" t="s">
        <v>205</v>
      </c>
      <c r="AU2518" s="607" t="s">
        <v>89</v>
      </c>
      <c r="AV2518" s="606" t="s">
        <v>89</v>
      </c>
      <c r="AW2518" s="606" t="s">
        <v>43</v>
      </c>
      <c r="AX2518" s="606" t="s">
        <v>82</v>
      </c>
      <c r="AY2518" s="607" t="s">
        <v>197</v>
      </c>
    </row>
    <row r="2519" spans="2:51" s="599" customFormat="1">
      <c r="B2519" s="598"/>
      <c r="D2519" s="594" t="s">
        <v>205</v>
      </c>
      <c r="E2519" s="600" t="s">
        <v>5</v>
      </c>
      <c r="F2519" s="601" t="s">
        <v>998</v>
      </c>
      <c r="H2519" s="600" t="s">
        <v>5</v>
      </c>
      <c r="L2519" s="598"/>
      <c r="M2519" s="602"/>
      <c r="N2519" s="603"/>
      <c r="O2519" s="603"/>
      <c r="P2519" s="603"/>
      <c r="Q2519" s="603"/>
      <c r="R2519" s="603"/>
      <c r="S2519" s="603"/>
      <c r="T2519" s="604"/>
      <c r="AT2519" s="600" t="s">
        <v>205</v>
      </c>
      <c r="AU2519" s="600" t="s">
        <v>89</v>
      </c>
      <c r="AV2519" s="599" t="s">
        <v>11</v>
      </c>
      <c r="AW2519" s="599" t="s">
        <v>43</v>
      </c>
      <c r="AX2519" s="599" t="s">
        <v>82</v>
      </c>
      <c r="AY2519" s="600" t="s">
        <v>197</v>
      </c>
    </row>
    <row r="2520" spans="2:51" s="606" customFormat="1">
      <c r="B2520" s="605"/>
      <c r="D2520" s="594" t="s">
        <v>205</v>
      </c>
      <c r="E2520" s="607" t="s">
        <v>5</v>
      </c>
      <c r="F2520" s="608" t="s">
        <v>999</v>
      </c>
      <c r="H2520" s="609">
        <v>241.077</v>
      </c>
      <c r="L2520" s="605"/>
      <c r="M2520" s="610"/>
      <c r="N2520" s="611"/>
      <c r="O2520" s="611"/>
      <c r="P2520" s="611"/>
      <c r="Q2520" s="611"/>
      <c r="R2520" s="611"/>
      <c r="S2520" s="611"/>
      <c r="T2520" s="612"/>
      <c r="AT2520" s="607" t="s">
        <v>205</v>
      </c>
      <c r="AU2520" s="607" t="s">
        <v>89</v>
      </c>
      <c r="AV2520" s="606" t="s">
        <v>89</v>
      </c>
      <c r="AW2520" s="606" t="s">
        <v>43</v>
      </c>
      <c r="AX2520" s="606" t="s">
        <v>82</v>
      </c>
      <c r="AY2520" s="607" t="s">
        <v>197</v>
      </c>
    </row>
    <row r="2521" spans="2:51" s="599" customFormat="1">
      <c r="B2521" s="598"/>
      <c r="D2521" s="594" t="s">
        <v>205</v>
      </c>
      <c r="E2521" s="600" t="s">
        <v>5</v>
      </c>
      <c r="F2521" s="601" t="s">
        <v>388</v>
      </c>
      <c r="H2521" s="600" t="s">
        <v>5</v>
      </c>
      <c r="L2521" s="598"/>
      <c r="M2521" s="602"/>
      <c r="N2521" s="603"/>
      <c r="O2521" s="603"/>
      <c r="P2521" s="603"/>
      <c r="Q2521" s="603"/>
      <c r="R2521" s="603"/>
      <c r="S2521" s="603"/>
      <c r="T2521" s="604"/>
      <c r="AT2521" s="600" t="s">
        <v>205</v>
      </c>
      <c r="AU2521" s="600" t="s">
        <v>89</v>
      </c>
      <c r="AV2521" s="599" t="s">
        <v>11</v>
      </c>
      <c r="AW2521" s="599" t="s">
        <v>43</v>
      </c>
      <c r="AX2521" s="599" t="s">
        <v>82</v>
      </c>
      <c r="AY2521" s="600" t="s">
        <v>197</v>
      </c>
    </row>
    <row r="2522" spans="2:51" s="606" customFormat="1">
      <c r="B2522" s="605"/>
      <c r="D2522" s="594" t="s">
        <v>205</v>
      </c>
      <c r="E2522" s="607" t="s">
        <v>5</v>
      </c>
      <c r="F2522" s="608" t="s">
        <v>1000</v>
      </c>
      <c r="H2522" s="609">
        <v>-46.8</v>
      </c>
      <c r="L2522" s="605"/>
      <c r="M2522" s="610"/>
      <c r="N2522" s="611"/>
      <c r="O2522" s="611"/>
      <c r="P2522" s="611"/>
      <c r="Q2522" s="611"/>
      <c r="R2522" s="611"/>
      <c r="S2522" s="611"/>
      <c r="T2522" s="612"/>
      <c r="AT2522" s="607" t="s">
        <v>205</v>
      </c>
      <c r="AU2522" s="607" t="s">
        <v>89</v>
      </c>
      <c r="AV2522" s="606" t="s">
        <v>89</v>
      </c>
      <c r="AW2522" s="606" t="s">
        <v>43</v>
      </c>
      <c r="AX2522" s="606" t="s">
        <v>82</v>
      </c>
      <c r="AY2522" s="607" t="s">
        <v>197</v>
      </c>
    </row>
    <row r="2523" spans="2:51" s="606" customFormat="1">
      <c r="B2523" s="605"/>
      <c r="D2523" s="594" t="s">
        <v>205</v>
      </c>
      <c r="E2523" s="607" t="s">
        <v>5</v>
      </c>
      <c r="F2523" s="608" t="s">
        <v>1001</v>
      </c>
      <c r="H2523" s="609">
        <v>-23.826000000000001</v>
      </c>
      <c r="L2523" s="605"/>
      <c r="M2523" s="610"/>
      <c r="N2523" s="611"/>
      <c r="O2523" s="611"/>
      <c r="P2523" s="611"/>
      <c r="Q2523" s="611"/>
      <c r="R2523" s="611"/>
      <c r="S2523" s="611"/>
      <c r="T2523" s="612"/>
      <c r="AT2523" s="607" t="s">
        <v>205</v>
      </c>
      <c r="AU2523" s="607" t="s">
        <v>89</v>
      </c>
      <c r="AV2523" s="606" t="s">
        <v>89</v>
      </c>
      <c r="AW2523" s="606" t="s">
        <v>43</v>
      </c>
      <c r="AX2523" s="606" t="s">
        <v>82</v>
      </c>
      <c r="AY2523" s="607" t="s">
        <v>197</v>
      </c>
    </row>
    <row r="2524" spans="2:51" s="599" customFormat="1">
      <c r="B2524" s="598"/>
      <c r="D2524" s="594" t="s">
        <v>205</v>
      </c>
      <c r="E2524" s="600" t="s">
        <v>5</v>
      </c>
      <c r="F2524" s="601" t="s">
        <v>982</v>
      </c>
      <c r="H2524" s="600" t="s">
        <v>5</v>
      </c>
      <c r="L2524" s="598"/>
      <c r="M2524" s="602"/>
      <c r="N2524" s="603"/>
      <c r="O2524" s="603"/>
      <c r="P2524" s="603"/>
      <c r="Q2524" s="603"/>
      <c r="R2524" s="603"/>
      <c r="S2524" s="603"/>
      <c r="T2524" s="604"/>
      <c r="AT2524" s="600" t="s">
        <v>205</v>
      </c>
      <c r="AU2524" s="600" t="s">
        <v>89</v>
      </c>
      <c r="AV2524" s="599" t="s">
        <v>11</v>
      </c>
      <c r="AW2524" s="599" t="s">
        <v>43</v>
      </c>
      <c r="AX2524" s="599" t="s">
        <v>82</v>
      </c>
      <c r="AY2524" s="600" t="s">
        <v>197</v>
      </c>
    </row>
    <row r="2525" spans="2:51" s="606" customFormat="1">
      <c r="B2525" s="605"/>
      <c r="D2525" s="594" t="s">
        <v>205</v>
      </c>
      <c r="E2525" s="607" t="s">
        <v>5</v>
      </c>
      <c r="F2525" s="608" t="s">
        <v>1002</v>
      </c>
      <c r="H2525" s="609">
        <v>29.52</v>
      </c>
      <c r="L2525" s="605"/>
      <c r="M2525" s="610"/>
      <c r="N2525" s="611"/>
      <c r="O2525" s="611"/>
      <c r="P2525" s="611"/>
      <c r="Q2525" s="611"/>
      <c r="R2525" s="611"/>
      <c r="S2525" s="611"/>
      <c r="T2525" s="612"/>
      <c r="AT2525" s="607" t="s">
        <v>205</v>
      </c>
      <c r="AU2525" s="607" t="s">
        <v>89</v>
      </c>
      <c r="AV2525" s="606" t="s">
        <v>89</v>
      </c>
      <c r="AW2525" s="606" t="s">
        <v>43</v>
      </c>
      <c r="AX2525" s="606" t="s">
        <v>82</v>
      </c>
      <c r="AY2525" s="607" t="s">
        <v>197</v>
      </c>
    </row>
    <row r="2526" spans="2:51" s="606" customFormat="1">
      <c r="B2526" s="605"/>
      <c r="D2526" s="594" t="s">
        <v>205</v>
      </c>
      <c r="E2526" s="607" t="s">
        <v>5</v>
      </c>
      <c r="F2526" s="608" t="s">
        <v>1003</v>
      </c>
      <c r="H2526" s="609">
        <v>25.24</v>
      </c>
      <c r="L2526" s="605"/>
      <c r="M2526" s="610"/>
      <c r="N2526" s="611"/>
      <c r="O2526" s="611"/>
      <c r="P2526" s="611"/>
      <c r="Q2526" s="611"/>
      <c r="R2526" s="611"/>
      <c r="S2526" s="611"/>
      <c r="T2526" s="612"/>
      <c r="AT2526" s="607" t="s">
        <v>205</v>
      </c>
      <c r="AU2526" s="607" t="s">
        <v>89</v>
      </c>
      <c r="AV2526" s="606" t="s">
        <v>89</v>
      </c>
      <c r="AW2526" s="606" t="s">
        <v>43</v>
      </c>
      <c r="AX2526" s="606" t="s">
        <v>82</v>
      </c>
      <c r="AY2526" s="607" t="s">
        <v>197</v>
      </c>
    </row>
    <row r="2527" spans="2:51" s="599" customFormat="1">
      <c r="B2527" s="598"/>
      <c r="D2527" s="594" t="s">
        <v>205</v>
      </c>
      <c r="E2527" s="600" t="s">
        <v>5</v>
      </c>
      <c r="F2527" s="601" t="s">
        <v>238</v>
      </c>
      <c r="H2527" s="600" t="s">
        <v>5</v>
      </c>
      <c r="L2527" s="598"/>
      <c r="M2527" s="602"/>
      <c r="N2527" s="603"/>
      <c r="O2527" s="603"/>
      <c r="P2527" s="603"/>
      <c r="Q2527" s="603"/>
      <c r="R2527" s="603"/>
      <c r="S2527" s="603"/>
      <c r="T2527" s="604"/>
      <c r="AT2527" s="600" t="s">
        <v>205</v>
      </c>
      <c r="AU2527" s="600" t="s">
        <v>89</v>
      </c>
      <c r="AV2527" s="599" t="s">
        <v>11</v>
      </c>
      <c r="AW2527" s="599" t="s">
        <v>43</v>
      </c>
      <c r="AX2527" s="599" t="s">
        <v>82</v>
      </c>
      <c r="AY2527" s="600" t="s">
        <v>197</v>
      </c>
    </row>
    <row r="2528" spans="2:51" s="599" customFormat="1">
      <c r="B2528" s="598"/>
      <c r="D2528" s="594" t="s">
        <v>205</v>
      </c>
      <c r="E2528" s="600" t="s">
        <v>5</v>
      </c>
      <c r="F2528" s="601" t="s">
        <v>1004</v>
      </c>
      <c r="H2528" s="600" t="s">
        <v>5</v>
      </c>
      <c r="L2528" s="598"/>
      <c r="M2528" s="602"/>
      <c r="N2528" s="603"/>
      <c r="O2528" s="603"/>
      <c r="P2528" s="603"/>
      <c r="Q2528" s="603"/>
      <c r="R2528" s="603"/>
      <c r="S2528" s="603"/>
      <c r="T2528" s="604"/>
      <c r="AT2528" s="600" t="s">
        <v>205</v>
      </c>
      <c r="AU2528" s="600" t="s">
        <v>89</v>
      </c>
      <c r="AV2528" s="599" t="s">
        <v>11</v>
      </c>
      <c r="AW2528" s="599" t="s">
        <v>43</v>
      </c>
      <c r="AX2528" s="599" t="s">
        <v>82</v>
      </c>
      <c r="AY2528" s="600" t="s">
        <v>197</v>
      </c>
    </row>
    <row r="2529" spans="2:51" s="606" customFormat="1">
      <c r="B2529" s="605"/>
      <c r="D2529" s="594" t="s">
        <v>205</v>
      </c>
      <c r="E2529" s="607" t="s">
        <v>5</v>
      </c>
      <c r="F2529" s="608" t="s">
        <v>995</v>
      </c>
      <c r="H2529" s="609">
        <v>199.00200000000001</v>
      </c>
      <c r="L2529" s="605"/>
      <c r="M2529" s="610"/>
      <c r="N2529" s="611"/>
      <c r="O2529" s="611"/>
      <c r="P2529" s="611"/>
      <c r="Q2529" s="611"/>
      <c r="R2529" s="611"/>
      <c r="S2529" s="611"/>
      <c r="T2529" s="612"/>
      <c r="AT2529" s="607" t="s">
        <v>205</v>
      </c>
      <c r="AU2529" s="607" t="s">
        <v>89</v>
      </c>
      <c r="AV2529" s="606" t="s">
        <v>89</v>
      </c>
      <c r="AW2529" s="606" t="s">
        <v>43</v>
      </c>
      <c r="AX2529" s="606" t="s">
        <v>82</v>
      </c>
      <c r="AY2529" s="607" t="s">
        <v>197</v>
      </c>
    </row>
    <row r="2530" spans="2:51" s="599" customFormat="1">
      <c r="B2530" s="598"/>
      <c r="D2530" s="594" t="s">
        <v>205</v>
      </c>
      <c r="E2530" s="600" t="s">
        <v>5</v>
      </c>
      <c r="F2530" s="601" t="s">
        <v>1005</v>
      </c>
      <c r="H2530" s="600" t="s">
        <v>5</v>
      </c>
      <c r="L2530" s="598"/>
      <c r="M2530" s="602"/>
      <c r="N2530" s="603"/>
      <c r="O2530" s="603"/>
      <c r="P2530" s="603"/>
      <c r="Q2530" s="603"/>
      <c r="R2530" s="603"/>
      <c r="S2530" s="603"/>
      <c r="T2530" s="604"/>
      <c r="AT2530" s="600" t="s">
        <v>205</v>
      </c>
      <c r="AU2530" s="600" t="s">
        <v>89</v>
      </c>
      <c r="AV2530" s="599" t="s">
        <v>11</v>
      </c>
      <c r="AW2530" s="599" t="s">
        <v>43</v>
      </c>
      <c r="AX2530" s="599" t="s">
        <v>82</v>
      </c>
      <c r="AY2530" s="600" t="s">
        <v>197</v>
      </c>
    </row>
    <row r="2531" spans="2:51" s="606" customFormat="1">
      <c r="B2531" s="605"/>
      <c r="D2531" s="594" t="s">
        <v>205</v>
      </c>
      <c r="E2531" s="607" t="s">
        <v>5</v>
      </c>
      <c r="F2531" s="608" t="s">
        <v>999</v>
      </c>
      <c r="H2531" s="609">
        <v>241.077</v>
      </c>
      <c r="L2531" s="605"/>
      <c r="M2531" s="610"/>
      <c r="N2531" s="611"/>
      <c r="O2531" s="611"/>
      <c r="P2531" s="611"/>
      <c r="Q2531" s="611"/>
      <c r="R2531" s="611"/>
      <c r="S2531" s="611"/>
      <c r="T2531" s="612"/>
      <c r="AT2531" s="607" t="s">
        <v>205</v>
      </c>
      <c r="AU2531" s="607" t="s">
        <v>89</v>
      </c>
      <c r="AV2531" s="606" t="s">
        <v>89</v>
      </c>
      <c r="AW2531" s="606" t="s">
        <v>43</v>
      </c>
      <c r="AX2531" s="606" t="s">
        <v>82</v>
      </c>
      <c r="AY2531" s="607" t="s">
        <v>197</v>
      </c>
    </row>
    <row r="2532" spans="2:51" s="599" customFormat="1">
      <c r="B2532" s="598"/>
      <c r="D2532" s="594" t="s">
        <v>205</v>
      </c>
      <c r="E2532" s="600" t="s">
        <v>5</v>
      </c>
      <c r="F2532" s="601" t="s">
        <v>1006</v>
      </c>
      <c r="H2532" s="600" t="s">
        <v>5</v>
      </c>
      <c r="L2532" s="598"/>
      <c r="M2532" s="602"/>
      <c r="N2532" s="603"/>
      <c r="O2532" s="603"/>
      <c r="P2532" s="603"/>
      <c r="Q2532" s="603"/>
      <c r="R2532" s="603"/>
      <c r="S2532" s="603"/>
      <c r="T2532" s="604"/>
      <c r="AT2532" s="600" t="s">
        <v>205</v>
      </c>
      <c r="AU2532" s="600" t="s">
        <v>89</v>
      </c>
      <c r="AV2532" s="599" t="s">
        <v>11</v>
      </c>
      <c r="AW2532" s="599" t="s">
        <v>43</v>
      </c>
      <c r="AX2532" s="599" t="s">
        <v>82</v>
      </c>
      <c r="AY2532" s="600" t="s">
        <v>197</v>
      </c>
    </row>
    <row r="2533" spans="2:51" s="606" customFormat="1">
      <c r="B2533" s="605"/>
      <c r="D2533" s="594" t="s">
        <v>205</v>
      </c>
      <c r="E2533" s="607" t="s">
        <v>5</v>
      </c>
      <c r="F2533" s="608" t="s">
        <v>999</v>
      </c>
      <c r="H2533" s="609">
        <v>241.077</v>
      </c>
      <c r="L2533" s="605"/>
      <c r="M2533" s="610"/>
      <c r="N2533" s="611"/>
      <c r="O2533" s="611"/>
      <c r="P2533" s="611"/>
      <c r="Q2533" s="611"/>
      <c r="R2533" s="611"/>
      <c r="S2533" s="611"/>
      <c r="T2533" s="612"/>
      <c r="AT2533" s="607" t="s">
        <v>205</v>
      </c>
      <c r="AU2533" s="607" t="s">
        <v>89</v>
      </c>
      <c r="AV2533" s="606" t="s">
        <v>89</v>
      </c>
      <c r="AW2533" s="606" t="s">
        <v>43</v>
      </c>
      <c r="AX2533" s="606" t="s">
        <v>82</v>
      </c>
      <c r="AY2533" s="607" t="s">
        <v>197</v>
      </c>
    </row>
    <row r="2534" spans="2:51" s="599" customFormat="1">
      <c r="B2534" s="598"/>
      <c r="D2534" s="594" t="s">
        <v>205</v>
      </c>
      <c r="E2534" s="600" t="s">
        <v>5</v>
      </c>
      <c r="F2534" s="601" t="s">
        <v>388</v>
      </c>
      <c r="H2534" s="600" t="s">
        <v>5</v>
      </c>
      <c r="L2534" s="598"/>
      <c r="M2534" s="602"/>
      <c r="N2534" s="603"/>
      <c r="O2534" s="603"/>
      <c r="P2534" s="603"/>
      <c r="Q2534" s="603"/>
      <c r="R2534" s="603"/>
      <c r="S2534" s="603"/>
      <c r="T2534" s="604"/>
      <c r="AT2534" s="600" t="s">
        <v>205</v>
      </c>
      <c r="AU2534" s="600" t="s">
        <v>89</v>
      </c>
      <c r="AV2534" s="599" t="s">
        <v>11</v>
      </c>
      <c r="AW2534" s="599" t="s">
        <v>43</v>
      </c>
      <c r="AX2534" s="599" t="s">
        <v>82</v>
      </c>
      <c r="AY2534" s="600" t="s">
        <v>197</v>
      </c>
    </row>
    <row r="2535" spans="2:51" s="606" customFormat="1">
      <c r="B2535" s="605"/>
      <c r="D2535" s="594" t="s">
        <v>205</v>
      </c>
      <c r="E2535" s="607" t="s">
        <v>5</v>
      </c>
      <c r="F2535" s="608" t="s">
        <v>1000</v>
      </c>
      <c r="H2535" s="609">
        <v>-46.8</v>
      </c>
      <c r="L2535" s="605"/>
      <c r="M2535" s="610"/>
      <c r="N2535" s="611"/>
      <c r="O2535" s="611"/>
      <c r="P2535" s="611"/>
      <c r="Q2535" s="611"/>
      <c r="R2535" s="611"/>
      <c r="S2535" s="611"/>
      <c r="T2535" s="612"/>
      <c r="AT2535" s="607" t="s">
        <v>205</v>
      </c>
      <c r="AU2535" s="607" t="s">
        <v>89</v>
      </c>
      <c r="AV2535" s="606" t="s">
        <v>89</v>
      </c>
      <c r="AW2535" s="606" t="s">
        <v>43</v>
      </c>
      <c r="AX2535" s="606" t="s">
        <v>82</v>
      </c>
      <c r="AY2535" s="607" t="s">
        <v>197</v>
      </c>
    </row>
    <row r="2536" spans="2:51" s="606" customFormat="1">
      <c r="B2536" s="605"/>
      <c r="D2536" s="594" t="s">
        <v>205</v>
      </c>
      <c r="E2536" s="607" t="s">
        <v>5</v>
      </c>
      <c r="F2536" s="608" t="s">
        <v>1001</v>
      </c>
      <c r="H2536" s="609">
        <v>-23.826000000000001</v>
      </c>
      <c r="L2536" s="605"/>
      <c r="M2536" s="610"/>
      <c r="N2536" s="611"/>
      <c r="O2536" s="611"/>
      <c r="P2536" s="611"/>
      <c r="Q2536" s="611"/>
      <c r="R2536" s="611"/>
      <c r="S2536" s="611"/>
      <c r="T2536" s="612"/>
      <c r="AT2536" s="607" t="s">
        <v>205</v>
      </c>
      <c r="AU2536" s="607" t="s">
        <v>89</v>
      </c>
      <c r="AV2536" s="606" t="s">
        <v>89</v>
      </c>
      <c r="AW2536" s="606" t="s">
        <v>43</v>
      </c>
      <c r="AX2536" s="606" t="s">
        <v>82</v>
      </c>
      <c r="AY2536" s="607" t="s">
        <v>197</v>
      </c>
    </row>
    <row r="2537" spans="2:51" s="599" customFormat="1">
      <c r="B2537" s="598"/>
      <c r="D2537" s="594" t="s">
        <v>205</v>
      </c>
      <c r="E2537" s="600" t="s">
        <v>5</v>
      </c>
      <c r="F2537" s="601" t="s">
        <v>982</v>
      </c>
      <c r="H2537" s="600" t="s">
        <v>5</v>
      </c>
      <c r="L2537" s="598"/>
      <c r="M2537" s="602"/>
      <c r="N2537" s="603"/>
      <c r="O2537" s="603"/>
      <c r="P2537" s="603"/>
      <c r="Q2537" s="603"/>
      <c r="R2537" s="603"/>
      <c r="S2537" s="603"/>
      <c r="T2537" s="604"/>
      <c r="AT2537" s="600" t="s">
        <v>205</v>
      </c>
      <c r="AU2537" s="600" t="s">
        <v>89</v>
      </c>
      <c r="AV2537" s="599" t="s">
        <v>11</v>
      </c>
      <c r="AW2537" s="599" t="s">
        <v>43</v>
      </c>
      <c r="AX2537" s="599" t="s">
        <v>82</v>
      </c>
      <c r="AY2537" s="600" t="s">
        <v>197</v>
      </c>
    </row>
    <row r="2538" spans="2:51" s="606" customFormat="1">
      <c r="B2538" s="605"/>
      <c r="D2538" s="594" t="s">
        <v>205</v>
      </c>
      <c r="E2538" s="607" t="s">
        <v>5</v>
      </c>
      <c r="F2538" s="608" t="s">
        <v>1002</v>
      </c>
      <c r="H2538" s="609">
        <v>29.52</v>
      </c>
      <c r="L2538" s="605"/>
      <c r="M2538" s="610"/>
      <c r="N2538" s="611"/>
      <c r="O2538" s="611"/>
      <c r="P2538" s="611"/>
      <c r="Q2538" s="611"/>
      <c r="R2538" s="611"/>
      <c r="S2538" s="611"/>
      <c r="T2538" s="612"/>
      <c r="AT2538" s="607" t="s">
        <v>205</v>
      </c>
      <c r="AU2538" s="607" t="s">
        <v>89</v>
      </c>
      <c r="AV2538" s="606" t="s">
        <v>89</v>
      </c>
      <c r="AW2538" s="606" t="s">
        <v>43</v>
      </c>
      <c r="AX2538" s="606" t="s">
        <v>82</v>
      </c>
      <c r="AY2538" s="607" t="s">
        <v>197</v>
      </c>
    </row>
    <row r="2539" spans="2:51" s="606" customFormat="1">
      <c r="B2539" s="605"/>
      <c r="D2539" s="594" t="s">
        <v>205</v>
      </c>
      <c r="E2539" s="607" t="s">
        <v>5</v>
      </c>
      <c r="F2539" s="608" t="s">
        <v>1003</v>
      </c>
      <c r="H2539" s="609">
        <v>25.24</v>
      </c>
      <c r="L2539" s="605"/>
      <c r="M2539" s="610"/>
      <c r="N2539" s="611"/>
      <c r="O2539" s="611"/>
      <c r="P2539" s="611"/>
      <c r="Q2539" s="611"/>
      <c r="R2539" s="611"/>
      <c r="S2539" s="611"/>
      <c r="T2539" s="612"/>
      <c r="AT2539" s="607" t="s">
        <v>205</v>
      </c>
      <c r="AU2539" s="607" t="s">
        <v>89</v>
      </c>
      <c r="AV2539" s="606" t="s">
        <v>89</v>
      </c>
      <c r="AW2539" s="606" t="s">
        <v>43</v>
      </c>
      <c r="AX2539" s="606" t="s">
        <v>82</v>
      </c>
      <c r="AY2539" s="607" t="s">
        <v>197</v>
      </c>
    </row>
    <row r="2540" spans="2:51" s="599" customFormat="1">
      <c r="B2540" s="598"/>
      <c r="D2540" s="594" t="s">
        <v>205</v>
      </c>
      <c r="E2540" s="600" t="s">
        <v>5</v>
      </c>
      <c r="F2540" s="601" t="s">
        <v>244</v>
      </c>
      <c r="H2540" s="600" t="s">
        <v>5</v>
      </c>
      <c r="L2540" s="598"/>
      <c r="M2540" s="602"/>
      <c r="N2540" s="603"/>
      <c r="O2540" s="603"/>
      <c r="P2540" s="603"/>
      <c r="Q2540" s="603"/>
      <c r="R2540" s="603"/>
      <c r="S2540" s="603"/>
      <c r="T2540" s="604"/>
      <c r="AT2540" s="600" t="s">
        <v>205</v>
      </c>
      <c r="AU2540" s="600" t="s">
        <v>89</v>
      </c>
      <c r="AV2540" s="599" t="s">
        <v>11</v>
      </c>
      <c r="AW2540" s="599" t="s">
        <v>43</v>
      </c>
      <c r="AX2540" s="599" t="s">
        <v>82</v>
      </c>
      <c r="AY2540" s="600" t="s">
        <v>197</v>
      </c>
    </row>
    <row r="2541" spans="2:51" s="599" customFormat="1">
      <c r="B2541" s="598"/>
      <c r="D2541" s="594" t="s">
        <v>205</v>
      </c>
      <c r="E2541" s="600" t="s">
        <v>5</v>
      </c>
      <c r="F2541" s="601" t="s">
        <v>1007</v>
      </c>
      <c r="H2541" s="600" t="s">
        <v>5</v>
      </c>
      <c r="L2541" s="598"/>
      <c r="M2541" s="602"/>
      <c r="N2541" s="603"/>
      <c r="O2541" s="603"/>
      <c r="P2541" s="603"/>
      <c r="Q2541" s="603"/>
      <c r="R2541" s="603"/>
      <c r="S2541" s="603"/>
      <c r="T2541" s="604"/>
      <c r="AT2541" s="600" t="s">
        <v>205</v>
      </c>
      <c r="AU2541" s="600" t="s">
        <v>89</v>
      </c>
      <c r="AV2541" s="599" t="s">
        <v>11</v>
      </c>
      <c r="AW2541" s="599" t="s">
        <v>43</v>
      </c>
      <c r="AX2541" s="599" t="s">
        <v>82</v>
      </c>
      <c r="AY2541" s="600" t="s">
        <v>197</v>
      </c>
    </row>
    <row r="2542" spans="2:51" s="606" customFormat="1">
      <c r="B2542" s="605"/>
      <c r="D2542" s="594" t="s">
        <v>205</v>
      </c>
      <c r="E2542" s="607" t="s">
        <v>5</v>
      </c>
      <c r="F2542" s="608" t="s">
        <v>995</v>
      </c>
      <c r="H2542" s="609">
        <v>199.00200000000001</v>
      </c>
      <c r="L2542" s="605"/>
      <c r="M2542" s="610"/>
      <c r="N2542" s="611"/>
      <c r="O2542" s="611"/>
      <c r="P2542" s="611"/>
      <c r="Q2542" s="611"/>
      <c r="R2542" s="611"/>
      <c r="S2542" s="611"/>
      <c r="T2542" s="612"/>
      <c r="AT2542" s="607" t="s">
        <v>205</v>
      </c>
      <c r="AU2542" s="607" t="s">
        <v>89</v>
      </c>
      <c r="AV2542" s="606" t="s">
        <v>89</v>
      </c>
      <c r="AW2542" s="606" t="s">
        <v>43</v>
      </c>
      <c r="AX2542" s="606" t="s">
        <v>82</v>
      </c>
      <c r="AY2542" s="607" t="s">
        <v>197</v>
      </c>
    </row>
    <row r="2543" spans="2:51" s="599" customFormat="1">
      <c r="B2543" s="598"/>
      <c r="D2543" s="594" t="s">
        <v>205</v>
      </c>
      <c r="E2543" s="600" t="s">
        <v>5</v>
      </c>
      <c r="F2543" s="601" t="s">
        <v>1008</v>
      </c>
      <c r="H2543" s="600" t="s">
        <v>5</v>
      </c>
      <c r="L2543" s="598"/>
      <c r="M2543" s="602"/>
      <c r="N2543" s="603"/>
      <c r="O2543" s="603"/>
      <c r="P2543" s="603"/>
      <c r="Q2543" s="603"/>
      <c r="R2543" s="603"/>
      <c r="S2543" s="603"/>
      <c r="T2543" s="604"/>
      <c r="AT2543" s="600" t="s">
        <v>205</v>
      </c>
      <c r="AU2543" s="600" t="s">
        <v>89</v>
      </c>
      <c r="AV2543" s="599" t="s">
        <v>11</v>
      </c>
      <c r="AW2543" s="599" t="s">
        <v>43</v>
      </c>
      <c r="AX2543" s="599" t="s">
        <v>82</v>
      </c>
      <c r="AY2543" s="600" t="s">
        <v>197</v>
      </c>
    </row>
    <row r="2544" spans="2:51" s="606" customFormat="1">
      <c r="B2544" s="605"/>
      <c r="D2544" s="594" t="s">
        <v>205</v>
      </c>
      <c r="E2544" s="607" t="s">
        <v>5</v>
      </c>
      <c r="F2544" s="608" t="s">
        <v>999</v>
      </c>
      <c r="H2544" s="609">
        <v>241.077</v>
      </c>
      <c r="L2544" s="605"/>
      <c r="M2544" s="610"/>
      <c r="N2544" s="611"/>
      <c r="O2544" s="611"/>
      <c r="P2544" s="611"/>
      <c r="Q2544" s="611"/>
      <c r="R2544" s="611"/>
      <c r="S2544" s="611"/>
      <c r="T2544" s="612"/>
      <c r="AT2544" s="607" t="s">
        <v>205</v>
      </c>
      <c r="AU2544" s="607" t="s">
        <v>89</v>
      </c>
      <c r="AV2544" s="606" t="s">
        <v>89</v>
      </c>
      <c r="AW2544" s="606" t="s">
        <v>43</v>
      </c>
      <c r="AX2544" s="606" t="s">
        <v>82</v>
      </c>
      <c r="AY2544" s="607" t="s">
        <v>197</v>
      </c>
    </row>
    <row r="2545" spans="2:51" s="599" customFormat="1">
      <c r="B2545" s="598"/>
      <c r="D2545" s="594" t="s">
        <v>205</v>
      </c>
      <c r="E2545" s="600" t="s">
        <v>5</v>
      </c>
      <c r="F2545" s="601" t="s">
        <v>1009</v>
      </c>
      <c r="H2545" s="600" t="s">
        <v>5</v>
      </c>
      <c r="L2545" s="598"/>
      <c r="M2545" s="602"/>
      <c r="N2545" s="603"/>
      <c r="O2545" s="603"/>
      <c r="P2545" s="603"/>
      <c r="Q2545" s="603"/>
      <c r="R2545" s="603"/>
      <c r="S2545" s="603"/>
      <c r="T2545" s="604"/>
      <c r="AT2545" s="600" t="s">
        <v>205</v>
      </c>
      <c r="AU2545" s="600" t="s">
        <v>89</v>
      </c>
      <c r="AV2545" s="599" t="s">
        <v>11</v>
      </c>
      <c r="AW2545" s="599" t="s">
        <v>43</v>
      </c>
      <c r="AX2545" s="599" t="s">
        <v>82</v>
      </c>
      <c r="AY2545" s="600" t="s">
        <v>197</v>
      </c>
    </row>
    <row r="2546" spans="2:51" s="606" customFormat="1">
      <c r="B2546" s="605"/>
      <c r="D2546" s="594" t="s">
        <v>205</v>
      </c>
      <c r="E2546" s="607" t="s">
        <v>5</v>
      </c>
      <c r="F2546" s="608" t="s">
        <v>999</v>
      </c>
      <c r="H2546" s="609">
        <v>241.077</v>
      </c>
      <c r="L2546" s="605"/>
      <c r="M2546" s="610"/>
      <c r="N2546" s="611"/>
      <c r="O2546" s="611"/>
      <c r="P2546" s="611"/>
      <c r="Q2546" s="611"/>
      <c r="R2546" s="611"/>
      <c r="S2546" s="611"/>
      <c r="T2546" s="612"/>
      <c r="AT2546" s="607" t="s">
        <v>205</v>
      </c>
      <c r="AU2546" s="607" t="s">
        <v>89</v>
      </c>
      <c r="AV2546" s="606" t="s">
        <v>89</v>
      </c>
      <c r="AW2546" s="606" t="s">
        <v>43</v>
      </c>
      <c r="AX2546" s="606" t="s">
        <v>82</v>
      </c>
      <c r="AY2546" s="607" t="s">
        <v>197</v>
      </c>
    </row>
    <row r="2547" spans="2:51" s="599" customFormat="1">
      <c r="B2547" s="598"/>
      <c r="D2547" s="594" t="s">
        <v>205</v>
      </c>
      <c r="E2547" s="600" t="s">
        <v>5</v>
      </c>
      <c r="F2547" s="601" t="s">
        <v>388</v>
      </c>
      <c r="H2547" s="600" t="s">
        <v>5</v>
      </c>
      <c r="L2547" s="598"/>
      <c r="M2547" s="602"/>
      <c r="N2547" s="603"/>
      <c r="O2547" s="603"/>
      <c r="P2547" s="603"/>
      <c r="Q2547" s="603"/>
      <c r="R2547" s="603"/>
      <c r="S2547" s="603"/>
      <c r="T2547" s="604"/>
      <c r="AT2547" s="600" t="s">
        <v>205</v>
      </c>
      <c r="AU2547" s="600" t="s">
        <v>89</v>
      </c>
      <c r="AV2547" s="599" t="s">
        <v>11</v>
      </c>
      <c r="AW2547" s="599" t="s">
        <v>43</v>
      </c>
      <c r="AX2547" s="599" t="s">
        <v>82</v>
      </c>
      <c r="AY2547" s="600" t="s">
        <v>197</v>
      </c>
    </row>
    <row r="2548" spans="2:51" s="606" customFormat="1">
      <c r="B2548" s="605"/>
      <c r="D2548" s="594" t="s">
        <v>205</v>
      </c>
      <c r="E2548" s="607" t="s">
        <v>5</v>
      </c>
      <c r="F2548" s="608" t="s">
        <v>1000</v>
      </c>
      <c r="H2548" s="609">
        <v>-46.8</v>
      </c>
      <c r="L2548" s="605"/>
      <c r="M2548" s="610"/>
      <c r="N2548" s="611"/>
      <c r="O2548" s="611"/>
      <c r="P2548" s="611"/>
      <c r="Q2548" s="611"/>
      <c r="R2548" s="611"/>
      <c r="S2548" s="611"/>
      <c r="T2548" s="612"/>
      <c r="AT2548" s="607" t="s">
        <v>205</v>
      </c>
      <c r="AU2548" s="607" t="s">
        <v>89</v>
      </c>
      <c r="AV2548" s="606" t="s">
        <v>89</v>
      </c>
      <c r="AW2548" s="606" t="s">
        <v>43</v>
      </c>
      <c r="AX2548" s="606" t="s">
        <v>82</v>
      </c>
      <c r="AY2548" s="607" t="s">
        <v>197</v>
      </c>
    </row>
    <row r="2549" spans="2:51" s="606" customFormat="1">
      <c r="B2549" s="605"/>
      <c r="D2549" s="594" t="s">
        <v>205</v>
      </c>
      <c r="E2549" s="607" t="s">
        <v>5</v>
      </c>
      <c r="F2549" s="608" t="s">
        <v>1001</v>
      </c>
      <c r="H2549" s="609">
        <v>-23.826000000000001</v>
      </c>
      <c r="L2549" s="605"/>
      <c r="M2549" s="610"/>
      <c r="N2549" s="611"/>
      <c r="O2549" s="611"/>
      <c r="P2549" s="611"/>
      <c r="Q2549" s="611"/>
      <c r="R2549" s="611"/>
      <c r="S2549" s="611"/>
      <c r="T2549" s="612"/>
      <c r="AT2549" s="607" t="s">
        <v>205</v>
      </c>
      <c r="AU2549" s="607" t="s">
        <v>89</v>
      </c>
      <c r="AV2549" s="606" t="s">
        <v>89</v>
      </c>
      <c r="AW2549" s="606" t="s">
        <v>43</v>
      </c>
      <c r="AX2549" s="606" t="s">
        <v>82</v>
      </c>
      <c r="AY2549" s="607" t="s">
        <v>197</v>
      </c>
    </row>
    <row r="2550" spans="2:51" s="599" customFormat="1">
      <c r="B2550" s="598"/>
      <c r="D2550" s="594" t="s">
        <v>205</v>
      </c>
      <c r="E2550" s="600" t="s">
        <v>5</v>
      </c>
      <c r="F2550" s="601" t="s">
        <v>982</v>
      </c>
      <c r="H2550" s="600" t="s">
        <v>5</v>
      </c>
      <c r="L2550" s="598"/>
      <c r="M2550" s="602"/>
      <c r="N2550" s="603"/>
      <c r="O2550" s="603"/>
      <c r="P2550" s="603"/>
      <c r="Q2550" s="603"/>
      <c r="R2550" s="603"/>
      <c r="S2550" s="603"/>
      <c r="T2550" s="604"/>
      <c r="AT2550" s="600" t="s">
        <v>205</v>
      </c>
      <c r="AU2550" s="600" t="s">
        <v>89</v>
      </c>
      <c r="AV2550" s="599" t="s">
        <v>11</v>
      </c>
      <c r="AW2550" s="599" t="s">
        <v>43</v>
      </c>
      <c r="AX2550" s="599" t="s">
        <v>82</v>
      </c>
      <c r="AY2550" s="600" t="s">
        <v>197</v>
      </c>
    </row>
    <row r="2551" spans="2:51" s="606" customFormat="1">
      <c r="B2551" s="605"/>
      <c r="D2551" s="594" t="s">
        <v>205</v>
      </c>
      <c r="E2551" s="607" t="s">
        <v>5</v>
      </c>
      <c r="F2551" s="608" t="s">
        <v>1002</v>
      </c>
      <c r="H2551" s="609">
        <v>29.52</v>
      </c>
      <c r="L2551" s="605"/>
      <c r="M2551" s="610"/>
      <c r="N2551" s="611"/>
      <c r="O2551" s="611"/>
      <c r="P2551" s="611"/>
      <c r="Q2551" s="611"/>
      <c r="R2551" s="611"/>
      <c r="S2551" s="611"/>
      <c r="T2551" s="612"/>
      <c r="AT2551" s="607" t="s">
        <v>205</v>
      </c>
      <c r="AU2551" s="607" t="s">
        <v>89</v>
      </c>
      <c r="AV2551" s="606" t="s">
        <v>89</v>
      </c>
      <c r="AW2551" s="606" t="s">
        <v>43</v>
      </c>
      <c r="AX2551" s="606" t="s">
        <v>82</v>
      </c>
      <c r="AY2551" s="607" t="s">
        <v>197</v>
      </c>
    </row>
    <row r="2552" spans="2:51" s="606" customFormat="1">
      <c r="B2552" s="605"/>
      <c r="D2552" s="594" t="s">
        <v>205</v>
      </c>
      <c r="E2552" s="607" t="s">
        <v>5</v>
      </c>
      <c r="F2552" s="608" t="s">
        <v>1003</v>
      </c>
      <c r="H2552" s="609">
        <v>25.24</v>
      </c>
      <c r="L2552" s="605"/>
      <c r="M2552" s="610"/>
      <c r="N2552" s="611"/>
      <c r="O2552" s="611"/>
      <c r="P2552" s="611"/>
      <c r="Q2552" s="611"/>
      <c r="R2552" s="611"/>
      <c r="S2552" s="611"/>
      <c r="T2552" s="612"/>
      <c r="AT2552" s="607" t="s">
        <v>205</v>
      </c>
      <c r="AU2552" s="607" t="s">
        <v>89</v>
      </c>
      <c r="AV2552" s="606" t="s">
        <v>89</v>
      </c>
      <c r="AW2552" s="606" t="s">
        <v>43</v>
      </c>
      <c r="AX2552" s="606" t="s">
        <v>82</v>
      </c>
      <c r="AY2552" s="607" t="s">
        <v>197</v>
      </c>
    </row>
    <row r="2553" spans="2:51" s="599" customFormat="1">
      <c r="B2553" s="598"/>
      <c r="D2553" s="594" t="s">
        <v>205</v>
      </c>
      <c r="E2553" s="600" t="s">
        <v>5</v>
      </c>
      <c r="F2553" s="601" t="s">
        <v>249</v>
      </c>
      <c r="H2553" s="600" t="s">
        <v>5</v>
      </c>
      <c r="L2553" s="598"/>
      <c r="M2553" s="602"/>
      <c r="N2553" s="603"/>
      <c r="O2553" s="603"/>
      <c r="P2553" s="603"/>
      <c r="Q2553" s="603"/>
      <c r="R2553" s="603"/>
      <c r="S2553" s="603"/>
      <c r="T2553" s="604"/>
      <c r="AT2553" s="600" t="s">
        <v>205</v>
      </c>
      <c r="AU2553" s="600" t="s">
        <v>89</v>
      </c>
      <c r="AV2553" s="599" t="s">
        <v>11</v>
      </c>
      <c r="AW2553" s="599" t="s">
        <v>43</v>
      </c>
      <c r="AX2553" s="599" t="s">
        <v>82</v>
      </c>
      <c r="AY2553" s="600" t="s">
        <v>197</v>
      </c>
    </row>
    <row r="2554" spans="2:51" s="599" customFormat="1">
      <c r="B2554" s="598"/>
      <c r="D2554" s="594" t="s">
        <v>205</v>
      </c>
      <c r="E2554" s="600" t="s">
        <v>5</v>
      </c>
      <c r="F2554" s="601" t="s">
        <v>1010</v>
      </c>
      <c r="H2554" s="600" t="s">
        <v>5</v>
      </c>
      <c r="L2554" s="598"/>
      <c r="M2554" s="602"/>
      <c r="N2554" s="603"/>
      <c r="O2554" s="603"/>
      <c r="P2554" s="603"/>
      <c r="Q2554" s="603"/>
      <c r="R2554" s="603"/>
      <c r="S2554" s="603"/>
      <c r="T2554" s="604"/>
      <c r="AT2554" s="600" t="s">
        <v>205</v>
      </c>
      <c r="AU2554" s="600" t="s">
        <v>89</v>
      </c>
      <c r="AV2554" s="599" t="s">
        <v>11</v>
      </c>
      <c r="AW2554" s="599" t="s">
        <v>43</v>
      </c>
      <c r="AX2554" s="599" t="s">
        <v>82</v>
      </c>
      <c r="AY2554" s="600" t="s">
        <v>197</v>
      </c>
    </row>
    <row r="2555" spans="2:51" s="606" customFormat="1">
      <c r="B2555" s="605"/>
      <c r="D2555" s="594" t="s">
        <v>205</v>
      </c>
      <c r="E2555" s="607" t="s">
        <v>5</v>
      </c>
      <c r="F2555" s="608" t="s">
        <v>995</v>
      </c>
      <c r="H2555" s="609">
        <v>199.00200000000001</v>
      </c>
      <c r="L2555" s="605"/>
      <c r="M2555" s="610"/>
      <c r="N2555" s="611"/>
      <c r="O2555" s="611"/>
      <c r="P2555" s="611"/>
      <c r="Q2555" s="611"/>
      <c r="R2555" s="611"/>
      <c r="S2555" s="611"/>
      <c r="T2555" s="612"/>
      <c r="AT2555" s="607" t="s">
        <v>205</v>
      </c>
      <c r="AU2555" s="607" t="s">
        <v>89</v>
      </c>
      <c r="AV2555" s="606" t="s">
        <v>89</v>
      </c>
      <c r="AW2555" s="606" t="s">
        <v>43</v>
      </c>
      <c r="AX2555" s="606" t="s">
        <v>82</v>
      </c>
      <c r="AY2555" s="607" t="s">
        <v>197</v>
      </c>
    </row>
    <row r="2556" spans="2:51" s="599" customFormat="1">
      <c r="B2556" s="598"/>
      <c r="D2556" s="594" t="s">
        <v>205</v>
      </c>
      <c r="E2556" s="600" t="s">
        <v>5</v>
      </c>
      <c r="F2556" s="601" t="s">
        <v>1011</v>
      </c>
      <c r="H2556" s="600" t="s">
        <v>5</v>
      </c>
      <c r="L2556" s="598"/>
      <c r="M2556" s="602"/>
      <c r="N2556" s="603"/>
      <c r="O2556" s="603"/>
      <c r="P2556" s="603"/>
      <c r="Q2556" s="603"/>
      <c r="R2556" s="603"/>
      <c r="S2556" s="603"/>
      <c r="T2556" s="604"/>
      <c r="AT2556" s="600" t="s">
        <v>205</v>
      </c>
      <c r="AU2556" s="600" t="s">
        <v>89</v>
      </c>
      <c r="AV2556" s="599" t="s">
        <v>11</v>
      </c>
      <c r="AW2556" s="599" t="s">
        <v>43</v>
      </c>
      <c r="AX2556" s="599" t="s">
        <v>82</v>
      </c>
      <c r="AY2556" s="600" t="s">
        <v>197</v>
      </c>
    </row>
    <row r="2557" spans="2:51" s="606" customFormat="1">
      <c r="B2557" s="605"/>
      <c r="D2557" s="594" t="s">
        <v>205</v>
      </c>
      <c r="E2557" s="607" t="s">
        <v>5</v>
      </c>
      <c r="F2557" s="608" t="s">
        <v>999</v>
      </c>
      <c r="H2557" s="609">
        <v>241.077</v>
      </c>
      <c r="L2557" s="605"/>
      <c r="M2557" s="610"/>
      <c r="N2557" s="611"/>
      <c r="O2557" s="611"/>
      <c r="P2557" s="611"/>
      <c r="Q2557" s="611"/>
      <c r="R2557" s="611"/>
      <c r="S2557" s="611"/>
      <c r="T2557" s="612"/>
      <c r="AT2557" s="607" t="s">
        <v>205</v>
      </c>
      <c r="AU2557" s="607" t="s">
        <v>89</v>
      </c>
      <c r="AV2557" s="606" t="s">
        <v>89</v>
      </c>
      <c r="AW2557" s="606" t="s">
        <v>43</v>
      </c>
      <c r="AX2557" s="606" t="s">
        <v>82</v>
      </c>
      <c r="AY2557" s="607" t="s">
        <v>197</v>
      </c>
    </row>
    <row r="2558" spans="2:51" s="599" customFormat="1">
      <c r="B2558" s="598"/>
      <c r="D2558" s="594" t="s">
        <v>205</v>
      </c>
      <c r="E2558" s="600" t="s">
        <v>5</v>
      </c>
      <c r="F2558" s="601" t="s">
        <v>1012</v>
      </c>
      <c r="H2558" s="600" t="s">
        <v>5</v>
      </c>
      <c r="L2558" s="598"/>
      <c r="M2558" s="602"/>
      <c r="N2558" s="603"/>
      <c r="O2558" s="603"/>
      <c r="P2558" s="603"/>
      <c r="Q2558" s="603"/>
      <c r="R2558" s="603"/>
      <c r="S2558" s="603"/>
      <c r="T2558" s="604"/>
      <c r="AT2558" s="600" t="s">
        <v>205</v>
      </c>
      <c r="AU2558" s="600" t="s">
        <v>89</v>
      </c>
      <c r="AV2558" s="599" t="s">
        <v>11</v>
      </c>
      <c r="AW2558" s="599" t="s">
        <v>43</v>
      </c>
      <c r="AX2558" s="599" t="s">
        <v>82</v>
      </c>
      <c r="AY2558" s="600" t="s">
        <v>197</v>
      </c>
    </row>
    <row r="2559" spans="2:51" s="606" customFormat="1">
      <c r="B2559" s="605"/>
      <c r="D2559" s="594" t="s">
        <v>205</v>
      </c>
      <c r="E2559" s="607" t="s">
        <v>5</v>
      </c>
      <c r="F2559" s="608" t="s">
        <v>999</v>
      </c>
      <c r="H2559" s="609">
        <v>241.077</v>
      </c>
      <c r="L2559" s="605"/>
      <c r="M2559" s="610"/>
      <c r="N2559" s="611"/>
      <c r="O2559" s="611"/>
      <c r="P2559" s="611"/>
      <c r="Q2559" s="611"/>
      <c r="R2559" s="611"/>
      <c r="S2559" s="611"/>
      <c r="T2559" s="612"/>
      <c r="AT2559" s="607" t="s">
        <v>205</v>
      </c>
      <c r="AU2559" s="607" t="s">
        <v>89</v>
      </c>
      <c r="AV2559" s="606" t="s">
        <v>89</v>
      </c>
      <c r="AW2559" s="606" t="s">
        <v>43</v>
      </c>
      <c r="AX2559" s="606" t="s">
        <v>82</v>
      </c>
      <c r="AY2559" s="607" t="s">
        <v>197</v>
      </c>
    </row>
    <row r="2560" spans="2:51" s="599" customFormat="1">
      <c r="B2560" s="598"/>
      <c r="D2560" s="594" t="s">
        <v>205</v>
      </c>
      <c r="E2560" s="600" t="s">
        <v>5</v>
      </c>
      <c r="F2560" s="601" t="s">
        <v>388</v>
      </c>
      <c r="H2560" s="600" t="s">
        <v>5</v>
      </c>
      <c r="L2560" s="598"/>
      <c r="M2560" s="602"/>
      <c r="N2560" s="603"/>
      <c r="O2560" s="603"/>
      <c r="P2560" s="603"/>
      <c r="Q2560" s="603"/>
      <c r="R2560" s="603"/>
      <c r="S2560" s="603"/>
      <c r="T2560" s="604"/>
      <c r="AT2560" s="600" t="s">
        <v>205</v>
      </c>
      <c r="AU2560" s="600" t="s">
        <v>89</v>
      </c>
      <c r="AV2560" s="599" t="s">
        <v>11</v>
      </c>
      <c r="AW2560" s="599" t="s">
        <v>43</v>
      </c>
      <c r="AX2560" s="599" t="s">
        <v>82</v>
      </c>
      <c r="AY2560" s="600" t="s">
        <v>197</v>
      </c>
    </row>
    <row r="2561" spans="2:51" s="606" customFormat="1">
      <c r="B2561" s="605"/>
      <c r="D2561" s="594" t="s">
        <v>205</v>
      </c>
      <c r="E2561" s="607" t="s">
        <v>5</v>
      </c>
      <c r="F2561" s="608" t="s">
        <v>1000</v>
      </c>
      <c r="H2561" s="609">
        <v>-46.8</v>
      </c>
      <c r="L2561" s="605"/>
      <c r="M2561" s="610"/>
      <c r="N2561" s="611"/>
      <c r="O2561" s="611"/>
      <c r="P2561" s="611"/>
      <c r="Q2561" s="611"/>
      <c r="R2561" s="611"/>
      <c r="S2561" s="611"/>
      <c r="T2561" s="612"/>
      <c r="AT2561" s="607" t="s">
        <v>205</v>
      </c>
      <c r="AU2561" s="607" t="s">
        <v>89</v>
      </c>
      <c r="AV2561" s="606" t="s">
        <v>89</v>
      </c>
      <c r="AW2561" s="606" t="s">
        <v>43</v>
      </c>
      <c r="AX2561" s="606" t="s">
        <v>82</v>
      </c>
      <c r="AY2561" s="607" t="s">
        <v>197</v>
      </c>
    </row>
    <row r="2562" spans="2:51" s="606" customFormat="1">
      <c r="B2562" s="605"/>
      <c r="D2562" s="594" t="s">
        <v>205</v>
      </c>
      <c r="E2562" s="607" t="s">
        <v>5</v>
      </c>
      <c r="F2562" s="608" t="s">
        <v>1001</v>
      </c>
      <c r="H2562" s="609">
        <v>-23.826000000000001</v>
      </c>
      <c r="L2562" s="605"/>
      <c r="M2562" s="610"/>
      <c r="N2562" s="611"/>
      <c r="O2562" s="611"/>
      <c r="P2562" s="611"/>
      <c r="Q2562" s="611"/>
      <c r="R2562" s="611"/>
      <c r="S2562" s="611"/>
      <c r="T2562" s="612"/>
      <c r="AT2562" s="607" t="s">
        <v>205</v>
      </c>
      <c r="AU2562" s="607" t="s">
        <v>89</v>
      </c>
      <c r="AV2562" s="606" t="s">
        <v>89</v>
      </c>
      <c r="AW2562" s="606" t="s">
        <v>43</v>
      </c>
      <c r="AX2562" s="606" t="s">
        <v>82</v>
      </c>
      <c r="AY2562" s="607" t="s">
        <v>197</v>
      </c>
    </row>
    <row r="2563" spans="2:51" s="599" customFormat="1">
      <c r="B2563" s="598"/>
      <c r="D2563" s="594" t="s">
        <v>205</v>
      </c>
      <c r="E2563" s="600" t="s">
        <v>5</v>
      </c>
      <c r="F2563" s="601" t="s">
        <v>982</v>
      </c>
      <c r="H2563" s="600" t="s">
        <v>5</v>
      </c>
      <c r="L2563" s="598"/>
      <c r="M2563" s="602"/>
      <c r="N2563" s="603"/>
      <c r="O2563" s="603"/>
      <c r="P2563" s="603"/>
      <c r="Q2563" s="603"/>
      <c r="R2563" s="603"/>
      <c r="S2563" s="603"/>
      <c r="T2563" s="604"/>
      <c r="AT2563" s="600" t="s">
        <v>205</v>
      </c>
      <c r="AU2563" s="600" t="s">
        <v>89</v>
      </c>
      <c r="AV2563" s="599" t="s">
        <v>11</v>
      </c>
      <c r="AW2563" s="599" t="s">
        <v>43</v>
      </c>
      <c r="AX2563" s="599" t="s">
        <v>82</v>
      </c>
      <c r="AY2563" s="600" t="s">
        <v>197</v>
      </c>
    </row>
    <row r="2564" spans="2:51" s="606" customFormat="1">
      <c r="B2564" s="605"/>
      <c r="D2564" s="594" t="s">
        <v>205</v>
      </c>
      <c r="E2564" s="607" t="s">
        <v>5</v>
      </c>
      <c r="F2564" s="608" t="s">
        <v>1002</v>
      </c>
      <c r="H2564" s="609">
        <v>29.52</v>
      </c>
      <c r="L2564" s="605"/>
      <c r="M2564" s="610"/>
      <c r="N2564" s="611"/>
      <c r="O2564" s="611"/>
      <c r="P2564" s="611"/>
      <c r="Q2564" s="611"/>
      <c r="R2564" s="611"/>
      <c r="S2564" s="611"/>
      <c r="T2564" s="612"/>
      <c r="AT2564" s="607" t="s">
        <v>205</v>
      </c>
      <c r="AU2564" s="607" t="s">
        <v>89</v>
      </c>
      <c r="AV2564" s="606" t="s">
        <v>89</v>
      </c>
      <c r="AW2564" s="606" t="s">
        <v>43</v>
      </c>
      <c r="AX2564" s="606" t="s">
        <v>82</v>
      </c>
      <c r="AY2564" s="607" t="s">
        <v>197</v>
      </c>
    </row>
    <row r="2565" spans="2:51" s="606" customFormat="1">
      <c r="B2565" s="605"/>
      <c r="D2565" s="594" t="s">
        <v>205</v>
      </c>
      <c r="E2565" s="607" t="s">
        <v>5</v>
      </c>
      <c r="F2565" s="608" t="s">
        <v>1003</v>
      </c>
      <c r="H2565" s="609">
        <v>25.24</v>
      </c>
      <c r="L2565" s="605"/>
      <c r="M2565" s="610"/>
      <c r="N2565" s="611"/>
      <c r="O2565" s="611"/>
      <c r="P2565" s="611"/>
      <c r="Q2565" s="611"/>
      <c r="R2565" s="611"/>
      <c r="S2565" s="611"/>
      <c r="T2565" s="612"/>
      <c r="AT2565" s="607" t="s">
        <v>205</v>
      </c>
      <c r="AU2565" s="607" t="s">
        <v>89</v>
      </c>
      <c r="AV2565" s="606" t="s">
        <v>89</v>
      </c>
      <c r="AW2565" s="606" t="s">
        <v>43</v>
      </c>
      <c r="AX2565" s="606" t="s">
        <v>82</v>
      </c>
      <c r="AY2565" s="607" t="s">
        <v>197</v>
      </c>
    </row>
    <row r="2566" spans="2:51" s="599" customFormat="1">
      <c r="B2566" s="598"/>
      <c r="D2566" s="594" t="s">
        <v>205</v>
      </c>
      <c r="E2566" s="600" t="s">
        <v>5</v>
      </c>
      <c r="F2566" s="601" t="s">
        <v>1013</v>
      </c>
      <c r="H2566" s="600" t="s">
        <v>5</v>
      </c>
      <c r="L2566" s="598"/>
      <c r="M2566" s="602"/>
      <c r="N2566" s="603"/>
      <c r="O2566" s="603"/>
      <c r="P2566" s="603"/>
      <c r="Q2566" s="603"/>
      <c r="R2566" s="603"/>
      <c r="S2566" s="603"/>
      <c r="T2566" s="604"/>
      <c r="AT2566" s="600" t="s">
        <v>205</v>
      </c>
      <c r="AU2566" s="600" t="s">
        <v>89</v>
      </c>
      <c r="AV2566" s="599" t="s">
        <v>11</v>
      </c>
      <c r="AW2566" s="599" t="s">
        <v>43</v>
      </c>
      <c r="AX2566" s="599" t="s">
        <v>82</v>
      </c>
      <c r="AY2566" s="600" t="s">
        <v>197</v>
      </c>
    </row>
    <row r="2567" spans="2:51" s="606" customFormat="1">
      <c r="B2567" s="605"/>
      <c r="D2567" s="594" t="s">
        <v>205</v>
      </c>
      <c r="E2567" s="607" t="s">
        <v>5</v>
      </c>
      <c r="F2567" s="608" t="s">
        <v>1014</v>
      </c>
      <c r="H2567" s="609">
        <v>152.25700000000001</v>
      </c>
      <c r="L2567" s="605"/>
      <c r="M2567" s="610"/>
      <c r="N2567" s="611"/>
      <c r="O2567" s="611"/>
      <c r="P2567" s="611"/>
      <c r="Q2567" s="611"/>
      <c r="R2567" s="611"/>
      <c r="S2567" s="611"/>
      <c r="T2567" s="612"/>
      <c r="AT2567" s="607" t="s">
        <v>205</v>
      </c>
      <c r="AU2567" s="607" t="s">
        <v>89</v>
      </c>
      <c r="AV2567" s="606" t="s">
        <v>89</v>
      </c>
      <c r="AW2567" s="606" t="s">
        <v>43</v>
      </c>
      <c r="AX2567" s="606" t="s">
        <v>82</v>
      </c>
      <c r="AY2567" s="607" t="s">
        <v>197</v>
      </c>
    </row>
    <row r="2568" spans="2:51" s="599" customFormat="1">
      <c r="B2568" s="598"/>
      <c r="D2568" s="594" t="s">
        <v>205</v>
      </c>
      <c r="E2568" s="600" t="s">
        <v>5</v>
      </c>
      <c r="F2568" s="601" t="s">
        <v>388</v>
      </c>
      <c r="H2568" s="600" t="s">
        <v>5</v>
      </c>
      <c r="L2568" s="598"/>
      <c r="M2568" s="602"/>
      <c r="N2568" s="603"/>
      <c r="O2568" s="603"/>
      <c r="P2568" s="603"/>
      <c r="Q2568" s="603"/>
      <c r="R2568" s="603"/>
      <c r="S2568" s="603"/>
      <c r="T2568" s="604"/>
      <c r="AT2568" s="600" t="s">
        <v>205</v>
      </c>
      <c r="AU2568" s="600" t="s">
        <v>89</v>
      </c>
      <c r="AV2568" s="599" t="s">
        <v>11</v>
      </c>
      <c r="AW2568" s="599" t="s">
        <v>43</v>
      </c>
      <c r="AX2568" s="599" t="s">
        <v>82</v>
      </c>
      <c r="AY2568" s="600" t="s">
        <v>197</v>
      </c>
    </row>
    <row r="2569" spans="2:51" s="606" customFormat="1">
      <c r="B2569" s="605"/>
      <c r="D2569" s="594" t="s">
        <v>205</v>
      </c>
      <c r="E2569" s="607" t="s">
        <v>5</v>
      </c>
      <c r="F2569" s="608" t="s">
        <v>1015</v>
      </c>
      <c r="H2569" s="609">
        <v>-3.1520000000000001</v>
      </c>
      <c r="L2569" s="605"/>
      <c r="M2569" s="610"/>
      <c r="N2569" s="611"/>
      <c r="O2569" s="611"/>
      <c r="P2569" s="611"/>
      <c r="Q2569" s="611"/>
      <c r="R2569" s="611"/>
      <c r="S2569" s="611"/>
      <c r="T2569" s="612"/>
      <c r="AT2569" s="607" t="s">
        <v>205</v>
      </c>
      <c r="AU2569" s="607" t="s">
        <v>89</v>
      </c>
      <c r="AV2569" s="606" t="s">
        <v>89</v>
      </c>
      <c r="AW2569" s="606" t="s">
        <v>43</v>
      </c>
      <c r="AX2569" s="606" t="s">
        <v>82</v>
      </c>
      <c r="AY2569" s="607" t="s">
        <v>197</v>
      </c>
    </row>
    <row r="2570" spans="2:51" s="606" customFormat="1">
      <c r="B2570" s="605"/>
      <c r="D2570" s="594" t="s">
        <v>205</v>
      </c>
      <c r="E2570" s="607" t="s">
        <v>5</v>
      </c>
      <c r="F2570" s="608" t="s">
        <v>1016</v>
      </c>
      <c r="H2570" s="609">
        <v>-5.9930000000000003</v>
      </c>
      <c r="L2570" s="605"/>
      <c r="M2570" s="610"/>
      <c r="N2570" s="611"/>
      <c r="O2570" s="611"/>
      <c r="P2570" s="611"/>
      <c r="Q2570" s="611"/>
      <c r="R2570" s="611"/>
      <c r="S2570" s="611"/>
      <c r="T2570" s="612"/>
      <c r="AT2570" s="607" t="s">
        <v>205</v>
      </c>
      <c r="AU2570" s="607" t="s">
        <v>89</v>
      </c>
      <c r="AV2570" s="606" t="s">
        <v>89</v>
      </c>
      <c r="AW2570" s="606" t="s">
        <v>43</v>
      </c>
      <c r="AX2570" s="606" t="s">
        <v>82</v>
      </c>
      <c r="AY2570" s="607" t="s">
        <v>197</v>
      </c>
    </row>
    <row r="2571" spans="2:51" s="606" customFormat="1">
      <c r="B2571" s="605"/>
      <c r="D2571" s="594" t="s">
        <v>205</v>
      </c>
      <c r="E2571" s="607" t="s">
        <v>5</v>
      </c>
      <c r="F2571" s="608" t="s">
        <v>1017</v>
      </c>
      <c r="H2571" s="609">
        <v>-10.105</v>
      </c>
      <c r="L2571" s="605"/>
      <c r="M2571" s="610"/>
      <c r="N2571" s="611"/>
      <c r="O2571" s="611"/>
      <c r="P2571" s="611"/>
      <c r="Q2571" s="611"/>
      <c r="R2571" s="611"/>
      <c r="S2571" s="611"/>
      <c r="T2571" s="612"/>
      <c r="AT2571" s="607" t="s">
        <v>205</v>
      </c>
      <c r="AU2571" s="607" t="s">
        <v>89</v>
      </c>
      <c r="AV2571" s="606" t="s">
        <v>89</v>
      </c>
      <c r="AW2571" s="606" t="s">
        <v>43</v>
      </c>
      <c r="AX2571" s="606" t="s">
        <v>82</v>
      </c>
      <c r="AY2571" s="607" t="s">
        <v>197</v>
      </c>
    </row>
    <row r="2572" spans="2:51" s="599" customFormat="1">
      <c r="B2572" s="598"/>
      <c r="D2572" s="594" t="s">
        <v>205</v>
      </c>
      <c r="E2572" s="600" t="s">
        <v>5</v>
      </c>
      <c r="F2572" s="601" t="s">
        <v>982</v>
      </c>
      <c r="H2572" s="600" t="s">
        <v>5</v>
      </c>
      <c r="L2572" s="598"/>
      <c r="M2572" s="602"/>
      <c r="N2572" s="603"/>
      <c r="O2572" s="603"/>
      <c r="P2572" s="603"/>
      <c r="Q2572" s="603"/>
      <c r="R2572" s="603"/>
      <c r="S2572" s="603"/>
      <c r="T2572" s="604"/>
      <c r="AT2572" s="600" t="s">
        <v>205</v>
      </c>
      <c r="AU2572" s="600" t="s">
        <v>89</v>
      </c>
      <c r="AV2572" s="599" t="s">
        <v>11</v>
      </c>
      <c r="AW2572" s="599" t="s">
        <v>43</v>
      </c>
      <c r="AX2572" s="599" t="s">
        <v>82</v>
      </c>
      <c r="AY2572" s="600" t="s">
        <v>197</v>
      </c>
    </row>
    <row r="2573" spans="2:51" s="606" customFormat="1">
      <c r="B2573" s="605"/>
      <c r="D2573" s="594" t="s">
        <v>205</v>
      </c>
      <c r="E2573" s="607" t="s">
        <v>5</v>
      </c>
      <c r="F2573" s="608" t="s">
        <v>1018</v>
      </c>
      <c r="H2573" s="609">
        <v>0.88500000000000001</v>
      </c>
      <c r="L2573" s="605"/>
      <c r="M2573" s="610"/>
      <c r="N2573" s="611"/>
      <c r="O2573" s="611"/>
      <c r="P2573" s="611"/>
      <c r="Q2573" s="611"/>
      <c r="R2573" s="611"/>
      <c r="S2573" s="611"/>
      <c r="T2573" s="612"/>
      <c r="AT2573" s="607" t="s">
        <v>205</v>
      </c>
      <c r="AU2573" s="607" t="s">
        <v>89</v>
      </c>
      <c r="AV2573" s="606" t="s">
        <v>89</v>
      </c>
      <c r="AW2573" s="606" t="s">
        <v>43</v>
      </c>
      <c r="AX2573" s="606" t="s">
        <v>82</v>
      </c>
      <c r="AY2573" s="607" t="s">
        <v>197</v>
      </c>
    </row>
    <row r="2574" spans="2:51" s="606" customFormat="1">
      <c r="B2574" s="605"/>
      <c r="D2574" s="594" t="s">
        <v>205</v>
      </c>
      <c r="E2574" s="607" t="s">
        <v>5</v>
      </c>
      <c r="F2574" s="608" t="s">
        <v>1019</v>
      </c>
      <c r="H2574" s="609">
        <v>2.2349999999999999</v>
      </c>
      <c r="L2574" s="605"/>
      <c r="M2574" s="610"/>
      <c r="N2574" s="611"/>
      <c r="O2574" s="611"/>
      <c r="P2574" s="611"/>
      <c r="Q2574" s="611"/>
      <c r="R2574" s="611"/>
      <c r="S2574" s="611"/>
      <c r="T2574" s="612"/>
      <c r="AT2574" s="607" t="s">
        <v>205</v>
      </c>
      <c r="AU2574" s="607" t="s">
        <v>89</v>
      </c>
      <c r="AV2574" s="606" t="s">
        <v>89</v>
      </c>
      <c r="AW2574" s="606" t="s">
        <v>43</v>
      </c>
      <c r="AX2574" s="606" t="s">
        <v>82</v>
      </c>
      <c r="AY2574" s="607" t="s">
        <v>197</v>
      </c>
    </row>
    <row r="2575" spans="2:51" s="606" customFormat="1">
      <c r="B2575" s="605"/>
      <c r="D2575" s="594" t="s">
        <v>205</v>
      </c>
      <c r="E2575" s="607" t="s">
        <v>5</v>
      </c>
      <c r="F2575" s="608" t="s">
        <v>1020</v>
      </c>
      <c r="H2575" s="609">
        <v>6.0629999999999997</v>
      </c>
      <c r="L2575" s="605"/>
      <c r="M2575" s="610"/>
      <c r="N2575" s="611"/>
      <c r="O2575" s="611"/>
      <c r="P2575" s="611"/>
      <c r="Q2575" s="611"/>
      <c r="R2575" s="611"/>
      <c r="S2575" s="611"/>
      <c r="T2575" s="612"/>
      <c r="AT2575" s="607" t="s">
        <v>205</v>
      </c>
      <c r="AU2575" s="607" t="s">
        <v>89</v>
      </c>
      <c r="AV2575" s="606" t="s">
        <v>89</v>
      </c>
      <c r="AW2575" s="606" t="s">
        <v>43</v>
      </c>
      <c r="AX2575" s="606" t="s">
        <v>82</v>
      </c>
      <c r="AY2575" s="607" t="s">
        <v>197</v>
      </c>
    </row>
    <row r="2576" spans="2:51" s="622" customFormat="1">
      <c r="B2576" s="621"/>
      <c r="D2576" s="594" t="s">
        <v>205</v>
      </c>
      <c r="E2576" s="623" t="s">
        <v>5</v>
      </c>
      <c r="F2576" s="624" t="s">
        <v>3381</v>
      </c>
      <c r="H2576" s="625">
        <v>3573.5070000000001</v>
      </c>
      <c r="L2576" s="621"/>
      <c r="M2576" s="626"/>
      <c r="N2576" s="627"/>
      <c r="O2576" s="627"/>
      <c r="P2576" s="627"/>
      <c r="Q2576" s="627"/>
      <c r="R2576" s="627"/>
      <c r="S2576" s="627"/>
      <c r="T2576" s="628"/>
      <c r="AT2576" s="623" t="s">
        <v>205</v>
      </c>
      <c r="AU2576" s="623" t="s">
        <v>89</v>
      </c>
      <c r="AV2576" s="622" t="s">
        <v>114</v>
      </c>
      <c r="AW2576" s="622" t="s">
        <v>43</v>
      </c>
      <c r="AX2576" s="622" t="s">
        <v>82</v>
      </c>
      <c r="AY2576" s="623" t="s">
        <v>197</v>
      </c>
    </row>
    <row r="2577" spans="2:65" s="614" customFormat="1">
      <c r="B2577" s="613"/>
      <c r="D2577" s="594" t="s">
        <v>205</v>
      </c>
      <c r="E2577" s="615" t="s">
        <v>5</v>
      </c>
      <c r="F2577" s="616" t="s">
        <v>210</v>
      </c>
      <c r="H2577" s="617">
        <v>5768.7870000000003</v>
      </c>
      <c r="L2577" s="613"/>
      <c r="M2577" s="618"/>
      <c r="N2577" s="619"/>
      <c r="O2577" s="619"/>
      <c r="P2577" s="619"/>
      <c r="Q2577" s="619"/>
      <c r="R2577" s="619"/>
      <c r="S2577" s="619"/>
      <c r="T2577" s="620"/>
      <c r="AT2577" s="615" t="s">
        <v>205</v>
      </c>
      <c r="AU2577" s="615" t="s">
        <v>89</v>
      </c>
      <c r="AV2577" s="614" t="s">
        <v>129</v>
      </c>
      <c r="AW2577" s="614" t="s">
        <v>43</v>
      </c>
      <c r="AX2577" s="614" t="s">
        <v>11</v>
      </c>
      <c r="AY2577" s="615" t="s">
        <v>197</v>
      </c>
    </row>
    <row r="2578" spans="2:65" s="492" customFormat="1" ht="16.5" customHeight="1">
      <c r="B2578" s="493"/>
      <c r="C2578" s="572" t="s">
        <v>3382</v>
      </c>
      <c r="D2578" s="572" t="s">
        <v>199</v>
      </c>
      <c r="E2578" s="573" t="s">
        <v>3383</v>
      </c>
      <c r="F2578" s="574" t="s">
        <v>3384</v>
      </c>
      <c r="G2578" s="575" t="s">
        <v>876</v>
      </c>
      <c r="H2578" s="576">
        <v>500</v>
      </c>
      <c r="I2578" s="7"/>
      <c r="J2578" s="577">
        <f>ROUND(I2578*H2578,0)</f>
        <v>0</v>
      </c>
      <c r="K2578" s="574" t="s">
        <v>203</v>
      </c>
      <c r="L2578" s="493"/>
      <c r="M2578" s="578" t="s">
        <v>5</v>
      </c>
      <c r="N2578" s="579" t="s">
        <v>53</v>
      </c>
      <c r="O2578" s="494"/>
      <c r="P2578" s="580">
        <f>O2578*H2578</f>
        <v>0</v>
      </c>
      <c r="Q2578" s="580">
        <v>0</v>
      </c>
      <c r="R2578" s="580">
        <f>Q2578*H2578</f>
        <v>0</v>
      </c>
      <c r="S2578" s="580">
        <v>0</v>
      </c>
      <c r="T2578" s="581">
        <f>S2578*H2578</f>
        <v>0</v>
      </c>
      <c r="AR2578" s="482" t="s">
        <v>129</v>
      </c>
      <c r="AT2578" s="482" t="s">
        <v>199</v>
      </c>
      <c r="AU2578" s="482" t="s">
        <v>89</v>
      </c>
      <c r="AY2578" s="482" t="s">
        <v>197</v>
      </c>
      <c r="BE2578" s="582">
        <f>IF(N2578="základní",J2578,0)</f>
        <v>0</v>
      </c>
      <c r="BF2578" s="582">
        <f>IF(N2578="snížená",J2578,0)</f>
        <v>0</v>
      </c>
      <c r="BG2578" s="582">
        <f>IF(N2578="zákl. přenesená",J2578,0)</f>
        <v>0</v>
      </c>
      <c r="BH2578" s="582">
        <f>IF(N2578="sníž. přenesená",J2578,0)</f>
        <v>0</v>
      </c>
      <c r="BI2578" s="582">
        <f>IF(N2578="nulová",J2578,0)</f>
        <v>0</v>
      </c>
      <c r="BJ2578" s="482" t="s">
        <v>11</v>
      </c>
      <c r="BK2578" s="582">
        <f>ROUND(I2578*H2578,0)</f>
        <v>0</v>
      </c>
      <c r="BL2578" s="482" t="s">
        <v>129</v>
      </c>
      <c r="BM2578" s="482" t="s">
        <v>3385</v>
      </c>
    </row>
    <row r="2579" spans="2:65" s="492" customFormat="1" ht="54">
      <c r="B2579" s="493"/>
      <c r="D2579" s="594" t="s">
        <v>257</v>
      </c>
      <c r="F2579" s="595" t="s">
        <v>3386</v>
      </c>
      <c r="L2579" s="493"/>
      <c r="M2579" s="596"/>
      <c r="N2579" s="494"/>
      <c r="O2579" s="494"/>
      <c r="P2579" s="494"/>
      <c r="Q2579" s="494"/>
      <c r="R2579" s="494"/>
      <c r="S2579" s="494"/>
      <c r="T2579" s="597"/>
      <c r="AT2579" s="482" t="s">
        <v>257</v>
      </c>
      <c r="AU2579" s="482" t="s">
        <v>89</v>
      </c>
    </row>
    <row r="2580" spans="2:65" s="599" customFormat="1">
      <c r="B2580" s="598"/>
      <c r="D2580" s="594" t="s">
        <v>205</v>
      </c>
      <c r="E2580" s="600" t="s">
        <v>5</v>
      </c>
      <c r="F2580" s="601" t="s">
        <v>3387</v>
      </c>
      <c r="H2580" s="600" t="s">
        <v>5</v>
      </c>
      <c r="L2580" s="598"/>
      <c r="M2580" s="602"/>
      <c r="N2580" s="603"/>
      <c r="O2580" s="603"/>
      <c r="P2580" s="603"/>
      <c r="Q2580" s="603"/>
      <c r="R2580" s="603"/>
      <c r="S2580" s="603"/>
      <c r="T2580" s="604"/>
      <c r="AT2580" s="600" t="s">
        <v>205</v>
      </c>
      <c r="AU2580" s="600" t="s">
        <v>89</v>
      </c>
      <c r="AV2580" s="599" t="s">
        <v>11</v>
      </c>
      <c r="AW2580" s="599" t="s">
        <v>43</v>
      </c>
      <c r="AX2580" s="599" t="s">
        <v>82</v>
      </c>
      <c r="AY2580" s="600" t="s">
        <v>197</v>
      </c>
    </row>
    <row r="2581" spans="2:65" s="599" customFormat="1">
      <c r="B2581" s="598"/>
      <c r="D2581" s="594" t="s">
        <v>205</v>
      </c>
      <c r="E2581" s="600" t="s">
        <v>5</v>
      </c>
      <c r="F2581" s="601" t="s">
        <v>3388</v>
      </c>
      <c r="H2581" s="600" t="s">
        <v>5</v>
      </c>
      <c r="L2581" s="598"/>
      <c r="M2581" s="602"/>
      <c r="N2581" s="603"/>
      <c r="O2581" s="603"/>
      <c r="P2581" s="603"/>
      <c r="Q2581" s="603"/>
      <c r="R2581" s="603"/>
      <c r="S2581" s="603"/>
      <c r="T2581" s="604"/>
      <c r="AT2581" s="600" t="s">
        <v>205</v>
      </c>
      <c r="AU2581" s="600" t="s">
        <v>89</v>
      </c>
      <c r="AV2581" s="599" t="s">
        <v>11</v>
      </c>
      <c r="AW2581" s="599" t="s">
        <v>43</v>
      </c>
      <c r="AX2581" s="599" t="s">
        <v>82</v>
      </c>
      <c r="AY2581" s="600" t="s">
        <v>197</v>
      </c>
    </row>
    <row r="2582" spans="2:65" s="606" customFormat="1">
      <c r="B2582" s="605"/>
      <c r="D2582" s="594" t="s">
        <v>205</v>
      </c>
      <c r="E2582" s="607" t="s">
        <v>5</v>
      </c>
      <c r="F2582" s="608" t="s">
        <v>3389</v>
      </c>
      <c r="H2582" s="609">
        <v>500</v>
      </c>
      <c r="L2582" s="605"/>
      <c r="M2582" s="610"/>
      <c r="N2582" s="611"/>
      <c r="O2582" s="611"/>
      <c r="P2582" s="611"/>
      <c r="Q2582" s="611"/>
      <c r="R2582" s="611"/>
      <c r="S2582" s="611"/>
      <c r="T2582" s="612"/>
      <c r="AT2582" s="607" t="s">
        <v>205</v>
      </c>
      <c r="AU2582" s="607" t="s">
        <v>89</v>
      </c>
      <c r="AV2582" s="606" t="s">
        <v>89</v>
      </c>
      <c r="AW2582" s="606" t="s">
        <v>43</v>
      </c>
      <c r="AX2582" s="606" t="s">
        <v>82</v>
      </c>
      <c r="AY2582" s="607" t="s">
        <v>197</v>
      </c>
    </row>
    <row r="2583" spans="2:65" s="614" customFormat="1">
      <c r="B2583" s="613"/>
      <c r="D2583" s="594" t="s">
        <v>205</v>
      </c>
      <c r="E2583" s="615" t="s">
        <v>5</v>
      </c>
      <c r="F2583" s="616" t="s">
        <v>210</v>
      </c>
      <c r="H2583" s="617">
        <v>500</v>
      </c>
      <c r="L2583" s="613"/>
      <c r="M2583" s="618"/>
      <c r="N2583" s="619"/>
      <c r="O2583" s="619"/>
      <c r="P2583" s="619"/>
      <c r="Q2583" s="619"/>
      <c r="R2583" s="619"/>
      <c r="S2583" s="619"/>
      <c r="T2583" s="620"/>
      <c r="AT2583" s="615" t="s">
        <v>205</v>
      </c>
      <c r="AU2583" s="615" t="s">
        <v>89</v>
      </c>
      <c r="AV2583" s="614" t="s">
        <v>129</v>
      </c>
      <c r="AW2583" s="614" t="s">
        <v>43</v>
      </c>
      <c r="AX2583" s="614" t="s">
        <v>11</v>
      </c>
      <c r="AY2583" s="615" t="s">
        <v>197</v>
      </c>
    </row>
    <row r="2584" spans="2:65" s="492" customFormat="1" ht="38.25" customHeight="1">
      <c r="B2584" s="493"/>
      <c r="C2584" s="572" t="s">
        <v>3390</v>
      </c>
      <c r="D2584" s="572" t="s">
        <v>199</v>
      </c>
      <c r="E2584" s="573" t="s">
        <v>3391</v>
      </c>
      <c r="F2584" s="574" t="s">
        <v>3392</v>
      </c>
      <c r="G2584" s="575" t="s">
        <v>876</v>
      </c>
      <c r="H2584" s="576">
        <v>500</v>
      </c>
      <c r="I2584" s="7"/>
      <c r="J2584" s="577">
        <f>ROUND(I2584*H2584,0)</f>
        <v>0</v>
      </c>
      <c r="K2584" s="574" t="s">
        <v>203</v>
      </c>
      <c r="L2584" s="493"/>
      <c r="M2584" s="578" t="s">
        <v>5</v>
      </c>
      <c r="N2584" s="579" t="s">
        <v>53</v>
      </c>
      <c r="O2584" s="494"/>
      <c r="P2584" s="580">
        <f>O2584*H2584</f>
        <v>0</v>
      </c>
      <c r="Q2584" s="580">
        <v>1.056E-2</v>
      </c>
      <c r="R2584" s="580">
        <f>Q2584*H2584</f>
        <v>5.28</v>
      </c>
      <c r="S2584" s="580">
        <v>0</v>
      </c>
      <c r="T2584" s="581">
        <f>S2584*H2584</f>
        <v>0</v>
      </c>
      <c r="AR2584" s="482" t="s">
        <v>129</v>
      </c>
      <c r="AT2584" s="482" t="s">
        <v>199</v>
      </c>
      <c r="AU2584" s="482" t="s">
        <v>89</v>
      </c>
      <c r="AY2584" s="482" t="s">
        <v>197</v>
      </c>
      <c r="BE2584" s="582">
        <f>IF(N2584="základní",J2584,0)</f>
        <v>0</v>
      </c>
      <c r="BF2584" s="582">
        <f>IF(N2584="snížená",J2584,0)</f>
        <v>0</v>
      </c>
      <c r="BG2584" s="582">
        <f>IF(N2584="zákl. přenesená",J2584,0)</f>
        <v>0</v>
      </c>
      <c r="BH2584" s="582">
        <f>IF(N2584="sníž. přenesená",J2584,0)</f>
        <v>0</v>
      </c>
      <c r="BI2584" s="582">
        <f>IF(N2584="nulová",J2584,0)</f>
        <v>0</v>
      </c>
      <c r="BJ2584" s="482" t="s">
        <v>11</v>
      </c>
      <c r="BK2584" s="582">
        <f>ROUND(I2584*H2584,0)</f>
        <v>0</v>
      </c>
      <c r="BL2584" s="482" t="s">
        <v>129</v>
      </c>
      <c r="BM2584" s="482" t="s">
        <v>3393</v>
      </c>
    </row>
    <row r="2585" spans="2:65" s="492" customFormat="1" ht="108">
      <c r="B2585" s="493"/>
      <c r="D2585" s="594" t="s">
        <v>257</v>
      </c>
      <c r="F2585" s="595" t="s">
        <v>3394</v>
      </c>
      <c r="L2585" s="493"/>
      <c r="M2585" s="596"/>
      <c r="N2585" s="494"/>
      <c r="O2585" s="494"/>
      <c r="P2585" s="494"/>
      <c r="Q2585" s="494"/>
      <c r="R2585" s="494"/>
      <c r="S2585" s="494"/>
      <c r="T2585" s="597"/>
      <c r="AT2585" s="482" t="s">
        <v>257</v>
      </c>
      <c r="AU2585" s="482" t="s">
        <v>89</v>
      </c>
    </row>
    <row r="2586" spans="2:65" s="599" customFormat="1">
      <c r="B2586" s="598"/>
      <c r="D2586" s="594" t="s">
        <v>205</v>
      </c>
      <c r="E2586" s="600" t="s">
        <v>5</v>
      </c>
      <c r="F2586" s="601" t="s">
        <v>3387</v>
      </c>
      <c r="H2586" s="600" t="s">
        <v>5</v>
      </c>
      <c r="L2586" s="598"/>
      <c r="M2586" s="602"/>
      <c r="N2586" s="603"/>
      <c r="O2586" s="603"/>
      <c r="P2586" s="603"/>
      <c r="Q2586" s="603"/>
      <c r="R2586" s="603"/>
      <c r="S2586" s="603"/>
      <c r="T2586" s="604"/>
      <c r="AT2586" s="600" t="s">
        <v>205</v>
      </c>
      <c r="AU2586" s="600" t="s">
        <v>89</v>
      </c>
      <c r="AV2586" s="599" t="s">
        <v>11</v>
      </c>
      <c r="AW2586" s="599" t="s">
        <v>43</v>
      </c>
      <c r="AX2586" s="599" t="s">
        <v>82</v>
      </c>
      <c r="AY2586" s="600" t="s">
        <v>197</v>
      </c>
    </row>
    <row r="2587" spans="2:65" s="599" customFormat="1">
      <c r="B2587" s="598"/>
      <c r="D2587" s="594" t="s">
        <v>205</v>
      </c>
      <c r="E2587" s="600" t="s">
        <v>5</v>
      </c>
      <c r="F2587" s="601" t="s">
        <v>3388</v>
      </c>
      <c r="H2587" s="600" t="s">
        <v>5</v>
      </c>
      <c r="L2587" s="598"/>
      <c r="M2587" s="602"/>
      <c r="N2587" s="603"/>
      <c r="O2587" s="603"/>
      <c r="P2587" s="603"/>
      <c r="Q2587" s="603"/>
      <c r="R2587" s="603"/>
      <c r="S2587" s="603"/>
      <c r="T2587" s="604"/>
      <c r="AT2587" s="600" t="s">
        <v>205</v>
      </c>
      <c r="AU2587" s="600" t="s">
        <v>89</v>
      </c>
      <c r="AV2587" s="599" t="s">
        <v>11</v>
      </c>
      <c r="AW2587" s="599" t="s">
        <v>43</v>
      </c>
      <c r="AX2587" s="599" t="s">
        <v>82</v>
      </c>
      <c r="AY2587" s="600" t="s">
        <v>197</v>
      </c>
    </row>
    <row r="2588" spans="2:65" s="606" customFormat="1">
      <c r="B2588" s="605"/>
      <c r="D2588" s="594" t="s">
        <v>205</v>
      </c>
      <c r="E2588" s="607" t="s">
        <v>5</v>
      </c>
      <c r="F2588" s="608" t="s">
        <v>3389</v>
      </c>
      <c r="H2588" s="609">
        <v>500</v>
      </c>
      <c r="L2588" s="605"/>
      <c r="M2588" s="610"/>
      <c r="N2588" s="611"/>
      <c r="O2588" s="611"/>
      <c r="P2588" s="611"/>
      <c r="Q2588" s="611"/>
      <c r="R2588" s="611"/>
      <c r="S2588" s="611"/>
      <c r="T2588" s="612"/>
      <c r="AT2588" s="607" t="s">
        <v>205</v>
      </c>
      <c r="AU2588" s="607" t="s">
        <v>89</v>
      </c>
      <c r="AV2588" s="606" t="s">
        <v>89</v>
      </c>
      <c r="AW2588" s="606" t="s">
        <v>43</v>
      </c>
      <c r="AX2588" s="606" t="s">
        <v>82</v>
      </c>
      <c r="AY2588" s="607" t="s">
        <v>197</v>
      </c>
    </row>
    <row r="2589" spans="2:65" s="614" customFormat="1">
      <c r="B2589" s="613"/>
      <c r="D2589" s="594" t="s">
        <v>205</v>
      </c>
      <c r="E2589" s="615" t="s">
        <v>5</v>
      </c>
      <c r="F2589" s="616" t="s">
        <v>210</v>
      </c>
      <c r="H2589" s="617">
        <v>500</v>
      </c>
      <c r="L2589" s="613"/>
      <c r="M2589" s="618"/>
      <c r="N2589" s="619"/>
      <c r="O2589" s="619"/>
      <c r="P2589" s="619"/>
      <c r="Q2589" s="619"/>
      <c r="R2589" s="619"/>
      <c r="S2589" s="619"/>
      <c r="T2589" s="620"/>
      <c r="AT2589" s="615" t="s">
        <v>205</v>
      </c>
      <c r="AU2589" s="615" t="s">
        <v>89</v>
      </c>
      <c r="AV2589" s="614" t="s">
        <v>129</v>
      </c>
      <c r="AW2589" s="614" t="s">
        <v>43</v>
      </c>
      <c r="AX2589" s="614" t="s">
        <v>11</v>
      </c>
      <c r="AY2589" s="615" t="s">
        <v>197</v>
      </c>
    </row>
    <row r="2590" spans="2:65" s="492" customFormat="1" ht="38.25" customHeight="1">
      <c r="B2590" s="493"/>
      <c r="C2590" s="572" t="s">
        <v>3395</v>
      </c>
      <c r="D2590" s="572" t="s">
        <v>199</v>
      </c>
      <c r="E2590" s="573" t="s">
        <v>3396</v>
      </c>
      <c r="F2590" s="574" t="s">
        <v>3397</v>
      </c>
      <c r="G2590" s="575" t="s">
        <v>876</v>
      </c>
      <c r="H2590" s="576">
        <v>1250</v>
      </c>
      <c r="I2590" s="7"/>
      <c r="J2590" s="577">
        <f>ROUND(I2590*H2590,0)</f>
        <v>0</v>
      </c>
      <c r="K2590" s="574" t="s">
        <v>203</v>
      </c>
      <c r="L2590" s="493"/>
      <c r="M2590" s="578" t="s">
        <v>5</v>
      </c>
      <c r="N2590" s="579" t="s">
        <v>53</v>
      </c>
      <c r="O2590" s="494"/>
      <c r="P2590" s="580">
        <f>O2590*H2590</f>
        <v>0</v>
      </c>
      <c r="Q2590" s="580">
        <v>9.5E-4</v>
      </c>
      <c r="R2590" s="580">
        <f>Q2590*H2590</f>
        <v>1.1875</v>
      </c>
      <c r="S2590" s="580">
        <v>1E-3</v>
      </c>
      <c r="T2590" s="581">
        <f>S2590*H2590</f>
        <v>1.25</v>
      </c>
      <c r="AR2590" s="482" t="s">
        <v>129</v>
      </c>
      <c r="AT2590" s="482" t="s">
        <v>199</v>
      </c>
      <c r="AU2590" s="482" t="s">
        <v>89</v>
      </c>
      <c r="AY2590" s="482" t="s">
        <v>197</v>
      </c>
      <c r="BE2590" s="582">
        <f>IF(N2590="základní",J2590,0)</f>
        <v>0</v>
      </c>
      <c r="BF2590" s="582">
        <f>IF(N2590="snížená",J2590,0)</f>
        <v>0</v>
      </c>
      <c r="BG2590" s="582">
        <f>IF(N2590="zákl. přenesená",J2590,0)</f>
        <v>0</v>
      </c>
      <c r="BH2590" s="582">
        <f>IF(N2590="sníž. přenesená",J2590,0)</f>
        <v>0</v>
      </c>
      <c r="BI2590" s="582">
        <f>IF(N2590="nulová",J2590,0)</f>
        <v>0</v>
      </c>
      <c r="BJ2590" s="482" t="s">
        <v>11</v>
      </c>
      <c r="BK2590" s="582">
        <f>ROUND(I2590*H2590,0)</f>
        <v>0</v>
      </c>
      <c r="BL2590" s="482" t="s">
        <v>129</v>
      </c>
      <c r="BM2590" s="482" t="s">
        <v>3398</v>
      </c>
    </row>
    <row r="2591" spans="2:65" s="492" customFormat="1" ht="67.5">
      <c r="B2591" s="493"/>
      <c r="D2591" s="594" t="s">
        <v>257</v>
      </c>
      <c r="F2591" s="595" t="s">
        <v>3399</v>
      </c>
      <c r="L2591" s="493"/>
      <c r="M2591" s="596"/>
      <c r="N2591" s="494"/>
      <c r="O2591" s="494"/>
      <c r="P2591" s="494"/>
      <c r="Q2591" s="494"/>
      <c r="R2591" s="494"/>
      <c r="S2591" s="494"/>
      <c r="T2591" s="597"/>
      <c r="AT2591" s="482" t="s">
        <v>257</v>
      </c>
      <c r="AU2591" s="482" t="s">
        <v>89</v>
      </c>
    </row>
    <row r="2592" spans="2:65" s="599" customFormat="1">
      <c r="B2592" s="598"/>
      <c r="D2592" s="594" t="s">
        <v>205</v>
      </c>
      <c r="E2592" s="600" t="s">
        <v>5</v>
      </c>
      <c r="F2592" s="601" t="s">
        <v>3400</v>
      </c>
      <c r="H2592" s="600" t="s">
        <v>5</v>
      </c>
      <c r="L2592" s="598"/>
      <c r="M2592" s="602"/>
      <c r="N2592" s="603"/>
      <c r="O2592" s="603"/>
      <c r="P2592" s="603"/>
      <c r="Q2592" s="603"/>
      <c r="R2592" s="603"/>
      <c r="S2592" s="603"/>
      <c r="T2592" s="604"/>
      <c r="AT2592" s="600" t="s">
        <v>205</v>
      </c>
      <c r="AU2592" s="600" t="s">
        <v>89</v>
      </c>
      <c r="AV2592" s="599" t="s">
        <v>11</v>
      </c>
      <c r="AW2592" s="599" t="s">
        <v>43</v>
      </c>
      <c r="AX2592" s="599" t="s">
        <v>82</v>
      </c>
      <c r="AY2592" s="600" t="s">
        <v>197</v>
      </c>
    </row>
    <row r="2593" spans="2:65" s="599" customFormat="1">
      <c r="B2593" s="598"/>
      <c r="D2593" s="594" t="s">
        <v>205</v>
      </c>
      <c r="E2593" s="600" t="s">
        <v>5</v>
      </c>
      <c r="F2593" s="601" t="s">
        <v>3388</v>
      </c>
      <c r="H2593" s="600" t="s">
        <v>5</v>
      </c>
      <c r="L2593" s="598"/>
      <c r="M2593" s="602"/>
      <c r="N2593" s="603"/>
      <c r="O2593" s="603"/>
      <c r="P2593" s="603"/>
      <c r="Q2593" s="603"/>
      <c r="R2593" s="603"/>
      <c r="S2593" s="603"/>
      <c r="T2593" s="604"/>
      <c r="AT2593" s="600" t="s">
        <v>205</v>
      </c>
      <c r="AU2593" s="600" t="s">
        <v>89</v>
      </c>
      <c r="AV2593" s="599" t="s">
        <v>11</v>
      </c>
      <c r="AW2593" s="599" t="s">
        <v>43</v>
      </c>
      <c r="AX2593" s="599" t="s">
        <v>82</v>
      </c>
      <c r="AY2593" s="600" t="s">
        <v>197</v>
      </c>
    </row>
    <row r="2594" spans="2:65" s="599" customFormat="1">
      <c r="B2594" s="598"/>
      <c r="D2594" s="594" t="s">
        <v>205</v>
      </c>
      <c r="E2594" s="600" t="s">
        <v>5</v>
      </c>
      <c r="F2594" s="601" t="s">
        <v>3401</v>
      </c>
      <c r="H2594" s="600" t="s">
        <v>5</v>
      </c>
      <c r="L2594" s="598"/>
      <c r="M2594" s="602"/>
      <c r="N2594" s="603"/>
      <c r="O2594" s="603"/>
      <c r="P2594" s="603"/>
      <c r="Q2594" s="603"/>
      <c r="R2594" s="603"/>
      <c r="S2594" s="603"/>
      <c r="T2594" s="604"/>
      <c r="AT2594" s="600" t="s">
        <v>205</v>
      </c>
      <c r="AU2594" s="600" t="s">
        <v>89</v>
      </c>
      <c r="AV2594" s="599" t="s">
        <v>11</v>
      </c>
      <c r="AW2594" s="599" t="s">
        <v>43</v>
      </c>
      <c r="AX2594" s="599" t="s">
        <v>82</v>
      </c>
      <c r="AY2594" s="600" t="s">
        <v>197</v>
      </c>
    </row>
    <row r="2595" spans="2:65" s="606" customFormat="1">
      <c r="B2595" s="605"/>
      <c r="D2595" s="594" t="s">
        <v>205</v>
      </c>
      <c r="E2595" s="607" t="s">
        <v>5</v>
      </c>
      <c r="F2595" s="608" t="s">
        <v>3402</v>
      </c>
      <c r="H2595" s="609">
        <v>1250</v>
      </c>
      <c r="L2595" s="605"/>
      <c r="M2595" s="610"/>
      <c r="N2595" s="611"/>
      <c r="O2595" s="611"/>
      <c r="P2595" s="611"/>
      <c r="Q2595" s="611"/>
      <c r="R2595" s="611"/>
      <c r="S2595" s="611"/>
      <c r="T2595" s="612"/>
      <c r="AT2595" s="607" t="s">
        <v>205</v>
      </c>
      <c r="AU2595" s="607" t="s">
        <v>89</v>
      </c>
      <c r="AV2595" s="606" t="s">
        <v>89</v>
      </c>
      <c r="AW2595" s="606" t="s">
        <v>43</v>
      </c>
      <c r="AX2595" s="606" t="s">
        <v>82</v>
      </c>
      <c r="AY2595" s="607" t="s">
        <v>197</v>
      </c>
    </row>
    <row r="2596" spans="2:65" s="614" customFormat="1">
      <c r="B2596" s="613"/>
      <c r="D2596" s="594" t="s">
        <v>205</v>
      </c>
      <c r="E2596" s="615" t="s">
        <v>5</v>
      </c>
      <c r="F2596" s="616" t="s">
        <v>210</v>
      </c>
      <c r="H2596" s="617">
        <v>1250</v>
      </c>
      <c r="L2596" s="613"/>
      <c r="M2596" s="618"/>
      <c r="N2596" s="619"/>
      <c r="O2596" s="619"/>
      <c r="P2596" s="619"/>
      <c r="Q2596" s="619"/>
      <c r="R2596" s="619"/>
      <c r="S2596" s="619"/>
      <c r="T2596" s="620"/>
      <c r="AT2596" s="615" t="s">
        <v>205</v>
      </c>
      <c r="AU2596" s="615" t="s">
        <v>89</v>
      </c>
      <c r="AV2596" s="614" t="s">
        <v>129</v>
      </c>
      <c r="AW2596" s="614" t="s">
        <v>43</v>
      </c>
      <c r="AX2596" s="614" t="s">
        <v>11</v>
      </c>
      <c r="AY2596" s="615" t="s">
        <v>197</v>
      </c>
    </row>
    <row r="2597" spans="2:65" s="560" customFormat="1" ht="29.85" customHeight="1">
      <c r="B2597" s="559"/>
      <c r="D2597" s="561" t="s">
        <v>81</v>
      </c>
      <c r="E2597" s="570" t="s">
        <v>1128</v>
      </c>
      <c r="F2597" s="570" t="s">
        <v>1129</v>
      </c>
      <c r="J2597" s="571">
        <f>BK2597</f>
        <v>0</v>
      </c>
      <c r="L2597" s="559"/>
      <c r="M2597" s="564"/>
      <c r="N2597" s="565"/>
      <c r="O2597" s="565"/>
      <c r="P2597" s="566">
        <f>SUM(P2598:P2602)</f>
        <v>0</v>
      </c>
      <c r="Q2597" s="565"/>
      <c r="R2597" s="566">
        <f>SUM(R2598:R2602)</f>
        <v>0</v>
      </c>
      <c r="S2597" s="565"/>
      <c r="T2597" s="567">
        <f>SUM(T2598:T2602)</f>
        <v>0</v>
      </c>
      <c r="AR2597" s="561" t="s">
        <v>11</v>
      </c>
      <c r="AT2597" s="568" t="s">
        <v>81</v>
      </c>
      <c r="AU2597" s="568" t="s">
        <v>11</v>
      </c>
      <c r="AY2597" s="561" t="s">
        <v>197</v>
      </c>
      <c r="BK2597" s="569">
        <f>SUM(BK2598:BK2602)</f>
        <v>0</v>
      </c>
    </row>
    <row r="2598" spans="2:65" s="492" customFormat="1" ht="25.5" customHeight="1">
      <c r="B2598" s="493"/>
      <c r="C2598" s="572" t="s">
        <v>3403</v>
      </c>
      <c r="D2598" s="572" t="s">
        <v>199</v>
      </c>
      <c r="E2598" s="573" t="s">
        <v>3404</v>
      </c>
      <c r="F2598" s="574" t="s">
        <v>3405</v>
      </c>
      <c r="G2598" s="575" t="s">
        <v>271</v>
      </c>
      <c r="H2598" s="576">
        <v>8.8840000000000003</v>
      </c>
      <c r="I2598" s="7"/>
      <c r="J2598" s="577">
        <f>ROUND(I2598*H2598,0)</f>
        <v>0</v>
      </c>
      <c r="K2598" s="574" t="s">
        <v>203</v>
      </c>
      <c r="L2598" s="493"/>
      <c r="M2598" s="578" t="s">
        <v>5</v>
      </c>
      <c r="N2598" s="579" t="s">
        <v>53</v>
      </c>
      <c r="O2598" s="494"/>
      <c r="P2598" s="580">
        <f>O2598*H2598</f>
        <v>0</v>
      </c>
      <c r="Q2598" s="580">
        <v>0</v>
      </c>
      <c r="R2598" s="580">
        <f>Q2598*H2598</f>
        <v>0</v>
      </c>
      <c r="S2598" s="580">
        <v>0</v>
      </c>
      <c r="T2598" s="581">
        <f>S2598*H2598</f>
        <v>0</v>
      </c>
      <c r="AR2598" s="482" t="s">
        <v>129</v>
      </c>
      <c r="AT2598" s="482" t="s">
        <v>199</v>
      </c>
      <c r="AU2598" s="482" t="s">
        <v>89</v>
      </c>
      <c r="AY2598" s="482" t="s">
        <v>197</v>
      </c>
      <c r="BE2598" s="582">
        <f>IF(N2598="základní",J2598,0)</f>
        <v>0</v>
      </c>
      <c r="BF2598" s="582">
        <f>IF(N2598="snížená",J2598,0)</f>
        <v>0</v>
      </c>
      <c r="BG2598" s="582">
        <f>IF(N2598="zákl. přenesená",J2598,0)</f>
        <v>0</v>
      </c>
      <c r="BH2598" s="582">
        <f>IF(N2598="sníž. přenesená",J2598,0)</f>
        <v>0</v>
      </c>
      <c r="BI2598" s="582">
        <f>IF(N2598="nulová",J2598,0)</f>
        <v>0</v>
      </c>
      <c r="BJ2598" s="482" t="s">
        <v>11</v>
      </c>
      <c r="BK2598" s="582">
        <f>ROUND(I2598*H2598,0)</f>
        <v>0</v>
      </c>
      <c r="BL2598" s="482" t="s">
        <v>129</v>
      </c>
      <c r="BM2598" s="482" t="s">
        <v>3406</v>
      </c>
    </row>
    <row r="2599" spans="2:65" s="492" customFormat="1" ht="25.5" customHeight="1">
      <c r="B2599" s="493"/>
      <c r="C2599" s="572" t="s">
        <v>3407</v>
      </c>
      <c r="D2599" s="572" t="s">
        <v>199</v>
      </c>
      <c r="E2599" s="573" t="s">
        <v>1152</v>
      </c>
      <c r="F2599" s="574" t="s">
        <v>1153</v>
      </c>
      <c r="G2599" s="575" t="s">
        <v>271</v>
      </c>
      <c r="H2599" s="576">
        <v>8.8840000000000003</v>
      </c>
      <c r="I2599" s="7"/>
      <c r="J2599" s="577">
        <f>ROUND(I2599*H2599,0)</f>
        <v>0</v>
      </c>
      <c r="K2599" s="574" t="s">
        <v>203</v>
      </c>
      <c r="L2599" s="493"/>
      <c r="M2599" s="578" t="s">
        <v>5</v>
      </c>
      <c r="N2599" s="579" t="s">
        <v>53</v>
      </c>
      <c r="O2599" s="494"/>
      <c r="P2599" s="580">
        <f>O2599*H2599</f>
        <v>0</v>
      </c>
      <c r="Q2599" s="580">
        <v>0</v>
      </c>
      <c r="R2599" s="580">
        <f>Q2599*H2599</f>
        <v>0</v>
      </c>
      <c r="S2599" s="580">
        <v>0</v>
      </c>
      <c r="T2599" s="581">
        <f>S2599*H2599</f>
        <v>0</v>
      </c>
      <c r="AR2599" s="482" t="s">
        <v>129</v>
      </c>
      <c r="AT2599" s="482" t="s">
        <v>199</v>
      </c>
      <c r="AU2599" s="482" t="s">
        <v>89</v>
      </c>
      <c r="AY2599" s="482" t="s">
        <v>197</v>
      </c>
      <c r="BE2599" s="582">
        <f>IF(N2599="základní",J2599,0)</f>
        <v>0</v>
      </c>
      <c r="BF2599" s="582">
        <f>IF(N2599="snížená",J2599,0)</f>
        <v>0</v>
      </c>
      <c r="BG2599" s="582">
        <f>IF(N2599="zákl. přenesená",J2599,0)</f>
        <v>0</v>
      </c>
      <c r="BH2599" s="582">
        <f>IF(N2599="sníž. přenesená",J2599,0)</f>
        <v>0</v>
      </c>
      <c r="BI2599" s="582">
        <f>IF(N2599="nulová",J2599,0)</f>
        <v>0</v>
      </c>
      <c r="BJ2599" s="482" t="s">
        <v>11</v>
      </c>
      <c r="BK2599" s="582">
        <f>ROUND(I2599*H2599,0)</f>
        <v>0</v>
      </c>
      <c r="BL2599" s="482" t="s">
        <v>129</v>
      </c>
      <c r="BM2599" s="482" t="s">
        <v>3408</v>
      </c>
    </row>
    <row r="2600" spans="2:65" s="492" customFormat="1" ht="25.5" customHeight="1">
      <c r="B2600" s="493"/>
      <c r="C2600" s="572" t="s">
        <v>3409</v>
      </c>
      <c r="D2600" s="572" t="s">
        <v>199</v>
      </c>
      <c r="E2600" s="573" t="s">
        <v>1157</v>
      </c>
      <c r="F2600" s="574" t="s">
        <v>1158</v>
      </c>
      <c r="G2600" s="575" t="s">
        <v>271</v>
      </c>
      <c r="H2600" s="576">
        <v>213.21600000000001</v>
      </c>
      <c r="I2600" s="7"/>
      <c r="J2600" s="577">
        <f>ROUND(I2600*H2600,0)</f>
        <v>0</v>
      </c>
      <c r="K2600" s="574" t="s">
        <v>203</v>
      </c>
      <c r="L2600" s="493"/>
      <c r="M2600" s="578" t="s">
        <v>5</v>
      </c>
      <c r="N2600" s="579" t="s">
        <v>53</v>
      </c>
      <c r="O2600" s="494"/>
      <c r="P2600" s="580">
        <f>O2600*H2600</f>
        <v>0</v>
      </c>
      <c r="Q2600" s="580">
        <v>0</v>
      </c>
      <c r="R2600" s="580">
        <f>Q2600*H2600</f>
        <v>0</v>
      </c>
      <c r="S2600" s="580">
        <v>0</v>
      </c>
      <c r="T2600" s="581">
        <f>S2600*H2600</f>
        <v>0</v>
      </c>
      <c r="AR2600" s="482" t="s">
        <v>129</v>
      </c>
      <c r="AT2600" s="482" t="s">
        <v>199</v>
      </c>
      <c r="AU2600" s="482" t="s">
        <v>89</v>
      </c>
      <c r="AY2600" s="482" t="s">
        <v>197</v>
      </c>
      <c r="BE2600" s="582">
        <f>IF(N2600="základní",J2600,0)</f>
        <v>0</v>
      </c>
      <c r="BF2600" s="582">
        <f>IF(N2600="snížená",J2600,0)</f>
        <v>0</v>
      </c>
      <c r="BG2600" s="582">
        <f>IF(N2600="zákl. přenesená",J2600,0)</f>
        <v>0</v>
      </c>
      <c r="BH2600" s="582">
        <f>IF(N2600="sníž. přenesená",J2600,0)</f>
        <v>0</v>
      </c>
      <c r="BI2600" s="582">
        <f>IF(N2600="nulová",J2600,0)</f>
        <v>0</v>
      </c>
      <c r="BJ2600" s="482" t="s">
        <v>11</v>
      </c>
      <c r="BK2600" s="582">
        <f>ROUND(I2600*H2600,0)</f>
        <v>0</v>
      </c>
      <c r="BL2600" s="482" t="s">
        <v>129</v>
      </c>
      <c r="BM2600" s="482" t="s">
        <v>3410</v>
      </c>
    </row>
    <row r="2601" spans="2:65" s="606" customFormat="1">
      <c r="B2601" s="605"/>
      <c r="D2601" s="594" t="s">
        <v>205</v>
      </c>
      <c r="F2601" s="608" t="s">
        <v>3411</v>
      </c>
      <c r="H2601" s="609">
        <v>213.21600000000001</v>
      </c>
      <c r="L2601" s="605"/>
      <c r="M2601" s="610"/>
      <c r="N2601" s="611"/>
      <c r="O2601" s="611"/>
      <c r="P2601" s="611"/>
      <c r="Q2601" s="611"/>
      <c r="R2601" s="611"/>
      <c r="S2601" s="611"/>
      <c r="T2601" s="612"/>
      <c r="AT2601" s="607" t="s">
        <v>205</v>
      </c>
      <c r="AU2601" s="607" t="s">
        <v>89</v>
      </c>
      <c r="AV2601" s="606" t="s">
        <v>89</v>
      </c>
      <c r="AW2601" s="606" t="s">
        <v>6</v>
      </c>
      <c r="AX2601" s="606" t="s">
        <v>11</v>
      </c>
      <c r="AY2601" s="607" t="s">
        <v>197</v>
      </c>
    </row>
    <row r="2602" spans="2:65" s="492" customFormat="1" ht="25.5" customHeight="1">
      <c r="B2602" s="493"/>
      <c r="C2602" s="572" t="s">
        <v>3412</v>
      </c>
      <c r="D2602" s="572" t="s">
        <v>199</v>
      </c>
      <c r="E2602" s="573" t="s">
        <v>1174</v>
      </c>
      <c r="F2602" s="574" t="s">
        <v>1175</v>
      </c>
      <c r="G2602" s="575" t="s">
        <v>271</v>
      </c>
      <c r="H2602" s="576">
        <v>8.8840000000000003</v>
      </c>
      <c r="I2602" s="7"/>
      <c r="J2602" s="577">
        <f>ROUND(I2602*H2602,0)</f>
        <v>0</v>
      </c>
      <c r="K2602" s="574" t="s">
        <v>203</v>
      </c>
      <c r="L2602" s="493"/>
      <c r="M2602" s="578" t="s">
        <v>5</v>
      </c>
      <c r="N2602" s="579" t="s">
        <v>53</v>
      </c>
      <c r="O2602" s="494"/>
      <c r="P2602" s="580">
        <f>O2602*H2602</f>
        <v>0</v>
      </c>
      <c r="Q2602" s="580">
        <v>0</v>
      </c>
      <c r="R2602" s="580">
        <f>Q2602*H2602</f>
        <v>0</v>
      </c>
      <c r="S2602" s="580">
        <v>0</v>
      </c>
      <c r="T2602" s="581">
        <f>S2602*H2602</f>
        <v>0</v>
      </c>
      <c r="AR2602" s="482" t="s">
        <v>129</v>
      </c>
      <c r="AT2602" s="482" t="s">
        <v>199</v>
      </c>
      <c r="AU2602" s="482" t="s">
        <v>89</v>
      </c>
      <c r="AY2602" s="482" t="s">
        <v>197</v>
      </c>
      <c r="BE2602" s="582">
        <f>IF(N2602="základní",J2602,0)</f>
        <v>0</v>
      </c>
      <c r="BF2602" s="582">
        <f>IF(N2602="snížená",J2602,0)</f>
        <v>0</v>
      </c>
      <c r="BG2602" s="582">
        <f>IF(N2602="zákl. přenesená",J2602,0)</f>
        <v>0</v>
      </c>
      <c r="BH2602" s="582">
        <f>IF(N2602="sníž. přenesená",J2602,0)</f>
        <v>0</v>
      </c>
      <c r="BI2602" s="582">
        <f>IF(N2602="nulová",J2602,0)</f>
        <v>0</v>
      </c>
      <c r="BJ2602" s="482" t="s">
        <v>11</v>
      </c>
      <c r="BK2602" s="582">
        <f>ROUND(I2602*H2602,0)</f>
        <v>0</v>
      </c>
      <c r="BL2602" s="482" t="s">
        <v>129</v>
      </c>
      <c r="BM2602" s="482" t="s">
        <v>3413</v>
      </c>
    </row>
    <row r="2603" spans="2:65" s="560" customFormat="1" ht="29.85" customHeight="1">
      <c r="B2603" s="559"/>
      <c r="D2603" s="561" t="s">
        <v>81</v>
      </c>
      <c r="E2603" s="570" t="s">
        <v>1210</v>
      </c>
      <c r="F2603" s="570" t="s">
        <v>1211</v>
      </c>
      <c r="J2603" s="571">
        <f>BK2603</f>
        <v>0</v>
      </c>
      <c r="L2603" s="559"/>
      <c r="M2603" s="564"/>
      <c r="N2603" s="565"/>
      <c r="O2603" s="565"/>
      <c r="P2603" s="566">
        <f>SUM(P2604:P2605)</f>
        <v>0</v>
      </c>
      <c r="Q2603" s="565"/>
      <c r="R2603" s="566">
        <f>SUM(R2604:R2605)</f>
        <v>0</v>
      </c>
      <c r="S2603" s="565"/>
      <c r="T2603" s="567">
        <f>SUM(T2604:T2605)</f>
        <v>0</v>
      </c>
      <c r="AR2603" s="561" t="s">
        <v>11</v>
      </c>
      <c r="AT2603" s="568" t="s">
        <v>81</v>
      </c>
      <c r="AU2603" s="568" t="s">
        <v>11</v>
      </c>
      <c r="AY2603" s="561" t="s">
        <v>197</v>
      </c>
      <c r="BK2603" s="569">
        <f>SUM(BK2604:BK2605)</f>
        <v>0</v>
      </c>
    </row>
    <row r="2604" spans="2:65" s="492" customFormat="1" ht="38.25" customHeight="1">
      <c r="B2604" s="493"/>
      <c r="C2604" s="572" t="s">
        <v>3414</v>
      </c>
      <c r="D2604" s="572" t="s">
        <v>199</v>
      </c>
      <c r="E2604" s="573" t="s">
        <v>1213</v>
      </c>
      <c r="F2604" s="574" t="s">
        <v>1214</v>
      </c>
      <c r="G2604" s="575" t="s">
        <v>271</v>
      </c>
      <c r="H2604" s="576">
        <v>3530.9989999999998</v>
      </c>
      <c r="I2604" s="7"/>
      <c r="J2604" s="577">
        <f>ROUND(I2604*H2604,0)</f>
        <v>0</v>
      </c>
      <c r="K2604" s="574" t="s">
        <v>203</v>
      </c>
      <c r="L2604" s="493"/>
      <c r="M2604" s="578" t="s">
        <v>5</v>
      </c>
      <c r="N2604" s="579" t="s">
        <v>53</v>
      </c>
      <c r="O2604" s="494"/>
      <c r="P2604" s="580">
        <f>O2604*H2604</f>
        <v>0</v>
      </c>
      <c r="Q2604" s="580">
        <v>0</v>
      </c>
      <c r="R2604" s="580">
        <f>Q2604*H2604</f>
        <v>0</v>
      </c>
      <c r="S2604" s="580">
        <v>0</v>
      </c>
      <c r="T2604" s="581">
        <f>S2604*H2604</f>
        <v>0</v>
      </c>
      <c r="AR2604" s="482" t="s">
        <v>129</v>
      </c>
      <c r="AT2604" s="482" t="s">
        <v>199</v>
      </c>
      <c r="AU2604" s="482" t="s">
        <v>89</v>
      </c>
      <c r="AY2604" s="482" t="s">
        <v>197</v>
      </c>
      <c r="BE2604" s="582">
        <f>IF(N2604="základní",J2604,0)</f>
        <v>0</v>
      </c>
      <c r="BF2604" s="582">
        <f>IF(N2604="snížená",J2604,0)</f>
        <v>0</v>
      </c>
      <c r="BG2604" s="582">
        <f>IF(N2604="zákl. přenesená",J2604,0)</f>
        <v>0</v>
      </c>
      <c r="BH2604" s="582">
        <f>IF(N2604="sníž. přenesená",J2604,0)</f>
        <v>0</v>
      </c>
      <c r="BI2604" s="582">
        <f>IF(N2604="nulová",J2604,0)</f>
        <v>0</v>
      </c>
      <c r="BJ2604" s="482" t="s">
        <v>11</v>
      </c>
      <c r="BK2604" s="582">
        <f>ROUND(I2604*H2604,0)</f>
        <v>0</v>
      </c>
      <c r="BL2604" s="482" t="s">
        <v>129</v>
      </c>
      <c r="BM2604" s="482" t="s">
        <v>3415</v>
      </c>
    </row>
    <row r="2605" spans="2:65" s="492" customFormat="1" ht="81">
      <c r="B2605" s="493"/>
      <c r="D2605" s="594" t="s">
        <v>257</v>
      </c>
      <c r="F2605" s="595" t="s">
        <v>1216</v>
      </c>
      <c r="L2605" s="493"/>
      <c r="M2605" s="596"/>
      <c r="N2605" s="494"/>
      <c r="O2605" s="494"/>
      <c r="P2605" s="494"/>
      <c r="Q2605" s="494"/>
      <c r="R2605" s="494"/>
      <c r="S2605" s="494"/>
      <c r="T2605" s="597"/>
      <c r="AT2605" s="482" t="s">
        <v>257</v>
      </c>
      <c r="AU2605" s="482" t="s">
        <v>89</v>
      </c>
    </row>
    <row r="2606" spans="2:65" s="560" customFormat="1" ht="37.35" customHeight="1">
      <c r="B2606" s="559"/>
      <c r="D2606" s="561" t="s">
        <v>81</v>
      </c>
      <c r="E2606" s="562" t="s">
        <v>1217</v>
      </c>
      <c r="F2606" s="562" t="s">
        <v>1218</v>
      </c>
      <c r="J2606" s="563">
        <f>BK2606</f>
        <v>0</v>
      </c>
      <c r="L2606" s="559"/>
      <c r="M2606" s="564"/>
      <c r="N2606" s="565"/>
      <c r="O2606" s="565"/>
      <c r="P2606" s="566">
        <f>P2607+P2666+P2727+P2800+P2807+P2819+P2899+P3236+P3284+P3486+P3632+P3738+P3748+P3781+P4031+P4640+P4798</f>
        <v>0</v>
      </c>
      <c r="Q2606" s="565"/>
      <c r="R2606" s="566">
        <f>R2607+R2666+R2727+R2800+R2807+R2819+R2899+R3236+R3284+R3486+R3632+R3738+R3748+R3781+R4031+R4640+R4798</f>
        <v>365.90113792999995</v>
      </c>
      <c r="S2606" s="565"/>
      <c r="T2606" s="567">
        <f>T2607+T2666+T2727+T2800+T2807+T2819+T2899+T3236+T3284+T3486+T3632+T3738+T3748+T3781+T4031+T4640+T4798</f>
        <v>0</v>
      </c>
      <c r="AR2606" s="561" t="s">
        <v>89</v>
      </c>
      <c r="AT2606" s="568" t="s">
        <v>81</v>
      </c>
      <c r="AU2606" s="568" t="s">
        <v>82</v>
      </c>
      <c r="AY2606" s="561" t="s">
        <v>197</v>
      </c>
      <c r="BK2606" s="569">
        <f>BK2607+BK2666+BK2727+BK2800+BK2807+BK2819+BK2899+BK3236+BK3284+BK3486+BK3632+BK3738+BK3748+BK3781+BK4031+BK4640+BK4798</f>
        <v>0</v>
      </c>
    </row>
    <row r="2607" spans="2:65" s="560" customFormat="1" ht="19.899999999999999" customHeight="1">
      <c r="B2607" s="559"/>
      <c r="D2607" s="561" t="s">
        <v>81</v>
      </c>
      <c r="E2607" s="570" t="s">
        <v>3416</v>
      </c>
      <c r="F2607" s="570" t="s">
        <v>3417</v>
      </c>
      <c r="J2607" s="571">
        <f>BK2607</f>
        <v>0</v>
      </c>
      <c r="L2607" s="559"/>
      <c r="M2607" s="564"/>
      <c r="N2607" s="565"/>
      <c r="O2607" s="565"/>
      <c r="P2607" s="566">
        <f>SUM(P2608:P2665)</f>
        <v>0</v>
      </c>
      <c r="Q2607" s="565"/>
      <c r="R2607" s="566">
        <f>SUM(R2608:R2665)</f>
        <v>10.021813999999999</v>
      </c>
      <c r="S2607" s="565"/>
      <c r="T2607" s="567">
        <f>SUM(T2608:T2665)</f>
        <v>0</v>
      </c>
      <c r="AR2607" s="561" t="s">
        <v>89</v>
      </c>
      <c r="AT2607" s="568" t="s">
        <v>81</v>
      </c>
      <c r="AU2607" s="568" t="s">
        <v>11</v>
      </c>
      <c r="AY2607" s="561" t="s">
        <v>197</v>
      </c>
      <c r="BK2607" s="569">
        <f>SUM(BK2608:BK2665)</f>
        <v>0</v>
      </c>
    </row>
    <row r="2608" spans="2:65" s="492" customFormat="1" ht="25.5" customHeight="1">
      <c r="B2608" s="493"/>
      <c r="C2608" s="572" t="s">
        <v>3418</v>
      </c>
      <c r="D2608" s="572" t="s">
        <v>199</v>
      </c>
      <c r="E2608" s="573" t="s">
        <v>3419</v>
      </c>
      <c r="F2608" s="574" t="s">
        <v>3420</v>
      </c>
      <c r="G2608" s="575" t="s">
        <v>290</v>
      </c>
      <c r="H2608" s="576">
        <v>701.31500000000005</v>
      </c>
      <c r="I2608" s="7"/>
      <c r="J2608" s="577">
        <f>ROUND(I2608*H2608,0)</f>
        <v>0</v>
      </c>
      <c r="K2608" s="574" t="s">
        <v>203</v>
      </c>
      <c r="L2608" s="493"/>
      <c r="M2608" s="578" t="s">
        <v>5</v>
      </c>
      <c r="N2608" s="579" t="s">
        <v>53</v>
      </c>
      <c r="O2608" s="494"/>
      <c r="P2608" s="580">
        <f>O2608*H2608</f>
        <v>0</v>
      </c>
      <c r="Q2608" s="580">
        <v>0</v>
      </c>
      <c r="R2608" s="580">
        <f>Q2608*H2608</f>
        <v>0</v>
      </c>
      <c r="S2608" s="580">
        <v>0</v>
      </c>
      <c r="T2608" s="581">
        <f>S2608*H2608</f>
        <v>0</v>
      </c>
      <c r="AR2608" s="482" t="s">
        <v>374</v>
      </c>
      <c r="AT2608" s="482" t="s">
        <v>199</v>
      </c>
      <c r="AU2608" s="482" t="s">
        <v>89</v>
      </c>
      <c r="AY2608" s="482" t="s">
        <v>197</v>
      </c>
      <c r="BE2608" s="582">
        <f>IF(N2608="základní",J2608,0)</f>
        <v>0</v>
      </c>
      <c r="BF2608" s="582">
        <f>IF(N2608="snížená",J2608,0)</f>
        <v>0</v>
      </c>
      <c r="BG2608" s="582">
        <f>IF(N2608="zákl. přenesená",J2608,0)</f>
        <v>0</v>
      </c>
      <c r="BH2608" s="582">
        <f>IF(N2608="sníž. přenesená",J2608,0)</f>
        <v>0</v>
      </c>
      <c r="BI2608" s="582">
        <f>IF(N2608="nulová",J2608,0)</f>
        <v>0</v>
      </c>
      <c r="BJ2608" s="482" t="s">
        <v>11</v>
      </c>
      <c r="BK2608" s="582">
        <f>ROUND(I2608*H2608,0)</f>
        <v>0</v>
      </c>
      <c r="BL2608" s="482" t="s">
        <v>374</v>
      </c>
      <c r="BM2608" s="482" t="s">
        <v>3421</v>
      </c>
    </row>
    <row r="2609" spans="2:65" s="599" customFormat="1">
      <c r="B2609" s="598"/>
      <c r="D2609" s="594" t="s">
        <v>205</v>
      </c>
      <c r="E2609" s="600" t="s">
        <v>5</v>
      </c>
      <c r="F2609" s="601" t="s">
        <v>3422</v>
      </c>
      <c r="H2609" s="600" t="s">
        <v>5</v>
      </c>
      <c r="L2609" s="598"/>
      <c r="M2609" s="602"/>
      <c r="N2609" s="603"/>
      <c r="O2609" s="603"/>
      <c r="P2609" s="603"/>
      <c r="Q2609" s="603"/>
      <c r="R2609" s="603"/>
      <c r="S2609" s="603"/>
      <c r="T2609" s="604"/>
      <c r="AT2609" s="600" t="s">
        <v>205</v>
      </c>
      <c r="AU2609" s="600" t="s">
        <v>89</v>
      </c>
      <c r="AV2609" s="599" t="s">
        <v>11</v>
      </c>
      <c r="AW2609" s="599" t="s">
        <v>43</v>
      </c>
      <c r="AX2609" s="599" t="s">
        <v>82</v>
      </c>
      <c r="AY2609" s="600" t="s">
        <v>197</v>
      </c>
    </row>
    <row r="2610" spans="2:65" s="606" customFormat="1">
      <c r="B2610" s="605"/>
      <c r="D2610" s="594" t="s">
        <v>205</v>
      </c>
      <c r="E2610" s="607" t="s">
        <v>5</v>
      </c>
      <c r="F2610" s="608" t="s">
        <v>1941</v>
      </c>
      <c r="H2610" s="609">
        <v>391.12</v>
      </c>
      <c r="L2610" s="605"/>
      <c r="M2610" s="610"/>
      <c r="N2610" s="611"/>
      <c r="O2610" s="611"/>
      <c r="P2610" s="611"/>
      <c r="Q2610" s="611"/>
      <c r="R2610" s="611"/>
      <c r="S2610" s="611"/>
      <c r="T2610" s="612"/>
      <c r="AT2610" s="607" t="s">
        <v>205</v>
      </c>
      <c r="AU2610" s="607" t="s">
        <v>89</v>
      </c>
      <c r="AV2610" s="606" t="s">
        <v>89</v>
      </c>
      <c r="AW2610" s="606" t="s">
        <v>43</v>
      </c>
      <c r="AX2610" s="606" t="s">
        <v>82</v>
      </c>
      <c r="AY2610" s="607" t="s">
        <v>197</v>
      </c>
    </row>
    <row r="2611" spans="2:65" s="622" customFormat="1">
      <c r="B2611" s="621"/>
      <c r="D2611" s="594" t="s">
        <v>205</v>
      </c>
      <c r="E2611" s="623" t="s">
        <v>5</v>
      </c>
      <c r="F2611" s="624" t="s">
        <v>222</v>
      </c>
      <c r="H2611" s="625">
        <v>391.12</v>
      </c>
      <c r="L2611" s="621"/>
      <c r="M2611" s="626"/>
      <c r="N2611" s="627"/>
      <c r="O2611" s="627"/>
      <c r="P2611" s="627"/>
      <c r="Q2611" s="627"/>
      <c r="R2611" s="627"/>
      <c r="S2611" s="627"/>
      <c r="T2611" s="628"/>
      <c r="AT2611" s="623" t="s">
        <v>205</v>
      </c>
      <c r="AU2611" s="623" t="s">
        <v>89</v>
      </c>
      <c r="AV2611" s="622" t="s">
        <v>114</v>
      </c>
      <c r="AW2611" s="622" t="s">
        <v>43</v>
      </c>
      <c r="AX2611" s="622" t="s">
        <v>82</v>
      </c>
      <c r="AY2611" s="623" t="s">
        <v>197</v>
      </c>
    </row>
    <row r="2612" spans="2:65" s="599" customFormat="1">
      <c r="B2612" s="598"/>
      <c r="D2612" s="594" t="s">
        <v>205</v>
      </c>
      <c r="E2612" s="600" t="s">
        <v>5</v>
      </c>
      <c r="F2612" s="601" t="s">
        <v>2103</v>
      </c>
      <c r="H2612" s="600" t="s">
        <v>5</v>
      </c>
      <c r="L2612" s="598"/>
      <c r="M2612" s="602"/>
      <c r="N2612" s="603"/>
      <c r="O2612" s="603"/>
      <c r="P2612" s="603"/>
      <c r="Q2612" s="603"/>
      <c r="R2612" s="603"/>
      <c r="S2612" s="603"/>
      <c r="T2612" s="604"/>
      <c r="AT2612" s="600" t="s">
        <v>205</v>
      </c>
      <c r="AU2612" s="600" t="s">
        <v>89</v>
      </c>
      <c r="AV2612" s="599" t="s">
        <v>11</v>
      </c>
      <c r="AW2612" s="599" t="s">
        <v>43</v>
      </c>
      <c r="AX2612" s="599" t="s">
        <v>82</v>
      </c>
      <c r="AY2612" s="600" t="s">
        <v>197</v>
      </c>
    </row>
    <row r="2613" spans="2:65" s="599" customFormat="1">
      <c r="B2613" s="598"/>
      <c r="D2613" s="594" t="s">
        <v>205</v>
      </c>
      <c r="E2613" s="600" t="s">
        <v>5</v>
      </c>
      <c r="F2613" s="601" t="s">
        <v>3131</v>
      </c>
      <c r="H2613" s="600" t="s">
        <v>5</v>
      </c>
      <c r="L2613" s="598"/>
      <c r="M2613" s="602"/>
      <c r="N2613" s="603"/>
      <c r="O2613" s="603"/>
      <c r="P2613" s="603"/>
      <c r="Q2613" s="603"/>
      <c r="R2613" s="603"/>
      <c r="S2613" s="603"/>
      <c r="T2613" s="604"/>
      <c r="AT2613" s="600" t="s">
        <v>205</v>
      </c>
      <c r="AU2613" s="600" t="s">
        <v>89</v>
      </c>
      <c r="AV2613" s="599" t="s">
        <v>11</v>
      </c>
      <c r="AW2613" s="599" t="s">
        <v>43</v>
      </c>
      <c r="AX2613" s="599" t="s">
        <v>82</v>
      </c>
      <c r="AY2613" s="600" t="s">
        <v>197</v>
      </c>
    </row>
    <row r="2614" spans="2:65" s="599" customFormat="1">
      <c r="B2614" s="598"/>
      <c r="D2614" s="594" t="s">
        <v>205</v>
      </c>
      <c r="E2614" s="600" t="s">
        <v>5</v>
      </c>
      <c r="F2614" s="601" t="s">
        <v>1978</v>
      </c>
      <c r="H2614" s="600" t="s">
        <v>5</v>
      </c>
      <c r="L2614" s="598"/>
      <c r="M2614" s="602"/>
      <c r="N2614" s="603"/>
      <c r="O2614" s="603"/>
      <c r="P2614" s="603"/>
      <c r="Q2614" s="603"/>
      <c r="R2614" s="603"/>
      <c r="S2614" s="603"/>
      <c r="T2614" s="604"/>
      <c r="AT2614" s="600" t="s">
        <v>205</v>
      </c>
      <c r="AU2614" s="600" t="s">
        <v>89</v>
      </c>
      <c r="AV2614" s="599" t="s">
        <v>11</v>
      </c>
      <c r="AW2614" s="599" t="s">
        <v>43</v>
      </c>
      <c r="AX2614" s="599" t="s">
        <v>82</v>
      </c>
      <c r="AY2614" s="600" t="s">
        <v>197</v>
      </c>
    </row>
    <row r="2615" spans="2:65" s="606" customFormat="1">
      <c r="B2615" s="605"/>
      <c r="D2615" s="594" t="s">
        <v>205</v>
      </c>
      <c r="E2615" s="607" t="s">
        <v>5</v>
      </c>
      <c r="F2615" s="608" t="s">
        <v>3132</v>
      </c>
      <c r="H2615" s="609">
        <v>17.251999999999999</v>
      </c>
      <c r="L2615" s="605"/>
      <c r="M2615" s="610"/>
      <c r="N2615" s="611"/>
      <c r="O2615" s="611"/>
      <c r="P2615" s="611"/>
      <c r="Q2615" s="611"/>
      <c r="R2615" s="611"/>
      <c r="S2615" s="611"/>
      <c r="T2615" s="612"/>
      <c r="AT2615" s="607" t="s">
        <v>205</v>
      </c>
      <c r="AU2615" s="607" t="s">
        <v>89</v>
      </c>
      <c r="AV2615" s="606" t="s">
        <v>89</v>
      </c>
      <c r="AW2615" s="606" t="s">
        <v>43</v>
      </c>
      <c r="AX2615" s="606" t="s">
        <v>82</v>
      </c>
      <c r="AY2615" s="607" t="s">
        <v>197</v>
      </c>
    </row>
    <row r="2616" spans="2:65" s="606" customFormat="1">
      <c r="B2616" s="605"/>
      <c r="D2616" s="594" t="s">
        <v>205</v>
      </c>
      <c r="E2616" s="607" t="s">
        <v>5</v>
      </c>
      <c r="F2616" s="608" t="s">
        <v>3133</v>
      </c>
      <c r="H2616" s="609">
        <v>42.944000000000003</v>
      </c>
      <c r="L2616" s="605"/>
      <c r="M2616" s="610"/>
      <c r="N2616" s="611"/>
      <c r="O2616" s="611"/>
      <c r="P2616" s="611"/>
      <c r="Q2616" s="611"/>
      <c r="R2616" s="611"/>
      <c r="S2616" s="611"/>
      <c r="T2616" s="612"/>
      <c r="AT2616" s="607" t="s">
        <v>205</v>
      </c>
      <c r="AU2616" s="607" t="s">
        <v>89</v>
      </c>
      <c r="AV2616" s="606" t="s">
        <v>89</v>
      </c>
      <c r="AW2616" s="606" t="s">
        <v>43</v>
      </c>
      <c r="AX2616" s="606" t="s">
        <v>82</v>
      </c>
      <c r="AY2616" s="607" t="s">
        <v>197</v>
      </c>
    </row>
    <row r="2617" spans="2:65" s="599" customFormat="1">
      <c r="B2617" s="598"/>
      <c r="D2617" s="594" t="s">
        <v>205</v>
      </c>
      <c r="E2617" s="600" t="s">
        <v>5</v>
      </c>
      <c r="F2617" s="601" t="s">
        <v>1984</v>
      </c>
      <c r="H2617" s="600" t="s">
        <v>5</v>
      </c>
      <c r="L2617" s="598"/>
      <c r="M2617" s="602"/>
      <c r="N2617" s="603"/>
      <c r="O2617" s="603"/>
      <c r="P2617" s="603"/>
      <c r="Q2617" s="603"/>
      <c r="R2617" s="603"/>
      <c r="S2617" s="603"/>
      <c r="T2617" s="604"/>
      <c r="AT2617" s="600" t="s">
        <v>205</v>
      </c>
      <c r="AU2617" s="600" t="s">
        <v>89</v>
      </c>
      <c r="AV2617" s="599" t="s">
        <v>11</v>
      </c>
      <c r="AW2617" s="599" t="s">
        <v>43</v>
      </c>
      <c r="AX2617" s="599" t="s">
        <v>82</v>
      </c>
      <c r="AY2617" s="600" t="s">
        <v>197</v>
      </c>
    </row>
    <row r="2618" spans="2:65" s="606" customFormat="1">
      <c r="B2618" s="605"/>
      <c r="D2618" s="594" t="s">
        <v>205</v>
      </c>
      <c r="E2618" s="607" t="s">
        <v>5</v>
      </c>
      <c r="F2618" s="608" t="s">
        <v>3134</v>
      </c>
      <c r="H2618" s="609">
        <v>249.999</v>
      </c>
      <c r="L2618" s="605"/>
      <c r="M2618" s="610"/>
      <c r="N2618" s="611"/>
      <c r="O2618" s="611"/>
      <c r="P2618" s="611"/>
      <c r="Q2618" s="611"/>
      <c r="R2618" s="611"/>
      <c r="S2618" s="611"/>
      <c r="T2618" s="612"/>
      <c r="AT2618" s="607" t="s">
        <v>205</v>
      </c>
      <c r="AU2618" s="607" t="s">
        <v>89</v>
      </c>
      <c r="AV2618" s="606" t="s">
        <v>89</v>
      </c>
      <c r="AW2618" s="606" t="s">
        <v>43</v>
      </c>
      <c r="AX2618" s="606" t="s">
        <v>82</v>
      </c>
      <c r="AY2618" s="607" t="s">
        <v>197</v>
      </c>
    </row>
    <row r="2619" spans="2:65" s="622" customFormat="1">
      <c r="B2619" s="621"/>
      <c r="D2619" s="594" t="s">
        <v>205</v>
      </c>
      <c r="E2619" s="623" t="s">
        <v>5</v>
      </c>
      <c r="F2619" s="624" t="s">
        <v>3135</v>
      </c>
      <c r="H2619" s="625">
        <v>310.19499999999999</v>
      </c>
      <c r="L2619" s="621"/>
      <c r="M2619" s="626"/>
      <c r="N2619" s="627"/>
      <c r="O2619" s="627"/>
      <c r="P2619" s="627"/>
      <c r="Q2619" s="627"/>
      <c r="R2619" s="627"/>
      <c r="S2619" s="627"/>
      <c r="T2619" s="628"/>
      <c r="AT2619" s="623" t="s">
        <v>205</v>
      </c>
      <c r="AU2619" s="623" t="s">
        <v>89</v>
      </c>
      <c r="AV2619" s="622" t="s">
        <v>114</v>
      </c>
      <c r="AW2619" s="622" t="s">
        <v>43</v>
      </c>
      <c r="AX2619" s="622" t="s">
        <v>82</v>
      </c>
      <c r="AY2619" s="623" t="s">
        <v>197</v>
      </c>
    </row>
    <row r="2620" spans="2:65" s="614" customFormat="1">
      <c r="B2620" s="613"/>
      <c r="D2620" s="594" t="s">
        <v>205</v>
      </c>
      <c r="E2620" s="615" t="s">
        <v>5</v>
      </c>
      <c r="F2620" s="616" t="s">
        <v>210</v>
      </c>
      <c r="H2620" s="617">
        <v>701.31500000000005</v>
      </c>
      <c r="L2620" s="613"/>
      <c r="M2620" s="618"/>
      <c r="N2620" s="619"/>
      <c r="O2620" s="619"/>
      <c r="P2620" s="619"/>
      <c r="Q2620" s="619"/>
      <c r="R2620" s="619"/>
      <c r="S2620" s="619"/>
      <c r="T2620" s="620"/>
      <c r="AT2620" s="615" t="s">
        <v>205</v>
      </c>
      <c r="AU2620" s="615" t="s">
        <v>89</v>
      </c>
      <c r="AV2620" s="614" t="s">
        <v>129</v>
      </c>
      <c r="AW2620" s="614" t="s">
        <v>43</v>
      </c>
      <c r="AX2620" s="614" t="s">
        <v>11</v>
      </c>
      <c r="AY2620" s="615" t="s">
        <v>197</v>
      </c>
    </row>
    <row r="2621" spans="2:65" s="492" customFormat="1" ht="16.5" customHeight="1">
      <c r="B2621" s="493"/>
      <c r="C2621" s="629" t="s">
        <v>3423</v>
      </c>
      <c r="D2621" s="629" t="s">
        <v>1907</v>
      </c>
      <c r="E2621" s="630" t="s">
        <v>3424</v>
      </c>
      <c r="F2621" s="631" t="s">
        <v>3425</v>
      </c>
      <c r="G2621" s="632" t="s">
        <v>271</v>
      </c>
      <c r="H2621" s="633">
        <v>0.21</v>
      </c>
      <c r="I2621" s="11"/>
      <c r="J2621" s="634">
        <f>ROUND(I2621*H2621,0)</f>
        <v>0</v>
      </c>
      <c r="K2621" s="631" t="s">
        <v>203</v>
      </c>
      <c r="L2621" s="635"/>
      <c r="M2621" s="636" t="s">
        <v>5</v>
      </c>
      <c r="N2621" s="637" t="s">
        <v>53</v>
      </c>
      <c r="O2621" s="494"/>
      <c r="P2621" s="580">
        <f>O2621*H2621</f>
        <v>0</v>
      </c>
      <c r="Q2621" s="580">
        <v>1</v>
      </c>
      <c r="R2621" s="580">
        <f>Q2621*H2621</f>
        <v>0.21</v>
      </c>
      <c r="S2621" s="580">
        <v>0</v>
      </c>
      <c r="T2621" s="581">
        <f>S2621*H2621</f>
        <v>0</v>
      </c>
      <c r="AR2621" s="482" t="s">
        <v>779</v>
      </c>
      <c r="AT2621" s="482" t="s">
        <v>1907</v>
      </c>
      <c r="AU2621" s="482" t="s">
        <v>89</v>
      </c>
      <c r="AY2621" s="482" t="s">
        <v>197</v>
      </c>
      <c r="BE2621" s="582">
        <f>IF(N2621="základní",J2621,0)</f>
        <v>0</v>
      </c>
      <c r="BF2621" s="582">
        <f>IF(N2621="snížená",J2621,0)</f>
        <v>0</v>
      </c>
      <c r="BG2621" s="582">
        <f>IF(N2621="zákl. přenesená",J2621,0)</f>
        <v>0</v>
      </c>
      <c r="BH2621" s="582">
        <f>IF(N2621="sníž. přenesená",J2621,0)</f>
        <v>0</v>
      </c>
      <c r="BI2621" s="582">
        <f>IF(N2621="nulová",J2621,0)</f>
        <v>0</v>
      </c>
      <c r="BJ2621" s="482" t="s">
        <v>11</v>
      </c>
      <c r="BK2621" s="582">
        <f>ROUND(I2621*H2621,0)</f>
        <v>0</v>
      </c>
      <c r="BL2621" s="482" t="s">
        <v>374</v>
      </c>
      <c r="BM2621" s="482" t="s">
        <v>3426</v>
      </c>
    </row>
    <row r="2622" spans="2:65" s="492" customFormat="1" ht="27">
      <c r="B2622" s="493"/>
      <c r="D2622" s="594" t="s">
        <v>2337</v>
      </c>
      <c r="F2622" s="595" t="s">
        <v>3427</v>
      </c>
      <c r="L2622" s="493"/>
      <c r="M2622" s="596"/>
      <c r="N2622" s="494"/>
      <c r="O2622" s="494"/>
      <c r="P2622" s="494"/>
      <c r="Q2622" s="494"/>
      <c r="R2622" s="494"/>
      <c r="S2622" s="494"/>
      <c r="T2622" s="597"/>
      <c r="AT2622" s="482" t="s">
        <v>2337</v>
      </c>
      <c r="AU2622" s="482" t="s">
        <v>89</v>
      </c>
    </row>
    <row r="2623" spans="2:65" s="606" customFormat="1">
      <c r="B2623" s="605"/>
      <c r="D2623" s="594" t="s">
        <v>205</v>
      </c>
      <c r="F2623" s="608" t="s">
        <v>3428</v>
      </c>
      <c r="H2623" s="609">
        <v>0.21</v>
      </c>
      <c r="L2623" s="605"/>
      <c r="M2623" s="610"/>
      <c r="N2623" s="611"/>
      <c r="O2623" s="611"/>
      <c r="P2623" s="611"/>
      <c r="Q2623" s="611"/>
      <c r="R2623" s="611"/>
      <c r="S2623" s="611"/>
      <c r="T2623" s="612"/>
      <c r="AT2623" s="607" t="s">
        <v>205</v>
      </c>
      <c r="AU2623" s="607" t="s">
        <v>89</v>
      </c>
      <c r="AV2623" s="606" t="s">
        <v>89</v>
      </c>
      <c r="AW2623" s="606" t="s">
        <v>6</v>
      </c>
      <c r="AX2623" s="606" t="s">
        <v>11</v>
      </c>
      <c r="AY2623" s="607" t="s">
        <v>197</v>
      </c>
    </row>
    <row r="2624" spans="2:65" s="492" customFormat="1" ht="25.5" customHeight="1">
      <c r="B2624" s="493"/>
      <c r="C2624" s="572" t="s">
        <v>3429</v>
      </c>
      <c r="D2624" s="572" t="s">
        <v>199</v>
      </c>
      <c r="E2624" s="573" t="s">
        <v>3430</v>
      </c>
      <c r="F2624" s="574" t="s">
        <v>3431</v>
      </c>
      <c r="G2624" s="575" t="s">
        <v>290</v>
      </c>
      <c r="H2624" s="576">
        <v>79.712999999999994</v>
      </c>
      <c r="I2624" s="7"/>
      <c r="J2624" s="577">
        <f>ROUND(I2624*H2624,0)</f>
        <v>0</v>
      </c>
      <c r="K2624" s="574" t="s">
        <v>203</v>
      </c>
      <c r="L2624" s="493"/>
      <c r="M2624" s="578" t="s">
        <v>5</v>
      </c>
      <c r="N2624" s="579" t="s">
        <v>53</v>
      </c>
      <c r="O2624" s="494"/>
      <c r="P2624" s="580">
        <f>O2624*H2624</f>
        <v>0</v>
      </c>
      <c r="Q2624" s="580">
        <v>0</v>
      </c>
      <c r="R2624" s="580">
        <f>Q2624*H2624</f>
        <v>0</v>
      </c>
      <c r="S2624" s="580">
        <v>0</v>
      </c>
      <c r="T2624" s="581">
        <f>S2624*H2624</f>
        <v>0</v>
      </c>
      <c r="AR2624" s="482" t="s">
        <v>374</v>
      </c>
      <c r="AT2624" s="482" t="s">
        <v>199</v>
      </c>
      <c r="AU2624" s="482" t="s">
        <v>89</v>
      </c>
      <c r="AY2624" s="482" t="s">
        <v>197</v>
      </c>
      <c r="BE2624" s="582">
        <f>IF(N2624="základní",J2624,0)</f>
        <v>0</v>
      </c>
      <c r="BF2624" s="582">
        <f>IF(N2624="snížená",J2624,0)</f>
        <v>0</v>
      </c>
      <c r="BG2624" s="582">
        <f>IF(N2624="zákl. přenesená",J2624,0)</f>
        <v>0</v>
      </c>
      <c r="BH2624" s="582">
        <f>IF(N2624="sníž. přenesená",J2624,0)</f>
        <v>0</v>
      </c>
      <c r="BI2624" s="582">
        <f>IF(N2624="nulová",J2624,0)</f>
        <v>0</v>
      </c>
      <c r="BJ2624" s="482" t="s">
        <v>11</v>
      </c>
      <c r="BK2624" s="582">
        <f>ROUND(I2624*H2624,0)</f>
        <v>0</v>
      </c>
      <c r="BL2624" s="482" t="s">
        <v>374</v>
      </c>
      <c r="BM2624" s="482" t="s">
        <v>3432</v>
      </c>
    </row>
    <row r="2625" spans="2:65" s="599" customFormat="1">
      <c r="B2625" s="598"/>
      <c r="D2625" s="594" t="s">
        <v>205</v>
      </c>
      <c r="E2625" s="600" t="s">
        <v>5</v>
      </c>
      <c r="F2625" s="601" t="s">
        <v>215</v>
      </c>
      <c r="H2625" s="600" t="s">
        <v>5</v>
      </c>
      <c r="L2625" s="598"/>
      <c r="M2625" s="602"/>
      <c r="N2625" s="603"/>
      <c r="O2625" s="603"/>
      <c r="P2625" s="603"/>
      <c r="Q2625" s="603"/>
      <c r="R2625" s="603"/>
      <c r="S2625" s="603"/>
      <c r="T2625" s="604"/>
      <c r="AT2625" s="600" t="s">
        <v>205</v>
      </c>
      <c r="AU2625" s="600" t="s">
        <v>89</v>
      </c>
      <c r="AV2625" s="599" t="s">
        <v>11</v>
      </c>
      <c r="AW2625" s="599" t="s">
        <v>43</v>
      </c>
      <c r="AX2625" s="599" t="s">
        <v>82</v>
      </c>
      <c r="AY2625" s="600" t="s">
        <v>197</v>
      </c>
    </row>
    <row r="2626" spans="2:65" s="606" customFormat="1">
      <c r="B2626" s="605"/>
      <c r="D2626" s="594" t="s">
        <v>205</v>
      </c>
      <c r="E2626" s="607" t="s">
        <v>5</v>
      </c>
      <c r="F2626" s="608" t="s">
        <v>3433</v>
      </c>
      <c r="H2626" s="609">
        <v>79.712999999999994</v>
      </c>
      <c r="L2626" s="605"/>
      <c r="M2626" s="610"/>
      <c r="N2626" s="611"/>
      <c r="O2626" s="611"/>
      <c r="P2626" s="611"/>
      <c r="Q2626" s="611"/>
      <c r="R2626" s="611"/>
      <c r="S2626" s="611"/>
      <c r="T2626" s="612"/>
      <c r="AT2626" s="607" t="s">
        <v>205</v>
      </c>
      <c r="AU2626" s="607" t="s">
        <v>89</v>
      </c>
      <c r="AV2626" s="606" t="s">
        <v>89</v>
      </c>
      <c r="AW2626" s="606" t="s">
        <v>43</v>
      </c>
      <c r="AX2626" s="606" t="s">
        <v>82</v>
      </c>
      <c r="AY2626" s="607" t="s">
        <v>197</v>
      </c>
    </row>
    <row r="2627" spans="2:65" s="622" customFormat="1">
      <c r="B2627" s="621"/>
      <c r="D2627" s="594" t="s">
        <v>205</v>
      </c>
      <c r="E2627" s="623" t="s">
        <v>5</v>
      </c>
      <c r="F2627" s="624" t="s">
        <v>222</v>
      </c>
      <c r="H2627" s="625">
        <v>79.712999999999994</v>
      </c>
      <c r="L2627" s="621"/>
      <c r="M2627" s="626"/>
      <c r="N2627" s="627"/>
      <c r="O2627" s="627"/>
      <c r="P2627" s="627"/>
      <c r="Q2627" s="627"/>
      <c r="R2627" s="627"/>
      <c r="S2627" s="627"/>
      <c r="T2627" s="628"/>
      <c r="AT2627" s="623" t="s">
        <v>205</v>
      </c>
      <c r="AU2627" s="623" t="s">
        <v>89</v>
      </c>
      <c r="AV2627" s="622" t="s">
        <v>114</v>
      </c>
      <c r="AW2627" s="622" t="s">
        <v>43</v>
      </c>
      <c r="AX2627" s="622" t="s">
        <v>82</v>
      </c>
      <c r="AY2627" s="623" t="s">
        <v>197</v>
      </c>
    </row>
    <row r="2628" spans="2:65" s="614" customFormat="1">
      <c r="B2628" s="613"/>
      <c r="D2628" s="594" t="s">
        <v>205</v>
      </c>
      <c r="E2628" s="615" t="s">
        <v>5</v>
      </c>
      <c r="F2628" s="616" t="s">
        <v>210</v>
      </c>
      <c r="H2628" s="617">
        <v>79.712999999999994</v>
      </c>
      <c r="L2628" s="613"/>
      <c r="M2628" s="618"/>
      <c r="N2628" s="619"/>
      <c r="O2628" s="619"/>
      <c r="P2628" s="619"/>
      <c r="Q2628" s="619"/>
      <c r="R2628" s="619"/>
      <c r="S2628" s="619"/>
      <c r="T2628" s="620"/>
      <c r="AT2628" s="615" t="s">
        <v>205</v>
      </c>
      <c r="AU2628" s="615" t="s">
        <v>89</v>
      </c>
      <c r="AV2628" s="614" t="s">
        <v>129</v>
      </c>
      <c r="AW2628" s="614" t="s">
        <v>43</v>
      </c>
      <c r="AX2628" s="614" t="s">
        <v>11</v>
      </c>
      <c r="AY2628" s="615" t="s">
        <v>197</v>
      </c>
    </row>
    <row r="2629" spans="2:65" s="492" customFormat="1" ht="16.5" customHeight="1">
      <c r="B2629" s="493"/>
      <c r="C2629" s="629" t="s">
        <v>3434</v>
      </c>
      <c r="D2629" s="629" t="s">
        <v>1907</v>
      </c>
      <c r="E2629" s="630" t="s">
        <v>3424</v>
      </c>
      <c r="F2629" s="631" t="s">
        <v>3425</v>
      </c>
      <c r="G2629" s="632" t="s">
        <v>271</v>
      </c>
      <c r="H2629" s="633">
        <v>2.8000000000000001E-2</v>
      </c>
      <c r="I2629" s="11"/>
      <c r="J2629" s="634">
        <f>ROUND(I2629*H2629,0)</f>
        <v>0</v>
      </c>
      <c r="K2629" s="631" t="s">
        <v>203</v>
      </c>
      <c r="L2629" s="635"/>
      <c r="M2629" s="636" t="s">
        <v>5</v>
      </c>
      <c r="N2629" s="637" t="s">
        <v>53</v>
      </c>
      <c r="O2629" s="494"/>
      <c r="P2629" s="580">
        <f>O2629*H2629</f>
        <v>0</v>
      </c>
      <c r="Q2629" s="580">
        <v>1</v>
      </c>
      <c r="R2629" s="580">
        <f>Q2629*H2629</f>
        <v>2.8000000000000001E-2</v>
      </c>
      <c r="S2629" s="580">
        <v>0</v>
      </c>
      <c r="T2629" s="581">
        <f>S2629*H2629</f>
        <v>0</v>
      </c>
      <c r="AR2629" s="482" t="s">
        <v>779</v>
      </c>
      <c r="AT2629" s="482" t="s">
        <v>1907</v>
      </c>
      <c r="AU2629" s="482" t="s">
        <v>89</v>
      </c>
      <c r="AY2629" s="482" t="s">
        <v>197</v>
      </c>
      <c r="BE2629" s="582">
        <f>IF(N2629="základní",J2629,0)</f>
        <v>0</v>
      </c>
      <c r="BF2629" s="582">
        <f>IF(N2629="snížená",J2629,0)</f>
        <v>0</v>
      </c>
      <c r="BG2629" s="582">
        <f>IF(N2629="zákl. přenesená",J2629,0)</f>
        <v>0</v>
      </c>
      <c r="BH2629" s="582">
        <f>IF(N2629="sníž. přenesená",J2629,0)</f>
        <v>0</v>
      </c>
      <c r="BI2629" s="582">
        <f>IF(N2629="nulová",J2629,0)</f>
        <v>0</v>
      </c>
      <c r="BJ2629" s="482" t="s">
        <v>11</v>
      </c>
      <c r="BK2629" s="582">
        <f>ROUND(I2629*H2629,0)</f>
        <v>0</v>
      </c>
      <c r="BL2629" s="482" t="s">
        <v>374</v>
      </c>
      <c r="BM2629" s="482" t="s">
        <v>3435</v>
      </c>
    </row>
    <row r="2630" spans="2:65" s="492" customFormat="1" ht="27">
      <c r="B2630" s="493"/>
      <c r="D2630" s="594" t="s">
        <v>2337</v>
      </c>
      <c r="F2630" s="595" t="s">
        <v>3427</v>
      </c>
      <c r="L2630" s="493"/>
      <c r="M2630" s="596"/>
      <c r="N2630" s="494"/>
      <c r="O2630" s="494"/>
      <c r="P2630" s="494"/>
      <c r="Q2630" s="494"/>
      <c r="R2630" s="494"/>
      <c r="S2630" s="494"/>
      <c r="T2630" s="597"/>
      <c r="AT2630" s="482" t="s">
        <v>2337</v>
      </c>
      <c r="AU2630" s="482" t="s">
        <v>89</v>
      </c>
    </row>
    <row r="2631" spans="2:65" s="606" customFormat="1">
      <c r="B2631" s="605"/>
      <c r="D2631" s="594" t="s">
        <v>205</v>
      </c>
      <c r="F2631" s="608" t="s">
        <v>3436</v>
      </c>
      <c r="H2631" s="609">
        <v>2.8000000000000001E-2</v>
      </c>
      <c r="L2631" s="605"/>
      <c r="M2631" s="610"/>
      <c r="N2631" s="611"/>
      <c r="O2631" s="611"/>
      <c r="P2631" s="611"/>
      <c r="Q2631" s="611"/>
      <c r="R2631" s="611"/>
      <c r="S2631" s="611"/>
      <c r="T2631" s="612"/>
      <c r="AT2631" s="607" t="s">
        <v>205</v>
      </c>
      <c r="AU2631" s="607" t="s">
        <v>89</v>
      </c>
      <c r="AV2631" s="606" t="s">
        <v>89</v>
      </c>
      <c r="AW2631" s="606" t="s">
        <v>6</v>
      </c>
      <c r="AX2631" s="606" t="s">
        <v>11</v>
      </c>
      <c r="AY2631" s="607" t="s">
        <v>197</v>
      </c>
    </row>
    <row r="2632" spans="2:65" s="492" customFormat="1" ht="25.5" customHeight="1">
      <c r="B2632" s="493"/>
      <c r="C2632" s="572" t="s">
        <v>3437</v>
      </c>
      <c r="D2632" s="572" t="s">
        <v>199</v>
      </c>
      <c r="E2632" s="573" t="s">
        <v>3438</v>
      </c>
      <c r="F2632" s="574" t="s">
        <v>3439</v>
      </c>
      <c r="G2632" s="575" t="s">
        <v>290</v>
      </c>
      <c r="H2632" s="576">
        <v>659.50599999999997</v>
      </c>
      <c r="I2632" s="7"/>
      <c r="J2632" s="577">
        <f>ROUND(I2632*H2632,0)</f>
        <v>0</v>
      </c>
      <c r="K2632" s="574" t="s">
        <v>203</v>
      </c>
      <c r="L2632" s="493"/>
      <c r="M2632" s="578" t="s">
        <v>5</v>
      </c>
      <c r="N2632" s="579" t="s">
        <v>53</v>
      </c>
      <c r="O2632" s="494"/>
      <c r="P2632" s="580">
        <f>O2632*H2632</f>
        <v>0</v>
      </c>
      <c r="Q2632" s="580">
        <v>0</v>
      </c>
      <c r="R2632" s="580">
        <f>Q2632*H2632</f>
        <v>0</v>
      </c>
      <c r="S2632" s="580">
        <v>0</v>
      </c>
      <c r="T2632" s="581">
        <f>S2632*H2632</f>
        <v>0</v>
      </c>
      <c r="AR2632" s="482" t="s">
        <v>374</v>
      </c>
      <c r="AT2632" s="482" t="s">
        <v>199</v>
      </c>
      <c r="AU2632" s="482" t="s">
        <v>89</v>
      </c>
      <c r="AY2632" s="482" t="s">
        <v>197</v>
      </c>
      <c r="BE2632" s="582">
        <f>IF(N2632="základní",J2632,0)</f>
        <v>0</v>
      </c>
      <c r="BF2632" s="582">
        <f>IF(N2632="snížená",J2632,0)</f>
        <v>0</v>
      </c>
      <c r="BG2632" s="582">
        <f>IF(N2632="zákl. přenesená",J2632,0)</f>
        <v>0</v>
      </c>
      <c r="BH2632" s="582">
        <f>IF(N2632="sníž. přenesená",J2632,0)</f>
        <v>0</v>
      </c>
      <c r="BI2632" s="582">
        <f>IF(N2632="nulová",J2632,0)</f>
        <v>0</v>
      </c>
      <c r="BJ2632" s="482" t="s">
        <v>11</v>
      </c>
      <c r="BK2632" s="582">
        <f>ROUND(I2632*H2632,0)</f>
        <v>0</v>
      </c>
      <c r="BL2632" s="482" t="s">
        <v>374</v>
      </c>
      <c r="BM2632" s="482" t="s">
        <v>3440</v>
      </c>
    </row>
    <row r="2633" spans="2:65" s="599" customFormat="1">
      <c r="B2633" s="598"/>
      <c r="D2633" s="594" t="s">
        <v>205</v>
      </c>
      <c r="E2633" s="600" t="s">
        <v>5</v>
      </c>
      <c r="F2633" s="601" t="s">
        <v>3441</v>
      </c>
      <c r="H2633" s="600" t="s">
        <v>5</v>
      </c>
      <c r="L2633" s="598"/>
      <c r="M2633" s="602"/>
      <c r="N2633" s="603"/>
      <c r="O2633" s="603"/>
      <c r="P2633" s="603"/>
      <c r="Q2633" s="603"/>
      <c r="R2633" s="603"/>
      <c r="S2633" s="603"/>
      <c r="T2633" s="604"/>
      <c r="AT2633" s="600" t="s">
        <v>205</v>
      </c>
      <c r="AU2633" s="600" t="s">
        <v>89</v>
      </c>
      <c r="AV2633" s="599" t="s">
        <v>11</v>
      </c>
      <c r="AW2633" s="599" t="s">
        <v>43</v>
      </c>
      <c r="AX2633" s="599" t="s">
        <v>82</v>
      </c>
      <c r="AY2633" s="600" t="s">
        <v>197</v>
      </c>
    </row>
    <row r="2634" spans="2:65" s="606" customFormat="1">
      <c r="B2634" s="605"/>
      <c r="D2634" s="594" t="s">
        <v>205</v>
      </c>
      <c r="E2634" s="607" t="s">
        <v>5</v>
      </c>
      <c r="F2634" s="608" t="s">
        <v>3442</v>
      </c>
      <c r="H2634" s="609">
        <v>659.50599999999997</v>
      </c>
      <c r="L2634" s="605"/>
      <c r="M2634" s="610"/>
      <c r="N2634" s="611"/>
      <c r="O2634" s="611"/>
      <c r="P2634" s="611"/>
      <c r="Q2634" s="611"/>
      <c r="R2634" s="611"/>
      <c r="S2634" s="611"/>
      <c r="T2634" s="612"/>
      <c r="AT2634" s="607" t="s">
        <v>205</v>
      </c>
      <c r="AU2634" s="607" t="s">
        <v>89</v>
      </c>
      <c r="AV2634" s="606" t="s">
        <v>89</v>
      </c>
      <c r="AW2634" s="606" t="s">
        <v>43</v>
      </c>
      <c r="AX2634" s="606" t="s">
        <v>82</v>
      </c>
      <c r="AY2634" s="607" t="s">
        <v>197</v>
      </c>
    </row>
    <row r="2635" spans="2:65" s="614" customFormat="1">
      <c r="B2635" s="613"/>
      <c r="D2635" s="594" t="s">
        <v>205</v>
      </c>
      <c r="E2635" s="615" t="s">
        <v>5</v>
      </c>
      <c r="F2635" s="616" t="s">
        <v>210</v>
      </c>
      <c r="H2635" s="617">
        <v>659.50599999999997</v>
      </c>
      <c r="L2635" s="613"/>
      <c r="M2635" s="618"/>
      <c r="N2635" s="619"/>
      <c r="O2635" s="619"/>
      <c r="P2635" s="619"/>
      <c r="Q2635" s="619"/>
      <c r="R2635" s="619"/>
      <c r="S2635" s="619"/>
      <c r="T2635" s="620"/>
      <c r="AT2635" s="615" t="s">
        <v>205</v>
      </c>
      <c r="AU2635" s="615" t="s">
        <v>89</v>
      </c>
      <c r="AV2635" s="614" t="s">
        <v>129</v>
      </c>
      <c r="AW2635" s="614" t="s">
        <v>43</v>
      </c>
      <c r="AX2635" s="614" t="s">
        <v>11</v>
      </c>
      <c r="AY2635" s="615" t="s">
        <v>197</v>
      </c>
    </row>
    <row r="2636" spans="2:65" s="492" customFormat="1" ht="16.5" customHeight="1">
      <c r="B2636" s="493"/>
      <c r="C2636" s="629" t="s">
        <v>3443</v>
      </c>
      <c r="D2636" s="629" t="s">
        <v>1907</v>
      </c>
      <c r="E2636" s="630" t="s">
        <v>3444</v>
      </c>
      <c r="F2636" s="631" t="s">
        <v>3445</v>
      </c>
      <c r="G2636" s="632" t="s">
        <v>290</v>
      </c>
      <c r="H2636" s="633">
        <v>758.43200000000002</v>
      </c>
      <c r="I2636" s="11"/>
      <c r="J2636" s="634">
        <f>ROUND(I2636*H2636,0)</f>
        <v>0</v>
      </c>
      <c r="K2636" s="631" t="s">
        <v>203</v>
      </c>
      <c r="L2636" s="635"/>
      <c r="M2636" s="636" t="s">
        <v>5</v>
      </c>
      <c r="N2636" s="637" t="s">
        <v>53</v>
      </c>
      <c r="O2636" s="494"/>
      <c r="P2636" s="580">
        <f>O2636*H2636</f>
        <v>0</v>
      </c>
      <c r="Q2636" s="580">
        <v>2.9999999999999997E-4</v>
      </c>
      <c r="R2636" s="580">
        <f>Q2636*H2636</f>
        <v>0.2275296</v>
      </c>
      <c r="S2636" s="580">
        <v>0</v>
      </c>
      <c r="T2636" s="581">
        <f>S2636*H2636</f>
        <v>0</v>
      </c>
      <c r="AR2636" s="482" t="s">
        <v>779</v>
      </c>
      <c r="AT2636" s="482" t="s">
        <v>1907</v>
      </c>
      <c r="AU2636" s="482" t="s">
        <v>89</v>
      </c>
      <c r="AY2636" s="482" t="s">
        <v>197</v>
      </c>
      <c r="BE2636" s="582">
        <f>IF(N2636="základní",J2636,0)</f>
        <v>0</v>
      </c>
      <c r="BF2636" s="582">
        <f>IF(N2636="snížená",J2636,0)</f>
        <v>0</v>
      </c>
      <c r="BG2636" s="582">
        <f>IF(N2636="zákl. přenesená",J2636,0)</f>
        <v>0</v>
      </c>
      <c r="BH2636" s="582">
        <f>IF(N2636="sníž. přenesená",J2636,0)</f>
        <v>0</v>
      </c>
      <c r="BI2636" s="582">
        <f>IF(N2636="nulová",J2636,0)</f>
        <v>0</v>
      </c>
      <c r="BJ2636" s="482" t="s">
        <v>11</v>
      </c>
      <c r="BK2636" s="582">
        <f>ROUND(I2636*H2636,0)</f>
        <v>0</v>
      </c>
      <c r="BL2636" s="482" t="s">
        <v>374</v>
      </c>
      <c r="BM2636" s="482" t="s">
        <v>3446</v>
      </c>
    </row>
    <row r="2637" spans="2:65" s="492" customFormat="1" ht="40.5">
      <c r="B2637" s="493"/>
      <c r="D2637" s="594" t="s">
        <v>2337</v>
      </c>
      <c r="F2637" s="595" t="s">
        <v>3447</v>
      </c>
      <c r="L2637" s="493"/>
      <c r="M2637" s="596"/>
      <c r="N2637" s="494"/>
      <c r="O2637" s="494"/>
      <c r="P2637" s="494"/>
      <c r="Q2637" s="494"/>
      <c r="R2637" s="494"/>
      <c r="S2637" s="494"/>
      <c r="T2637" s="597"/>
      <c r="AT2637" s="482" t="s">
        <v>2337</v>
      </c>
      <c r="AU2637" s="482" t="s">
        <v>89</v>
      </c>
    </row>
    <row r="2638" spans="2:65" s="606" customFormat="1">
      <c r="B2638" s="605"/>
      <c r="D2638" s="594" t="s">
        <v>205</v>
      </c>
      <c r="F2638" s="608" t="s">
        <v>3448</v>
      </c>
      <c r="H2638" s="609">
        <v>758.43200000000002</v>
      </c>
      <c r="L2638" s="605"/>
      <c r="M2638" s="610"/>
      <c r="N2638" s="611"/>
      <c r="O2638" s="611"/>
      <c r="P2638" s="611"/>
      <c r="Q2638" s="611"/>
      <c r="R2638" s="611"/>
      <c r="S2638" s="611"/>
      <c r="T2638" s="612"/>
      <c r="AT2638" s="607" t="s">
        <v>205</v>
      </c>
      <c r="AU2638" s="607" t="s">
        <v>89</v>
      </c>
      <c r="AV2638" s="606" t="s">
        <v>89</v>
      </c>
      <c r="AW2638" s="606" t="s">
        <v>6</v>
      </c>
      <c r="AX2638" s="606" t="s">
        <v>11</v>
      </c>
      <c r="AY2638" s="607" t="s">
        <v>197</v>
      </c>
    </row>
    <row r="2639" spans="2:65" s="492" customFormat="1" ht="25.5" customHeight="1">
      <c r="B2639" s="493"/>
      <c r="C2639" s="572" t="s">
        <v>3449</v>
      </c>
      <c r="D2639" s="572" t="s">
        <v>199</v>
      </c>
      <c r="E2639" s="573" t="s">
        <v>3450</v>
      </c>
      <c r="F2639" s="574" t="s">
        <v>3451</v>
      </c>
      <c r="G2639" s="575" t="s">
        <v>290</v>
      </c>
      <c r="H2639" s="576">
        <v>1402.6279999999999</v>
      </c>
      <c r="I2639" s="7"/>
      <c r="J2639" s="577">
        <f>ROUND(I2639*H2639,0)</f>
        <v>0</v>
      </c>
      <c r="K2639" s="574" t="s">
        <v>203</v>
      </c>
      <c r="L2639" s="493"/>
      <c r="M2639" s="578" t="s">
        <v>5</v>
      </c>
      <c r="N2639" s="579" t="s">
        <v>53</v>
      </c>
      <c r="O2639" s="494"/>
      <c r="P2639" s="580">
        <f>O2639*H2639</f>
        <v>0</v>
      </c>
      <c r="Q2639" s="580">
        <v>4.0000000000000002E-4</v>
      </c>
      <c r="R2639" s="580">
        <f>Q2639*H2639</f>
        <v>0.56105119999999997</v>
      </c>
      <c r="S2639" s="580">
        <v>0</v>
      </c>
      <c r="T2639" s="581">
        <f>S2639*H2639</f>
        <v>0</v>
      </c>
      <c r="AR2639" s="482" t="s">
        <v>374</v>
      </c>
      <c r="AT2639" s="482" t="s">
        <v>199</v>
      </c>
      <c r="AU2639" s="482" t="s">
        <v>89</v>
      </c>
      <c r="AY2639" s="482" t="s">
        <v>197</v>
      </c>
      <c r="BE2639" s="582">
        <f>IF(N2639="základní",J2639,0)</f>
        <v>0</v>
      </c>
      <c r="BF2639" s="582">
        <f>IF(N2639="snížená",J2639,0)</f>
        <v>0</v>
      </c>
      <c r="BG2639" s="582">
        <f>IF(N2639="zákl. přenesená",J2639,0)</f>
        <v>0</v>
      </c>
      <c r="BH2639" s="582">
        <f>IF(N2639="sníž. přenesená",J2639,0)</f>
        <v>0</v>
      </c>
      <c r="BI2639" s="582">
        <f>IF(N2639="nulová",J2639,0)</f>
        <v>0</v>
      </c>
      <c r="BJ2639" s="482" t="s">
        <v>11</v>
      </c>
      <c r="BK2639" s="582">
        <f>ROUND(I2639*H2639,0)</f>
        <v>0</v>
      </c>
      <c r="BL2639" s="482" t="s">
        <v>374</v>
      </c>
      <c r="BM2639" s="482" t="s">
        <v>3452</v>
      </c>
    </row>
    <row r="2640" spans="2:65" s="599" customFormat="1">
      <c r="B2640" s="598"/>
      <c r="D2640" s="594" t="s">
        <v>205</v>
      </c>
      <c r="E2640" s="600" t="s">
        <v>5</v>
      </c>
      <c r="F2640" s="601" t="s">
        <v>3422</v>
      </c>
      <c r="H2640" s="600" t="s">
        <v>5</v>
      </c>
      <c r="L2640" s="598"/>
      <c r="M2640" s="602"/>
      <c r="N2640" s="603"/>
      <c r="O2640" s="603"/>
      <c r="P2640" s="603"/>
      <c r="Q2640" s="603"/>
      <c r="R2640" s="603"/>
      <c r="S2640" s="603"/>
      <c r="T2640" s="604"/>
      <c r="AT2640" s="600" t="s">
        <v>205</v>
      </c>
      <c r="AU2640" s="600" t="s">
        <v>89</v>
      </c>
      <c r="AV2640" s="599" t="s">
        <v>11</v>
      </c>
      <c r="AW2640" s="599" t="s">
        <v>43</v>
      </c>
      <c r="AX2640" s="599" t="s">
        <v>82</v>
      </c>
      <c r="AY2640" s="600" t="s">
        <v>197</v>
      </c>
    </row>
    <row r="2641" spans="2:65" s="606" customFormat="1">
      <c r="B2641" s="605"/>
      <c r="D2641" s="594" t="s">
        <v>205</v>
      </c>
      <c r="E2641" s="607" t="s">
        <v>5</v>
      </c>
      <c r="F2641" s="608" t="s">
        <v>3453</v>
      </c>
      <c r="H2641" s="609">
        <v>782.24</v>
      </c>
      <c r="L2641" s="605"/>
      <c r="M2641" s="610"/>
      <c r="N2641" s="611"/>
      <c r="O2641" s="611"/>
      <c r="P2641" s="611"/>
      <c r="Q2641" s="611"/>
      <c r="R2641" s="611"/>
      <c r="S2641" s="611"/>
      <c r="T2641" s="612"/>
      <c r="AT2641" s="607" t="s">
        <v>205</v>
      </c>
      <c r="AU2641" s="607" t="s">
        <v>89</v>
      </c>
      <c r="AV2641" s="606" t="s">
        <v>89</v>
      </c>
      <c r="AW2641" s="606" t="s">
        <v>43</v>
      </c>
      <c r="AX2641" s="606" t="s">
        <v>82</v>
      </c>
      <c r="AY2641" s="607" t="s">
        <v>197</v>
      </c>
    </row>
    <row r="2642" spans="2:65" s="622" customFormat="1">
      <c r="B2642" s="621"/>
      <c r="D2642" s="594" t="s">
        <v>205</v>
      </c>
      <c r="E2642" s="623" t="s">
        <v>5</v>
      </c>
      <c r="F2642" s="624" t="s">
        <v>222</v>
      </c>
      <c r="H2642" s="625">
        <v>782.24</v>
      </c>
      <c r="L2642" s="621"/>
      <c r="M2642" s="626"/>
      <c r="N2642" s="627"/>
      <c r="O2642" s="627"/>
      <c r="P2642" s="627"/>
      <c r="Q2642" s="627"/>
      <c r="R2642" s="627"/>
      <c r="S2642" s="627"/>
      <c r="T2642" s="628"/>
      <c r="AT2642" s="623" t="s">
        <v>205</v>
      </c>
      <c r="AU2642" s="623" t="s">
        <v>89</v>
      </c>
      <c r="AV2642" s="622" t="s">
        <v>114</v>
      </c>
      <c r="AW2642" s="622" t="s">
        <v>43</v>
      </c>
      <c r="AX2642" s="622" t="s">
        <v>82</v>
      </c>
      <c r="AY2642" s="623" t="s">
        <v>197</v>
      </c>
    </row>
    <row r="2643" spans="2:65" s="599" customFormat="1">
      <c r="B2643" s="598"/>
      <c r="D2643" s="594" t="s">
        <v>205</v>
      </c>
      <c r="E2643" s="600" t="s">
        <v>5</v>
      </c>
      <c r="F2643" s="601" t="s">
        <v>2103</v>
      </c>
      <c r="H2643" s="600" t="s">
        <v>5</v>
      </c>
      <c r="L2643" s="598"/>
      <c r="M2643" s="602"/>
      <c r="N2643" s="603"/>
      <c r="O2643" s="603"/>
      <c r="P2643" s="603"/>
      <c r="Q2643" s="603"/>
      <c r="R2643" s="603"/>
      <c r="S2643" s="603"/>
      <c r="T2643" s="604"/>
      <c r="AT2643" s="600" t="s">
        <v>205</v>
      </c>
      <c r="AU2643" s="600" t="s">
        <v>89</v>
      </c>
      <c r="AV2643" s="599" t="s">
        <v>11</v>
      </c>
      <c r="AW2643" s="599" t="s">
        <v>43</v>
      </c>
      <c r="AX2643" s="599" t="s">
        <v>82</v>
      </c>
      <c r="AY2643" s="600" t="s">
        <v>197</v>
      </c>
    </row>
    <row r="2644" spans="2:65" s="599" customFormat="1">
      <c r="B2644" s="598"/>
      <c r="D2644" s="594" t="s">
        <v>205</v>
      </c>
      <c r="E2644" s="600" t="s">
        <v>5</v>
      </c>
      <c r="F2644" s="601" t="s">
        <v>3131</v>
      </c>
      <c r="H2644" s="600" t="s">
        <v>5</v>
      </c>
      <c r="L2644" s="598"/>
      <c r="M2644" s="602"/>
      <c r="N2644" s="603"/>
      <c r="O2644" s="603"/>
      <c r="P2644" s="603"/>
      <c r="Q2644" s="603"/>
      <c r="R2644" s="603"/>
      <c r="S2644" s="603"/>
      <c r="T2644" s="604"/>
      <c r="AT2644" s="600" t="s">
        <v>205</v>
      </c>
      <c r="AU2644" s="600" t="s">
        <v>89</v>
      </c>
      <c r="AV2644" s="599" t="s">
        <v>11</v>
      </c>
      <c r="AW2644" s="599" t="s">
        <v>43</v>
      </c>
      <c r="AX2644" s="599" t="s">
        <v>82</v>
      </c>
      <c r="AY2644" s="600" t="s">
        <v>197</v>
      </c>
    </row>
    <row r="2645" spans="2:65" s="599" customFormat="1">
      <c r="B2645" s="598"/>
      <c r="D2645" s="594" t="s">
        <v>205</v>
      </c>
      <c r="E2645" s="600" t="s">
        <v>5</v>
      </c>
      <c r="F2645" s="601" t="s">
        <v>1978</v>
      </c>
      <c r="H2645" s="600" t="s">
        <v>5</v>
      </c>
      <c r="L2645" s="598"/>
      <c r="M2645" s="602"/>
      <c r="N2645" s="603"/>
      <c r="O2645" s="603"/>
      <c r="P2645" s="603"/>
      <c r="Q2645" s="603"/>
      <c r="R2645" s="603"/>
      <c r="S2645" s="603"/>
      <c r="T2645" s="604"/>
      <c r="AT2645" s="600" t="s">
        <v>205</v>
      </c>
      <c r="AU2645" s="600" t="s">
        <v>89</v>
      </c>
      <c r="AV2645" s="599" t="s">
        <v>11</v>
      </c>
      <c r="AW2645" s="599" t="s">
        <v>43</v>
      </c>
      <c r="AX2645" s="599" t="s">
        <v>82</v>
      </c>
      <c r="AY2645" s="600" t="s">
        <v>197</v>
      </c>
    </row>
    <row r="2646" spans="2:65" s="606" customFormat="1">
      <c r="B2646" s="605"/>
      <c r="D2646" s="594" t="s">
        <v>205</v>
      </c>
      <c r="E2646" s="607" t="s">
        <v>5</v>
      </c>
      <c r="F2646" s="608" t="s">
        <v>3454</v>
      </c>
      <c r="H2646" s="609">
        <v>34.503</v>
      </c>
      <c r="L2646" s="605"/>
      <c r="M2646" s="610"/>
      <c r="N2646" s="611"/>
      <c r="O2646" s="611"/>
      <c r="P2646" s="611"/>
      <c r="Q2646" s="611"/>
      <c r="R2646" s="611"/>
      <c r="S2646" s="611"/>
      <c r="T2646" s="612"/>
      <c r="AT2646" s="607" t="s">
        <v>205</v>
      </c>
      <c r="AU2646" s="607" t="s">
        <v>89</v>
      </c>
      <c r="AV2646" s="606" t="s">
        <v>89</v>
      </c>
      <c r="AW2646" s="606" t="s">
        <v>43</v>
      </c>
      <c r="AX2646" s="606" t="s">
        <v>82</v>
      </c>
      <c r="AY2646" s="607" t="s">
        <v>197</v>
      </c>
    </row>
    <row r="2647" spans="2:65" s="606" customFormat="1">
      <c r="B2647" s="605"/>
      <c r="D2647" s="594" t="s">
        <v>205</v>
      </c>
      <c r="E2647" s="607" t="s">
        <v>5</v>
      </c>
      <c r="F2647" s="608" t="s">
        <v>3455</v>
      </c>
      <c r="H2647" s="609">
        <v>85.887</v>
      </c>
      <c r="L2647" s="605"/>
      <c r="M2647" s="610"/>
      <c r="N2647" s="611"/>
      <c r="O2647" s="611"/>
      <c r="P2647" s="611"/>
      <c r="Q2647" s="611"/>
      <c r="R2647" s="611"/>
      <c r="S2647" s="611"/>
      <c r="T2647" s="612"/>
      <c r="AT2647" s="607" t="s">
        <v>205</v>
      </c>
      <c r="AU2647" s="607" t="s">
        <v>89</v>
      </c>
      <c r="AV2647" s="606" t="s">
        <v>89</v>
      </c>
      <c r="AW2647" s="606" t="s">
        <v>43</v>
      </c>
      <c r="AX2647" s="606" t="s">
        <v>82</v>
      </c>
      <c r="AY2647" s="607" t="s">
        <v>197</v>
      </c>
    </row>
    <row r="2648" spans="2:65" s="599" customFormat="1">
      <c r="B2648" s="598"/>
      <c r="D2648" s="594" t="s">
        <v>205</v>
      </c>
      <c r="E2648" s="600" t="s">
        <v>5</v>
      </c>
      <c r="F2648" s="601" t="s">
        <v>1984</v>
      </c>
      <c r="H2648" s="600" t="s">
        <v>5</v>
      </c>
      <c r="L2648" s="598"/>
      <c r="M2648" s="602"/>
      <c r="N2648" s="603"/>
      <c r="O2648" s="603"/>
      <c r="P2648" s="603"/>
      <c r="Q2648" s="603"/>
      <c r="R2648" s="603"/>
      <c r="S2648" s="603"/>
      <c r="T2648" s="604"/>
      <c r="AT2648" s="600" t="s">
        <v>205</v>
      </c>
      <c r="AU2648" s="600" t="s">
        <v>89</v>
      </c>
      <c r="AV2648" s="599" t="s">
        <v>11</v>
      </c>
      <c r="AW2648" s="599" t="s">
        <v>43</v>
      </c>
      <c r="AX2648" s="599" t="s">
        <v>82</v>
      </c>
      <c r="AY2648" s="600" t="s">
        <v>197</v>
      </c>
    </row>
    <row r="2649" spans="2:65" s="606" customFormat="1">
      <c r="B2649" s="605"/>
      <c r="D2649" s="594" t="s">
        <v>205</v>
      </c>
      <c r="E2649" s="607" t="s">
        <v>5</v>
      </c>
      <c r="F2649" s="608" t="s">
        <v>3456</v>
      </c>
      <c r="H2649" s="609">
        <v>499.99799999999999</v>
      </c>
      <c r="L2649" s="605"/>
      <c r="M2649" s="610"/>
      <c r="N2649" s="611"/>
      <c r="O2649" s="611"/>
      <c r="P2649" s="611"/>
      <c r="Q2649" s="611"/>
      <c r="R2649" s="611"/>
      <c r="S2649" s="611"/>
      <c r="T2649" s="612"/>
      <c r="AT2649" s="607" t="s">
        <v>205</v>
      </c>
      <c r="AU2649" s="607" t="s">
        <v>89</v>
      </c>
      <c r="AV2649" s="606" t="s">
        <v>89</v>
      </c>
      <c r="AW2649" s="606" t="s">
        <v>43</v>
      </c>
      <c r="AX2649" s="606" t="s">
        <v>82</v>
      </c>
      <c r="AY2649" s="607" t="s">
        <v>197</v>
      </c>
    </row>
    <row r="2650" spans="2:65" s="622" customFormat="1">
      <c r="B2650" s="621"/>
      <c r="D2650" s="594" t="s">
        <v>205</v>
      </c>
      <c r="E2650" s="623" t="s">
        <v>5</v>
      </c>
      <c r="F2650" s="624" t="s">
        <v>3135</v>
      </c>
      <c r="H2650" s="625">
        <v>620.38800000000003</v>
      </c>
      <c r="L2650" s="621"/>
      <c r="M2650" s="626"/>
      <c r="N2650" s="627"/>
      <c r="O2650" s="627"/>
      <c r="P2650" s="627"/>
      <c r="Q2650" s="627"/>
      <c r="R2650" s="627"/>
      <c r="S2650" s="627"/>
      <c r="T2650" s="628"/>
      <c r="AT2650" s="623" t="s">
        <v>205</v>
      </c>
      <c r="AU2650" s="623" t="s">
        <v>89</v>
      </c>
      <c r="AV2650" s="622" t="s">
        <v>114</v>
      </c>
      <c r="AW2650" s="622" t="s">
        <v>43</v>
      </c>
      <c r="AX2650" s="622" t="s">
        <v>82</v>
      </c>
      <c r="AY2650" s="623" t="s">
        <v>197</v>
      </c>
    </row>
    <row r="2651" spans="2:65" s="614" customFormat="1">
      <c r="B2651" s="613"/>
      <c r="D2651" s="594" t="s">
        <v>205</v>
      </c>
      <c r="E2651" s="615" t="s">
        <v>5</v>
      </c>
      <c r="F2651" s="616" t="s">
        <v>210</v>
      </c>
      <c r="H2651" s="617">
        <v>1402.6279999999999</v>
      </c>
      <c r="L2651" s="613"/>
      <c r="M2651" s="618"/>
      <c r="N2651" s="619"/>
      <c r="O2651" s="619"/>
      <c r="P2651" s="619"/>
      <c r="Q2651" s="619"/>
      <c r="R2651" s="619"/>
      <c r="S2651" s="619"/>
      <c r="T2651" s="620"/>
      <c r="AT2651" s="615" t="s">
        <v>205</v>
      </c>
      <c r="AU2651" s="615" t="s">
        <v>89</v>
      </c>
      <c r="AV2651" s="614" t="s">
        <v>129</v>
      </c>
      <c r="AW2651" s="614" t="s">
        <v>43</v>
      </c>
      <c r="AX2651" s="614" t="s">
        <v>11</v>
      </c>
      <c r="AY2651" s="615" t="s">
        <v>197</v>
      </c>
    </row>
    <row r="2652" spans="2:65" s="492" customFormat="1" ht="25.5" customHeight="1">
      <c r="B2652" s="493"/>
      <c r="C2652" s="629" t="s">
        <v>3457</v>
      </c>
      <c r="D2652" s="629" t="s">
        <v>1907</v>
      </c>
      <c r="E2652" s="630" t="s">
        <v>3458</v>
      </c>
      <c r="F2652" s="631" t="s">
        <v>3459</v>
      </c>
      <c r="G2652" s="632" t="s">
        <v>290</v>
      </c>
      <c r="H2652" s="633">
        <v>806.51199999999994</v>
      </c>
      <c r="I2652" s="11"/>
      <c r="J2652" s="634">
        <f>ROUND(I2652*H2652,0)</f>
        <v>0</v>
      </c>
      <c r="K2652" s="631" t="s">
        <v>203</v>
      </c>
      <c r="L2652" s="635"/>
      <c r="M2652" s="636" t="s">
        <v>5</v>
      </c>
      <c r="N2652" s="637" t="s">
        <v>53</v>
      </c>
      <c r="O2652" s="494"/>
      <c r="P2652" s="580">
        <f>O2652*H2652</f>
        <v>0</v>
      </c>
      <c r="Q2652" s="580">
        <v>4.8999999999999998E-3</v>
      </c>
      <c r="R2652" s="580">
        <f>Q2652*H2652</f>
        <v>3.9519087999999996</v>
      </c>
      <c r="S2652" s="580">
        <v>0</v>
      </c>
      <c r="T2652" s="581">
        <f>S2652*H2652</f>
        <v>0</v>
      </c>
      <c r="AR2652" s="482" t="s">
        <v>779</v>
      </c>
      <c r="AT2652" s="482" t="s">
        <v>1907</v>
      </c>
      <c r="AU2652" s="482" t="s">
        <v>89</v>
      </c>
      <c r="AY2652" s="482" t="s">
        <v>197</v>
      </c>
      <c r="BE2652" s="582">
        <f>IF(N2652="základní",J2652,0)</f>
        <v>0</v>
      </c>
      <c r="BF2652" s="582">
        <f>IF(N2652="snížená",J2652,0)</f>
        <v>0</v>
      </c>
      <c r="BG2652" s="582">
        <f>IF(N2652="zákl. přenesená",J2652,0)</f>
        <v>0</v>
      </c>
      <c r="BH2652" s="582">
        <f>IF(N2652="sníž. přenesená",J2652,0)</f>
        <v>0</v>
      </c>
      <c r="BI2652" s="582">
        <f>IF(N2652="nulová",J2652,0)</f>
        <v>0</v>
      </c>
      <c r="BJ2652" s="482" t="s">
        <v>11</v>
      </c>
      <c r="BK2652" s="582">
        <f>ROUND(I2652*H2652,0)</f>
        <v>0</v>
      </c>
      <c r="BL2652" s="482" t="s">
        <v>374</v>
      </c>
      <c r="BM2652" s="482" t="s">
        <v>3460</v>
      </c>
    </row>
    <row r="2653" spans="2:65" s="606" customFormat="1">
      <c r="B2653" s="605"/>
      <c r="D2653" s="594" t="s">
        <v>205</v>
      </c>
      <c r="F2653" s="608" t="s">
        <v>3461</v>
      </c>
      <c r="H2653" s="609">
        <v>806.51199999999994</v>
      </c>
      <c r="L2653" s="605"/>
      <c r="M2653" s="610"/>
      <c r="N2653" s="611"/>
      <c r="O2653" s="611"/>
      <c r="P2653" s="611"/>
      <c r="Q2653" s="611"/>
      <c r="R2653" s="611"/>
      <c r="S2653" s="611"/>
      <c r="T2653" s="612"/>
      <c r="AT2653" s="607" t="s">
        <v>205</v>
      </c>
      <c r="AU2653" s="607" t="s">
        <v>89</v>
      </c>
      <c r="AV2653" s="606" t="s">
        <v>89</v>
      </c>
      <c r="AW2653" s="606" t="s">
        <v>6</v>
      </c>
      <c r="AX2653" s="606" t="s">
        <v>11</v>
      </c>
      <c r="AY2653" s="607" t="s">
        <v>197</v>
      </c>
    </row>
    <row r="2654" spans="2:65" s="492" customFormat="1" ht="16.5" customHeight="1">
      <c r="B2654" s="493"/>
      <c r="C2654" s="629" t="s">
        <v>3462</v>
      </c>
      <c r="D2654" s="629" t="s">
        <v>1907</v>
      </c>
      <c r="E2654" s="630" t="s">
        <v>3463</v>
      </c>
      <c r="F2654" s="631" t="s">
        <v>3464</v>
      </c>
      <c r="G2654" s="632" t="s">
        <v>290</v>
      </c>
      <c r="H2654" s="633">
        <v>806.51199999999994</v>
      </c>
      <c r="I2654" s="11"/>
      <c r="J2654" s="634">
        <f>ROUND(I2654*H2654,0)</f>
        <v>0</v>
      </c>
      <c r="K2654" s="631" t="s">
        <v>203</v>
      </c>
      <c r="L2654" s="635"/>
      <c r="M2654" s="636" t="s">
        <v>5</v>
      </c>
      <c r="N2654" s="637" t="s">
        <v>53</v>
      </c>
      <c r="O2654" s="494"/>
      <c r="P2654" s="580">
        <f>O2654*H2654</f>
        <v>0</v>
      </c>
      <c r="Q2654" s="580">
        <v>5.0000000000000001E-3</v>
      </c>
      <c r="R2654" s="580">
        <f>Q2654*H2654</f>
        <v>4.0325600000000001</v>
      </c>
      <c r="S2654" s="580">
        <v>0</v>
      </c>
      <c r="T2654" s="581">
        <f>S2654*H2654</f>
        <v>0</v>
      </c>
      <c r="AR2654" s="482" t="s">
        <v>779</v>
      </c>
      <c r="AT2654" s="482" t="s">
        <v>1907</v>
      </c>
      <c r="AU2654" s="482" t="s">
        <v>89</v>
      </c>
      <c r="AY2654" s="482" t="s">
        <v>197</v>
      </c>
      <c r="BE2654" s="582">
        <f>IF(N2654="základní",J2654,0)</f>
        <v>0</v>
      </c>
      <c r="BF2654" s="582">
        <f>IF(N2654="snížená",J2654,0)</f>
        <v>0</v>
      </c>
      <c r="BG2654" s="582">
        <f>IF(N2654="zákl. přenesená",J2654,0)</f>
        <v>0</v>
      </c>
      <c r="BH2654" s="582">
        <f>IF(N2654="sníž. přenesená",J2654,0)</f>
        <v>0</v>
      </c>
      <c r="BI2654" s="582">
        <f>IF(N2654="nulová",J2654,0)</f>
        <v>0</v>
      </c>
      <c r="BJ2654" s="482" t="s">
        <v>11</v>
      </c>
      <c r="BK2654" s="582">
        <f>ROUND(I2654*H2654,0)</f>
        <v>0</v>
      </c>
      <c r="BL2654" s="482" t="s">
        <v>374</v>
      </c>
      <c r="BM2654" s="482" t="s">
        <v>3465</v>
      </c>
    </row>
    <row r="2655" spans="2:65" s="606" customFormat="1">
      <c r="B2655" s="605"/>
      <c r="D2655" s="594" t="s">
        <v>205</v>
      </c>
      <c r="F2655" s="608" t="s">
        <v>3461</v>
      </c>
      <c r="H2655" s="609">
        <v>806.51199999999994</v>
      </c>
      <c r="L2655" s="605"/>
      <c r="M2655" s="610"/>
      <c r="N2655" s="611"/>
      <c r="O2655" s="611"/>
      <c r="P2655" s="611"/>
      <c r="Q2655" s="611"/>
      <c r="R2655" s="611"/>
      <c r="S2655" s="611"/>
      <c r="T2655" s="612"/>
      <c r="AT2655" s="607" t="s">
        <v>205</v>
      </c>
      <c r="AU2655" s="607" t="s">
        <v>89</v>
      </c>
      <c r="AV2655" s="606" t="s">
        <v>89</v>
      </c>
      <c r="AW2655" s="606" t="s">
        <v>6</v>
      </c>
      <c r="AX2655" s="606" t="s">
        <v>11</v>
      </c>
      <c r="AY2655" s="607" t="s">
        <v>197</v>
      </c>
    </row>
    <row r="2656" spans="2:65" s="492" customFormat="1" ht="25.5" customHeight="1">
      <c r="B2656" s="493"/>
      <c r="C2656" s="572" t="s">
        <v>3466</v>
      </c>
      <c r="D2656" s="572" t="s">
        <v>199</v>
      </c>
      <c r="E2656" s="573" t="s">
        <v>3467</v>
      </c>
      <c r="F2656" s="574" t="s">
        <v>3468</v>
      </c>
      <c r="G2656" s="575" t="s">
        <v>290</v>
      </c>
      <c r="H2656" s="576">
        <v>159.42500000000001</v>
      </c>
      <c r="I2656" s="7"/>
      <c r="J2656" s="577">
        <f>ROUND(I2656*H2656,0)</f>
        <v>0</v>
      </c>
      <c r="K2656" s="574" t="s">
        <v>203</v>
      </c>
      <c r="L2656" s="493"/>
      <c r="M2656" s="578" t="s">
        <v>5</v>
      </c>
      <c r="N2656" s="579" t="s">
        <v>53</v>
      </c>
      <c r="O2656" s="494"/>
      <c r="P2656" s="580">
        <f>O2656*H2656</f>
        <v>0</v>
      </c>
      <c r="Q2656" s="580">
        <v>4.0000000000000002E-4</v>
      </c>
      <c r="R2656" s="580">
        <f>Q2656*H2656</f>
        <v>6.3770000000000007E-2</v>
      </c>
      <c r="S2656" s="580">
        <v>0</v>
      </c>
      <c r="T2656" s="581">
        <f>S2656*H2656</f>
        <v>0</v>
      </c>
      <c r="AR2656" s="482" t="s">
        <v>374</v>
      </c>
      <c r="AT2656" s="482" t="s">
        <v>199</v>
      </c>
      <c r="AU2656" s="482" t="s">
        <v>89</v>
      </c>
      <c r="AY2656" s="482" t="s">
        <v>197</v>
      </c>
      <c r="BE2656" s="582">
        <f>IF(N2656="základní",J2656,0)</f>
        <v>0</v>
      </c>
      <c r="BF2656" s="582">
        <f>IF(N2656="snížená",J2656,0)</f>
        <v>0</v>
      </c>
      <c r="BG2656" s="582">
        <f>IF(N2656="zákl. přenesená",J2656,0)</f>
        <v>0</v>
      </c>
      <c r="BH2656" s="582">
        <f>IF(N2656="sníž. přenesená",J2656,0)</f>
        <v>0</v>
      </c>
      <c r="BI2656" s="582">
        <f>IF(N2656="nulová",J2656,0)</f>
        <v>0</v>
      </c>
      <c r="BJ2656" s="482" t="s">
        <v>11</v>
      </c>
      <c r="BK2656" s="582">
        <f>ROUND(I2656*H2656,0)</f>
        <v>0</v>
      </c>
      <c r="BL2656" s="482" t="s">
        <v>374</v>
      </c>
      <c r="BM2656" s="482" t="s">
        <v>3469</v>
      </c>
    </row>
    <row r="2657" spans="2:65" s="599" customFormat="1">
      <c r="B2657" s="598"/>
      <c r="D2657" s="594" t="s">
        <v>205</v>
      </c>
      <c r="E2657" s="600" t="s">
        <v>5</v>
      </c>
      <c r="F2657" s="601" t="s">
        <v>215</v>
      </c>
      <c r="H2657" s="600" t="s">
        <v>5</v>
      </c>
      <c r="L2657" s="598"/>
      <c r="M2657" s="602"/>
      <c r="N2657" s="603"/>
      <c r="O2657" s="603"/>
      <c r="P2657" s="603"/>
      <c r="Q2657" s="603"/>
      <c r="R2657" s="603"/>
      <c r="S2657" s="603"/>
      <c r="T2657" s="604"/>
      <c r="AT2657" s="600" t="s">
        <v>205</v>
      </c>
      <c r="AU2657" s="600" t="s">
        <v>89</v>
      </c>
      <c r="AV2657" s="599" t="s">
        <v>11</v>
      </c>
      <c r="AW2657" s="599" t="s">
        <v>43</v>
      </c>
      <c r="AX2657" s="599" t="s">
        <v>82</v>
      </c>
      <c r="AY2657" s="600" t="s">
        <v>197</v>
      </c>
    </row>
    <row r="2658" spans="2:65" s="606" customFormat="1">
      <c r="B2658" s="605"/>
      <c r="D2658" s="594" t="s">
        <v>205</v>
      </c>
      <c r="E2658" s="607" t="s">
        <v>5</v>
      </c>
      <c r="F2658" s="608" t="s">
        <v>3470</v>
      </c>
      <c r="H2658" s="609">
        <v>159.42500000000001</v>
      </c>
      <c r="L2658" s="605"/>
      <c r="M2658" s="610"/>
      <c r="N2658" s="611"/>
      <c r="O2658" s="611"/>
      <c r="P2658" s="611"/>
      <c r="Q2658" s="611"/>
      <c r="R2658" s="611"/>
      <c r="S2658" s="611"/>
      <c r="T2658" s="612"/>
      <c r="AT2658" s="607" t="s">
        <v>205</v>
      </c>
      <c r="AU2658" s="607" t="s">
        <v>89</v>
      </c>
      <c r="AV2658" s="606" t="s">
        <v>89</v>
      </c>
      <c r="AW2658" s="606" t="s">
        <v>43</v>
      </c>
      <c r="AX2658" s="606" t="s">
        <v>82</v>
      </c>
      <c r="AY2658" s="607" t="s">
        <v>197</v>
      </c>
    </row>
    <row r="2659" spans="2:65" s="622" customFormat="1">
      <c r="B2659" s="621"/>
      <c r="D2659" s="594" t="s">
        <v>205</v>
      </c>
      <c r="E2659" s="623" t="s">
        <v>5</v>
      </c>
      <c r="F2659" s="624" t="s">
        <v>222</v>
      </c>
      <c r="H2659" s="625">
        <v>159.42500000000001</v>
      </c>
      <c r="L2659" s="621"/>
      <c r="M2659" s="626"/>
      <c r="N2659" s="627"/>
      <c r="O2659" s="627"/>
      <c r="P2659" s="627"/>
      <c r="Q2659" s="627"/>
      <c r="R2659" s="627"/>
      <c r="S2659" s="627"/>
      <c r="T2659" s="628"/>
      <c r="AT2659" s="623" t="s">
        <v>205</v>
      </c>
      <c r="AU2659" s="623" t="s">
        <v>89</v>
      </c>
      <c r="AV2659" s="622" t="s">
        <v>114</v>
      </c>
      <c r="AW2659" s="622" t="s">
        <v>43</v>
      </c>
      <c r="AX2659" s="622" t="s">
        <v>82</v>
      </c>
      <c r="AY2659" s="623" t="s">
        <v>197</v>
      </c>
    </row>
    <row r="2660" spans="2:65" s="614" customFormat="1">
      <c r="B2660" s="613"/>
      <c r="D2660" s="594" t="s">
        <v>205</v>
      </c>
      <c r="E2660" s="615" t="s">
        <v>5</v>
      </c>
      <c r="F2660" s="616" t="s">
        <v>210</v>
      </c>
      <c r="H2660" s="617">
        <v>159.42500000000001</v>
      </c>
      <c r="L2660" s="613"/>
      <c r="M2660" s="618"/>
      <c r="N2660" s="619"/>
      <c r="O2660" s="619"/>
      <c r="P2660" s="619"/>
      <c r="Q2660" s="619"/>
      <c r="R2660" s="619"/>
      <c r="S2660" s="619"/>
      <c r="T2660" s="620"/>
      <c r="AT2660" s="615" t="s">
        <v>205</v>
      </c>
      <c r="AU2660" s="615" t="s">
        <v>89</v>
      </c>
      <c r="AV2660" s="614" t="s">
        <v>129</v>
      </c>
      <c r="AW2660" s="614" t="s">
        <v>43</v>
      </c>
      <c r="AX2660" s="614" t="s">
        <v>11</v>
      </c>
      <c r="AY2660" s="615" t="s">
        <v>197</v>
      </c>
    </row>
    <row r="2661" spans="2:65" s="492" customFormat="1" ht="25.5" customHeight="1">
      <c r="B2661" s="493"/>
      <c r="C2661" s="629" t="s">
        <v>3471</v>
      </c>
      <c r="D2661" s="629" t="s">
        <v>1907</v>
      </c>
      <c r="E2661" s="630" t="s">
        <v>3458</v>
      </c>
      <c r="F2661" s="631" t="s">
        <v>3459</v>
      </c>
      <c r="G2661" s="632" t="s">
        <v>290</v>
      </c>
      <c r="H2661" s="633">
        <v>95.656000000000006</v>
      </c>
      <c r="I2661" s="11"/>
      <c r="J2661" s="634">
        <f>ROUND(I2661*H2661,0)</f>
        <v>0</v>
      </c>
      <c r="K2661" s="631" t="s">
        <v>203</v>
      </c>
      <c r="L2661" s="635"/>
      <c r="M2661" s="636" t="s">
        <v>5</v>
      </c>
      <c r="N2661" s="637" t="s">
        <v>53</v>
      </c>
      <c r="O2661" s="494"/>
      <c r="P2661" s="580">
        <f>O2661*H2661</f>
        <v>0</v>
      </c>
      <c r="Q2661" s="580">
        <v>4.8999999999999998E-3</v>
      </c>
      <c r="R2661" s="580">
        <f>Q2661*H2661</f>
        <v>0.46871440000000003</v>
      </c>
      <c r="S2661" s="580">
        <v>0</v>
      </c>
      <c r="T2661" s="581">
        <f>S2661*H2661</f>
        <v>0</v>
      </c>
      <c r="AR2661" s="482" t="s">
        <v>779</v>
      </c>
      <c r="AT2661" s="482" t="s">
        <v>1907</v>
      </c>
      <c r="AU2661" s="482" t="s">
        <v>89</v>
      </c>
      <c r="AY2661" s="482" t="s">
        <v>197</v>
      </c>
      <c r="BE2661" s="582">
        <f>IF(N2661="základní",J2661,0)</f>
        <v>0</v>
      </c>
      <c r="BF2661" s="582">
        <f>IF(N2661="snížená",J2661,0)</f>
        <v>0</v>
      </c>
      <c r="BG2661" s="582">
        <f>IF(N2661="zákl. přenesená",J2661,0)</f>
        <v>0</v>
      </c>
      <c r="BH2661" s="582">
        <f>IF(N2661="sníž. přenesená",J2661,0)</f>
        <v>0</v>
      </c>
      <c r="BI2661" s="582">
        <f>IF(N2661="nulová",J2661,0)</f>
        <v>0</v>
      </c>
      <c r="BJ2661" s="482" t="s">
        <v>11</v>
      </c>
      <c r="BK2661" s="582">
        <f>ROUND(I2661*H2661,0)</f>
        <v>0</v>
      </c>
      <c r="BL2661" s="482" t="s">
        <v>374</v>
      </c>
      <c r="BM2661" s="482" t="s">
        <v>3472</v>
      </c>
    </row>
    <row r="2662" spans="2:65" s="606" customFormat="1">
      <c r="B2662" s="605"/>
      <c r="D2662" s="594" t="s">
        <v>205</v>
      </c>
      <c r="F2662" s="608" t="s">
        <v>3473</v>
      </c>
      <c r="H2662" s="609">
        <v>95.656000000000006</v>
      </c>
      <c r="L2662" s="605"/>
      <c r="M2662" s="610"/>
      <c r="N2662" s="611"/>
      <c r="O2662" s="611"/>
      <c r="P2662" s="611"/>
      <c r="Q2662" s="611"/>
      <c r="R2662" s="611"/>
      <c r="S2662" s="611"/>
      <c r="T2662" s="612"/>
      <c r="AT2662" s="607" t="s">
        <v>205</v>
      </c>
      <c r="AU2662" s="607" t="s">
        <v>89</v>
      </c>
      <c r="AV2662" s="606" t="s">
        <v>89</v>
      </c>
      <c r="AW2662" s="606" t="s">
        <v>6</v>
      </c>
      <c r="AX2662" s="606" t="s">
        <v>11</v>
      </c>
      <c r="AY2662" s="607" t="s">
        <v>197</v>
      </c>
    </row>
    <row r="2663" spans="2:65" s="492" customFormat="1" ht="16.5" customHeight="1">
      <c r="B2663" s="493"/>
      <c r="C2663" s="629" t="s">
        <v>3474</v>
      </c>
      <c r="D2663" s="629" t="s">
        <v>1907</v>
      </c>
      <c r="E2663" s="630" t="s">
        <v>3463</v>
      </c>
      <c r="F2663" s="631" t="s">
        <v>3464</v>
      </c>
      <c r="G2663" s="632" t="s">
        <v>290</v>
      </c>
      <c r="H2663" s="633">
        <v>95.656000000000006</v>
      </c>
      <c r="I2663" s="11"/>
      <c r="J2663" s="634">
        <f>ROUND(I2663*H2663,0)</f>
        <v>0</v>
      </c>
      <c r="K2663" s="631" t="s">
        <v>203</v>
      </c>
      <c r="L2663" s="635"/>
      <c r="M2663" s="636" t="s">
        <v>5</v>
      </c>
      <c r="N2663" s="637" t="s">
        <v>53</v>
      </c>
      <c r="O2663" s="494"/>
      <c r="P2663" s="580">
        <f>O2663*H2663</f>
        <v>0</v>
      </c>
      <c r="Q2663" s="580">
        <v>5.0000000000000001E-3</v>
      </c>
      <c r="R2663" s="580">
        <f>Q2663*H2663</f>
        <v>0.47828000000000004</v>
      </c>
      <c r="S2663" s="580">
        <v>0</v>
      </c>
      <c r="T2663" s="581">
        <f>S2663*H2663</f>
        <v>0</v>
      </c>
      <c r="AR2663" s="482" t="s">
        <v>779</v>
      </c>
      <c r="AT2663" s="482" t="s">
        <v>1907</v>
      </c>
      <c r="AU2663" s="482" t="s">
        <v>89</v>
      </c>
      <c r="AY2663" s="482" t="s">
        <v>197</v>
      </c>
      <c r="BE2663" s="582">
        <f>IF(N2663="základní",J2663,0)</f>
        <v>0</v>
      </c>
      <c r="BF2663" s="582">
        <f>IF(N2663="snížená",J2663,0)</f>
        <v>0</v>
      </c>
      <c r="BG2663" s="582">
        <f>IF(N2663="zákl. přenesená",J2663,0)</f>
        <v>0</v>
      </c>
      <c r="BH2663" s="582">
        <f>IF(N2663="sníž. přenesená",J2663,0)</f>
        <v>0</v>
      </c>
      <c r="BI2663" s="582">
        <f>IF(N2663="nulová",J2663,0)</f>
        <v>0</v>
      </c>
      <c r="BJ2663" s="482" t="s">
        <v>11</v>
      </c>
      <c r="BK2663" s="582">
        <f>ROUND(I2663*H2663,0)</f>
        <v>0</v>
      </c>
      <c r="BL2663" s="482" t="s">
        <v>374</v>
      </c>
      <c r="BM2663" s="482" t="s">
        <v>3475</v>
      </c>
    </row>
    <row r="2664" spans="2:65" s="606" customFormat="1">
      <c r="B2664" s="605"/>
      <c r="D2664" s="594" t="s">
        <v>205</v>
      </c>
      <c r="F2664" s="608" t="s">
        <v>3473</v>
      </c>
      <c r="H2664" s="609">
        <v>95.656000000000006</v>
      </c>
      <c r="L2664" s="605"/>
      <c r="M2664" s="610"/>
      <c r="N2664" s="611"/>
      <c r="O2664" s="611"/>
      <c r="P2664" s="611"/>
      <c r="Q2664" s="611"/>
      <c r="R2664" s="611"/>
      <c r="S2664" s="611"/>
      <c r="T2664" s="612"/>
      <c r="AT2664" s="607" t="s">
        <v>205</v>
      </c>
      <c r="AU2664" s="607" t="s">
        <v>89</v>
      </c>
      <c r="AV2664" s="606" t="s">
        <v>89</v>
      </c>
      <c r="AW2664" s="606" t="s">
        <v>6</v>
      </c>
      <c r="AX2664" s="606" t="s">
        <v>11</v>
      </c>
      <c r="AY2664" s="607" t="s">
        <v>197</v>
      </c>
    </row>
    <row r="2665" spans="2:65" s="492" customFormat="1" ht="38.25" customHeight="1">
      <c r="B2665" s="493"/>
      <c r="C2665" s="572" t="s">
        <v>3476</v>
      </c>
      <c r="D2665" s="572" t="s">
        <v>199</v>
      </c>
      <c r="E2665" s="573" t="s">
        <v>3477</v>
      </c>
      <c r="F2665" s="574" t="s">
        <v>3478</v>
      </c>
      <c r="G2665" s="575" t="s">
        <v>271</v>
      </c>
      <c r="H2665" s="576">
        <v>10.022</v>
      </c>
      <c r="I2665" s="7"/>
      <c r="J2665" s="577">
        <f>ROUND(I2665*H2665,0)</f>
        <v>0</v>
      </c>
      <c r="K2665" s="574" t="s">
        <v>203</v>
      </c>
      <c r="L2665" s="493"/>
      <c r="M2665" s="578" t="s">
        <v>5</v>
      </c>
      <c r="N2665" s="579" t="s">
        <v>53</v>
      </c>
      <c r="O2665" s="494"/>
      <c r="P2665" s="580">
        <f>O2665*H2665</f>
        <v>0</v>
      </c>
      <c r="Q2665" s="580">
        <v>0</v>
      </c>
      <c r="R2665" s="580">
        <f>Q2665*H2665</f>
        <v>0</v>
      </c>
      <c r="S2665" s="580">
        <v>0</v>
      </c>
      <c r="T2665" s="581">
        <f>S2665*H2665</f>
        <v>0</v>
      </c>
      <c r="AR2665" s="482" t="s">
        <v>374</v>
      </c>
      <c r="AT2665" s="482" t="s">
        <v>199</v>
      </c>
      <c r="AU2665" s="482" t="s">
        <v>89</v>
      </c>
      <c r="AY2665" s="482" t="s">
        <v>197</v>
      </c>
      <c r="BE2665" s="582">
        <f>IF(N2665="základní",J2665,0)</f>
        <v>0</v>
      </c>
      <c r="BF2665" s="582">
        <f>IF(N2665="snížená",J2665,0)</f>
        <v>0</v>
      </c>
      <c r="BG2665" s="582">
        <f>IF(N2665="zákl. přenesená",J2665,0)</f>
        <v>0</v>
      </c>
      <c r="BH2665" s="582">
        <f>IF(N2665="sníž. přenesená",J2665,0)</f>
        <v>0</v>
      </c>
      <c r="BI2665" s="582">
        <f>IF(N2665="nulová",J2665,0)</f>
        <v>0</v>
      </c>
      <c r="BJ2665" s="482" t="s">
        <v>11</v>
      </c>
      <c r="BK2665" s="582">
        <f>ROUND(I2665*H2665,0)</f>
        <v>0</v>
      </c>
      <c r="BL2665" s="482" t="s">
        <v>374</v>
      </c>
      <c r="BM2665" s="482" t="s">
        <v>3479</v>
      </c>
    </row>
    <row r="2666" spans="2:65" s="560" customFormat="1" ht="29.85" customHeight="1">
      <c r="B2666" s="559"/>
      <c r="D2666" s="561" t="s">
        <v>81</v>
      </c>
      <c r="E2666" s="570" t="s">
        <v>3480</v>
      </c>
      <c r="F2666" s="570" t="s">
        <v>3481</v>
      </c>
      <c r="J2666" s="571">
        <f>BK2666</f>
        <v>0</v>
      </c>
      <c r="L2666" s="559"/>
      <c r="M2666" s="564"/>
      <c r="N2666" s="565"/>
      <c r="O2666" s="565"/>
      <c r="P2666" s="566">
        <f>SUM(P2667:P2726)</f>
        <v>0</v>
      </c>
      <c r="Q2666" s="565"/>
      <c r="R2666" s="566">
        <f>SUM(R2667:R2726)</f>
        <v>16.333738919999998</v>
      </c>
      <c r="S2666" s="565"/>
      <c r="T2666" s="567">
        <f>SUM(T2667:T2726)</f>
        <v>0</v>
      </c>
      <c r="AR2666" s="561" t="s">
        <v>89</v>
      </c>
      <c r="AT2666" s="568" t="s">
        <v>81</v>
      </c>
      <c r="AU2666" s="568" t="s">
        <v>11</v>
      </c>
      <c r="AY2666" s="561" t="s">
        <v>197</v>
      </c>
      <c r="BK2666" s="569">
        <f>SUM(BK2667:BK2726)</f>
        <v>0</v>
      </c>
    </row>
    <row r="2667" spans="2:65" s="492" customFormat="1" ht="25.5" customHeight="1">
      <c r="B2667" s="493"/>
      <c r="C2667" s="572" t="s">
        <v>3482</v>
      </c>
      <c r="D2667" s="572" t="s">
        <v>199</v>
      </c>
      <c r="E2667" s="573" t="s">
        <v>3483</v>
      </c>
      <c r="F2667" s="574" t="s">
        <v>3484</v>
      </c>
      <c r="G2667" s="575" t="s">
        <v>290</v>
      </c>
      <c r="H2667" s="576">
        <v>1646.289</v>
      </c>
      <c r="I2667" s="7"/>
      <c r="J2667" s="577">
        <f>ROUND(I2667*H2667,0)</f>
        <v>0</v>
      </c>
      <c r="K2667" s="574" t="s">
        <v>203</v>
      </c>
      <c r="L2667" s="493"/>
      <c r="M2667" s="578" t="s">
        <v>5</v>
      </c>
      <c r="N2667" s="579" t="s">
        <v>53</v>
      </c>
      <c r="O2667" s="494"/>
      <c r="P2667" s="580">
        <f>O2667*H2667</f>
        <v>0</v>
      </c>
      <c r="Q2667" s="580">
        <v>0</v>
      </c>
      <c r="R2667" s="580">
        <f>Q2667*H2667</f>
        <v>0</v>
      </c>
      <c r="S2667" s="580">
        <v>0</v>
      </c>
      <c r="T2667" s="581">
        <f>S2667*H2667</f>
        <v>0</v>
      </c>
      <c r="AR2667" s="482" t="s">
        <v>374</v>
      </c>
      <c r="AT2667" s="482" t="s">
        <v>199</v>
      </c>
      <c r="AU2667" s="482" t="s">
        <v>89</v>
      </c>
      <c r="AY2667" s="482" t="s">
        <v>197</v>
      </c>
      <c r="BE2667" s="582">
        <f>IF(N2667="základní",J2667,0)</f>
        <v>0</v>
      </c>
      <c r="BF2667" s="582">
        <f>IF(N2667="snížená",J2667,0)</f>
        <v>0</v>
      </c>
      <c r="BG2667" s="582">
        <f>IF(N2667="zákl. přenesená",J2667,0)</f>
        <v>0</v>
      </c>
      <c r="BH2667" s="582">
        <f>IF(N2667="sníž. přenesená",J2667,0)</f>
        <v>0</v>
      </c>
      <c r="BI2667" s="582">
        <f>IF(N2667="nulová",J2667,0)</f>
        <v>0</v>
      </c>
      <c r="BJ2667" s="482" t="s">
        <v>11</v>
      </c>
      <c r="BK2667" s="582">
        <f>ROUND(I2667*H2667,0)</f>
        <v>0</v>
      </c>
      <c r="BL2667" s="482" t="s">
        <v>374</v>
      </c>
      <c r="BM2667" s="482" t="s">
        <v>3485</v>
      </c>
    </row>
    <row r="2668" spans="2:65" s="606" customFormat="1">
      <c r="B2668" s="605"/>
      <c r="D2668" s="594" t="s">
        <v>205</v>
      </c>
      <c r="E2668" s="607" t="s">
        <v>5</v>
      </c>
      <c r="F2668" s="608" t="s">
        <v>3486</v>
      </c>
      <c r="H2668" s="609">
        <v>303.60000000000002</v>
      </c>
      <c r="L2668" s="605"/>
      <c r="M2668" s="610"/>
      <c r="N2668" s="611"/>
      <c r="O2668" s="611"/>
      <c r="P2668" s="611"/>
      <c r="Q2668" s="611"/>
      <c r="R2668" s="611"/>
      <c r="S2668" s="611"/>
      <c r="T2668" s="612"/>
      <c r="AT2668" s="607" t="s">
        <v>205</v>
      </c>
      <c r="AU2668" s="607" t="s">
        <v>89</v>
      </c>
      <c r="AV2668" s="606" t="s">
        <v>89</v>
      </c>
      <c r="AW2668" s="606" t="s">
        <v>43</v>
      </c>
      <c r="AX2668" s="606" t="s">
        <v>82</v>
      </c>
      <c r="AY2668" s="607" t="s">
        <v>197</v>
      </c>
    </row>
    <row r="2669" spans="2:65" s="622" customFormat="1">
      <c r="B2669" s="621"/>
      <c r="D2669" s="594" t="s">
        <v>205</v>
      </c>
      <c r="E2669" s="623" t="s">
        <v>5</v>
      </c>
      <c r="F2669" s="624" t="s">
        <v>2055</v>
      </c>
      <c r="H2669" s="625">
        <v>303.60000000000002</v>
      </c>
      <c r="L2669" s="621"/>
      <c r="M2669" s="626"/>
      <c r="N2669" s="627"/>
      <c r="O2669" s="627"/>
      <c r="P2669" s="627"/>
      <c r="Q2669" s="627"/>
      <c r="R2669" s="627"/>
      <c r="S2669" s="627"/>
      <c r="T2669" s="628"/>
      <c r="AT2669" s="623" t="s">
        <v>205</v>
      </c>
      <c r="AU2669" s="623" t="s">
        <v>89</v>
      </c>
      <c r="AV2669" s="622" t="s">
        <v>114</v>
      </c>
      <c r="AW2669" s="622" t="s">
        <v>43</v>
      </c>
      <c r="AX2669" s="622" t="s">
        <v>82</v>
      </c>
      <c r="AY2669" s="623" t="s">
        <v>197</v>
      </c>
    </row>
    <row r="2670" spans="2:65" s="599" customFormat="1">
      <c r="B2670" s="598"/>
      <c r="D2670" s="594" t="s">
        <v>205</v>
      </c>
      <c r="E2670" s="600" t="s">
        <v>5</v>
      </c>
      <c r="F2670" s="601" t="s">
        <v>3487</v>
      </c>
      <c r="H2670" s="600" t="s">
        <v>5</v>
      </c>
      <c r="L2670" s="598"/>
      <c r="M2670" s="602"/>
      <c r="N2670" s="603"/>
      <c r="O2670" s="603"/>
      <c r="P2670" s="603"/>
      <c r="Q2670" s="603"/>
      <c r="R2670" s="603"/>
      <c r="S2670" s="603"/>
      <c r="T2670" s="604"/>
      <c r="AT2670" s="600" t="s">
        <v>205</v>
      </c>
      <c r="AU2670" s="600" t="s">
        <v>89</v>
      </c>
      <c r="AV2670" s="599" t="s">
        <v>11</v>
      </c>
      <c r="AW2670" s="599" t="s">
        <v>43</v>
      </c>
      <c r="AX2670" s="599" t="s">
        <v>82</v>
      </c>
      <c r="AY2670" s="600" t="s">
        <v>197</v>
      </c>
    </row>
    <row r="2671" spans="2:65" s="599" customFormat="1">
      <c r="B2671" s="598"/>
      <c r="D2671" s="594" t="s">
        <v>205</v>
      </c>
      <c r="E2671" s="600" t="s">
        <v>5</v>
      </c>
      <c r="F2671" s="601" t="s">
        <v>3488</v>
      </c>
      <c r="H2671" s="600" t="s">
        <v>5</v>
      </c>
      <c r="L2671" s="598"/>
      <c r="M2671" s="602"/>
      <c r="N2671" s="603"/>
      <c r="O2671" s="603"/>
      <c r="P2671" s="603"/>
      <c r="Q2671" s="603"/>
      <c r="R2671" s="603"/>
      <c r="S2671" s="603"/>
      <c r="T2671" s="604"/>
      <c r="AT2671" s="600" t="s">
        <v>205</v>
      </c>
      <c r="AU2671" s="600" t="s">
        <v>89</v>
      </c>
      <c r="AV2671" s="599" t="s">
        <v>11</v>
      </c>
      <c r="AW2671" s="599" t="s">
        <v>43</v>
      </c>
      <c r="AX2671" s="599" t="s">
        <v>82</v>
      </c>
      <c r="AY2671" s="600" t="s">
        <v>197</v>
      </c>
    </row>
    <row r="2672" spans="2:65" s="606" customFormat="1">
      <c r="B2672" s="605"/>
      <c r="D2672" s="594" t="s">
        <v>205</v>
      </c>
      <c r="E2672" s="607" t="s">
        <v>5</v>
      </c>
      <c r="F2672" s="608" t="s">
        <v>3489</v>
      </c>
      <c r="H2672" s="609">
        <v>1342.6890000000001</v>
      </c>
      <c r="L2672" s="605"/>
      <c r="M2672" s="610"/>
      <c r="N2672" s="611"/>
      <c r="O2672" s="611"/>
      <c r="P2672" s="611"/>
      <c r="Q2672" s="611"/>
      <c r="R2672" s="611"/>
      <c r="S2672" s="611"/>
      <c r="T2672" s="612"/>
      <c r="AT2672" s="607" t="s">
        <v>205</v>
      </c>
      <c r="AU2672" s="607" t="s">
        <v>89</v>
      </c>
      <c r="AV2672" s="606" t="s">
        <v>89</v>
      </c>
      <c r="AW2672" s="606" t="s">
        <v>43</v>
      </c>
      <c r="AX2672" s="606" t="s">
        <v>82</v>
      </c>
      <c r="AY2672" s="607" t="s">
        <v>197</v>
      </c>
    </row>
    <row r="2673" spans="2:65" s="622" customFormat="1">
      <c r="B2673" s="621"/>
      <c r="D2673" s="594" t="s">
        <v>205</v>
      </c>
      <c r="E2673" s="623" t="s">
        <v>5</v>
      </c>
      <c r="F2673" s="624" t="s">
        <v>2055</v>
      </c>
      <c r="H2673" s="625">
        <v>1342.6890000000001</v>
      </c>
      <c r="L2673" s="621"/>
      <c r="M2673" s="626"/>
      <c r="N2673" s="627"/>
      <c r="O2673" s="627"/>
      <c r="P2673" s="627"/>
      <c r="Q2673" s="627"/>
      <c r="R2673" s="627"/>
      <c r="S2673" s="627"/>
      <c r="T2673" s="628"/>
      <c r="AT2673" s="623" t="s">
        <v>205</v>
      </c>
      <c r="AU2673" s="623" t="s">
        <v>89</v>
      </c>
      <c r="AV2673" s="622" t="s">
        <v>114</v>
      </c>
      <c r="AW2673" s="622" t="s">
        <v>43</v>
      </c>
      <c r="AX2673" s="622" t="s">
        <v>82</v>
      </c>
      <c r="AY2673" s="623" t="s">
        <v>197</v>
      </c>
    </row>
    <row r="2674" spans="2:65" s="614" customFormat="1">
      <c r="B2674" s="613"/>
      <c r="D2674" s="594" t="s">
        <v>205</v>
      </c>
      <c r="E2674" s="615" t="s">
        <v>5</v>
      </c>
      <c r="F2674" s="616" t="s">
        <v>210</v>
      </c>
      <c r="H2674" s="617">
        <v>1646.289</v>
      </c>
      <c r="L2674" s="613"/>
      <c r="M2674" s="618"/>
      <c r="N2674" s="619"/>
      <c r="O2674" s="619"/>
      <c r="P2674" s="619"/>
      <c r="Q2674" s="619"/>
      <c r="R2674" s="619"/>
      <c r="S2674" s="619"/>
      <c r="T2674" s="620"/>
      <c r="AT2674" s="615" t="s">
        <v>205</v>
      </c>
      <c r="AU2674" s="615" t="s">
        <v>89</v>
      </c>
      <c r="AV2674" s="614" t="s">
        <v>129</v>
      </c>
      <c r="AW2674" s="614" t="s">
        <v>43</v>
      </c>
      <c r="AX2674" s="614" t="s">
        <v>11</v>
      </c>
      <c r="AY2674" s="615" t="s">
        <v>197</v>
      </c>
    </row>
    <row r="2675" spans="2:65" s="492" customFormat="1" ht="25.5" customHeight="1">
      <c r="B2675" s="493"/>
      <c r="C2675" s="629" t="s">
        <v>3490</v>
      </c>
      <c r="D2675" s="629" t="s">
        <v>1907</v>
      </c>
      <c r="E2675" s="630" t="s">
        <v>3491</v>
      </c>
      <c r="F2675" s="631" t="s">
        <v>3492</v>
      </c>
      <c r="G2675" s="632" t="s">
        <v>290</v>
      </c>
      <c r="H2675" s="633">
        <v>1893.232</v>
      </c>
      <c r="I2675" s="11"/>
      <c r="J2675" s="634">
        <f>ROUND(I2675*H2675,0)</f>
        <v>0</v>
      </c>
      <c r="K2675" s="631" t="s">
        <v>5</v>
      </c>
      <c r="L2675" s="635"/>
      <c r="M2675" s="636" t="s">
        <v>5</v>
      </c>
      <c r="N2675" s="637" t="s">
        <v>53</v>
      </c>
      <c r="O2675" s="494"/>
      <c r="P2675" s="580">
        <f>O2675*H2675</f>
        <v>0</v>
      </c>
      <c r="Q2675" s="580">
        <v>4.4999999999999997E-3</v>
      </c>
      <c r="R2675" s="580">
        <f>Q2675*H2675</f>
        <v>8.5195439999999998</v>
      </c>
      <c r="S2675" s="580">
        <v>0</v>
      </c>
      <c r="T2675" s="581">
        <f>S2675*H2675</f>
        <v>0</v>
      </c>
      <c r="AR2675" s="482" t="s">
        <v>779</v>
      </c>
      <c r="AT2675" s="482" t="s">
        <v>1907</v>
      </c>
      <c r="AU2675" s="482" t="s">
        <v>89</v>
      </c>
      <c r="AY2675" s="482" t="s">
        <v>197</v>
      </c>
      <c r="BE2675" s="582">
        <f>IF(N2675="základní",J2675,0)</f>
        <v>0</v>
      </c>
      <c r="BF2675" s="582">
        <f>IF(N2675="snížená",J2675,0)</f>
        <v>0</v>
      </c>
      <c r="BG2675" s="582">
        <f>IF(N2675="zákl. přenesená",J2675,0)</f>
        <v>0</v>
      </c>
      <c r="BH2675" s="582">
        <f>IF(N2675="sníž. přenesená",J2675,0)</f>
        <v>0</v>
      </c>
      <c r="BI2675" s="582">
        <f>IF(N2675="nulová",J2675,0)</f>
        <v>0</v>
      </c>
      <c r="BJ2675" s="482" t="s">
        <v>11</v>
      </c>
      <c r="BK2675" s="582">
        <f>ROUND(I2675*H2675,0)</f>
        <v>0</v>
      </c>
      <c r="BL2675" s="482" t="s">
        <v>374</v>
      </c>
      <c r="BM2675" s="482" t="s">
        <v>3493</v>
      </c>
    </row>
    <row r="2676" spans="2:65" s="606" customFormat="1">
      <c r="B2676" s="605"/>
      <c r="D2676" s="594" t="s">
        <v>205</v>
      </c>
      <c r="F2676" s="608" t="s">
        <v>3494</v>
      </c>
      <c r="H2676" s="609">
        <v>1893.232</v>
      </c>
      <c r="L2676" s="605"/>
      <c r="M2676" s="610"/>
      <c r="N2676" s="611"/>
      <c r="O2676" s="611"/>
      <c r="P2676" s="611"/>
      <c r="Q2676" s="611"/>
      <c r="R2676" s="611"/>
      <c r="S2676" s="611"/>
      <c r="T2676" s="612"/>
      <c r="AT2676" s="607" t="s">
        <v>205</v>
      </c>
      <c r="AU2676" s="607" t="s">
        <v>89</v>
      </c>
      <c r="AV2676" s="606" t="s">
        <v>89</v>
      </c>
      <c r="AW2676" s="606" t="s">
        <v>6</v>
      </c>
      <c r="AX2676" s="606" t="s">
        <v>11</v>
      </c>
      <c r="AY2676" s="607" t="s">
        <v>197</v>
      </c>
    </row>
    <row r="2677" spans="2:65" s="492" customFormat="1" ht="25.5" customHeight="1">
      <c r="B2677" s="493"/>
      <c r="C2677" s="572" t="s">
        <v>3495</v>
      </c>
      <c r="D2677" s="572" t="s">
        <v>199</v>
      </c>
      <c r="E2677" s="573" t="s">
        <v>3496</v>
      </c>
      <c r="F2677" s="574" t="s">
        <v>3497</v>
      </c>
      <c r="G2677" s="575" t="s">
        <v>290</v>
      </c>
      <c r="H2677" s="576">
        <v>823.14499999999998</v>
      </c>
      <c r="I2677" s="7"/>
      <c r="J2677" s="577">
        <f>ROUND(I2677*H2677,0)</f>
        <v>0</v>
      </c>
      <c r="K2677" s="574" t="s">
        <v>203</v>
      </c>
      <c r="L2677" s="493"/>
      <c r="M2677" s="578" t="s">
        <v>5</v>
      </c>
      <c r="N2677" s="579" t="s">
        <v>53</v>
      </c>
      <c r="O2677" s="494"/>
      <c r="P2677" s="580">
        <f>O2677*H2677</f>
        <v>0</v>
      </c>
      <c r="Q2677" s="580">
        <v>8.8000000000000003E-4</v>
      </c>
      <c r="R2677" s="580">
        <f>Q2677*H2677</f>
        <v>0.7243676</v>
      </c>
      <c r="S2677" s="580">
        <v>0</v>
      </c>
      <c r="T2677" s="581">
        <f>S2677*H2677</f>
        <v>0</v>
      </c>
      <c r="AR2677" s="482" t="s">
        <v>374</v>
      </c>
      <c r="AT2677" s="482" t="s">
        <v>199</v>
      </c>
      <c r="AU2677" s="482" t="s">
        <v>89</v>
      </c>
      <c r="AY2677" s="482" t="s">
        <v>197</v>
      </c>
      <c r="BE2677" s="582">
        <f>IF(N2677="základní",J2677,0)</f>
        <v>0</v>
      </c>
      <c r="BF2677" s="582">
        <f>IF(N2677="snížená",J2677,0)</f>
        <v>0</v>
      </c>
      <c r="BG2677" s="582">
        <f>IF(N2677="zákl. přenesená",J2677,0)</f>
        <v>0</v>
      </c>
      <c r="BH2677" s="582">
        <f>IF(N2677="sníž. přenesená",J2677,0)</f>
        <v>0</v>
      </c>
      <c r="BI2677" s="582">
        <f>IF(N2677="nulová",J2677,0)</f>
        <v>0</v>
      </c>
      <c r="BJ2677" s="482" t="s">
        <v>11</v>
      </c>
      <c r="BK2677" s="582">
        <f>ROUND(I2677*H2677,0)</f>
        <v>0</v>
      </c>
      <c r="BL2677" s="482" t="s">
        <v>374</v>
      </c>
      <c r="BM2677" s="482" t="s">
        <v>3498</v>
      </c>
    </row>
    <row r="2678" spans="2:65" s="606" customFormat="1">
      <c r="B2678" s="605"/>
      <c r="D2678" s="594" t="s">
        <v>205</v>
      </c>
      <c r="E2678" s="607" t="s">
        <v>5</v>
      </c>
      <c r="F2678" s="608" t="s">
        <v>1950</v>
      </c>
      <c r="H2678" s="609">
        <v>151.80000000000001</v>
      </c>
      <c r="L2678" s="605"/>
      <c r="M2678" s="610"/>
      <c r="N2678" s="611"/>
      <c r="O2678" s="611"/>
      <c r="P2678" s="611"/>
      <c r="Q2678" s="611"/>
      <c r="R2678" s="611"/>
      <c r="S2678" s="611"/>
      <c r="T2678" s="612"/>
      <c r="AT2678" s="607" t="s">
        <v>205</v>
      </c>
      <c r="AU2678" s="607" t="s">
        <v>89</v>
      </c>
      <c r="AV2678" s="606" t="s">
        <v>89</v>
      </c>
      <c r="AW2678" s="606" t="s">
        <v>43</v>
      </c>
      <c r="AX2678" s="606" t="s">
        <v>82</v>
      </c>
      <c r="AY2678" s="607" t="s">
        <v>197</v>
      </c>
    </row>
    <row r="2679" spans="2:65" s="622" customFormat="1">
      <c r="B2679" s="621"/>
      <c r="D2679" s="594" t="s">
        <v>205</v>
      </c>
      <c r="E2679" s="623" t="s">
        <v>5</v>
      </c>
      <c r="F2679" s="624" t="s">
        <v>2055</v>
      </c>
      <c r="H2679" s="625">
        <v>151.80000000000001</v>
      </c>
      <c r="L2679" s="621"/>
      <c r="M2679" s="626"/>
      <c r="N2679" s="627"/>
      <c r="O2679" s="627"/>
      <c r="P2679" s="627"/>
      <c r="Q2679" s="627"/>
      <c r="R2679" s="627"/>
      <c r="S2679" s="627"/>
      <c r="T2679" s="628"/>
      <c r="AT2679" s="623" t="s">
        <v>205</v>
      </c>
      <c r="AU2679" s="623" t="s">
        <v>89</v>
      </c>
      <c r="AV2679" s="622" t="s">
        <v>114</v>
      </c>
      <c r="AW2679" s="622" t="s">
        <v>43</v>
      </c>
      <c r="AX2679" s="622" t="s">
        <v>82</v>
      </c>
      <c r="AY2679" s="623" t="s">
        <v>197</v>
      </c>
    </row>
    <row r="2680" spans="2:65" s="599" customFormat="1">
      <c r="B2680" s="598"/>
      <c r="D2680" s="594" t="s">
        <v>205</v>
      </c>
      <c r="E2680" s="600" t="s">
        <v>5</v>
      </c>
      <c r="F2680" s="601" t="s">
        <v>3487</v>
      </c>
      <c r="H2680" s="600" t="s">
        <v>5</v>
      </c>
      <c r="L2680" s="598"/>
      <c r="M2680" s="602"/>
      <c r="N2680" s="603"/>
      <c r="O2680" s="603"/>
      <c r="P2680" s="603"/>
      <c r="Q2680" s="603"/>
      <c r="R2680" s="603"/>
      <c r="S2680" s="603"/>
      <c r="T2680" s="604"/>
      <c r="AT2680" s="600" t="s">
        <v>205</v>
      </c>
      <c r="AU2680" s="600" t="s">
        <v>89</v>
      </c>
      <c r="AV2680" s="599" t="s">
        <v>11</v>
      </c>
      <c r="AW2680" s="599" t="s">
        <v>43</v>
      </c>
      <c r="AX2680" s="599" t="s">
        <v>82</v>
      </c>
      <c r="AY2680" s="600" t="s">
        <v>197</v>
      </c>
    </row>
    <row r="2681" spans="2:65" s="599" customFormat="1">
      <c r="B2681" s="598"/>
      <c r="D2681" s="594" t="s">
        <v>205</v>
      </c>
      <c r="E2681" s="600" t="s">
        <v>5</v>
      </c>
      <c r="F2681" s="601" t="s">
        <v>3488</v>
      </c>
      <c r="H2681" s="600" t="s">
        <v>5</v>
      </c>
      <c r="L2681" s="598"/>
      <c r="M2681" s="602"/>
      <c r="N2681" s="603"/>
      <c r="O2681" s="603"/>
      <c r="P2681" s="603"/>
      <c r="Q2681" s="603"/>
      <c r="R2681" s="603"/>
      <c r="S2681" s="603"/>
      <c r="T2681" s="604"/>
      <c r="AT2681" s="600" t="s">
        <v>205</v>
      </c>
      <c r="AU2681" s="600" t="s">
        <v>89</v>
      </c>
      <c r="AV2681" s="599" t="s">
        <v>11</v>
      </c>
      <c r="AW2681" s="599" t="s">
        <v>43</v>
      </c>
      <c r="AX2681" s="599" t="s">
        <v>82</v>
      </c>
      <c r="AY2681" s="600" t="s">
        <v>197</v>
      </c>
    </row>
    <row r="2682" spans="2:65" s="606" customFormat="1">
      <c r="B2682" s="605"/>
      <c r="D2682" s="594" t="s">
        <v>205</v>
      </c>
      <c r="E2682" s="607" t="s">
        <v>5</v>
      </c>
      <c r="F2682" s="608" t="s">
        <v>3499</v>
      </c>
      <c r="H2682" s="609">
        <v>671.34500000000003</v>
      </c>
      <c r="L2682" s="605"/>
      <c r="M2682" s="610"/>
      <c r="N2682" s="611"/>
      <c r="O2682" s="611"/>
      <c r="P2682" s="611"/>
      <c r="Q2682" s="611"/>
      <c r="R2682" s="611"/>
      <c r="S2682" s="611"/>
      <c r="T2682" s="612"/>
      <c r="AT2682" s="607" t="s">
        <v>205</v>
      </c>
      <c r="AU2682" s="607" t="s">
        <v>89</v>
      </c>
      <c r="AV2682" s="606" t="s">
        <v>89</v>
      </c>
      <c r="AW2682" s="606" t="s">
        <v>43</v>
      </c>
      <c r="AX2682" s="606" t="s">
        <v>82</v>
      </c>
      <c r="AY2682" s="607" t="s">
        <v>197</v>
      </c>
    </row>
    <row r="2683" spans="2:65" s="622" customFormat="1">
      <c r="B2683" s="621"/>
      <c r="D2683" s="594" t="s">
        <v>205</v>
      </c>
      <c r="E2683" s="623" t="s">
        <v>5</v>
      </c>
      <c r="F2683" s="624" t="s">
        <v>2055</v>
      </c>
      <c r="H2683" s="625">
        <v>671.34500000000003</v>
      </c>
      <c r="L2683" s="621"/>
      <c r="M2683" s="626"/>
      <c r="N2683" s="627"/>
      <c r="O2683" s="627"/>
      <c r="P2683" s="627"/>
      <c r="Q2683" s="627"/>
      <c r="R2683" s="627"/>
      <c r="S2683" s="627"/>
      <c r="T2683" s="628"/>
      <c r="AT2683" s="623" t="s">
        <v>205</v>
      </c>
      <c r="AU2683" s="623" t="s">
        <v>89</v>
      </c>
      <c r="AV2683" s="622" t="s">
        <v>114</v>
      </c>
      <c r="AW2683" s="622" t="s">
        <v>43</v>
      </c>
      <c r="AX2683" s="622" t="s">
        <v>82</v>
      </c>
      <c r="AY2683" s="623" t="s">
        <v>197</v>
      </c>
    </row>
    <row r="2684" spans="2:65" s="614" customFormat="1">
      <c r="B2684" s="613"/>
      <c r="D2684" s="594" t="s">
        <v>205</v>
      </c>
      <c r="E2684" s="615" t="s">
        <v>5</v>
      </c>
      <c r="F2684" s="616" t="s">
        <v>210</v>
      </c>
      <c r="H2684" s="617">
        <v>823.14499999999998</v>
      </c>
      <c r="L2684" s="613"/>
      <c r="M2684" s="618"/>
      <c r="N2684" s="619"/>
      <c r="O2684" s="619"/>
      <c r="P2684" s="619"/>
      <c r="Q2684" s="619"/>
      <c r="R2684" s="619"/>
      <c r="S2684" s="619"/>
      <c r="T2684" s="620"/>
      <c r="AT2684" s="615" t="s">
        <v>205</v>
      </c>
      <c r="AU2684" s="615" t="s">
        <v>89</v>
      </c>
      <c r="AV2684" s="614" t="s">
        <v>129</v>
      </c>
      <c r="AW2684" s="614" t="s">
        <v>43</v>
      </c>
      <c r="AX2684" s="614" t="s">
        <v>11</v>
      </c>
      <c r="AY2684" s="615" t="s">
        <v>197</v>
      </c>
    </row>
    <row r="2685" spans="2:65" s="492" customFormat="1" ht="25.5" customHeight="1">
      <c r="B2685" s="493"/>
      <c r="C2685" s="629" t="s">
        <v>3500</v>
      </c>
      <c r="D2685" s="629" t="s">
        <v>1907</v>
      </c>
      <c r="E2685" s="630" t="s">
        <v>3501</v>
      </c>
      <c r="F2685" s="631" t="s">
        <v>3502</v>
      </c>
      <c r="G2685" s="632" t="s">
        <v>290</v>
      </c>
      <c r="H2685" s="633">
        <v>946.61699999999996</v>
      </c>
      <c r="I2685" s="11"/>
      <c r="J2685" s="634">
        <f>ROUND(I2685*H2685,0)</f>
        <v>0</v>
      </c>
      <c r="K2685" s="631" t="s">
        <v>203</v>
      </c>
      <c r="L2685" s="635"/>
      <c r="M2685" s="636" t="s">
        <v>5</v>
      </c>
      <c r="N2685" s="637" t="s">
        <v>53</v>
      </c>
      <c r="O2685" s="494"/>
      <c r="P2685" s="580">
        <f>O2685*H2685</f>
        <v>0</v>
      </c>
      <c r="Q2685" s="580">
        <v>6.8999999999999999E-3</v>
      </c>
      <c r="R2685" s="580">
        <f>Q2685*H2685</f>
        <v>6.5316573</v>
      </c>
      <c r="S2685" s="580">
        <v>0</v>
      </c>
      <c r="T2685" s="581">
        <f>S2685*H2685</f>
        <v>0</v>
      </c>
      <c r="AR2685" s="482" t="s">
        <v>779</v>
      </c>
      <c r="AT2685" s="482" t="s">
        <v>1907</v>
      </c>
      <c r="AU2685" s="482" t="s">
        <v>89</v>
      </c>
      <c r="AY2685" s="482" t="s">
        <v>197</v>
      </c>
      <c r="BE2685" s="582">
        <f>IF(N2685="základní",J2685,0)</f>
        <v>0</v>
      </c>
      <c r="BF2685" s="582">
        <f>IF(N2685="snížená",J2685,0)</f>
        <v>0</v>
      </c>
      <c r="BG2685" s="582">
        <f>IF(N2685="zákl. přenesená",J2685,0)</f>
        <v>0</v>
      </c>
      <c r="BH2685" s="582">
        <f>IF(N2685="sníž. přenesená",J2685,0)</f>
        <v>0</v>
      </c>
      <c r="BI2685" s="582">
        <f>IF(N2685="nulová",J2685,0)</f>
        <v>0</v>
      </c>
      <c r="BJ2685" s="482" t="s">
        <v>11</v>
      </c>
      <c r="BK2685" s="582">
        <f>ROUND(I2685*H2685,0)</f>
        <v>0</v>
      </c>
      <c r="BL2685" s="482" t="s">
        <v>374</v>
      </c>
      <c r="BM2685" s="482" t="s">
        <v>3503</v>
      </c>
    </row>
    <row r="2686" spans="2:65" s="606" customFormat="1">
      <c r="B2686" s="605"/>
      <c r="D2686" s="594" t="s">
        <v>205</v>
      </c>
      <c r="F2686" s="608" t="s">
        <v>3504</v>
      </c>
      <c r="H2686" s="609">
        <v>946.61699999999996</v>
      </c>
      <c r="L2686" s="605"/>
      <c r="M2686" s="610"/>
      <c r="N2686" s="611"/>
      <c r="O2686" s="611"/>
      <c r="P2686" s="611"/>
      <c r="Q2686" s="611"/>
      <c r="R2686" s="611"/>
      <c r="S2686" s="611"/>
      <c r="T2686" s="612"/>
      <c r="AT2686" s="607" t="s">
        <v>205</v>
      </c>
      <c r="AU2686" s="607" t="s">
        <v>89</v>
      </c>
      <c r="AV2686" s="606" t="s">
        <v>89</v>
      </c>
      <c r="AW2686" s="606" t="s">
        <v>6</v>
      </c>
      <c r="AX2686" s="606" t="s">
        <v>11</v>
      </c>
      <c r="AY2686" s="607" t="s">
        <v>197</v>
      </c>
    </row>
    <row r="2687" spans="2:65" s="492" customFormat="1" ht="38.25" customHeight="1">
      <c r="B2687" s="493"/>
      <c r="C2687" s="572" t="s">
        <v>3505</v>
      </c>
      <c r="D2687" s="572" t="s">
        <v>199</v>
      </c>
      <c r="E2687" s="573" t="s">
        <v>3506</v>
      </c>
      <c r="F2687" s="574" t="s">
        <v>3507</v>
      </c>
      <c r="G2687" s="575" t="s">
        <v>290</v>
      </c>
      <c r="H2687" s="576">
        <v>24.983000000000001</v>
      </c>
      <c r="I2687" s="7"/>
      <c r="J2687" s="577">
        <f>ROUND(I2687*H2687,0)</f>
        <v>0</v>
      </c>
      <c r="K2687" s="574" t="s">
        <v>203</v>
      </c>
      <c r="L2687" s="493"/>
      <c r="M2687" s="578" t="s">
        <v>5</v>
      </c>
      <c r="N2687" s="579" t="s">
        <v>53</v>
      </c>
      <c r="O2687" s="494"/>
      <c r="P2687" s="580">
        <f>O2687*H2687</f>
        <v>0</v>
      </c>
      <c r="Q2687" s="580">
        <v>0</v>
      </c>
      <c r="R2687" s="580">
        <f>Q2687*H2687</f>
        <v>0</v>
      </c>
      <c r="S2687" s="580">
        <v>0</v>
      </c>
      <c r="T2687" s="581">
        <f>S2687*H2687</f>
        <v>0</v>
      </c>
      <c r="AR2687" s="482" t="s">
        <v>374</v>
      </c>
      <c r="AT2687" s="482" t="s">
        <v>199</v>
      </c>
      <c r="AU2687" s="482" t="s">
        <v>89</v>
      </c>
      <c r="AY2687" s="482" t="s">
        <v>197</v>
      </c>
      <c r="BE2687" s="582">
        <f>IF(N2687="základní",J2687,0)</f>
        <v>0</v>
      </c>
      <c r="BF2687" s="582">
        <f>IF(N2687="snížená",J2687,0)</f>
        <v>0</v>
      </c>
      <c r="BG2687" s="582">
        <f>IF(N2687="zákl. přenesená",J2687,0)</f>
        <v>0</v>
      </c>
      <c r="BH2687" s="582">
        <f>IF(N2687="sníž. přenesená",J2687,0)</f>
        <v>0</v>
      </c>
      <c r="BI2687" s="582">
        <f>IF(N2687="nulová",J2687,0)</f>
        <v>0</v>
      </c>
      <c r="BJ2687" s="482" t="s">
        <v>11</v>
      </c>
      <c r="BK2687" s="582">
        <f>ROUND(I2687*H2687,0)</f>
        <v>0</v>
      </c>
      <c r="BL2687" s="482" t="s">
        <v>374</v>
      </c>
      <c r="BM2687" s="482" t="s">
        <v>3508</v>
      </c>
    </row>
    <row r="2688" spans="2:65" s="599" customFormat="1">
      <c r="B2688" s="598"/>
      <c r="D2688" s="594" t="s">
        <v>205</v>
      </c>
      <c r="E2688" s="600" t="s">
        <v>5</v>
      </c>
      <c r="F2688" s="601" t="s">
        <v>3509</v>
      </c>
      <c r="H2688" s="600" t="s">
        <v>5</v>
      </c>
      <c r="L2688" s="598"/>
      <c r="M2688" s="602"/>
      <c r="N2688" s="603"/>
      <c r="O2688" s="603"/>
      <c r="P2688" s="603"/>
      <c r="Q2688" s="603"/>
      <c r="R2688" s="603"/>
      <c r="S2688" s="603"/>
      <c r="T2688" s="604"/>
      <c r="AT2688" s="600" t="s">
        <v>205</v>
      </c>
      <c r="AU2688" s="600" t="s">
        <v>89</v>
      </c>
      <c r="AV2688" s="599" t="s">
        <v>11</v>
      </c>
      <c r="AW2688" s="599" t="s">
        <v>43</v>
      </c>
      <c r="AX2688" s="599" t="s">
        <v>82</v>
      </c>
      <c r="AY2688" s="600" t="s">
        <v>197</v>
      </c>
    </row>
    <row r="2689" spans="2:65" s="606" customFormat="1">
      <c r="B2689" s="605"/>
      <c r="D2689" s="594" t="s">
        <v>205</v>
      </c>
      <c r="E2689" s="607" t="s">
        <v>5</v>
      </c>
      <c r="F2689" s="608" t="s">
        <v>3510</v>
      </c>
      <c r="H2689" s="609">
        <v>20.774000000000001</v>
      </c>
      <c r="L2689" s="605"/>
      <c r="M2689" s="610"/>
      <c r="N2689" s="611"/>
      <c r="O2689" s="611"/>
      <c r="P2689" s="611"/>
      <c r="Q2689" s="611"/>
      <c r="R2689" s="611"/>
      <c r="S2689" s="611"/>
      <c r="T2689" s="612"/>
      <c r="AT2689" s="607" t="s">
        <v>205</v>
      </c>
      <c r="AU2689" s="607" t="s">
        <v>89</v>
      </c>
      <c r="AV2689" s="606" t="s">
        <v>89</v>
      </c>
      <c r="AW2689" s="606" t="s">
        <v>43</v>
      </c>
      <c r="AX2689" s="606" t="s">
        <v>82</v>
      </c>
      <c r="AY2689" s="607" t="s">
        <v>197</v>
      </c>
    </row>
    <row r="2690" spans="2:65" s="606" customFormat="1">
      <c r="B2690" s="605"/>
      <c r="D2690" s="594" t="s">
        <v>205</v>
      </c>
      <c r="E2690" s="607" t="s">
        <v>5</v>
      </c>
      <c r="F2690" s="608" t="s">
        <v>3511</v>
      </c>
      <c r="H2690" s="609">
        <v>4.2089999999999996</v>
      </c>
      <c r="L2690" s="605"/>
      <c r="M2690" s="610"/>
      <c r="N2690" s="611"/>
      <c r="O2690" s="611"/>
      <c r="P2690" s="611"/>
      <c r="Q2690" s="611"/>
      <c r="R2690" s="611"/>
      <c r="S2690" s="611"/>
      <c r="T2690" s="612"/>
      <c r="AT2690" s="607" t="s">
        <v>205</v>
      </c>
      <c r="AU2690" s="607" t="s">
        <v>89</v>
      </c>
      <c r="AV2690" s="606" t="s">
        <v>89</v>
      </c>
      <c r="AW2690" s="606" t="s">
        <v>43</v>
      </c>
      <c r="AX2690" s="606" t="s">
        <v>82</v>
      </c>
      <c r="AY2690" s="607" t="s">
        <v>197</v>
      </c>
    </row>
    <row r="2691" spans="2:65" s="614" customFormat="1">
      <c r="B2691" s="613"/>
      <c r="D2691" s="594" t="s">
        <v>205</v>
      </c>
      <c r="E2691" s="615" t="s">
        <v>5</v>
      </c>
      <c r="F2691" s="616" t="s">
        <v>210</v>
      </c>
      <c r="H2691" s="617">
        <v>24.983000000000001</v>
      </c>
      <c r="L2691" s="613"/>
      <c r="M2691" s="618"/>
      <c r="N2691" s="619"/>
      <c r="O2691" s="619"/>
      <c r="P2691" s="619"/>
      <c r="Q2691" s="619"/>
      <c r="R2691" s="619"/>
      <c r="S2691" s="619"/>
      <c r="T2691" s="620"/>
      <c r="AT2691" s="615" t="s">
        <v>205</v>
      </c>
      <c r="AU2691" s="615" t="s">
        <v>89</v>
      </c>
      <c r="AV2691" s="614" t="s">
        <v>129</v>
      </c>
      <c r="AW2691" s="614" t="s">
        <v>43</v>
      </c>
      <c r="AX2691" s="614" t="s">
        <v>11</v>
      </c>
      <c r="AY2691" s="615" t="s">
        <v>197</v>
      </c>
    </row>
    <row r="2692" spans="2:65" s="492" customFormat="1" ht="25.5" customHeight="1">
      <c r="B2692" s="493"/>
      <c r="C2692" s="629" t="s">
        <v>3512</v>
      </c>
      <c r="D2692" s="629" t="s">
        <v>1907</v>
      </c>
      <c r="E2692" s="630" t="s">
        <v>3491</v>
      </c>
      <c r="F2692" s="631" t="s">
        <v>3492</v>
      </c>
      <c r="G2692" s="632" t="s">
        <v>290</v>
      </c>
      <c r="H2692" s="633">
        <v>29.98</v>
      </c>
      <c r="I2692" s="11"/>
      <c r="J2692" s="634">
        <f>ROUND(I2692*H2692,0)</f>
        <v>0</v>
      </c>
      <c r="K2692" s="631" t="s">
        <v>5</v>
      </c>
      <c r="L2692" s="635"/>
      <c r="M2692" s="636" t="s">
        <v>5</v>
      </c>
      <c r="N2692" s="637" t="s">
        <v>53</v>
      </c>
      <c r="O2692" s="494"/>
      <c r="P2692" s="580">
        <f>O2692*H2692</f>
        <v>0</v>
      </c>
      <c r="Q2692" s="580">
        <v>4.4999999999999997E-3</v>
      </c>
      <c r="R2692" s="580">
        <f>Q2692*H2692</f>
        <v>0.13491</v>
      </c>
      <c r="S2692" s="580">
        <v>0</v>
      </c>
      <c r="T2692" s="581">
        <f>S2692*H2692</f>
        <v>0</v>
      </c>
      <c r="AR2692" s="482" t="s">
        <v>779</v>
      </c>
      <c r="AT2692" s="482" t="s">
        <v>1907</v>
      </c>
      <c r="AU2692" s="482" t="s">
        <v>89</v>
      </c>
      <c r="AY2692" s="482" t="s">
        <v>197</v>
      </c>
      <c r="BE2692" s="582">
        <f>IF(N2692="základní",J2692,0)</f>
        <v>0</v>
      </c>
      <c r="BF2692" s="582">
        <f>IF(N2692="snížená",J2692,0)</f>
        <v>0</v>
      </c>
      <c r="BG2692" s="582">
        <f>IF(N2692="zákl. přenesená",J2692,0)</f>
        <v>0</v>
      </c>
      <c r="BH2692" s="582">
        <f>IF(N2692="sníž. přenesená",J2692,0)</f>
        <v>0</v>
      </c>
      <c r="BI2692" s="582">
        <f>IF(N2692="nulová",J2692,0)</f>
        <v>0</v>
      </c>
      <c r="BJ2692" s="482" t="s">
        <v>11</v>
      </c>
      <c r="BK2692" s="582">
        <f>ROUND(I2692*H2692,0)</f>
        <v>0</v>
      </c>
      <c r="BL2692" s="482" t="s">
        <v>374</v>
      </c>
      <c r="BM2692" s="482" t="s">
        <v>3513</v>
      </c>
    </row>
    <row r="2693" spans="2:65" s="606" customFormat="1">
      <c r="B2693" s="605"/>
      <c r="D2693" s="594" t="s">
        <v>205</v>
      </c>
      <c r="F2693" s="608" t="s">
        <v>3514</v>
      </c>
      <c r="H2693" s="609">
        <v>29.98</v>
      </c>
      <c r="L2693" s="605"/>
      <c r="M2693" s="610"/>
      <c r="N2693" s="611"/>
      <c r="O2693" s="611"/>
      <c r="P2693" s="611"/>
      <c r="Q2693" s="611"/>
      <c r="R2693" s="611"/>
      <c r="S2693" s="611"/>
      <c r="T2693" s="612"/>
      <c r="AT2693" s="607" t="s">
        <v>205</v>
      </c>
      <c r="AU2693" s="607" t="s">
        <v>89</v>
      </c>
      <c r="AV2693" s="606" t="s">
        <v>89</v>
      </c>
      <c r="AW2693" s="606" t="s">
        <v>6</v>
      </c>
      <c r="AX2693" s="606" t="s">
        <v>11</v>
      </c>
      <c r="AY2693" s="607" t="s">
        <v>197</v>
      </c>
    </row>
    <row r="2694" spans="2:65" s="492" customFormat="1" ht="25.5" customHeight="1">
      <c r="B2694" s="493"/>
      <c r="C2694" s="572" t="s">
        <v>3515</v>
      </c>
      <c r="D2694" s="572" t="s">
        <v>199</v>
      </c>
      <c r="E2694" s="573" t="s">
        <v>3516</v>
      </c>
      <c r="F2694" s="574" t="s">
        <v>3517</v>
      </c>
      <c r="G2694" s="575" t="s">
        <v>290</v>
      </c>
      <c r="H2694" s="576">
        <v>24.983000000000001</v>
      </c>
      <c r="I2694" s="7"/>
      <c r="J2694" s="577">
        <f>ROUND(I2694*H2694,0)</f>
        <v>0</v>
      </c>
      <c r="K2694" s="574" t="s">
        <v>203</v>
      </c>
      <c r="L2694" s="493"/>
      <c r="M2694" s="578" t="s">
        <v>5</v>
      </c>
      <c r="N2694" s="579" t="s">
        <v>53</v>
      </c>
      <c r="O2694" s="494"/>
      <c r="P2694" s="580">
        <f>O2694*H2694</f>
        <v>0</v>
      </c>
      <c r="Q2694" s="580">
        <v>9.3999999999999997E-4</v>
      </c>
      <c r="R2694" s="580">
        <f>Q2694*H2694</f>
        <v>2.3484020000000001E-2</v>
      </c>
      <c r="S2694" s="580">
        <v>0</v>
      </c>
      <c r="T2694" s="581">
        <f>S2694*H2694</f>
        <v>0</v>
      </c>
      <c r="AR2694" s="482" t="s">
        <v>374</v>
      </c>
      <c r="AT2694" s="482" t="s">
        <v>199</v>
      </c>
      <c r="AU2694" s="482" t="s">
        <v>89</v>
      </c>
      <c r="AY2694" s="482" t="s">
        <v>197</v>
      </c>
      <c r="BE2694" s="582">
        <f>IF(N2694="základní",J2694,0)</f>
        <v>0</v>
      </c>
      <c r="BF2694" s="582">
        <f>IF(N2694="snížená",J2694,0)</f>
        <v>0</v>
      </c>
      <c r="BG2694" s="582">
        <f>IF(N2694="zákl. přenesená",J2694,0)</f>
        <v>0</v>
      </c>
      <c r="BH2694" s="582">
        <f>IF(N2694="sníž. přenesená",J2694,0)</f>
        <v>0</v>
      </c>
      <c r="BI2694" s="582">
        <f>IF(N2694="nulová",J2694,0)</f>
        <v>0</v>
      </c>
      <c r="BJ2694" s="482" t="s">
        <v>11</v>
      </c>
      <c r="BK2694" s="582">
        <f>ROUND(I2694*H2694,0)</f>
        <v>0</v>
      </c>
      <c r="BL2694" s="482" t="s">
        <v>374</v>
      </c>
      <c r="BM2694" s="482" t="s">
        <v>3518</v>
      </c>
    </row>
    <row r="2695" spans="2:65" s="599" customFormat="1">
      <c r="B2695" s="598"/>
      <c r="D2695" s="594" t="s">
        <v>205</v>
      </c>
      <c r="E2695" s="600" t="s">
        <v>5</v>
      </c>
      <c r="F2695" s="601" t="s">
        <v>3509</v>
      </c>
      <c r="H2695" s="600" t="s">
        <v>5</v>
      </c>
      <c r="L2695" s="598"/>
      <c r="M2695" s="602"/>
      <c r="N2695" s="603"/>
      <c r="O2695" s="603"/>
      <c r="P2695" s="603"/>
      <c r="Q2695" s="603"/>
      <c r="R2695" s="603"/>
      <c r="S2695" s="603"/>
      <c r="T2695" s="604"/>
      <c r="AT2695" s="600" t="s">
        <v>205</v>
      </c>
      <c r="AU2695" s="600" t="s">
        <v>89</v>
      </c>
      <c r="AV2695" s="599" t="s">
        <v>11</v>
      </c>
      <c r="AW2695" s="599" t="s">
        <v>43</v>
      </c>
      <c r="AX2695" s="599" t="s">
        <v>82</v>
      </c>
      <c r="AY2695" s="600" t="s">
        <v>197</v>
      </c>
    </row>
    <row r="2696" spans="2:65" s="606" customFormat="1">
      <c r="B2696" s="605"/>
      <c r="D2696" s="594" t="s">
        <v>205</v>
      </c>
      <c r="E2696" s="607" t="s">
        <v>5</v>
      </c>
      <c r="F2696" s="608" t="s">
        <v>3510</v>
      </c>
      <c r="H2696" s="609">
        <v>20.774000000000001</v>
      </c>
      <c r="L2696" s="605"/>
      <c r="M2696" s="610"/>
      <c r="N2696" s="611"/>
      <c r="O2696" s="611"/>
      <c r="P2696" s="611"/>
      <c r="Q2696" s="611"/>
      <c r="R2696" s="611"/>
      <c r="S2696" s="611"/>
      <c r="T2696" s="612"/>
      <c r="AT2696" s="607" t="s">
        <v>205</v>
      </c>
      <c r="AU2696" s="607" t="s">
        <v>89</v>
      </c>
      <c r="AV2696" s="606" t="s">
        <v>89</v>
      </c>
      <c r="AW2696" s="606" t="s">
        <v>43</v>
      </c>
      <c r="AX2696" s="606" t="s">
        <v>82</v>
      </c>
      <c r="AY2696" s="607" t="s">
        <v>197</v>
      </c>
    </row>
    <row r="2697" spans="2:65" s="606" customFormat="1">
      <c r="B2697" s="605"/>
      <c r="D2697" s="594" t="s">
        <v>205</v>
      </c>
      <c r="E2697" s="607" t="s">
        <v>5</v>
      </c>
      <c r="F2697" s="608" t="s">
        <v>3511</v>
      </c>
      <c r="H2697" s="609">
        <v>4.2089999999999996</v>
      </c>
      <c r="L2697" s="605"/>
      <c r="M2697" s="610"/>
      <c r="N2697" s="611"/>
      <c r="O2697" s="611"/>
      <c r="P2697" s="611"/>
      <c r="Q2697" s="611"/>
      <c r="R2697" s="611"/>
      <c r="S2697" s="611"/>
      <c r="T2697" s="612"/>
      <c r="AT2697" s="607" t="s">
        <v>205</v>
      </c>
      <c r="AU2697" s="607" t="s">
        <v>89</v>
      </c>
      <c r="AV2697" s="606" t="s">
        <v>89</v>
      </c>
      <c r="AW2697" s="606" t="s">
        <v>43</v>
      </c>
      <c r="AX2697" s="606" t="s">
        <v>82</v>
      </c>
      <c r="AY2697" s="607" t="s">
        <v>197</v>
      </c>
    </row>
    <row r="2698" spans="2:65" s="614" customFormat="1">
      <c r="B2698" s="613"/>
      <c r="D2698" s="594" t="s">
        <v>205</v>
      </c>
      <c r="E2698" s="615" t="s">
        <v>5</v>
      </c>
      <c r="F2698" s="616" t="s">
        <v>210</v>
      </c>
      <c r="H2698" s="617">
        <v>24.983000000000001</v>
      </c>
      <c r="L2698" s="613"/>
      <c r="M2698" s="618"/>
      <c r="N2698" s="619"/>
      <c r="O2698" s="619"/>
      <c r="P2698" s="619"/>
      <c r="Q2698" s="619"/>
      <c r="R2698" s="619"/>
      <c r="S2698" s="619"/>
      <c r="T2698" s="620"/>
      <c r="AT2698" s="615" t="s">
        <v>205</v>
      </c>
      <c r="AU2698" s="615" t="s">
        <v>89</v>
      </c>
      <c r="AV2698" s="614" t="s">
        <v>129</v>
      </c>
      <c r="AW2698" s="614" t="s">
        <v>43</v>
      </c>
      <c r="AX2698" s="614" t="s">
        <v>11</v>
      </c>
      <c r="AY2698" s="615" t="s">
        <v>197</v>
      </c>
    </row>
    <row r="2699" spans="2:65" s="492" customFormat="1" ht="25.5" customHeight="1">
      <c r="B2699" s="493"/>
      <c r="C2699" s="629" t="s">
        <v>3519</v>
      </c>
      <c r="D2699" s="629" t="s">
        <v>1907</v>
      </c>
      <c r="E2699" s="630" t="s">
        <v>3501</v>
      </c>
      <c r="F2699" s="631" t="s">
        <v>3502</v>
      </c>
      <c r="G2699" s="632" t="s">
        <v>290</v>
      </c>
      <c r="H2699" s="633">
        <v>29.98</v>
      </c>
      <c r="I2699" s="11"/>
      <c r="J2699" s="634">
        <f>ROUND(I2699*H2699,0)</f>
        <v>0</v>
      </c>
      <c r="K2699" s="631" t="s">
        <v>203</v>
      </c>
      <c r="L2699" s="635"/>
      <c r="M2699" s="636" t="s">
        <v>5</v>
      </c>
      <c r="N2699" s="637" t="s">
        <v>53</v>
      </c>
      <c r="O2699" s="494"/>
      <c r="P2699" s="580">
        <f>O2699*H2699</f>
        <v>0</v>
      </c>
      <c r="Q2699" s="580">
        <v>6.8999999999999999E-3</v>
      </c>
      <c r="R2699" s="580">
        <f>Q2699*H2699</f>
        <v>0.20686199999999999</v>
      </c>
      <c r="S2699" s="580">
        <v>0</v>
      </c>
      <c r="T2699" s="581">
        <f>S2699*H2699</f>
        <v>0</v>
      </c>
      <c r="AR2699" s="482" t="s">
        <v>779</v>
      </c>
      <c r="AT2699" s="482" t="s">
        <v>1907</v>
      </c>
      <c r="AU2699" s="482" t="s">
        <v>89</v>
      </c>
      <c r="AY2699" s="482" t="s">
        <v>197</v>
      </c>
      <c r="BE2699" s="582">
        <f>IF(N2699="základní",J2699,0)</f>
        <v>0</v>
      </c>
      <c r="BF2699" s="582">
        <f>IF(N2699="snížená",J2699,0)</f>
        <v>0</v>
      </c>
      <c r="BG2699" s="582">
        <f>IF(N2699="zákl. přenesená",J2699,0)</f>
        <v>0</v>
      </c>
      <c r="BH2699" s="582">
        <f>IF(N2699="sníž. přenesená",J2699,0)</f>
        <v>0</v>
      </c>
      <c r="BI2699" s="582">
        <f>IF(N2699="nulová",J2699,0)</f>
        <v>0</v>
      </c>
      <c r="BJ2699" s="482" t="s">
        <v>11</v>
      </c>
      <c r="BK2699" s="582">
        <f>ROUND(I2699*H2699,0)</f>
        <v>0</v>
      </c>
      <c r="BL2699" s="482" t="s">
        <v>374</v>
      </c>
      <c r="BM2699" s="482" t="s">
        <v>3520</v>
      </c>
    </row>
    <row r="2700" spans="2:65" s="606" customFormat="1">
      <c r="B2700" s="605"/>
      <c r="D2700" s="594" t="s">
        <v>205</v>
      </c>
      <c r="F2700" s="608" t="s">
        <v>3514</v>
      </c>
      <c r="H2700" s="609">
        <v>29.98</v>
      </c>
      <c r="L2700" s="605"/>
      <c r="M2700" s="610"/>
      <c r="N2700" s="611"/>
      <c r="O2700" s="611"/>
      <c r="P2700" s="611"/>
      <c r="Q2700" s="611"/>
      <c r="R2700" s="611"/>
      <c r="S2700" s="611"/>
      <c r="T2700" s="612"/>
      <c r="AT2700" s="607" t="s">
        <v>205</v>
      </c>
      <c r="AU2700" s="607" t="s">
        <v>89</v>
      </c>
      <c r="AV2700" s="606" t="s">
        <v>89</v>
      </c>
      <c r="AW2700" s="606" t="s">
        <v>6</v>
      </c>
      <c r="AX2700" s="606" t="s">
        <v>11</v>
      </c>
      <c r="AY2700" s="607" t="s">
        <v>197</v>
      </c>
    </row>
    <row r="2701" spans="2:65" s="492" customFormat="1" ht="16.5" customHeight="1">
      <c r="B2701" s="493"/>
      <c r="C2701" s="572" t="s">
        <v>3521</v>
      </c>
      <c r="D2701" s="572" t="s">
        <v>199</v>
      </c>
      <c r="E2701" s="573" t="s">
        <v>3522</v>
      </c>
      <c r="F2701" s="574" t="s">
        <v>3523</v>
      </c>
      <c r="G2701" s="575" t="s">
        <v>876</v>
      </c>
      <c r="H2701" s="576">
        <v>49.4</v>
      </c>
      <c r="I2701" s="7"/>
      <c r="J2701" s="577">
        <f>ROUND(I2701*H2701,0)</f>
        <v>0</v>
      </c>
      <c r="K2701" s="574" t="s">
        <v>203</v>
      </c>
      <c r="L2701" s="493"/>
      <c r="M2701" s="578" t="s">
        <v>5</v>
      </c>
      <c r="N2701" s="579" t="s">
        <v>53</v>
      </c>
      <c r="O2701" s="494"/>
      <c r="P2701" s="580">
        <f>O2701*H2701</f>
        <v>0</v>
      </c>
      <c r="Q2701" s="580">
        <v>3.1E-4</v>
      </c>
      <c r="R2701" s="580">
        <f>Q2701*H2701</f>
        <v>1.5313999999999999E-2</v>
      </c>
      <c r="S2701" s="580">
        <v>0</v>
      </c>
      <c r="T2701" s="581">
        <f>S2701*H2701</f>
        <v>0</v>
      </c>
      <c r="AR2701" s="482" t="s">
        <v>374</v>
      </c>
      <c r="AT2701" s="482" t="s">
        <v>199</v>
      </c>
      <c r="AU2701" s="482" t="s">
        <v>89</v>
      </c>
      <c r="AY2701" s="482" t="s">
        <v>197</v>
      </c>
      <c r="BE2701" s="582">
        <f>IF(N2701="základní",J2701,0)</f>
        <v>0</v>
      </c>
      <c r="BF2701" s="582">
        <f>IF(N2701="snížená",J2701,0)</f>
        <v>0</v>
      </c>
      <c r="BG2701" s="582">
        <f>IF(N2701="zákl. přenesená",J2701,0)</f>
        <v>0</v>
      </c>
      <c r="BH2701" s="582">
        <f>IF(N2701="sníž. přenesená",J2701,0)</f>
        <v>0</v>
      </c>
      <c r="BI2701" s="582">
        <f>IF(N2701="nulová",J2701,0)</f>
        <v>0</v>
      </c>
      <c r="BJ2701" s="482" t="s">
        <v>11</v>
      </c>
      <c r="BK2701" s="582">
        <f>ROUND(I2701*H2701,0)</f>
        <v>0</v>
      </c>
      <c r="BL2701" s="482" t="s">
        <v>374</v>
      </c>
      <c r="BM2701" s="482" t="s">
        <v>3524</v>
      </c>
    </row>
    <row r="2702" spans="2:65" s="599" customFormat="1">
      <c r="B2702" s="598"/>
      <c r="D2702" s="594" t="s">
        <v>205</v>
      </c>
      <c r="E2702" s="600" t="s">
        <v>5</v>
      </c>
      <c r="F2702" s="601" t="s">
        <v>3509</v>
      </c>
      <c r="H2702" s="600" t="s">
        <v>5</v>
      </c>
      <c r="L2702" s="598"/>
      <c r="M2702" s="602"/>
      <c r="N2702" s="603"/>
      <c r="O2702" s="603"/>
      <c r="P2702" s="603"/>
      <c r="Q2702" s="603"/>
      <c r="R2702" s="603"/>
      <c r="S2702" s="603"/>
      <c r="T2702" s="604"/>
      <c r="AT2702" s="600" t="s">
        <v>205</v>
      </c>
      <c r="AU2702" s="600" t="s">
        <v>89</v>
      </c>
      <c r="AV2702" s="599" t="s">
        <v>11</v>
      </c>
      <c r="AW2702" s="599" t="s">
        <v>43</v>
      </c>
      <c r="AX2702" s="599" t="s">
        <v>82</v>
      </c>
      <c r="AY2702" s="600" t="s">
        <v>197</v>
      </c>
    </row>
    <row r="2703" spans="2:65" s="606" customFormat="1">
      <c r="B2703" s="605"/>
      <c r="D2703" s="594" t="s">
        <v>205</v>
      </c>
      <c r="E2703" s="607" t="s">
        <v>5</v>
      </c>
      <c r="F2703" s="608" t="s">
        <v>3525</v>
      </c>
      <c r="H2703" s="609">
        <v>49.4</v>
      </c>
      <c r="L2703" s="605"/>
      <c r="M2703" s="610"/>
      <c r="N2703" s="611"/>
      <c r="O2703" s="611"/>
      <c r="P2703" s="611"/>
      <c r="Q2703" s="611"/>
      <c r="R2703" s="611"/>
      <c r="S2703" s="611"/>
      <c r="T2703" s="612"/>
      <c r="AT2703" s="607" t="s">
        <v>205</v>
      </c>
      <c r="AU2703" s="607" t="s">
        <v>89</v>
      </c>
      <c r="AV2703" s="606" t="s">
        <v>89</v>
      </c>
      <c r="AW2703" s="606" t="s">
        <v>43</v>
      </c>
      <c r="AX2703" s="606" t="s">
        <v>82</v>
      </c>
      <c r="AY2703" s="607" t="s">
        <v>197</v>
      </c>
    </row>
    <row r="2704" spans="2:65" s="614" customFormat="1">
      <c r="B2704" s="613"/>
      <c r="D2704" s="594" t="s">
        <v>205</v>
      </c>
      <c r="E2704" s="615" t="s">
        <v>5</v>
      </c>
      <c r="F2704" s="616" t="s">
        <v>210</v>
      </c>
      <c r="H2704" s="617">
        <v>49.4</v>
      </c>
      <c r="L2704" s="613"/>
      <c r="M2704" s="618"/>
      <c r="N2704" s="619"/>
      <c r="O2704" s="619"/>
      <c r="P2704" s="619"/>
      <c r="Q2704" s="619"/>
      <c r="R2704" s="619"/>
      <c r="S2704" s="619"/>
      <c r="T2704" s="620"/>
      <c r="AT2704" s="615" t="s">
        <v>205</v>
      </c>
      <c r="AU2704" s="615" t="s">
        <v>89</v>
      </c>
      <c r="AV2704" s="614" t="s">
        <v>129</v>
      </c>
      <c r="AW2704" s="614" t="s">
        <v>43</v>
      </c>
      <c r="AX2704" s="614" t="s">
        <v>11</v>
      </c>
      <c r="AY2704" s="615" t="s">
        <v>197</v>
      </c>
    </row>
    <row r="2705" spans="2:65" s="492" customFormat="1" ht="16.5" customHeight="1">
      <c r="B2705" s="493"/>
      <c r="C2705" s="629" t="s">
        <v>3526</v>
      </c>
      <c r="D2705" s="629" t="s">
        <v>1907</v>
      </c>
      <c r="E2705" s="630" t="s">
        <v>3527</v>
      </c>
      <c r="F2705" s="631" t="s">
        <v>3528</v>
      </c>
      <c r="G2705" s="632" t="s">
        <v>202</v>
      </c>
      <c r="H2705" s="633">
        <v>50</v>
      </c>
      <c r="I2705" s="11"/>
      <c r="J2705" s="634">
        <f>ROUND(I2705*H2705,0)</f>
        <v>0</v>
      </c>
      <c r="K2705" s="631" t="s">
        <v>203</v>
      </c>
      <c r="L2705" s="635"/>
      <c r="M2705" s="636" t="s">
        <v>5</v>
      </c>
      <c r="N2705" s="637" t="s">
        <v>53</v>
      </c>
      <c r="O2705" s="494"/>
      <c r="P2705" s="580">
        <f>O2705*H2705</f>
        <v>0</v>
      </c>
      <c r="Q2705" s="580">
        <v>1.5E-3</v>
      </c>
      <c r="R2705" s="580">
        <f>Q2705*H2705</f>
        <v>7.4999999999999997E-2</v>
      </c>
      <c r="S2705" s="580">
        <v>0</v>
      </c>
      <c r="T2705" s="581">
        <f>S2705*H2705</f>
        <v>0</v>
      </c>
      <c r="AR2705" s="482" t="s">
        <v>779</v>
      </c>
      <c r="AT2705" s="482" t="s">
        <v>1907</v>
      </c>
      <c r="AU2705" s="482" t="s">
        <v>89</v>
      </c>
      <c r="AY2705" s="482" t="s">
        <v>197</v>
      </c>
      <c r="BE2705" s="582">
        <f>IF(N2705="základní",J2705,0)</f>
        <v>0</v>
      </c>
      <c r="BF2705" s="582">
        <f>IF(N2705="snížená",J2705,0)</f>
        <v>0</v>
      </c>
      <c r="BG2705" s="582">
        <f>IF(N2705="zákl. přenesená",J2705,0)</f>
        <v>0</v>
      </c>
      <c r="BH2705" s="582">
        <f>IF(N2705="sníž. přenesená",J2705,0)</f>
        <v>0</v>
      </c>
      <c r="BI2705" s="582">
        <f>IF(N2705="nulová",J2705,0)</f>
        <v>0</v>
      </c>
      <c r="BJ2705" s="482" t="s">
        <v>11</v>
      </c>
      <c r="BK2705" s="582">
        <f>ROUND(I2705*H2705,0)</f>
        <v>0</v>
      </c>
      <c r="BL2705" s="482" t="s">
        <v>374</v>
      </c>
      <c r="BM2705" s="482" t="s">
        <v>3529</v>
      </c>
    </row>
    <row r="2706" spans="2:65" s="492" customFormat="1" ht="16.5" customHeight="1">
      <c r="B2706" s="493"/>
      <c r="C2706" s="572" t="s">
        <v>3530</v>
      </c>
      <c r="D2706" s="572" t="s">
        <v>199</v>
      </c>
      <c r="E2706" s="573" t="s">
        <v>3531</v>
      </c>
      <c r="F2706" s="574" t="s">
        <v>3532</v>
      </c>
      <c r="G2706" s="575" t="s">
        <v>202</v>
      </c>
      <c r="H2706" s="576">
        <v>5</v>
      </c>
      <c r="I2706" s="7"/>
      <c r="J2706" s="577">
        <f>ROUND(I2706*H2706,0)</f>
        <v>0</v>
      </c>
      <c r="K2706" s="574" t="s">
        <v>5</v>
      </c>
      <c r="L2706" s="493"/>
      <c r="M2706" s="578" t="s">
        <v>5</v>
      </c>
      <c r="N2706" s="579" t="s">
        <v>53</v>
      </c>
      <c r="O2706" s="494"/>
      <c r="P2706" s="580">
        <f>O2706*H2706</f>
        <v>0</v>
      </c>
      <c r="Q2706" s="580">
        <v>1E-4</v>
      </c>
      <c r="R2706" s="580">
        <f>Q2706*H2706</f>
        <v>5.0000000000000001E-4</v>
      </c>
      <c r="S2706" s="580">
        <v>0</v>
      </c>
      <c r="T2706" s="581">
        <f>S2706*H2706</f>
        <v>0</v>
      </c>
      <c r="AR2706" s="482" t="s">
        <v>374</v>
      </c>
      <c r="AT2706" s="482" t="s">
        <v>199</v>
      </c>
      <c r="AU2706" s="482" t="s">
        <v>89</v>
      </c>
      <c r="AY2706" s="482" t="s">
        <v>197</v>
      </c>
      <c r="BE2706" s="582">
        <f>IF(N2706="základní",J2706,0)</f>
        <v>0</v>
      </c>
      <c r="BF2706" s="582">
        <f>IF(N2706="snížená",J2706,0)</f>
        <v>0</v>
      </c>
      <c r="BG2706" s="582">
        <f>IF(N2706="zákl. přenesená",J2706,0)</f>
        <v>0</v>
      </c>
      <c r="BH2706" s="582">
        <f>IF(N2706="sníž. přenesená",J2706,0)</f>
        <v>0</v>
      </c>
      <c r="BI2706" s="582">
        <f>IF(N2706="nulová",J2706,0)</f>
        <v>0</v>
      </c>
      <c r="BJ2706" s="482" t="s">
        <v>11</v>
      </c>
      <c r="BK2706" s="582">
        <f>ROUND(I2706*H2706,0)</f>
        <v>0</v>
      </c>
      <c r="BL2706" s="482" t="s">
        <v>374</v>
      </c>
      <c r="BM2706" s="482" t="s">
        <v>3533</v>
      </c>
    </row>
    <row r="2707" spans="2:65" s="599" customFormat="1">
      <c r="B2707" s="598"/>
      <c r="D2707" s="594" t="s">
        <v>205</v>
      </c>
      <c r="E2707" s="600" t="s">
        <v>5</v>
      </c>
      <c r="F2707" s="601" t="s">
        <v>3032</v>
      </c>
      <c r="H2707" s="600" t="s">
        <v>5</v>
      </c>
      <c r="L2707" s="598"/>
      <c r="M2707" s="602"/>
      <c r="N2707" s="603"/>
      <c r="O2707" s="603"/>
      <c r="P2707" s="603"/>
      <c r="Q2707" s="603"/>
      <c r="R2707" s="603"/>
      <c r="S2707" s="603"/>
      <c r="T2707" s="604"/>
      <c r="AT2707" s="600" t="s">
        <v>205</v>
      </c>
      <c r="AU2707" s="600" t="s">
        <v>89</v>
      </c>
      <c r="AV2707" s="599" t="s">
        <v>11</v>
      </c>
      <c r="AW2707" s="599" t="s">
        <v>43</v>
      </c>
      <c r="AX2707" s="599" t="s">
        <v>82</v>
      </c>
      <c r="AY2707" s="600" t="s">
        <v>197</v>
      </c>
    </row>
    <row r="2708" spans="2:65" s="606" customFormat="1">
      <c r="B2708" s="605"/>
      <c r="D2708" s="594" t="s">
        <v>205</v>
      </c>
      <c r="E2708" s="607" t="s">
        <v>5</v>
      </c>
      <c r="F2708" s="608" t="s">
        <v>3534</v>
      </c>
      <c r="H2708" s="609">
        <v>5</v>
      </c>
      <c r="L2708" s="605"/>
      <c r="M2708" s="610"/>
      <c r="N2708" s="611"/>
      <c r="O2708" s="611"/>
      <c r="P2708" s="611"/>
      <c r="Q2708" s="611"/>
      <c r="R2708" s="611"/>
      <c r="S2708" s="611"/>
      <c r="T2708" s="612"/>
      <c r="AT2708" s="607" t="s">
        <v>205</v>
      </c>
      <c r="AU2708" s="607" t="s">
        <v>89</v>
      </c>
      <c r="AV2708" s="606" t="s">
        <v>89</v>
      </c>
      <c r="AW2708" s="606" t="s">
        <v>43</v>
      </c>
      <c r="AX2708" s="606" t="s">
        <v>82</v>
      </c>
      <c r="AY2708" s="607" t="s">
        <v>197</v>
      </c>
    </row>
    <row r="2709" spans="2:65" s="614" customFormat="1">
      <c r="B2709" s="613"/>
      <c r="D2709" s="594" t="s">
        <v>205</v>
      </c>
      <c r="E2709" s="615" t="s">
        <v>5</v>
      </c>
      <c r="F2709" s="616" t="s">
        <v>210</v>
      </c>
      <c r="H2709" s="617">
        <v>5</v>
      </c>
      <c r="L2709" s="613"/>
      <c r="M2709" s="618"/>
      <c r="N2709" s="619"/>
      <c r="O2709" s="619"/>
      <c r="P2709" s="619"/>
      <c r="Q2709" s="619"/>
      <c r="R2709" s="619"/>
      <c r="S2709" s="619"/>
      <c r="T2709" s="620"/>
      <c r="AT2709" s="615" t="s">
        <v>205</v>
      </c>
      <c r="AU2709" s="615" t="s">
        <v>89</v>
      </c>
      <c r="AV2709" s="614" t="s">
        <v>129</v>
      </c>
      <c r="AW2709" s="614" t="s">
        <v>43</v>
      </c>
      <c r="AX2709" s="614" t="s">
        <v>11</v>
      </c>
      <c r="AY2709" s="615" t="s">
        <v>197</v>
      </c>
    </row>
    <row r="2710" spans="2:65" s="606" customFormat="1">
      <c r="B2710" s="605"/>
      <c r="D2710" s="594" t="s">
        <v>205</v>
      </c>
      <c r="E2710" s="607" t="s">
        <v>5</v>
      </c>
      <c r="F2710" s="608" t="s">
        <v>5</v>
      </c>
      <c r="H2710" s="609">
        <v>0</v>
      </c>
      <c r="L2710" s="605"/>
      <c r="M2710" s="610"/>
      <c r="N2710" s="611"/>
      <c r="O2710" s="611"/>
      <c r="P2710" s="611"/>
      <c r="Q2710" s="611"/>
      <c r="R2710" s="611"/>
      <c r="S2710" s="611"/>
      <c r="T2710" s="612"/>
      <c r="AT2710" s="607" t="s">
        <v>205</v>
      </c>
      <c r="AU2710" s="607" t="s">
        <v>89</v>
      </c>
      <c r="AV2710" s="606" t="s">
        <v>89</v>
      </c>
      <c r="AW2710" s="606" t="s">
        <v>43</v>
      </c>
      <c r="AX2710" s="606" t="s">
        <v>82</v>
      </c>
      <c r="AY2710" s="607" t="s">
        <v>197</v>
      </c>
    </row>
    <row r="2711" spans="2:65" s="606" customFormat="1">
      <c r="B2711" s="605"/>
      <c r="D2711" s="594" t="s">
        <v>205</v>
      </c>
      <c r="E2711" s="607" t="s">
        <v>5</v>
      </c>
      <c r="F2711" s="608" t="s">
        <v>5</v>
      </c>
      <c r="H2711" s="609">
        <v>0</v>
      </c>
      <c r="L2711" s="605"/>
      <c r="M2711" s="610"/>
      <c r="N2711" s="611"/>
      <c r="O2711" s="611"/>
      <c r="P2711" s="611"/>
      <c r="Q2711" s="611"/>
      <c r="R2711" s="611"/>
      <c r="S2711" s="611"/>
      <c r="T2711" s="612"/>
      <c r="AT2711" s="607" t="s">
        <v>205</v>
      </c>
      <c r="AU2711" s="607" t="s">
        <v>89</v>
      </c>
      <c r="AV2711" s="606" t="s">
        <v>89</v>
      </c>
      <c r="AW2711" s="606" t="s">
        <v>43</v>
      </c>
      <c r="AX2711" s="606" t="s">
        <v>82</v>
      </c>
      <c r="AY2711" s="607" t="s">
        <v>197</v>
      </c>
    </row>
    <row r="2712" spans="2:65" s="606" customFormat="1">
      <c r="B2712" s="605"/>
      <c r="D2712" s="594" t="s">
        <v>205</v>
      </c>
      <c r="E2712" s="607" t="s">
        <v>5</v>
      </c>
      <c r="F2712" s="608" t="s">
        <v>5</v>
      </c>
      <c r="H2712" s="609">
        <v>0</v>
      </c>
      <c r="L2712" s="605"/>
      <c r="M2712" s="610"/>
      <c r="N2712" s="611"/>
      <c r="O2712" s="611"/>
      <c r="P2712" s="611"/>
      <c r="Q2712" s="611"/>
      <c r="R2712" s="611"/>
      <c r="S2712" s="611"/>
      <c r="T2712" s="612"/>
      <c r="AT2712" s="607" t="s">
        <v>205</v>
      </c>
      <c r="AU2712" s="607" t="s">
        <v>89</v>
      </c>
      <c r="AV2712" s="606" t="s">
        <v>89</v>
      </c>
      <c r="AW2712" s="606" t="s">
        <v>43</v>
      </c>
      <c r="AX2712" s="606" t="s">
        <v>82</v>
      </c>
      <c r="AY2712" s="607" t="s">
        <v>197</v>
      </c>
    </row>
    <row r="2713" spans="2:65" s="606" customFormat="1">
      <c r="B2713" s="605"/>
      <c r="D2713" s="594" t="s">
        <v>205</v>
      </c>
      <c r="E2713" s="607" t="s">
        <v>5</v>
      </c>
      <c r="F2713" s="608" t="s">
        <v>5</v>
      </c>
      <c r="H2713" s="609">
        <v>0</v>
      </c>
      <c r="L2713" s="605"/>
      <c r="M2713" s="610"/>
      <c r="N2713" s="611"/>
      <c r="O2713" s="611"/>
      <c r="P2713" s="611"/>
      <c r="Q2713" s="611"/>
      <c r="R2713" s="611"/>
      <c r="S2713" s="611"/>
      <c r="T2713" s="612"/>
      <c r="AT2713" s="607" t="s">
        <v>205</v>
      </c>
      <c r="AU2713" s="607" t="s">
        <v>89</v>
      </c>
      <c r="AV2713" s="606" t="s">
        <v>89</v>
      </c>
      <c r="AW2713" s="606" t="s">
        <v>43</v>
      </c>
      <c r="AX2713" s="606" t="s">
        <v>82</v>
      </c>
      <c r="AY2713" s="607" t="s">
        <v>197</v>
      </c>
    </row>
    <row r="2714" spans="2:65" s="606" customFormat="1">
      <c r="B2714" s="605"/>
      <c r="D2714" s="594" t="s">
        <v>205</v>
      </c>
      <c r="E2714" s="607" t="s">
        <v>5</v>
      </c>
      <c r="F2714" s="608" t="s">
        <v>5</v>
      </c>
      <c r="H2714" s="609">
        <v>0</v>
      </c>
      <c r="L2714" s="605"/>
      <c r="M2714" s="610"/>
      <c r="N2714" s="611"/>
      <c r="O2714" s="611"/>
      <c r="P2714" s="611"/>
      <c r="Q2714" s="611"/>
      <c r="R2714" s="611"/>
      <c r="S2714" s="611"/>
      <c r="T2714" s="612"/>
      <c r="AT2714" s="607" t="s">
        <v>205</v>
      </c>
      <c r="AU2714" s="607" t="s">
        <v>89</v>
      </c>
      <c r="AV2714" s="606" t="s">
        <v>89</v>
      </c>
      <c r="AW2714" s="606" t="s">
        <v>43</v>
      </c>
      <c r="AX2714" s="606" t="s">
        <v>82</v>
      </c>
      <c r="AY2714" s="607" t="s">
        <v>197</v>
      </c>
    </row>
    <row r="2715" spans="2:65" s="606" customFormat="1">
      <c r="B2715" s="605"/>
      <c r="D2715" s="594" t="s">
        <v>205</v>
      </c>
      <c r="E2715" s="607" t="s">
        <v>5</v>
      </c>
      <c r="F2715" s="608" t="s">
        <v>5</v>
      </c>
      <c r="H2715" s="609">
        <v>0</v>
      </c>
      <c r="L2715" s="605"/>
      <c r="M2715" s="610"/>
      <c r="N2715" s="611"/>
      <c r="O2715" s="611"/>
      <c r="P2715" s="611"/>
      <c r="Q2715" s="611"/>
      <c r="R2715" s="611"/>
      <c r="S2715" s="611"/>
      <c r="T2715" s="612"/>
      <c r="AT2715" s="607" t="s">
        <v>205</v>
      </c>
      <c r="AU2715" s="607" t="s">
        <v>89</v>
      </c>
      <c r="AV2715" s="606" t="s">
        <v>89</v>
      </c>
      <c r="AW2715" s="606" t="s">
        <v>43</v>
      </c>
      <c r="AX2715" s="606" t="s">
        <v>82</v>
      </c>
      <c r="AY2715" s="607" t="s">
        <v>197</v>
      </c>
    </row>
    <row r="2716" spans="2:65" s="606" customFormat="1">
      <c r="B2716" s="605"/>
      <c r="D2716" s="594" t="s">
        <v>205</v>
      </c>
      <c r="E2716" s="607" t="s">
        <v>5</v>
      </c>
      <c r="F2716" s="608" t="s">
        <v>5</v>
      </c>
      <c r="H2716" s="609">
        <v>0</v>
      </c>
      <c r="L2716" s="605"/>
      <c r="M2716" s="610"/>
      <c r="N2716" s="611"/>
      <c r="O2716" s="611"/>
      <c r="P2716" s="611"/>
      <c r="Q2716" s="611"/>
      <c r="R2716" s="611"/>
      <c r="S2716" s="611"/>
      <c r="T2716" s="612"/>
      <c r="AT2716" s="607" t="s">
        <v>205</v>
      </c>
      <c r="AU2716" s="607" t="s">
        <v>89</v>
      </c>
      <c r="AV2716" s="606" t="s">
        <v>89</v>
      </c>
      <c r="AW2716" s="606" t="s">
        <v>43</v>
      </c>
      <c r="AX2716" s="606" t="s">
        <v>82</v>
      </c>
      <c r="AY2716" s="607" t="s">
        <v>197</v>
      </c>
    </row>
    <row r="2717" spans="2:65" s="606" customFormat="1">
      <c r="B2717" s="605"/>
      <c r="D2717" s="594" t="s">
        <v>205</v>
      </c>
      <c r="E2717" s="607" t="s">
        <v>5</v>
      </c>
      <c r="F2717" s="608" t="s">
        <v>5</v>
      </c>
      <c r="H2717" s="609">
        <v>0</v>
      </c>
      <c r="L2717" s="605"/>
      <c r="M2717" s="610"/>
      <c r="N2717" s="611"/>
      <c r="O2717" s="611"/>
      <c r="P2717" s="611"/>
      <c r="Q2717" s="611"/>
      <c r="R2717" s="611"/>
      <c r="S2717" s="611"/>
      <c r="T2717" s="612"/>
      <c r="AT2717" s="607" t="s">
        <v>205</v>
      </c>
      <c r="AU2717" s="607" t="s">
        <v>89</v>
      </c>
      <c r="AV2717" s="606" t="s">
        <v>89</v>
      </c>
      <c r="AW2717" s="606" t="s">
        <v>43</v>
      </c>
      <c r="AX2717" s="606" t="s">
        <v>82</v>
      </c>
      <c r="AY2717" s="607" t="s">
        <v>197</v>
      </c>
    </row>
    <row r="2718" spans="2:65" s="606" customFormat="1">
      <c r="B2718" s="605"/>
      <c r="D2718" s="594" t="s">
        <v>205</v>
      </c>
      <c r="E2718" s="607" t="s">
        <v>5</v>
      </c>
      <c r="F2718" s="608" t="s">
        <v>5</v>
      </c>
      <c r="H2718" s="609">
        <v>0</v>
      </c>
      <c r="L2718" s="605"/>
      <c r="M2718" s="610"/>
      <c r="N2718" s="611"/>
      <c r="O2718" s="611"/>
      <c r="P2718" s="611"/>
      <c r="Q2718" s="611"/>
      <c r="R2718" s="611"/>
      <c r="S2718" s="611"/>
      <c r="T2718" s="612"/>
      <c r="AT2718" s="607" t="s">
        <v>205</v>
      </c>
      <c r="AU2718" s="607" t="s">
        <v>89</v>
      </c>
      <c r="AV2718" s="606" t="s">
        <v>89</v>
      </c>
      <c r="AW2718" s="606" t="s">
        <v>43</v>
      </c>
      <c r="AX2718" s="606" t="s">
        <v>82</v>
      </c>
      <c r="AY2718" s="607" t="s">
        <v>197</v>
      </c>
    </row>
    <row r="2719" spans="2:65" s="606" customFormat="1">
      <c r="B2719" s="605"/>
      <c r="D2719" s="594" t="s">
        <v>205</v>
      </c>
      <c r="E2719" s="607" t="s">
        <v>5</v>
      </c>
      <c r="F2719" s="608" t="s">
        <v>5</v>
      </c>
      <c r="H2719" s="609">
        <v>0</v>
      </c>
      <c r="L2719" s="605"/>
      <c r="M2719" s="610"/>
      <c r="N2719" s="611"/>
      <c r="O2719" s="611"/>
      <c r="P2719" s="611"/>
      <c r="Q2719" s="611"/>
      <c r="R2719" s="611"/>
      <c r="S2719" s="611"/>
      <c r="T2719" s="612"/>
      <c r="AT2719" s="607" t="s">
        <v>205</v>
      </c>
      <c r="AU2719" s="607" t="s">
        <v>89</v>
      </c>
      <c r="AV2719" s="606" t="s">
        <v>89</v>
      </c>
      <c r="AW2719" s="606" t="s">
        <v>43</v>
      </c>
      <c r="AX2719" s="606" t="s">
        <v>82</v>
      </c>
      <c r="AY2719" s="607" t="s">
        <v>197</v>
      </c>
    </row>
    <row r="2720" spans="2:65" s="492" customFormat="1" ht="25.5" customHeight="1">
      <c r="B2720" s="493"/>
      <c r="C2720" s="629" t="s">
        <v>3535</v>
      </c>
      <c r="D2720" s="629" t="s">
        <v>1907</v>
      </c>
      <c r="E2720" s="630" t="s">
        <v>3536</v>
      </c>
      <c r="F2720" s="631" t="s">
        <v>3537</v>
      </c>
      <c r="G2720" s="632" t="s">
        <v>3538</v>
      </c>
      <c r="H2720" s="633">
        <v>5</v>
      </c>
      <c r="I2720" s="11"/>
      <c r="J2720" s="634">
        <f>ROUND(I2720*H2720,0)</f>
        <v>0</v>
      </c>
      <c r="K2720" s="631" t="s">
        <v>5</v>
      </c>
      <c r="L2720" s="635"/>
      <c r="M2720" s="636" t="s">
        <v>5</v>
      </c>
      <c r="N2720" s="637" t="s">
        <v>53</v>
      </c>
      <c r="O2720" s="494"/>
      <c r="P2720" s="580">
        <f>O2720*H2720</f>
        <v>0</v>
      </c>
      <c r="Q2720" s="580">
        <v>7.0000000000000001E-3</v>
      </c>
      <c r="R2720" s="580">
        <f>Q2720*H2720</f>
        <v>3.5000000000000003E-2</v>
      </c>
      <c r="S2720" s="580">
        <v>0</v>
      </c>
      <c r="T2720" s="581">
        <f>S2720*H2720</f>
        <v>0</v>
      </c>
      <c r="AR2720" s="482" t="s">
        <v>779</v>
      </c>
      <c r="AT2720" s="482" t="s">
        <v>1907</v>
      </c>
      <c r="AU2720" s="482" t="s">
        <v>89</v>
      </c>
      <c r="AY2720" s="482" t="s">
        <v>197</v>
      </c>
      <c r="BE2720" s="582">
        <f>IF(N2720="základní",J2720,0)</f>
        <v>0</v>
      </c>
      <c r="BF2720" s="582">
        <f>IF(N2720="snížená",J2720,0)</f>
        <v>0</v>
      </c>
      <c r="BG2720" s="582">
        <f>IF(N2720="zákl. přenesená",J2720,0)</f>
        <v>0</v>
      </c>
      <c r="BH2720" s="582">
        <f>IF(N2720="sníž. přenesená",J2720,0)</f>
        <v>0</v>
      </c>
      <c r="BI2720" s="582">
        <f>IF(N2720="nulová",J2720,0)</f>
        <v>0</v>
      </c>
      <c r="BJ2720" s="482" t="s">
        <v>11</v>
      </c>
      <c r="BK2720" s="582">
        <f>ROUND(I2720*H2720,0)</f>
        <v>0</v>
      </c>
      <c r="BL2720" s="482" t="s">
        <v>374</v>
      </c>
      <c r="BM2720" s="482" t="s">
        <v>3539</v>
      </c>
    </row>
    <row r="2721" spans="2:65" s="492" customFormat="1" ht="25.5" customHeight="1">
      <c r="B2721" s="493"/>
      <c r="C2721" s="572" t="s">
        <v>3540</v>
      </c>
      <c r="D2721" s="572" t="s">
        <v>199</v>
      </c>
      <c r="E2721" s="573" t="s">
        <v>3541</v>
      </c>
      <c r="F2721" s="574" t="s">
        <v>3542</v>
      </c>
      <c r="G2721" s="575" t="s">
        <v>202</v>
      </c>
      <c r="H2721" s="576">
        <v>61</v>
      </c>
      <c r="I2721" s="7"/>
      <c r="J2721" s="577">
        <f>ROUND(I2721*H2721,0)</f>
        <v>0</v>
      </c>
      <c r="K2721" s="574" t="s">
        <v>5</v>
      </c>
      <c r="L2721" s="493"/>
      <c r="M2721" s="578" t="s">
        <v>5</v>
      </c>
      <c r="N2721" s="579" t="s">
        <v>53</v>
      </c>
      <c r="O2721" s="494"/>
      <c r="P2721" s="580">
        <f>O2721*H2721</f>
        <v>0</v>
      </c>
      <c r="Q2721" s="580">
        <v>1E-4</v>
      </c>
      <c r="R2721" s="580">
        <f>Q2721*H2721</f>
        <v>6.1000000000000004E-3</v>
      </c>
      <c r="S2721" s="580">
        <v>0</v>
      </c>
      <c r="T2721" s="581">
        <f>S2721*H2721</f>
        <v>0</v>
      </c>
      <c r="AR2721" s="482" t="s">
        <v>374</v>
      </c>
      <c r="AT2721" s="482" t="s">
        <v>199</v>
      </c>
      <c r="AU2721" s="482" t="s">
        <v>89</v>
      </c>
      <c r="AY2721" s="482" t="s">
        <v>197</v>
      </c>
      <c r="BE2721" s="582">
        <f>IF(N2721="základní",J2721,0)</f>
        <v>0</v>
      </c>
      <c r="BF2721" s="582">
        <f>IF(N2721="snížená",J2721,0)</f>
        <v>0</v>
      </c>
      <c r="BG2721" s="582">
        <f>IF(N2721="zákl. přenesená",J2721,0)</f>
        <v>0</v>
      </c>
      <c r="BH2721" s="582">
        <f>IF(N2721="sníž. přenesená",J2721,0)</f>
        <v>0</v>
      </c>
      <c r="BI2721" s="582">
        <f>IF(N2721="nulová",J2721,0)</f>
        <v>0</v>
      </c>
      <c r="BJ2721" s="482" t="s">
        <v>11</v>
      </c>
      <c r="BK2721" s="582">
        <f>ROUND(I2721*H2721,0)</f>
        <v>0</v>
      </c>
      <c r="BL2721" s="482" t="s">
        <v>374</v>
      </c>
      <c r="BM2721" s="482" t="s">
        <v>3543</v>
      </c>
    </row>
    <row r="2722" spans="2:65" s="599" customFormat="1">
      <c r="B2722" s="598"/>
      <c r="D2722" s="594" t="s">
        <v>205</v>
      </c>
      <c r="E2722" s="600" t="s">
        <v>5</v>
      </c>
      <c r="F2722" s="601" t="s">
        <v>3032</v>
      </c>
      <c r="H2722" s="600" t="s">
        <v>5</v>
      </c>
      <c r="L2722" s="598"/>
      <c r="M2722" s="602"/>
      <c r="N2722" s="603"/>
      <c r="O2722" s="603"/>
      <c r="P2722" s="603"/>
      <c r="Q2722" s="603"/>
      <c r="R2722" s="603"/>
      <c r="S2722" s="603"/>
      <c r="T2722" s="604"/>
      <c r="AT2722" s="600" t="s">
        <v>205</v>
      </c>
      <c r="AU2722" s="600" t="s">
        <v>89</v>
      </c>
      <c r="AV2722" s="599" t="s">
        <v>11</v>
      </c>
      <c r="AW2722" s="599" t="s">
        <v>43</v>
      </c>
      <c r="AX2722" s="599" t="s">
        <v>82</v>
      </c>
      <c r="AY2722" s="600" t="s">
        <v>197</v>
      </c>
    </row>
    <row r="2723" spans="2:65" s="606" customFormat="1">
      <c r="B2723" s="605"/>
      <c r="D2723" s="594" t="s">
        <v>205</v>
      </c>
      <c r="E2723" s="607" t="s">
        <v>5</v>
      </c>
      <c r="F2723" s="608" t="s">
        <v>3544</v>
      </c>
      <c r="H2723" s="609">
        <v>61</v>
      </c>
      <c r="L2723" s="605"/>
      <c r="M2723" s="610"/>
      <c r="N2723" s="611"/>
      <c r="O2723" s="611"/>
      <c r="P2723" s="611"/>
      <c r="Q2723" s="611"/>
      <c r="R2723" s="611"/>
      <c r="S2723" s="611"/>
      <c r="T2723" s="612"/>
      <c r="AT2723" s="607" t="s">
        <v>205</v>
      </c>
      <c r="AU2723" s="607" t="s">
        <v>89</v>
      </c>
      <c r="AV2723" s="606" t="s">
        <v>89</v>
      </c>
      <c r="AW2723" s="606" t="s">
        <v>43</v>
      </c>
      <c r="AX2723" s="606" t="s">
        <v>11</v>
      </c>
      <c r="AY2723" s="607" t="s">
        <v>197</v>
      </c>
    </row>
    <row r="2724" spans="2:65" s="614" customFormat="1">
      <c r="B2724" s="613"/>
      <c r="D2724" s="594" t="s">
        <v>205</v>
      </c>
      <c r="E2724" s="615" t="s">
        <v>5</v>
      </c>
      <c r="F2724" s="616" t="s">
        <v>210</v>
      </c>
      <c r="H2724" s="617">
        <v>61</v>
      </c>
      <c r="L2724" s="613"/>
      <c r="M2724" s="618"/>
      <c r="N2724" s="619"/>
      <c r="O2724" s="619"/>
      <c r="P2724" s="619"/>
      <c r="Q2724" s="619"/>
      <c r="R2724" s="619"/>
      <c r="S2724" s="619"/>
      <c r="T2724" s="620"/>
      <c r="AT2724" s="615" t="s">
        <v>205</v>
      </c>
      <c r="AU2724" s="615" t="s">
        <v>89</v>
      </c>
      <c r="AV2724" s="614" t="s">
        <v>129</v>
      </c>
      <c r="AW2724" s="614" t="s">
        <v>43</v>
      </c>
      <c r="AX2724" s="614" t="s">
        <v>82</v>
      </c>
      <c r="AY2724" s="615" t="s">
        <v>197</v>
      </c>
    </row>
    <row r="2725" spans="2:65" s="492" customFormat="1" ht="25.5" customHeight="1">
      <c r="B2725" s="493"/>
      <c r="C2725" s="629" t="s">
        <v>3545</v>
      </c>
      <c r="D2725" s="629" t="s">
        <v>1907</v>
      </c>
      <c r="E2725" s="630" t="s">
        <v>3546</v>
      </c>
      <c r="F2725" s="631" t="s">
        <v>3547</v>
      </c>
      <c r="G2725" s="632" t="s">
        <v>3538</v>
      </c>
      <c r="H2725" s="633">
        <v>61</v>
      </c>
      <c r="I2725" s="11"/>
      <c r="J2725" s="634">
        <f>ROUND(I2725*H2725,0)</f>
        <v>0</v>
      </c>
      <c r="K2725" s="631" t="s">
        <v>5</v>
      </c>
      <c r="L2725" s="635"/>
      <c r="M2725" s="636" t="s">
        <v>5</v>
      </c>
      <c r="N2725" s="637" t="s">
        <v>53</v>
      </c>
      <c r="O2725" s="494"/>
      <c r="P2725" s="580">
        <f>O2725*H2725</f>
        <v>0</v>
      </c>
      <c r="Q2725" s="580">
        <v>1E-3</v>
      </c>
      <c r="R2725" s="580">
        <f>Q2725*H2725</f>
        <v>6.0999999999999999E-2</v>
      </c>
      <c r="S2725" s="580">
        <v>0</v>
      </c>
      <c r="T2725" s="581">
        <f>S2725*H2725</f>
        <v>0</v>
      </c>
      <c r="AR2725" s="482" t="s">
        <v>779</v>
      </c>
      <c r="AT2725" s="482" t="s">
        <v>1907</v>
      </c>
      <c r="AU2725" s="482" t="s">
        <v>89</v>
      </c>
      <c r="AY2725" s="482" t="s">
        <v>197</v>
      </c>
      <c r="BE2725" s="582">
        <f>IF(N2725="základní",J2725,0)</f>
        <v>0</v>
      </c>
      <c r="BF2725" s="582">
        <f>IF(N2725="snížená",J2725,0)</f>
        <v>0</v>
      </c>
      <c r="BG2725" s="582">
        <f>IF(N2725="zákl. přenesená",J2725,0)</f>
        <v>0</v>
      </c>
      <c r="BH2725" s="582">
        <f>IF(N2725="sníž. přenesená",J2725,0)</f>
        <v>0</v>
      </c>
      <c r="BI2725" s="582">
        <f>IF(N2725="nulová",J2725,0)</f>
        <v>0</v>
      </c>
      <c r="BJ2725" s="482" t="s">
        <v>11</v>
      </c>
      <c r="BK2725" s="582">
        <f>ROUND(I2725*H2725,0)</f>
        <v>0</v>
      </c>
      <c r="BL2725" s="482" t="s">
        <v>374</v>
      </c>
      <c r="BM2725" s="482" t="s">
        <v>3548</v>
      </c>
    </row>
    <row r="2726" spans="2:65" s="492" customFormat="1" ht="38.25" customHeight="1">
      <c r="B2726" s="493"/>
      <c r="C2726" s="572" t="s">
        <v>3549</v>
      </c>
      <c r="D2726" s="572" t="s">
        <v>199</v>
      </c>
      <c r="E2726" s="573" t="s">
        <v>3550</v>
      </c>
      <c r="F2726" s="574" t="s">
        <v>3551</v>
      </c>
      <c r="G2726" s="575" t="s">
        <v>271</v>
      </c>
      <c r="H2726" s="576">
        <v>16.334</v>
      </c>
      <c r="I2726" s="7"/>
      <c r="J2726" s="577">
        <f>ROUND(I2726*H2726,0)</f>
        <v>0</v>
      </c>
      <c r="K2726" s="574" t="s">
        <v>203</v>
      </c>
      <c r="L2726" s="493"/>
      <c r="M2726" s="578" t="s">
        <v>5</v>
      </c>
      <c r="N2726" s="579" t="s">
        <v>53</v>
      </c>
      <c r="O2726" s="494"/>
      <c r="P2726" s="580">
        <f>O2726*H2726</f>
        <v>0</v>
      </c>
      <c r="Q2726" s="580">
        <v>0</v>
      </c>
      <c r="R2726" s="580">
        <f>Q2726*H2726</f>
        <v>0</v>
      </c>
      <c r="S2726" s="580">
        <v>0</v>
      </c>
      <c r="T2726" s="581">
        <f>S2726*H2726</f>
        <v>0</v>
      </c>
      <c r="AR2726" s="482" t="s">
        <v>374</v>
      </c>
      <c r="AT2726" s="482" t="s">
        <v>199</v>
      </c>
      <c r="AU2726" s="482" t="s">
        <v>89</v>
      </c>
      <c r="AY2726" s="482" t="s">
        <v>197</v>
      </c>
      <c r="BE2726" s="582">
        <f>IF(N2726="základní",J2726,0)</f>
        <v>0</v>
      </c>
      <c r="BF2726" s="582">
        <f>IF(N2726="snížená",J2726,0)</f>
        <v>0</v>
      </c>
      <c r="BG2726" s="582">
        <f>IF(N2726="zákl. přenesená",J2726,0)</f>
        <v>0</v>
      </c>
      <c r="BH2726" s="582">
        <f>IF(N2726="sníž. přenesená",J2726,0)</f>
        <v>0</v>
      </c>
      <c r="BI2726" s="582">
        <f>IF(N2726="nulová",J2726,0)</f>
        <v>0</v>
      </c>
      <c r="BJ2726" s="482" t="s">
        <v>11</v>
      </c>
      <c r="BK2726" s="582">
        <f>ROUND(I2726*H2726,0)</f>
        <v>0</v>
      </c>
      <c r="BL2726" s="482" t="s">
        <v>374</v>
      </c>
      <c r="BM2726" s="482" t="s">
        <v>3552</v>
      </c>
    </row>
    <row r="2727" spans="2:65" s="560" customFormat="1" ht="29.85" customHeight="1">
      <c r="B2727" s="559"/>
      <c r="D2727" s="561" t="s">
        <v>81</v>
      </c>
      <c r="E2727" s="570" t="s">
        <v>1219</v>
      </c>
      <c r="F2727" s="570" t="s">
        <v>1220</v>
      </c>
      <c r="J2727" s="571">
        <f>BK2727</f>
        <v>0</v>
      </c>
      <c r="L2727" s="559"/>
      <c r="M2727" s="564"/>
      <c r="N2727" s="565"/>
      <c r="O2727" s="565"/>
      <c r="P2727" s="566">
        <f>SUM(P2728:P2799)</f>
        <v>0</v>
      </c>
      <c r="Q2727" s="565"/>
      <c r="R2727" s="566">
        <f>SUM(R2728:R2799)</f>
        <v>14.18247283</v>
      </c>
      <c r="S2727" s="565"/>
      <c r="T2727" s="567">
        <f>SUM(T2728:T2799)</f>
        <v>0</v>
      </c>
      <c r="AR2727" s="561" t="s">
        <v>89</v>
      </c>
      <c r="AT2727" s="568" t="s">
        <v>81</v>
      </c>
      <c r="AU2727" s="568" t="s">
        <v>11</v>
      </c>
      <c r="AY2727" s="561" t="s">
        <v>197</v>
      </c>
      <c r="BK2727" s="569">
        <f>SUM(BK2728:BK2799)</f>
        <v>0</v>
      </c>
    </row>
    <row r="2728" spans="2:65" s="492" customFormat="1" ht="25.5" customHeight="1">
      <c r="B2728" s="493"/>
      <c r="C2728" s="572" t="s">
        <v>3553</v>
      </c>
      <c r="D2728" s="572" t="s">
        <v>199</v>
      </c>
      <c r="E2728" s="573" t="s">
        <v>3554</v>
      </c>
      <c r="F2728" s="574" t="s">
        <v>3555</v>
      </c>
      <c r="G2728" s="575" t="s">
        <v>290</v>
      </c>
      <c r="H2728" s="576">
        <v>2185.04</v>
      </c>
      <c r="I2728" s="7"/>
      <c r="J2728" s="577">
        <f>ROUND(I2728*H2728,0)</f>
        <v>0</v>
      </c>
      <c r="K2728" s="574" t="s">
        <v>203</v>
      </c>
      <c r="L2728" s="493"/>
      <c r="M2728" s="578" t="s">
        <v>5</v>
      </c>
      <c r="N2728" s="579" t="s">
        <v>53</v>
      </c>
      <c r="O2728" s="494"/>
      <c r="P2728" s="580">
        <f>O2728*H2728</f>
        <v>0</v>
      </c>
      <c r="Q2728" s="580">
        <v>0</v>
      </c>
      <c r="R2728" s="580">
        <f>Q2728*H2728</f>
        <v>0</v>
      </c>
      <c r="S2728" s="580">
        <v>0</v>
      </c>
      <c r="T2728" s="581">
        <f>S2728*H2728</f>
        <v>0</v>
      </c>
      <c r="AR2728" s="482" t="s">
        <v>374</v>
      </c>
      <c r="AT2728" s="482" t="s">
        <v>199</v>
      </c>
      <c r="AU2728" s="482" t="s">
        <v>89</v>
      </c>
      <c r="AY2728" s="482" t="s">
        <v>197</v>
      </c>
      <c r="BE2728" s="582">
        <f>IF(N2728="základní",J2728,0)</f>
        <v>0</v>
      </c>
      <c r="BF2728" s="582">
        <f>IF(N2728="snížená",J2728,0)</f>
        <v>0</v>
      </c>
      <c r="BG2728" s="582">
        <f>IF(N2728="zákl. přenesená",J2728,0)</f>
        <v>0</v>
      </c>
      <c r="BH2728" s="582">
        <f>IF(N2728="sníž. přenesená",J2728,0)</f>
        <v>0</v>
      </c>
      <c r="BI2728" s="582">
        <f>IF(N2728="nulová",J2728,0)</f>
        <v>0</v>
      </c>
      <c r="BJ2728" s="482" t="s">
        <v>11</v>
      </c>
      <c r="BK2728" s="582">
        <f>ROUND(I2728*H2728,0)</f>
        <v>0</v>
      </c>
      <c r="BL2728" s="482" t="s">
        <v>374</v>
      </c>
      <c r="BM2728" s="482" t="s">
        <v>3556</v>
      </c>
    </row>
    <row r="2729" spans="2:65" s="599" customFormat="1">
      <c r="B2729" s="598"/>
      <c r="D2729" s="594" t="s">
        <v>205</v>
      </c>
      <c r="E2729" s="600" t="s">
        <v>5</v>
      </c>
      <c r="F2729" s="601" t="s">
        <v>3557</v>
      </c>
      <c r="H2729" s="600" t="s">
        <v>5</v>
      </c>
      <c r="L2729" s="598"/>
      <c r="M2729" s="602"/>
      <c r="N2729" s="603"/>
      <c r="O2729" s="603"/>
      <c r="P2729" s="603"/>
      <c r="Q2729" s="603"/>
      <c r="R2729" s="603"/>
      <c r="S2729" s="603"/>
      <c r="T2729" s="604"/>
      <c r="AT2729" s="600" t="s">
        <v>205</v>
      </c>
      <c r="AU2729" s="600" t="s">
        <v>89</v>
      </c>
      <c r="AV2729" s="599" t="s">
        <v>11</v>
      </c>
      <c r="AW2729" s="599" t="s">
        <v>43</v>
      </c>
      <c r="AX2729" s="599" t="s">
        <v>82</v>
      </c>
      <c r="AY2729" s="600" t="s">
        <v>197</v>
      </c>
    </row>
    <row r="2730" spans="2:65" s="606" customFormat="1">
      <c r="B2730" s="605"/>
      <c r="D2730" s="594" t="s">
        <v>205</v>
      </c>
      <c r="E2730" s="607" t="s">
        <v>5</v>
      </c>
      <c r="F2730" s="608" t="s">
        <v>1932</v>
      </c>
      <c r="H2730" s="609">
        <v>1793.92</v>
      </c>
      <c r="L2730" s="605"/>
      <c r="M2730" s="610"/>
      <c r="N2730" s="611"/>
      <c r="O2730" s="611"/>
      <c r="P2730" s="611"/>
      <c r="Q2730" s="611"/>
      <c r="R2730" s="611"/>
      <c r="S2730" s="611"/>
      <c r="T2730" s="612"/>
      <c r="AT2730" s="607" t="s">
        <v>205</v>
      </c>
      <c r="AU2730" s="607" t="s">
        <v>89</v>
      </c>
      <c r="AV2730" s="606" t="s">
        <v>89</v>
      </c>
      <c r="AW2730" s="606" t="s">
        <v>43</v>
      </c>
      <c r="AX2730" s="606" t="s">
        <v>82</v>
      </c>
      <c r="AY2730" s="607" t="s">
        <v>197</v>
      </c>
    </row>
    <row r="2731" spans="2:65" s="622" customFormat="1">
      <c r="B2731" s="621"/>
      <c r="D2731" s="594" t="s">
        <v>205</v>
      </c>
      <c r="E2731" s="623" t="s">
        <v>5</v>
      </c>
      <c r="F2731" s="624" t="s">
        <v>2055</v>
      </c>
      <c r="H2731" s="625">
        <v>1793.92</v>
      </c>
      <c r="L2731" s="621"/>
      <c r="M2731" s="626"/>
      <c r="N2731" s="627"/>
      <c r="O2731" s="627"/>
      <c r="P2731" s="627"/>
      <c r="Q2731" s="627"/>
      <c r="R2731" s="627"/>
      <c r="S2731" s="627"/>
      <c r="T2731" s="628"/>
      <c r="AT2731" s="623" t="s">
        <v>205</v>
      </c>
      <c r="AU2731" s="623" t="s">
        <v>89</v>
      </c>
      <c r="AV2731" s="622" t="s">
        <v>114</v>
      </c>
      <c r="AW2731" s="622" t="s">
        <v>43</v>
      </c>
      <c r="AX2731" s="622" t="s">
        <v>82</v>
      </c>
      <c r="AY2731" s="623" t="s">
        <v>197</v>
      </c>
    </row>
    <row r="2732" spans="2:65" s="599" customFormat="1">
      <c r="B2732" s="598"/>
      <c r="D2732" s="594" t="s">
        <v>205</v>
      </c>
      <c r="E2732" s="600" t="s">
        <v>5</v>
      </c>
      <c r="F2732" s="601" t="s">
        <v>215</v>
      </c>
      <c r="H2732" s="600" t="s">
        <v>5</v>
      </c>
      <c r="L2732" s="598"/>
      <c r="M2732" s="602"/>
      <c r="N2732" s="603"/>
      <c r="O2732" s="603"/>
      <c r="P2732" s="603"/>
      <c r="Q2732" s="603"/>
      <c r="R2732" s="603"/>
      <c r="S2732" s="603"/>
      <c r="T2732" s="604"/>
      <c r="AT2732" s="600" t="s">
        <v>205</v>
      </c>
      <c r="AU2732" s="600" t="s">
        <v>89</v>
      </c>
      <c r="AV2732" s="599" t="s">
        <v>11</v>
      </c>
      <c r="AW2732" s="599" t="s">
        <v>43</v>
      </c>
      <c r="AX2732" s="599" t="s">
        <v>82</v>
      </c>
      <c r="AY2732" s="600" t="s">
        <v>197</v>
      </c>
    </row>
    <row r="2733" spans="2:65" s="606" customFormat="1">
      <c r="B2733" s="605"/>
      <c r="D2733" s="594" t="s">
        <v>205</v>
      </c>
      <c r="E2733" s="607" t="s">
        <v>5</v>
      </c>
      <c r="F2733" s="608" t="s">
        <v>1941</v>
      </c>
      <c r="H2733" s="609">
        <v>391.12</v>
      </c>
      <c r="L2733" s="605"/>
      <c r="M2733" s="610"/>
      <c r="N2733" s="611"/>
      <c r="O2733" s="611"/>
      <c r="P2733" s="611"/>
      <c r="Q2733" s="611"/>
      <c r="R2733" s="611"/>
      <c r="S2733" s="611"/>
      <c r="T2733" s="612"/>
      <c r="AT2733" s="607" t="s">
        <v>205</v>
      </c>
      <c r="AU2733" s="607" t="s">
        <v>89</v>
      </c>
      <c r="AV2733" s="606" t="s">
        <v>89</v>
      </c>
      <c r="AW2733" s="606" t="s">
        <v>43</v>
      </c>
      <c r="AX2733" s="606" t="s">
        <v>82</v>
      </c>
      <c r="AY2733" s="607" t="s">
        <v>197</v>
      </c>
    </row>
    <row r="2734" spans="2:65" s="622" customFormat="1">
      <c r="B2734" s="621"/>
      <c r="D2734" s="594" t="s">
        <v>205</v>
      </c>
      <c r="E2734" s="623" t="s">
        <v>5</v>
      </c>
      <c r="F2734" s="624" t="s">
        <v>2055</v>
      </c>
      <c r="H2734" s="625">
        <v>391.12</v>
      </c>
      <c r="L2734" s="621"/>
      <c r="M2734" s="626"/>
      <c r="N2734" s="627"/>
      <c r="O2734" s="627"/>
      <c r="P2734" s="627"/>
      <c r="Q2734" s="627"/>
      <c r="R2734" s="627"/>
      <c r="S2734" s="627"/>
      <c r="T2734" s="628"/>
      <c r="AT2734" s="623" t="s">
        <v>205</v>
      </c>
      <c r="AU2734" s="623" t="s">
        <v>89</v>
      </c>
      <c r="AV2734" s="622" t="s">
        <v>114</v>
      </c>
      <c r="AW2734" s="622" t="s">
        <v>43</v>
      </c>
      <c r="AX2734" s="622" t="s">
        <v>82</v>
      </c>
      <c r="AY2734" s="623" t="s">
        <v>197</v>
      </c>
    </row>
    <row r="2735" spans="2:65" s="614" customFormat="1">
      <c r="B2735" s="613"/>
      <c r="D2735" s="594" t="s">
        <v>205</v>
      </c>
      <c r="E2735" s="615" t="s">
        <v>5</v>
      </c>
      <c r="F2735" s="616" t="s">
        <v>210</v>
      </c>
      <c r="H2735" s="617">
        <v>2185.04</v>
      </c>
      <c r="L2735" s="613"/>
      <c r="M2735" s="618"/>
      <c r="N2735" s="619"/>
      <c r="O2735" s="619"/>
      <c r="P2735" s="619"/>
      <c r="Q2735" s="619"/>
      <c r="R2735" s="619"/>
      <c r="S2735" s="619"/>
      <c r="T2735" s="620"/>
      <c r="AT2735" s="615" t="s">
        <v>205</v>
      </c>
      <c r="AU2735" s="615" t="s">
        <v>89</v>
      </c>
      <c r="AV2735" s="614" t="s">
        <v>129</v>
      </c>
      <c r="AW2735" s="614" t="s">
        <v>43</v>
      </c>
      <c r="AX2735" s="614" t="s">
        <v>11</v>
      </c>
      <c r="AY2735" s="615" t="s">
        <v>197</v>
      </c>
    </row>
    <row r="2736" spans="2:65" s="492" customFormat="1" ht="16.5" customHeight="1">
      <c r="B2736" s="493"/>
      <c r="C2736" s="629" t="s">
        <v>3558</v>
      </c>
      <c r="D2736" s="629" t="s">
        <v>1907</v>
      </c>
      <c r="E2736" s="630" t="s">
        <v>3559</v>
      </c>
      <c r="F2736" s="631" t="s">
        <v>3560</v>
      </c>
      <c r="G2736" s="632" t="s">
        <v>290</v>
      </c>
      <c r="H2736" s="633">
        <v>1829.798</v>
      </c>
      <c r="I2736" s="11"/>
      <c r="J2736" s="634">
        <f>ROUND(I2736*H2736,0)</f>
        <v>0</v>
      </c>
      <c r="K2736" s="631" t="s">
        <v>203</v>
      </c>
      <c r="L2736" s="635"/>
      <c r="M2736" s="636" t="s">
        <v>5</v>
      </c>
      <c r="N2736" s="637" t="s">
        <v>53</v>
      </c>
      <c r="O2736" s="494"/>
      <c r="P2736" s="580">
        <f>O2736*H2736</f>
        <v>0</v>
      </c>
      <c r="Q2736" s="580">
        <v>3.0000000000000001E-3</v>
      </c>
      <c r="R2736" s="580">
        <f>Q2736*H2736</f>
        <v>5.4893939999999999</v>
      </c>
      <c r="S2736" s="580">
        <v>0</v>
      </c>
      <c r="T2736" s="581">
        <f>S2736*H2736</f>
        <v>0</v>
      </c>
      <c r="AR2736" s="482" t="s">
        <v>779</v>
      </c>
      <c r="AT2736" s="482" t="s">
        <v>1907</v>
      </c>
      <c r="AU2736" s="482" t="s">
        <v>89</v>
      </c>
      <c r="AY2736" s="482" t="s">
        <v>197</v>
      </c>
      <c r="BE2736" s="582">
        <f>IF(N2736="základní",J2736,0)</f>
        <v>0</v>
      </c>
      <c r="BF2736" s="582">
        <f>IF(N2736="snížená",J2736,0)</f>
        <v>0</v>
      </c>
      <c r="BG2736" s="582">
        <f>IF(N2736="zákl. přenesená",J2736,0)</f>
        <v>0</v>
      </c>
      <c r="BH2736" s="582">
        <f>IF(N2736="sníž. přenesená",J2736,0)</f>
        <v>0</v>
      </c>
      <c r="BI2736" s="582">
        <f>IF(N2736="nulová",J2736,0)</f>
        <v>0</v>
      </c>
      <c r="BJ2736" s="482" t="s">
        <v>11</v>
      </c>
      <c r="BK2736" s="582">
        <f>ROUND(I2736*H2736,0)</f>
        <v>0</v>
      </c>
      <c r="BL2736" s="482" t="s">
        <v>374</v>
      </c>
      <c r="BM2736" s="482" t="s">
        <v>3561</v>
      </c>
    </row>
    <row r="2737" spans="2:65" s="606" customFormat="1">
      <c r="B2737" s="605"/>
      <c r="D2737" s="594" t="s">
        <v>205</v>
      </c>
      <c r="F2737" s="608" t="s">
        <v>3562</v>
      </c>
      <c r="H2737" s="609">
        <v>1829.798</v>
      </c>
      <c r="L2737" s="605"/>
      <c r="M2737" s="610"/>
      <c r="N2737" s="611"/>
      <c r="O2737" s="611"/>
      <c r="P2737" s="611"/>
      <c r="Q2737" s="611"/>
      <c r="R2737" s="611"/>
      <c r="S2737" s="611"/>
      <c r="T2737" s="612"/>
      <c r="AT2737" s="607" t="s">
        <v>205</v>
      </c>
      <c r="AU2737" s="607" t="s">
        <v>89</v>
      </c>
      <c r="AV2737" s="606" t="s">
        <v>89</v>
      </c>
      <c r="AW2737" s="606" t="s">
        <v>6</v>
      </c>
      <c r="AX2737" s="606" t="s">
        <v>11</v>
      </c>
      <c r="AY2737" s="607" t="s">
        <v>197</v>
      </c>
    </row>
    <row r="2738" spans="2:65" s="492" customFormat="1" ht="16.5" customHeight="1">
      <c r="B2738" s="493"/>
      <c r="C2738" s="629" t="s">
        <v>3563</v>
      </c>
      <c r="D2738" s="629" t="s">
        <v>1907</v>
      </c>
      <c r="E2738" s="630" t="s">
        <v>3564</v>
      </c>
      <c r="F2738" s="631" t="s">
        <v>3565</v>
      </c>
      <c r="G2738" s="632" t="s">
        <v>290</v>
      </c>
      <c r="H2738" s="633">
        <v>398.94200000000001</v>
      </c>
      <c r="I2738" s="11"/>
      <c r="J2738" s="634">
        <f>ROUND(I2738*H2738,0)</f>
        <v>0</v>
      </c>
      <c r="K2738" s="631" t="s">
        <v>203</v>
      </c>
      <c r="L2738" s="635"/>
      <c r="M2738" s="636" t="s">
        <v>5</v>
      </c>
      <c r="N2738" s="637" t="s">
        <v>53</v>
      </c>
      <c r="O2738" s="494"/>
      <c r="P2738" s="580">
        <f>O2738*H2738</f>
        <v>0</v>
      </c>
      <c r="Q2738" s="580">
        <v>1.1999999999999999E-3</v>
      </c>
      <c r="R2738" s="580">
        <f>Q2738*H2738</f>
        <v>0.47873039999999994</v>
      </c>
      <c r="S2738" s="580">
        <v>0</v>
      </c>
      <c r="T2738" s="581">
        <f>S2738*H2738</f>
        <v>0</v>
      </c>
      <c r="AR2738" s="482" t="s">
        <v>779</v>
      </c>
      <c r="AT2738" s="482" t="s">
        <v>1907</v>
      </c>
      <c r="AU2738" s="482" t="s">
        <v>89</v>
      </c>
      <c r="AY2738" s="482" t="s">
        <v>197</v>
      </c>
      <c r="BE2738" s="582">
        <f>IF(N2738="základní",J2738,0)</f>
        <v>0</v>
      </c>
      <c r="BF2738" s="582">
        <f>IF(N2738="snížená",J2738,0)</f>
        <v>0</v>
      </c>
      <c r="BG2738" s="582">
        <f>IF(N2738="zákl. přenesená",J2738,0)</f>
        <v>0</v>
      </c>
      <c r="BH2738" s="582">
        <f>IF(N2738="sníž. přenesená",J2738,0)</f>
        <v>0</v>
      </c>
      <c r="BI2738" s="582">
        <f>IF(N2738="nulová",J2738,0)</f>
        <v>0</v>
      </c>
      <c r="BJ2738" s="482" t="s">
        <v>11</v>
      </c>
      <c r="BK2738" s="582">
        <f>ROUND(I2738*H2738,0)</f>
        <v>0</v>
      </c>
      <c r="BL2738" s="482" t="s">
        <v>374</v>
      </c>
      <c r="BM2738" s="482" t="s">
        <v>3566</v>
      </c>
    </row>
    <row r="2739" spans="2:65" s="606" customFormat="1">
      <c r="B2739" s="605"/>
      <c r="D2739" s="594" t="s">
        <v>205</v>
      </c>
      <c r="F2739" s="608" t="s">
        <v>3567</v>
      </c>
      <c r="H2739" s="609">
        <v>398.94200000000001</v>
      </c>
      <c r="L2739" s="605"/>
      <c r="M2739" s="610"/>
      <c r="N2739" s="611"/>
      <c r="O2739" s="611"/>
      <c r="P2739" s="611"/>
      <c r="Q2739" s="611"/>
      <c r="R2739" s="611"/>
      <c r="S2739" s="611"/>
      <c r="T2739" s="612"/>
      <c r="AT2739" s="607" t="s">
        <v>205</v>
      </c>
      <c r="AU2739" s="607" t="s">
        <v>89</v>
      </c>
      <c r="AV2739" s="606" t="s">
        <v>89</v>
      </c>
      <c r="AW2739" s="606" t="s">
        <v>6</v>
      </c>
      <c r="AX2739" s="606" t="s">
        <v>11</v>
      </c>
      <c r="AY2739" s="607" t="s">
        <v>197</v>
      </c>
    </row>
    <row r="2740" spans="2:65" s="492" customFormat="1" ht="25.5" customHeight="1">
      <c r="B2740" s="493"/>
      <c r="C2740" s="572" t="s">
        <v>3568</v>
      </c>
      <c r="D2740" s="572" t="s">
        <v>199</v>
      </c>
      <c r="E2740" s="573" t="s">
        <v>3569</v>
      </c>
      <c r="F2740" s="574" t="s">
        <v>3570</v>
      </c>
      <c r="G2740" s="575" t="s">
        <v>290</v>
      </c>
      <c r="H2740" s="576">
        <v>254</v>
      </c>
      <c r="I2740" s="7"/>
      <c r="J2740" s="577">
        <f>ROUND(I2740*H2740,0)</f>
        <v>0</v>
      </c>
      <c r="K2740" s="574" t="s">
        <v>203</v>
      </c>
      <c r="L2740" s="493"/>
      <c r="M2740" s="578" t="s">
        <v>5</v>
      </c>
      <c r="N2740" s="579" t="s">
        <v>53</v>
      </c>
      <c r="O2740" s="494"/>
      <c r="P2740" s="580">
        <f>O2740*H2740</f>
        <v>0</v>
      </c>
      <c r="Q2740" s="580">
        <v>0</v>
      </c>
      <c r="R2740" s="580">
        <f>Q2740*H2740</f>
        <v>0</v>
      </c>
      <c r="S2740" s="580">
        <v>0</v>
      </c>
      <c r="T2740" s="581">
        <f>S2740*H2740</f>
        <v>0</v>
      </c>
      <c r="AR2740" s="482" t="s">
        <v>374</v>
      </c>
      <c r="AT2740" s="482" t="s">
        <v>199</v>
      </c>
      <c r="AU2740" s="482" t="s">
        <v>89</v>
      </c>
      <c r="AY2740" s="482" t="s">
        <v>197</v>
      </c>
      <c r="BE2740" s="582">
        <f>IF(N2740="základní",J2740,0)</f>
        <v>0</v>
      </c>
      <c r="BF2740" s="582">
        <f>IF(N2740="snížená",J2740,0)</f>
        <v>0</v>
      </c>
      <c r="BG2740" s="582">
        <f>IF(N2740="zákl. přenesená",J2740,0)</f>
        <v>0</v>
      </c>
      <c r="BH2740" s="582">
        <f>IF(N2740="sníž. přenesená",J2740,0)</f>
        <v>0</v>
      </c>
      <c r="BI2740" s="582">
        <f>IF(N2740="nulová",J2740,0)</f>
        <v>0</v>
      </c>
      <c r="BJ2740" s="482" t="s">
        <v>11</v>
      </c>
      <c r="BK2740" s="582">
        <f>ROUND(I2740*H2740,0)</f>
        <v>0</v>
      </c>
      <c r="BL2740" s="482" t="s">
        <v>374</v>
      </c>
      <c r="BM2740" s="482" t="s">
        <v>3571</v>
      </c>
    </row>
    <row r="2741" spans="2:65" s="606" customFormat="1">
      <c r="B2741" s="605"/>
      <c r="D2741" s="594" t="s">
        <v>205</v>
      </c>
      <c r="E2741" s="607" t="s">
        <v>5</v>
      </c>
      <c r="F2741" s="608" t="s">
        <v>3126</v>
      </c>
      <c r="H2741" s="609">
        <v>254</v>
      </c>
      <c r="L2741" s="605"/>
      <c r="M2741" s="610"/>
      <c r="N2741" s="611"/>
      <c r="O2741" s="611"/>
      <c r="P2741" s="611"/>
      <c r="Q2741" s="611"/>
      <c r="R2741" s="611"/>
      <c r="S2741" s="611"/>
      <c r="T2741" s="612"/>
      <c r="AT2741" s="607" t="s">
        <v>205</v>
      </c>
      <c r="AU2741" s="607" t="s">
        <v>89</v>
      </c>
      <c r="AV2741" s="606" t="s">
        <v>89</v>
      </c>
      <c r="AW2741" s="606" t="s">
        <v>43</v>
      </c>
      <c r="AX2741" s="606" t="s">
        <v>82</v>
      </c>
      <c r="AY2741" s="607" t="s">
        <v>197</v>
      </c>
    </row>
    <row r="2742" spans="2:65" s="614" customFormat="1">
      <c r="B2742" s="613"/>
      <c r="D2742" s="594" t="s">
        <v>205</v>
      </c>
      <c r="E2742" s="615" t="s">
        <v>5</v>
      </c>
      <c r="F2742" s="616" t="s">
        <v>210</v>
      </c>
      <c r="H2742" s="617">
        <v>254</v>
      </c>
      <c r="L2742" s="613"/>
      <c r="M2742" s="618"/>
      <c r="N2742" s="619"/>
      <c r="O2742" s="619"/>
      <c r="P2742" s="619"/>
      <c r="Q2742" s="619"/>
      <c r="R2742" s="619"/>
      <c r="S2742" s="619"/>
      <c r="T2742" s="620"/>
      <c r="AT2742" s="615" t="s">
        <v>205</v>
      </c>
      <c r="AU2742" s="615" t="s">
        <v>89</v>
      </c>
      <c r="AV2742" s="614" t="s">
        <v>129</v>
      </c>
      <c r="AW2742" s="614" t="s">
        <v>43</v>
      </c>
      <c r="AX2742" s="614" t="s">
        <v>11</v>
      </c>
      <c r="AY2742" s="615" t="s">
        <v>197</v>
      </c>
    </row>
    <row r="2743" spans="2:65" s="492" customFormat="1" ht="25.5" customHeight="1">
      <c r="B2743" s="493"/>
      <c r="C2743" s="629" t="s">
        <v>3572</v>
      </c>
      <c r="D2743" s="629" t="s">
        <v>1907</v>
      </c>
      <c r="E2743" s="630" t="s">
        <v>3573</v>
      </c>
      <c r="F2743" s="631" t="s">
        <v>3574</v>
      </c>
      <c r="G2743" s="632" t="s">
        <v>290</v>
      </c>
      <c r="H2743" s="633">
        <v>518.16</v>
      </c>
      <c r="I2743" s="11"/>
      <c r="J2743" s="634">
        <f>ROUND(I2743*H2743,0)</f>
        <v>0</v>
      </c>
      <c r="K2743" s="631" t="s">
        <v>203</v>
      </c>
      <c r="L2743" s="635"/>
      <c r="M2743" s="636" t="s">
        <v>5</v>
      </c>
      <c r="N2743" s="637" t="s">
        <v>53</v>
      </c>
      <c r="O2743" s="494"/>
      <c r="P2743" s="580">
        <f>O2743*H2743</f>
        <v>0</v>
      </c>
      <c r="Q2743" s="580">
        <v>1.4E-3</v>
      </c>
      <c r="R2743" s="580">
        <f>Q2743*H2743</f>
        <v>0.72542399999999996</v>
      </c>
      <c r="S2743" s="580">
        <v>0</v>
      </c>
      <c r="T2743" s="581">
        <f>S2743*H2743</f>
        <v>0</v>
      </c>
      <c r="AR2743" s="482" t="s">
        <v>779</v>
      </c>
      <c r="AT2743" s="482" t="s">
        <v>1907</v>
      </c>
      <c r="AU2743" s="482" t="s">
        <v>89</v>
      </c>
      <c r="AY2743" s="482" t="s">
        <v>197</v>
      </c>
      <c r="BE2743" s="582">
        <f>IF(N2743="základní",J2743,0)</f>
        <v>0</v>
      </c>
      <c r="BF2743" s="582">
        <f>IF(N2743="snížená",J2743,0)</f>
        <v>0</v>
      </c>
      <c r="BG2743" s="582">
        <f>IF(N2743="zákl. přenesená",J2743,0)</f>
        <v>0</v>
      </c>
      <c r="BH2743" s="582">
        <f>IF(N2743="sníž. přenesená",J2743,0)</f>
        <v>0</v>
      </c>
      <c r="BI2743" s="582">
        <f>IF(N2743="nulová",J2743,0)</f>
        <v>0</v>
      </c>
      <c r="BJ2743" s="482" t="s">
        <v>11</v>
      </c>
      <c r="BK2743" s="582">
        <f>ROUND(I2743*H2743,0)</f>
        <v>0</v>
      </c>
      <c r="BL2743" s="482" t="s">
        <v>374</v>
      </c>
      <c r="BM2743" s="482" t="s">
        <v>3575</v>
      </c>
    </row>
    <row r="2744" spans="2:65" s="492" customFormat="1" ht="27">
      <c r="B2744" s="493"/>
      <c r="D2744" s="594" t="s">
        <v>2337</v>
      </c>
      <c r="F2744" s="595" t="s">
        <v>3576</v>
      </c>
      <c r="L2744" s="493"/>
      <c r="M2744" s="596"/>
      <c r="N2744" s="494"/>
      <c r="O2744" s="494"/>
      <c r="P2744" s="494"/>
      <c r="Q2744" s="494"/>
      <c r="R2744" s="494"/>
      <c r="S2744" s="494"/>
      <c r="T2744" s="597"/>
      <c r="AT2744" s="482" t="s">
        <v>2337</v>
      </c>
      <c r="AU2744" s="482" t="s">
        <v>89</v>
      </c>
    </row>
    <row r="2745" spans="2:65" s="606" customFormat="1">
      <c r="B2745" s="605"/>
      <c r="D2745" s="594" t="s">
        <v>205</v>
      </c>
      <c r="F2745" s="608" t="s">
        <v>3577</v>
      </c>
      <c r="H2745" s="609">
        <v>518.16</v>
      </c>
      <c r="L2745" s="605"/>
      <c r="M2745" s="610"/>
      <c r="N2745" s="611"/>
      <c r="O2745" s="611"/>
      <c r="P2745" s="611"/>
      <c r="Q2745" s="611"/>
      <c r="R2745" s="611"/>
      <c r="S2745" s="611"/>
      <c r="T2745" s="612"/>
      <c r="AT2745" s="607" t="s">
        <v>205</v>
      </c>
      <c r="AU2745" s="607" t="s">
        <v>89</v>
      </c>
      <c r="AV2745" s="606" t="s">
        <v>89</v>
      </c>
      <c r="AW2745" s="606" t="s">
        <v>6</v>
      </c>
      <c r="AX2745" s="606" t="s">
        <v>11</v>
      </c>
      <c r="AY2745" s="607" t="s">
        <v>197</v>
      </c>
    </row>
    <row r="2746" spans="2:65" s="492" customFormat="1" ht="25.5" customHeight="1">
      <c r="B2746" s="493"/>
      <c r="C2746" s="572" t="s">
        <v>3578</v>
      </c>
      <c r="D2746" s="572" t="s">
        <v>199</v>
      </c>
      <c r="E2746" s="573" t="s">
        <v>3579</v>
      </c>
      <c r="F2746" s="574" t="s">
        <v>3580</v>
      </c>
      <c r="G2746" s="575" t="s">
        <v>290</v>
      </c>
      <c r="H2746" s="576">
        <v>130.751</v>
      </c>
      <c r="I2746" s="7"/>
      <c r="J2746" s="577">
        <f>ROUND(I2746*H2746,0)</f>
        <v>0</v>
      </c>
      <c r="K2746" s="574" t="s">
        <v>203</v>
      </c>
      <c r="L2746" s="493"/>
      <c r="M2746" s="578" t="s">
        <v>5</v>
      </c>
      <c r="N2746" s="579" t="s">
        <v>53</v>
      </c>
      <c r="O2746" s="494"/>
      <c r="P2746" s="580">
        <f>O2746*H2746</f>
        <v>0</v>
      </c>
      <c r="Q2746" s="580">
        <v>6.0000000000000001E-3</v>
      </c>
      <c r="R2746" s="580">
        <f>Q2746*H2746</f>
        <v>0.78450600000000004</v>
      </c>
      <c r="S2746" s="580">
        <v>0</v>
      </c>
      <c r="T2746" s="581">
        <f>S2746*H2746</f>
        <v>0</v>
      </c>
      <c r="AR2746" s="482" t="s">
        <v>374</v>
      </c>
      <c r="AT2746" s="482" t="s">
        <v>199</v>
      </c>
      <c r="AU2746" s="482" t="s">
        <v>89</v>
      </c>
      <c r="AY2746" s="482" t="s">
        <v>197</v>
      </c>
      <c r="BE2746" s="582">
        <f>IF(N2746="základní",J2746,0)</f>
        <v>0</v>
      </c>
      <c r="BF2746" s="582">
        <f>IF(N2746="snížená",J2746,0)</f>
        <v>0</v>
      </c>
      <c r="BG2746" s="582">
        <f>IF(N2746="zákl. přenesená",J2746,0)</f>
        <v>0</v>
      </c>
      <c r="BH2746" s="582">
        <f>IF(N2746="sníž. přenesená",J2746,0)</f>
        <v>0</v>
      </c>
      <c r="BI2746" s="582">
        <f>IF(N2746="nulová",J2746,0)</f>
        <v>0</v>
      </c>
      <c r="BJ2746" s="482" t="s">
        <v>11</v>
      </c>
      <c r="BK2746" s="582">
        <f>ROUND(I2746*H2746,0)</f>
        <v>0</v>
      </c>
      <c r="BL2746" s="482" t="s">
        <v>374</v>
      </c>
      <c r="BM2746" s="482" t="s">
        <v>3581</v>
      </c>
    </row>
    <row r="2747" spans="2:65" s="599" customFormat="1">
      <c r="B2747" s="598"/>
      <c r="D2747" s="594" t="s">
        <v>205</v>
      </c>
      <c r="E2747" s="600" t="s">
        <v>5</v>
      </c>
      <c r="F2747" s="601" t="s">
        <v>3582</v>
      </c>
      <c r="H2747" s="600" t="s">
        <v>5</v>
      </c>
      <c r="L2747" s="598"/>
      <c r="M2747" s="602"/>
      <c r="N2747" s="603"/>
      <c r="O2747" s="603"/>
      <c r="P2747" s="603"/>
      <c r="Q2747" s="603"/>
      <c r="R2747" s="603"/>
      <c r="S2747" s="603"/>
      <c r="T2747" s="604"/>
      <c r="AT2747" s="600" t="s">
        <v>205</v>
      </c>
      <c r="AU2747" s="600" t="s">
        <v>89</v>
      </c>
      <c r="AV2747" s="599" t="s">
        <v>11</v>
      </c>
      <c r="AW2747" s="599" t="s">
        <v>43</v>
      </c>
      <c r="AX2747" s="599" t="s">
        <v>82</v>
      </c>
      <c r="AY2747" s="600" t="s">
        <v>197</v>
      </c>
    </row>
    <row r="2748" spans="2:65" s="606" customFormat="1">
      <c r="B2748" s="605"/>
      <c r="D2748" s="594" t="s">
        <v>205</v>
      </c>
      <c r="E2748" s="607" t="s">
        <v>5</v>
      </c>
      <c r="F2748" s="608" t="s">
        <v>3510</v>
      </c>
      <c r="H2748" s="609">
        <v>20.774000000000001</v>
      </c>
      <c r="L2748" s="605"/>
      <c r="M2748" s="610"/>
      <c r="N2748" s="611"/>
      <c r="O2748" s="611"/>
      <c r="P2748" s="611"/>
      <c r="Q2748" s="611"/>
      <c r="R2748" s="611"/>
      <c r="S2748" s="611"/>
      <c r="T2748" s="612"/>
      <c r="AT2748" s="607" t="s">
        <v>205</v>
      </c>
      <c r="AU2748" s="607" t="s">
        <v>89</v>
      </c>
      <c r="AV2748" s="606" t="s">
        <v>89</v>
      </c>
      <c r="AW2748" s="606" t="s">
        <v>43</v>
      </c>
      <c r="AX2748" s="606" t="s">
        <v>82</v>
      </c>
      <c r="AY2748" s="607" t="s">
        <v>197</v>
      </c>
    </row>
    <row r="2749" spans="2:65" s="606" customFormat="1">
      <c r="B2749" s="605"/>
      <c r="D2749" s="594" t="s">
        <v>205</v>
      </c>
      <c r="E2749" s="607" t="s">
        <v>5</v>
      </c>
      <c r="F2749" s="608" t="s">
        <v>3511</v>
      </c>
      <c r="H2749" s="609">
        <v>4.2089999999999996</v>
      </c>
      <c r="L2749" s="605"/>
      <c r="M2749" s="610"/>
      <c r="N2749" s="611"/>
      <c r="O2749" s="611"/>
      <c r="P2749" s="611"/>
      <c r="Q2749" s="611"/>
      <c r="R2749" s="611"/>
      <c r="S2749" s="611"/>
      <c r="T2749" s="612"/>
      <c r="AT2749" s="607" t="s">
        <v>205</v>
      </c>
      <c r="AU2749" s="607" t="s">
        <v>89</v>
      </c>
      <c r="AV2749" s="606" t="s">
        <v>89</v>
      </c>
      <c r="AW2749" s="606" t="s">
        <v>43</v>
      </c>
      <c r="AX2749" s="606" t="s">
        <v>82</v>
      </c>
      <c r="AY2749" s="607" t="s">
        <v>197</v>
      </c>
    </row>
    <row r="2750" spans="2:65" s="622" customFormat="1">
      <c r="B2750" s="621"/>
      <c r="D2750" s="594" t="s">
        <v>205</v>
      </c>
      <c r="E2750" s="623" t="s">
        <v>5</v>
      </c>
      <c r="F2750" s="624" t="s">
        <v>2055</v>
      </c>
      <c r="H2750" s="625">
        <v>24.983000000000001</v>
      </c>
      <c r="L2750" s="621"/>
      <c r="M2750" s="626"/>
      <c r="N2750" s="627"/>
      <c r="O2750" s="627"/>
      <c r="P2750" s="627"/>
      <c r="Q2750" s="627"/>
      <c r="R2750" s="627"/>
      <c r="S2750" s="627"/>
      <c r="T2750" s="628"/>
      <c r="AT2750" s="623" t="s">
        <v>205</v>
      </c>
      <c r="AU2750" s="623" t="s">
        <v>89</v>
      </c>
      <c r="AV2750" s="622" t="s">
        <v>114</v>
      </c>
      <c r="AW2750" s="622" t="s">
        <v>43</v>
      </c>
      <c r="AX2750" s="622" t="s">
        <v>82</v>
      </c>
      <c r="AY2750" s="623" t="s">
        <v>197</v>
      </c>
    </row>
    <row r="2751" spans="2:65" s="599" customFormat="1">
      <c r="B2751" s="598"/>
      <c r="D2751" s="594" t="s">
        <v>205</v>
      </c>
      <c r="E2751" s="600" t="s">
        <v>5</v>
      </c>
      <c r="F2751" s="601" t="s">
        <v>215</v>
      </c>
      <c r="H2751" s="600" t="s">
        <v>5</v>
      </c>
      <c r="L2751" s="598"/>
      <c r="M2751" s="602"/>
      <c r="N2751" s="603"/>
      <c r="O2751" s="603"/>
      <c r="P2751" s="603"/>
      <c r="Q2751" s="603"/>
      <c r="R2751" s="603"/>
      <c r="S2751" s="603"/>
      <c r="T2751" s="604"/>
      <c r="AT2751" s="600" t="s">
        <v>205</v>
      </c>
      <c r="AU2751" s="600" t="s">
        <v>89</v>
      </c>
      <c r="AV2751" s="599" t="s">
        <v>11</v>
      </c>
      <c r="AW2751" s="599" t="s">
        <v>43</v>
      </c>
      <c r="AX2751" s="599" t="s">
        <v>82</v>
      </c>
      <c r="AY2751" s="600" t="s">
        <v>197</v>
      </c>
    </row>
    <row r="2752" spans="2:65" s="599" customFormat="1">
      <c r="B2752" s="598"/>
      <c r="D2752" s="594" t="s">
        <v>205</v>
      </c>
      <c r="E2752" s="600" t="s">
        <v>5</v>
      </c>
      <c r="F2752" s="601" t="s">
        <v>2600</v>
      </c>
      <c r="H2752" s="600" t="s">
        <v>5</v>
      </c>
      <c r="L2752" s="598"/>
      <c r="M2752" s="602"/>
      <c r="N2752" s="603"/>
      <c r="O2752" s="603"/>
      <c r="P2752" s="603"/>
      <c r="Q2752" s="603"/>
      <c r="R2752" s="603"/>
      <c r="S2752" s="603"/>
      <c r="T2752" s="604"/>
      <c r="AT2752" s="600" t="s">
        <v>205</v>
      </c>
      <c r="AU2752" s="600" t="s">
        <v>89</v>
      </c>
      <c r="AV2752" s="599" t="s">
        <v>11</v>
      </c>
      <c r="AW2752" s="599" t="s">
        <v>43</v>
      </c>
      <c r="AX2752" s="599" t="s">
        <v>82</v>
      </c>
      <c r="AY2752" s="600" t="s">
        <v>197</v>
      </c>
    </row>
    <row r="2753" spans="2:65" s="606" customFormat="1">
      <c r="B2753" s="605"/>
      <c r="D2753" s="594" t="s">
        <v>205</v>
      </c>
      <c r="E2753" s="607" t="s">
        <v>5</v>
      </c>
      <c r="F2753" s="608" t="s">
        <v>3583</v>
      </c>
      <c r="H2753" s="609">
        <v>24.074999999999999</v>
      </c>
      <c r="L2753" s="605"/>
      <c r="M2753" s="610"/>
      <c r="N2753" s="611"/>
      <c r="O2753" s="611"/>
      <c r="P2753" s="611"/>
      <c r="Q2753" s="611"/>
      <c r="R2753" s="611"/>
      <c r="S2753" s="611"/>
      <c r="T2753" s="612"/>
      <c r="AT2753" s="607" t="s">
        <v>205</v>
      </c>
      <c r="AU2753" s="607" t="s">
        <v>89</v>
      </c>
      <c r="AV2753" s="606" t="s">
        <v>89</v>
      </c>
      <c r="AW2753" s="606" t="s">
        <v>43</v>
      </c>
      <c r="AX2753" s="606" t="s">
        <v>82</v>
      </c>
      <c r="AY2753" s="607" t="s">
        <v>197</v>
      </c>
    </row>
    <row r="2754" spans="2:65" s="599" customFormat="1">
      <c r="B2754" s="598"/>
      <c r="D2754" s="594" t="s">
        <v>205</v>
      </c>
      <c r="E2754" s="600" t="s">
        <v>5</v>
      </c>
      <c r="F2754" s="601" t="s">
        <v>223</v>
      </c>
      <c r="H2754" s="600" t="s">
        <v>5</v>
      </c>
      <c r="L2754" s="598"/>
      <c r="M2754" s="602"/>
      <c r="N2754" s="603"/>
      <c r="O2754" s="603"/>
      <c r="P2754" s="603"/>
      <c r="Q2754" s="603"/>
      <c r="R2754" s="603"/>
      <c r="S2754" s="603"/>
      <c r="T2754" s="604"/>
      <c r="AT2754" s="600" t="s">
        <v>205</v>
      </c>
      <c r="AU2754" s="600" t="s">
        <v>89</v>
      </c>
      <c r="AV2754" s="599" t="s">
        <v>11</v>
      </c>
      <c r="AW2754" s="599" t="s">
        <v>43</v>
      </c>
      <c r="AX2754" s="599" t="s">
        <v>82</v>
      </c>
      <c r="AY2754" s="600" t="s">
        <v>197</v>
      </c>
    </row>
    <row r="2755" spans="2:65" s="599" customFormat="1">
      <c r="B2755" s="598"/>
      <c r="D2755" s="594" t="s">
        <v>205</v>
      </c>
      <c r="E2755" s="600" t="s">
        <v>5</v>
      </c>
      <c r="F2755" s="601" t="s">
        <v>2600</v>
      </c>
      <c r="H2755" s="600" t="s">
        <v>5</v>
      </c>
      <c r="L2755" s="598"/>
      <c r="M2755" s="602"/>
      <c r="N2755" s="603"/>
      <c r="O2755" s="603"/>
      <c r="P2755" s="603"/>
      <c r="Q2755" s="603"/>
      <c r="R2755" s="603"/>
      <c r="S2755" s="603"/>
      <c r="T2755" s="604"/>
      <c r="AT2755" s="600" t="s">
        <v>205</v>
      </c>
      <c r="AU2755" s="600" t="s">
        <v>89</v>
      </c>
      <c r="AV2755" s="599" t="s">
        <v>11</v>
      </c>
      <c r="AW2755" s="599" t="s">
        <v>43</v>
      </c>
      <c r="AX2755" s="599" t="s">
        <v>82</v>
      </c>
      <c r="AY2755" s="600" t="s">
        <v>197</v>
      </c>
    </row>
    <row r="2756" spans="2:65" s="606" customFormat="1">
      <c r="B2756" s="605"/>
      <c r="D2756" s="594" t="s">
        <v>205</v>
      </c>
      <c r="E2756" s="607" t="s">
        <v>5</v>
      </c>
      <c r="F2756" s="608" t="s">
        <v>3584</v>
      </c>
      <c r="H2756" s="609">
        <v>18.95</v>
      </c>
      <c r="L2756" s="605"/>
      <c r="M2756" s="610"/>
      <c r="N2756" s="611"/>
      <c r="O2756" s="611"/>
      <c r="P2756" s="611"/>
      <c r="Q2756" s="611"/>
      <c r="R2756" s="611"/>
      <c r="S2756" s="611"/>
      <c r="T2756" s="612"/>
      <c r="AT2756" s="607" t="s">
        <v>205</v>
      </c>
      <c r="AU2756" s="607" t="s">
        <v>89</v>
      </c>
      <c r="AV2756" s="606" t="s">
        <v>89</v>
      </c>
      <c r="AW2756" s="606" t="s">
        <v>43</v>
      </c>
      <c r="AX2756" s="606" t="s">
        <v>82</v>
      </c>
      <c r="AY2756" s="607" t="s">
        <v>197</v>
      </c>
    </row>
    <row r="2757" spans="2:65" s="599" customFormat="1">
      <c r="B2757" s="598"/>
      <c r="D2757" s="594" t="s">
        <v>205</v>
      </c>
      <c r="E2757" s="600" t="s">
        <v>5</v>
      </c>
      <c r="F2757" s="601" t="s">
        <v>446</v>
      </c>
      <c r="H2757" s="600" t="s">
        <v>5</v>
      </c>
      <c r="L2757" s="598"/>
      <c r="M2757" s="602"/>
      <c r="N2757" s="603"/>
      <c r="O2757" s="603"/>
      <c r="P2757" s="603"/>
      <c r="Q2757" s="603"/>
      <c r="R2757" s="603"/>
      <c r="S2757" s="603"/>
      <c r="T2757" s="604"/>
      <c r="AT2757" s="600" t="s">
        <v>205</v>
      </c>
      <c r="AU2757" s="600" t="s">
        <v>89</v>
      </c>
      <c r="AV2757" s="599" t="s">
        <v>11</v>
      </c>
      <c r="AW2757" s="599" t="s">
        <v>43</v>
      </c>
      <c r="AX2757" s="599" t="s">
        <v>82</v>
      </c>
      <c r="AY2757" s="600" t="s">
        <v>197</v>
      </c>
    </row>
    <row r="2758" spans="2:65" s="599" customFormat="1">
      <c r="B2758" s="598"/>
      <c r="D2758" s="594" t="s">
        <v>205</v>
      </c>
      <c r="E2758" s="600" t="s">
        <v>5</v>
      </c>
      <c r="F2758" s="601" t="s">
        <v>2600</v>
      </c>
      <c r="H2758" s="600" t="s">
        <v>5</v>
      </c>
      <c r="L2758" s="598"/>
      <c r="M2758" s="602"/>
      <c r="N2758" s="603"/>
      <c r="O2758" s="603"/>
      <c r="P2758" s="603"/>
      <c r="Q2758" s="603"/>
      <c r="R2758" s="603"/>
      <c r="S2758" s="603"/>
      <c r="T2758" s="604"/>
      <c r="AT2758" s="600" t="s">
        <v>205</v>
      </c>
      <c r="AU2758" s="600" t="s">
        <v>89</v>
      </c>
      <c r="AV2758" s="599" t="s">
        <v>11</v>
      </c>
      <c r="AW2758" s="599" t="s">
        <v>43</v>
      </c>
      <c r="AX2758" s="599" t="s">
        <v>82</v>
      </c>
      <c r="AY2758" s="600" t="s">
        <v>197</v>
      </c>
    </row>
    <row r="2759" spans="2:65" s="606" customFormat="1">
      <c r="B2759" s="605"/>
      <c r="D2759" s="594" t="s">
        <v>205</v>
      </c>
      <c r="E2759" s="607" t="s">
        <v>5</v>
      </c>
      <c r="F2759" s="608" t="s">
        <v>3585</v>
      </c>
      <c r="H2759" s="609">
        <v>61.08</v>
      </c>
      <c r="L2759" s="605"/>
      <c r="M2759" s="610"/>
      <c r="N2759" s="611"/>
      <c r="O2759" s="611"/>
      <c r="P2759" s="611"/>
      <c r="Q2759" s="611"/>
      <c r="R2759" s="611"/>
      <c r="S2759" s="611"/>
      <c r="T2759" s="612"/>
      <c r="AT2759" s="607" t="s">
        <v>205</v>
      </c>
      <c r="AU2759" s="607" t="s">
        <v>89</v>
      </c>
      <c r="AV2759" s="606" t="s">
        <v>89</v>
      </c>
      <c r="AW2759" s="606" t="s">
        <v>43</v>
      </c>
      <c r="AX2759" s="606" t="s">
        <v>82</v>
      </c>
      <c r="AY2759" s="607" t="s">
        <v>197</v>
      </c>
    </row>
    <row r="2760" spans="2:65" s="599" customFormat="1">
      <c r="B2760" s="598"/>
      <c r="D2760" s="594" t="s">
        <v>205</v>
      </c>
      <c r="E2760" s="600" t="s">
        <v>5</v>
      </c>
      <c r="F2760" s="601" t="s">
        <v>2604</v>
      </c>
      <c r="H2760" s="600" t="s">
        <v>5</v>
      </c>
      <c r="L2760" s="598"/>
      <c r="M2760" s="602"/>
      <c r="N2760" s="603"/>
      <c r="O2760" s="603"/>
      <c r="P2760" s="603"/>
      <c r="Q2760" s="603"/>
      <c r="R2760" s="603"/>
      <c r="S2760" s="603"/>
      <c r="T2760" s="604"/>
      <c r="AT2760" s="600" t="s">
        <v>205</v>
      </c>
      <c r="AU2760" s="600" t="s">
        <v>89</v>
      </c>
      <c r="AV2760" s="599" t="s">
        <v>11</v>
      </c>
      <c r="AW2760" s="599" t="s">
        <v>43</v>
      </c>
      <c r="AX2760" s="599" t="s">
        <v>82</v>
      </c>
      <c r="AY2760" s="600" t="s">
        <v>197</v>
      </c>
    </row>
    <row r="2761" spans="2:65" s="606" customFormat="1">
      <c r="B2761" s="605"/>
      <c r="D2761" s="594" t="s">
        <v>205</v>
      </c>
      <c r="E2761" s="607" t="s">
        <v>5</v>
      </c>
      <c r="F2761" s="608" t="s">
        <v>3586</v>
      </c>
      <c r="H2761" s="609">
        <v>1.663</v>
      </c>
      <c r="L2761" s="605"/>
      <c r="M2761" s="610"/>
      <c r="N2761" s="611"/>
      <c r="O2761" s="611"/>
      <c r="P2761" s="611"/>
      <c r="Q2761" s="611"/>
      <c r="R2761" s="611"/>
      <c r="S2761" s="611"/>
      <c r="T2761" s="612"/>
      <c r="AT2761" s="607" t="s">
        <v>205</v>
      </c>
      <c r="AU2761" s="607" t="s">
        <v>89</v>
      </c>
      <c r="AV2761" s="606" t="s">
        <v>89</v>
      </c>
      <c r="AW2761" s="606" t="s">
        <v>43</v>
      </c>
      <c r="AX2761" s="606" t="s">
        <v>82</v>
      </c>
      <c r="AY2761" s="607" t="s">
        <v>197</v>
      </c>
    </row>
    <row r="2762" spans="2:65" s="622" customFormat="1">
      <c r="B2762" s="621"/>
      <c r="D2762" s="594" t="s">
        <v>205</v>
      </c>
      <c r="E2762" s="623" t="s">
        <v>5</v>
      </c>
      <c r="F2762" s="624" t="s">
        <v>3587</v>
      </c>
      <c r="H2762" s="625">
        <v>105.768</v>
      </c>
      <c r="L2762" s="621"/>
      <c r="M2762" s="626"/>
      <c r="N2762" s="627"/>
      <c r="O2762" s="627"/>
      <c r="P2762" s="627"/>
      <c r="Q2762" s="627"/>
      <c r="R2762" s="627"/>
      <c r="S2762" s="627"/>
      <c r="T2762" s="628"/>
      <c r="AT2762" s="623" t="s">
        <v>205</v>
      </c>
      <c r="AU2762" s="623" t="s">
        <v>89</v>
      </c>
      <c r="AV2762" s="622" t="s">
        <v>114</v>
      </c>
      <c r="AW2762" s="622" t="s">
        <v>43</v>
      </c>
      <c r="AX2762" s="622" t="s">
        <v>82</v>
      </c>
      <c r="AY2762" s="623" t="s">
        <v>197</v>
      </c>
    </row>
    <row r="2763" spans="2:65" s="614" customFormat="1">
      <c r="B2763" s="613"/>
      <c r="D2763" s="594" t="s">
        <v>205</v>
      </c>
      <c r="E2763" s="615" t="s">
        <v>5</v>
      </c>
      <c r="F2763" s="616" t="s">
        <v>210</v>
      </c>
      <c r="H2763" s="617">
        <v>130.751</v>
      </c>
      <c r="L2763" s="613"/>
      <c r="M2763" s="618"/>
      <c r="N2763" s="619"/>
      <c r="O2763" s="619"/>
      <c r="P2763" s="619"/>
      <c r="Q2763" s="619"/>
      <c r="R2763" s="619"/>
      <c r="S2763" s="619"/>
      <c r="T2763" s="620"/>
      <c r="AT2763" s="615" t="s">
        <v>205</v>
      </c>
      <c r="AU2763" s="615" t="s">
        <v>89</v>
      </c>
      <c r="AV2763" s="614" t="s">
        <v>129</v>
      </c>
      <c r="AW2763" s="614" t="s">
        <v>43</v>
      </c>
      <c r="AX2763" s="614" t="s">
        <v>11</v>
      </c>
      <c r="AY2763" s="615" t="s">
        <v>197</v>
      </c>
    </row>
    <row r="2764" spans="2:65" s="492" customFormat="1" ht="16.5" customHeight="1">
      <c r="B2764" s="493"/>
      <c r="C2764" s="629" t="s">
        <v>3588</v>
      </c>
      <c r="D2764" s="629" t="s">
        <v>1907</v>
      </c>
      <c r="E2764" s="630" t="s">
        <v>3589</v>
      </c>
      <c r="F2764" s="631" t="s">
        <v>3590</v>
      </c>
      <c r="G2764" s="632" t="s">
        <v>290</v>
      </c>
      <c r="H2764" s="633">
        <v>133.36600000000001</v>
      </c>
      <c r="I2764" s="11"/>
      <c r="J2764" s="634">
        <f>ROUND(I2764*H2764,0)</f>
        <v>0</v>
      </c>
      <c r="K2764" s="631" t="s">
        <v>203</v>
      </c>
      <c r="L2764" s="635"/>
      <c r="M2764" s="636" t="s">
        <v>5</v>
      </c>
      <c r="N2764" s="637" t="s">
        <v>53</v>
      </c>
      <c r="O2764" s="494"/>
      <c r="P2764" s="580">
        <f>O2764*H2764</f>
        <v>0</v>
      </c>
      <c r="Q2764" s="580">
        <v>1.5E-3</v>
      </c>
      <c r="R2764" s="580">
        <f>Q2764*H2764</f>
        <v>0.20004900000000003</v>
      </c>
      <c r="S2764" s="580">
        <v>0</v>
      </c>
      <c r="T2764" s="581">
        <f>S2764*H2764</f>
        <v>0</v>
      </c>
      <c r="AR2764" s="482" t="s">
        <v>779</v>
      </c>
      <c r="AT2764" s="482" t="s">
        <v>1907</v>
      </c>
      <c r="AU2764" s="482" t="s">
        <v>89</v>
      </c>
      <c r="AY2764" s="482" t="s">
        <v>197</v>
      </c>
      <c r="BE2764" s="582">
        <f>IF(N2764="základní",J2764,0)</f>
        <v>0</v>
      </c>
      <c r="BF2764" s="582">
        <f>IF(N2764="snížená",J2764,0)</f>
        <v>0</v>
      </c>
      <c r="BG2764" s="582">
        <f>IF(N2764="zákl. přenesená",J2764,0)</f>
        <v>0</v>
      </c>
      <c r="BH2764" s="582">
        <f>IF(N2764="sníž. přenesená",J2764,0)</f>
        <v>0</v>
      </c>
      <c r="BI2764" s="582">
        <f>IF(N2764="nulová",J2764,0)</f>
        <v>0</v>
      </c>
      <c r="BJ2764" s="482" t="s">
        <v>11</v>
      </c>
      <c r="BK2764" s="582">
        <f>ROUND(I2764*H2764,0)</f>
        <v>0</v>
      </c>
      <c r="BL2764" s="482" t="s">
        <v>374</v>
      </c>
      <c r="BM2764" s="482" t="s">
        <v>3591</v>
      </c>
    </row>
    <row r="2765" spans="2:65" s="606" customFormat="1">
      <c r="B2765" s="605"/>
      <c r="D2765" s="594" t="s">
        <v>205</v>
      </c>
      <c r="F2765" s="608" t="s">
        <v>3592</v>
      </c>
      <c r="H2765" s="609">
        <v>133.36600000000001</v>
      </c>
      <c r="L2765" s="605"/>
      <c r="M2765" s="610"/>
      <c r="N2765" s="611"/>
      <c r="O2765" s="611"/>
      <c r="P2765" s="611"/>
      <c r="Q2765" s="611"/>
      <c r="R2765" s="611"/>
      <c r="S2765" s="611"/>
      <c r="T2765" s="612"/>
      <c r="AT2765" s="607" t="s">
        <v>205</v>
      </c>
      <c r="AU2765" s="607" t="s">
        <v>89</v>
      </c>
      <c r="AV2765" s="606" t="s">
        <v>89</v>
      </c>
      <c r="AW2765" s="606" t="s">
        <v>6</v>
      </c>
      <c r="AX2765" s="606" t="s">
        <v>11</v>
      </c>
      <c r="AY2765" s="607" t="s">
        <v>197</v>
      </c>
    </row>
    <row r="2766" spans="2:65" s="492" customFormat="1" ht="25.5" customHeight="1">
      <c r="B2766" s="493"/>
      <c r="C2766" s="572" t="s">
        <v>3593</v>
      </c>
      <c r="D2766" s="572" t="s">
        <v>199</v>
      </c>
      <c r="E2766" s="573" t="s">
        <v>3594</v>
      </c>
      <c r="F2766" s="574" t="s">
        <v>3595</v>
      </c>
      <c r="G2766" s="575" t="s">
        <v>290</v>
      </c>
      <c r="H2766" s="576">
        <v>280.38499999999999</v>
      </c>
      <c r="I2766" s="7"/>
      <c r="J2766" s="577">
        <f>ROUND(I2766*H2766,0)</f>
        <v>0</v>
      </c>
      <c r="K2766" s="574" t="s">
        <v>203</v>
      </c>
      <c r="L2766" s="493"/>
      <c r="M2766" s="578" t="s">
        <v>5</v>
      </c>
      <c r="N2766" s="579" t="s">
        <v>53</v>
      </c>
      <c r="O2766" s="494"/>
      <c r="P2766" s="580">
        <f>O2766*H2766</f>
        <v>0</v>
      </c>
      <c r="Q2766" s="580">
        <v>3.0000000000000001E-3</v>
      </c>
      <c r="R2766" s="580">
        <f>Q2766*H2766</f>
        <v>0.84115499999999999</v>
      </c>
      <c r="S2766" s="580">
        <v>0</v>
      </c>
      <c r="T2766" s="581">
        <f>S2766*H2766</f>
        <v>0</v>
      </c>
      <c r="AR2766" s="482" t="s">
        <v>374</v>
      </c>
      <c r="AT2766" s="482" t="s">
        <v>199</v>
      </c>
      <c r="AU2766" s="482" t="s">
        <v>89</v>
      </c>
      <c r="AY2766" s="482" t="s">
        <v>197</v>
      </c>
      <c r="BE2766" s="582">
        <f>IF(N2766="základní",J2766,0)</f>
        <v>0</v>
      </c>
      <c r="BF2766" s="582">
        <f>IF(N2766="snížená",J2766,0)</f>
        <v>0</v>
      </c>
      <c r="BG2766" s="582">
        <f>IF(N2766="zákl. přenesená",J2766,0)</f>
        <v>0</v>
      </c>
      <c r="BH2766" s="582">
        <f>IF(N2766="sníž. přenesená",J2766,0)</f>
        <v>0</v>
      </c>
      <c r="BI2766" s="582">
        <f>IF(N2766="nulová",J2766,0)</f>
        <v>0</v>
      </c>
      <c r="BJ2766" s="482" t="s">
        <v>11</v>
      </c>
      <c r="BK2766" s="582">
        <f>ROUND(I2766*H2766,0)</f>
        <v>0</v>
      </c>
      <c r="BL2766" s="482" t="s">
        <v>374</v>
      </c>
      <c r="BM2766" s="482" t="s">
        <v>3596</v>
      </c>
    </row>
    <row r="2767" spans="2:65" s="599" customFormat="1">
      <c r="B2767" s="598"/>
      <c r="D2767" s="594" t="s">
        <v>205</v>
      </c>
      <c r="E2767" s="600" t="s">
        <v>5</v>
      </c>
      <c r="F2767" s="601" t="s">
        <v>215</v>
      </c>
      <c r="H2767" s="600" t="s">
        <v>5</v>
      </c>
      <c r="L2767" s="598"/>
      <c r="M2767" s="602"/>
      <c r="N2767" s="603"/>
      <c r="O2767" s="603"/>
      <c r="P2767" s="603"/>
      <c r="Q2767" s="603"/>
      <c r="R2767" s="603"/>
      <c r="S2767" s="603"/>
      <c r="T2767" s="604"/>
      <c r="AT2767" s="600" t="s">
        <v>205</v>
      </c>
      <c r="AU2767" s="600" t="s">
        <v>89</v>
      </c>
      <c r="AV2767" s="599" t="s">
        <v>11</v>
      </c>
      <c r="AW2767" s="599" t="s">
        <v>43</v>
      </c>
      <c r="AX2767" s="599" t="s">
        <v>82</v>
      </c>
      <c r="AY2767" s="600" t="s">
        <v>197</v>
      </c>
    </row>
    <row r="2768" spans="2:65" s="599" customFormat="1">
      <c r="B2768" s="598"/>
      <c r="D2768" s="594" t="s">
        <v>205</v>
      </c>
      <c r="E2768" s="600" t="s">
        <v>5</v>
      </c>
      <c r="F2768" s="601" t="s">
        <v>3597</v>
      </c>
      <c r="H2768" s="600" t="s">
        <v>5</v>
      </c>
      <c r="L2768" s="598"/>
      <c r="M2768" s="602"/>
      <c r="N2768" s="603"/>
      <c r="O2768" s="603"/>
      <c r="P2768" s="603"/>
      <c r="Q2768" s="603"/>
      <c r="R2768" s="603"/>
      <c r="S2768" s="603"/>
      <c r="T2768" s="604"/>
      <c r="AT2768" s="600" t="s">
        <v>205</v>
      </c>
      <c r="AU2768" s="600" t="s">
        <v>89</v>
      </c>
      <c r="AV2768" s="599" t="s">
        <v>11</v>
      </c>
      <c r="AW2768" s="599" t="s">
        <v>43</v>
      </c>
      <c r="AX2768" s="599" t="s">
        <v>82</v>
      </c>
      <c r="AY2768" s="600" t="s">
        <v>197</v>
      </c>
    </row>
    <row r="2769" spans="2:65" s="606" customFormat="1" ht="27">
      <c r="B2769" s="605"/>
      <c r="D2769" s="594" t="s">
        <v>205</v>
      </c>
      <c r="E2769" s="607" t="s">
        <v>5</v>
      </c>
      <c r="F2769" s="608" t="s">
        <v>3598</v>
      </c>
      <c r="H2769" s="609">
        <v>280.38499999999999</v>
      </c>
      <c r="L2769" s="605"/>
      <c r="M2769" s="610"/>
      <c r="N2769" s="611"/>
      <c r="O2769" s="611"/>
      <c r="P2769" s="611"/>
      <c r="Q2769" s="611"/>
      <c r="R2769" s="611"/>
      <c r="S2769" s="611"/>
      <c r="T2769" s="612"/>
      <c r="AT2769" s="607" t="s">
        <v>205</v>
      </c>
      <c r="AU2769" s="607" t="s">
        <v>89</v>
      </c>
      <c r="AV2769" s="606" t="s">
        <v>89</v>
      </c>
      <c r="AW2769" s="606" t="s">
        <v>43</v>
      </c>
      <c r="AX2769" s="606" t="s">
        <v>82</v>
      </c>
      <c r="AY2769" s="607" t="s">
        <v>197</v>
      </c>
    </row>
    <row r="2770" spans="2:65" s="614" customFormat="1">
      <c r="B2770" s="613"/>
      <c r="D2770" s="594" t="s">
        <v>205</v>
      </c>
      <c r="E2770" s="615" t="s">
        <v>5</v>
      </c>
      <c r="F2770" s="616" t="s">
        <v>210</v>
      </c>
      <c r="H2770" s="617">
        <v>280.38499999999999</v>
      </c>
      <c r="L2770" s="613"/>
      <c r="M2770" s="618"/>
      <c r="N2770" s="619"/>
      <c r="O2770" s="619"/>
      <c r="P2770" s="619"/>
      <c r="Q2770" s="619"/>
      <c r="R2770" s="619"/>
      <c r="S2770" s="619"/>
      <c r="T2770" s="620"/>
      <c r="AT2770" s="615" t="s">
        <v>205</v>
      </c>
      <c r="AU2770" s="615" t="s">
        <v>89</v>
      </c>
      <c r="AV2770" s="614" t="s">
        <v>129</v>
      </c>
      <c r="AW2770" s="614" t="s">
        <v>43</v>
      </c>
      <c r="AX2770" s="614" t="s">
        <v>11</v>
      </c>
      <c r="AY2770" s="615" t="s">
        <v>197</v>
      </c>
    </row>
    <row r="2771" spans="2:65" s="492" customFormat="1" ht="16.5" customHeight="1">
      <c r="B2771" s="493"/>
      <c r="C2771" s="629" t="s">
        <v>3599</v>
      </c>
      <c r="D2771" s="629" t="s">
        <v>1907</v>
      </c>
      <c r="E2771" s="630" t="s">
        <v>3600</v>
      </c>
      <c r="F2771" s="631" t="s">
        <v>3601</v>
      </c>
      <c r="G2771" s="632" t="s">
        <v>290</v>
      </c>
      <c r="H2771" s="633">
        <v>285.99299999999999</v>
      </c>
      <c r="I2771" s="11"/>
      <c r="J2771" s="634">
        <f>ROUND(I2771*H2771,0)</f>
        <v>0</v>
      </c>
      <c r="K2771" s="631" t="s">
        <v>5</v>
      </c>
      <c r="L2771" s="635"/>
      <c r="M2771" s="636" t="s">
        <v>5</v>
      </c>
      <c r="N2771" s="637" t="s">
        <v>53</v>
      </c>
      <c r="O2771" s="494"/>
      <c r="P2771" s="580">
        <f>O2771*H2771</f>
        <v>0</v>
      </c>
      <c r="Q2771" s="580">
        <v>5.9999999999999995E-4</v>
      </c>
      <c r="R2771" s="580">
        <f>Q2771*H2771</f>
        <v>0.17159579999999999</v>
      </c>
      <c r="S2771" s="580">
        <v>0</v>
      </c>
      <c r="T2771" s="581">
        <f>S2771*H2771</f>
        <v>0</v>
      </c>
      <c r="AR2771" s="482" t="s">
        <v>779</v>
      </c>
      <c r="AT2771" s="482" t="s">
        <v>1907</v>
      </c>
      <c r="AU2771" s="482" t="s">
        <v>89</v>
      </c>
      <c r="AY2771" s="482" t="s">
        <v>197</v>
      </c>
      <c r="BE2771" s="582">
        <f>IF(N2771="základní",J2771,0)</f>
        <v>0</v>
      </c>
      <c r="BF2771" s="582">
        <f>IF(N2771="snížená",J2771,0)</f>
        <v>0</v>
      </c>
      <c r="BG2771" s="582">
        <f>IF(N2771="zákl. přenesená",J2771,0)</f>
        <v>0</v>
      </c>
      <c r="BH2771" s="582">
        <f>IF(N2771="sníž. přenesená",J2771,0)</f>
        <v>0</v>
      </c>
      <c r="BI2771" s="582">
        <f>IF(N2771="nulová",J2771,0)</f>
        <v>0</v>
      </c>
      <c r="BJ2771" s="482" t="s">
        <v>11</v>
      </c>
      <c r="BK2771" s="582">
        <f>ROUND(I2771*H2771,0)</f>
        <v>0</v>
      </c>
      <c r="BL2771" s="482" t="s">
        <v>374</v>
      </c>
      <c r="BM2771" s="482" t="s">
        <v>3602</v>
      </c>
    </row>
    <row r="2772" spans="2:65" s="606" customFormat="1">
      <c r="B2772" s="605"/>
      <c r="D2772" s="594" t="s">
        <v>205</v>
      </c>
      <c r="F2772" s="608" t="s">
        <v>3603</v>
      </c>
      <c r="H2772" s="609">
        <v>285.99299999999999</v>
      </c>
      <c r="L2772" s="605"/>
      <c r="M2772" s="610"/>
      <c r="N2772" s="611"/>
      <c r="O2772" s="611"/>
      <c r="P2772" s="611"/>
      <c r="Q2772" s="611"/>
      <c r="R2772" s="611"/>
      <c r="S2772" s="611"/>
      <c r="T2772" s="612"/>
      <c r="AT2772" s="607" t="s">
        <v>205</v>
      </c>
      <c r="AU2772" s="607" t="s">
        <v>89</v>
      </c>
      <c r="AV2772" s="606" t="s">
        <v>89</v>
      </c>
      <c r="AW2772" s="606" t="s">
        <v>6</v>
      </c>
      <c r="AX2772" s="606" t="s">
        <v>11</v>
      </c>
      <c r="AY2772" s="607" t="s">
        <v>197</v>
      </c>
    </row>
    <row r="2773" spans="2:65" s="492" customFormat="1" ht="38.25" customHeight="1">
      <c r="B2773" s="493"/>
      <c r="C2773" s="572" t="s">
        <v>3604</v>
      </c>
      <c r="D2773" s="572" t="s">
        <v>199</v>
      </c>
      <c r="E2773" s="573" t="s">
        <v>3605</v>
      </c>
      <c r="F2773" s="574" t="s">
        <v>3606</v>
      </c>
      <c r="G2773" s="575" t="s">
        <v>290</v>
      </c>
      <c r="H2773" s="576">
        <v>443.69799999999998</v>
      </c>
      <c r="I2773" s="7"/>
      <c r="J2773" s="577">
        <f>ROUND(I2773*H2773,0)</f>
        <v>0</v>
      </c>
      <c r="K2773" s="574" t="s">
        <v>203</v>
      </c>
      <c r="L2773" s="493"/>
      <c r="M2773" s="578" t="s">
        <v>5</v>
      </c>
      <c r="N2773" s="579" t="s">
        <v>53</v>
      </c>
      <c r="O2773" s="494"/>
      <c r="P2773" s="580">
        <f>O2773*H2773</f>
        <v>0</v>
      </c>
      <c r="Q2773" s="580">
        <v>1.3999999999999999E-4</v>
      </c>
      <c r="R2773" s="580">
        <f>Q2773*H2773</f>
        <v>6.2117719999999994E-2</v>
      </c>
      <c r="S2773" s="580">
        <v>0</v>
      </c>
      <c r="T2773" s="581">
        <f>S2773*H2773</f>
        <v>0</v>
      </c>
      <c r="AR2773" s="482" t="s">
        <v>374</v>
      </c>
      <c r="AT2773" s="482" t="s">
        <v>199</v>
      </c>
      <c r="AU2773" s="482" t="s">
        <v>89</v>
      </c>
      <c r="AY2773" s="482" t="s">
        <v>197</v>
      </c>
      <c r="BE2773" s="582">
        <f>IF(N2773="základní",J2773,0)</f>
        <v>0</v>
      </c>
      <c r="BF2773" s="582">
        <f>IF(N2773="snížená",J2773,0)</f>
        <v>0</v>
      </c>
      <c r="BG2773" s="582">
        <f>IF(N2773="zákl. přenesená",J2773,0)</f>
        <v>0</v>
      </c>
      <c r="BH2773" s="582">
        <f>IF(N2773="sníž. přenesená",J2773,0)</f>
        <v>0</v>
      </c>
      <c r="BI2773" s="582">
        <f>IF(N2773="nulová",J2773,0)</f>
        <v>0</v>
      </c>
      <c r="BJ2773" s="482" t="s">
        <v>11</v>
      </c>
      <c r="BK2773" s="582">
        <f>ROUND(I2773*H2773,0)</f>
        <v>0</v>
      </c>
      <c r="BL2773" s="482" t="s">
        <v>374</v>
      </c>
      <c r="BM2773" s="482" t="s">
        <v>3607</v>
      </c>
    </row>
    <row r="2774" spans="2:65" s="599" customFormat="1">
      <c r="B2774" s="598"/>
      <c r="D2774" s="594" t="s">
        <v>205</v>
      </c>
      <c r="E2774" s="600" t="s">
        <v>5</v>
      </c>
      <c r="F2774" s="601" t="s">
        <v>3487</v>
      </c>
      <c r="H2774" s="600" t="s">
        <v>5</v>
      </c>
      <c r="L2774" s="598"/>
      <c r="M2774" s="602"/>
      <c r="N2774" s="603"/>
      <c r="O2774" s="603"/>
      <c r="P2774" s="603"/>
      <c r="Q2774" s="603"/>
      <c r="R2774" s="603"/>
      <c r="S2774" s="603"/>
      <c r="T2774" s="604"/>
      <c r="AT2774" s="600" t="s">
        <v>205</v>
      </c>
      <c r="AU2774" s="600" t="s">
        <v>89</v>
      </c>
      <c r="AV2774" s="599" t="s">
        <v>11</v>
      </c>
      <c r="AW2774" s="599" t="s">
        <v>43</v>
      </c>
      <c r="AX2774" s="599" t="s">
        <v>82</v>
      </c>
      <c r="AY2774" s="600" t="s">
        <v>197</v>
      </c>
    </row>
    <row r="2775" spans="2:65" s="599" customFormat="1">
      <c r="B2775" s="598"/>
      <c r="D2775" s="594" t="s">
        <v>205</v>
      </c>
      <c r="E2775" s="600" t="s">
        <v>5</v>
      </c>
      <c r="F2775" s="601" t="s">
        <v>3488</v>
      </c>
      <c r="H2775" s="600" t="s">
        <v>5</v>
      </c>
      <c r="L2775" s="598"/>
      <c r="M2775" s="602"/>
      <c r="N2775" s="603"/>
      <c r="O2775" s="603"/>
      <c r="P2775" s="603"/>
      <c r="Q2775" s="603"/>
      <c r="R2775" s="603"/>
      <c r="S2775" s="603"/>
      <c r="T2775" s="604"/>
      <c r="AT2775" s="600" t="s">
        <v>205</v>
      </c>
      <c r="AU2775" s="600" t="s">
        <v>89</v>
      </c>
      <c r="AV2775" s="599" t="s">
        <v>11</v>
      </c>
      <c r="AW2775" s="599" t="s">
        <v>43</v>
      </c>
      <c r="AX2775" s="599" t="s">
        <v>82</v>
      </c>
      <c r="AY2775" s="600" t="s">
        <v>197</v>
      </c>
    </row>
    <row r="2776" spans="2:65" s="606" customFormat="1">
      <c r="B2776" s="605"/>
      <c r="D2776" s="594" t="s">
        <v>205</v>
      </c>
      <c r="E2776" s="607" t="s">
        <v>5</v>
      </c>
      <c r="F2776" s="608" t="s">
        <v>3499</v>
      </c>
      <c r="H2776" s="609">
        <v>671.34500000000003</v>
      </c>
      <c r="L2776" s="605"/>
      <c r="M2776" s="610"/>
      <c r="N2776" s="611"/>
      <c r="O2776" s="611"/>
      <c r="P2776" s="611"/>
      <c r="Q2776" s="611"/>
      <c r="R2776" s="611"/>
      <c r="S2776" s="611"/>
      <c r="T2776" s="612"/>
      <c r="AT2776" s="607" t="s">
        <v>205</v>
      </c>
      <c r="AU2776" s="607" t="s">
        <v>89</v>
      </c>
      <c r="AV2776" s="606" t="s">
        <v>89</v>
      </c>
      <c r="AW2776" s="606" t="s">
        <v>43</v>
      </c>
      <c r="AX2776" s="606" t="s">
        <v>82</v>
      </c>
      <c r="AY2776" s="607" t="s">
        <v>197</v>
      </c>
    </row>
    <row r="2777" spans="2:65" s="606" customFormat="1">
      <c r="B2777" s="605"/>
      <c r="D2777" s="594" t="s">
        <v>205</v>
      </c>
      <c r="E2777" s="607" t="s">
        <v>5</v>
      </c>
      <c r="F2777" s="608" t="s">
        <v>3608</v>
      </c>
      <c r="H2777" s="609">
        <v>-79.674000000000007</v>
      </c>
      <c r="L2777" s="605"/>
      <c r="M2777" s="610"/>
      <c r="N2777" s="611"/>
      <c r="O2777" s="611"/>
      <c r="P2777" s="611"/>
      <c r="Q2777" s="611"/>
      <c r="R2777" s="611"/>
      <c r="S2777" s="611"/>
      <c r="T2777" s="612"/>
      <c r="AT2777" s="607" t="s">
        <v>205</v>
      </c>
      <c r="AU2777" s="607" t="s">
        <v>89</v>
      </c>
      <c r="AV2777" s="606" t="s">
        <v>89</v>
      </c>
      <c r="AW2777" s="606" t="s">
        <v>43</v>
      </c>
      <c r="AX2777" s="606" t="s">
        <v>82</v>
      </c>
      <c r="AY2777" s="607" t="s">
        <v>197</v>
      </c>
    </row>
    <row r="2778" spans="2:65" s="606" customFormat="1">
      <c r="B2778" s="605"/>
      <c r="D2778" s="594" t="s">
        <v>205</v>
      </c>
      <c r="E2778" s="607" t="s">
        <v>5</v>
      </c>
      <c r="F2778" s="608" t="s">
        <v>3609</v>
      </c>
      <c r="H2778" s="609">
        <v>-147.97300000000001</v>
      </c>
      <c r="L2778" s="605"/>
      <c r="M2778" s="610"/>
      <c r="N2778" s="611"/>
      <c r="O2778" s="611"/>
      <c r="P2778" s="611"/>
      <c r="Q2778" s="611"/>
      <c r="R2778" s="611"/>
      <c r="S2778" s="611"/>
      <c r="T2778" s="612"/>
      <c r="AT2778" s="607" t="s">
        <v>205</v>
      </c>
      <c r="AU2778" s="607" t="s">
        <v>89</v>
      </c>
      <c r="AV2778" s="606" t="s">
        <v>89</v>
      </c>
      <c r="AW2778" s="606" t="s">
        <v>43</v>
      </c>
      <c r="AX2778" s="606" t="s">
        <v>82</v>
      </c>
      <c r="AY2778" s="607" t="s">
        <v>197</v>
      </c>
    </row>
    <row r="2779" spans="2:65" s="614" customFormat="1">
      <c r="B2779" s="613"/>
      <c r="D2779" s="594" t="s">
        <v>205</v>
      </c>
      <c r="E2779" s="615" t="s">
        <v>5</v>
      </c>
      <c r="F2779" s="616" t="s">
        <v>210</v>
      </c>
      <c r="H2779" s="617">
        <v>443.69799999999998</v>
      </c>
      <c r="L2779" s="613"/>
      <c r="M2779" s="618"/>
      <c r="N2779" s="619"/>
      <c r="O2779" s="619"/>
      <c r="P2779" s="619"/>
      <c r="Q2779" s="619"/>
      <c r="R2779" s="619"/>
      <c r="S2779" s="619"/>
      <c r="T2779" s="620"/>
      <c r="AT2779" s="615" t="s">
        <v>205</v>
      </c>
      <c r="AU2779" s="615" t="s">
        <v>89</v>
      </c>
      <c r="AV2779" s="614" t="s">
        <v>129</v>
      </c>
      <c r="AW2779" s="614" t="s">
        <v>43</v>
      </c>
      <c r="AX2779" s="614" t="s">
        <v>11</v>
      </c>
      <c r="AY2779" s="615" t="s">
        <v>197</v>
      </c>
    </row>
    <row r="2780" spans="2:65" s="492" customFormat="1" ht="38.25" customHeight="1">
      <c r="B2780" s="493"/>
      <c r="C2780" s="572" t="s">
        <v>3610</v>
      </c>
      <c r="D2780" s="572" t="s">
        <v>199</v>
      </c>
      <c r="E2780" s="573" t="s">
        <v>3611</v>
      </c>
      <c r="F2780" s="574" t="s">
        <v>3612</v>
      </c>
      <c r="G2780" s="575" t="s">
        <v>290</v>
      </c>
      <c r="H2780" s="576">
        <v>79.674000000000007</v>
      </c>
      <c r="I2780" s="7"/>
      <c r="J2780" s="577">
        <f>ROUND(I2780*H2780,0)</f>
        <v>0</v>
      </c>
      <c r="K2780" s="574" t="s">
        <v>203</v>
      </c>
      <c r="L2780" s="493"/>
      <c r="M2780" s="578" t="s">
        <v>5</v>
      </c>
      <c r="N2780" s="579" t="s">
        <v>53</v>
      </c>
      <c r="O2780" s="494"/>
      <c r="P2780" s="580">
        <f>O2780*H2780</f>
        <v>0</v>
      </c>
      <c r="Q2780" s="580">
        <v>2.7E-4</v>
      </c>
      <c r="R2780" s="580">
        <f>Q2780*H2780</f>
        <v>2.1511980000000003E-2</v>
      </c>
      <c r="S2780" s="580">
        <v>0</v>
      </c>
      <c r="T2780" s="581">
        <f>S2780*H2780</f>
        <v>0</v>
      </c>
      <c r="AR2780" s="482" t="s">
        <v>374</v>
      </c>
      <c r="AT2780" s="482" t="s">
        <v>199</v>
      </c>
      <c r="AU2780" s="482" t="s">
        <v>89</v>
      </c>
      <c r="AY2780" s="482" t="s">
        <v>197</v>
      </c>
      <c r="BE2780" s="582">
        <f>IF(N2780="základní",J2780,0)</f>
        <v>0</v>
      </c>
      <c r="BF2780" s="582">
        <f>IF(N2780="snížená",J2780,0)</f>
        <v>0</v>
      </c>
      <c r="BG2780" s="582">
        <f>IF(N2780="zákl. přenesená",J2780,0)</f>
        <v>0</v>
      </c>
      <c r="BH2780" s="582">
        <f>IF(N2780="sníž. přenesená",J2780,0)</f>
        <v>0</v>
      </c>
      <c r="BI2780" s="582">
        <f>IF(N2780="nulová",J2780,0)</f>
        <v>0</v>
      </c>
      <c r="BJ2780" s="482" t="s">
        <v>11</v>
      </c>
      <c r="BK2780" s="582">
        <f>ROUND(I2780*H2780,0)</f>
        <v>0</v>
      </c>
      <c r="BL2780" s="482" t="s">
        <v>374</v>
      </c>
      <c r="BM2780" s="482" t="s">
        <v>3613</v>
      </c>
    </row>
    <row r="2781" spans="2:65" s="599" customFormat="1">
      <c r="B2781" s="598"/>
      <c r="D2781" s="594" t="s">
        <v>205</v>
      </c>
      <c r="E2781" s="600" t="s">
        <v>5</v>
      </c>
      <c r="F2781" s="601" t="s">
        <v>3487</v>
      </c>
      <c r="H2781" s="600" t="s">
        <v>5</v>
      </c>
      <c r="L2781" s="598"/>
      <c r="M2781" s="602"/>
      <c r="N2781" s="603"/>
      <c r="O2781" s="603"/>
      <c r="P2781" s="603"/>
      <c r="Q2781" s="603"/>
      <c r="R2781" s="603"/>
      <c r="S2781" s="603"/>
      <c r="T2781" s="604"/>
      <c r="AT2781" s="600" t="s">
        <v>205</v>
      </c>
      <c r="AU2781" s="600" t="s">
        <v>89</v>
      </c>
      <c r="AV2781" s="599" t="s">
        <v>11</v>
      </c>
      <c r="AW2781" s="599" t="s">
        <v>43</v>
      </c>
      <c r="AX2781" s="599" t="s">
        <v>82</v>
      </c>
      <c r="AY2781" s="600" t="s">
        <v>197</v>
      </c>
    </row>
    <row r="2782" spans="2:65" s="606" customFormat="1">
      <c r="B2782" s="605"/>
      <c r="D2782" s="594" t="s">
        <v>205</v>
      </c>
      <c r="E2782" s="607" t="s">
        <v>5</v>
      </c>
      <c r="F2782" s="608" t="s">
        <v>3614</v>
      </c>
      <c r="H2782" s="609">
        <v>79.674000000000007</v>
      </c>
      <c r="L2782" s="605"/>
      <c r="M2782" s="610"/>
      <c r="N2782" s="611"/>
      <c r="O2782" s="611"/>
      <c r="P2782" s="611"/>
      <c r="Q2782" s="611"/>
      <c r="R2782" s="611"/>
      <c r="S2782" s="611"/>
      <c r="T2782" s="612"/>
      <c r="AT2782" s="607" t="s">
        <v>205</v>
      </c>
      <c r="AU2782" s="607" t="s">
        <v>89</v>
      </c>
      <c r="AV2782" s="606" t="s">
        <v>89</v>
      </c>
      <c r="AW2782" s="606" t="s">
        <v>43</v>
      </c>
      <c r="AX2782" s="606" t="s">
        <v>82</v>
      </c>
      <c r="AY2782" s="607" t="s">
        <v>197</v>
      </c>
    </row>
    <row r="2783" spans="2:65" s="614" customFormat="1">
      <c r="B2783" s="613"/>
      <c r="D2783" s="594" t="s">
        <v>205</v>
      </c>
      <c r="E2783" s="615" t="s">
        <v>5</v>
      </c>
      <c r="F2783" s="616" t="s">
        <v>210</v>
      </c>
      <c r="H2783" s="617">
        <v>79.674000000000007</v>
      </c>
      <c r="L2783" s="613"/>
      <c r="M2783" s="618"/>
      <c r="N2783" s="619"/>
      <c r="O2783" s="619"/>
      <c r="P2783" s="619"/>
      <c r="Q2783" s="619"/>
      <c r="R2783" s="619"/>
      <c r="S2783" s="619"/>
      <c r="T2783" s="620"/>
      <c r="AT2783" s="615" t="s">
        <v>205</v>
      </c>
      <c r="AU2783" s="615" t="s">
        <v>89</v>
      </c>
      <c r="AV2783" s="614" t="s">
        <v>129</v>
      </c>
      <c r="AW2783" s="614" t="s">
        <v>43</v>
      </c>
      <c r="AX2783" s="614" t="s">
        <v>11</v>
      </c>
      <c r="AY2783" s="615" t="s">
        <v>197</v>
      </c>
    </row>
    <row r="2784" spans="2:65" s="492" customFormat="1" ht="38.25" customHeight="1">
      <c r="B2784" s="493"/>
      <c r="C2784" s="572" t="s">
        <v>3615</v>
      </c>
      <c r="D2784" s="572" t="s">
        <v>199</v>
      </c>
      <c r="E2784" s="573" t="s">
        <v>3616</v>
      </c>
      <c r="F2784" s="574" t="s">
        <v>3617</v>
      </c>
      <c r="G2784" s="575" t="s">
        <v>290</v>
      </c>
      <c r="H2784" s="576">
        <v>147.97300000000001</v>
      </c>
      <c r="I2784" s="7"/>
      <c r="J2784" s="577">
        <f>ROUND(I2784*H2784,0)</f>
        <v>0</v>
      </c>
      <c r="K2784" s="574" t="s">
        <v>203</v>
      </c>
      <c r="L2784" s="493"/>
      <c r="M2784" s="578" t="s">
        <v>5</v>
      </c>
      <c r="N2784" s="579" t="s">
        <v>53</v>
      </c>
      <c r="O2784" s="494"/>
      <c r="P2784" s="580">
        <f>O2784*H2784</f>
        <v>0</v>
      </c>
      <c r="Q2784" s="580">
        <v>4.0999999999999999E-4</v>
      </c>
      <c r="R2784" s="580">
        <f>Q2784*H2784</f>
        <v>6.0668930000000003E-2</v>
      </c>
      <c r="S2784" s="580">
        <v>0</v>
      </c>
      <c r="T2784" s="581">
        <f>S2784*H2784</f>
        <v>0</v>
      </c>
      <c r="AR2784" s="482" t="s">
        <v>374</v>
      </c>
      <c r="AT2784" s="482" t="s">
        <v>199</v>
      </c>
      <c r="AU2784" s="482" t="s">
        <v>89</v>
      </c>
      <c r="AY2784" s="482" t="s">
        <v>197</v>
      </c>
      <c r="BE2784" s="582">
        <f>IF(N2784="základní",J2784,0)</f>
        <v>0</v>
      </c>
      <c r="BF2784" s="582">
        <f>IF(N2784="snížená",J2784,0)</f>
        <v>0</v>
      </c>
      <c r="BG2784" s="582">
        <f>IF(N2784="zákl. přenesená",J2784,0)</f>
        <v>0</v>
      </c>
      <c r="BH2784" s="582">
        <f>IF(N2784="sníž. přenesená",J2784,0)</f>
        <v>0</v>
      </c>
      <c r="BI2784" s="582">
        <f>IF(N2784="nulová",J2784,0)</f>
        <v>0</v>
      </c>
      <c r="BJ2784" s="482" t="s">
        <v>11</v>
      </c>
      <c r="BK2784" s="582">
        <f>ROUND(I2784*H2784,0)</f>
        <v>0</v>
      </c>
      <c r="BL2784" s="482" t="s">
        <v>374</v>
      </c>
      <c r="BM2784" s="482" t="s">
        <v>3618</v>
      </c>
    </row>
    <row r="2785" spans="2:65" s="599" customFormat="1">
      <c r="B2785" s="598"/>
      <c r="D2785" s="594" t="s">
        <v>205</v>
      </c>
      <c r="E2785" s="600" t="s">
        <v>5</v>
      </c>
      <c r="F2785" s="601" t="s">
        <v>3619</v>
      </c>
      <c r="H2785" s="600" t="s">
        <v>5</v>
      </c>
      <c r="L2785" s="598"/>
      <c r="M2785" s="602"/>
      <c r="N2785" s="603"/>
      <c r="O2785" s="603"/>
      <c r="P2785" s="603"/>
      <c r="Q2785" s="603"/>
      <c r="R2785" s="603"/>
      <c r="S2785" s="603"/>
      <c r="T2785" s="604"/>
      <c r="AT2785" s="600" t="s">
        <v>205</v>
      </c>
      <c r="AU2785" s="600" t="s">
        <v>89</v>
      </c>
      <c r="AV2785" s="599" t="s">
        <v>11</v>
      </c>
      <c r="AW2785" s="599" t="s">
        <v>43</v>
      </c>
      <c r="AX2785" s="599" t="s">
        <v>82</v>
      </c>
      <c r="AY2785" s="600" t="s">
        <v>197</v>
      </c>
    </row>
    <row r="2786" spans="2:65" s="606" customFormat="1">
      <c r="B2786" s="605"/>
      <c r="D2786" s="594" t="s">
        <v>205</v>
      </c>
      <c r="E2786" s="607" t="s">
        <v>5</v>
      </c>
      <c r="F2786" s="608" t="s">
        <v>3620</v>
      </c>
      <c r="H2786" s="609">
        <v>29.68</v>
      </c>
      <c r="L2786" s="605"/>
      <c r="M2786" s="610"/>
      <c r="N2786" s="611"/>
      <c r="O2786" s="611"/>
      <c r="P2786" s="611"/>
      <c r="Q2786" s="611"/>
      <c r="R2786" s="611"/>
      <c r="S2786" s="611"/>
      <c r="T2786" s="612"/>
      <c r="AT2786" s="607" t="s">
        <v>205</v>
      </c>
      <c r="AU2786" s="607" t="s">
        <v>89</v>
      </c>
      <c r="AV2786" s="606" t="s">
        <v>89</v>
      </c>
      <c r="AW2786" s="606" t="s">
        <v>43</v>
      </c>
      <c r="AX2786" s="606" t="s">
        <v>82</v>
      </c>
      <c r="AY2786" s="607" t="s">
        <v>197</v>
      </c>
    </row>
    <row r="2787" spans="2:65" s="606" customFormat="1">
      <c r="B2787" s="605"/>
      <c r="D2787" s="594" t="s">
        <v>205</v>
      </c>
      <c r="E2787" s="607" t="s">
        <v>5</v>
      </c>
      <c r="F2787" s="608" t="s">
        <v>3621</v>
      </c>
      <c r="H2787" s="609">
        <v>84.48</v>
      </c>
      <c r="L2787" s="605"/>
      <c r="M2787" s="610"/>
      <c r="N2787" s="611"/>
      <c r="O2787" s="611"/>
      <c r="P2787" s="611"/>
      <c r="Q2787" s="611"/>
      <c r="R2787" s="611"/>
      <c r="S2787" s="611"/>
      <c r="T2787" s="612"/>
      <c r="AT2787" s="607" t="s">
        <v>205</v>
      </c>
      <c r="AU2787" s="607" t="s">
        <v>89</v>
      </c>
      <c r="AV2787" s="606" t="s">
        <v>89</v>
      </c>
      <c r="AW2787" s="606" t="s">
        <v>43</v>
      </c>
      <c r="AX2787" s="606" t="s">
        <v>82</v>
      </c>
      <c r="AY2787" s="607" t="s">
        <v>197</v>
      </c>
    </row>
    <row r="2788" spans="2:65" s="606" customFormat="1">
      <c r="B2788" s="605"/>
      <c r="D2788" s="594" t="s">
        <v>205</v>
      </c>
      <c r="E2788" s="607" t="s">
        <v>5</v>
      </c>
      <c r="F2788" s="608" t="s">
        <v>3622</v>
      </c>
      <c r="H2788" s="609">
        <v>21.28</v>
      </c>
      <c r="L2788" s="605"/>
      <c r="M2788" s="610"/>
      <c r="N2788" s="611"/>
      <c r="O2788" s="611"/>
      <c r="P2788" s="611"/>
      <c r="Q2788" s="611"/>
      <c r="R2788" s="611"/>
      <c r="S2788" s="611"/>
      <c r="T2788" s="612"/>
      <c r="AT2788" s="607" t="s">
        <v>205</v>
      </c>
      <c r="AU2788" s="607" t="s">
        <v>89</v>
      </c>
      <c r="AV2788" s="606" t="s">
        <v>89</v>
      </c>
      <c r="AW2788" s="606" t="s">
        <v>43</v>
      </c>
      <c r="AX2788" s="606" t="s">
        <v>82</v>
      </c>
      <c r="AY2788" s="607" t="s">
        <v>197</v>
      </c>
    </row>
    <row r="2789" spans="2:65" s="606" customFormat="1">
      <c r="B2789" s="605"/>
      <c r="D2789" s="594" t="s">
        <v>205</v>
      </c>
      <c r="E2789" s="607" t="s">
        <v>5</v>
      </c>
      <c r="F2789" s="608" t="s">
        <v>3623</v>
      </c>
      <c r="H2789" s="609">
        <v>12.532999999999999</v>
      </c>
      <c r="L2789" s="605"/>
      <c r="M2789" s="610"/>
      <c r="N2789" s="611"/>
      <c r="O2789" s="611"/>
      <c r="P2789" s="611"/>
      <c r="Q2789" s="611"/>
      <c r="R2789" s="611"/>
      <c r="S2789" s="611"/>
      <c r="T2789" s="612"/>
      <c r="AT2789" s="607" t="s">
        <v>205</v>
      </c>
      <c r="AU2789" s="607" t="s">
        <v>89</v>
      </c>
      <c r="AV2789" s="606" t="s">
        <v>89</v>
      </c>
      <c r="AW2789" s="606" t="s">
        <v>43</v>
      </c>
      <c r="AX2789" s="606" t="s">
        <v>82</v>
      </c>
      <c r="AY2789" s="607" t="s">
        <v>197</v>
      </c>
    </row>
    <row r="2790" spans="2:65" s="614" customFormat="1">
      <c r="B2790" s="613"/>
      <c r="D2790" s="594" t="s">
        <v>205</v>
      </c>
      <c r="E2790" s="615" t="s">
        <v>5</v>
      </c>
      <c r="F2790" s="616" t="s">
        <v>210</v>
      </c>
      <c r="H2790" s="617">
        <v>147.97300000000001</v>
      </c>
      <c r="L2790" s="613"/>
      <c r="M2790" s="618"/>
      <c r="N2790" s="619"/>
      <c r="O2790" s="619"/>
      <c r="P2790" s="619"/>
      <c r="Q2790" s="619"/>
      <c r="R2790" s="619"/>
      <c r="S2790" s="619"/>
      <c r="T2790" s="620"/>
      <c r="AT2790" s="615" t="s">
        <v>205</v>
      </c>
      <c r="AU2790" s="615" t="s">
        <v>89</v>
      </c>
      <c r="AV2790" s="614" t="s">
        <v>129</v>
      </c>
      <c r="AW2790" s="614" t="s">
        <v>43</v>
      </c>
      <c r="AX2790" s="614" t="s">
        <v>11</v>
      </c>
      <c r="AY2790" s="615" t="s">
        <v>197</v>
      </c>
    </row>
    <row r="2791" spans="2:65" s="492" customFormat="1" ht="25.5" customHeight="1">
      <c r="B2791" s="493"/>
      <c r="C2791" s="629" t="s">
        <v>3624</v>
      </c>
      <c r="D2791" s="629" t="s">
        <v>1907</v>
      </c>
      <c r="E2791" s="630" t="s">
        <v>3625</v>
      </c>
      <c r="F2791" s="631" t="s">
        <v>3626</v>
      </c>
      <c r="G2791" s="632" t="s">
        <v>290</v>
      </c>
      <c r="H2791" s="633">
        <v>684.77200000000005</v>
      </c>
      <c r="I2791" s="11"/>
      <c r="J2791" s="634">
        <f>ROUND(I2791*H2791,0)</f>
        <v>0</v>
      </c>
      <c r="K2791" s="631" t="s">
        <v>203</v>
      </c>
      <c r="L2791" s="635"/>
      <c r="M2791" s="636" t="s">
        <v>5</v>
      </c>
      <c r="N2791" s="637" t="s">
        <v>53</v>
      </c>
      <c r="O2791" s="494"/>
      <c r="P2791" s="580">
        <f>O2791*H2791</f>
        <v>0</v>
      </c>
      <c r="Q2791" s="580">
        <v>6.0000000000000001E-3</v>
      </c>
      <c r="R2791" s="580">
        <f>Q2791*H2791</f>
        <v>4.1086320000000001</v>
      </c>
      <c r="S2791" s="580">
        <v>0</v>
      </c>
      <c r="T2791" s="581">
        <f>S2791*H2791</f>
        <v>0</v>
      </c>
      <c r="AR2791" s="482" t="s">
        <v>779</v>
      </c>
      <c r="AT2791" s="482" t="s">
        <v>1907</v>
      </c>
      <c r="AU2791" s="482" t="s">
        <v>89</v>
      </c>
      <c r="AY2791" s="482" t="s">
        <v>197</v>
      </c>
      <c r="BE2791" s="582">
        <f>IF(N2791="základní",J2791,0)</f>
        <v>0</v>
      </c>
      <c r="BF2791" s="582">
        <f>IF(N2791="snížená",J2791,0)</f>
        <v>0</v>
      </c>
      <c r="BG2791" s="582">
        <f>IF(N2791="zákl. přenesená",J2791,0)</f>
        <v>0</v>
      </c>
      <c r="BH2791" s="582">
        <f>IF(N2791="sníž. přenesená",J2791,0)</f>
        <v>0</v>
      </c>
      <c r="BI2791" s="582">
        <f>IF(N2791="nulová",J2791,0)</f>
        <v>0</v>
      </c>
      <c r="BJ2791" s="482" t="s">
        <v>11</v>
      </c>
      <c r="BK2791" s="582">
        <f>ROUND(I2791*H2791,0)</f>
        <v>0</v>
      </c>
      <c r="BL2791" s="482" t="s">
        <v>374</v>
      </c>
      <c r="BM2791" s="482" t="s">
        <v>3627</v>
      </c>
    </row>
    <row r="2792" spans="2:65" s="492" customFormat="1" ht="27">
      <c r="B2792" s="493"/>
      <c r="D2792" s="594" t="s">
        <v>2337</v>
      </c>
      <c r="F2792" s="595" t="s">
        <v>3628</v>
      </c>
      <c r="L2792" s="493"/>
      <c r="M2792" s="596"/>
      <c r="N2792" s="494"/>
      <c r="O2792" s="494"/>
      <c r="P2792" s="494"/>
      <c r="Q2792" s="494"/>
      <c r="R2792" s="494"/>
      <c r="S2792" s="494"/>
      <c r="T2792" s="597"/>
      <c r="AT2792" s="482" t="s">
        <v>2337</v>
      </c>
      <c r="AU2792" s="482" t="s">
        <v>89</v>
      </c>
    </row>
    <row r="2793" spans="2:65" s="606" customFormat="1">
      <c r="B2793" s="605"/>
      <c r="D2793" s="594" t="s">
        <v>205</v>
      </c>
      <c r="F2793" s="608" t="s">
        <v>3629</v>
      </c>
      <c r="H2793" s="609">
        <v>684.77200000000005</v>
      </c>
      <c r="L2793" s="605"/>
      <c r="M2793" s="610"/>
      <c r="N2793" s="611"/>
      <c r="O2793" s="611"/>
      <c r="P2793" s="611"/>
      <c r="Q2793" s="611"/>
      <c r="R2793" s="611"/>
      <c r="S2793" s="611"/>
      <c r="T2793" s="612"/>
      <c r="AT2793" s="607" t="s">
        <v>205</v>
      </c>
      <c r="AU2793" s="607" t="s">
        <v>89</v>
      </c>
      <c r="AV2793" s="606" t="s">
        <v>89</v>
      </c>
      <c r="AW2793" s="606" t="s">
        <v>6</v>
      </c>
      <c r="AX2793" s="606" t="s">
        <v>11</v>
      </c>
      <c r="AY2793" s="607" t="s">
        <v>197</v>
      </c>
    </row>
    <row r="2794" spans="2:65" s="492" customFormat="1" ht="25.5" customHeight="1">
      <c r="B2794" s="493"/>
      <c r="C2794" s="572" t="s">
        <v>3630</v>
      </c>
      <c r="D2794" s="572" t="s">
        <v>199</v>
      </c>
      <c r="E2794" s="573" t="s">
        <v>3631</v>
      </c>
      <c r="F2794" s="574" t="s">
        <v>3632</v>
      </c>
      <c r="G2794" s="575" t="s">
        <v>290</v>
      </c>
      <c r="H2794" s="576">
        <v>151.80000000000001</v>
      </c>
      <c r="I2794" s="7"/>
      <c r="J2794" s="577">
        <f>ROUND(I2794*H2794,0)</f>
        <v>0</v>
      </c>
      <c r="K2794" s="574" t="s">
        <v>203</v>
      </c>
      <c r="L2794" s="493"/>
      <c r="M2794" s="578" t="s">
        <v>5</v>
      </c>
      <c r="N2794" s="579" t="s">
        <v>53</v>
      </c>
      <c r="O2794" s="494"/>
      <c r="P2794" s="580">
        <f>O2794*H2794</f>
        <v>0</v>
      </c>
      <c r="Q2794" s="580">
        <v>1.16E-3</v>
      </c>
      <c r="R2794" s="580">
        <f>Q2794*H2794</f>
        <v>0.17608800000000002</v>
      </c>
      <c r="S2794" s="580">
        <v>0</v>
      </c>
      <c r="T2794" s="581">
        <f>S2794*H2794</f>
        <v>0</v>
      </c>
      <c r="AR2794" s="482" t="s">
        <v>374</v>
      </c>
      <c r="AT2794" s="482" t="s">
        <v>199</v>
      </c>
      <c r="AU2794" s="482" t="s">
        <v>89</v>
      </c>
      <c r="AY2794" s="482" t="s">
        <v>197</v>
      </c>
      <c r="BE2794" s="582">
        <f>IF(N2794="základní",J2794,0)</f>
        <v>0</v>
      </c>
      <c r="BF2794" s="582">
        <f>IF(N2794="snížená",J2794,0)</f>
        <v>0</v>
      </c>
      <c r="BG2794" s="582">
        <f>IF(N2794="zákl. přenesená",J2794,0)</f>
        <v>0</v>
      </c>
      <c r="BH2794" s="582">
        <f>IF(N2794="sníž. přenesená",J2794,0)</f>
        <v>0</v>
      </c>
      <c r="BI2794" s="582">
        <f>IF(N2794="nulová",J2794,0)</f>
        <v>0</v>
      </c>
      <c r="BJ2794" s="482" t="s">
        <v>11</v>
      </c>
      <c r="BK2794" s="582">
        <f>ROUND(I2794*H2794,0)</f>
        <v>0</v>
      </c>
      <c r="BL2794" s="482" t="s">
        <v>374</v>
      </c>
      <c r="BM2794" s="482" t="s">
        <v>3633</v>
      </c>
    </row>
    <row r="2795" spans="2:65" s="599" customFormat="1">
      <c r="B2795" s="598"/>
      <c r="D2795" s="594" t="s">
        <v>205</v>
      </c>
      <c r="E2795" s="600" t="s">
        <v>5</v>
      </c>
      <c r="F2795" s="601" t="s">
        <v>3509</v>
      </c>
      <c r="H2795" s="600" t="s">
        <v>5</v>
      </c>
      <c r="L2795" s="598"/>
      <c r="M2795" s="602"/>
      <c r="N2795" s="603"/>
      <c r="O2795" s="603"/>
      <c r="P2795" s="603"/>
      <c r="Q2795" s="603"/>
      <c r="R2795" s="603"/>
      <c r="S2795" s="603"/>
      <c r="T2795" s="604"/>
      <c r="AT2795" s="600" t="s">
        <v>205</v>
      </c>
      <c r="AU2795" s="600" t="s">
        <v>89</v>
      </c>
      <c r="AV2795" s="599" t="s">
        <v>11</v>
      </c>
      <c r="AW2795" s="599" t="s">
        <v>43</v>
      </c>
      <c r="AX2795" s="599" t="s">
        <v>82</v>
      </c>
      <c r="AY2795" s="600" t="s">
        <v>197</v>
      </c>
    </row>
    <row r="2796" spans="2:65" s="606" customFormat="1">
      <c r="B2796" s="605"/>
      <c r="D2796" s="594" t="s">
        <v>205</v>
      </c>
      <c r="E2796" s="607" t="s">
        <v>5</v>
      </c>
      <c r="F2796" s="608" t="s">
        <v>1950</v>
      </c>
      <c r="H2796" s="609">
        <v>151.80000000000001</v>
      </c>
      <c r="L2796" s="605"/>
      <c r="M2796" s="610"/>
      <c r="N2796" s="611"/>
      <c r="O2796" s="611"/>
      <c r="P2796" s="611"/>
      <c r="Q2796" s="611"/>
      <c r="R2796" s="611"/>
      <c r="S2796" s="611"/>
      <c r="T2796" s="612"/>
      <c r="AT2796" s="607" t="s">
        <v>205</v>
      </c>
      <c r="AU2796" s="607" t="s">
        <v>89</v>
      </c>
      <c r="AV2796" s="606" t="s">
        <v>89</v>
      </c>
      <c r="AW2796" s="606" t="s">
        <v>43</v>
      </c>
      <c r="AX2796" s="606" t="s">
        <v>82</v>
      </c>
      <c r="AY2796" s="607" t="s">
        <v>197</v>
      </c>
    </row>
    <row r="2797" spans="2:65" s="614" customFormat="1">
      <c r="B2797" s="613"/>
      <c r="D2797" s="594" t="s">
        <v>205</v>
      </c>
      <c r="E2797" s="615" t="s">
        <v>5</v>
      </c>
      <c r="F2797" s="616" t="s">
        <v>210</v>
      </c>
      <c r="H2797" s="617">
        <v>151.80000000000001</v>
      </c>
      <c r="L2797" s="613"/>
      <c r="M2797" s="618"/>
      <c r="N2797" s="619"/>
      <c r="O2797" s="619"/>
      <c r="P2797" s="619"/>
      <c r="Q2797" s="619"/>
      <c r="R2797" s="619"/>
      <c r="S2797" s="619"/>
      <c r="T2797" s="620"/>
      <c r="AT2797" s="615" t="s">
        <v>205</v>
      </c>
      <c r="AU2797" s="615" t="s">
        <v>89</v>
      </c>
      <c r="AV2797" s="614" t="s">
        <v>129</v>
      </c>
      <c r="AW2797" s="614" t="s">
        <v>43</v>
      </c>
      <c r="AX2797" s="614" t="s">
        <v>11</v>
      </c>
      <c r="AY2797" s="615" t="s">
        <v>197</v>
      </c>
    </row>
    <row r="2798" spans="2:65" s="492" customFormat="1" ht="16.5" customHeight="1">
      <c r="B2798" s="493"/>
      <c r="C2798" s="629" t="s">
        <v>3634</v>
      </c>
      <c r="D2798" s="629" t="s">
        <v>1907</v>
      </c>
      <c r="E2798" s="630" t="s">
        <v>3635</v>
      </c>
      <c r="F2798" s="631" t="s">
        <v>3636</v>
      </c>
      <c r="G2798" s="632" t="s">
        <v>290</v>
      </c>
      <c r="H2798" s="633">
        <v>151.80000000000001</v>
      </c>
      <c r="I2798" s="11"/>
      <c r="J2798" s="634">
        <f>ROUND(I2798*H2798,0)</f>
        <v>0</v>
      </c>
      <c r="K2798" s="631" t="s">
        <v>5</v>
      </c>
      <c r="L2798" s="635"/>
      <c r="M2798" s="636" t="s">
        <v>5</v>
      </c>
      <c r="N2798" s="637" t="s">
        <v>53</v>
      </c>
      <c r="O2798" s="494"/>
      <c r="P2798" s="580">
        <f>O2798*H2798</f>
        <v>0</v>
      </c>
      <c r="Q2798" s="580">
        <v>7.0000000000000001E-3</v>
      </c>
      <c r="R2798" s="580">
        <f>Q2798*H2798</f>
        <v>1.0626000000000002</v>
      </c>
      <c r="S2798" s="580">
        <v>0</v>
      </c>
      <c r="T2798" s="581">
        <f>S2798*H2798</f>
        <v>0</v>
      </c>
      <c r="AR2798" s="482" t="s">
        <v>779</v>
      </c>
      <c r="AT2798" s="482" t="s">
        <v>1907</v>
      </c>
      <c r="AU2798" s="482" t="s">
        <v>89</v>
      </c>
      <c r="AY2798" s="482" t="s">
        <v>197</v>
      </c>
      <c r="BE2798" s="582">
        <f>IF(N2798="základní",J2798,0)</f>
        <v>0</v>
      </c>
      <c r="BF2798" s="582">
        <f>IF(N2798="snížená",J2798,0)</f>
        <v>0</v>
      </c>
      <c r="BG2798" s="582">
        <f>IF(N2798="zákl. přenesená",J2798,0)</f>
        <v>0</v>
      </c>
      <c r="BH2798" s="582">
        <f>IF(N2798="sníž. přenesená",J2798,0)</f>
        <v>0</v>
      </c>
      <c r="BI2798" s="582">
        <f>IF(N2798="nulová",J2798,0)</f>
        <v>0</v>
      </c>
      <c r="BJ2798" s="482" t="s">
        <v>11</v>
      </c>
      <c r="BK2798" s="582">
        <f>ROUND(I2798*H2798,0)</f>
        <v>0</v>
      </c>
      <c r="BL2798" s="482" t="s">
        <v>374</v>
      </c>
      <c r="BM2798" s="482" t="s">
        <v>3637</v>
      </c>
    </row>
    <row r="2799" spans="2:65" s="492" customFormat="1" ht="38.25" customHeight="1">
      <c r="B2799" s="493"/>
      <c r="C2799" s="572" t="s">
        <v>3638</v>
      </c>
      <c r="D2799" s="572" t="s">
        <v>199</v>
      </c>
      <c r="E2799" s="573" t="s">
        <v>3639</v>
      </c>
      <c r="F2799" s="574" t="s">
        <v>3640</v>
      </c>
      <c r="G2799" s="575" t="s">
        <v>271</v>
      </c>
      <c r="H2799" s="576">
        <v>14.182</v>
      </c>
      <c r="I2799" s="7"/>
      <c r="J2799" s="577">
        <f>ROUND(I2799*H2799,0)</f>
        <v>0</v>
      </c>
      <c r="K2799" s="574" t="s">
        <v>203</v>
      </c>
      <c r="L2799" s="493"/>
      <c r="M2799" s="578" t="s">
        <v>5</v>
      </c>
      <c r="N2799" s="579" t="s">
        <v>53</v>
      </c>
      <c r="O2799" s="494"/>
      <c r="P2799" s="580">
        <f>O2799*H2799</f>
        <v>0</v>
      </c>
      <c r="Q2799" s="580">
        <v>0</v>
      </c>
      <c r="R2799" s="580">
        <f>Q2799*H2799</f>
        <v>0</v>
      </c>
      <c r="S2799" s="580">
        <v>0</v>
      </c>
      <c r="T2799" s="581">
        <f>S2799*H2799</f>
        <v>0</v>
      </c>
      <c r="AR2799" s="482" t="s">
        <v>374</v>
      </c>
      <c r="AT2799" s="482" t="s">
        <v>199</v>
      </c>
      <c r="AU2799" s="482" t="s">
        <v>89</v>
      </c>
      <c r="AY2799" s="482" t="s">
        <v>197</v>
      </c>
      <c r="BE2799" s="582">
        <f>IF(N2799="základní",J2799,0)</f>
        <v>0</v>
      </c>
      <c r="BF2799" s="582">
        <f>IF(N2799="snížená",J2799,0)</f>
        <v>0</v>
      </c>
      <c r="BG2799" s="582">
        <f>IF(N2799="zákl. přenesená",J2799,0)</f>
        <v>0</v>
      </c>
      <c r="BH2799" s="582">
        <f>IF(N2799="sníž. přenesená",J2799,0)</f>
        <v>0</v>
      </c>
      <c r="BI2799" s="582">
        <f>IF(N2799="nulová",J2799,0)</f>
        <v>0</v>
      </c>
      <c r="BJ2799" s="482" t="s">
        <v>11</v>
      </c>
      <c r="BK2799" s="582">
        <f>ROUND(I2799*H2799,0)</f>
        <v>0</v>
      </c>
      <c r="BL2799" s="482" t="s">
        <v>374</v>
      </c>
      <c r="BM2799" s="482" t="s">
        <v>3641</v>
      </c>
    </row>
    <row r="2800" spans="2:65" s="560" customFormat="1" ht="29.85" customHeight="1">
      <c r="B2800" s="559"/>
      <c r="D2800" s="561" t="s">
        <v>81</v>
      </c>
      <c r="E2800" s="570" t="s">
        <v>3642</v>
      </c>
      <c r="F2800" s="570" t="s">
        <v>3643</v>
      </c>
      <c r="J2800" s="571">
        <f>BK2800</f>
        <v>0</v>
      </c>
      <c r="L2800" s="559"/>
      <c r="M2800" s="564"/>
      <c r="N2800" s="565"/>
      <c r="O2800" s="565"/>
      <c r="P2800" s="566">
        <f>SUM(P2801:P2806)</f>
        <v>0</v>
      </c>
      <c r="Q2800" s="565"/>
      <c r="R2800" s="566">
        <f>SUM(R2801:R2806)</f>
        <v>0.73046893000000002</v>
      </c>
      <c r="S2800" s="565"/>
      <c r="T2800" s="567">
        <f>SUM(T2801:T2806)</f>
        <v>0</v>
      </c>
      <c r="AR2800" s="561" t="s">
        <v>89</v>
      </c>
      <c r="AT2800" s="568" t="s">
        <v>81</v>
      </c>
      <c r="AU2800" s="568" t="s">
        <v>11</v>
      </c>
      <c r="AY2800" s="561" t="s">
        <v>197</v>
      </c>
      <c r="BK2800" s="569">
        <f>SUM(BK2801:BK2806)</f>
        <v>0</v>
      </c>
    </row>
    <row r="2801" spans="2:65" s="492" customFormat="1" ht="16.5" customHeight="1">
      <c r="B2801" s="493"/>
      <c r="C2801" s="572" t="s">
        <v>3644</v>
      </c>
      <c r="D2801" s="572" t="s">
        <v>199</v>
      </c>
      <c r="E2801" s="573" t="s">
        <v>3645</v>
      </c>
      <c r="F2801" s="574" t="s">
        <v>3646</v>
      </c>
      <c r="G2801" s="575" t="s">
        <v>290</v>
      </c>
      <c r="H2801" s="576">
        <v>498.07</v>
      </c>
      <c r="I2801" s="7"/>
      <c r="J2801" s="577">
        <f>ROUND(I2801*H2801,0)</f>
        <v>0</v>
      </c>
      <c r="K2801" s="574" t="s">
        <v>5</v>
      </c>
      <c r="L2801" s="493"/>
      <c r="M2801" s="578" t="s">
        <v>5</v>
      </c>
      <c r="N2801" s="579" t="s">
        <v>53</v>
      </c>
      <c r="O2801" s="494"/>
      <c r="P2801" s="580">
        <f>O2801*H2801</f>
        <v>0</v>
      </c>
      <c r="Q2801" s="580">
        <v>1.1E-4</v>
      </c>
      <c r="R2801" s="580">
        <f>Q2801*H2801</f>
        <v>5.4787700000000002E-2</v>
      </c>
      <c r="S2801" s="580">
        <v>0</v>
      </c>
      <c r="T2801" s="581">
        <f>S2801*H2801</f>
        <v>0</v>
      </c>
      <c r="AR2801" s="482" t="s">
        <v>374</v>
      </c>
      <c r="AT2801" s="482" t="s">
        <v>199</v>
      </c>
      <c r="AU2801" s="482" t="s">
        <v>89</v>
      </c>
      <c r="AY2801" s="482" t="s">
        <v>197</v>
      </c>
      <c r="BE2801" s="582">
        <f>IF(N2801="základní",J2801,0)</f>
        <v>0</v>
      </c>
      <c r="BF2801" s="582">
        <f>IF(N2801="snížená",J2801,0)</f>
        <v>0</v>
      </c>
      <c r="BG2801" s="582">
        <f>IF(N2801="zákl. přenesená",J2801,0)</f>
        <v>0</v>
      </c>
      <c r="BH2801" s="582">
        <f>IF(N2801="sníž. přenesená",J2801,0)</f>
        <v>0</v>
      </c>
      <c r="BI2801" s="582">
        <f>IF(N2801="nulová",J2801,0)</f>
        <v>0</v>
      </c>
      <c r="BJ2801" s="482" t="s">
        <v>11</v>
      </c>
      <c r="BK2801" s="582">
        <f>ROUND(I2801*H2801,0)</f>
        <v>0</v>
      </c>
      <c r="BL2801" s="482" t="s">
        <v>374</v>
      </c>
      <c r="BM2801" s="482" t="s">
        <v>3647</v>
      </c>
    </row>
    <row r="2802" spans="2:65" s="606" customFormat="1">
      <c r="B2802" s="605"/>
      <c r="D2802" s="594" t="s">
        <v>205</v>
      </c>
      <c r="E2802" s="607" t="s">
        <v>5</v>
      </c>
      <c r="F2802" s="608" t="s">
        <v>3115</v>
      </c>
      <c r="H2802" s="609">
        <v>498.07</v>
      </c>
      <c r="L2802" s="605"/>
      <c r="M2802" s="610"/>
      <c r="N2802" s="611"/>
      <c r="O2802" s="611"/>
      <c r="P2802" s="611"/>
      <c r="Q2802" s="611"/>
      <c r="R2802" s="611"/>
      <c r="S2802" s="611"/>
      <c r="T2802" s="612"/>
      <c r="AT2802" s="607" t="s">
        <v>205</v>
      </c>
      <c r="AU2802" s="607" t="s">
        <v>89</v>
      </c>
      <c r="AV2802" s="606" t="s">
        <v>89</v>
      </c>
      <c r="AW2802" s="606" t="s">
        <v>43</v>
      </c>
      <c r="AX2802" s="606" t="s">
        <v>82</v>
      </c>
      <c r="AY2802" s="607" t="s">
        <v>197</v>
      </c>
    </row>
    <row r="2803" spans="2:65" s="614" customFormat="1">
      <c r="B2803" s="613"/>
      <c r="D2803" s="594" t="s">
        <v>205</v>
      </c>
      <c r="E2803" s="615" t="s">
        <v>5</v>
      </c>
      <c r="F2803" s="616" t="s">
        <v>210</v>
      </c>
      <c r="H2803" s="617">
        <v>498.07</v>
      </c>
      <c r="L2803" s="613"/>
      <c r="M2803" s="618"/>
      <c r="N2803" s="619"/>
      <c r="O2803" s="619"/>
      <c r="P2803" s="619"/>
      <c r="Q2803" s="619"/>
      <c r="R2803" s="619"/>
      <c r="S2803" s="619"/>
      <c r="T2803" s="620"/>
      <c r="AT2803" s="615" t="s">
        <v>205</v>
      </c>
      <c r="AU2803" s="615" t="s">
        <v>89</v>
      </c>
      <c r="AV2803" s="614" t="s">
        <v>129</v>
      </c>
      <c r="AW2803" s="614" t="s">
        <v>43</v>
      </c>
      <c r="AX2803" s="614" t="s">
        <v>11</v>
      </c>
      <c r="AY2803" s="615" t="s">
        <v>197</v>
      </c>
    </row>
    <row r="2804" spans="2:65" s="492" customFormat="1" ht="16.5" customHeight="1">
      <c r="B2804" s="493"/>
      <c r="C2804" s="629" t="s">
        <v>3648</v>
      </c>
      <c r="D2804" s="629" t="s">
        <v>1907</v>
      </c>
      <c r="E2804" s="630" t="s">
        <v>3649</v>
      </c>
      <c r="F2804" s="631" t="s">
        <v>3650</v>
      </c>
      <c r="G2804" s="632" t="s">
        <v>290</v>
      </c>
      <c r="H2804" s="633">
        <v>508.03100000000001</v>
      </c>
      <c r="I2804" s="11"/>
      <c r="J2804" s="634">
        <f>ROUND(I2804*H2804,0)</f>
        <v>0</v>
      </c>
      <c r="K2804" s="631" t="s">
        <v>5</v>
      </c>
      <c r="L2804" s="635"/>
      <c r="M2804" s="636" t="s">
        <v>5</v>
      </c>
      <c r="N2804" s="637" t="s">
        <v>53</v>
      </c>
      <c r="O2804" s="494"/>
      <c r="P2804" s="580">
        <f>O2804*H2804</f>
        <v>0</v>
      </c>
      <c r="Q2804" s="580">
        <v>1.33E-3</v>
      </c>
      <c r="R2804" s="580">
        <f>Q2804*H2804</f>
        <v>0.67568123000000002</v>
      </c>
      <c r="S2804" s="580">
        <v>0</v>
      </c>
      <c r="T2804" s="581">
        <f>S2804*H2804</f>
        <v>0</v>
      </c>
      <c r="AR2804" s="482" t="s">
        <v>779</v>
      </c>
      <c r="AT2804" s="482" t="s">
        <v>1907</v>
      </c>
      <c r="AU2804" s="482" t="s">
        <v>89</v>
      </c>
      <c r="AY2804" s="482" t="s">
        <v>197</v>
      </c>
      <c r="BE2804" s="582">
        <f>IF(N2804="základní",J2804,0)</f>
        <v>0</v>
      </c>
      <c r="BF2804" s="582">
        <f>IF(N2804="snížená",J2804,0)</f>
        <v>0</v>
      </c>
      <c r="BG2804" s="582">
        <f>IF(N2804="zákl. přenesená",J2804,0)</f>
        <v>0</v>
      </c>
      <c r="BH2804" s="582">
        <f>IF(N2804="sníž. přenesená",J2804,0)</f>
        <v>0</v>
      </c>
      <c r="BI2804" s="582">
        <f>IF(N2804="nulová",J2804,0)</f>
        <v>0</v>
      </c>
      <c r="BJ2804" s="482" t="s">
        <v>11</v>
      </c>
      <c r="BK2804" s="582">
        <f>ROUND(I2804*H2804,0)</f>
        <v>0</v>
      </c>
      <c r="BL2804" s="482" t="s">
        <v>374</v>
      </c>
      <c r="BM2804" s="482" t="s">
        <v>3651</v>
      </c>
    </row>
    <row r="2805" spans="2:65" s="606" customFormat="1">
      <c r="B2805" s="605"/>
      <c r="D2805" s="594" t="s">
        <v>205</v>
      </c>
      <c r="F2805" s="608" t="s">
        <v>3652</v>
      </c>
      <c r="H2805" s="609">
        <v>508.03100000000001</v>
      </c>
      <c r="L2805" s="605"/>
      <c r="M2805" s="610"/>
      <c r="N2805" s="611"/>
      <c r="O2805" s="611"/>
      <c r="P2805" s="611"/>
      <c r="Q2805" s="611"/>
      <c r="R2805" s="611"/>
      <c r="S2805" s="611"/>
      <c r="T2805" s="612"/>
      <c r="AT2805" s="607" t="s">
        <v>205</v>
      </c>
      <c r="AU2805" s="607" t="s">
        <v>89</v>
      </c>
      <c r="AV2805" s="606" t="s">
        <v>89</v>
      </c>
      <c r="AW2805" s="606" t="s">
        <v>6</v>
      </c>
      <c r="AX2805" s="606" t="s">
        <v>11</v>
      </c>
      <c r="AY2805" s="607" t="s">
        <v>197</v>
      </c>
    </row>
    <row r="2806" spans="2:65" s="492" customFormat="1" ht="38.25" customHeight="1">
      <c r="B2806" s="493"/>
      <c r="C2806" s="572" t="s">
        <v>3653</v>
      </c>
      <c r="D2806" s="572" t="s">
        <v>199</v>
      </c>
      <c r="E2806" s="573" t="s">
        <v>3654</v>
      </c>
      <c r="F2806" s="574" t="s">
        <v>3655</v>
      </c>
      <c r="G2806" s="575" t="s">
        <v>271</v>
      </c>
      <c r="H2806" s="576">
        <v>0.73</v>
      </c>
      <c r="I2806" s="7"/>
      <c r="J2806" s="577">
        <f>ROUND(I2806*H2806,0)</f>
        <v>0</v>
      </c>
      <c r="K2806" s="574" t="s">
        <v>203</v>
      </c>
      <c r="L2806" s="493"/>
      <c r="M2806" s="578" t="s">
        <v>5</v>
      </c>
      <c r="N2806" s="579" t="s">
        <v>53</v>
      </c>
      <c r="O2806" s="494"/>
      <c r="P2806" s="580">
        <f>O2806*H2806</f>
        <v>0</v>
      </c>
      <c r="Q2806" s="580">
        <v>0</v>
      </c>
      <c r="R2806" s="580">
        <f>Q2806*H2806</f>
        <v>0</v>
      </c>
      <c r="S2806" s="580">
        <v>0</v>
      </c>
      <c r="T2806" s="581">
        <f>S2806*H2806</f>
        <v>0</v>
      </c>
      <c r="AR2806" s="482" t="s">
        <v>374</v>
      </c>
      <c r="AT2806" s="482" t="s">
        <v>199</v>
      </c>
      <c r="AU2806" s="482" t="s">
        <v>89</v>
      </c>
      <c r="AY2806" s="482" t="s">
        <v>197</v>
      </c>
      <c r="BE2806" s="582">
        <f>IF(N2806="základní",J2806,0)</f>
        <v>0</v>
      </c>
      <c r="BF2806" s="582">
        <f>IF(N2806="snížená",J2806,0)</f>
        <v>0</v>
      </c>
      <c r="BG2806" s="582">
        <f>IF(N2806="zákl. přenesená",J2806,0)</f>
        <v>0</v>
      </c>
      <c r="BH2806" s="582">
        <f>IF(N2806="sníž. přenesená",J2806,0)</f>
        <v>0</v>
      </c>
      <c r="BI2806" s="582">
        <f>IF(N2806="nulová",J2806,0)</f>
        <v>0</v>
      </c>
      <c r="BJ2806" s="482" t="s">
        <v>11</v>
      </c>
      <c r="BK2806" s="582">
        <f>ROUND(I2806*H2806,0)</f>
        <v>0</v>
      </c>
      <c r="BL2806" s="482" t="s">
        <v>374</v>
      </c>
      <c r="BM2806" s="482" t="s">
        <v>3656</v>
      </c>
    </row>
    <row r="2807" spans="2:65" s="560" customFormat="1" ht="29.85" customHeight="1">
      <c r="B2807" s="559"/>
      <c r="D2807" s="561" t="s">
        <v>81</v>
      </c>
      <c r="E2807" s="570" t="s">
        <v>1228</v>
      </c>
      <c r="F2807" s="570" t="s">
        <v>1229</v>
      </c>
      <c r="J2807" s="571">
        <f>BK2807</f>
        <v>0</v>
      </c>
      <c r="L2807" s="559"/>
      <c r="M2807" s="564"/>
      <c r="N2807" s="565"/>
      <c r="O2807" s="565"/>
      <c r="P2807" s="566">
        <f>SUM(P2808:P2818)</f>
        <v>0</v>
      </c>
      <c r="Q2807" s="565"/>
      <c r="R2807" s="566">
        <f>SUM(R2808:R2818)</f>
        <v>1.6099999999999999</v>
      </c>
      <c r="S2807" s="565"/>
      <c r="T2807" s="567">
        <f>SUM(T2808:T2818)</f>
        <v>0</v>
      </c>
      <c r="AR2807" s="561" t="s">
        <v>89</v>
      </c>
      <c r="AT2807" s="568" t="s">
        <v>81</v>
      </c>
      <c r="AU2807" s="568" t="s">
        <v>11</v>
      </c>
      <c r="AY2807" s="561" t="s">
        <v>197</v>
      </c>
      <c r="BK2807" s="569">
        <f>SUM(BK2808:BK2818)</f>
        <v>0</v>
      </c>
    </row>
    <row r="2808" spans="2:65" s="492" customFormat="1" ht="16.5" customHeight="1">
      <c r="B2808" s="493"/>
      <c r="C2808" s="572" t="s">
        <v>3657</v>
      </c>
      <c r="D2808" s="572" t="s">
        <v>199</v>
      </c>
      <c r="E2808" s="573" t="s">
        <v>3658</v>
      </c>
      <c r="F2808" s="574" t="s">
        <v>3659</v>
      </c>
      <c r="G2808" s="575" t="s">
        <v>1233</v>
      </c>
      <c r="H2808" s="576">
        <v>39</v>
      </c>
      <c r="I2808" s="7"/>
      <c r="J2808" s="577">
        <f>ROUND(I2808*H2808,0)</f>
        <v>0</v>
      </c>
      <c r="K2808" s="574" t="s">
        <v>203</v>
      </c>
      <c r="L2808" s="493"/>
      <c r="M2808" s="578" t="s">
        <v>5</v>
      </c>
      <c r="N2808" s="579" t="s">
        <v>53</v>
      </c>
      <c r="O2808" s="494"/>
      <c r="P2808" s="580">
        <f>O2808*H2808</f>
        <v>0</v>
      </c>
      <c r="Q2808" s="580">
        <v>3.0000000000000001E-3</v>
      </c>
      <c r="R2808" s="580">
        <f>Q2808*H2808</f>
        <v>0.11700000000000001</v>
      </c>
      <c r="S2808" s="580">
        <v>0</v>
      </c>
      <c r="T2808" s="581">
        <f>S2808*H2808</f>
        <v>0</v>
      </c>
      <c r="AR2808" s="482" t="s">
        <v>374</v>
      </c>
      <c r="AT2808" s="482" t="s">
        <v>199</v>
      </c>
      <c r="AU2808" s="482" t="s">
        <v>89</v>
      </c>
      <c r="AY2808" s="482" t="s">
        <v>197</v>
      </c>
      <c r="BE2808" s="582">
        <f>IF(N2808="základní",J2808,0)</f>
        <v>0</v>
      </c>
      <c r="BF2808" s="582">
        <f>IF(N2808="snížená",J2808,0)</f>
        <v>0</v>
      </c>
      <c r="BG2808" s="582">
        <f>IF(N2808="zákl. přenesená",J2808,0)</f>
        <v>0</v>
      </c>
      <c r="BH2808" s="582">
        <f>IF(N2808="sníž. přenesená",J2808,0)</f>
        <v>0</v>
      </c>
      <c r="BI2808" s="582">
        <f>IF(N2808="nulová",J2808,0)</f>
        <v>0</v>
      </c>
      <c r="BJ2808" s="482" t="s">
        <v>11</v>
      </c>
      <c r="BK2808" s="582">
        <f>ROUND(I2808*H2808,0)</f>
        <v>0</v>
      </c>
      <c r="BL2808" s="482" t="s">
        <v>374</v>
      </c>
      <c r="BM2808" s="482" t="s">
        <v>3660</v>
      </c>
    </row>
    <row r="2809" spans="2:65" s="599" customFormat="1">
      <c r="B2809" s="598"/>
      <c r="D2809" s="594" t="s">
        <v>205</v>
      </c>
      <c r="E2809" s="600" t="s">
        <v>5</v>
      </c>
      <c r="F2809" s="601" t="s">
        <v>3307</v>
      </c>
      <c r="H2809" s="600" t="s">
        <v>5</v>
      </c>
      <c r="L2809" s="598"/>
      <c r="M2809" s="602"/>
      <c r="N2809" s="603"/>
      <c r="O2809" s="603"/>
      <c r="P2809" s="603"/>
      <c r="Q2809" s="603"/>
      <c r="R2809" s="603"/>
      <c r="S2809" s="603"/>
      <c r="T2809" s="604"/>
      <c r="AT2809" s="600" t="s">
        <v>205</v>
      </c>
      <c r="AU2809" s="600" t="s">
        <v>89</v>
      </c>
      <c r="AV2809" s="599" t="s">
        <v>11</v>
      </c>
      <c r="AW2809" s="599" t="s">
        <v>43</v>
      </c>
      <c r="AX2809" s="599" t="s">
        <v>82</v>
      </c>
      <c r="AY2809" s="600" t="s">
        <v>197</v>
      </c>
    </row>
    <row r="2810" spans="2:65" s="606" customFormat="1">
      <c r="B2810" s="605"/>
      <c r="D2810" s="594" t="s">
        <v>205</v>
      </c>
      <c r="E2810" s="607" t="s">
        <v>5</v>
      </c>
      <c r="F2810" s="608" t="s">
        <v>3661</v>
      </c>
      <c r="H2810" s="609">
        <v>39</v>
      </c>
      <c r="L2810" s="605"/>
      <c r="M2810" s="610"/>
      <c r="N2810" s="611"/>
      <c r="O2810" s="611"/>
      <c r="P2810" s="611"/>
      <c r="Q2810" s="611"/>
      <c r="R2810" s="611"/>
      <c r="S2810" s="611"/>
      <c r="T2810" s="612"/>
      <c r="AT2810" s="607" t="s">
        <v>205</v>
      </c>
      <c r="AU2810" s="607" t="s">
        <v>89</v>
      </c>
      <c r="AV2810" s="606" t="s">
        <v>89</v>
      </c>
      <c r="AW2810" s="606" t="s">
        <v>43</v>
      </c>
      <c r="AX2810" s="606" t="s">
        <v>82</v>
      </c>
      <c r="AY2810" s="607" t="s">
        <v>197</v>
      </c>
    </row>
    <row r="2811" spans="2:65" s="614" customFormat="1">
      <c r="B2811" s="613"/>
      <c r="D2811" s="594" t="s">
        <v>205</v>
      </c>
      <c r="E2811" s="615" t="s">
        <v>5</v>
      </c>
      <c r="F2811" s="616" t="s">
        <v>210</v>
      </c>
      <c r="H2811" s="617">
        <v>39</v>
      </c>
      <c r="L2811" s="613"/>
      <c r="M2811" s="618"/>
      <c r="N2811" s="619"/>
      <c r="O2811" s="619"/>
      <c r="P2811" s="619"/>
      <c r="Q2811" s="619"/>
      <c r="R2811" s="619"/>
      <c r="S2811" s="619"/>
      <c r="T2811" s="620"/>
      <c r="AT2811" s="615" t="s">
        <v>205</v>
      </c>
      <c r="AU2811" s="615" t="s">
        <v>89</v>
      </c>
      <c r="AV2811" s="614" t="s">
        <v>129</v>
      </c>
      <c r="AW2811" s="614" t="s">
        <v>43</v>
      </c>
      <c r="AX2811" s="614" t="s">
        <v>11</v>
      </c>
      <c r="AY2811" s="615" t="s">
        <v>197</v>
      </c>
    </row>
    <row r="2812" spans="2:65" s="492" customFormat="1" ht="16.5" customHeight="1">
      <c r="B2812" s="493"/>
      <c r="C2812" s="572" t="s">
        <v>3662</v>
      </c>
      <c r="D2812" s="572" t="s">
        <v>199</v>
      </c>
      <c r="E2812" s="573" t="s">
        <v>3663</v>
      </c>
      <c r="F2812" s="574" t="s">
        <v>3664</v>
      </c>
      <c r="G2812" s="575" t="s">
        <v>202</v>
      </c>
      <c r="H2812" s="576">
        <v>11</v>
      </c>
      <c r="I2812" s="7"/>
      <c r="J2812" s="577">
        <f t="shared" ref="J2812:J2818" si="0">ROUND(I2812*H2812,0)</f>
        <v>0</v>
      </c>
      <c r="K2812" s="574" t="s">
        <v>5</v>
      </c>
      <c r="L2812" s="493"/>
      <c r="M2812" s="578" t="s">
        <v>5</v>
      </c>
      <c r="N2812" s="579" t="s">
        <v>53</v>
      </c>
      <c r="O2812" s="494"/>
      <c r="P2812" s="580">
        <f t="shared" ref="P2812:P2818" si="1">O2812*H2812</f>
        <v>0</v>
      </c>
      <c r="Q2812" s="580">
        <v>2E-3</v>
      </c>
      <c r="R2812" s="580">
        <f t="shared" ref="R2812:R2818" si="2">Q2812*H2812</f>
        <v>2.1999999999999999E-2</v>
      </c>
      <c r="S2812" s="580">
        <v>0</v>
      </c>
      <c r="T2812" s="581">
        <f t="shared" ref="T2812:T2818" si="3">S2812*H2812</f>
        <v>0</v>
      </c>
      <c r="AR2812" s="482" t="s">
        <v>374</v>
      </c>
      <c r="AT2812" s="482" t="s">
        <v>199</v>
      </c>
      <c r="AU2812" s="482" t="s">
        <v>89</v>
      </c>
      <c r="AY2812" s="482" t="s">
        <v>197</v>
      </c>
      <c r="BE2812" s="582">
        <f t="shared" ref="BE2812:BE2818" si="4">IF(N2812="základní",J2812,0)</f>
        <v>0</v>
      </c>
      <c r="BF2812" s="582">
        <f t="shared" ref="BF2812:BF2818" si="5">IF(N2812="snížená",J2812,0)</f>
        <v>0</v>
      </c>
      <c r="BG2812" s="582">
        <f t="shared" ref="BG2812:BG2818" si="6">IF(N2812="zákl. přenesená",J2812,0)</f>
        <v>0</v>
      </c>
      <c r="BH2812" s="582">
        <f t="shared" ref="BH2812:BH2818" si="7">IF(N2812="sníž. přenesená",J2812,0)</f>
        <v>0</v>
      </c>
      <c r="BI2812" s="582">
        <f t="shared" ref="BI2812:BI2818" si="8">IF(N2812="nulová",J2812,0)</f>
        <v>0</v>
      </c>
      <c r="BJ2812" s="482" t="s">
        <v>11</v>
      </c>
      <c r="BK2812" s="582">
        <f t="shared" ref="BK2812:BK2818" si="9">ROUND(I2812*H2812,0)</f>
        <v>0</v>
      </c>
      <c r="BL2812" s="482" t="s">
        <v>374</v>
      </c>
      <c r="BM2812" s="482" t="s">
        <v>3665</v>
      </c>
    </row>
    <row r="2813" spans="2:65" s="492" customFormat="1" ht="25.5" customHeight="1">
      <c r="B2813" s="493"/>
      <c r="C2813" s="572" t="s">
        <v>3666</v>
      </c>
      <c r="D2813" s="572" t="s">
        <v>199</v>
      </c>
      <c r="E2813" s="573" t="s">
        <v>3667</v>
      </c>
      <c r="F2813" s="574" t="s">
        <v>3668</v>
      </c>
      <c r="G2813" s="575" t="s">
        <v>202</v>
      </c>
      <c r="H2813" s="576">
        <v>52</v>
      </c>
      <c r="I2813" s="7"/>
      <c r="J2813" s="577">
        <f t="shared" si="0"/>
        <v>0</v>
      </c>
      <c r="K2813" s="574" t="s">
        <v>5</v>
      </c>
      <c r="L2813" s="493"/>
      <c r="M2813" s="578" t="s">
        <v>5</v>
      </c>
      <c r="N2813" s="579" t="s">
        <v>53</v>
      </c>
      <c r="O2813" s="494"/>
      <c r="P2813" s="580">
        <f t="shared" si="1"/>
        <v>0</v>
      </c>
      <c r="Q2813" s="580">
        <v>1.4999999999999999E-2</v>
      </c>
      <c r="R2813" s="580">
        <f t="shared" si="2"/>
        <v>0.78</v>
      </c>
      <c r="S2813" s="580">
        <v>0</v>
      </c>
      <c r="T2813" s="581">
        <f t="shared" si="3"/>
        <v>0</v>
      </c>
      <c r="AR2813" s="482" t="s">
        <v>374</v>
      </c>
      <c r="AT2813" s="482" t="s">
        <v>199</v>
      </c>
      <c r="AU2813" s="482" t="s">
        <v>89</v>
      </c>
      <c r="AY2813" s="482" t="s">
        <v>197</v>
      </c>
      <c r="BE2813" s="582">
        <f t="shared" si="4"/>
        <v>0</v>
      </c>
      <c r="BF2813" s="582">
        <f t="shared" si="5"/>
        <v>0</v>
      </c>
      <c r="BG2813" s="582">
        <f t="shared" si="6"/>
        <v>0</v>
      </c>
      <c r="BH2813" s="582">
        <f t="shared" si="7"/>
        <v>0</v>
      </c>
      <c r="BI2813" s="582">
        <f t="shared" si="8"/>
        <v>0</v>
      </c>
      <c r="BJ2813" s="482" t="s">
        <v>11</v>
      </c>
      <c r="BK2813" s="582">
        <f t="shared" si="9"/>
        <v>0</v>
      </c>
      <c r="BL2813" s="482" t="s">
        <v>374</v>
      </c>
      <c r="BM2813" s="482" t="s">
        <v>3669</v>
      </c>
    </row>
    <row r="2814" spans="2:65" s="492" customFormat="1" ht="16.5" customHeight="1">
      <c r="B2814" s="493"/>
      <c r="C2814" s="572" t="s">
        <v>3670</v>
      </c>
      <c r="D2814" s="572" t="s">
        <v>199</v>
      </c>
      <c r="E2814" s="573" t="s">
        <v>3671</v>
      </c>
      <c r="F2814" s="574" t="s">
        <v>3672</v>
      </c>
      <c r="G2814" s="575" t="s">
        <v>202</v>
      </c>
      <c r="H2814" s="576">
        <v>77</v>
      </c>
      <c r="I2814" s="7"/>
      <c r="J2814" s="577">
        <f t="shared" si="0"/>
        <v>0</v>
      </c>
      <c r="K2814" s="574" t="s">
        <v>5</v>
      </c>
      <c r="L2814" s="493"/>
      <c r="M2814" s="578" t="s">
        <v>5</v>
      </c>
      <c r="N2814" s="579" t="s">
        <v>53</v>
      </c>
      <c r="O2814" s="494"/>
      <c r="P2814" s="580">
        <f t="shared" si="1"/>
        <v>0</v>
      </c>
      <c r="Q2814" s="580">
        <v>2E-3</v>
      </c>
      <c r="R2814" s="580">
        <f t="shared" si="2"/>
        <v>0.154</v>
      </c>
      <c r="S2814" s="580">
        <v>0</v>
      </c>
      <c r="T2814" s="581">
        <f t="shared" si="3"/>
        <v>0</v>
      </c>
      <c r="AR2814" s="482" t="s">
        <v>374</v>
      </c>
      <c r="AT2814" s="482" t="s">
        <v>199</v>
      </c>
      <c r="AU2814" s="482" t="s">
        <v>89</v>
      </c>
      <c r="AY2814" s="482" t="s">
        <v>197</v>
      </c>
      <c r="BE2814" s="582">
        <f t="shared" si="4"/>
        <v>0</v>
      </c>
      <c r="BF2814" s="582">
        <f t="shared" si="5"/>
        <v>0</v>
      </c>
      <c r="BG2814" s="582">
        <f t="shared" si="6"/>
        <v>0</v>
      </c>
      <c r="BH2814" s="582">
        <f t="shared" si="7"/>
        <v>0</v>
      </c>
      <c r="BI2814" s="582">
        <f t="shared" si="8"/>
        <v>0</v>
      </c>
      <c r="BJ2814" s="482" t="s">
        <v>11</v>
      </c>
      <c r="BK2814" s="582">
        <f t="shared" si="9"/>
        <v>0</v>
      </c>
      <c r="BL2814" s="482" t="s">
        <v>374</v>
      </c>
      <c r="BM2814" s="482" t="s">
        <v>3673</v>
      </c>
    </row>
    <row r="2815" spans="2:65" s="492" customFormat="1" ht="16.5" customHeight="1">
      <c r="B2815" s="493"/>
      <c r="C2815" s="572" t="s">
        <v>3674</v>
      </c>
      <c r="D2815" s="572" t="s">
        <v>199</v>
      </c>
      <c r="E2815" s="573" t="s">
        <v>3675</v>
      </c>
      <c r="F2815" s="574" t="s">
        <v>3676</v>
      </c>
      <c r="G2815" s="575" t="s">
        <v>202</v>
      </c>
      <c r="H2815" s="576">
        <v>46</v>
      </c>
      <c r="I2815" s="7"/>
      <c r="J2815" s="577">
        <f t="shared" si="0"/>
        <v>0</v>
      </c>
      <c r="K2815" s="574" t="s">
        <v>5</v>
      </c>
      <c r="L2815" s="493"/>
      <c r="M2815" s="578" t="s">
        <v>5</v>
      </c>
      <c r="N2815" s="579" t="s">
        <v>53</v>
      </c>
      <c r="O2815" s="494"/>
      <c r="P2815" s="580">
        <f t="shared" si="1"/>
        <v>0</v>
      </c>
      <c r="Q2815" s="580">
        <v>7.4999999999999997E-3</v>
      </c>
      <c r="R2815" s="580">
        <f t="shared" si="2"/>
        <v>0.34499999999999997</v>
      </c>
      <c r="S2815" s="580">
        <v>0</v>
      </c>
      <c r="T2815" s="581">
        <f t="shared" si="3"/>
        <v>0</v>
      </c>
      <c r="AR2815" s="482" t="s">
        <v>374</v>
      </c>
      <c r="AT2815" s="482" t="s">
        <v>199</v>
      </c>
      <c r="AU2815" s="482" t="s">
        <v>89</v>
      </c>
      <c r="AY2815" s="482" t="s">
        <v>197</v>
      </c>
      <c r="BE2815" s="582">
        <f t="shared" si="4"/>
        <v>0</v>
      </c>
      <c r="BF2815" s="582">
        <f t="shared" si="5"/>
        <v>0</v>
      </c>
      <c r="BG2815" s="582">
        <f t="shared" si="6"/>
        <v>0</v>
      </c>
      <c r="BH2815" s="582">
        <f t="shared" si="7"/>
        <v>0</v>
      </c>
      <c r="BI2815" s="582">
        <f t="shared" si="8"/>
        <v>0</v>
      </c>
      <c r="BJ2815" s="482" t="s">
        <v>11</v>
      </c>
      <c r="BK2815" s="582">
        <f t="shared" si="9"/>
        <v>0</v>
      </c>
      <c r="BL2815" s="482" t="s">
        <v>374</v>
      </c>
      <c r="BM2815" s="482" t="s">
        <v>3677</v>
      </c>
    </row>
    <row r="2816" spans="2:65" s="492" customFormat="1" ht="25.5" customHeight="1">
      <c r="B2816" s="493"/>
      <c r="C2816" s="572" t="s">
        <v>3678</v>
      </c>
      <c r="D2816" s="572" t="s">
        <v>199</v>
      </c>
      <c r="E2816" s="573" t="s">
        <v>3679</v>
      </c>
      <c r="F2816" s="574" t="s">
        <v>3680</v>
      </c>
      <c r="G2816" s="575" t="s">
        <v>202</v>
      </c>
      <c r="H2816" s="576">
        <v>12</v>
      </c>
      <c r="I2816" s="7"/>
      <c r="J2816" s="577">
        <f t="shared" si="0"/>
        <v>0</v>
      </c>
      <c r="K2816" s="574" t="s">
        <v>5</v>
      </c>
      <c r="L2816" s="493"/>
      <c r="M2816" s="578" t="s">
        <v>5</v>
      </c>
      <c r="N2816" s="579" t="s">
        <v>53</v>
      </c>
      <c r="O2816" s="494"/>
      <c r="P2816" s="580">
        <f t="shared" si="1"/>
        <v>0</v>
      </c>
      <c r="Q2816" s="580">
        <v>5.0000000000000001E-3</v>
      </c>
      <c r="R2816" s="580">
        <f t="shared" si="2"/>
        <v>0.06</v>
      </c>
      <c r="S2816" s="580">
        <v>0</v>
      </c>
      <c r="T2816" s="581">
        <f t="shared" si="3"/>
        <v>0</v>
      </c>
      <c r="AR2816" s="482" t="s">
        <v>374</v>
      </c>
      <c r="AT2816" s="482" t="s">
        <v>199</v>
      </c>
      <c r="AU2816" s="482" t="s">
        <v>89</v>
      </c>
      <c r="AY2816" s="482" t="s">
        <v>197</v>
      </c>
      <c r="BE2816" s="582">
        <f t="shared" si="4"/>
        <v>0</v>
      </c>
      <c r="BF2816" s="582">
        <f t="shared" si="5"/>
        <v>0</v>
      </c>
      <c r="BG2816" s="582">
        <f t="shared" si="6"/>
        <v>0</v>
      </c>
      <c r="BH2816" s="582">
        <f t="shared" si="7"/>
        <v>0</v>
      </c>
      <c r="BI2816" s="582">
        <f t="shared" si="8"/>
        <v>0</v>
      </c>
      <c r="BJ2816" s="482" t="s">
        <v>11</v>
      </c>
      <c r="BK2816" s="582">
        <f t="shared" si="9"/>
        <v>0</v>
      </c>
      <c r="BL2816" s="482" t="s">
        <v>374</v>
      </c>
      <c r="BM2816" s="482" t="s">
        <v>3681</v>
      </c>
    </row>
    <row r="2817" spans="2:65" s="492" customFormat="1" ht="16.5" customHeight="1">
      <c r="B2817" s="493"/>
      <c r="C2817" s="572" t="s">
        <v>3682</v>
      </c>
      <c r="D2817" s="572" t="s">
        <v>199</v>
      </c>
      <c r="E2817" s="573" t="s">
        <v>3683</v>
      </c>
      <c r="F2817" s="574" t="s">
        <v>3684</v>
      </c>
      <c r="G2817" s="575" t="s">
        <v>202</v>
      </c>
      <c r="H2817" s="576">
        <v>33</v>
      </c>
      <c r="I2817" s="7"/>
      <c r="J2817" s="577">
        <f t="shared" si="0"/>
        <v>0</v>
      </c>
      <c r="K2817" s="574" t="s">
        <v>5</v>
      </c>
      <c r="L2817" s="493"/>
      <c r="M2817" s="578" t="s">
        <v>5</v>
      </c>
      <c r="N2817" s="579" t="s">
        <v>53</v>
      </c>
      <c r="O2817" s="494"/>
      <c r="P2817" s="580">
        <f t="shared" si="1"/>
        <v>0</v>
      </c>
      <c r="Q2817" s="580">
        <v>4.0000000000000001E-3</v>
      </c>
      <c r="R2817" s="580">
        <f t="shared" si="2"/>
        <v>0.13200000000000001</v>
      </c>
      <c r="S2817" s="580">
        <v>0</v>
      </c>
      <c r="T2817" s="581">
        <f t="shared" si="3"/>
        <v>0</v>
      </c>
      <c r="AR2817" s="482" t="s">
        <v>374</v>
      </c>
      <c r="AT2817" s="482" t="s">
        <v>199</v>
      </c>
      <c r="AU2817" s="482" t="s">
        <v>89</v>
      </c>
      <c r="AY2817" s="482" t="s">
        <v>197</v>
      </c>
      <c r="BE2817" s="582">
        <f t="shared" si="4"/>
        <v>0</v>
      </c>
      <c r="BF2817" s="582">
        <f t="shared" si="5"/>
        <v>0</v>
      </c>
      <c r="BG2817" s="582">
        <f t="shared" si="6"/>
        <v>0</v>
      </c>
      <c r="BH2817" s="582">
        <f t="shared" si="7"/>
        <v>0</v>
      </c>
      <c r="BI2817" s="582">
        <f t="shared" si="8"/>
        <v>0</v>
      </c>
      <c r="BJ2817" s="482" t="s">
        <v>11</v>
      </c>
      <c r="BK2817" s="582">
        <f t="shared" si="9"/>
        <v>0</v>
      </c>
      <c r="BL2817" s="482" t="s">
        <v>374</v>
      </c>
      <c r="BM2817" s="482" t="s">
        <v>3685</v>
      </c>
    </row>
    <row r="2818" spans="2:65" s="492" customFormat="1" ht="38.25" customHeight="1">
      <c r="B2818" s="493"/>
      <c r="C2818" s="572" t="s">
        <v>3686</v>
      </c>
      <c r="D2818" s="572" t="s">
        <v>199</v>
      </c>
      <c r="E2818" s="573" t="s">
        <v>3687</v>
      </c>
      <c r="F2818" s="574" t="s">
        <v>3688</v>
      </c>
      <c r="G2818" s="575" t="s">
        <v>271</v>
      </c>
      <c r="H2818" s="576">
        <v>1.61</v>
      </c>
      <c r="I2818" s="7"/>
      <c r="J2818" s="577">
        <f t="shared" si="0"/>
        <v>0</v>
      </c>
      <c r="K2818" s="574" t="s">
        <v>203</v>
      </c>
      <c r="L2818" s="493"/>
      <c r="M2818" s="578" t="s">
        <v>5</v>
      </c>
      <c r="N2818" s="579" t="s">
        <v>53</v>
      </c>
      <c r="O2818" s="494"/>
      <c r="P2818" s="580">
        <f t="shared" si="1"/>
        <v>0</v>
      </c>
      <c r="Q2818" s="580">
        <v>0</v>
      </c>
      <c r="R2818" s="580">
        <f t="shared" si="2"/>
        <v>0</v>
      </c>
      <c r="S2818" s="580">
        <v>0</v>
      </c>
      <c r="T2818" s="581">
        <f t="shared" si="3"/>
        <v>0</v>
      </c>
      <c r="AR2818" s="482" t="s">
        <v>374</v>
      </c>
      <c r="AT2818" s="482" t="s">
        <v>199</v>
      </c>
      <c r="AU2818" s="482" t="s">
        <v>89</v>
      </c>
      <c r="AY2818" s="482" t="s">
        <v>197</v>
      </c>
      <c r="BE2818" s="582">
        <f t="shared" si="4"/>
        <v>0</v>
      </c>
      <c r="BF2818" s="582">
        <f t="shared" si="5"/>
        <v>0</v>
      </c>
      <c r="BG2818" s="582">
        <f t="shared" si="6"/>
        <v>0</v>
      </c>
      <c r="BH2818" s="582">
        <f t="shared" si="7"/>
        <v>0</v>
      </c>
      <c r="BI2818" s="582">
        <f t="shared" si="8"/>
        <v>0</v>
      </c>
      <c r="BJ2818" s="482" t="s">
        <v>11</v>
      </c>
      <c r="BK2818" s="582">
        <f t="shared" si="9"/>
        <v>0</v>
      </c>
      <c r="BL2818" s="482" t="s">
        <v>374</v>
      </c>
      <c r="BM2818" s="482" t="s">
        <v>3689</v>
      </c>
    </row>
    <row r="2819" spans="2:65" s="560" customFormat="1" ht="29.85" customHeight="1">
      <c r="B2819" s="559"/>
      <c r="D2819" s="561" t="s">
        <v>81</v>
      </c>
      <c r="E2819" s="570" t="s">
        <v>1301</v>
      </c>
      <c r="F2819" s="570" t="s">
        <v>1302</v>
      </c>
      <c r="J2819" s="571">
        <f>BK2819</f>
        <v>0</v>
      </c>
      <c r="L2819" s="559"/>
      <c r="M2819" s="564"/>
      <c r="N2819" s="565"/>
      <c r="O2819" s="565"/>
      <c r="P2819" s="566">
        <f>SUM(P2820:P2898)</f>
        <v>0</v>
      </c>
      <c r="Q2819" s="565"/>
      <c r="R2819" s="566">
        <f>SUM(R2820:R2898)</f>
        <v>29.24407678</v>
      </c>
      <c r="S2819" s="565"/>
      <c r="T2819" s="567">
        <f>SUM(T2820:T2898)</f>
        <v>0</v>
      </c>
      <c r="AR2819" s="561" t="s">
        <v>89</v>
      </c>
      <c r="AT2819" s="568" t="s">
        <v>81</v>
      </c>
      <c r="AU2819" s="568" t="s">
        <v>11</v>
      </c>
      <c r="AY2819" s="561" t="s">
        <v>197</v>
      </c>
      <c r="BK2819" s="569">
        <f>SUM(BK2820:BK2898)</f>
        <v>0</v>
      </c>
    </row>
    <row r="2820" spans="2:65" s="492" customFormat="1" ht="25.5" customHeight="1">
      <c r="B2820" s="493"/>
      <c r="C2820" s="572" t="s">
        <v>3690</v>
      </c>
      <c r="D2820" s="572" t="s">
        <v>199</v>
      </c>
      <c r="E2820" s="573" t="s">
        <v>3691</v>
      </c>
      <c r="F2820" s="574" t="s">
        <v>3692</v>
      </c>
      <c r="G2820" s="575" t="s">
        <v>290</v>
      </c>
      <c r="H2820" s="576">
        <v>48.850999999999999</v>
      </c>
      <c r="I2820" s="7"/>
      <c r="J2820" s="577">
        <f>ROUND(I2820*H2820,0)</f>
        <v>0</v>
      </c>
      <c r="K2820" s="574" t="s">
        <v>203</v>
      </c>
      <c r="L2820" s="493"/>
      <c r="M2820" s="578" t="s">
        <v>5</v>
      </c>
      <c r="N2820" s="579" t="s">
        <v>53</v>
      </c>
      <c r="O2820" s="494"/>
      <c r="P2820" s="580">
        <f>O2820*H2820</f>
        <v>0</v>
      </c>
      <c r="Q2820" s="580">
        <v>0</v>
      </c>
      <c r="R2820" s="580">
        <f>Q2820*H2820</f>
        <v>0</v>
      </c>
      <c r="S2820" s="580">
        <v>0</v>
      </c>
      <c r="T2820" s="581">
        <f>S2820*H2820</f>
        <v>0</v>
      </c>
      <c r="AR2820" s="482" t="s">
        <v>374</v>
      </c>
      <c r="AT2820" s="482" t="s">
        <v>199</v>
      </c>
      <c r="AU2820" s="482" t="s">
        <v>89</v>
      </c>
      <c r="AY2820" s="482" t="s">
        <v>197</v>
      </c>
      <c r="BE2820" s="582">
        <f>IF(N2820="základní",J2820,0)</f>
        <v>0</v>
      </c>
      <c r="BF2820" s="582">
        <f>IF(N2820="snížená",J2820,0)</f>
        <v>0</v>
      </c>
      <c r="BG2820" s="582">
        <f>IF(N2820="zákl. přenesená",J2820,0)</f>
        <v>0</v>
      </c>
      <c r="BH2820" s="582">
        <f>IF(N2820="sníž. přenesená",J2820,0)</f>
        <v>0</v>
      </c>
      <c r="BI2820" s="582">
        <f>IF(N2820="nulová",J2820,0)</f>
        <v>0</v>
      </c>
      <c r="BJ2820" s="482" t="s">
        <v>11</v>
      </c>
      <c r="BK2820" s="582">
        <f>ROUND(I2820*H2820,0)</f>
        <v>0</v>
      </c>
      <c r="BL2820" s="482" t="s">
        <v>374</v>
      </c>
      <c r="BM2820" s="482" t="s">
        <v>3693</v>
      </c>
    </row>
    <row r="2821" spans="2:65" s="599" customFormat="1">
      <c r="B2821" s="598"/>
      <c r="D2821" s="594" t="s">
        <v>205</v>
      </c>
      <c r="E2821" s="600" t="s">
        <v>5</v>
      </c>
      <c r="F2821" s="601" t="s">
        <v>3694</v>
      </c>
      <c r="H2821" s="600" t="s">
        <v>5</v>
      </c>
      <c r="L2821" s="598"/>
      <c r="M2821" s="602"/>
      <c r="N2821" s="603"/>
      <c r="O2821" s="603"/>
      <c r="P2821" s="603"/>
      <c r="Q2821" s="603"/>
      <c r="R2821" s="603"/>
      <c r="S2821" s="603"/>
      <c r="T2821" s="604"/>
      <c r="AT2821" s="600" t="s">
        <v>205</v>
      </c>
      <c r="AU2821" s="600" t="s">
        <v>89</v>
      </c>
      <c r="AV2821" s="599" t="s">
        <v>11</v>
      </c>
      <c r="AW2821" s="599" t="s">
        <v>43</v>
      </c>
      <c r="AX2821" s="599" t="s">
        <v>82</v>
      </c>
      <c r="AY2821" s="600" t="s">
        <v>197</v>
      </c>
    </row>
    <row r="2822" spans="2:65" s="606" customFormat="1">
      <c r="B2822" s="605"/>
      <c r="D2822" s="594" t="s">
        <v>205</v>
      </c>
      <c r="E2822" s="607" t="s">
        <v>5</v>
      </c>
      <c r="F2822" s="608" t="s">
        <v>3695</v>
      </c>
      <c r="H2822" s="609">
        <v>48.850999999999999</v>
      </c>
      <c r="L2822" s="605"/>
      <c r="M2822" s="610"/>
      <c r="N2822" s="611"/>
      <c r="O2822" s="611"/>
      <c r="P2822" s="611"/>
      <c r="Q2822" s="611"/>
      <c r="R2822" s="611"/>
      <c r="S2822" s="611"/>
      <c r="T2822" s="612"/>
      <c r="AT2822" s="607" t="s">
        <v>205</v>
      </c>
      <c r="AU2822" s="607" t="s">
        <v>89</v>
      </c>
      <c r="AV2822" s="606" t="s">
        <v>89</v>
      </c>
      <c r="AW2822" s="606" t="s">
        <v>43</v>
      </c>
      <c r="AX2822" s="606" t="s">
        <v>82</v>
      </c>
      <c r="AY2822" s="607" t="s">
        <v>197</v>
      </c>
    </row>
    <row r="2823" spans="2:65" s="614" customFormat="1">
      <c r="B2823" s="613"/>
      <c r="D2823" s="594" t="s">
        <v>205</v>
      </c>
      <c r="E2823" s="615" t="s">
        <v>5</v>
      </c>
      <c r="F2823" s="616" t="s">
        <v>210</v>
      </c>
      <c r="H2823" s="617">
        <v>48.850999999999999</v>
      </c>
      <c r="L2823" s="613"/>
      <c r="M2823" s="618"/>
      <c r="N2823" s="619"/>
      <c r="O2823" s="619"/>
      <c r="P2823" s="619"/>
      <c r="Q2823" s="619"/>
      <c r="R2823" s="619"/>
      <c r="S2823" s="619"/>
      <c r="T2823" s="620"/>
      <c r="AT2823" s="615" t="s">
        <v>205</v>
      </c>
      <c r="AU2823" s="615" t="s">
        <v>89</v>
      </c>
      <c r="AV2823" s="614" t="s">
        <v>129</v>
      </c>
      <c r="AW2823" s="614" t="s">
        <v>43</v>
      </c>
      <c r="AX2823" s="614" t="s">
        <v>11</v>
      </c>
      <c r="AY2823" s="615" t="s">
        <v>197</v>
      </c>
    </row>
    <row r="2824" spans="2:65" s="492" customFormat="1" ht="25.5" customHeight="1">
      <c r="B2824" s="493"/>
      <c r="C2824" s="572" t="s">
        <v>3696</v>
      </c>
      <c r="D2824" s="572" t="s">
        <v>199</v>
      </c>
      <c r="E2824" s="573" t="s">
        <v>3697</v>
      </c>
      <c r="F2824" s="574" t="s">
        <v>3698</v>
      </c>
      <c r="G2824" s="575" t="s">
        <v>202</v>
      </c>
      <c r="H2824" s="576">
        <v>227</v>
      </c>
      <c r="I2824" s="7"/>
      <c r="J2824" s="577">
        <f>ROUND(I2824*H2824,0)</f>
        <v>0</v>
      </c>
      <c r="K2824" s="574" t="s">
        <v>203</v>
      </c>
      <c r="L2824" s="493"/>
      <c r="M2824" s="578" t="s">
        <v>5</v>
      </c>
      <c r="N2824" s="579" t="s">
        <v>53</v>
      </c>
      <c r="O2824" s="494"/>
      <c r="P2824" s="580">
        <f>O2824*H2824</f>
        <v>0</v>
      </c>
      <c r="Q2824" s="580">
        <v>0</v>
      </c>
      <c r="R2824" s="580">
        <f>Q2824*H2824</f>
        <v>0</v>
      </c>
      <c r="S2824" s="580">
        <v>0</v>
      </c>
      <c r="T2824" s="581">
        <f>S2824*H2824</f>
        <v>0</v>
      </c>
      <c r="AR2824" s="482" t="s">
        <v>374</v>
      </c>
      <c r="AT2824" s="482" t="s">
        <v>199</v>
      </c>
      <c r="AU2824" s="482" t="s">
        <v>89</v>
      </c>
      <c r="AY2824" s="482" t="s">
        <v>197</v>
      </c>
      <c r="BE2824" s="582">
        <f>IF(N2824="základní",J2824,0)</f>
        <v>0</v>
      </c>
      <c r="BF2824" s="582">
        <f>IF(N2824="snížená",J2824,0)</f>
        <v>0</v>
      </c>
      <c r="BG2824" s="582">
        <f>IF(N2824="zákl. přenesená",J2824,0)</f>
        <v>0</v>
      </c>
      <c r="BH2824" s="582">
        <f>IF(N2824="sníž. přenesená",J2824,0)</f>
        <v>0</v>
      </c>
      <c r="BI2824" s="582">
        <f>IF(N2824="nulová",J2824,0)</f>
        <v>0</v>
      </c>
      <c r="BJ2824" s="482" t="s">
        <v>11</v>
      </c>
      <c r="BK2824" s="582">
        <f>ROUND(I2824*H2824,0)</f>
        <v>0</v>
      </c>
      <c r="BL2824" s="482" t="s">
        <v>374</v>
      </c>
      <c r="BM2824" s="482" t="s">
        <v>3699</v>
      </c>
    </row>
    <row r="2825" spans="2:65" s="492" customFormat="1" ht="135">
      <c r="B2825" s="493"/>
      <c r="D2825" s="594" t="s">
        <v>257</v>
      </c>
      <c r="F2825" s="595" t="s">
        <v>3700</v>
      </c>
      <c r="L2825" s="493"/>
      <c r="M2825" s="596"/>
      <c r="N2825" s="494"/>
      <c r="O2825" s="494"/>
      <c r="P2825" s="494"/>
      <c r="Q2825" s="494"/>
      <c r="R2825" s="494"/>
      <c r="S2825" s="494"/>
      <c r="T2825" s="597"/>
      <c r="AT2825" s="482" t="s">
        <v>257</v>
      </c>
      <c r="AU2825" s="482" t="s">
        <v>89</v>
      </c>
    </row>
    <row r="2826" spans="2:65" s="599" customFormat="1">
      <c r="B2826" s="598"/>
      <c r="D2826" s="594" t="s">
        <v>205</v>
      </c>
      <c r="E2826" s="600" t="s">
        <v>5</v>
      </c>
      <c r="F2826" s="601" t="s">
        <v>3487</v>
      </c>
      <c r="H2826" s="600" t="s">
        <v>5</v>
      </c>
      <c r="L2826" s="598"/>
      <c r="M2826" s="602"/>
      <c r="N2826" s="603"/>
      <c r="O2826" s="603"/>
      <c r="P2826" s="603"/>
      <c r="Q2826" s="603"/>
      <c r="R2826" s="603"/>
      <c r="S2826" s="603"/>
      <c r="T2826" s="604"/>
      <c r="AT2826" s="600" t="s">
        <v>205</v>
      </c>
      <c r="AU2826" s="600" t="s">
        <v>89</v>
      </c>
      <c r="AV2826" s="599" t="s">
        <v>11</v>
      </c>
      <c r="AW2826" s="599" t="s">
        <v>43</v>
      </c>
      <c r="AX2826" s="599" t="s">
        <v>82</v>
      </c>
      <c r="AY2826" s="600" t="s">
        <v>197</v>
      </c>
    </row>
    <row r="2827" spans="2:65" s="599" customFormat="1">
      <c r="B2827" s="598"/>
      <c r="D2827" s="594" t="s">
        <v>205</v>
      </c>
      <c r="E2827" s="600" t="s">
        <v>5</v>
      </c>
      <c r="F2827" s="601" t="s">
        <v>3701</v>
      </c>
      <c r="H2827" s="600" t="s">
        <v>5</v>
      </c>
      <c r="L2827" s="598"/>
      <c r="M2827" s="602"/>
      <c r="N2827" s="603"/>
      <c r="O2827" s="603"/>
      <c r="P2827" s="603"/>
      <c r="Q2827" s="603"/>
      <c r="R2827" s="603"/>
      <c r="S2827" s="603"/>
      <c r="T2827" s="604"/>
      <c r="AT2827" s="600" t="s">
        <v>205</v>
      </c>
      <c r="AU2827" s="600" t="s">
        <v>89</v>
      </c>
      <c r="AV2827" s="599" t="s">
        <v>11</v>
      </c>
      <c r="AW2827" s="599" t="s">
        <v>43</v>
      </c>
      <c r="AX2827" s="599" t="s">
        <v>82</v>
      </c>
      <c r="AY2827" s="600" t="s">
        <v>197</v>
      </c>
    </row>
    <row r="2828" spans="2:65" s="606" customFormat="1">
      <c r="B2828" s="605"/>
      <c r="D2828" s="594" t="s">
        <v>205</v>
      </c>
      <c r="E2828" s="607" t="s">
        <v>5</v>
      </c>
      <c r="F2828" s="608" t="s">
        <v>3702</v>
      </c>
      <c r="H2828" s="609">
        <v>133</v>
      </c>
      <c r="L2828" s="605"/>
      <c r="M2828" s="610"/>
      <c r="N2828" s="611"/>
      <c r="O2828" s="611"/>
      <c r="P2828" s="611"/>
      <c r="Q2828" s="611"/>
      <c r="R2828" s="611"/>
      <c r="S2828" s="611"/>
      <c r="T2828" s="612"/>
      <c r="AT2828" s="607" t="s">
        <v>205</v>
      </c>
      <c r="AU2828" s="607" t="s">
        <v>89</v>
      </c>
      <c r="AV2828" s="606" t="s">
        <v>89</v>
      </c>
      <c r="AW2828" s="606" t="s">
        <v>43</v>
      </c>
      <c r="AX2828" s="606" t="s">
        <v>82</v>
      </c>
      <c r="AY2828" s="607" t="s">
        <v>197</v>
      </c>
    </row>
    <row r="2829" spans="2:65" s="599" customFormat="1">
      <c r="B2829" s="598"/>
      <c r="D2829" s="594" t="s">
        <v>205</v>
      </c>
      <c r="E2829" s="600" t="s">
        <v>5</v>
      </c>
      <c r="F2829" s="601" t="s">
        <v>3703</v>
      </c>
      <c r="H2829" s="600" t="s">
        <v>5</v>
      </c>
      <c r="L2829" s="598"/>
      <c r="M2829" s="602"/>
      <c r="N2829" s="603"/>
      <c r="O2829" s="603"/>
      <c r="P2829" s="603"/>
      <c r="Q2829" s="603"/>
      <c r="R2829" s="603"/>
      <c r="S2829" s="603"/>
      <c r="T2829" s="604"/>
      <c r="AT2829" s="600" t="s">
        <v>205</v>
      </c>
      <c r="AU2829" s="600" t="s">
        <v>89</v>
      </c>
      <c r="AV2829" s="599" t="s">
        <v>11</v>
      </c>
      <c r="AW2829" s="599" t="s">
        <v>43</v>
      </c>
      <c r="AX2829" s="599" t="s">
        <v>82</v>
      </c>
      <c r="AY2829" s="600" t="s">
        <v>197</v>
      </c>
    </row>
    <row r="2830" spans="2:65" s="606" customFormat="1">
      <c r="B2830" s="605"/>
      <c r="D2830" s="594" t="s">
        <v>205</v>
      </c>
      <c r="E2830" s="607" t="s">
        <v>5</v>
      </c>
      <c r="F2830" s="608" t="s">
        <v>3704</v>
      </c>
      <c r="H2830" s="609">
        <v>72</v>
      </c>
      <c r="L2830" s="605"/>
      <c r="M2830" s="610"/>
      <c r="N2830" s="611"/>
      <c r="O2830" s="611"/>
      <c r="P2830" s="611"/>
      <c r="Q2830" s="611"/>
      <c r="R2830" s="611"/>
      <c r="S2830" s="611"/>
      <c r="T2830" s="612"/>
      <c r="AT2830" s="607" t="s">
        <v>205</v>
      </c>
      <c r="AU2830" s="607" t="s">
        <v>89</v>
      </c>
      <c r="AV2830" s="606" t="s">
        <v>89</v>
      </c>
      <c r="AW2830" s="606" t="s">
        <v>43</v>
      </c>
      <c r="AX2830" s="606" t="s">
        <v>82</v>
      </c>
      <c r="AY2830" s="607" t="s">
        <v>197</v>
      </c>
    </row>
    <row r="2831" spans="2:65" s="599" customFormat="1">
      <c r="B2831" s="598"/>
      <c r="D2831" s="594" t="s">
        <v>205</v>
      </c>
      <c r="E2831" s="600" t="s">
        <v>5</v>
      </c>
      <c r="F2831" s="601" t="s">
        <v>3705</v>
      </c>
      <c r="H2831" s="600" t="s">
        <v>5</v>
      </c>
      <c r="L2831" s="598"/>
      <c r="M2831" s="602"/>
      <c r="N2831" s="603"/>
      <c r="O2831" s="603"/>
      <c r="P2831" s="603"/>
      <c r="Q2831" s="603"/>
      <c r="R2831" s="603"/>
      <c r="S2831" s="603"/>
      <c r="T2831" s="604"/>
      <c r="AT2831" s="600" t="s">
        <v>205</v>
      </c>
      <c r="AU2831" s="600" t="s">
        <v>89</v>
      </c>
      <c r="AV2831" s="599" t="s">
        <v>11</v>
      </c>
      <c r="AW2831" s="599" t="s">
        <v>43</v>
      </c>
      <c r="AX2831" s="599" t="s">
        <v>82</v>
      </c>
      <c r="AY2831" s="600" t="s">
        <v>197</v>
      </c>
    </row>
    <row r="2832" spans="2:65" s="606" customFormat="1">
      <c r="B2832" s="605"/>
      <c r="D2832" s="594" t="s">
        <v>205</v>
      </c>
      <c r="E2832" s="607" t="s">
        <v>5</v>
      </c>
      <c r="F2832" s="608" t="s">
        <v>3706</v>
      </c>
      <c r="H2832" s="609">
        <v>22</v>
      </c>
      <c r="L2832" s="605"/>
      <c r="M2832" s="610"/>
      <c r="N2832" s="611"/>
      <c r="O2832" s="611"/>
      <c r="P2832" s="611"/>
      <c r="Q2832" s="611"/>
      <c r="R2832" s="611"/>
      <c r="S2832" s="611"/>
      <c r="T2832" s="612"/>
      <c r="AT2832" s="607" t="s">
        <v>205</v>
      </c>
      <c r="AU2832" s="607" t="s">
        <v>89</v>
      </c>
      <c r="AV2832" s="606" t="s">
        <v>89</v>
      </c>
      <c r="AW2832" s="606" t="s">
        <v>43</v>
      </c>
      <c r="AX2832" s="606" t="s">
        <v>82</v>
      </c>
      <c r="AY2832" s="607" t="s">
        <v>197</v>
      </c>
    </row>
    <row r="2833" spans="2:65" s="614" customFormat="1">
      <c r="B2833" s="613"/>
      <c r="D2833" s="594" t="s">
        <v>205</v>
      </c>
      <c r="E2833" s="615" t="s">
        <v>5</v>
      </c>
      <c r="F2833" s="616" t="s">
        <v>210</v>
      </c>
      <c r="H2833" s="617">
        <v>227</v>
      </c>
      <c r="L2833" s="613"/>
      <c r="M2833" s="618"/>
      <c r="N2833" s="619"/>
      <c r="O2833" s="619"/>
      <c r="P2833" s="619"/>
      <c r="Q2833" s="619"/>
      <c r="R2833" s="619"/>
      <c r="S2833" s="619"/>
      <c r="T2833" s="620"/>
      <c r="AT2833" s="615" t="s">
        <v>205</v>
      </c>
      <c r="AU2833" s="615" t="s">
        <v>89</v>
      </c>
      <c r="AV2833" s="614" t="s">
        <v>129</v>
      </c>
      <c r="AW2833" s="614" t="s">
        <v>43</v>
      </c>
      <c r="AX2833" s="614" t="s">
        <v>11</v>
      </c>
      <c r="AY2833" s="615" t="s">
        <v>197</v>
      </c>
    </row>
    <row r="2834" spans="2:65" s="492" customFormat="1" ht="38.25" customHeight="1">
      <c r="B2834" s="493"/>
      <c r="C2834" s="572" t="s">
        <v>3707</v>
      </c>
      <c r="D2834" s="572" t="s">
        <v>199</v>
      </c>
      <c r="E2834" s="573" t="s">
        <v>3708</v>
      </c>
      <c r="F2834" s="574" t="s">
        <v>3709</v>
      </c>
      <c r="G2834" s="575" t="s">
        <v>213</v>
      </c>
      <c r="H2834" s="576">
        <v>28.436</v>
      </c>
      <c r="I2834" s="7"/>
      <c r="J2834" s="577">
        <f>ROUND(I2834*H2834,0)</f>
        <v>0</v>
      </c>
      <c r="K2834" s="574" t="s">
        <v>203</v>
      </c>
      <c r="L2834" s="493"/>
      <c r="M2834" s="578" t="s">
        <v>5</v>
      </c>
      <c r="N2834" s="579" t="s">
        <v>53</v>
      </c>
      <c r="O2834" s="494"/>
      <c r="P2834" s="580">
        <f>O2834*H2834</f>
        <v>0</v>
      </c>
      <c r="Q2834" s="580">
        <v>1.08E-3</v>
      </c>
      <c r="R2834" s="580">
        <f>Q2834*H2834</f>
        <v>3.0710879999999999E-2</v>
      </c>
      <c r="S2834" s="580">
        <v>0</v>
      </c>
      <c r="T2834" s="581">
        <f>S2834*H2834</f>
        <v>0</v>
      </c>
      <c r="AR2834" s="482" t="s">
        <v>374</v>
      </c>
      <c r="AT2834" s="482" t="s">
        <v>199</v>
      </c>
      <c r="AU2834" s="482" t="s">
        <v>89</v>
      </c>
      <c r="AY2834" s="482" t="s">
        <v>197</v>
      </c>
      <c r="BE2834" s="582">
        <f>IF(N2834="základní",J2834,0)</f>
        <v>0</v>
      </c>
      <c r="BF2834" s="582">
        <f>IF(N2834="snížená",J2834,0)</f>
        <v>0</v>
      </c>
      <c r="BG2834" s="582">
        <f>IF(N2834="zákl. přenesená",J2834,0)</f>
        <v>0</v>
      </c>
      <c r="BH2834" s="582">
        <f>IF(N2834="sníž. přenesená",J2834,0)</f>
        <v>0</v>
      </c>
      <c r="BI2834" s="582">
        <f>IF(N2834="nulová",J2834,0)</f>
        <v>0</v>
      </c>
      <c r="BJ2834" s="482" t="s">
        <v>11</v>
      </c>
      <c r="BK2834" s="582">
        <f>ROUND(I2834*H2834,0)</f>
        <v>0</v>
      </c>
      <c r="BL2834" s="482" t="s">
        <v>374</v>
      </c>
      <c r="BM2834" s="482" t="s">
        <v>3710</v>
      </c>
    </row>
    <row r="2835" spans="2:65" s="492" customFormat="1" ht="135">
      <c r="B2835" s="493"/>
      <c r="D2835" s="594" t="s">
        <v>257</v>
      </c>
      <c r="F2835" s="595" t="s">
        <v>3700</v>
      </c>
      <c r="L2835" s="493"/>
      <c r="M2835" s="596"/>
      <c r="N2835" s="494"/>
      <c r="O2835" s="494"/>
      <c r="P2835" s="494"/>
      <c r="Q2835" s="494"/>
      <c r="R2835" s="494"/>
      <c r="S2835" s="494"/>
      <c r="T2835" s="597"/>
      <c r="AT2835" s="482" t="s">
        <v>257</v>
      </c>
      <c r="AU2835" s="482" t="s">
        <v>89</v>
      </c>
    </row>
    <row r="2836" spans="2:65" s="606" customFormat="1">
      <c r="B2836" s="605"/>
      <c r="D2836" s="594" t="s">
        <v>205</v>
      </c>
      <c r="E2836" s="607" t="s">
        <v>5</v>
      </c>
      <c r="F2836" s="608" t="s">
        <v>3711</v>
      </c>
      <c r="H2836" s="609">
        <v>20.548999999999999</v>
      </c>
      <c r="L2836" s="605"/>
      <c r="M2836" s="610"/>
      <c r="N2836" s="611"/>
      <c r="O2836" s="611"/>
      <c r="P2836" s="611"/>
      <c r="Q2836" s="611"/>
      <c r="R2836" s="611"/>
      <c r="S2836" s="611"/>
      <c r="T2836" s="612"/>
      <c r="AT2836" s="607" t="s">
        <v>205</v>
      </c>
      <c r="AU2836" s="607" t="s">
        <v>89</v>
      </c>
      <c r="AV2836" s="606" t="s">
        <v>89</v>
      </c>
      <c r="AW2836" s="606" t="s">
        <v>43</v>
      </c>
      <c r="AX2836" s="606" t="s">
        <v>82</v>
      </c>
      <c r="AY2836" s="607" t="s">
        <v>197</v>
      </c>
    </row>
    <row r="2837" spans="2:65" s="606" customFormat="1">
      <c r="B2837" s="605"/>
      <c r="D2837" s="594" t="s">
        <v>205</v>
      </c>
      <c r="E2837" s="607" t="s">
        <v>5</v>
      </c>
      <c r="F2837" s="608" t="s">
        <v>3712</v>
      </c>
      <c r="H2837" s="609">
        <v>3.8450000000000002</v>
      </c>
      <c r="L2837" s="605"/>
      <c r="M2837" s="610"/>
      <c r="N2837" s="611"/>
      <c r="O2837" s="611"/>
      <c r="P2837" s="611"/>
      <c r="Q2837" s="611"/>
      <c r="R2837" s="611"/>
      <c r="S2837" s="611"/>
      <c r="T2837" s="612"/>
      <c r="AT2837" s="607" t="s">
        <v>205</v>
      </c>
      <c r="AU2837" s="607" t="s">
        <v>89</v>
      </c>
      <c r="AV2837" s="606" t="s">
        <v>89</v>
      </c>
      <c r="AW2837" s="606" t="s">
        <v>43</v>
      </c>
      <c r="AX2837" s="606" t="s">
        <v>82</v>
      </c>
      <c r="AY2837" s="607" t="s">
        <v>197</v>
      </c>
    </row>
    <row r="2838" spans="2:65" s="606" customFormat="1">
      <c r="B2838" s="605"/>
      <c r="D2838" s="594" t="s">
        <v>205</v>
      </c>
      <c r="E2838" s="607" t="s">
        <v>5</v>
      </c>
      <c r="F2838" s="608" t="s">
        <v>3713</v>
      </c>
      <c r="H2838" s="609">
        <v>2.218</v>
      </c>
      <c r="L2838" s="605"/>
      <c r="M2838" s="610"/>
      <c r="N2838" s="611"/>
      <c r="O2838" s="611"/>
      <c r="P2838" s="611"/>
      <c r="Q2838" s="611"/>
      <c r="R2838" s="611"/>
      <c r="S2838" s="611"/>
      <c r="T2838" s="612"/>
      <c r="AT2838" s="607" t="s">
        <v>205</v>
      </c>
      <c r="AU2838" s="607" t="s">
        <v>89</v>
      </c>
      <c r="AV2838" s="606" t="s">
        <v>89</v>
      </c>
      <c r="AW2838" s="606" t="s">
        <v>43</v>
      </c>
      <c r="AX2838" s="606" t="s">
        <v>82</v>
      </c>
      <c r="AY2838" s="607" t="s">
        <v>197</v>
      </c>
    </row>
    <row r="2839" spans="2:65" s="606" customFormat="1">
      <c r="B2839" s="605"/>
      <c r="D2839" s="594" t="s">
        <v>205</v>
      </c>
      <c r="E2839" s="607" t="s">
        <v>5</v>
      </c>
      <c r="F2839" s="608" t="s">
        <v>3714</v>
      </c>
      <c r="H2839" s="609">
        <v>1.8240000000000001</v>
      </c>
      <c r="L2839" s="605"/>
      <c r="M2839" s="610"/>
      <c r="N2839" s="611"/>
      <c r="O2839" s="611"/>
      <c r="P2839" s="611"/>
      <c r="Q2839" s="611"/>
      <c r="R2839" s="611"/>
      <c r="S2839" s="611"/>
      <c r="T2839" s="612"/>
      <c r="AT2839" s="607" t="s">
        <v>205</v>
      </c>
      <c r="AU2839" s="607" t="s">
        <v>89</v>
      </c>
      <c r="AV2839" s="606" t="s">
        <v>89</v>
      </c>
      <c r="AW2839" s="606" t="s">
        <v>43</v>
      </c>
      <c r="AX2839" s="606" t="s">
        <v>82</v>
      </c>
      <c r="AY2839" s="607" t="s">
        <v>197</v>
      </c>
    </row>
    <row r="2840" spans="2:65" s="614" customFormat="1">
      <c r="B2840" s="613"/>
      <c r="D2840" s="594" t="s">
        <v>205</v>
      </c>
      <c r="E2840" s="615" t="s">
        <v>5</v>
      </c>
      <c r="F2840" s="616" t="s">
        <v>210</v>
      </c>
      <c r="H2840" s="617">
        <v>28.436</v>
      </c>
      <c r="L2840" s="613"/>
      <c r="M2840" s="618"/>
      <c r="N2840" s="619"/>
      <c r="O2840" s="619"/>
      <c r="P2840" s="619"/>
      <c r="Q2840" s="619"/>
      <c r="R2840" s="619"/>
      <c r="S2840" s="619"/>
      <c r="T2840" s="620"/>
      <c r="AT2840" s="615" t="s">
        <v>205</v>
      </c>
      <c r="AU2840" s="615" t="s">
        <v>89</v>
      </c>
      <c r="AV2840" s="614" t="s">
        <v>129</v>
      </c>
      <c r="AW2840" s="614" t="s">
        <v>43</v>
      </c>
      <c r="AX2840" s="614" t="s">
        <v>11</v>
      </c>
      <c r="AY2840" s="615" t="s">
        <v>197</v>
      </c>
    </row>
    <row r="2841" spans="2:65" s="492" customFormat="1" ht="51" customHeight="1">
      <c r="B2841" s="493"/>
      <c r="C2841" s="572" t="s">
        <v>3715</v>
      </c>
      <c r="D2841" s="572" t="s">
        <v>199</v>
      </c>
      <c r="E2841" s="573" t="s">
        <v>3716</v>
      </c>
      <c r="F2841" s="574" t="s">
        <v>3717</v>
      </c>
      <c r="G2841" s="575" t="s">
        <v>876</v>
      </c>
      <c r="H2841" s="576">
        <v>1494.4949999999999</v>
      </c>
      <c r="I2841" s="7"/>
      <c r="J2841" s="577">
        <f>ROUND(I2841*H2841,0)</f>
        <v>0</v>
      </c>
      <c r="K2841" s="574" t="s">
        <v>203</v>
      </c>
      <c r="L2841" s="493"/>
      <c r="M2841" s="578" t="s">
        <v>5</v>
      </c>
      <c r="N2841" s="579" t="s">
        <v>53</v>
      </c>
      <c r="O2841" s="494"/>
      <c r="P2841" s="580">
        <f>O2841*H2841</f>
        <v>0</v>
      </c>
      <c r="Q2841" s="580">
        <v>0</v>
      </c>
      <c r="R2841" s="580">
        <f>Q2841*H2841</f>
        <v>0</v>
      </c>
      <c r="S2841" s="580">
        <v>0</v>
      </c>
      <c r="T2841" s="581">
        <f>S2841*H2841</f>
        <v>0</v>
      </c>
      <c r="AR2841" s="482" t="s">
        <v>374</v>
      </c>
      <c r="AT2841" s="482" t="s">
        <v>199</v>
      </c>
      <c r="AU2841" s="482" t="s">
        <v>89</v>
      </c>
      <c r="AY2841" s="482" t="s">
        <v>197</v>
      </c>
      <c r="BE2841" s="582">
        <f>IF(N2841="základní",J2841,0)</f>
        <v>0</v>
      </c>
      <c r="BF2841" s="582">
        <f>IF(N2841="snížená",J2841,0)</f>
        <v>0</v>
      </c>
      <c r="BG2841" s="582">
        <f>IF(N2841="zákl. přenesená",J2841,0)</f>
        <v>0</v>
      </c>
      <c r="BH2841" s="582">
        <f>IF(N2841="sníž. přenesená",J2841,0)</f>
        <v>0</v>
      </c>
      <c r="BI2841" s="582">
        <f>IF(N2841="nulová",J2841,0)</f>
        <v>0</v>
      </c>
      <c r="BJ2841" s="482" t="s">
        <v>11</v>
      </c>
      <c r="BK2841" s="582">
        <f>ROUND(I2841*H2841,0)</f>
        <v>0</v>
      </c>
      <c r="BL2841" s="482" t="s">
        <v>374</v>
      </c>
      <c r="BM2841" s="482" t="s">
        <v>3718</v>
      </c>
    </row>
    <row r="2842" spans="2:65" s="492" customFormat="1" ht="54">
      <c r="B2842" s="493"/>
      <c r="D2842" s="594" t="s">
        <v>257</v>
      </c>
      <c r="F2842" s="595" t="s">
        <v>3719</v>
      </c>
      <c r="L2842" s="493"/>
      <c r="M2842" s="596"/>
      <c r="N2842" s="494"/>
      <c r="O2842" s="494"/>
      <c r="P2842" s="494"/>
      <c r="Q2842" s="494"/>
      <c r="R2842" s="494"/>
      <c r="S2842" s="494"/>
      <c r="T2842" s="597"/>
      <c r="AT2842" s="482" t="s">
        <v>257</v>
      </c>
      <c r="AU2842" s="482" t="s">
        <v>89</v>
      </c>
    </row>
    <row r="2843" spans="2:65" s="599" customFormat="1">
      <c r="B2843" s="598"/>
      <c r="D2843" s="594" t="s">
        <v>205</v>
      </c>
      <c r="E2843" s="600" t="s">
        <v>5</v>
      </c>
      <c r="F2843" s="601" t="s">
        <v>3487</v>
      </c>
      <c r="H2843" s="600" t="s">
        <v>5</v>
      </c>
      <c r="L2843" s="598"/>
      <c r="M2843" s="602"/>
      <c r="N2843" s="603"/>
      <c r="O2843" s="603"/>
      <c r="P2843" s="603"/>
      <c r="Q2843" s="603"/>
      <c r="R2843" s="603"/>
      <c r="S2843" s="603"/>
      <c r="T2843" s="604"/>
      <c r="AT2843" s="600" t="s">
        <v>205</v>
      </c>
      <c r="AU2843" s="600" t="s">
        <v>89</v>
      </c>
      <c r="AV2843" s="599" t="s">
        <v>11</v>
      </c>
      <c r="AW2843" s="599" t="s">
        <v>43</v>
      </c>
      <c r="AX2843" s="599" t="s">
        <v>82</v>
      </c>
      <c r="AY2843" s="600" t="s">
        <v>197</v>
      </c>
    </row>
    <row r="2844" spans="2:65" s="599" customFormat="1">
      <c r="B2844" s="598"/>
      <c r="D2844" s="594" t="s">
        <v>205</v>
      </c>
      <c r="E2844" s="600" t="s">
        <v>5</v>
      </c>
      <c r="F2844" s="601" t="s">
        <v>3720</v>
      </c>
      <c r="H2844" s="600" t="s">
        <v>5</v>
      </c>
      <c r="L2844" s="598"/>
      <c r="M2844" s="602"/>
      <c r="N2844" s="603"/>
      <c r="O2844" s="603"/>
      <c r="P2844" s="603"/>
      <c r="Q2844" s="603"/>
      <c r="R2844" s="603"/>
      <c r="S2844" s="603"/>
      <c r="T2844" s="604"/>
      <c r="AT2844" s="600" t="s">
        <v>205</v>
      </c>
      <c r="AU2844" s="600" t="s">
        <v>89</v>
      </c>
      <c r="AV2844" s="599" t="s">
        <v>11</v>
      </c>
      <c r="AW2844" s="599" t="s">
        <v>43</v>
      </c>
      <c r="AX2844" s="599" t="s">
        <v>82</v>
      </c>
      <c r="AY2844" s="600" t="s">
        <v>197</v>
      </c>
    </row>
    <row r="2845" spans="2:65" s="606" customFormat="1">
      <c r="B2845" s="605"/>
      <c r="D2845" s="594" t="s">
        <v>205</v>
      </c>
      <c r="E2845" s="607" t="s">
        <v>5</v>
      </c>
      <c r="F2845" s="608" t="s">
        <v>3721</v>
      </c>
      <c r="H2845" s="609">
        <v>89.375</v>
      </c>
      <c r="L2845" s="605"/>
      <c r="M2845" s="610"/>
      <c r="N2845" s="611"/>
      <c r="O2845" s="611"/>
      <c r="P2845" s="611"/>
      <c r="Q2845" s="611"/>
      <c r="R2845" s="611"/>
      <c r="S2845" s="611"/>
      <c r="T2845" s="612"/>
      <c r="AT2845" s="607" t="s">
        <v>205</v>
      </c>
      <c r="AU2845" s="607" t="s">
        <v>89</v>
      </c>
      <c r="AV2845" s="606" t="s">
        <v>89</v>
      </c>
      <c r="AW2845" s="606" t="s">
        <v>43</v>
      </c>
      <c r="AX2845" s="606" t="s">
        <v>82</v>
      </c>
      <c r="AY2845" s="607" t="s">
        <v>197</v>
      </c>
    </row>
    <row r="2846" spans="2:65" s="606" customFormat="1">
      <c r="B2846" s="605"/>
      <c r="D2846" s="594" t="s">
        <v>205</v>
      </c>
      <c r="E2846" s="607" t="s">
        <v>5</v>
      </c>
      <c r="F2846" s="608" t="s">
        <v>3722</v>
      </c>
      <c r="H2846" s="609">
        <v>547.20000000000005</v>
      </c>
      <c r="L2846" s="605"/>
      <c r="M2846" s="610"/>
      <c r="N2846" s="611"/>
      <c r="O2846" s="611"/>
      <c r="P2846" s="611"/>
      <c r="Q2846" s="611"/>
      <c r="R2846" s="611"/>
      <c r="S2846" s="611"/>
      <c r="T2846" s="612"/>
      <c r="AT2846" s="607" t="s">
        <v>205</v>
      </c>
      <c r="AU2846" s="607" t="s">
        <v>89</v>
      </c>
      <c r="AV2846" s="606" t="s">
        <v>89</v>
      </c>
      <c r="AW2846" s="606" t="s">
        <v>43</v>
      </c>
      <c r="AX2846" s="606" t="s">
        <v>82</v>
      </c>
      <c r="AY2846" s="607" t="s">
        <v>197</v>
      </c>
    </row>
    <row r="2847" spans="2:65" s="606" customFormat="1">
      <c r="B2847" s="605"/>
      <c r="D2847" s="594" t="s">
        <v>205</v>
      </c>
      <c r="E2847" s="607" t="s">
        <v>5</v>
      </c>
      <c r="F2847" s="608" t="s">
        <v>3723</v>
      </c>
      <c r="H2847" s="609">
        <v>372.1</v>
      </c>
      <c r="L2847" s="605"/>
      <c r="M2847" s="610"/>
      <c r="N2847" s="611"/>
      <c r="O2847" s="611"/>
      <c r="P2847" s="611"/>
      <c r="Q2847" s="611"/>
      <c r="R2847" s="611"/>
      <c r="S2847" s="611"/>
      <c r="T2847" s="612"/>
      <c r="AT2847" s="607" t="s">
        <v>205</v>
      </c>
      <c r="AU2847" s="607" t="s">
        <v>89</v>
      </c>
      <c r="AV2847" s="606" t="s">
        <v>89</v>
      </c>
      <c r="AW2847" s="606" t="s">
        <v>43</v>
      </c>
      <c r="AX2847" s="606" t="s">
        <v>82</v>
      </c>
      <c r="AY2847" s="607" t="s">
        <v>197</v>
      </c>
    </row>
    <row r="2848" spans="2:65" s="606" customFormat="1">
      <c r="B2848" s="605"/>
      <c r="D2848" s="594" t="s">
        <v>205</v>
      </c>
      <c r="E2848" s="607" t="s">
        <v>5</v>
      </c>
      <c r="F2848" s="608" t="s">
        <v>3724</v>
      </c>
      <c r="H2848" s="609">
        <v>61.6</v>
      </c>
      <c r="L2848" s="605"/>
      <c r="M2848" s="610"/>
      <c r="N2848" s="611"/>
      <c r="O2848" s="611"/>
      <c r="P2848" s="611"/>
      <c r="Q2848" s="611"/>
      <c r="R2848" s="611"/>
      <c r="S2848" s="611"/>
      <c r="T2848" s="612"/>
      <c r="AT2848" s="607" t="s">
        <v>205</v>
      </c>
      <c r="AU2848" s="607" t="s">
        <v>89</v>
      </c>
      <c r="AV2848" s="606" t="s">
        <v>89</v>
      </c>
      <c r="AW2848" s="606" t="s">
        <v>43</v>
      </c>
      <c r="AX2848" s="606" t="s">
        <v>82</v>
      </c>
      <c r="AY2848" s="607" t="s">
        <v>197</v>
      </c>
    </row>
    <row r="2849" spans="2:65" s="622" customFormat="1">
      <c r="B2849" s="621"/>
      <c r="D2849" s="594" t="s">
        <v>205</v>
      </c>
      <c r="E2849" s="623" t="s">
        <v>5</v>
      </c>
      <c r="F2849" s="624" t="s">
        <v>3725</v>
      </c>
      <c r="H2849" s="625">
        <v>1070.2750000000001</v>
      </c>
      <c r="L2849" s="621"/>
      <c r="M2849" s="626"/>
      <c r="N2849" s="627"/>
      <c r="O2849" s="627"/>
      <c r="P2849" s="627"/>
      <c r="Q2849" s="627"/>
      <c r="R2849" s="627"/>
      <c r="S2849" s="627"/>
      <c r="T2849" s="628"/>
      <c r="AT2849" s="623" t="s">
        <v>205</v>
      </c>
      <c r="AU2849" s="623" t="s">
        <v>89</v>
      </c>
      <c r="AV2849" s="622" t="s">
        <v>114</v>
      </c>
      <c r="AW2849" s="622" t="s">
        <v>43</v>
      </c>
      <c r="AX2849" s="622" t="s">
        <v>82</v>
      </c>
      <c r="AY2849" s="623" t="s">
        <v>197</v>
      </c>
    </row>
    <row r="2850" spans="2:65" s="599" customFormat="1">
      <c r="B2850" s="598"/>
      <c r="D2850" s="594" t="s">
        <v>205</v>
      </c>
      <c r="E2850" s="600" t="s">
        <v>5</v>
      </c>
      <c r="F2850" s="601" t="s">
        <v>3726</v>
      </c>
      <c r="H2850" s="600" t="s">
        <v>5</v>
      </c>
      <c r="L2850" s="598"/>
      <c r="M2850" s="602"/>
      <c r="N2850" s="603"/>
      <c r="O2850" s="603"/>
      <c r="P2850" s="603"/>
      <c r="Q2850" s="603"/>
      <c r="R2850" s="603"/>
      <c r="S2850" s="603"/>
      <c r="T2850" s="604"/>
      <c r="AT2850" s="600" t="s">
        <v>205</v>
      </c>
      <c r="AU2850" s="600" t="s">
        <v>89</v>
      </c>
      <c r="AV2850" s="599" t="s">
        <v>11</v>
      </c>
      <c r="AW2850" s="599" t="s">
        <v>43</v>
      </c>
      <c r="AX2850" s="599" t="s">
        <v>82</v>
      </c>
      <c r="AY2850" s="600" t="s">
        <v>197</v>
      </c>
    </row>
    <row r="2851" spans="2:65" s="606" customFormat="1">
      <c r="B2851" s="605"/>
      <c r="D2851" s="594" t="s">
        <v>205</v>
      </c>
      <c r="E2851" s="607" t="s">
        <v>5</v>
      </c>
      <c r="F2851" s="608" t="s">
        <v>3727</v>
      </c>
      <c r="H2851" s="609">
        <v>177.18</v>
      </c>
      <c r="L2851" s="605"/>
      <c r="M2851" s="610"/>
      <c r="N2851" s="611"/>
      <c r="O2851" s="611"/>
      <c r="P2851" s="611"/>
      <c r="Q2851" s="611"/>
      <c r="R2851" s="611"/>
      <c r="S2851" s="611"/>
      <c r="T2851" s="612"/>
      <c r="AT2851" s="607" t="s">
        <v>205</v>
      </c>
      <c r="AU2851" s="607" t="s">
        <v>89</v>
      </c>
      <c r="AV2851" s="606" t="s">
        <v>89</v>
      </c>
      <c r="AW2851" s="606" t="s">
        <v>43</v>
      </c>
      <c r="AX2851" s="606" t="s">
        <v>82</v>
      </c>
      <c r="AY2851" s="607" t="s">
        <v>197</v>
      </c>
    </row>
    <row r="2852" spans="2:65" s="606" customFormat="1">
      <c r="B2852" s="605"/>
      <c r="D2852" s="594" t="s">
        <v>205</v>
      </c>
      <c r="E2852" s="607" t="s">
        <v>5</v>
      </c>
      <c r="F2852" s="608" t="s">
        <v>3728</v>
      </c>
      <c r="H2852" s="609">
        <v>20.010000000000002</v>
      </c>
      <c r="L2852" s="605"/>
      <c r="M2852" s="610"/>
      <c r="N2852" s="611"/>
      <c r="O2852" s="611"/>
      <c r="P2852" s="611"/>
      <c r="Q2852" s="611"/>
      <c r="R2852" s="611"/>
      <c r="S2852" s="611"/>
      <c r="T2852" s="612"/>
      <c r="AT2852" s="607" t="s">
        <v>205</v>
      </c>
      <c r="AU2852" s="607" t="s">
        <v>89</v>
      </c>
      <c r="AV2852" s="606" t="s">
        <v>89</v>
      </c>
      <c r="AW2852" s="606" t="s">
        <v>43</v>
      </c>
      <c r="AX2852" s="606" t="s">
        <v>82</v>
      </c>
      <c r="AY2852" s="607" t="s">
        <v>197</v>
      </c>
    </row>
    <row r="2853" spans="2:65" s="622" customFormat="1">
      <c r="B2853" s="621"/>
      <c r="D2853" s="594" t="s">
        <v>205</v>
      </c>
      <c r="E2853" s="623" t="s">
        <v>5</v>
      </c>
      <c r="F2853" s="624" t="s">
        <v>3729</v>
      </c>
      <c r="H2853" s="625">
        <v>197.19</v>
      </c>
      <c r="L2853" s="621"/>
      <c r="M2853" s="626"/>
      <c r="N2853" s="627"/>
      <c r="O2853" s="627"/>
      <c r="P2853" s="627"/>
      <c r="Q2853" s="627"/>
      <c r="R2853" s="627"/>
      <c r="S2853" s="627"/>
      <c r="T2853" s="628"/>
      <c r="AT2853" s="623" t="s">
        <v>205</v>
      </c>
      <c r="AU2853" s="623" t="s">
        <v>89</v>
      </c>
      <c r="AV2853" s="622" t="s">
        <v>114</v>
      </c>
      <c r="AW2853" s="622" t="s">
        <v>43</v>
      </c>
      <c r="AX2853" s="622" t="s">
        <v>82</v>
      </c>
      <c r="AY2853" s="623" t="s">
        <v>197</v>
      </c>
    </row>
    <row r="2854" spans="2:65" s="599" customFormat="1">
      <c r="B2854" s="598"/>
      <c r="D2854" s="594" t="s">
        <v>205</v>
      </c>
      <c r="E2854" s="600" t="s">
        <v>5</v>
      </c>
      <c r="F2854" s="601" t="s">
        <v>3730</v>
      </c>
      <c r="H2854" s="600" t="s">
        <v>5</v>
      </c>
      <c r="L2854" s="598"/>
      <c r="M2854" s="602"/>
      <c r="N2854" s="603"/>
      <c r="O2854" s="603"/>
      <c r="P2854" s="603"/>
      <c r="Q2854" s="603"/>
      <c r="R2854" s="603"/>
      <c r="S2854" s="603"/>
      <c r="T2854" s="604"/>
      <c r="AT2854" s="600" t="s">
        <v>205</v>
      </c>
      <c r="AU2854" s="600" t="s">
        <v>89</v>
      </c>
      <c r="AV2854" s="599" t="s">
        <v>11</v>
      </c>
      <c r="AW2854" s="599" t="s">
        <v>43</v>
      </c>
      <c r="AX2854" s="599" t="s">
        <v>82</v>
      </c>
      <c r="AY2854" s="600" t="s">
        <v>197</v>
      </c>
    </row>
    <row r="2855" spans="2:65" s="606" customFormat="1">
      <c r="B2855" s="605"/>
      <c r="D2855" s="594" t="s">
        <v>205</v>
      </c>
      <c r="E2855" s="607" t="s">
        <v>5</v>
      </c>
      <c r="F2855" s="608" t="s">
        <v>3731</v>
      </c>
      <c r="H2855" s="609">
        <v>132.03</v>
      </c>
      <c r="L2855" s="605"/>
      <c r="M2855" s="610"/>
      <c r="N2855" s="611"/>
      <c r="O2855" s="611"/>
      <c r="P2855" s="611"/>
      <c r="Q2855" s="611"/>
      <c r="R2855" s="611"/>
      <c r="S2855" s="611"/>
      <c r="T2855" s="612"/>
      <c r="AT2855" s="607" t="s">
        <v>205</v>
      </c>
      <c r="AU2855" s="607" t="s">
        <v>89</v>
      </c>
      <c r="AV2855" s="606" t="s">
        <v>89</v>
      </c>
      <c r="AW2855" s="606" t="s">
        <v>43</v>
      </c>
      <c r="AX2855" s="606" t="s">
        <v>82</v>
      </c>
      <c r="AY2855" s="607" t="s">
        <v>197</v>
      </c>
    </row>
    <row r="2856" spans="2:65" s="622" customFormat="1">
      <c r="B2856" s="621"/>
      <c r="D2856" s="594" t="s">
        <v>205</v>
      </c>
      <c r="E2856" s="623" t="s">
        <v>5</v>
      </c>
      <c r="F2856" s="624" t="s">
        <v>3732</v>
      </c>
      <c r="H2856" s="625">
        <v>132.03</v>
      </c>
      <c r="L2856" s="621"/>
      <c r="M2856" s="626"/>
      <c r="N2856" s="627"/>
      <c r="O2856" s="627"/>
      <c r="P2856" s="627"/>
      <c r="Q2856" s="627"/>
      <c r="R2856" s="627"/>
      <c r="S2856" s="627"/>
      <c r="T2856" s="628"/>
      <c r="AT2856" s="623" t="s">
        <v>205</v>
      </c>
      <c r="AU2856" s="623" t="s">
        <v>89</v>
      </c>
      <c r="AV2856" s="622" t="s">
        <v>114</v>
      </c>
      <c r="AW2856" s="622" t="s">
        <v>43</v>
      </c>
      <c r="AX2856" s="622" t="s">
        <v>82</v>
      </c>
      <c r="AY2856" s="623" t="s">
        <v>197</v>
      </c>
    </row>
    <row r="2857" spans="2:65" s="599" customFormat="1">
      <c r="B2857" s="598"/>
      <c r="D2857" s="594" t="s">
        <v>205</v>
      </c>
      <c r="E2857" s="600" t="s">
        <v>5</v>
      </c>
      <c r="F2857" s="601" t="s">
        <v>3733</v>
      </c>
      <c r="H2857" s="600" t="s">
        <v>5</v>
      </c>
      <c r="L2857" s="598"/>
      <c r="M2857" s="602"/>
      <c r="N2857" s="603"/>
      <c r="O2857" s="603"/>
      <c r="P2857" s="603"/>
      <c r="Q2857" s="603"/>
      <c r="R2857" s="603"/>
      <c r="S2857" s="603"/>
      <c r="T2857" s="604"/>
      <c r="AT2857" s="600" t="s">
        <v>205</v>
      </c>
      <c r="AU2857" s="600" t="s">
        <v>89</v>
      </c>
      <c r="AV2857" s="599" t="s">
        <v>11</v>
      </c>
      <c r="AW2857" s="599" t="s">
        <v>43</v>
      </c>
      <c r="AX2857" s="599" t="s">
        <v>82</v>
      </c>
      <c r="AY2857" s="600" t="s">
        <v>197</v>
      </c>
    </row>
    <row r="2858" spans="2:65" s="606" customFormat="1">
      <c r="B2858" s="605"/>
      <c r="D2858" s="594" t="s">
        <v>205</v>
      </c>
      <c r="E2858" s="607" t="s">
        <v>5</v>
      </c>
      <c r="F2858" s="608" t="s">
        <v>3734</v>
      </c>
      <c r="H2858" s="609">
        <v>95</v>
      </c>
      <c r="L2858" s="605"/>
      <c r="M2858" s="610"/>
      <c r="N2858" s="611"/>
      <c r="O2858" s="611"/>
      <c r="P2858" s="611"/>
      <c r="Q2858" s="611"/>
      <c r="R2858" s="611"/>
      <c r="S2858" s="611"/>
      <c r="T2858" s="612"/>
      <c r="AT2858" s="607" t="s">
        <v>205</v>
      </c>
      <c r="AU2858" s="607" t="s">
        <v>89</v>
      </c>
      <c r="AV2858" s="606" t="s">
        <v>89</v>
      </c>
      <c r="AW2858" s="606" t="s">
        <v>43</v>
      </c>
      <c r="AX2858" s="606" t="s">
        <v>82</v>
      </c>
      <c r="AY2858" s="607" t="s">
        <v>197</v>
      </c>
    </row>
    <row r="2859" spans="2:65" s="622" customFormat="1">
      <c r="B2859" s="621"/>
      <c r="D2859" s="594" t="s">
        <v>205</v>
      </c>
      <c r="E2859" s="623" t="s">
        <v>5</v>
      </c>
      <c r="F2859" s="624" t="s">
        <v>3735</v>
      </c>
      <c r="H2859" s="625">
        <v>95</v>
      </c>
      <c r="L2859" s="621"/>
      <c r="M2859" s="626"/>
      <c r="N2859" s="627"/>
      <c r="O2859" s="627"/>
      <c r="P2859" s="627"/>
      <c r="Q2859" s="627"/>
      <c r="R2859" s="627"/>
      <c r="S2859" s="627"/>
      <c r="T2859" s="628"/>
      <c r="AT2859" s="623" t="s">
        <v>205</v>
      </c>
      <c r="AU2859" s="623" t="s">
        <v>89</v>
      </c>
      <c r="AV2859" s="622" t="s">
        <v>114</v>
      </c>
      <c r="AW2859" s="622" t="s">
        <v>43</v>
      </c>
      <c r="AX2859" s="622" t="s">
        <v>82</v>
      </c>
      <c r="AY2859" s="623" t="s">
        <v>197</v>
      </c>
    </row>
    <row r="2860" spans="2:65" s="614" customFormat="1">
      <c r="B2860" s="613"/>
      <c r="D2860" s="594" t="s">
        <v>205</v>
      </c>
      <c r="E2860" s="615" t="s">
        <v>5</v>
      </c>
      <c r="F2860" s="616" t="s">
        <v>210</v>
      </c>
      <c r="H2860" s="617">
        <v>1494.4949999999999</v>
      </c>
      <c r="L2860" s="613"/>
      <c r="M2860" s="618"/>
      <c r="N2860" s="619"/>
      <c r="O2860" s="619"/>
      <c r="P2860" s="619"/>
      <c r="Q2860" s="619"/>
      <c r="R2860" s="619"/>
      <c r="S2860" s="619"/>
      <c r="T2860" s="620"/>
      <c r="AT2860" s="615" t="s">
        <v>205</v>
      </c>
      <c r="AU2860" s="615" t="s">
        <v>89</v>
      </c>
      <c r="AV2860" s="614" t="s">
        <v>129</v>
      </c>
      <c r="AW2860" s="614" t="s">
        <v>43</v>
      </c>
      <c r="AX2860" s="614" t="s">
        <v>11</v>
      </c>
      <c r="AY2860" s="615" t="s">
        <v>197</v>
      </c>
    </row>
    <row r="2861" spans="2:65" s="492" customFormat="1" ht="16.5" customHeight="1">
      <c r="B2861" s="493"/>
      <c r="C2861" s="629" t="s">
        <v>3736</v>
      </c>
      <c r="D2861" s="629" t="s">
        <v>1907</v>
      </c>
      <c r="E2861" s="630" t="s">
        <v>3737</v>
      </c>
      <c r="F2861" s="631" t="s">
        <v>3738</v>
      </c>
      <c r="G2861" s="632" t="s">
        <v>213</v>
      </c>
      <c r="H2861" s="633">
        <v>31.28</v>
      </c>
      <c r="I2861" s="11"/>
      <c r="J2861" s="634">
        <f>ROUND(I2861*H2861,0)</f>
        <v>0</v>
      </c>
      <c r="K2861" s="631" t="s">
        <v>203</v>
      </c>
      <c r="L2861" s="635"/>
      <c r="M2861" s="636" t="s">
        <v>5</v>
      </c>
      <c r="N2861" s="637" t="s">
        <v>53</v>
      </c>
      <c r="O2861" s="494"/>
      <c r="P2861" s="580">
        <f>O2861*H2861</f>
        <v>0</v>
      </c>
      <c r="Q2861" s="580">
        <v>0.55000000000000004</v>
      </c>
      <c r="R2861" s="580">
        <f>Q2861*H2861</f>
        <v>17.204000000000001</v>
      </c>
      <c r="S2861" s="580">
        <v>0</v>
      </c>
      <c r="T2861" s="581">
        <f>S2861*H2861</f>
        <v>0</v>
      </c>
      <c r="AR2861" s="482" t="s">
        <v>779</v>
      </c>
      <c r="AT2861" s="482" t="s">
        <v>1907</v>
      </c>
      <c r="AU2861" s="482" t="s">
        <v>89</v>
      </c>
      <c r="AY2861" s="482" t="s">
        <v>197</v>
      </c>
      <c r="BE2861" s="582">
        <f>IF(N2861="základní",J2861,0)</f>
        <v>0</v>
      </c>
      <c r="BF2861" s="582">
        <f>IF(N2861="snížená",J2861,0)</f>
        <v>0</v>
      </c>
      <c r="BG2861" s="582">
        <f>IF(N2861="zákl. přenesená",J2861,0)</f>
        <v>0</v>
      </c>
      <c r="BH2861" s="582">
        <f>IF(N2861="sníž. přenesená",J2861,0)</f>
        <v>0</v>
      </c>
      <c r="BI2861" s="582">
        <f>IF(N2861="nulová",J2861,0)</f>
        <v>0</v>
      </c>
      <c r="BJ2861" s="482" t="s">
        <v>11</v>
      </c>
      <c r="BK2861" s="582">
        <f>ROUND(I2861*H2861,0)</f>
        <v>0</v>
      </c>
      <c r="BL2861" s="482" t="s">
        <v>374</v>
      </c>
      <c r="BM2861" s="482" t="s">
        <v>3739</v>
      </c>
    </row>
    <row r="2862" spans="2:65" s="599" customFormat="1">
      <c r="B2862" s="598"/>
      <c r="D2862" s="594" t="s">
        <v>205</v>
      </c>
      <c r="E2862" s="600" t="s">
        <v>5</v>
      </c>
      <c r="F2862" s="601" t="s">
        <v>3487</v>
      </c>
      <c r="H2862" s="600" t="s">
        <v>5</v>
      </c>
      <c r="L2862" s="598"/>
      <c r="M2862" s="602"/>
      <c r="N2862" s="603"/>
      <c r="O2862" s="603"/>
      <c r="P2862" s="603"/>
      <c r="Q2862" s="603"/>
      <c r="R2862" s="603"/>
      <c r="S2862" s="603"/>
      <c r="T2862" s="604"/>
      <c r="AT2862" s="600" t="s">
        <v>205</v>
      </c>
      <c r="AU2862" s="600" t="s">
        <v>89</v>
      </c>
      <c r="AV2862" s="599" t="s">
        <v>11</v>
      </c>
      <c r="AW2862" s="599" t="s">
        <v>43</v>
      </c>
      <c r="AX2862" s="599" t="s">
        <v>82</v>
      </c>
      <c r="AY2862" s="600" t="s">
        <v>197</v>
      </c>
    </row>
    <row r="2863" spans="2:65" s="599" customFormat="1">
      <c r="B2863" s="598"/>
      <c r="D2863" s="594" t="s">
        <v>205</v>
      </c>
      <c r="E2863" s="600" t="s">
        <v>5</v>
      </c>
      <c r="F2863" s="601" t="s">
        <v>3720</v>
      </c>
      <c r="H2863" s="600" t="s">
        <v>5</v>
      </c>
      <c r="L2863" s="598"/>
      <c r="M2863" s="602"/>
      <c r="N2863" s="603"/>
      <c r="O2863" s="603"/>
      <c r="P2863" s="603"/>
      <c r="Q2863" s="603"/>
      <c r="R2863" s="603"/>
      <c r="S2863" s="603"/>
      <c r="T2863" s="604"/>
      <c r="AT2863" s="600" t="s">
        <v>205</v>
      </c>
      <c r="AU2863" s="600" t="s">
        <v>89</v>
      </c>
      <c r="AV2863" s="599" t="s">
        <v>11</v>
      </c>
      <c r="AW2863" s="599" t="s">
        <v>43</v>
      </c>
      <c r="AX2863" s="599" t="s">
        <v>82</v>
      </c>
      <c r="AY2863" s="600" t="s">
        <v>197</v>
      </c>
    </row>
    <row r="2864" spans="2:65" s="606" customFormat="1">
      <c r="B2864" s="605"/>
      <c r="D2864" s="594" t="s">
        <v>205</v>
      </c>
      <c r="E2864" s="607" t="s">
        <v>5</v>
      </c>
      <c r="F2864" s="608" t="s">
        <v>3740</v>
      </c>
      <c r="H2864" s="609">
        <v>1.716</v>
      </c>
      <c r="L2864" s="605"/>
      <c r="M2864" s="610"/>
      <c r="N2864" s="611"/>
      <c r="O2864" s="611"/>
      <c r="P2864" s="611"/>
      <c r="Q2864" s="611"/>
      <c r="R2864" s="611"/>
      <c r="S2864" s="611"/>
      <c r="T2864" s="612"/>
      <c r="AT2864" s="607" t="s">
        <v>205</v>
      </c>
      <c r="AU2864" s="607" t="s">
        <v>89</v>
      </c>
      <c r="AV2864" s="606" t="s">
        <v>89</v>
      </c>
      <c r="AW2864" s="606" t="s">
        <v>43</v>
      </c>
      <c r="AX2864" s="606" t="s">
        <v>82</v>
      </c>
      <c r="AY2864" s="607" t="s">
        <v>197</v>
      </c>
    </row>
    <row r="2865" spans="2:51" s="606" customFormat="1">
      <c r="B2865" s="605"/>
      <c r="D2865" s="594" t="s">
        <v>205</v>
      </c>
      <c r="E2865" s="607" t="s">
        <v>5</v>
      </c>
      <c r="F2865" s="608" t="s">
        <v>3741</v>
      </c>
      <c r="H2865" s="609">
        <v>10.506</v>
      </c>
      <c r="L2865" s="605"/>
      <c r="M2865" s="610"/>
      <c r="N2865" s="611"/>
      <c r="O2865" s="611"/>
      <c r="P2865" s="611"/>
      <c r="Q2865" s="611"/>
      <c r="R2865" s="611"/>
      <c r="S2865" s="611"/>
      <c r="T2865" s="612"/>
      <c r="AT2865" s="607" t="s">
        <v>205</v>
      </c>
      <c r="AU2865" s="607" t="s">
        <v>89</v>
      </c>
      <c r="AV2865" s="606" t="s">
        <v>89</v>
      </c>
      <c r="AW2865" s="606" t="s">
        <v>43</v>
      </c>
      <c r="AX2865" s="606" t="s">
        <v>82</v>
      </c>
      <c r="AY2865" s="607" t="s">
        <v>197</v>
      </c>
    </row>
    <row r="2866" spans="2:51" s="606" customFormat="1">
      <c r="B2866" s="605"/>
      <c r="D2866" s="594" t="s">
        <v>205</v>
      </c>
      <c r="E2866" s="607" t="s">
        <v>5</v>
      </c>
      <c r="F2866" s="608" t="s">
        <v>3742</v>
      </c>
      <c r="H2866" s="609">
        <v>7.1440000000000001</v>
      </c>
      <c r="L2866" s="605"/>
      <c r="M2866" s="610"/>
      <c r="N2866" s="611"/>
      <c r="O2866" s="611"/>
      <c r="P2866" s="611"/>
      <c r="Q2866" s="611"/>
      <c r="R2866" s="611"/>
      <c r="S2866" s="611"/>
      <c r="T2866" s="612"/>
      <c r="AT2866" s="607" t="s">
        <v>205</v>
      </c>
      <c r="AU2866" s="607" t="s">
        <v>89</v>
      </c>
      <c r="AV2866" s="606" t="s">
        <v>89</v>
      </c>
      <c r="AW2866" s="606" t="s">
        <v>43</v>
      </c>
      <c r="AX2866" s="606" t="s">
        <v>82</v>
      </c>
      <c r="AY2866" s="607" t="s">
        <v>197</v>
      </c>
    </row>
    <row r="2867" spans="2:51" s="606" customFormat="1">
      <c r="B2867" s="605"/>
      <c r="D2867" s="594" t="s">
        <v>205</v>
      </c>
      <c r="E2867" s="607" t="s">
        <v>5</v>
      </c>
      <c r="F2867" s="608" t="s">
        <v>3743</v>
      </c>
      <c r="H2867" s="609">
        <v>1.1830000000000001</v>
      </c>
      <c r="L2867" s="605"/>
      <c r="M2867" s="610"/>
      <c r="N2867" s="611"/>
      <c r="O2867" s="611"/>
      <c r="P2867" s="611"/>
      <c r="Q2867" s="611"/>
      <c r="R2867" s="611"/>
      <c r="S2867" s="611"/>
      <c r="T2867" s="612"/>
      <c r="AT2867" s="607" t="s">
        <v>205</v>
      </c>
      <c r="AU2867" s="607" t="s">
        <v>89</v>
      </c>
      <c r="AV2867" s="606" t="s">
        <v>89</v>
      </c>
      <c r="AW2867" s="606" t="s">
        <v>43</v>
      </c>
      <c r="AX2867" s="606" t="s">
        <v>82</v>
      </c>
      <c r="AY2867" s="607" t="s">
        <v>197</v>
      </c>
    </row>
    <row r="2868" spans="2:51" s="622" customFormat="1">
      <c r="B2868" s="621"/>
      <c r="D2868" s="594" t="s">
        <v>205</v>
      </c>
      <c r="E2868" s="623" t="s">
        <v>5</v>
      </c>
      <c r="F2868" s="624" t="s">
        <v>3725</v>
      </c>
      <c r="H2868" s="625">
        <v>20.548999999999999</v>
      </c>
      <c r="L2868" s="621"/>
      <c r="M2868" s="626"/>
      <c r="N2868" s="627"/>
      <c r="O2868" s="627"/>
      <c r="P2868" s="627"/>
      <c r="Q2868" s="627"/>
      <c r="R2868" s="627"/>
      <c r="S2868" s="627"/>
      <c r="T2868" s="628"/>
      <c r="AT2868" s="623" t="s">
        <v>205</v>
      </c>
      <c r="AU2868" s="623" t="s">
        <v>89</v>
      </c>
      <c r="AV2868" s="622" t="s">
        <v>114</v>
      </c>
      <c r="AW2868" s="622" t="s">
        <v>43</v>
      </c>
      <c r="AX2868" s="622" t="s">
        <v>82</v>
      </c>
      <c r="AY2868" s="623" t="s">
        <v>197</v>
      </c>
    </row>
    <row r="2869" spans="2:51" s="599" customFormat="1">
      <c r="B2869" s="598"/>
      <c r="D2869" s="594" t="s">
        <v>205</v>
      </c>
      <c r="E2869" s="600" t="s">
        <v>5</v>
      </c>
      <c r="F2869" s="601" t="s">
        <v>3726</v>
      </c>
      <c r="H2869" s="600" t="s">
        <v>5</v>
      </c>
      <c r="L2869" s="598"/>
      <c r="M2869" s="602"/>
      <c r="N2869" s="603"/>
      <c r="O2869" s="603"/>
      <c r="P2869" s="603"/>
      <c r="Q2869" s="603"/>
      <c r="R2869" s="603"/>
      <c r="S2869" s="603"/>
      <c r="T2869" s="604"/>
      <c r="AT2869" s="600" t="s">
        <v>205</v>
      </c>
      <c r="AU2869" s="600" t="s">
        <v>89</v>
      </c>
      <c r="AV2869" s="599" t="s">
        <v>11</v>
      </c>
      <c r="AW2869" s="599" t="s">
        <v>43</v>
      </c>
      <c r="AX2869" s="599" t="s">
        <v>82</v>
      </c>
      <c r="AY2869" s="600" t="s">
        <v>197</v>
      </c>
    </row>
    <row r="2870" spans="2:51" s="606" customFormat="1">
      <c r="B2870" s="605"/>
      <c r="D2870" s="594" t="s">
        <v>205</v>
      </c>
      <c r="E2870" s="607" t="s">
        <v>5</v>
      </c>
      <c r="F2870" s="608" t="s">
        <v>3744</v>
      </c>
      <c r="H2870" s="609">
        <v>3.4550000000000001</v>
      </c>
      <c r="L2870" s="605"/>
      <c r="M2870" s="610"/>
      <c r="N2870" s="611"/>
      <c r="O2870" s="611"/>
      <c r="P2870" s="611"/>
      <c r="Q2870" s="611"/>
      <c r="R2870" s="611"/>
      <c r="S2870" s="611"/>
      <c r="T2870" s="612"/>
      <c r="AT2870" s="607" t="s">
        <v>205</v>
      </c>
      <c r="AU2870" s="607" t="s">
        <v>89</v>
      </c>
      <c r="AV2870" s="606" t="s">
        <v>89</v>
      </c>
      <c r="AW2870" s="606" t="s">
        <v>43</v>
      </c>
      <c r="AX2870" s="606" t="s">
        <v>82</v>
      </c>
      <c r="AY2870" s="607" t="s">
        <v>197</v>
      </c>
    </row>
    <row r="2871" spans="2:51" s="606" customFormat="1">
      <c r="B2871" s="605"/>
      <c r="D2871" s="594" t="s">
        <v>205</v>
      </c>
      <c r="E2871" s="607" t="s">
        <v>5</v>
      </c>
      <c r="F2871" s="608" t="s">
        <v>3745</v>
      </c>
      <c r="H2871" s="609">
        <v>0.39</v>
      </c>
      <c r="L2871" s="605"/>
      <c r="M2871" s="610"/>
      <c r="N2871" s="611"/>
      <c r="O2871" s="611"/>
      <c r="P2871" s="611"/>
      <c r="Q2871" s="611"/>
      <c r="R2871" s="611"/>
      <c r="S2871" s="611"/>
      <c r="T2871" s="612"/>
      <c r="AT2871" s="607" t="s">
        <v>205</v>
      </c>
      <c r="AU2871" s="607" t="s">
        <v>89</v>
      </c>
      <c r="AV2871" s="606" t="s">
        <v>89</v>
      </c>
      <c r="AW2871" s="606" t="s">
        <v>43</v>
      </c>
      <c r="AX2871" s="606" t="s">
        <v>82</v>
      </c>
      <c r="AY2871" s="607" t="s">
        <v>197</v>
      </c>
    </row>
    <row r="2872" spans="2:51" s="622" customFormat="1">
      <c r="B2872" s="621"/>
      <c r="D2872" s="594" t="s">
        <v>205</v>
      </c>
      <c r="E2872" s="623" t="s">
        <v>5</v>
      </c>
      <c r="F2872" s="624" t="s">
        <v>3729</v>
      </c>
      <c r="H2872" s="625">
        <v>3.8450000000000002</v>
      </c>
      <c r="L2872" s="621"/>
      <c r="M2872" s="626"/>
      <c r="N2872" s="627"/>
      <c r="O2872" s="627"/>
      <c r="P2872" s="627"/>
      <c r="Q2872" s="627"/>
      <c r="R2872" s="627"/>
      <c r="S2872" s="627"/>
      <c r="T2872" s="628"/>
      <c r="AT2872" s="623" t="s">
        <v>205</v>
      </c>
      <c r="AU2872" s="623" t="s">
        <v>89</v>
      </c>
      <c r="AV2872" s="622" t="s">
        <v>114</v>
      </c>
      <c r="AW2872" s="622" t="s">
        <v>43</v>
      </c>
      <c r="AX2872" s="622" t="s">
        <v>82</v>
      </c>
      <c r="AY2872" s="623" t="s">
        <v>197</v>
      </c>
    </row>
    <row r="2873" spans="2:51" s="599" customFormat="1">
      <c r="B2873" s="598"/>
      <c r="D2873" s="594" t="s">
        <v>205</v>
      </c>
      <c r="E2873" s="600" t="s">
        <v>5</v>
      </c>
      <c r="F2873" s="601" t="s">
        <v>3746</v>
      </c>
      <c r="H2873" s="600" t="s">
        <v>5</v>
      </c>
      <c r="L2873" s="598"/>
      <c r="M2873" s="602"/>
      <c r="N2873" s="603"/>
      <c r="O2873" s="603"/>
      <c r="P2873" s="603"/>
      <c r="Q2873" s="603"/>
      <c r="R2873" s="603"/>
      <c r="S2873" s="603"/>
      <c r="T2873" s="604"/>
      <c r="AT2873" s="600" t="s">
        <v>205</v>
      </c>
      <c r="AU2873" s="600" t="s">
        <v>89</v>
      </c>
      <c r="AV2873" s="599" t="s">
        <v>11</v>
      </c>
      <c r="AW2873" s="599" t="s">
        <v>43</v>
      </c>
      <c r="AX2873" s="599" t="s">
        <v>82</v>
      </c>
      <c r="AY2873" s="600" t="s">
        <v>197</v>
      </c>
    </row>
    <row r="2874" spans="2:51" s="606" customFormat="1">
      <c r="B2874" s="605"/>
      <c r="D2874" s="594" t="s">
        <v>205</v>
      </c>
      <c r="E2874" s="607" t="s">
        <v>5</v>
      </c>
      <c r="F2874" s="608" t="s">
        <v>3747</v>
      </c>
      <c r="H2874" s="609">
        <v>2.218</v>
      </c>
      <c r="L2874" s="605"/>
      <c r="M2874" s="610"/>
      <c r="N2874" s="611"/>
      <c r="O2874" s="611"/>
      <c r="P2874" s="611"/>
      <c r="Q2874" s="611"/>
      <c r="R2874" s="611"/>
      <c r="S2874" s="611"/>
      <c r="T2874" s="612"/>
      <c r="AT2874" s="607" t="s">
        <v>205</v>
      </c>
      <c r="AU2874" s="607" t="s">
        <v>89</v>
      </c>
      <c r="AV2874" s="606" t="s">
        <v>89</v>
      </c>
      <c r="AW2874" s="606" t="s">
        <v>43</v>
      </c>
      <c r="AX2874" s="606" t="s">
        <v>82</v>
      </c>
      <c r="AY2874" s="607" t="s">
        <v>197</v>
      </c>
    </row>
    <row r="2875" spans="2:51" s="622" customFormat="1">
      <c r="B2875" s="621"/>
      <c r="D2875" s="594" t="s">
        <v>205</v>
      </c>
      <c r="E2875" s="623" t="s">
        <v>5</v>
      </c>
      <c r="F2875" s="624" t="s">
        <v>3748</v>
      </c>
      <c r="H2875" s="625">
        <v>2.218</v>
      </c>
      <c r="L2875" s="621"/>
      <c r="M2875" s="626"/>
      <c r="N2875" s="627"/>
      <c r="O2875" s="627"/>
      <c r="P2875" s="627"/>
      <c r="Q2875" s="627"/>
      <c r="R2875" s="627"/>
      <c r="S2875" s="627"/>
      <c r="T2875" s="628"/>
      <c r="AT2875" s="623" t="s">
        <v>205</v>
      </c>
      <c r="AU2875" s="623" t="s">
        <v>89</v>
      </c>
      <c r="AV2875" s="622" t="s">
        <v>114</v>
      </c>
      <c r="AW2875" s="622" t="s">
        <v>43</v>
      </c>
      <c r="AX2875" s="622" t="s">
        <v>82</v>
      </c>
      <c r="AY2875" s="623" t="s">
        <v>197</v>
      </c>
    </row>
    <row r="2876" spans="2:51" s="599" customFormat="1">
      <c r="B2876" s="598"/>
      <c r="D2876" s="594" t="s">
        <v>205</v>
      </c>
      <c r="E2876" s="600" t="s">
        <v>5</v>
      </c>
      <c r="F2876" s="601" t="s">
        <v>3733</v>
      </c>
      <c r="H2876" s="600" t="s">
        <v>5</v>
      </c>
      <c r="L2876" s="598"/>
      <c r="M2876" s="602"/>
      <c r="N2876" s="603"/>
      <c r="O2876" s="603"/>
      <c r="P2876" s="603"/>
      <c r="Q2876" s="603"/>
      <c r="R2876" s="603"/>
      <c r="S2876" s="603"/>
      <c r="T2876" s="604"/>
      <c r="AT2876" s="600" t="s">
        <v>205</v>
      </c>
      <c r="AU2876" s="600" t="s">
        <v>89</v>
      </c>
      <c r="AV2876" s="599" t="s">
        <v>11</v>
      </c>
      <c r="AW2876" s="599" t="s">
        <v>43</v>
      </c>
      <c r="AX2876" s="599" t="s">
        <v>82</v>
      </c>
      <c r="AY2876" s="600" t="s">
        <v>197</v>
      </c>
    </row>
    <row r="2877" spans="2:51" s="606" customFormat="1">
      <c r="B2877" s="605"/>
      <c r="D2877" s="594" t="s">
        <v>205</v>
      </c>
      <c r="E2877" s="607" t="s">
        <v>5</v>
      </c>
      <c r="F2877" s="608" t="s">
        <v>3749</v>
      </c>
      <c r="H2877" s="609">
        <v>1.8240000000000001</v>
      </c>
      <c r="L2877" s="605"/>
      <c r="M2877" s="610"/>
      <c r="N2877" s="611"/>
      <c r="O2877" s="611"/>
      <c r="P2877" s="611"/>
      <c r="Q2877" s="611"/>
      <c r="R2877" s="611"/>
      <c r="S2877" s="611"/>
      <c r="T2877" s="612"/>
      <c r="AT2877" s="607" t="s">
        <v>205</v>
      </c>
      <c r="AU2877" s="607" t="s">
        <v>89</v>
      </c>
      <c r="AV2877" s="606" t="s">
        <v>89</v>
      </c>
      <c r="AW2877" s="606" t="s">
        <v>43</v>
      </c>
      <c r="AX2877" s="606" t="s">
        <v>82</v>
      </c>
      <c r="AY2877" s="607" t="s">
        <v>197</v>
      </c>
    </row>
    <row r="2878" spans="2:51" s="622" customFormat="1">
      <c r="B2878" s="621"/>
      <c r="D2878" s="594" t="s">
        <v>205</v>
      </c>
      <c r="E2878" s="623" t="s">
        <v>5</v>
      </c>
      <c r="F2878" s="624" t="s">
        <v>3750</v>
      </c>
      <c r="H2878" s="625">
        <v>1.8240000000000001</v>
      </c>
      <c r="L2878" s="621"/>
      <c r="M2878" s="626"/>
      <c r="N2878" s="627"/>
      <c r="O2878" s="627"/>
      <c r="P2878" s="627"/>
      <c r="Q2878" s="627"/>
      <c r="R2878" s="627"/>
      <c r="S2878" s="627"/>
      <c r="T2878" s="628"/>
      <c r="AT2878" s="623" t="s">
        <v>205</v>
      </c>
      <c r="AU2878" s="623" t="s">
        <v>89</v>
      </c>
      <c r="AV2878" s="622" t="s">
        <v>114</v>
      </c>
      <c r="AW2878" s="622" t="s">
        <v>43</v>
      </c>
      <c r="AX2878" s="622" t="s">
        <v>82</v>
      </c>
      <c r="AY2878" s="623" t="s">
        <v>197</v>
      </c>
    </row>
    <row r="2879" spans="2:51" s="614" customFormat="1">
      <c r="B2879" s="613"/>
      <c r="D2879" s="594" t="s">
        <v>205</v>
      </c>
      <c r="E2879" s="615" t="s">
        <v>5</v>
      </c>
      <c r="F2879" s="616" t="s">
        <v>210</v>
      </c>
      <c r="H2879" s="617">
        <v>28.436</v>
      </c>
      <c r="L2879" s="613"/>
      <c r="M2879" s="618"/>
      <c r="N2879" s="619"/>
      <c r="O2879" s="619"/>
      <c r="P2879" s="619"/>
      <c r="Q2879" s="619"/>
      <c r="R2879" s="619"/>
      <c r="S2879" s="619"/>
      <c r="T2879" s="620"/>
      <c r="AT2879" s="615" t="s">
        <v>205</v>
      </c>
      <c r="AU2879" s="615" t="s">
        <v>89</v>
      </c>
      <c r="AV2879" s="614" t="s">
        <v>129</v>
      </c>
      <c r="AW2879" s="614" t="s">
        <v>43</v>
      </c>
      <c r="AX2879" s="614" t="s">
        <v>11</v>
      </c>
      <c r="AY2879" s="615" t="s">
        <v>197</v>
      </c>
    </row>
    <row r="2880" spans="2:51" s="606" customFormat="1">
      <c r="B2880" s="605"/>
      <c r="D2880" s="594" t="s">
        <v>205</v>
      </c>
      <c r="F2880" s="608" t="s">
        <v>3751</v>
      </c>
      <c r="H2880" s="609">
        <v>31.28</v>
      </c>
      <c r="L2880" s="605"/>
      <c r="M2880" s="610"/>
      <c r="N2880" s="611"/>
      <c r="O2880" s="611"/>
      <c r="P2880" s="611"/>
      <c r="Q2880" s="611"/>
      <c r="R2880" s="611"/>
      <c r="S2880" s="611"/>
      <c r="T2880" s="612"/>
      <c r="AT2880" s="607" t="s">
        <v>205</v>
      </c>
      <c r="AU2880" s="607" t="s">
        <v>89</v>
      </c>
      <c r="AV2880" s="606" t="s">
        <v>89</v>
      </c>
      <c r="AW2880" s="606" t="s">
        <v>6</v>
      </c>
      <c r="AX2880" s="606" t="s">
        <v>11</v>
      </c>
      <c r="AY2880" s="607" t="s">
        <v>197</v>
      </c>
    </row>
    <row r="2881" spans="2:65" s="492" customFormat="1" ht="16.5" customHeight="1">
      <c r="B2881" s="493"/>
      <c r="C2881" s="629" t="s">
        <v>3752</v>
      </c>
      <c r="D2881" s="629" t="s">
        <v>1907</v>
      </c>
      <c r="E2881" s="630" t="s">
        <v>3753</v>
      </c>
      <c r="F2881" s="631" t="s">
        <v>3754</v>
      </c>
      <c r="G2881" s="632" t="s">
        <v>202</v>
      </c>
      <c r="H2881" s="633">
        <v>608</v>
      </c>
      <c r="I2881" s="11"/>
      <c r="J2881" s="634">
        <f>ROUND(I2881*H2881,0)</f>
        <v>0</v>
      </c>
      <c r="K2881" s="631" t="s">
        <v>203</v>
      </c>
      <c r="L2881" s="635"/>
      <c r="M2881" s="636" t="s">
        <v>5</v>
      </c>
      <c r="N2881" s="637" t="s">
        <v>53</v>
      </c>
      <c r="O2881" s="494"/>
      <c r="P2881" s="580">
        <f>O2881*H2881</f>
        <v>0</v>
      </c>
      <c r="Q2881" s="580">
        <v>2.0000000000000001E-4</v>
      </c>
      <c r="R2881" s="580">
        <f>Q2881*H2881</f>
        <v>0.1216</v>
      </c>
      <c r="S2881" s="580">
        <v>0</v>
      </c>
      <c r="T2881" s="581">
        <f>S2881*H2881</f>
        <v>0</v>
      </c>
      <c r="AR2881" s="482" t="s">
        <v>779</v>
      </c>
      <c r="AT2881" s="482" t="s">
        <v>1907</v>
      </c>
      <c r="AU2881" s="482" t="s">
        <v>89</v>
      </c>
      <c r="AY2881" s="482" t="s">
        <v>197</v>
      </c>
      <c r="BE2881" s="582">
        <f>IF(N2881="základní",J2881,0)</f>
        <v>0</v>
      </c>
      <c r="BF2881" s="582">
        <f>IF(N2881="snížená",J2881,0)</f>
        <v>0</v>
      </c>
      <c r="BG2881" s="582">
        <f>IF(N2881="zákl. přenesená",J2881,0)</f>
        <v>0</v>
      </c>
      <c r="BH2881" s="582">
        <f>IF(N2881="sníž. přenesená",J2881,0)</f>
        <v>0</v>
      </c>
      <c r="BI2881" s="582">
        <f>IF(N2881="nulová",J2881,0)</f>
        <v>0</v>
      </c>
      <c r="BJ2881" s="482" t="s">
        <v>11</v>
      </c>
      <c r="BK2881" s="582">
        <f>ROUND(I2881*H2881,0)</f>
        <v>0</v>
      </c>
      <c r="BL2881" s="482" t="s">
        <v>374</v>
      </c>
      <c r="BM2881" s="482" t="s">
        <v>3755</v>
      </c>
    </row>
    <row r="2882" spans="2:65" s="492" customFormat="1" ht="16.5" customHeight="1">
      <c r="B2882" s="493"/>
      <c r="C2882" s="629" t="s">
        <v>3756</v>
      </c>
      <c r="D2882" s="629" t="s">
        <v>1907</v>
      </c>
      <c r="E2882" s="630" t="s">
        <v>3757</v>
      </c>
      <c r="F2882" s="631" t="s">
        <v>3758</v>
      </c>
      <c r="G2882" s="632" t="s">
        <v>202</v>
      </c>
      <c r="H2882" s="633">
        <v>72</v>
      </c>
      <c r="I2882" s="11"/>
      <c r="J2882" s="634">
        <f>ROUND(I2882*H2882,0)</f>
        <v>0</v>
      </c>
      <c r="K2882" s="631" t="s">
        <v>203</v>
      </c>
      <c r="L2882" s="635"/>
      <c r="M2882" s="636" t="s">
        <v>5</v>
      </c>
      <c r="N2882" s="637" t="s">
        <v>53</v>
      </c>
      <c r="O2882" s="494"/>
      <c r="P2882" s="580">
        <f>O2882*H2882</f>
        <v>0</v>
      </c>
      <c r="Q2882" s="580">
        <v>3.1E-4</v>
      </c>
      <c r="R2882" s="580">
        <f>Q2882*H2882</f>
        <v>2.232E-2</v>
      </c>
      <c r="S2882" s="580">
        <v>0</v>
      </c>
      <c r="T2882" s="581">
        <f>S2882*H2882</f>
        <v>0</v>
      </c>
      <c r="AR2882" s="482" t="s">
        <v>779</v>
      </c>
      <c r="AT2882" s="482" t="s">
        <v>1907</v>
      </c>
      <c r="AU2882" s="482" t="s">
        <v>89</v>
      </c>
      <c r="AY2882" s="482" t="s">
        <v>197</v>
      </c>
      <c r="BE2882" s="582">
        <f>IF(N2882="základní",J2882,0)</f>
        <v>0</v>
      </c>
      <c r="BF2882" s="582">
        <f>IF(N2882="snížená",J2882,0)</f>
        <v>0</v>
      </c>
      <c r="BG2882" s="582">
        <f>IF(N2882="zákl. přenesená",J2882,0)</f>
        <v>0</v>
      </c>
      <c r="BH2882" s="582">
        <f>IF(N2882="sníž. přenesená",J2882,0)</f>
        <v>0</v>
      </c>
      <c r="BI2882" s="582">
        <f>IF(N2882="nulová",J2882,0)</f>
        <v>0</v>
      </c>
      <c r="BJ2882" s="482" t="s">
        <v>11</v>
      </c>
      <c r="BK2882" s="582">
        <f>ROUND(I2882*H2882,0)</f>
        <v>0</v>
      </c>
      <c r="BL2882" s="482" t="s">
        <v>374</v>
      </c>
      <c r="BM2882" s="482" t="s">
        <v>3759</v>
      </c>
    </row>
    <row r="2883" spans="2:65" s="492" customFormat="1" ht="38.25" customHeight="1">
      <c r="B2883" s="493"/>
      <c r="C2883" s="572" t="s">
        <v>3760</v>
      </c>
      <c r="D2883" s="572" t="s">
        <v>199</v>
      </c>
      <c r="E2883" s="573" t="s">
        <v>3761</v>
      </c>
      <c r="F2883" s="574" t="s">
        <v>3762</v>
      </c>
      <c r="G2883" s="575" t="s">
        <v>290</v>
      </c>
      <c r="H2883" s="576">
        <v>671.34500000000003</v>
      </c>
      <c r="I2883" s="7"/>
      <c r="J2883" s="577">
        <f>ROUND(I2883*H2883,0)</f>
        <v>0</v>
      </c>
      <c r="K2883" s="574" t="s">
        <v>203</v>
      </c>
      <c r="L2883" s="493"/>
      <c r="M2883" s="578" t="s">
        <v>5</v>
      </c>
      <c r="N2883" s="579" t="s">
        <v>53</v>
      </c>
      <c r="O2883" s="494"/>
      <c r="P2883" s="580">
        <f>O2883*H2883</f>
        <v>0</v>
      </c>
      <c r="Q2883" s="580">
        <v>1.61E-2</v>
      </c>
      <c r="R2883" s="580">
        <f>Q2883*H2883</f>
        <v>10.808654499999999</v>
      </c>
      <c r="S2883" s="580">
        <v>0</v>
      </c>
      <c r="T2883" s="581">
        <f>S2883*H2883</f>
        <v>0</v>
      </c>
      <c r="AR2883" s="482" t="s">
        <v>374</v>
      </c>
      <c r="AT2883" s="482" t="s">
        <v>199</v>
      </c>
      <c r="AU2883" s="482" t="s">
        <v>89</v>
      </c>
      <c r="AY2883" s="482" t="s">
        <v>197</v>
      </c>
      <c r="BE2883" s="582">
        <f>IF(N2883="základní",J2883,0)</f>
        <v>0</v>
      </c>
      <c r="BF2883" s="582">
        <f>IF(N2883="snížená",J2883,0)</f>
        <v>0</v>
      </c>
      <c r="BG2883" s="582">
        <f>IF(N2883="zákl. přenesená",J2883,0)</f>
        <v>0</v>
      </c>
      <c r="BH2883" s="582">
        <f>IF(N2883="sníž. přenesená",J2883,0)</f>
        <v>0</v>
      </c>
      <c r="BI2883" s="582">
        <f>IF(N2883="nulová",J2883,0)</f>
        <v>0</v>
      </c>
      <c r="BJ2883" s="482" t="s">
        <v>11</v>
      </c>
      <c r="BK2883" s="582">
        <f>ROUND(I2883*H2883,0)</f>
        <v>0</v>
      </c>
      <c r="BL2883" s="482" t="s">
        <v>374</v>
      </c>
      <c r="BM2883" s="482" t="s">
        <v>3763</v>
      </c>
    </row>
    <row r="2884" spans="2:65" s="492" customFormat="1" ht="54">
      <c r="B2884" s="493"/>
      <c r="D2884" s="594" t="s">
        <v>257</v>
      </c>
      <c r="F2884" s="595" t="s">
        <v>3764</v>
      </c>
      <c r="L2884" s="493"/>
      <c r="M2884" s="596"/>
      <c r="N2884" s="494"/>
      <c r="O2884" s="494"/>
      <c r="P2884" s="494"/>
      <c r="Q2884" s="494"/>
      <c r="R2884" s="494"/>
      <c r="S2884" s="494"/>
      <c r="T2884" s="597"/>
      <c r="AT2884" s="482" t="s">
        <v>257</v>
      </c>
      <c r="AU2884" s="482" t="s">
        <v>89</v>
      </c>
    </row>
    <row r="2885" spans="2:65" s="599" customFormat="1">
      <c r="B2885" s="598"/>
      <c r="D2885" s="594" t="s">
        <v>205</v>
      </c>
      <c r="E2885" s="600" t="s">
        <v>5</v>
      </c>
      <c r="F2885" s="601" t="s">
        <v>3487</v>
      </c>
      <c r="H2885" s="600" t="s">
        <v>5</v>
      </c>
      <c r="L2885" s="598"/>
      <c r="M2885" s="602"/>
      <c r="N2885" s="603"/>
      <c r="O2885" s="603"/>
      <c r="P2885" s="603"/>
      <c r="Q2885" s="603"/>
      <c r="R2885" s="603"/>
      <c r="S2885" s="603"/>
      <c r="T2885" s="604"/>
      <c r="AT2885" s="600" t="s">
        <v>205</v>
      </c>
      <c r="AU2885" s="600" t="s">
        <v>89</v>
      </c>
      <c r="AV2885" s="599" t="s">
        <v>11</v>
      </c>
      <c r="AW2885" s="599" t="s">
        <v>43</v>
      </c>
      <c r="AX2885" s="599" t="s">
        <v>82</v>
      </c>
      <c r="AY2885" s="600" t="s">
        <v>197</v>
      </c>
    </row>
    <row r="2886" spans="2:65" s="599" customFormat="1">
      <c r="B2886" s="598"/>
      <c r="D2886" s="594" t="s">
        <v>205</v>
      </c>
      <c r="E2886" s="600" t="s">
        <v>5</v>
      </c>
      <c r="F2886" s="601" t="s">
        <v>3488</v>
      </c>
      <c r="H2886" s="600" t="s">
        <v>5</v>
      </c>
      <c r="L2886" s="598"/>
      <c r="M2886" s="602"/>
      <c r="N2886" s="603"/>
      <c r="O2886" s="603"/>
      <c r="P2886" s="603"/>
      <c r="Q2886" s="603"/>
      <c r="R2886" s="603"/>
      <c r="S2886" s="603"/>
      <c r="T2886" s="604"/>
      <c r="AT2886" s="600" t="s">
        <v>205</v>
      </c>
      <c r="AU2886" s="600" t="s">
        <v>89</v>
      </c>
      <c r="AV2886" s="599" t="s">
        <v>11</v>
      </c>
      <c r="AW2886" s="599" t="s">
        <v>43</v>
      </c>
      <c r="AX2886" s="599" t="s">
        <v>82</v>
      </c>
      <c r="AY2886" s="600" t="s">
        <v>197</v>
      </c>
    </row>
    <row r="2887" spans="2:65" s="606" customFormat="1">
      <c r="B2887" s="605"/>
      <c r="D2887" s="594" t="s">
        <v>205</v>
      </c>
      <c r="E2887" s="607" t="s">
        <v>5</v>
      </c>
      <c r="F2887" s="608" t="s">
        <v>3499</v>
      </c>
      <c r="H2887" s="609">
        <v>671.34500000000003</v>
      </c>
      <c r="L2887" s="605"/>
      <c r="M2887" s="610"/>
      <c r="N2887" s="611"/>
      <c r="O2887" s="611"/>
      <c r="P2887" s="611"/>
      <c r="Q2887" s="611"/>
      <c r="R2887" s="611"/>
      <c r="S2887" s="611"/>
      <c r="T2887" s="612"/>
      <c r="AT2887" s="607" t="s">
        <v>205</v>
      </c>
      <c r="AU2887" s="607" t="s">
        <v>89</v>
      </c>
      <c r="AV2887" s="606" t="s">
        <v>89</v>
      </c>
      <c r="AW2887" s="606" t="s">
        <v>43</v>
      </c>
      <c r="AX2887" s="606" t="s">
        <v>82</v>
      </c>
      <c r="AY2887" s="607" t="s">
        <v>197</v>
      </c>
    </row>
    <row r="2888" spans="2:65" s="614" customFormat="1">
      <c r="B2888" s="613"/>
      <c r="D2888" s="594" t="s">
        <v>205</v>
      </c>
      <c r="E2888" s="615" t="s">
        <v>5</v>
      </c>
      <c r="F2888" s="616" t="s">
        <v>210</v>
      </c>
      <c r="H2888" s="617">
        <v>671.34500000000003</v>
      </c>
      <c r="L2888" s="613"/>
      <c r="M2888" s="618"/>
      <c r="N2888" s="619"/>
      <c r="O2888" s="619"/>
      <c r="P2888" s="619"/>
      <c r="Q2888" s="619"/>
      <c r="R2888" s="619"/>
      <c r="S2888" s="619"/>
      <c r="T2888" s="620"/>
      <c r="AT2888" s="615" t="s">
        <v>205</v>
      </c>
      <c r="AU2888" s="615" t="s">
        <v>89</v>
      </c>
      <c r="AV2888" s="614" t="s">
        <v>129</v>
      </c>
      <c r="AW2888" s="614" t="s">
        <v>43</v>
      </c>
      <c r="AX2888" s="614" t="s">
        <v>11</v>
      </c>
      <c r="AY2888" s="615" t="s">
        <v>197</v>
      </c>
    </row>
    <row r="2889" spans="2:65" s="492" customFormat="1" ht="25.5" customHeight="1">
      <c r="B2889" s="493"/>
      <c r="C2889" s="572" t="s">
        <v>3765</v>
      </c>
      <c r="D2889" s="572" t="s">
        <v>199</v>
      </c>
      <c r="E2889" s="573" t="s">
        <v>3766</v>
      </c>
      <c r="F2889" s="574" t="s">
        <v>3767</v>
      </c>
      <c r="G2889" s="575" t="s">
        <v>213</v>
      </c>
      <c r="H2889" s="576">
        <v>45.22</v>
      </c>
      <c r="I2889" s="7"/>
      <c r="J2889" s="577">
        <f>ROUND(I2889*H2889,0)</f>
        <v>0</v>
      </c>
      <c r="K2889" s="574" t="s">
        <v>203</v>
      </c>
      <c r="L2889" s="493"/>
      <c r="M2889" s="578" t="s">
        <v>5</v>
      </c>
      <c r="N2889" s="579" t="s">
        <v>53</v>
      </c>
      <c r="O2889" s="494"/>
      <c r="P2889" s="580">
        <f>O2889*H2889</f>
        <v>0</v>
      </c>
      <c r="Q2889" s="580">
        <v>2.3369999999999998E-2</v>
      </c>
      <c r="R2889" s="580">
        <f>Q2889*H2889</f>
        <v>1.0567913999999998</v>
      </c>
      <c r="S2889" s="580">
        <v>0</v>
      </c>
      <c r="T2889" s="581">
        <f>S2889*H2889</f>
        <v>0</v>
      </c>
      <c r="AR2889" s="482" t="s">
        <v>374</v>
      </c>
      <c r="AT2889" s="482" t="s">
        <v>199</v>
      </c>
      <c r="AU2889" s="482" t="s">
        <v>89</v>
      </c>
      <c r="AY2889" s="482" t="s">
        <v>197</v>
      </c>
      <c r="BE2889" s="582">
        <f>IF(N2889="základní",J2889,0)</f>
        <v>0</v>
      </c>
      <c r="BF2889" s="582">
        <f>IF(N2889="snížená",J2889,0)</f>
        <v>0</v>
      </c>
      <c r="BG2889" s="582">
        <f>IF(N2889="zákl. přenesená",J2889,0)</f>
        <v>0</v>
      </c>
      <c r="BH2889" s="582">
        <f>IF(N2889="sníž. přenesená",J2889,0)</f>
        <v>0</v>
      </c>
      <c r="BI2889" s="582">
        <f>IF(N2889="nulová",J2889,0)</f>
        <v>0</v>
      </c>
      <c r="BJ2889" s="482" t="s">
        <v>11</v>
      </c>
      <c r="BK2889" s="582">
        <f>ROUND(I2889*H2889,0)</f>
        <v>0</v>
      </c>
      <c r="BL2889" s="482" t="s">
        <v>374</v>
      </c>
      <c r="BM2889" s="482" t="s">
        <v>3768</v>
      </c>
    </row>
    <row r="2890" spans="2:65" s="492" customFormat="1" ht="67.5">
      <c r="B2890" s="493"/>
      <c r="D2890" s="594" t="s">
        <v>257</v>
      </c>
      <c r="F2890" s="595" t="s">
        <v>3769</v>
      </c>
      <c r="L2890" s="493"/>
      <c r="M2890" s="596"/>
      <c r="N2890" s="494"/>
      <c r="O2890" s="494"/>
      <c r="P2890" s="494"/>
      <c r="Q2890" s="494"/>
      <c r="R2890" s="494"/>
      <c r="S2890" s="494"/>
      <c r="T2890" s="597"/>
      <c r="AT2890" s="482" t="s">
        <v>257</v>
      </c>
      <c r="AU2890" s="482" t="s">
        <v>89</v>
      </c>
    </row>
    <row r="2891" spans="2:65" s="606" customFormat="1">
      <c r="B2891" s="605"/>
      <c r="D2891" s="594" t="s">
        <v>205</v>
      </c>
      <c r="E2891" s="607" t="s">
        <v>5</v>
      </c>
      <c r="F2891" s="608" t="s">
        <v>3770</v>
      </c>
      <c r="H2891" s="609">
        <v>16.783999999999999</v>
      </c>
      <c r="L2891" s="605"/>
      <c r="M2891" s="610"/>
      <c r="N2891" s="611"/>
      <c r="O2891" s="611"/>
      <c r="P2891" s="611"/>
      <c r="Q2891" s="611"/>
      <c r="R2891" s="611"/>
      <c r="S2891" s="611"/>
      <c r="T2891" s="612"/>
      <c r="AT2891" s="607" t="s">
        <v>205</v>
      </c>
      <c r="AU2891" s="607" t="s">
        <v>89</v>
      </c>
      <c r="AV2891" s="606" t="s">
        <v>89</v>
      </c>
      <c r="AW2891" s="606" t="s">
        <v>43</v>
      </c>
      <c r="AX2891" s="606" t="s">
        <v>82</v>
      </c>
      <c r="AY2891" s="607" t="s">
        <v>197</v>
      </c>
    </row>
    <row r="2892" spans="2:65" s="606" customFormat="1">
      <c r="B2892" s="605"/>
      <c r="D2892" s="594" t="s">
        <v>205</v>
      </c>
      <c r="E2892" s="607" t="s">
        <v>5</v>
      </c>
      <c r="F2892" s="608" t="s">
        <v>3711</v>
      </c>
      <c r="H2892" s="609">
        <v>20.548999999999999</v>
      </c>
      <c r="L2892" s="605"/>
      <c r="M2892" s="610"/>
      <c r="N2892" s="611"/>
      <c r="O2892" s="611"/>
      <c r="P2892" s="611"/>
      <c r="Q2892" s="611"/>
      <c r="R2892" s="611"/>
      <c r="S2892" s="611"/>
      <c r="T2892" s="612"/>
      <c r="AT2892" s="607" t="s">
        <v>205</v>
      </c>
      <c r="AU2892" s="607" t="s">
        <v>89</v>
      </c>
      <c r="AV2892" s="606" t="s">
        <v>89</v>
      </c>
      <c r="AW2892" s="606" t="s">
        <v>43</v>
      </c>
      <c r="AX2892" s="606" t="s">
        <v>82</v>
      </c>
      <c r="AY2892" s="607" t="s">
        <v>197</v>
      </c>
    </row>
    <row r="2893" spans="2:65" s="606" customFormat="1">
      <c r="B2893" s="605"/>
      <c r="D2893" s="594" t="s">
        <v>205</v>
      </c>
      <c r="E2893" s="607" t="s">
        <v>5</v>
      </c>
      <c r="F2893" s="608" t="s">
        <v>3712</v>
      </c>
      <c r="H2893" s="609">
        <v>3.8450000000000002</v>
      </c>
      <c r="L2893" s="605"/>
      <c r="M2893" s="610"/>
      <c r="N2893" s="611"/>
      <c r="O2893" s="611"/>
      <c r="P2893" s="611"/>
      <c r="Q2893" s="611"/>
      <c r="R2893" s="611"/>
      <c r="S2893" s="611"/>
      <c r="T2893" s="612"/>
      <c r="AT2893" s="607" t="s">
        <v>205</v>
      </c>
      <c r="AU2893" s="607" t="s">
        <v>89</v>
      </c>
      <c r="AV2893" s="606" t="s">
        <v>89</v>
      </c>
      <c r="AW2893" s="606" t="s">
        <v>43</v>
      </c>
      <c r="AX2893" s="606" t="s">
        <v>82</v>
      </c>
      <c r="AY2893" s="607" t="s">
        <v>197</v>
      </c>
    </row>
    <row r="2894" spans="2:65" s="606" customFormat="1">
      <c r="B2894" s="605"/>
      <c r="D2894" s="594" t="s">
        <v>205</v>
      </c>
      <c r="E2894" s="607" t="s">
        <v>5</v>
      </c>
      <c r="F2894" s="608" t="s">
        <v>3771</v>
      </c>
      <c r="H2894" s="609">
        <v>2.218</v>
      </c>
      <c r="L2894" s="605"/>
      <c r="M2894" s="610"/>
      <c r="N2894" s="611"/>
      <c r="O2894" s="611"/>
      <c r="P2894" s="611"/>
      <c r="Q2894" s="611"/>
      <c r="R2894" s="611"/>
      <c r="S2894" s="611"/>
      <c r="T2894" s="612"/>
      <c r="AT2894" s="607" t="s">
        <v>205</v>
      </c>
      <c r="AU2894" s="607" t="s">
        <v>89</v>
      </c>
      <c r="AV2894" s="606" t="s">
        <v>89</v>
      </c>
      <c r="AW2894" s="606" t="s">
        <v>43</v>
      </c>
      <c r="AX2894" s="606" t="s">
        <v>82</v>
      </c>
      <c r="AY2894" s="607" t="s">
        <v>197</v>
      </c>
    </row>
    <row r="2895" spans="2:65" s="606" customFormat="1">
      <c r="B2895" s="605"/>
      <c r="D2895" s="594" t="s">
        <v>205</v>
      </c>
      <c r="E2895" s="607" t="s">
        <v>5</v>
      </c>
      <c r="F2895" s="608" t="s">
        <v>3714</v>
      </c>
      <c r="H2895" s="609">
        <v>1.8240000000000001</v>
      </c>
      <c r="L2895" s="605"/>
      <c r="M2895" s="610"/>
      <c r="N2895" s="611"/>
      <c r="O2895" s="611"/>
      <c r="P2895" s="611"/>
      <c r="Q2895" s="611"/>
      <c r="R2895" s="611"/>
      <c r="S2895" s="611"/>
      <c r="T2895" s="612"/>
      <c r="AT2895" s="607" t="s">
        <v>205</v>
      </c>
      <c r="AU2895" s="607" t="s">
        <v>89</v>
      </c>
      <c r="AV2895" s="606" t="s">
        <v>89</v>
      </c>
      <c r="AW2895" s="606" t="s">
        <v>43</v>
      </c>
      <c r="AX2895" s="606" t="s">
        <v>82</v>
      </c>
      <c r="AY2895" s="607" t="s">
        <v>197</v>
      </c>
    </row>
    <row r="2896" spans="2:65" s="614" customFormat="1">
      <c r="B2896" s="613"/>
      <c r="D2896" s="594" t="s">
        <v>205</v>
      </c>
      <c r="E2896" s="615" t="s">
        <v>5</v>
      </c>
      <c r="F2896" s="616" t="s">
        <v>210</v>
      </c>
      <c r="H2896" s="617">
        <v>45.22</v>
      </c>
      <c r="L2896" s="613"/>
      <c r="M2896" s="618"/>
      <c r="N2896" s="619"/>
      <c r="O2896" s="619"/>
      <c r="P2896" s="619"/>
      <c r="Q2896" s="619"/>
      <c r="R2896" s="619"/>
      <c r="S2896" s="619"/>
      <c r="T2896" s="620"/>
      <c r="AT2896" s="615" t="s">
        <v>205</v>
      </c>
      <c r="AU2896" s="615" t="s">
        <v>89</v>
      </c>
      <c r="AV2896" s="614" t="s">
        <v>129</v>
      </c>
      <c r="AW2896" s="614" t="s">
        <v>43</v>
      </c>
      <c r="AX2896" s="614" t="s">
        <v>11</v>
      </c>
      <c r="AY2896" s="615" t="s">
        <v>197</v>
      </c>
    </row>
    <row r="2897" spans="2:65" s="492" customFormat="1" ht="38.25" customHeight="1">
      <c r="B2897" s="493"/>
      <c r="C2897" s="572" t="s">
        <v>3772</v>
      </c>
      <c r="D2897" s="572" t="s">
        <v>199</v>
      </c>
      <c r="E2897" s="573" t="s">
        <v>3773</v>
      </c>
      <c r="F2897" s="574" t="s">
        <v>3774</v>
      </c>
      <c r="G2897" s="575" t="s">
        <v>271</v>
      </c>
      <c r="H2897" s="576">
        <v>29.244</v>
      </c>
      <c r="I2897" s="7"/>
      <c r="J2897" s="577">
        <f>ROUND(I2897*H2897,0)</f>
        <v>0</v>
      </c>
      <c r="K2897" s="574" t="s">
        <v>203</v>
      </c>
      <c r="L2897" s="493"/>
      <c r="M2897" s="578" t="s">
        <v>5</v>
      </c>
      <c r="N2897" s="579" t="s">
        <v>53</v>
      </c>
      <c r="O2897" s="494"/>
      <c r="P2897" s="580">
        <f>O2897*H2897</f>
        <v>0</v>
      </c>
      <c r="Q2897" s="580">
        <v>0</v>
      </c>
      <c r="R2897" s="580">
        <f>Q2897*H2897</f>
        <v>0</v>
      </c>
      <c r="S2897" s="580">
        <v>0</v>
      </c>
      <c r="T2897" s="581">
        <f>S2897*H2897</f>
        <v>0</v>
      </c>
      <c r="AR2897" s="482" t="s">
        <v>374</v>
      </c>
      <c r="AT2897" s="482" t="s">
        <v>199</v>
      </c>
      <c r="AU2897" s="482" t="s">
        <v>89</v>
      </c>
      <c r="AY2897" s="482" t="s">
        <v>197</v>
      </c>
      <c r="BE2897" s="582">
        <f>IF(N2897="základní",J2897,0)</f>
        <v>0</v>
      </c>
      <c r="BF2897" s="582">
        <f>IF(N2897="snížená",J2897,0)</f>
        <v>0</v>
      </c>
      <c r="BG2897" s="582">
        <f>IF(N2897="zákl. přenesená",J2897,0)</f>
        <v>0</v>
      </c>
      <c r="BH2897" s="582">
        <f>IF(N2897="sníž. přenesená",J2897,0)</f>
        <v>0</v>
      </c>
      <c r="BI2897" s="582">
        <f>IF(N2897="nulová",J2897,0)</f>
        <v>0</v>
      </c>
      <c r="BJ2897" s="482" t="s">
        <v>11</v>
      </c>
      <c r="BK2897" s="582">
        <f>ROUND(I2897*H2897,0)</f>
        <v>0</v>
      </c>
      <c r="BL2897" s="482" t="s">
        <v>374</v>
      </c>
      <c r="BM2897" s="482" t="s">
        <v>3775</v>
      </c>
    </row>
    <row r="2898" spans="2:65" s="492" customFormat="1" ht="121.5">
      <c r="B2898" s="493"/>
      <c r="D2898" s="594" t="s">
        <v>257</v>
      </c>
      <c r="F2898" s="595" t="s">
        <v>3776</v>
      </c>
      <c r="L2898" s="493"/>
      <c r="M2898" s="596"/>
      <c r="N2898" s="494"/>
      <c r="O2898" s="494"/>
      <c r="P2898" s="494"/>
      <c r="Q2898" s="494"/>
      <c r="R2898" s="494"/>
      <c r="S2898" s="494"/>
      <c r="T2898" s="597"/>
      <c r="AT2898" s="482" t="s">
        <v>257</v>
      </c>
      <c r="AU2898" s="482" t="s">
        <v>89</v>
      </c>
    </row>
    <row r="2899" spans="2:65" s="560" customFormat="1" ht="29.85" customHeight="1">
      <c r="B2899" s="559"/>
      <c r="D2899" s="561" t="s">
        <v>81</v>
      </c>
      <c r="E2899" s="570" t="s">
        <v>3777</v>
      </c>
      <c r="F2899" s="570" t="s">
        <v>3778</v>
      </c>
      <c r="J2899" s="571">
        <f>BK2899</f>
        <v>0</v>
      </c>
      <c r="L2899" s="559"/>
      <c r="M2899" s="564"/>
      <c r="N2899" s="565"/>
      <c r="O2899" s="565"/>
      <c r="P2899" s="566">
        <f>SUM(P2900:P3235)</f>
        <v>0</v>
      </c>
      <c r="Q2899" s="565"/>
      <c r="R2899" s="566">
        <f>SUM(R2900:R3235)</f>
        <v>38.292157080000003</v>
      </c>
      <c r="S2899" s="565"/>
      <c r="T2899" s="567">
        <f>SUM(T2900:T3235)</f>
        <v>0</v>
      </c>
      <c r="AR2899" s="561" t="s">
        <v>89</v>
      </c>
      <c r="AT2899" s="568" t="s">
        <v>81</v>
      </c>
      <c r="AU2899" s="568" t="s">
        <v>11</v>
      </c>
      <c r="AY2899" s="561" t="s">
        <v>197</v>
      </c>
      <c r="BK2899" s="569">
        <f>SUM(BK2900:BK3235)</f>
        <v>0</v>
      </c>
    </row>
    <row r="2900" spans="2:65" s="492" customFormat="1" ht="38.25" customHeight="1">
      <c r="B2900" s="493"/>
      <c r="C2900" s="572" t="s">
        <v>3779</v>
      </c>
      <c r="D2900" s="572" t="s">
        <v>199</v>
      </c>
      <c r="E2900" s="573" t="s">
        <v>3780</v>
      </c>
      <c r="F2900" s="574" t="s">
        <v>3781</v>
      </c>
      <c r="G2900" s="575" t="s">
        <v>290</v>
      </c>
      <c r="H2900" s="576">
        <v>140.559</v>
      </c>
      <c r="I2900" s="7"/>
      <c r="J2900" s="577">
        <f>ROUND(I2900*H2900,0)</f>
        <v>0</v>
      </c>
      <c r="K2900" s="574" t="s">
        <v>203</v>
      </c>
      <c r="L2900" s="493"/>
      <c r="M2900" s="578" t="s">
        <v>5</v>
      </c>
      <c r="N2900" s="579" t="s">
        <v>53</v>
      </c>
      <c r="O2900" s="494"/>
      <c r="P2900" s="580">
        <f>O2900*H2900</f>
        <v>0</v>
      </c>
      <c r="Q2900" s="580">
        <v>2.6870000000000002E-2</v>
      </c>
      <c r="R2900" s="580">
        <f>Q2900*H2900</f>
        <v>3.7768203300000001</v>
      </c>
      <c r="S2900" s="580">
        <v>0</v>
      </c>
      <c r="T2900" s="581">
        <f>S2900*H2900</f>
        <v>0</v>
      </c>
      <c r="AR2900" s="482" t="s">
        <v>374</v>
      </c>
      <c r="AT2900" s="482" t="s">
        <v>199</v>
      </c>
      <c r="AU2900" s="482" t="s">
        <v>89</v>
      </c>
      <c r="AY2900" s="482" t="s">
        <v>197</v>
      </c>
      <c r="BE2900" s="582">
        <f>IF(N2900="základní",J2900,0)</f>
        <v>0</v>
      </c>
      <c r="BF2900" s="582">
        <f>IF(N2900="snížená",J2900,0)</f>
        <v>0</v>
      </c>
      <c r="BG2900" s="582">
        <f>IF(N2900="zákl. přenesená",J2900,0)</f>
        <v>0</v>
      </c>
      <c r="BH2900" s="582">
        <f>IF(N2900="sníž. přenesená",J2900,0)</f>
        <v>0</v>
      </c>
      <c r="BI2900" s="582">
        <f>IF(N2900="nulová",J2900,0)</f>
        <v>0</v>
      </c>
      <c r="BJ2900" s="482" t="s">
        <v>11</v>
      </c>
      <c r="BK2900" s="582">
        <f>ROUND(I2900*H2900,0)</f>
        <v>0</v>
      </c>
      <c r="BL2900" s="482" t="s">
        <v>374</v>
      </c>
      <c r="BM2900" s="482" t="s">
        <v>3782</v>
      </c>
    </row>
    <row r="2901" spans="2:65" s="599" customFormat="1">
      <c r="B2901" s="598"/>
      <c r="D2901" s="594" t="s">
        <v>205</v>
      </c>
      <c r="E2901" s="600" t="s">
        <v>5</v>
      </c>
      <c r="F2901" s="601" t="s">
        <v>223</v>
      </c>
      <c r="H2901" s="600" t="s">
        <v>5</v>
      </c>
      <c r="L2901" s="598"/>
      <c r="M2901" s="602"/>
      <c r="N2901" s="603"/>
      <c r="O2901" s="603"/>
      <c r="P2901" s="603"/>
      <c r="Q2901" s="603"/>
      <c r="R2901" s="603"/>
      <c r="S2901" s="603"/>
      <c r="T2901" s="604"/>
      <c r="AT2901" s="600" t="s">
        <v>205</v>
      </c>
      <c r="AU2901" s="600" t="s">
        <v>89</v>
      </c>
      <c r="AV2901" s="599" t="s">
        <v>11</v>
      </c>
      <c r="AW2901" s="599" t="s">
        <v>43</v>
      </c>
      <c r="AX2901" s="599" t="s">
        <v>82</v>
      </c>
      <c r="AY2901" s="600" t="s">
        <v>197</v>
      </c>
    </row>
    <row r="2902" spans="2:65" s="606" customFormat="1">
      <c r="B2902" s="605"/>
      <c r="D2902" s="594" t="s">
        <v>205</v>
      </c>
      <c r="E2902" s="607" t="s">
        <v>5</v>
      </c>
      <c r="F2902" s="608" t="s">
        <v>3783</v>
      </c>
      <c r="H2902" s="609">
        <v>59.625</v>
      </c>
      <c r="L2902" s="605"/>
      <c r="M2902" s="610"/>
      <c r="N2902" s="611"/>
      <c r="O2902" s="611"/>
      <c r="P2902" s="611"/>
      <c r="Q2902" s="611"/>
      <c r="R2902" s="611"/>
      <c r="S2902" s="611"/>
      <c r="T2902" s="612"/>
      <c r="AT2902" s="607" t="s">
        <v>205</v>
      </c>
      <c r="AU2902" s="607" t="s">
        <v>89</v>
      </c>
      <c r="AV2902" s="606" t="s">
        <v>89</v>
      </c>
      <c r="AW2902" s="606" t="s">
        <v>43</v>
      </c>
      <c r="AX2902" s="606" t="s">
        <v>82</v>
      </c>
      <c r="AY2902" s="607" t="s">
        <v>197</v>
      </c>
    </row>
    <row r="2903" spans="2:65" s="599" customFormat="1">
      <c r="B2903" s="598"/>
      <c r="D2903" s="594" t="s">
        <v>205</v>
      </c>
      <c r="E2903" s="600" t="s">
        <v>5</v>
      </c>
      <c r="F2903" s="601" t="s">
        <v>388</v>
      </c>
      <c r="H2903" s="600" t="s">
        <v>5</v>
      </c>
      <c r="L2903" s="598"/>
      <c r="M2903" s="602"/>
      <c r="N2903" s="603"/>
      <c r="O2903" s="603"/>
      <c r="P2903" s="603"/>
      <c r="Q2903" s="603"/>
      <c r="R2903" s="603"/>
      <c r="S2903" s="603"/>
      <c r="T2903" s="604"/>
      <c r="AT2903" s="600" t="s">
        <v>205</v>
      </c>
      <c r="AU2903" s="600" t="s">
        <v>89</v>
      </c>
      <c r="AV2903" s="599" t="s">
        <v>11</v>
      </c>
      <c r="AW2903" s="599" t="s">
        <v>43</v>
      </c>
      <c r="AX2903" s="599" t="s">
        <v>82</v>
      </c>
      <c r="AY2903" s="600" t="s">
        <v>197</v>
      </c>
    </row>
    <row r="2904" spans="2:65" s="606" customFormat="1">
      <c r="B2904" s="605"/>
      <c r="D2904" s="594" t="s">
        <v>205</v>
      </c>
      <c r="E2904" s="607" t="s">
        <v>5</v>
      </c>
      <c r="F2904" s="608" t="s">
        <v>2226</v>
      </c>
      <c r="H2904" s="609">
        <v>-4.7279999999999998</v>
      </c>
      <c r="L2904" s="605"/>
      <c r="M2904" s="610"/>
      <c r="N2904" s="611"/>
      <c r="O2904" s="611"/>
      <c r="P2904" s="611"/>
      <c r="Q2904" s="611"/>
      <c r="R2904" s="611"/>
      <c r="S2904" s="611"/>
      <c r="T2904" s="612"/>
      <c r="AT2904" s="607" t="s">
        <v>205</v>
      </c>
      <c r="AU2904" s="607" t="s">
        <v>89</v>
      </c>
      <c r="AV2904" s="606" t="s">
        <v>89</v>
      </c>
      <c r="AW2904" s="606" t="s">
        <v>43</v>
      </c>
      <c r="AX2904" s="606" t="s">
        <v>82</v>
      </c>
      <c r="AY2904" s="607" t="s">
        <v>197</v>
      </c>
    </row>
    <row r="2905" spans="2:65" s="622" customFormat="1">
      <c r="B2905" s="621"/>
      <c r="D2905" s="594" t="s">
        <v>205</v>
      </c>
      <c r="E2905" s="623" t="s">
        <v>5</v>
      </c>
      <c r="F2905" s="624" t="s">
        <v>237</v>
      </c>
      <c r="H2905" s="625">
        <v>54.896999999999998</v>
      </c>
      <c r="L2905" s="621"/>
      <c r="M2905" s="626"/>
      <c r="N2905" s="627"/>
      <c r="O2905" s="627"/>
      <c r="P2905" s="627"/>
      <c r="Q2905" s="627"/>
      <c r="R2905" s="627"/>
      <c r="S2905" s="627"/>
      <c r="T2905" s="628"/>
      <c r="AT2905" s="623" t="s">
        <v>205</v>
      </c>
      <c r="AU2905" s="623" t="s">
        <v>89</v>
      </c>
      <c r="AV2905" s="622" t="s">
        <v>114</v>
      </c>
      <c r="AW2905" s="622" t="s">
        <v>43</v>
      </c>
      <c r="AX2905" s="622" t="s">
        <v>82</v>
      </c>
      <c r="AY2905" s="623" t="s">
        <v>197</v>
      </c>
    </row>
    <row r="2906" spans="2:65" s="599" customFormat="1">
      <c r="B2906" s="598"/>
      <c r="D2906" s="594" t="s">
        <v>205</v>
      </c>
      <c r="E2906" s="600" t="s">
        <v>5</v>
      </c>
      <c r="F2906" s="601" t="s">
        <v>238</v>
      </c>
      <c r="H2906" s="600" t="s">
        <v>5</v>
      </c>
      <c r="L2906" s="598"/>
      <c r="M2906" s="602"/>
      <c r="N2906" s="603"/>
      <c r="O2906" s="603"/>
      <c r="P2906" s="603"/>
      <c r="Q2906" s="603"/>
      <c r="R2906" s="603"/>
      <c r="S2906" s="603"/>
      <c r="T2906" s="604"/>
      <c r="AT2906" s="600" t="s">
        <v>205</v>
      </c>
      <c r="AU2906" s="600" t="s">
        <v>89</v>
      </c>
      <c r="AV2906" s="599" t="s">
        <v>11</v>
      </c>
      <c r="AW2906" s="599" t="s">
        <v>43</v>
      </c>
      <c r="AX2906" s="599" t="s">
        <v>82</v>
      </c>
      <c r="AY2906" s="600" t="s">
        <v>197</v>
      </c>
    </row>
    <row r="2907" spans="2:65" s="606" customFormat="1">
      <c r="B2907" s="605"/>
      <c r="D2907" s="594" t="s">
        <v>205</v>
      </c>
      <c r="E2907" s="607" t="s">
        <v>5</v>
      </c>
      <c r="F2907" s="608" t="s">
        <v>3784</v>
      </c>
      <c r="H2907" s="609">
        <v>20.85</v>
      </c>
      <c r="L2907" s="605"/>
      <c r="M2907" s="610"/>
      <c r="N2907" s="611"/>
      <c r="O2907" s="611"/>
      <c r="P2907" s="611"/>
      <c r="Q2907" s="611"/>
      <c r="R2907" s="611"/>
      <c r="S2907" s="611"/>
      <c r="T2907" s="612"/>
      <c r="AT2907" s="607" t="s">
        <v>205</v>
      </c>
      <c r="AU2907" s="607" t="s">
        <v>89</v>
      </c>
      <c r="AV2907" s="606" t="s">
        <v>89</v>
      </c>
      <c r="AW2907" s="606" t="s">
        <v>43</v>
      </c>
      <c r="AX2907" s="606" t="s">
        <v>82</v>
      </c>
      <c r="AY2907" s="607" t="s">
        <v>197</v>
      </c>
    </row>
    <row r="2908" spans="2:65" s="622" customFormat="1">
      <c r="B2908" s="621"/>
      <c r="D2908" s="594" t="s">
        <v>205</v>
      </c>
      <c r="E2908" s="623" t="s">
        <v>5</v>
      </c>
      <c r="F2908" s="624" t="s">
        <v>243</v>
      </c>
      <c r="H2908" s="625">
        <v>20.85</v>
      </c>
      <c r="L2908" s="621"/>
      <c r="M2908" s="626"/>
      <c r="N2908" s="627"/>
      <c r="O2908" s="627"/>
      <c r="P2908" s="627"/>
      <c r="Q2908" s="627"/>
      <c r="R2908" s="627"/>
      <c r="S2908" s="627"/>
      <c r="T2908" s="628"/>
      <c r="AT2908" s="623" t="s">
        <v>205</v>
      </c>
      <c r="AU2908" s="623" t="s">
        <v>89</v>
      </c>
      <c r="AV2908" s="622" t="s">
        <v>114</v>
      </c>
      <c r="AW2908" s="622" t="s">
        <v>43</v>
      </c>
      <c r="AX2908" s="622" t="s">
        <v>82</v>
      </c>
      <c r="AY2908" s="623" t="s">
        <v>197</v>
      </c>
    </row>
    <row r="2909" spans="2:65" s="599" customFormat="1">
      <c r="B2909" s="598"/>
      <c r="D2909" s="594" t="s">
        <v>205</v>
      </c>
      <c r="E2909" s="600" t="s">
        <v>5</v>
      </c>
      <c r="F2909" s="601" t="s">
        <v>244</v>
      </c>
      <c r="H2909" s="600" t="s">
        <v>5</v>
      </c>
      <c r="L2909" s="598"/>
      <c r="M2909" s="602"/>
      <c r="N2909" s="603"/>
      <c r="O2909" s="603"/>
      <c r="P2909" s="603"/>
      <c r="Q2909" s="603"/>
      <c r="R2909" s="603"/>
      <c r="S2909" s="603"/>
      <c r="T2909" s="604"/>
      <c r="AT2909" s="600" t="s">
        <v>205</v>
      </c>
      <c r="AU2909" s="600" t="s">
        <v>89</v>
      </c>
      <c r="AV2909" s="599" t="s">
        <v>11</v>
      </c>
      <c r="AW2909" s="599" t="s">
        <v>43</v>
      </c>
      <c r="AX2909" s="599" t="s">
        <v>82</v>
      </c>
      <c r="AY2909" s="600" t="s">
        <v>197</v>
      </c>
    </row>
    <row r="2910" spans="2:65" s="606" customFormat="1">
      <c r="B2910" s="605"/>
      <c r="D2910" s="594" t="s">
        <v>205</v>
      </c>
      <c r="E2910" s="607" t="s">
        <v>5</v>
      </c>
      <c r="F2910" s="608" t="s">
        <v>3784</v>
      </c>
      <c r="H2910" s="609">
        <v>20.85</v>
      </c>
      <c r="L2910" s="605"/>
      <c r="M2910" s="610"/>
      <c r="N2910" s="611"/>
      <c r="O2910" s="611"/>
      <c r="P2910" s="611"/>
      <c r="Q2910" s="611"/>
      <c r="R2910" s="611"/>
      <c r="S2910" s="611"/>
      <c r="T2910" s="612"/>
      <c r="AT2910" s="607" t="s">
        <v>205</v>
      </c>
      <c r="AU2910" s="607" t="s">
        <v>89</v>
      </c>
      <c r="AV2910" s="606" t="s">
        <v>89</v>
      </c>
      <c r="AW2910" s="606" t="s">
        <v>43</v>
      </c>
      <c r="AX2910" s="606" t="s">
        <v>82</v>
      </c>
      <c r="AY2910" s="607" t="s">
        <v>197</v>
      </c>
    </row>
    <row r="2911" spans="2:65" s="622" customFormat="1">
      <c r="B2911" s="621"/>
      <c r="D2911" s="594" t="s">
        <v>205</v>
      </c>
      <c r="E2911" s="623" t="s">
        <v>5</v>
      </c>
      <c r="F2911" s="624" t="s">
        <v>248</v>
      </c>
      <c r="H2911" s="625">
        <v>20.85</v>
      </c>
      <c r="L2911" s="621"/>
      <c r="M2911" s="626"/>
      <c r="N2911" s="627"/>
      <c r="O2911" s="627"/>
      <c r="P2911" s="627"/>
      <c r="Q2911" s="627"/>
      <c r="R2911" s="627"/>
      <c r="S2911" s="627"/>
      <c r="T2911" s="628"/>
      <c r="AT2911" s="623" t="s">
        <v>205</v>
      </c>
      <c r="AU2911" s="623" t="s">
        <v>89</v>
      </c>
      <c r="AV2911" s="622" t="s">
        <v>114</v>
      </c>
      <c r="AW2911" s="622" t="s">
        <v>43</v>
      </c>
      <c r="AX2911" s="622" t="s">
        <v>82</v>
      </c>
      <c r="AY2911" s="623" t="s">
        <v>197</v>
      </c>
    </row>
    <row r="2912" spans="2:65" s="599" customFormat="1">
      <c r="B2912" s="598"/>
      <c r="D2912" s="594" t="s">
        <v>205</v>
      </c>
      <c r="E2912" s="600" t="s">
        <v>5</v>
      </c>
      <c r="F2912" s="601" t="s">
        <v>249</v>
      </c>
      <c r="H2912" s="600" t="s">
        <v>5</v>
      </c>
      <c r="L2912" s="598"/>
      <c r="M2912" s="602"/>
      <c r="N2912" s="603"/>
      <c r="O2912" s="603"/>
      <c r="P2912" s="603"/>
      <c r="Q2912" s="603"/>
      <c r="R2912" s="603"/>
      <c r="S2912" s="603"/>
      <c r="T2912" s="604"/>
      <c r="AT2912" s="600" t="s">
        <v>205</v>
      </c>
      <c r="AU2912" s="600" t="s">
        <v>89</v>
      </c>
      <c r="AV2912" s="599" t="s">
        <v>11</v>
      </c>
      <c r="AW2912" s="599" t="s">
        <v>43</v>
      </c>
      <c r="AX2912" s="599" t="s">
        <v>82</v>
      </c>
      <c r="AY2912" s="600" t="s">
        <v>197</v>
      </c>
    </row>
    <row r="2913" spans="2:65" s="606" customFormat="1">
      <c r="B2913" s="605"/>
      <c r="D2913" s="594" t="s">
        <v>205</v>
      </c>
      <c r="E2913" s="607" t="s">
        <v>5</v>
      </c>
      <c r="F2913" s="608" t="s">
        <v>3784</v>
      </c>
      <c r="H2913" s="609">
        <v>20.85</v>
      </c>
      <c r="L2913" s="605"/>
      <c r="M2913" s="610"/>
      <c r="N2913" s="611"/>
      <c r="O2913" s="611"/>
      <c r="P2913" s="611"/>
      <c r="Q2913" s="611"/>
      <c r="R2913" s="611"/>
      <c r="S2913" s="611"/>
      <c r="T2913" s="612"/>
      <c r="AT2913" s="607" t="s">
        <v>205</v>
      </c>
      <c r="AU2913" s="607" t="s">
        <v>89</v>
      </c>
      <c r="AV2913" s="606" t="s">
        <v>89</v>
      </c>
      <c r="AW2913" s="606" t="s">
        <v>43</v>
      </c>
      <c r="AX2913" s="606" t="s">
        <v>82</v>
      </c>
      <c r="AY2913" s="607" t="s">
        <v>197</v>
      </c>
    </row>
    <row r="2914" spans="2:65" s="622" customFormat="1">
      <c r="B2914" s="621"/>
      <c r="D2914" s="594" t="s">
        <v>205</v>
      </c>
      <c r="E2914" s="623" t="s">
        <v>5</v>
      </c>
      <c r="F2914" s="624" t="s">
        <v>253</v>
      </c>
      <c r="H2914" s="625">
        <v>20.85</v>
      </c>
      <c r="L2914" s="621"/>
      <c r="M2914" s="626"/>
      <c r="N2914" s="627"/>
      <c r="O2914" s="627"/>
      <c r="P2914" s="627"/>
      <c r="Q2914" s="627"/>
      <c r="R2914" s="627"/>
      <c r="S2914" s="627"/>
      <c r="T2914" s="628"/>
      <c r="AT2914" s="623" t="s">
        <v>205</v>
      </c>
      <c r="AU2914" s="623" t="s">
        <v>89</v>
      </c>
      <c r="AV2914" s="622" t="s">
        <v>114</v>
      </c>
      <c r="AW2914" s="622" t="s">
        <v>43</v>
      </c>
      <c r="AX2914" s="622" t="s">
        <v>82</v>
      </c>
      <c r="AY2914" s="623" t="s">
        <v>197</v>
      </c>
    </row>
    <row r="2915" spans="2:65" s="599" customFormat="1">
      <c r="B2915" s="598"/>
      <c r="D2915" s="594" t="s">
        <v>205</v>
      </c>
      <c r="E2915" s="600" t="s">
        <v>5</v>
      </c>
      <c r="F2915" s="601" t="s">
        <v>446</v>
      </c>
      <c r="H2915" s="600" t="s">
        <v>5</v>
      </c>
      <c r="L2915" s="598"/>
      <c r="M2915" s="602"/>
      <c r="N2915" s="603"/>
      <c r="O2915" s="603"/>
      <c r="P2915" s="603"/>
      <c r="Q2915" s="603"/>
      <c r="R2915" s="603"/>
      <c r="S2915" s="603"/>
      <c r="T2915" s="604"/>
      <c r="AT2915" s="600" t="s">
        <v>205</v>
      </c>
      <c r="AU2915" s="600" t="s">
        <v>89</v>
      </c>
      <c r="AV2915" s="599" t="s">
        <v>11</v>
      </c>
      <c r="AW2915" s="599" t="s">
        <v>43</v>
      </c>
      <c r="AX2915" s="599" t="s">
        <v>82</v>
      </c>
      <c r="AY2915" s="600" t="s">
        <v>197</v>
      </c>
    </row>
    <row r="2916" spans="2:65" s="606" customFormat="1">
      <c r="B2916" s="605"/>
      <c r="D2916" s="594" t="s">
        <v>205</v>
      </c>
      <c r="E2916" s="607" t="s">
        <v>5</v>
      </c>
      <c r="F2916" s="608" t="s">
        <v>3785</v>
      </c>
      <c r="H2916" s="609">
        <v>23.111999999999998</v>
      </c>
      <c r="L2916" s="605"/>
      <c r="M2916" s="610"/>
      <c r="N2916" s="611"/>
      <c r="O2916" s="611"/>
      <c r="P2916" s="611"/>
      <c r="Q2916" s="611"/>
      <c r="R2916" s="611"/>
      <c r="S2916" s="611"/>
      <c r="T2916" s="612"/>
      <c r="AT2916" s="607" t="s">
        <v>205</v>
      </c>
      <c r="AU2916" s="607" t="s">
        <v>89</v>
      </c>
      <c r="AV2916" s="606" t="s">
        <v>89</v>
      </c>
      <c r="AW2916" s="606" t="s">
        <v>43</v>
      </c>
      <c r="AX2916" s="606" t="s">
        <v>82</v>
      </c>
      <c r="AY2916" s="607" t="s">
        <v>197</v>
      </c>
    </row>
    <row r="2917" spans="2:65" s="622" customFormat="1">
      <c r="B2917" s="621"/>
      <c r="D2917" s="594" t="s">
        <v>205</v>
      </c>
      <c r="E2917" s="623" t="s">
        <v>5</v>
      </c>
      <c r="F2917" s="624" t="s">
        <v>449</v>
      </c>
      <c r="H2917" s="625">
        <v>23.111999999999998</v>
      </c>
      <c r="L2917" s="621"/>
      <c r="M2917" s="626"/>
      <c r="N2917" s="627"/>
      <c r="O2917" s="627"/>
      <c r="P2917" s="627"/>
      <c r="Q2917" s="627"/>
      <c r="R2917" s="627"/>
      <c r="S2917" s="627"/>
      <c r="T2917" s="628"/>
      <c r="AT2917" s="623" t="s">
        <v>205</v>
      </c>
      <c r="AU2917" s="623" t="s">
        <v>89</v>
      </c>
      <c r="AV2917" s="622" t="s">
        <v>114</v>
      </c>
      <c r="AW2917" s="622" t="s">
        <v>43</v>
      </c>
      <c r="AX2917" s="622" t="s">
        <v>82</v>
      </c>
      <c r="AY2917" s="623" t="s">
        <v>197</v>
      </c>
    </row>
    <row r="2918" spans="2:65" s="614" customFormat="1">
      <c r="B2918" s="613"/>
      <c r="D2918" s="594" t="s">
        <v>205</v>
      </c>
      <c r="E2918" s="615" t="s">
        <v>5</v>
      </c>
      <c r="F2918" s="616" t="s">
        <v>210</v>
      </c>
      <c r="H2918" s="617">
        <v>140.559</v>
      </c>
      <c r="L2918" s="613"/>
      <c r="M2918" s="618"/>
      <c r="N2918" s="619"/>
      <c r="O2918" s="619"/>
      <c r="P2918" s="619"/>
      <c r="Q2918" s="619"/>
      <c r="R2918" s="619"/>
      <c r="S2918" s="619"/>
      <c r="T2918" s="620"/>
      <c r="AT2918" s="615" t="s">
        <v>205</v>
      </c>
      <c r="AU2918" s="615" t="s">
        <v>89</v>
      </c>
      <c r="AV2918" s="614" t="s">
        <v>129</v>
      </c>
      <c r="AW2918" s="614" t="s">
        <v>43</v>
      </c>
      <c r="AX2918" s="614" t="s">
        <v>11</v>
      </c>
      <c r="AY2918" s="615" t="s">
        <v>197</v>
      </c>
    </row>
    <row r="2919" spans="2:65" s="492" customFormat="1" ht="38.25" customHeight="1">
      <c r="B2919" s="493"/>
      <c r="C2919" s="572" t="s">
        <v>3786</v>
      </c>
      <c r="D2919" s="572" t="s">
        <v>199</v>
      </c>
      <c r="E2919" s="573" t="s">
        <v>3787</v>
      </c>
      <c r="F2919" s="574" t="s">
        <v>3788</v>
      </c>
      <c r="G2919" s="575" t="s">
        <v>290</v>
      </c>
      <c r="H2919" s="576">
        <v>750.24900000000002</v>
      </c>
      <c r="I2919" s="7"/>
      <c r="J2919" s="577">
        <f>ROUND(I2919*H2919,0)</f>
        <v>0</v>
      </c>
      <c r="K2919" s="574" t="s">
        <v>203</v>
      </c>
      <c r="L2919" s="493"/>
      <c r="M2919" s="578" t="s">
        <v>5</v>
      </c>
      <c r="N2919" s="579" t="s">
        <v>53</v>
      </c>
      <c r="O2919" s="494"/>
      <c r="P2919" s="580">
        <f>O2919*H2919</f>
        <v>0</v>
      </c>
      <c r="Q2919" s="580">
        <v>2.75E-2</v>
      </c>
      <c r="R2919" s="580">
        <f>Q2919*H2919</f>
        <v>20.631847499999999</v>
      </c>
      <c r="S2919" s="580">
        <v>0</v>
      </c>
      <c r="T2919" s="581">
        <f>S2919*H2919</f>
        <v>0</v>
      </c>
      <c r="AR2919" s="482" t="s">
        <v>374</v>
      </c>
      <c r="AT2919" s="482" t="s">
        <v>199</v>
      </c>
      <c r="AU2919" s="482" t="s">
        <v>89</v>
      </c>
      <c r="AY2919" s="482" t="s">
        <v>197</v>
      </c>
      <c r="BE2919" s="582">
        <f>IF(N2919="základní",J2919,0)</f>
        <v>0</v>
      </c>
      <c r="BF2919" s="582">
        <f>IF(N2919="snížená",J2919,0)</f>
        <v>0</v>
      </c>
      <c r="BG2919" s="582">
        <f>IF(N2919="zákl. přenesená",J2919,0)</f>
        <v>0</v>
      </c>
      <c r="BH2919" s="582">
        <f>IF(N2919="sníž. přenesená",J2919,0)</f>
        <v>0</v>
      </c>
      <c r="BI2919" s="582">
        <f>IF(N2919="nulová",J2919,0)</f>
        <v>0</v>
      </c>
      <c r="BJ2919" s="482" t="s">
        <v>11</v>
      </c>
      <c r="BK2919" s="582">
        <f>ROUND(I2919*H2919,0)</f>
        <v>0</v>
      </c>
      <c r="BL2919" s="482" t="s">
        <v>374</v>
      </c>
      <c r="BM2919" s="482" t="s">
        <v>3789</v>
      </c>
    </row>
    <row r="2920" spans="2:65" s="599" customFormat="1">
      <c r="B2920" s="598"/>
      <c r="D2920" s="594" t="s">
        <v>205</v>
      </c>
      <c r="E2920" s="600" t="s">
        <v>5</v>
      </c>
      <c r="F2920" s="601" t="s">
        <v>223</v>
      </c>
      <c r="H2920" s="600" t="s">
        <v>5</v>
      </c>
      <c r="L2920" s="598"/>
      <c r="M2920" s="602"/>
      <c r="N2920" s="603"/>
      <c r="O2920" s="603"/>
      <c r="P2920" s="603"/>
      <c r="Q2920" s="603"/>
      <c r="R2920" s="603"/>
      <c r="S2920" s="603"/>
      <c r="T2920" s="604"/>
      <c r="AT2920" s="600" t="s">
        <v>205</v>
      </c>
      <c r="AU2920" s="600" t="s">
        <v>89</v>
      </c>
      <c r="AV2920" s="599" t="s">
        <v>11</v>
      </c>
      <c r="AW2920" s="599" t="s">
        <v>43</v>
      </c>
      <c r="AX2920" s="599" t="s">
        <v>82</v>
      </c>
      <c r="AY2920" s="600" t="s">
        <v>197</v>
      </c>
    </row>
    <row r="2921" spans="2:65" s="606" customFormat="1">
      <c r="B2921" s="605"/>
      <c r="D2921" s="594" t="s">
        <v>205</v>
      </c>
      <c r="E2921" s="607" t="s">
        <v>5</v>
      </c>
      <c r="F2921" s="608" t="s">
        <v>3790</v>
      </c>
      <c r="H2921" s="609">
        <v>98.55</v>
      </c>
      <c r="L2921" s="605"/>
      <c r="M2921" s="610"/>
      <c r="N2921" s="611"/>
      <c r="O2921" s="611"/>
      <c r="P2921" s="611"/>
      <c r="Q2921" s="611"/>
      <c r="R2921" s="611"/>
      <c r="S2921" s="611"/>
      <c r="T2921" s="612"/>
      <c r="AT2921" s="607" t="s">
        <v>205</v>
      </c>
      <c r="AU2921" s="607" t="s">
        <v>89</v>
      </c>
      <c r="AV2921" s="606" t="s">
        <v>89</v>
      </c>
      <c r="AW2921" s="606" t="s">
        <v>43</v>
      </c>
      <c r="AX2921" s="606" t="s">
        <v>82</v>
      </c>
      <c r="AY2921" s="607" t="s">
        <v>197</v>
      </c>
    </row>
    <row r="2922" spans="2:65" s="599" customFormat="1">
      <c r="B2922" s="598"/>
      <c r="D2922" s="594" t="s">
        <v>205</v>
      </c>
      <c r="E2922" s="600" t="s">
        <v>5</v>
      </c>
      <c r="F2922" s="601" t="s">
        <v>784</v>
      </c>
      <c r="H2922" s="600" t="s">
        <v>5</v>
      </c>
      <c r="L2922" s="598"/>
      <c r="M2922" s="602"/>
      <c r="N2922" s="603"/>
      <c r="O2922" s="603"/>
      <c r="P2922" s="603"/>
      <c r="Q2922" s="603"/>
      <c r="R2922" s="603"/>
      <c r="S2922" s="603"/>
      <c r="T2922" s="604"/>
      <c r="AT2922" s="600" t="s">
        <v>205</v>
      </c>
      <c r="AU2922" s="600" t="s">
        <v>89</v>
      </c>
      <c r="AV2922" s="599" t="s">
        <v>11</v>
      </c>
      <c r="AW2922" s="599" t="s">
        <v>43</v>
      </c>
      <c r="AX2922" s="599" t="s">
        <v>82</v>
      </c>
      <c r="AY2922" s="600" t="s">
        <v>197</v>
      </c>
    </row>
    <row r="2923" spans="2:65" s="606" customFormat="1">
      <c r="B2923" s="605"/>
      <c r="D2923" s="594" t="s">
        <v>205</v>
      </c>
      <c r="E2923" s="607" t="s">
        <v>5</v>
      </c>
      <c r="F2923" s="608" t="s">
        <v>3791</v>
      </c>
      <c r="H2923" s="609">
        <v>-6.3040000000000003</v>
      </c>
      <c r="L2923" s="605"/>
      <c r="M2923" s="610"/>
      <c r="N2923" s="611"/>
      <c r="O2923" s="611"/>
      <c r="P2923" s="611"/>
      <c r="Q2923" s="611"/>
      <c r="R2923" s="611"/>
      <c r="S2923" s="611"/>
      <c r="T2923" s="612"/>
      <c r="AT2923" s="607" t="s">
        <v>205</v>
      </c>
      <c r="AU2923" s="607" t="s">
        <v>89</v>
      </c>
      <c r="AV2923" s="606" t="s">
        <v>89</v>
      </c>
      <c r="AW2923" s="606" t="s">
        <v>43</v>
      </c>
      <c r="AX2923" s="606" t="s">
        <v>82</v>
      </c>
      <c r="AY2923" s="607" t="s">
        <v>197</v>
      </c>
    </row>
    <row r="2924" spans="2:65" s="606" customFormat="1">
      <c r="B2924" s="605"/>
      <c r="D2924" s="594" t="s">
        <v>205</v>
      </c>
      <c r="E2924" s="607" t="s">
        <v>5</v>
      </c>
      <c r="F2924" s="608" t="s">
        <v>2416</v>
      </c>
      <c r="H2924" s="609">
        <v>-1.7729999999999999</v>
      </c>
      <c r="L2924" s="605"/>
      <c r="M2924" s="610"/>
      <c r="N2924" s="611"/>
      <c r="O2924" s="611"/>
      <c r="P2924" s="611"/>
      <c r="Q2924" s="611"/>
      <c r="R2924" s="611"/>
      <c r="S2924" s="611"/>
      <c r="T2924" s="612"/>
      <c r="AT2924" s="607" t="s">
        <v>205</v>
      </c>
      <c r="AU2924" s="607" t="s">
        <v>89</v>
      </c>
      <c r="AV2924" s="606" t="s">
        <v>89</v>
      </c>
      <c r="AW2924" s="606" t="s">
        <v>43</v>
      </c>
      <c r="AX2924" s="606" t="s">
        <v>82</v>
      </c>
      <c r="AY2924" s="607" t="s">
        <v>197</v>
      </c>
    </row>
    <row r="2925" spans="2:65" s="606" customFormat="1">
      <c r="B2925" s="605"/>
      <c r="D2925" s="594" t="s">
        <v>205</v>
      </c>
      <c r="E2925" s="607" t="s">
        <v>5</v>
      </c>
      <c r="F2925" s="608" t="s">
        <v>3792</v>
      </c>
      <c r="H2925" s="609">
        <v>-12.6</v>
      </c>
      <c r="L2925" s="605"/>
      <c r="M2925" s="610"/>
      <c r="N2925" s="611"/>
      <c r="O2925" s="611"/>
      <c r="P2925" s="611"/>
      <c r="Q2925" s="611"/>
      <c r="R2925" s="611"/>
      <c r="S2925" s="611"/>
      <c r="T2925" s="612"/>
      <c r="AT2925" s="607" t="s">
        <v>205</v>
      </c>
      <c r="AU2925" s="607" t="s">
        <v>89</v>
      </c>
      <c r="AV2925" s="606" t="s">
        <v>89</v>
      </c>
      <c r="AW2925" s="606" t="s">
        <v>43</v>
      </c>
      <c r="AX2925" s="606" t="s">
        <v>82</v>
      </c>
      <c r="AY2925" s="607" t="s">
        <v>197</v>
      </c>
    </row>
    <row r="2926" spans="2:65" s="622" customFormat="1">
      <c r="B2926" s="621"/>
      <c r="D2926" s="594" t="s">
        <v>205</v>
      </c>
      <c r="E2926" s="623" t="s">
        <v>5</v>
      </c>
      <c r="F2926" s="624" t="s">
        <v>237</v>
      </c>
      <c r="H2926" s="625">
        <v>77.873000000000005</v>
      </c>
      <c r="L2926" s="621"/>
      <c r="M2926" s="626"/>
      <c r="N2926" s="627"/>
      <c r="O2926" s="627"/>
      <c r="P2926" s="627"/>
      <c r="Q2926" s="627"/>
      <c r="R2926" s="627"/>
      <c r="S2926" s="627"/>
      <c r="T2926" s="628"/>
      <c r="AT2926" s="623" t="s">
        <v>205</v>
      </c>
      <c r="AU2926" s="623" t="s">
        <v>89</v>
      </c>
      <c r="AV2926" s="622" t="s">
        <v>114</v>
      </c>
      <c r="AW2926" s="622" t="s">
        <v>43</v>
      </c>
      <c r="AX2926" s="622" t="s">
        <v>82</v>
      </c>
      <c r="AY2926" s="623" t="s">
        <v>197</v>
      </c>
    </row>
    <row r="2927" spans="2:65" s="599" customFormat="1">
      <c r="B2927" s="598"/>
      <c r="D2927" s="594" t="s">
        <v>205</v>
      </c>
      <c r="E2927" s="600" t="s">
        <v>5</v>
      </c>
      <c r="F2927" s="601" t="s">
        <v>238</v>
      </c>
      <c r="H2927" s="600" t="s">
        <v>5</v>
      </c>
      <c r="L2927" s="598"/>
      <c r="M2927" s="602"/>
      <c r="N2927" s="603"/>
      <c r="O2927" s="603"/>
      <c r="P2927" s="603"/>
      <c r="Q2927" s="603"/>
      <c r="R2927" s="603"/>
      <c r="S2927" s="603"/>
      <c r="T2927" s="604"/>
      <c r="AT2927" s="600" t="s">
        <v>205</v>
      </c>
      <c r="AU2927" s="600" t="s">
        <v>89</v>
      </c>
      <c r="AV2927" s="599" t="s">
        <v>11</v>
      </c>
      <c r="AW2927" s="599" t="s">
        <v>43</v>
      </c>
      <c r="AX2927" s="599" t="s">
        <v>82</v>
      </c>
      <c r="AY2927" s="600" t="s">
        <v>197</v>
      </c>
    </row>
    <row r="2928" spans="2:65" s="606" customFormat="1" ht="27">
      <c r="B2928" s="605"/>
      <c r="D2928" s="594" t="s">
        <v>205</v>
      </c>
      <c r="E2928" s="607" t="s">
        <v>5</v>
      </c>
      <c r="F2928" s="608" t="s">
        <v>3793</v>
      </c>
      <c r="H2928" s="609">
        <v>208.77500000000001</v>
      </c>
      <c r="L2928" s="605"/>
      <c r="M2928" s="610"/>
      <c r="N2928" s="611"/>
      <c r="O2928" s="611"/>
      <c r="P2928" s="611"/>
      <c r="Q2928" s="611"/>
      <c r="R2928" s="611"/>
      <c r="S2928" s="611"/>
      <c r="T2928" s="612"/>
      <c r="AT2928" s="607" t="s">
        <v>205</v>
      </c>
      <c r="AU2928" s="607" t="s">
        <v>89</v>
      </c>
      <c r="AV2928" s="606" t="s">
        <v>89</v>
      </c>
      <c r="AW2928" s="606" t="s">
        <v>43</v>
      </c>
      <c r="AX2928" s="606" t="s">
        <v>82</v>
      </c>
      <c r="AY2928" s="607" t="s">
        <v>197</v>
      </c>
    </row>
    <row r="2929" spans="2:51" s="599" customFormat="1">
      <c r="B2929" s="598"/>
      <c r="D2929" s="594" t="s">
        <v>205</v>
      </c>
      <c r="E2929" s="600" t="s">
        <v>5</v>
      </c>
      <c r="F2929" s="601" t="s">
        <v>784</v>
      </c>
      <c r="H2929" s="600" t="s">
        <v>5</v>
      </c>
      <c r="L2929" s="598"/>
      <c r="M2929" s="602"/>
      <c r="N2929" s="603"/>
      <c r="O2929" s="603"/>
      <c r="P2929" s="603"/>
      <c r="Q2929" s="603"/>
      <c r="R2929" s="603"/>
      <c r="S2929" s="603"/>
      <c r="T2929" s="604"/>
      <c r="AT2929" s="600" t="s">
        <v>205</v>
      </c>
      <c r="AU2929" s="600" t="s">
        <v>89</v>
      </c>
      <c r="AV2929" s="599" t="s">
        <v>11</v>
      </c>
      <c r="AW2929" s="599" t="s">
        <v>43</v>
      </c>
      <c r="AX2929" s="599" t="s">
        <v>82</v>
      </c>
      <c r="AY2929" s="600" t="s">
        <v>197</v>
      </c>
    </row>
    <row r="2930" spans="2:51" s="606" customFormat="1">
      <c r="B2930" s="605"/>
      <c r="D2930" s="594" t="s">
        <v>205</v>
      </c>
      <c r="E2930" s="607" t="s">
        <v>5</v>
      </c>
      <c r="F2930" s="608" t="s">
        <v>2441</v>
      </c>
      <c r="H2930" s="609">
        <v>-7.88</v>
      </c>
      <c r="L2930" s="605"/>
      <c r="M2930" s="610"/>
      <c r="N2930" s="611"/>
      <c r="O2930" s="611"/>
      <c r="P2930" s="611"/>
      <c r="Q2930" s="611"/>
      <c r="R2930" s="611"/>
      <c r="S2930" s="611"/>
      <c r="T2930" s="612"/>
      <c r="AT2930" s="607" t="s">
        <v>205</v>
      </c>
      <c r="AU2930" s="607" t="s">
        <v>89</v>
      </c>
      <c r="AV2930" s="606" t="s">
        <v>89</v>
      </c>
      <c r="AW2930" s="606" t="s">
        <v>43</v>
      </c>
      <c r="AX2930" s="606" t="s">
        <v>82</v>
      </c>
      <c r="AY2930" s="607" t="s">
        <v>197</v>
      </c>
    </row>
    <row r="2931" spans="2:51" s="606" customFormat="1">
      <c r="B2931" s="605"/>
      <c r="D2931" s="594" t="s">
        <v>205</v>
      </c>
      <c r="E2931" s="607" t="s">
        <v>5</v>
      </c>
      <c r="F2931" s="608" t="s">
        <v>3794</v>
      </c>
      <c r="H2931" s="609">
        <v>-8.8650000000000002</v>
      </c>
      <c r="L2931" s="605"/>
      <c r="M2931" s="610"/>
      <c r="N2931" s="611"/>
      <c r="O2931" s="611"/>
      <c r="P2931" s="611"/>
      <c r="Q2931" s="611"/>
      <c r="R2931" s="611"/>
      <c r="S2931" s="611"/>
      <c r="T2931" s="612"/>
      <c r="AT2931" s="607" t="s">
        <v>205</v>
      </c>
      <c r="AU2931" s="607" t="s">
        <v>89</v>
      </c>
      <c r="AV2931" s="606" t="s">
        <v>89</v>
      </c>
      <c r="AW2931" s="606" t="s">
        <v>43</v>
      </c>
      <c r="AX2931" s="606" t="s">
        <v>82</v>
      </c>
      <c r="AY2931" s="607" t="s">
        <v>197</v>
      </c>
    </row>
    <row r="2932" spans="2:51" s="606" customFormat="1">
      <c r="B2932" s="605"/>
      <c r="D2932" s="594" t="s">
        <v>205</v>
      </c>
      <c r="E2932" s="607" t="s">
        <v>5</v>
      </c>
      <c r="F2932" s="608" t="s">
        <v>3795</v>
      </c>
      <c r="H2932" s="609">
        <v>-27.72</v>
      </c>
      <c r="L2932" s="605"/>
      <c r="M2932" s="610"/>
      <c r="N2932" s="611"/>
      <c r="O2932" s="611"/>
      <c r="P2932" s="611"/>
      <c r="Q2932" s="611"/>
      <c r="R2932" s="611"/>
      <c r="S2932" s="611"/>
      <c r="T2932" s="612"/>
      <c r="AT2932" s="607" t="s">
        <v>205</v>
      </c>
      <c r="AU2932" s="607" t="s">
        <v>89</v>
      </c>
      <c r="AV2932" s="606" t="s">
        <v>89</v>
      </c>
      <c r="AW2932" s="606" t="s">
        <v>43</v>
      </c>
      <c r="AX2932" s="606" t="s">
        <v>82</v>
      </c>
      <c r="AY2932" s="607" t="s">
        <v>197</v>
      </c>
    </row>
    <row r="2933" spans="2:51" s="622" customFormat="1">
      <c r="B2933" s="621"/>
      <c r="D2933" s="594" t="s">
        <v>205</v>
      </c>
      <c r="E2933" s="623" t="s">
        <v>5</v>
      </c>
      <c r="F2933" s="624" t="s">
        <v>243</v>
      </c>
      <c r="H2933" s="625">
        <v>164.31</v>
      </c>
      <c r="L2933" s="621"/>
      <c r="M2933" s="626"/>
      <c r="N2933" s="627"/>
      <c r="O2933" s="627"/>
      <c r="P2933" s="627"/>
      <c r="Q2933" s="627"/>
      <c r="R2933" s="627"/>
      <c r="S2933" s="627"/>
      <c r="T2933" s="628"/>
      <c r="AT2933" s="623" t="s">
        <v>205</v>
      </c>
      <c r="AU2933" s="623" t="s">
        <v>89</v>
      </c>
      <c r="AV2933" s="622" t="s">
        <v>114</v>
      </c>
      <c r="AW2933" s="622" t="s">
        <v>43</v>
      </c>
      <c r="AX2933" s="622" t="s">
        <v>82</v>
      </c>
      <c r="AY2933" s="623" t="s">
        <v>197</v>
      </c>
    </row>
    <row r="2934" spans="2:51" s="599" customFormat="1">
      <c r="B2934" s="598"/>
      <c r="D2934" s="594" t="s">
        <v>205</v>
      </c>
      <c r="E2934" s="600" t="s">
        <v>5</v>
      </c>
      <c r="F2934" s="601" t="s">
        <v>244</v>
      </c>
      <c r="H2934" s="600" t="s">
        <v>5</v>
      </c>
      <c r="L2934" s="598"/>
      <c r="M2934" s="602"/>
      <c r="N2934" s="603"/>
      <c r="O2934" s="603"/>
      <c r="P2934" s="603"/>
      <c r="Q2934" s="603"/>
      <c r="R2934" s="603"/>
      <c r="S2934" s="603"/>
      <c r="T2934" s="604"/>
      <c r="AT2934" s="600" t="s">
        <v>205</v>
      </c>
      <c r="AU2934" s="600" t="s">
        <v>89</v>
      </c>
      <c r="AV2934" s="599" t="s">
        <v>11</v>
      </c>
      <c r="AW2934" s="599" t="s">
        <v>43</v>
      </c>
      <c r="AX2934" s="599" t="s">
        <v>82</v>
      </c>
      <c r="AY2934" s="600" t="s">
        <v>197</v>
      </c>
    </row>
    <row r="2935" spans="2:51" s="606" customFormat="1" ht="27">
      <c r="B2935" s="605"/>
      <c r="D2935" s="594" t="s">
        <v>205</v>
      </c>
      <c r="E2935" s="607" t="s">
        <v>5</v>
      </c>
      <c r="F2935" s="608" t="s">
        <v>3793</v>
      </c>
      <c r="H2935" s="609">
        <v>208.77500000000001</v>
      </c>
      <c r="L2935" s="605"/>
      <c r="M2935" s="610"/>
      <c r="N2935" s="611"/>
      <c r="O2935" s="611"/>
      <c r="P2935" s="611"/>
      <c r="Q2935" s="611"/>
      <c r="R2935" s="611"/>
      <c r="S2935" s="611"/>
      <c r="T2935" s="612"/>
      <c r="AT2935" s="607" t="s">
        <v>205</v>
      </c>
      <c r="AU2935" s="607" t="s">
        <v>89</v>
      </c>
      <c r="AV2935" s="606" t="s">
        <v>89</v>
      </c>
      <c r="AW2935" s="606" t="s">
        <v>43</v>
      </c>
      <c r="AX2935" s="606" t="s">
        <v>82</v>
      </c>
      <c r="AY2935" s="607" t="s">
        <v>197</v>
      </c>
    </row>
    <row r="2936" spans="2:51" s="599" customFormat="1">
      <c r="B2936" s="598"/>
      <c r="D2936" s="594" t="s">
        <v>205</v>
      </c>
      <c r="E2936" s="600" t="s">
        <v>5</v>
      </c>
      <c r="F2936" s="601" t="s">
        <v>784</v>
      </c>
      <c r="H2936" s="600" t="s">
        <v>5</v>
      </c>
      <c r="L2936" s="598"/>
      <c r="M2936" s="602"/>
      <c r="N2936" s="603"/>
      <c r="O2936" s="603"/>
      <c r="P2936" s="603"/>
      <c r="Q2936" s="603"/>
      <c r="R2936" s="603"/>
      <c r="S2936" s="603"/>
      <c r="T2936" s="604"/>
      <c r="AT2936" s="600" t="s">
        <v>205</v>
      </c>
      <c r="AU2936" s="600" t="s">
        <v>89</v>
      </c>
      <c r="AV2936" s="599" t="s">
        <v>11</v>
      </c>
      <c r="AW2936" s="599" t="s">
        <v>43</v>
      </c>
      <c r="AX2936" s="599" t="s">
        <v>82</v>
      </c>
      <c r="AY2936" s="600" t="s">
        <v>197</v>
      </c>
    </row>
    <row r="2937" spans="2:51" s="606" customFormat="1">
      <c r="B2937" s="605"/>
      <c r="D2937" s="594" t="s">
        <v>205</v>
      </c>
      <c r="E2937" s="607" t="s">
        <v>5</v>
      </c>
      <c r="F2937" s="608" t="s">
        <v>2441</v>
      </c>
      <c r="H2937" s="609">
        <v>-7.88</v>
      </c>
      <c r="L2937" s="605"/>
      <c r="M2937" s="610"/>
      <c r="N2937" s="611"/>
      <c r="O2937" s="611"/>
      <c r="P2937" s="611"/>
      <c r="Q2937" s="611"/>
      <c r="R2937" s="611"/>
      <c r="S2937" s="611"/>
      <c r="T2937" s="612"/>
      <c r="AT2937" s="607" t="s">
        <v>205</v>
      </c>
      <c r="AU2937" s="607" t="s">
        <v>89</v>
      </c>
      <c r="AV2937" s="606" t="s">
        <v>89</v>
      </c>
      <c r="AW2937" s="606" t="s">
        <v>43</v>
      </c>
      <c r="AX2937" s="606" t="s">
        <v>82</v>
      </c>
      <c r="AY2937" s="607" t="s">
        <v>197</v>
      </c>
    </row>
    <row r="2938" spans="2:51" s="606" customFormat="1">
      <c r="B2938" s="605"/>
      <c r="D2938" s="594" t="s">
        <v>205</v>
      </c>
      <c r="E2938" s="607" t="s">
        <v>5</v>
      </c>
      <c r="F2938" s="608" t="s">
        <v>3794</v>
      </c>
      <c r="H2938" s="609">
        <v>-8.8650000000000002</v>
      </c>
      <c r="L2938" s="605"/>
      <c r="M2938" s="610"/>
      <c r="N2938" s="611"/>
      <c r="O2938" s="611"/>
      <c r="P2938" s="611"/>
      <c r="Q2938" s="611"/>
      <c r="R2938" s="611"/>
      <c r="S2938" s="611"/>
      <c r="T2938" s="612"/>
      <c r="AT2938" s="607" t="s">
        <v>205</v>
      </c>
      <c r="AU2938" s="607" t="s">
        <v>89</v>
      </c>
      <c r="AV2938" s="606" t="s">
        <v>89</v>
      </c>
      <c r="AW2938" s="606" t="s">
        <v>43</v>
      </c>
      <c r="AX2938" s="606" t="s">
        <v>82</v>
      </c>
      <c r="AY2938" s="607" t="s">
        <v>197</v>
      </c>
    </row>
    <row r="2939" spans="2:51" s="606" customFormat="1">
      <c r="B2939" s="605"/>
      <c r="D2939" s="594" t="s">
        <v>205</v>
      </c>
      <c r="E2939" s="607" t="s">
        <v>5</v>
      </c>
      <c r="F2939" s="608" t="s">
        <v>3795</v>
      </c>
      <c r="H2939" s="609">
        <v>-27.72</v>
      </c>
      <c r="L2939" s="605"/>
      <c r="M2939" s="610"/>
      <c r="N2939" s="611"/>
      <c r="O2939" s="611"/>
      <c r="P2939" s="611"/>
      <c r="Q2939" s="611"/>
      <c r="R2939" s="611"/>
      <c r="S2939" s="611"/>
      <c r="T2939" s="612"/>
      <c r="AT2939" s="607" t="s">
        <v>205</v>
      </c>
      <c r="AU2939" s="607" t="s">
        <v>89</v>
      </c>
      <c r="AV2939" s="606" t="s">
        <v>89</v>
      </c>
      <c r="AW2939" s="606" t="s">
        <v>43</v>
      </c>
      <c r="AX2939" s="606" t="s">
        <v>82</v>
      </c>
      <c r="AY2939" s="607" t="s">
        <v>197</v>
      </c>
    </row>
    <row r="2940" spans="2:51" s="622" customFormat="1">
      <c r="B2940" s="621"/>
      <c r="D2940" s="594" t="s">
        <v>205</v>
      </c>
      <c r="E2940" s="623" t="s">
        <v>5</v>
      </c>
      <c r="F2940" s="624" t="s">
        <v>248</v>
      </c>
      <c r="H2940" s="625">
        <v>164.31</v>
      </c>
      <c r="L2940" s="621"/>
      <c r="M2940" s="626"/>
      <c r="N2940" s="627"/>
      <c r="O2940" s="627"/>
      <c r="P2940" s="627"/>
      <c r="Q2940" s="627"/>
      <c r="R2940" s="627"/>
      <c r="S2940" s="627"/>
      <c r="T2940" s="628"/>
      <c r="AT2940" s="623" t="s">
        <v>205</v>
      </c>
      <c r="AU2940" s="623" t="s">
        <v>89</v>
      </c>
      <c r="AV2940" s="622" t="s">
        <v>114</v>
      </c>
      <c r="AW2940" s="622" t="s">
        <v>43</v>
      </c>
      <c r="AX2940" s="622" t="s">
        <v>82</v>
      </c>
      <c r="AY2940" s="623" t="s">
        <v>197</v>
      </c>
    </row>
    <row r="2941" spans="2:51" s="599" customFormat="1">
      <c r="B2941" s="598"/>
      <c r="D2941" s="594" t="s">
        <v>205</v>
      </c>
      <c r="E2941" s="600" t="s">
        <v>5</v>
      </c>
      <c r="F2941" s="601" t="s">
        <v>249</v>
      </c>
      <c r="H2941" s="600" t="s">
        <v>5</v>
      </c>
      <c r="L2941" s="598"/>
      <c r="M2941" s="602"/>
      <c r="N2941" s="603"/>
      <c r="O2941" s="603"/>
      <c r="P2941" s="603"/>
      <c r="Q2941" s="603"/>
      <c r="R2941" s="603"/>
      <c r="S2941" s="603"/>
      <c r="T2941" s="604"/>
      <c r="AT2941" s="600" t="s">
        <v>205</v>
      </c>
      <c r="AU2941" s="600" t="s">
        <v>89</v>
      </c>
      <c r="AV2941" s="599" t="s">
        <v>11</v>
      </c>
      <c r="AW2941" s="599" t="s">
        <v>43</v>
      </c>
      <c r="AX2941" s="599" t="s">
        <v>82</v>
      </c>
      <c r="AY2941" s="600" t="s">
        <v>197</v>
      </c>
    </row>
    <row r="2942" spans="2:51" s="606" customFormat="1" ht="27">
      <c r="B2942" s="605"/>
      <c r="D2942" s="594" t="s">
        <v>205</v>
      </c>
      <c r="E2942" s="607" t="s">
        <v>5</v>
      </c>
      <c r="F2942" s="608" t="s">
        <v>3793</v>
      </c>
      <c r="H2942" s="609">
        <v>208.77500000000001</v>
      </c>
      <c r="L2942" s="605"/>
      <c r="M2942" s="610"/>
      <c r="N2942" s="611"/>
      <c r="O2942" s="611"/>
      <c r="P2942" s="611"/>
      <c r="Q2942" s="611"/>
      <c r="R2942" s="611"/>
      <c r="S2942" s="611"/>
      <c r="T2942" s="612"/>
      <c r="AT2942" s="607" t="s">
        <v>205</v>
      </c>
      <c r="AU2942" s="607" t="s">
        <v>89</v>
      </c>
      <c r="AV2942" s="606" t="s">
        <v>89</v>
      </c>
      <c r="AW2942" s="606" t="s">
        <v>43</v>
      </c>
      <c r="AX2942" s="606" t="s">
        <v>82</v>
      </c>
      <c r="AY2942" s="607" t="s">
        <v>197</v>
      </c>
    </row>
    <row r="2943" spans="2:51" s="599" customFormat="1">
      <c r="B2943" s="598"/>
      <c r="D2943" s="594" t="s">
        <v>205</v>
      </c>
      <c r="E2943" s="600" t="s">
        <v>5</v>
      </c>
      <c r="F2943" s="601" t="s">
        <v>784</v>
      </c>
      <c r="H2943" s="600" t="s">
        <v>5</v>
      </c>
      <c r="L2943" s="598"/>
      <c r="M2943" s="602"/>
      <c r="N2943" s="603"/>
      <c r="O2943" s="603"/>
      <c r="P2943" s="603"/>
      <c r="Q2943" s="603"/>
      <c r="R2943" s="603"/>
      <c r="S2943" s="603"/>
      <c r="T2943" s="604"/>
      <c r="AT2943" s="600" t="s">
        <v>205</v>
      </c>
      <c r="AU2943" s="600" t="s">
        <v>89</v>
      </c>
      <c r="AV2943" s="599" t="s">
        <v>11</v>
      </c>
      <c r="AW2943" s="599" t="s">
        <v>43</v>
      </c>
      <c r="AX2943" s="599" t="s">
        <v>82</v>
      </c>
      <c r="AY2943" s="600" t="s">
        <v>197</v>
      </c>
    </row>
    <row r="2944" spans="2:51" s="606" customFormat="1">
      <c r="B2944" s="605"/>
      <c r="D2944" s="594" t="s">
        <v>205</v>
      </c>
      <c r="E2944" s="607" t="s">
        <v>5</v>
      </c>
      <c r="F2944" s="608" t="s">
        <v>2441</v>
      </c>
      <c r="H2944" s="609">
        <v>-7.88</v>
      </c>
      <c r="L2944" s="605"/>
      <c r="M2944" s="610"/>
      <c r="N2944" s="611"/>
      <c r="O2944" s="611"/>
      <c r="P2944" s="611"/>
      <c r="Q2944" s="611"/>
      <c r="R2944" s="611"/>
      <c r="S2944" s="611"/>
      <c r="T2944" s="612"/>
      <c r="AT2944" s="607" t="s">
        <v>205</v>
      </c>
      <c r="AU2944" s="607" t="s">
        <v>89</v>
      </c>
      <c r="AV2944" s="606" t="s">
        <v>89</v>
      </c>
      <c r="AW2944" s="606" t="s">
        <v>43</v>
      </c>
      <c r="AX2944" s="606" t="s">
        <v>82</v>
      </c>
      <c r="AY2944" s="607" t="s">
        <v>197</v>
      </c>
    </row>
    <row r="2945" spans="2:65" s="606" customFormat="1">
      <c r="B2945" s="605"/>
      <c r="D2945" s="594" t="s">
        <v>205</v>
      </c>
      <c r="E2945" s="607" t="s">
        <v>5</v>
      </c>
      <c r="F2945" s="608" t="s">
        <v>3794</v>
      </c>
      <c r="H2945" s="609">
        <v>-8.8650000000000002</v>
      </c>
      <c r="L2945" s="605"/>
      <c r="M2945" s="610"/>
      <c r="N2945" s="611"/>
      <c r="O2945" s="611"/>
      <c r="P2945" s="611"/>
      <c r="Q2945" s="611"/>
      <c r="R2945" s="611"/>
      <c r="S2945" s="611"/>
      <c r="T2945" s="612"/>
      <c r="AT2945" s="607" t="s">
        <v>205</v>
      </c>
      <c r="AU2945" s="607" t="s">
        <v>89</v>
      </c>
      <c r="AV2945" s="606" t="s">
        <v>89</v>
      </c>
      <c r="AW2945" s="606" t="s">
        <v>43</v>
      </c>
      <c r="AX2945" s="606" t="s">
        <v>82</v>
      </c>
      <c r="AY2945" s="607" t="s">
        <v>197</v>
      </c>
    </row>
    <row r="2946" spans="2:65" s="606" customFormat="1">
      <c r="B2946" s="605"/>
      <c r="D2946" s="594" t="s">
        <v>205</v>
      </c>
      <c r="E2946" s="607" t="s">
        <v>5</v>
      </c>
      <c r="F2946" s="608" t="s">
        <v>3795</v>
      </c>
      <c r="H2946" s="609">
        <v>-27.72</v>
      </c>
      <c r="L2946" s="605"/>
      <c r="M2946" s="610"/>
      <c r="N2946" s="611"/>
      <c r="O2946" s="611"/>
      <c r="P2946" s="611"/>
      <c r="Q2946" s="611"/>
      <c r="R2946" s="611"/>
      <c r="S2946" s="611"/>
      <c r="T2946" s="612"/>
      <c r="AT2946" s="607" t="s">
        <v>205</v>
      </c>
      <c r="AU2946" s="607" t="s">
        <v>89</v>
      </c>
      <c r="AV2946" s="606" t="s">
        <v>89</v>
      </c>
      <c r="AW2946" s="606" t="s">
        <v>43</v>
      </c>
      <c r="AX2946" s="606" t="s">
        <v>82</v>
      </c>
      <c r="AY2946" s="607" t="s">
        <v>197</v>
      </c>
    </row>
    <row r="2947" spans="2:65" s="622" customFormat="1">
      <c r="B2947" s="621"/>
      <c r="D2947" s="594" t="s">
        <v>205</v>
      </c>
      <c r="E2947" s="623" t="s">
        <v>5</v>
      </c>
      <c r="F2947" s="624" t="s">
        <v>253</v>
      </c>
      <c r="H2947" s="625">
        <v>164.31</v>
      </c>
      <c r="L2947" s="621"/>
      <c r="M2947" s="626"/>
      <c r="N2947" s="627"/>
      <c r="O2947" s="627"/>
      <c r="P2947" s="627"/>
      <c r="Q2947" s="627"/>
      <c r="R2947" s="627"/>
      <c r="S2947" s="627"/>
      <c r="T2947" s="628"/>
      <c r="AT2947" s="623" t="s">
        <v>205</v>
      </c>
      <c r="AU2947" s="623" t="s">
        <v>89</v>
      </c>
      <c r="AV2947" s="622" t="s">
        <v>114</v>
      </c>
      <c r="AW2947" s="622" t="s">
        <v>43</v>
      </c>
      <c r="AX2947" s="622" t="s">
        <v>82</v>
      </c>
      <c r="AY2947" s="623" t="s">
        <v>197</v>
      </c>
    </row>
    <row r="2948" spans="2:65" s="599" customFormat="1">
      <c r="B2948" s="598"/>
      <c r="D2948" s="594" t="s">
        <v>205</v>
      </c>
      <c r="E2948" s="600" t="s">
        <v>5</v>
      </c>
      <c r="F2948" s="601" t="s">
        <v>446</v>
      </c>
      <c r="H2948" s="600" t="s">
        <v>5</v>
      </c>
      <c r="L2948" s="598"/>
      <c r="M2948" s="602"/>
      <c r="N2948" s="603"/>
      <c r="O2948" s="603"/>
      <c r="P2948" s="603"/>
      <c r="Q2948" s="603"/>
      <c r="R2948" s="603"/>
      <c r="S2948" s="603"/>
      <c r="T2948" s="604"/>
      <c r="AT2948" s="600" t="s">
        <v>205</v>
      </c>
      <c r="AU2948" s="600" t="s">
        <v>89</v>
      </c>
      <c r="AV2948" s="599" t="s">
        <v>11</v>
      </c>
      <c r="AW2948" s="599" t="s">
        <v>43</v>
      </c>
      <c r="AX2948" s="599" t="s">
        <v>82</v>
      </c>
      <c r="AY2948" s="600" t="s">
        <v>197</v>
      </c>
    </row>
    <row r="2949" spans="2:65" s="606" customFormat="1">
      <c r="B2949" s="605"/>
      <c r="D2949" s="594" t="s">
        <v>205</v>
      </c>
      <c r="E2949" s="607" t="s">
        <v>5</v>
      </c>
      <c r="F2949" s="608" t="s">
        <v>3796</v>
      </c>
      <c r="H2949" s="609">
        <v>223.911</v>
      </c>
      <c r="L2949" s="605"/>
      <c r="M2949" s="610"/>
      <c r="N2949" s="611"/>
      <c r="O2949" s="611"/>
      <c r="P2949" s="611"/>
      <c r="Q2949" s="611"/>
      <c r="R2949" s="611"/>
      <c r="S2949" s="611"/>
      <c r="T2949" s="612"/>
      <c r="AT2949" s="607" t="s">
        <v>205</v>
      </c>
      <c r="AU2949" s="607" t="s">
        <v>89</v>
      </c>
      <c r="AV2949" s="606" t="s">
        <v>89</v>
      </c>
      <c r="AW2949" s="606" t="s">
        <v>43</v>
      </c>
      <c r="AX2949" s="606" t="s">
        <v>82</v>
      </c>
      <c r="AY2949" s="607" t="s">
        <v>197</v>
      </c>
    </row>
    <row r="2950" spans="2:65" s="599" customFormat="1">
      <c r="B2950" s="598"/>
      <c r="D2950" s="594" t="s">
        <v>205</v>
      </c>
      <c r="E2950" s="600" t="s">
        <v>5</v>
      </c>
      <c r="F2950" s="601" t="s">
        <v>784</v>
      </c>
      <c r="H2950" s="600" t="s">
        <v>5</v>
      </c>
      <c r="L2950" s="598"/>
      <c r="M2950" s="602"/>
      <c r="N2950" s="603"/>
      <c r="O2950" s="603"/>
      <c r="P2950" s="603"/>
      <c r="Q2950" s="603"/>
      <c r="R2950" s="603"/>
      <c r="S2950" s="603"/>
      <c r="T2950" s="604"/>
      <c r="AT2950" s="600" t="s">
        <v>205</v>
      </c>
      <c r="AU2950" s="600" t="s">
        <v>89</v>
      </c>
      <c r="AV2950" s="599" t="s">
        <v>11</v>
      </c>
      <c r="AW2950" s="599" t="s">
        <v>43</v>
      </c>
      <c r="AX2950" s="599" t="s">
        <v>82</v>
      </c>
      <c r="AY2950" s="600" t="s">
        <v>197</v>
      </c>
    </row>
    <row r="2951" spans="2:65" s="606" customFormat="1">
      <c r="B2951" s="605"/>
      <c r="D2951" s="594" t="s">
        <v>205</v>
      </c>
      <c r="E2951" s="607" t="s">
        <v>5</v>
      </c>
      <c r="F2951" s="608" t="s">
        <v>2441</v>
      </c>
      <c r="H2951" s="609">
        <v>-7.88</v>
      </c>
      <c r="L2951" s="605"/>
      <c r="M2951" s="610"/>
      <c r="N2951" s="611"/>
      <c r="O2951" s="611"/>
      <c r="P2951" s="611"/>
      <c r="Q2951" s="611"/>
      <c r="R2951" s="611"/>
      <c r="S2951" s="611"/>
      <c r="T2951" s="612"/>
      <c r="AT2951" s="607" t="s">
        <v>205</v>
      </c>
      <c r="AU2951" s="607" t="s">
        <v>89</v>
      </c>
      <c r="AV2951" s="606" t="s">
        <v>89</v>
      </c>
      <c r="AW2951" s="606" t="s">
        <v>43</v>
      </c>
      <c r="AX2951" s="606" t="s">
        <v>82</v>
      </c>
      <c r="AY2951" s="607" t="s">
        <v>197</v>
      </c>
    </row>
    <row r="2952" spans="2:65" s="606" customFormat="1">
      <c r="B2952" s="605"/>
      <c r="D2952" s="594" t="s">
        <v>205</v>
      </c>
      <c r="E2952" s="607" t="s">
        <v>5</v>
      </c>
      <c r="F2952" s="608" t="s">
        <v>3794</v>
      </c>
      <c r="H2952" s="609">
        <v>-8.8650000000000002</v>
      </c>
      <c r="L2952" s="605"/>
      <c r="M2952" s="610"/>
      <c r="N2952" s="611"/>
      <c r="O2952" s="611"/>
      <c r="P2952" s="611"/>
      <c r="Q2952" s="611"/>
      <c r="R2952" s="611"/>
      <c r="S2952" s="611"/>
      <c r="T2952" s="612"/>
      <c r="AT2952" s="607" t="s">
        <v>205</v>
      </c>
      <c r="AU2952" s="607" t="s">
        <v>89</v>
      </c>
      <c r="AV2952" s="606" t="s">
        <v>89</v>
      </c>
      <c r="AW2952" s="606" t="s">
        <v>43</v>
      </c>
      <c r="AX2952" s="606" t="s">
        <v>82</v>
      </c>
      <c r="AY2952" s="607" t="s">
        <v>197</v>
      </c>
    </row>
    <row r="2953" spans="2:65" s="606" customFormat="1">
      <c r="B2953" s="605"/>
      <c r="D2953" s="594" t="s">
        <v>205</v>
      </c>
      <c r="E2953" s="607" t="s">
        <v>5</v>
      </c>
      <c r="F2953" s="608" t="s">
        <v>3795</v>
      </c>
      <c r="H2953" s="609">
        <v>-27.72</v>
      </c>
      <c r="L2953" s="605"/>
      <c r="M2953" s="610"/>
      <c r="N2953" s="611"/>
      <c r="O2953" s="611"/>
      <c r="P2953" s="611"/>
      <c r="Q2953" s="611"/>
      <c r="R2953" s="611"/>
      <c r="S2953" s="611"/>
      <c r="T2953" s="612"/>
      <c r="AT2953" s="607" t="s">
        <v>205</v>
      </c>
      <c r="AU2953" s="607" t="s">
        <v>89</v>
      </c>
      <c r="AV2953" s="606" t="s">
        <v>89</v>
      </c>
      <c r="AW2953" s="606" t="s">
        <v>43</v>
      </c>
      <c r="AX2953" s="606" t="s">
        <v>82</v>
      </c>
      <c r="AY2953" s="607" t="s">
        <v>197</v>
      </c>
    </row>
    <row r="2954" spans="2:65" s="622" customFormat="1">
      <c r="B2954" s="621"/>
      <c r="D2954" s="594" t="s">
        <v>205</v>
      </c>
      <c r="E2954" s="623" t="s">
        <v>5</v>
      </c>
      <c r="F2954" s="624" t="s">
        <v>449</v>
      </c>
      <c r="H2954" s="625">
        <v>179.446</v>
      </c>
      <c r="L2954" s="621"/>
      <c r="M2954" s="626"/>
      <c r="N2954" s="627"/>
      <c r="O2954" s="627"/>
      <c r="P2954" s="627"/>
      <c r="Q2954" s="627"/>
      <c r="R2954" s="627"/>
      <c r="S2954" s="627"/>
      <c r="T2954" s="628"/>
      <c r="AT2954" s="623" t="s">
        <v>205</v>
      </c>
      <c r="AU2954" s="623" t="s">
        <v>89</v>
      </c>
      <c r="AV2954" s="622" t="s">
        <v>114</v>
      </c>
      <c r="AW2954" s="622" t="s">
        <v>43</v>
      </c>
      <c r="AX2954" s="622" t="s">
        <v>82</v>
      </c>
      <c r="AY2954" s="623" t="s">
        <v>197</v>
      </c>
    </row>
    <row r="2955" spans="2:65" s="614" customFormat="1">
      <c r="B2955" s="613"/>
      <c r="D2955" s="594" t="s">
        <v>205</v>
      </c>
      <c r="E2955" s="615" t="s">
        <v>5</v>
      </c>
      <c r="F2955" s="616" t="s">
        <v>210</v>
      </c>
      <c r="H2955" s="617">
        <v>750.24900000000002</v>
      </c>
      <c r="L2955" s="613"/>
      <c r="M2955" s="618"/>
      <c r="N2955" s="619"/>
      <c r="O2955" s="619"/>
      <c r="P2955" s="619"/>
      <c r="Q2955" s="619"/>
      <c r="R2955" s="619"/>
      <c r="S2955" s="619"/>
      <c r="T2955" s="620"/>
      <c r="AT2955" s="615" t="s">
        <v>205</v>
      </c>
      <c r="AU2955" s="615" t="s">
        <v>89</v>
      </c>
      <c r="AV2955" s="614" t="s">
        <v>129</v>
      </c>
      <c r="AW2955" s="614" t="s">
        <v>43</v>
      </c>
      <c r="AX2955" s="614" t="s">
        <v>11</v>
      </c>
      <c r="AY2955" s="615" t="s">
        <v>197</v>
      </c>
    </row>
    <row r="2956" spans="2:65" s="492" customFormat="1" ht="38.25" customHeight="1">
      <c r="B2956" s="493"/>
      <c r="C2956" s="572" t="s">
        <v>3797</v>
      </c>
      <c r="D2956" s="572" t="s">
        <v>199</v>
      </c>
      <c r="E2956" s="573" t="s">
        <v>3798</v>
      </c>
      <c r="F2956" s="574" t="s">
        <v>3799</v>
      </c>
      <c r="G2956" s="575" t="s">
        <v>290</v>
      </c>
      <c r="H2956" s="576">
        <v>42.533999999999999</v>
      </c>
      <c r="I2956" s="7"/>
      <c r="J2956" s="577">
        <f>ROUND(I2956*H2956,0)</f>
        <v>0</v>
      </c>
      <c r="K2956" s="574" t="s">
        <v>203</v>
      </c>
      <c r="L2956" s="493"/>
      <c r="M2956" s="578" t="s">
        <v>5</v>
      </c>
      <c r="N2956" s="579" t="s">
        <v>53</v>
      </c>
      <c r="O2956" s="494"/>
      <c r="P2956" s="580">
        <f>O2956*H2956</f>
        <v>0</v>
      </c>
      <c r="Q2956" s="580">
        <v>4.6190000000000002E-2</v>
      </c>
      <c r="R2956" s="580">
        <f>Q2956*H2956</f>
        <v>1.9646454600000001</v>
      </c>
      <c r="S2956" s="580">
        <v>0</v>
      </c>
      <c r="T2956" s="581">
        <f>S2956*H2956</f>
        <v>0</v>
      </c>
      <c r="AR2956" s="482" t="s">
        <v>374</v>
      </c>
      <c r="AT2956" s="482" t="s">
        <v>199</v>
      </c>
      <c r="AU2956" s="482" t="s">
        <v>89</v>
      </c>
      <c r="AY2956" s="482" t="s">
        <v>197</v>
      </c>
      <c r="BE2956" s="582">
        <f>IF(N2956="základní",J2956,0)</f>
        <v>0</v>
      </c>
      <c r="BF2956" s="582">
        <f>IF(N2956="snížená",J2956,0)</f>
        <v>0</v>
      </c>
      <c r="BG2956" s="582">
        <f>IF(N2956="zákl. přenesená",J2956,0)</f>
        <v>0</v>
      </c>
      <c r="BH2956" s="582">
        <f>IF(N2956="sníž. přenesená",J2956,0)</f>
        <v>0</v>
      </c>
      <c r="BI2956" s="582">
        <f>IF(N2956="nulová",J2956,0)</f>
        <v>0</v>
      </c>
      <c r="BJ2956" s="482" t="s">
        <v>11</v>
      </c>
      <c r="BK2956" s="582">
        <f>ROUND(I2956*H2956,0)</f>
        <v>0</v>
      </c>
      <c r="BL2956" s="482" t="s">
        <v>374</v>
      </c>
      <c r="BM2956" s="482" t="s">
        <v>3800</v>
      </c>
    </row>
    <row r="2957" spans="2:65" s="599" customFormat="1">
      <c r="B2957" s="598"/>
      <c r="D2957" s="594" t="s">
        <v>205</v>
      </c>
      <c r="E2957" s="600" t="s">
        <v>5</v>
      </c>
      <c r="F2957" s="601" t="s">
        <v>238</v>
      </c>
      <c r="H2957" s="600" t="s">
        <v>5</v>
      </c>
      <c r="L2957" s="598"/>
      <c r="M2957" s="602"/>
      <c r="N2957" s="603"/>
      <c r="O2957" s="603"/>
      <c r="P2957" s="603"/>
      <c r="Q2957" s="603"/>
      <c r="R2957" s="603"/>
      <c r="S2957" s="603"/>
      <c r="T2957" s="604"/>
      <c r="AT2957" s="600" t="s">
        <v>205</v>
      </c>
      <c r="AU2957" s="600" t="s">
        <v>89</v>
      </c>
      <c r="AV2957" s="599" t="s">
        <v>11</v>
      </c>
      <c r="AW2957" s="599" t="s">
        <v>43</v>
      </c>
      <c r="AX2957" s="599" t="s">
        <v>82</v>
      </c>
      <c r="AY2957" s="600" t="s">
        <v>197</v>
      </c>
    </row>
    <row r="2958" spans="2:65" s="606" customFormat="1">
      <c r="B2958" s="605"/>
      <c r="D2958" s="594" t="s">
        <v>205</v>
      </c>
      <c r="E2958" s="607" t="s">
        <v>5</v>
      </c>
      <c r="F2958" s="608" t="s">
        <v>3801</v>
      </c>
      <c r="H2958" s="609">
        <v>10.425000000000001</v>
      </c>
      <c r="L2958" s="605"/>
      <c r="M2958" s="610"/>
      <c r="N2958" s="611"/>
      <c r="O2958" s="611"/>
      <c r="P2958" s="611"/>
      <c r="Q2958" s="611"/>
      <c r="R2958" s="611"/>
      <c r="S2958" s="611"/>
      <c r="T2958" s="612"/>
      <c r="AT2958" s="607" t="s">
        <v>205</v>
      </c>
      <c r="AU2958" s="607" t="s">
        <v>89</v>
      </c>
      <c r="AV2958" s="606" t="s">
        <v>89</v>
      </c>
      <c r="AW2958" s="606" t="s">
        <v>43</v>
      </c>
      <c r="AX2958" s="606" t="s">
        <v>82</v>
      </c>
      <c r="AY2958" s="607" t="s">
        <v>197</v>
      </c>
    </row>
    <row r="2959" spans="2:65" s="622" customFormat="1">
      <c r="B2959" s="621"/>
      <c r="D2959" s="594" t="s">
        <v>205</v>
      </c>
      <c r="E2959" s="623" t="s">
        <v>5</v>
      </c>
      <c r="F2959" s="624" t="s">
        <v>243</v>
      </c>
      <c r="H2959" s="625">
        <v>10.425000000000001</v>
      </c>
      <c r="L2959" s="621"/>
      <c r="M2959" s="626"/>
      <c r="N2959" s="627"/>
      <c r="O2959" s="627"/>
      <c r="P2959" s="627"/>
      <c r="Q2959" s="627"/>
      <c r="R2959" s="627"/>
      <c r="S2959" s="627"/>
      <c r="T2959" s="628"/>
      <c r="AT2959" s="623" t="s">
        <v>205</v>
      </c>
      <c r="AU2959" s="623" t="s">
        <v>89</v>
      </c>
      <c r="AV2959" s="622" t="s">
        <v>114</v>
      </c>
      <c r="AW2959" s="622" t="s">
        <v>43</v>
      </c>
      <c r="AX2959" s="622" t="s">
        <v>82</v>
      </c>
      <c r="AY2959" s="623" t="s">
        <v>197</v>
      </c>
    </row>
    <row r="2960" spans="2:65" s="599" customFormat="1">
      <c r="B2960" s="598"/>
      <c r="D2960" s="594" t="s">
        <v>205</v>
      </c>
      <c r="E2960" s="600" t="s">
        <v>5</v>
      </c>
      <c r="F2960" s="601" t="s">
        <v>244</v>
      </c>
      <c r="H2960" s="600" t="s">
        <v>5</v>
      </c>
      <c r="L2960" s="598"/>
      <c r="M2960" s="602"/>
      <c r="N2960" s="603"/>
      <c r="O2960" s="603"/>
      <c r="P2960" s="603"/>
      <c r="Q2960" s="603"/>
      <c r="R2960" s="603"/>
      <c r="S2960" s="603"/>
      <c r="T2960" s="604"/>
      <c r="AT2960" s="600" t="s">
        <v>205</v>
      </c>
      <c r="AU2960" s="600" t="s">
        <v>89</v>
      </c>
      <c r="AV2960" s="599" t="s">
        <v>11</v>
      </c>
      <c r="AW2960" s="599" t="s">
        <v>43</v>
      </c>
      <c r="AX2960" s="599" t="s">
        <v>82</v>
      </c>
      <c r="AY2960" s="600" t="s">
        <v>197</v>
      </c>
    </row>
    <row r="2961" spans="2:65" s="606" customFormat="1">
      <c r="B2961" s="605"/>
      <c r="D2961" s="594" t="s">
        <v>205</v>
      </c>
      <c r="E2961" s="607" t="s">
        <v>5</v>
      </c>
      <c r="F2961" s="608" t="s">
        <v>3801</v>
      </c>
      <c r="H2961" s="609">
        <v>10.425000000000001</v>
      </c>
      <c r="L2961" s="605"/>
      <c r="M2961" s="610"/>
      <c r="N2961" s="611"/>
      <c r="O2961" s="611"/>
      <c r="P2961" s="611"/>
      <c r="Q2961" s="611"/>
      <c r="R2961" s="611"/>
      <c r="S2961" s="611"/>
      <c r="T2961" s="612"/>
      <c r="AT2961" s="607" t="s">
        <v>205</v>
      </c>
      <c r="AU2961" s="607" t="s">
        <v>89</v>
      </c>
      <c r="AV2961" s="606" t="s">
        <v>89</v>
      </c>
      <c r="AW2961" s="606" t="s">
        <v>43</v>
      </c>
      <c r="AX2961" s="606" t="s">
        <v>82</v>
      </c>
      <c r="AY2961" s="607" t="s">
        <v>197</v>
      </c>
    </row>
    <row r="2962" spans="2:65" s="622" customFormat="1">
      <c r="B2962" s="621"/>
      <c r="D2962" s="594" t="s">
        <v>205</v>
      </c>
      <c r="E2962" s="623" t="s">
        <v>5</v>
      </c>
      <c r="F2962" s="624" t="s">
        <v>248</v>
      </c>
      <c r="H2962" s="625">
        <v>10.425000000000001</v>
      </c>
      <c r="L2962" s="621"/>
      <c r="M2962" s="626"/>
      <c r="N2962" s="627"/>
      <c r="O2962" s="627"/>
      <c r="P2962" s="627"/>
      <c r="Q2962" s="627"/>
      <c r="R2962" s="627"/>
      <c r="S2962" s="627"/>
      <c r="T2962" s="628"/>
      <c r="AT2962" s="623" t="s">
        <v>205</v>
      </c>
      <c r="AU2962" s="623" t="s">
        <v>89</v>
      </c>
      <c r="AV2962" s="622" t="s">
        <v>114</v>
      </c>
      <c r="AW2962" s="622" t="s">
        <v>43</v>
      </c>
      <c r="AX2962" s="622" t="s">
        <v>82</v>
      </c>
      <c r="AY2962" s="623" t="s">
        <v>197</v>
      </c>
    </row>
    <row r="2963" spans="2:65" s="599" customFormat="1">
      <c r="B2963" s="598"/>
      <c r="D2963" s="594" t="s">
        <v>205</v>
      </c>
      <c r="E2963" s="600" t="s">
        <v>5</v>
      </c>
      <c r="F2963" s="601" t="s">
        <v>249</v>
      </c>
      <c r="H2963" s="600" t="s">
        <v>5</v>
      </c>
      <c r="L2963" s="598"/>
      <c r="M2963" s="602"/>
      <c r="N2963" s="603"/>
      <c r="O2963" s="603"/>
      <c r="P2963" s="603"/>
      <c r="Q2963" s="603"/>
      <c r="R2963" s="603"/>
      <c r="S2963" s="603"/>
      <c r="T2963" s="604"/>
      <c r="AT2963" s="600" t="s">
        <v>205</v>
      </c>
      <c r="AU2963" s="600" t="s">
        <v>89</v>
      </c>
      <c r="AV2963" s="599" t="s">
        <v>11</v>
      </c>
      <c r="AW2963" s="599" t="s">
        <v>43</v>
      </c>
      <c r="AX2963" s="599" t="s">
        <v>82</v>
      </c>
      <c r="AY2963" s="600" t="s">
        <v>197</v>
      </c>
    </row>
    <row r="2964" spans="2:65" s="606" customFormat="1">
      <c r="B2964" s="605"/>
      <c r="D2964" s="594" t="s">
        <v>205</v>
      </c>
      <c r="E2964" s="607" t="s">
        <v>5</v>
      </c>
      <c r="F2964" s="608" t="s">
        <v>3801</v>
      </c>
      <c r="H2964" s="609">
        <v>10.425000000000001</v>
      </c>
      <c r="L2964" s="605"/>
      <c r="M2964" s="610"/>
      <c r="N2964" s="611"/>
      <c r="O2964" s="611"/>
      <c r="P2964" s="611"/>
      <c r="Q2964" s="611"/>
      <c r="R2964" s="611"/>
      <c r="S2964" s="611"/>
      <c r="T2964" s="612"/>
      <c r="AT2964" s="607" t="s">
        <v>205</v>
      </c>
      <c r="AU2964" s="607" t="s">
        <v>89</v>
      </c>
      <c r="AV2964" s="606" t="s">
        <v>89</v>
      </c>
      <c r="AW2964" s="606" t="s">
        <v>43</v>
      </c>
      <c r="AX2964" s="606" t="s">
        <v>82</v>
      </c>
      <c r="AY2964" s="607" t="s">
        <v>197</v>
      </c>
    </row>
    <row r="2965" spans="2:65" s="622" customFormat="1">
      <c r="B2965" s="621"/>
      <c r="D2965" s="594" t="s">
        <v>205</v>
      </c>
      <c r="E2965" s="623" t="s">
        <v>5</v>
      </c>
      <c r="F2965" s="624" t="s">
        <v>253</v>
      </c>
      <c r="H2965" s="625">
        <v>10.425000000000001</v>
      </c>
      <c r="L2965" s="621"/>
      <c r="M2965" s="626"/>
      <c r="N2965" s="627"/>
      <c r="O2965" s="627"/>
      <c r="P2965" s="627"/>
      <c r="Q2965" s="627"/>
      <c r="R2965" s="627"/>
      <c r="S2965" s="627"/>
      <c r="T2965" s="628"/>
      <c r="AT2965" s="623" t="s">
        <v>205</v>
      </c>
      <c r="AU2965" s="623" t="s">
        <v>89</v>
      </c>
      <c r="AV2965" s="622" t="s">
        <v>114</v>
      </c>
      <c r="AW2965" s="622" t="s">
        <v>43</v>
      </c>
      <c r="AX2965" s="622" t="s">
        <v>82</v>
      </c>
      <c r="AY2965" s="623" t="s">
        <v>197</v>
      </c>
    </row>
    <row r="2966" spans="2:65" s="599" customFormat="1">
      <c r="B2966" s="598"/>
      <c r="D2966" s="594" t="s">
        <v>205</v>
      </c>
      <c r="E2966" s="600" t="s">
        <v>5</v>
      </c>
      <c r="F2966" s="601" t="s">
        <v>446</v>
      </c>
      <c r="H2966" s="600" t="s">
        <v>5</v>
      </c>
      <c r="L2966" s="598"/>
      <c r="M2966" s="602"/>
      <c r="N2966" s="603"/>
      <c r="O2966" s="603"/>
      <c r="P2966" s="603"/>
      <c r="Q2966" s="603"/>
      <c r="R2966" s="603"/>
      <c r="S2966" s="603"/>
      <c r="T2966" s="604"/>
      <c r="AT2966" s="600" t="s">
        <v>205</v>
      </c>
      <c r="AU2966" s="600" t="s">
        <v>89</v>
      </c>
      <c r="AV2966" s="599" t="s">
        <v>11</v>
      </c>
      <c r="AW2966" s="599" t="s">
        <v>43</v>
      </c>
      <c r="AX2966" s="599" t="s">
        <v>82</v>
      </c>
      <c r="AY2966" s="600" t="s">
        <v>197</v>
      </c>
    </row>
    <row r="2967" spans="2:65" s="606" customFormat="1">
      <c r="B2967" s="605"/>
      <c r="D2967" s="594" t="s">
        <v>205</v>
      </c>
      <c r="E2967" s="607" t="s">
        <v>5</v>
      </c>
      <c r="F2967" s="608" t="s">
        <v>3802</v>
      </c>
      <c r="H2967" s="609">
        <v>11.259</v>
      </c>
      <c r="L2967" s="605"/>
      <c r="M2967" s="610"/>
      <c r="N2967" s="611"/>
      <c r="O2967" s="611"/>
      <c r="P2967" s="611"/>
      <c r="Q2967" s="611"/>
      <c r="R2967" s="611"/>
      <c r="S2967" s="611"/>
      <c r="T2967" s="612"/>
      <c r="AT2967" s="607" t="s">
        <v>205</v>
      </c>
      <c r="AU2967" s="607" t="s">
        <v>89</v>
      </c>
      <c r="AV2967" s="606" t="s">
        <v>89</v>
      </c>
      <c r="AW2967" s="606" t="s">
        <v>43</v>
      </c>
      <c r="AX2967" s="606" t="s">
        <v>82</v>
      </c>
      <c r="AY2967" s="607" t="s">
        <v>197</v>
      </c>
    </row>
    <row r="2968" spans="2:65" s="622" customFormat="1">
      <c r="B2968" s="621"/>
      <c r="D2968" s="594" t="s">
        <v>205</v>
      </c>
      <c r="E2968" s="623" t="s">
        <v>5</v>
      </c>
      <c r="F2968" s="624" t="s">
        <v>449</v>
      </c>
      <c r="H2968" s="625">
        <v>11.259</v>
      </c>
      <c r="L2968" s="621"/>
      <c r="M2968" s="626"/>
      <c r="N2968" s="627"/>
      <c r="O2968" s="627"/>
      <c r="P2968" s="627"/>
      <c r="Q2968" s="627"/>
      <c r="R2968" s="627"/>
      <c r="S2968" s="627"/>
      <c r="T2968" s="628"/>
      <c r="AT2968" s="623" t="s">
        <v>205</v>
      </c>
      <c r="AU2968" s="623" t="s">
        <v>89</v>
      </c>
      <c r="AV2968" s="622" t="s">
        <v>114</v>
      </c>
      <c r="AW2968" s="622" t="s">
        <v>43</v>
      </c>
      <c r="AX2968" s="622" t="s">
        <v>82</v>
      </c>
      <c r="AY2968" s="623" t="s">
        <v>197</v>
      </c>
    </row>
    <row r="2969" spans="2:65" s="614" customFormat="1">
      <c r="B2969" s="613"/>
      <c r="D2969" s="594" t="s">
        <v>205</v>
      </c>
      <c r="E2969" s="615" t="s">
        <v>5</v>
      </c>
      <c r="F2969" s="616" t="s">
        <v>210</v>
      </c>
      <c r="H2969" s="617">
        <v>42.533999999999999</v>
      </c>
      <c r="L2969" s="613"/>
      <c r="M2969" s="618"/>
      <c r="N2969" s="619"/>
      <c r="O2969" s="619"/>
      <c r="P2969" s="619"/>
      <c r="Q2969" s="619"/>
      <c r="R2969" s="619"/>
      <c r="S2969" s="619"/>
      <c r="T2969" s="620"/>
      <c r="AT2969" s="615" t="s">
        <v>205</v>
      </c>
      <c r="AU2969" s="615" t="s">
        <v>89</v>
      </c>
      <c r="AV2969" s="614" t="s">
        <v>129</v>
      </c>
      <c r="AW2969" s="614" t="s">
        <v>43</v>
      </c>
      <c r="AX2969" s="614" t="s">
        <v>11</v>
      </c>
      <c r="AY2969" s="615" t="s">
        <v>197</v>
      </c>
    </row>
    <row r="2970" spans="2:65" s="492" customFormat="1" ht="25.5" customHeight="1">
      <c r="B2970" s="493"/>
      <c r="C2970" s="572" t="s">
        <v>3803</v>
      </c>
      <c r="D2970" s="572" t="s">
        <v>199</v>
      </c>
      <c r="E2970" s="573" t="s">
        <v>3804</v>
      </c>
      <c r="F2970" s="574" t="s">
        <v>3805</v>
      </c>
      <c r="G2970" s="575" t="s">
        <v>876</v>
      </c>
      <c r="H2970" s="576">
        <v>446.99</v>
      </c>
      <c r="I2970" s="7"/>
      <c r="J2970" s="577">
        <f>ROUND(I2970*H2970,0)</f>
        <v>0</v>
      </c>
      <c r="K2970" s="574" t="s">
        <v>203</v>
      </c>
      <c r="L2970" s="493"/>
      <c r="M2970" s="578" t="s">
        <v>5</v>
      </c>
      <c r="N2970" s="579" t="s">
        <v>53</v>
      </c>
      <c r="O2970" s="494"/>
      <c r="P2970" s="580">
        <f>O2970*H2970</f>
        <v>0</v>
      </c>
      <c r="Q2970" s="580">
        <v>0</v>
      </c>
      <c r="R2970" s="580">
        <f>Q2970*H2970</f>
        <v>0</v>
      </c>
      <c r="S2970" s="580">
        <v>0</v>
      </c>
      <c r="T2970" s="581">
        <f>S2970*H2970</f>
        <v>0</v>
      </c>
      <c r="AR2970" s="482" t="s">
        <v>374</v>
      </c>
      <c r="AT2970" s="482" t="s">
        <v>199</v>
      </c>
      <c r="AU2970" s="482" t="s">
        <v>89</v>
      </c>
      <c r="AY2970" s="482" t="s">
        <v>197</v>
      </c>
      <c r="BE2970" s="582">
        <f>IF(N2970="základní",J2970,0)</f>
        <v>0</v>
      </c>
      <c r="BF2970" s="582">
        <f>IF(N2970="snížená",J2970,0)</f>
        <v>0</v>
      </c>
      <c r="BG2970" s="582">
        <f>IF(N2970="zákl. přenesená",J2970,0)</f>
        <v>0</v>
      </c>
      <c r="BH2970" s="582">
        <f>IF(N2970="sníž. přenesená",J2970,0)</f>
        <v>0</v>
      </c>
      <c r="BI2970" s="582">
        <f>IF(N2970="nulová",J2970,0)</f>
        <v>0</v>
      </c>
      <c r="BJ2970" s="482" t="s">
        <v>11</v>
      </c>
      <c r="BK2970" s="582">
        <f>ROUND(I2970*H2970,0)</f>
        <v>0</v>
      </c>
      <c r="BL2970" s="482" t="s">
        <v>374</v>
      </c>
      <c r="BM2970" s="482" t="s">
        <v>3806</v>
      </c>
    </row>
    <row r="2971" spans="2:65" s="599" customFormat="1">
      <c r="B2971" s="598"/>
      <c r="D2971" s="594" t="s">
        <v>205</v>
      </c>
      <c r="E2971" s="600" t="s">
        <v>5</v>
      </c>
      <c r="F2971" s="601" t="s">
        <v>223</v>
      </c>
      <c r="H2971" s="600" t="s">
        <v>5</v>
      </c>
      <c r="L2971" s="598"/>
      <c r="M2971" s="602"/>
      <c r="N2971" s="603"/>
      <c r="O2971" s="603"/>
      <c r="P2971" s="603"/>
      <c r="Q2971" s="603"/>
      <c r="R2971" s="603"/>
      <c r="S2971" s="603"/>
      <c r="T2971" s="604"/>
      <c r="AT2971" s="600" t="s">
        <v>205</v>
      </c>
      <c r="AU2971" s="600" t="s">
        <v>89</v>
      </c>
      <c r="AV2971" s="599" t="s">
        <v>11</v>
      </c>
      <c r="AW2971" s="599" t="s">
        <v>43</v>
      </c>
      <c r="AX2971" s="599" t="s">
        <v>82</v>
      </c>
      <c r="AY2971" s="600" t="s">
        <v>197</v>
      </c>
    </row>
    <row r="2972" spans="2:65" s="606" customFormat="1">
      <c r="B2972" s="605"/>
      <c r="D2972" s="594" t="s">
        <v>205</v>
      </c>
      <c r="E2972" s="607" t="s">
        <v>5</v>
      </c>
      <c r="F2972" s="608" t="s">
        <v>3807</v>
      </c>
      <c r="H2972" s="609">
        <v>23.85</v>
      </c>
      <c r="L2972" s="605"/>
      <c r="M2972" s="610"/>
      <c r="N2972" s="611"/>
      <c r="O2972" s="611"/>
      <c r="P2972" s="611"/>
      <c r="Q2972" s="611"/>
      <c r="R2972" s="611"/>
      <c r="S2972" s="611"/>
      <c r="T2972" s="612"/>
      <c r="AT2972" s="607" t="s">
        <v>205</v>
      </c>
      <c r="AU2972" s="607" t="s">
        <v>89</v>
      </c>
      <c r="AV2972" s="606" t="s">
        <v>89</v>
      </c>
      <c r="AW2972" s="606" t="s">
        <v>43</v>
      </c>
      <c r="AX2972" s="606" t="s">
        <v>82</v>
      </c>
      <c r="AY2972" s="607" t="s">
        <v>197</v>
      </c>
    </row>
    <row r="2973" spans="2:65" s="599" customFormat="1">
      <c r="B2973" s="598"/>
      <c r="D2973" s="594" t="s">
        <v>205</v>
      </c>
      <c r="E2973" s="600" t="s">
        <v>5</v>
      </c>
      <c r="F2973" s="601" t="s">
        <v>238</v>
      </c>
      <c r="H2973" s="600" t="s">
        <v>5</v>
      </c>
      <c r="L2973" s="598"/>
      <c r="M2973" s="602"/>
      <c r="N2973" s="603"/>
      <c r="O2973" s="603"/>
      <c r="P2973" s="603"/>
      <c r="Q2973" s="603"/>
      <c r="R2973" s="603"/>
      <c r="S2973" s="603"/>
      <c r="T2973" s="604"/>
      <c r="AT2973" s="600" t="s">
        <v>205</v>
      </c>
      <c r="AU2973" s="600" t="s">
        <v>89</v>
      </c>
      <c r="AV2973" s="599" t="s">
        <v>11</v>
      </c>
      <c r="AW2973" s="599" t="s">
        <v>43</v>
      </c>
      <c r="AX2973" s="599" t="s">
        <v>82</v>
      </c>
      <c r="AY2973" s="600" t="s">
        <v>197</v>
      </c>
    </row>
    <row r="2974" spans="2:65" s="606" customFormat="1">
      <c r="B2974" s="605"/>
      <c r="D2974" s="594" t="s">
        <v>205</v>
      </c>
      <c r="E2974" s="607" t="s">
        <v>5</v>
      </c>
      <c r="F2974" s="608" t="s">
        <v>3808</v>
      </c>
      <c r="H2974" s="609">
        <v>8.34</v>
      </c>
      <c r="L2974" s="605"/>
      <c r="M2974" s="610"/>
      <c r="N2974" s="611"/>
      <c r="O2974" s="611"/>
      <c r="P2974" s="611"/>
      <c r="Q2974" s="611"/>
      <c r="R2974" s="611"/>
      <c r="S2974" s="611"/>
      <c r="T2974" s="612"/>
      <c r="AT2974" s="607" t="s">
        <v>205</v>
      </c>
      <c r="AU2974" s="607" t="s">
        <v>89</v>
      </c>
      <c r="AV2974" s="606" t="s">
        <v>89</v>
      </c>
      <c r="AW2974" s="606" t="s">
        <v>43</v>
      </c>
      <c r="AX2974" s="606" t="s">
        <v>82</v>
      </c>
      <c r="AY2974" s="607" t="s">
        <v>197</v>
      </c>
    </row>
    <row r="2975" spans="2:65" s="599" customFormat="1">
      <c r="B2975" s="598"/>
      <c r="D2975" s="594" t="s">
        <v>205</v>
      </c>
      <c r="E2975" s="600" t="s">
        <v>5</v>
      </c>
      <c r="F2975" s="601" t="s">
        <v>244</v>
      </c>
      <c r="H2975" s="600" t="s">
        <v>5</v>
      </c>
      <c r="L2975" s="598"/>
      <c r="M2975" s="602"/>
      <c r="N2975" s="603"/>
      <c r="O2975" s="603"/>
      <c r="P2975" s="603"/>
      <c r="Q2975" s="603"/>
      <c r="R2975" s="603"/>
      <c r="S2975" s="603"/>
      <c r="T2975" s="604"/>
      <c r="AT2975" s="600" t="s">
        <v>205</v>
      </c>
      <c r="AU2975" s="600" t="s">
        <v>89</v>
      </c>
      <c r="AV2975" s="599" t="s">
        <v>11</v>
      </c>
      <c r="AW2975" s="599" t="s">
        <v>43</v>
      </c>
      <c r="AX2975" s="599" t="s">
        <v>82</v>
      </c>
      <c r="AY2975" s="600" t="s">
        <v>197</v>
      </c>
    </row>
    <row r="2976" spans="2:65" s="606" customFormat="1">
      <c r="B2976" s="605"/>
      <c r="D2976" s="594" t="s">
        <v>205</v>
      </c>
      <c r="E2976" s="607" t="s">
        <v>5</v>
      </c>
      <c r="F2976" s="608" t="s">
        <v>3808</v>
      </c>
      <c r="H2976" s="609">
        <v>8.34</v>
      </c>
      <c r="L2976" s="605"/>
      <c r="M2976" s="610"/>
      <c r="N2976" s="611"/>
      <c r="O2976" s="611"/>
      <c r="P2976" s="611"/>
      <c r="Q2976" s="611"/>
      <c r="R2976" s="611"/>
      <c r="S2976" s="611"/>
      <c r="T2976" s="612"/>
      <c r="AT2976" s="607" t="s">
        <v>205</v>
      </c>
      <c r="AU2976" s="607" t="s">
        <v>89</v>
      </c>
      <c r="AV2976" s="606" t="s">
        <v>89</v>
      </c>
      <c r="AW2976" s="606" t="s">
        <v>43</v>
      </c>
      <c r="AX2976" s="606" t="s">
        <v>82</v>
      </c>
      <c r="AY2976" s="607" t="s">
        <v>197</v>
      </c>
    </row>
    <row r="2977" spans="2:51" s="599" customFormat="1">
      <c r="B2977" s="598"/>
      <c r="D2977" s="594" t="s">
        <v>205</v>
      </c>
      <c r="E2977" s="600" t="s">
        <v>5</v>
      </c>
      <c r="F2977" s="601" t="s">
        <v>249</v>
      </c>
      <c r="H2977" s="600" t="s">
        <v>5</v>
      </c>
      <c r="L2977" s="598"/>
      <c r="M2977" s="602"/>
      <c r="N2977" s="603"/>
      <c r="O2977" s="603"/>
      <c r="P2977" s="603"/>
      <c r="Q2977" s="603"/>
      <c r="R2977" s="603"/>
      <c r="S2977" s="603"/>
      <c r="T2977" s="604"/>
      <c r="AT2977" s="600" t="s">
        <v>205</v>
      </c>
      <c r="AU2977" s="600" t="s">
        <v>89</v>
      </c>
      <c r="AV2977" s="599" t="s">
        <v>11</v>
      </c>
      <c r="AW2977" s="599" t="s">
        <v>43</v>
      </c>
      <c r="AX2977" s="599" t="s">
        <v>82</v>
      </c>
      <c r="AY2977" s="600" t="s">
        <v>197</v>
      </c>
    </row>
    <row r="2978" spans="2:51" s="606" customFormat="1">
      <c r="B2978" s="605"/>
      <c r="D2978" s="594" t="s">
        <v>205</v>
      </c>
      <c r="E2978" s="607" t="s">
        <v>5</v>
      </c>
      <c r="F2978" s="608" t="s">
        <v>3808</v>
      </c>
      <c r="H2978" s="609">
        <v>8.34</v>
      </c>
      <c r="L2978" s="605"/>
      <c r="M2978" s="610"/>
      <c r="N2978" s="611"/>
      <c r="O2978" s="611"/>
      <c r="P2978" s="611"/>
      <c r="Q2978" s="611"/>
      <c r="R2978" s="611"/>
      <c r="S2978" s="611"/>
      <c r="T2978" s="612"/>
      <c r="AT2978" s="607" t="s">
        <v>205</v>
      </c>
      <c r="AU2978" s="607" t="s">
        <v>89</v>
      </c>
      <c r="AV2978" s="606" t="s">
        <v>89</v>
      </c>
      <c r="AW2978" s="606" t="s">
        <v>43</v>
      </c>
      <c r="AX2978" s="606" t="s">
        <v>82</v>
      </c>
      <c r="AY2978" s="607" t="s">
        <v>197</v>
      </c>
    </row>
    <row r="2979" spans="2:51" s="599" customFormat="1">
      <c r="B2979" s="598"/>
      <c r="D2979" s="594" t="s">
        <v>205</v>
      </c>
      <c r="E2979" s="600" t="s">
        <v>5</v>
      </c>
      <c r="F2979" s="601" t="s">
        <v>446</v>
      </c>
      <c r="H2979" s="600" t="s">
        <v>5</v>
      </c>
      <c r="L2979" s="598"/>
      <c r="M2979" s="602"/>
      <c r="N2979" s="603"/>
      <c r="O2979" s="603"/>
      <c r="P2979" s="603"/>
      <c r="Q2979" s="603"/>
      <c r="R2979" s="603"/>
      <c r="S2979" s="603"/>
      <c r="T2979" s="604"/>
      <c r="AT2979" s="600" t="s">
        <v>205</v>
      </c>
      <c r="AU2979" s="600" t="s">
        <v>89</v>
      </c>
      <c r="AV2979" s="599" t="s">
        <v>11</v>
      </c>
      <c r="AW2979" s="599" t="s">
        <v>43</v>
      </c>
      <c r="AX2979" s="599" t="s">
        <v>82</v>
      </c>
      <c r="AY2979" s="600" t="s">
        <v>197</v>
      </c>
    </row>
    <row r="2980" spans="2:51" s="606" customFormat="1">
      <c r="B2980" s="605"/>
      <c r="D2980" s="594" t="s">
        <v>205</v>
      </c>
      <c r="E2980" s="607" t="s">
        <v>5</v>
      </c>
      <c r="F2980" s="608" t="s">
        <v>3809</v>
      </c>
      <c r="H2980" s="609">
        <v>8.56</v>
      </c>
      <c r="L2980" s="605"/>
      <c r="M2980" s="610"/>
      <c r="N2980" s="611"/>
      <c r="O2980" s="611"/>
      <c r="P2980" s="611"/>
      <c r="Q2980" s="611"/>
      <c r="R2980" s="611"/>
      <c r="S2980" s="611"/>
      <c r="T2980" s="612"/>
      <c r="AT2980" s="607" t="s">
        <v>205</v>
      </c>
      <c r="AU2980" s="607" t="s">
        <v>89</v>
      </c>
      <c r="AV2980" s="606" t="s">
        <v>89</v>
      </c>
      <c r="AW2980" s="606" t="s">
        <v>43</v>
      </c>
      <c r="AX2980" s="606" t="s">
        <v>82</v>
      </c>
      <c r="AY2980" s="607" t="s">
        <v>197</v>
      </c>
    </row>
    <row r="2981" spans="2:51" s="622" customFormat="1">
      <c r="B2981" s="621"/>
      <c r="D2981" s="594" t="s">
        <v>205</v>
      </c>
      <c r="E2981" s="623" t="s">
        <v>5</v>
      </c>
      <c r="F2981" s="624" t="s">
        <v>3810</v>
      </c>
      <c r="H2981" s="625">
        <v>57.43</v>
      </c>
      <c r="L2981" s="621"/>
      <c r="M2981" s="626"/>
      <c r="N2981" s="627"/>
      <c r="O2981" s="627"/>
      <c r="P2981" s="627"/>
      <c r="Q2981" s="627"/>
      <c r="R2981" s="627"/>
      <c r="S2981" s="627"/>
      <c r="T2981" s="628"/>
      <c r="AT2981" s="623" t="s">
        <v>205</v>
      </c>
      <c r="AU2981" s="623" t="s">
        <v>89</v>
      </c>
      <c r="AV2981" s="622" t="s">
        <v>114</v>
      </c>
      <c r="AW2981" s="622" t="s">
        <v>43</v>
      </c>
      <c r="AX2981" s="622" t="s">
        <v>82</v>
      </c>
      <c r="AY2981" s="623" t="s">
        <v>197</v>
      </c>
    </row>
    <row r="2982" spans="2:51" s="599" customFormat="1">
      <c r="B2982" s="598"/>
      <c r="D2982" s="594" t="s">
        <v>205</v>
      </c>
      <c r="E2982" s="600" t="s">
        <v>5</v>
      </c>
      <c r="F2982" s="601" t="s">
        <v>223</v>
      </c>
      <c r="H2982" s="600" t="s">
        <v>5</v>
      </c>
      <c r="L2982" s="598"/>
      <c r="M2982" s="602"/>
      <c r="N2982" s="603"/>
      <c r="O2982" s="603"/>
      <c r="P2982" s="603"/>
      <c r="Q2982" s="603"/>
      <c r="R2982" s="603"/>
      <c r="S2982" s="603"/>
      <c r="T2982" s="604"/>
      <c r="AT2982" s="600" t="s">
        <v>205</v>
      </c>
      <c r="AU2982" s="600" t="s">
        <v>89</v>
      </c>
      <c r="AV2982" s="599" t="s">
        <v>11</v>
      </c>
      <c r="AW2982" s="599" t="s">
        <v>43</v>
      </c>
      <c r="AX2982" s="599" t="s">
        <v>82</v>
      </c>
      <c r="AY2982" s="600" t="s">
        <v>197</v>
      </c>
    </row>
    <row r="2983" spans="2:51" s="606" customFormat="1">
      <c r="B2983" s="605"/>
      <c r="D2983" s="594" t="s">
        <v>205</v>
      </c>
      <c r="E2983" s="607" t="s">
        <v>5</v>
      </c>
      <c r="F2983" s="608" t="s">
        <v>3811</v>
      </c>
      <c r="H2983" s="609">
        <v>39.42</v>
      </c>
      <c r="L2983" s="605"/>
      <c r="M2983" s="610"/>
      <c r="N2983" s="611"/>
      <c r="O2983" s="611"/>
      <c r="P2983" s="611"/>
      <c r="Q2983" s="611"/>
      <c r="R2983" s="611"/>
      <c r="S2983" s="611"/>
      <c r="T2983" s="612"/>
      <c r="AT2983" s="607" t="s">
        <v>205</v>
      </c>
      <c r="AU2983" s="607" t="s">
        <v>89</v>
      </c>
      <c r="AV2983" s="606" t="s">
        <v>89</v>
      </c>
      <c r="AW2983" s="606" t="s">
        <v>43</v>
      </c>
      <c r="AX2983" s="606" t="s">
        <v>82</v>
      </c>
      <c r="AY2983" s="607" t="s">
        <v>197</v>
      </c>
    </row>
    <row r="2984" spans="2:51" s="599" customFormat="1">
      <c r="B2984" s="598"/>
      <c r="D2984" s="594" t="s">
        <v>205</v>
      </c>
      <c r="E2984" s="600" t="s">
        <v>5</v>
      </c>
      <c r="F2984" s="601" t="s">
        <v>238</v>
      </c>
      <c r="H2984" s="600" t="s">
        <v>5</v>
      </c>
      <c r="L2984" s="598"/>
      <c r="M2984" s="602"/>
      <c r="N2984" s="603"/>
      <c r="O2984" s="603"/>
      <c r="P2984" s="603"/>
      <c r="Q2984" s="603"/>
      <c r="R2984" s="603"/>
      <c r="S2984" s="603"/>
      <c r="T2984" s="604"/>
      <c r="AT2984" s="600" t="s">
        <v>205</v>
      </c>
      <c r="AU2984" s="600" t="s">
        <v>89</v>
      </c>
      <c r="AV2984" s="599" t="s">
        <v>11</v>
      </c>
      <c r="AW2984" s="599" t="s">
        <v>43</v>
      </c>
      <c r="AX2984" s="599" t="s">
        <v>82</v>
      </c>
      <c r="AY2984" s="600" t="s">
        <v>197</v>
      </c>
    </row>
    <row r="2985" spans="2:51" s="606" customFormat="1">
      <c r="B2985" s="605"/>
      <c r="D2985" s="594" t="s">
        <v>205</v>
      </c>
      <c r="E2985" s="607" t="s">
        <v>5</v>
      </c>
      <c r="F2985" s="608" t="s">
        <v>3812</v>
      </c>
      <c r="H2985" s="609">
        <v>83.51</v>
      </c>
      <c r="L2985" s="605"/>
      <c r="M2985" s="610"/>
      <c r="N2985" s="611"/>
      <c r="O2985" s="611"/>
      <c r="P2985" s="611"/>
      <c r="Q2985" s="611"/>
      <c r="R2985" s="611"/>
      <c r="S2985" s="611"/>
      <c r="T2985" s="612"/>
      <c r="AT2985" s="607" t="s">
        <v>205</v>
      </c>
      <c r="AU2985" s="607" t="s">
        <v>89</v>
      </c>
      <c r="AV2985" s="606" t="s">
        <v>89</v>
      </c>
      <c r="AW2985" s="606" t="s">
        <v>43</v>
      </c>
      <c r="AX2985" s="606" t="s">
        <v>82</v>
      </c>
      <c r="AY2985" s="607" t="s">
        <v>197</v>
      </c>
    </row>
    <row r="2986" spans="2:51" s="599" customFormat="1">
      <c r="B2986" s="598"/>
      <c r="D2986" s="594" t="s">
        <v>205</v>
      </c>
      <c r="E2986" s="600" t="s">
        <v>5</v>
      </c>
      <c r="F2986" s="601" t="s">
        <v>244</v>
      </c>
      <c r="H2986" s="600" t="s">
        <v>5</v>
      </c>
      <c r="L2986" s="598"/>
      <c r="M2986" s="602"/>
      <c r="N2986" s="603"/>
      <c r="O2986" s="603"/>
      <c r="P2986" s="603"/>
      <c r="Q2986" s="603"/>
      <c r="R2986" s="603"/>
      <c r="S2986" s="603"/>
      <c r="T2986" s="604"/>
      <c r="AT2986" s="600" t="s">
        <v>205</v>
      </c>
      <c r="AU2986" s="600" t="s">
        <v>89</v>
      </c>
      <c r="AV2986" s="599" t="s">
        <v>11</v>
      </c>
      <c r="AW2986" s="599" t="s">
        <v>43</v>
      </c>
      <c r="AX2986" s="599" t="s">
        <v>82</v>
      </c>
      <c r="AY2986" s="600" t="s">
        <v>197</v>
      </c>
    </row>
    <row r="2987" spans="2:51" s="606" customFormat="1">
      <c r="B2987" s="605"/>
      <c r="D2987" s="594" t="s">
        <v>205</v>
      </c>
      <c r="E2987" s="607" t="s">
        <v>5</v>
      </c>
      <c r="F2987" s="608" t="s">
        <v>3812</v>
      </c>
      <c r="H2987" s="609">
        <v>83.51</v>
      </c>
      <c r="L2987" s="605"/>
      <c r="M2987" s="610"/>
      <c r="N2987" s="611"/>
      <c r="O2987" s="611"/>
      <c r="P2987" s="611"/>
      <c r="Q2987" s="611"/>
      <c r="R2987" s="611"/>
      <c r="S2987" s="611"/>
      <c r="T2987" s="612"/>
      <c r="AT2987" s="607" t="s">
        <v>205</v>
      </c>
      <c r="AU2987" s="607" t="s">
        <v>89</v>
      </c>
      <c r="AV2987" s="606" t="s">
        <v>89</v>
      </c>
      <c r="AW2987" s="606" t="s">
        <v>43</v>
      </c>
      <c r="AX2987" s="606" t="s">
        <v>82</v>
      </c>
      <c r="AY2987" s="607" t="s">
        <v>197</v>
      </c>
    </row>
    <row r="2988" spans="2:51" s="599" customFormat="1">
      <c r="B2988" s="598"/>
      <c r="D2988" s="594" t="s">
        <v>205</v>
      </c>
      <c r="E2988" s="600" t="s">
        <v>5</v>
      </c>
      <c r="F2988" s="601" t="s">
        <v>249</v>
      </c>
      <c r="H2988" s="600" t="s">
        <v>5</v>
      </c>
      <c r="L2988" s="598"/>
      <c r="M2988" s="602"/>
      <c r="N2988" s="603"/>
      <c r="O2988" s="603"/>
      <c r="P2988" s="603"/>
      <c r="Q2988" s="603"/>
      <c r="R2988" s="603"/>
      <c r="S2988" s="603"/>
      <c r="T2988" s="604"/>
      <c r="AT2988" s="600" t="s">
        <v>205</v>
      </c>
      <c r="AU2988" s="600" t="s">
        <v>89</v>
      </c>
      <c r="AV2988" s="599" t="s">
        <v>11</v>
      </c>
      <c r="AW2988" s="599" t="s">
        <v>43</v>
      </c>
      <c r="AX2988" s="599" t="s">
        <v>82</v>
      </c>
      <c r="AY2988" s="600" t="s">
        <v>197</v>
      </c>
    </row>
    <row r="2989" spans="2:51" s="606" customFormat="1">
      <c r="B2989" s="605"/>
      <c r="D2989" s="594" t="s">
        <v>205</v>
      </c>
      <c r="E2989" s="607" t="s">
        <v>5</v>
      </c>
      <c r="F2989" s="608" t="s">
        <v>3812</v>
      </c>
      <c r="H2989" s="609">
        <v>83.51</v>
      </c>
      <c r="L2989" s="605"/>
      <c r="M2989" s="610"/>
      <c r="N2989" s="611"/>
      <c r="O2989" s="611"/>
      <c r="P2989" s="611"/>
      <c r="Q2989" s="611"/>
      <c r="R2989" s="611"/>
      <c r="S2989" s="611"/>
      <c r="T2989" s="612"/>
      <c r="AT2989" s="607" t="s">
        <v>205</v>
      </c>
      <c r="AU2989" s="607" t="s">
        <v>89</v>
      </c>
      <c r="AV2989" s="606" t="s">
        <v>89</v>
      </c>
      <c r="AW2989" s="606" t="s">
        <v>43</v>
      </c>
      <c r="AX2989" s="606" t="s">
        <v>82</v>
      </c>
      <c r="AY2989" s="607" t="s">
        <v>197</v>
      </c>
    </row>
    <row r="2990" spans="2:51" s="599" customFormat="1">
      <c r="B2990" s="598"/>
      <c r="D2990" s="594" t="s">
        <v>205</v>
      </c>
      <c r="E2990" s="600" t="s">
        <v>5</v>
      </c>
      <c r="F2990" s="601" t="s">
        <v>446</v>
      </c>
      <c r="H2990" s="600" t="s">
        <v>5</v>
      </c>
      <c r="L2990" s="598"/>
      <c r="M2990" s="602"/>
      <c r="N2990" s="603"/>
      <c r="O2990" s="603"/>
      <c r="P2990" s="603"/>
      <c r="Q2990" s="603"/>
      <c r="R2990" s="603"/>
      <c r="S2990" s="603"/>
      <c r="T2990" s="604"/>
      <c r="AT2990" s="600" t="s">
        <v>205</v>
      </c>
      <c r="AU2990" s="600" t="s">
        <v>89</v>
      </c>
      <c r="AV2990" s="599" t="s">
        <v>11</v>
      </c>
      <c r="AW2990" s="599" t="s">
        <v>43</v>
      </c>
      <c r="AX2990" s="599" t="s">
        <v>82</v>
      </c>
      <c r="AY2990" s="600" t="s">
        <v>197</v>
      </c>
    </row>
    <row r="2991" spans="2:51" s="606" customFormat="1">
      <c r="B2991" s="605"/>
      <c r="D2991" s="594" t="s">
        <v>205</v>
      </c>
      <c r="E2991" s="607" t="s">
        <v>5</v>
      </c>
      <c r="F2991" s="608" t="s">
        <v>3813</v>
      </c>
      <c r="H2991" s="609">
        <v>82.93</v>
      </c>
      <c r="L2991" s="605"/>
      <c r="M2991" s="610"/>
      <c r="N2991" s="611"/>
      <c r="O2991" s="611"/>
      <c r="P2991" s="611"/>
      <c r="Q2991" s="611"/>
      <c r="R2991" s="611"/>
      <c r="S2991" s="611"/>
      <c r="T2991" s="612"/>
      <c r="AT2991" s="607" t="s">
        <v>205</v>
      </c>
      <c r="AU2991" s="607" t="s">
        <v>89</v>
      </c>
      <c r="AV2991" s="606" t="s">
        <v>89</v>
      </c>
      <c r="AW2991" s="606" t="s">
        <v>43</v>
      </c>
      <c r="AX2991" s="606" t="s">
        <v>82</v>
      </c>
      <c r="AY2991" s="607" t="s">
        <v>197</v>
      </c>
    </row>
    <row r="2992" spans="2:51" s="622" customFormat="1">
      <c r="B2992" s="621"/>
      <c r="D2992" s="594" t="s">
        <v>205</v>
      </c>
      <c r="E2992" s="623" t="s">
        <v>5</v>
      </c>
      <c r="F2992" s="624" t="s">
        <v>3814</v>
      </c>
      <c r="H2992" s="625">
        <v>372.88</v>
      </c>
      <c r="L2992" s="621"/>
      <c r="M2992" s="626"/>
      <c r="N2992" s="627"/>
      <c r="O2992" s="627"/>
      <c r="P2992" s="627"/>
      <c r="Q2992" s="627"/>
      <c r="R2992" s="627"/>
      <c r="S2992" s="627"/>
      <c r="T2992" s="628"/>
      <c r="AT2992" s="623" t="s">
        <v>205</v>
      </c>
      <c r="AU2992" s="623" t="s">
        <v>89</v>
      </c>
      <c r="AV2992" s="622" t="s">
        <v>114</v>
      </c>
      <c r="AW2992" s="622" t="s">
        <v>43</v>
      </c>
      <c r="AX2992" s="622" t="s">
        <v>82</v>
      </c>
      <c r="AY2992" s="623" t="s">
        <v>197</v>
      </c>
    </row>
    <row r="2993" spans="2:65" s="599" customFormat="1">
      <c r="B2993" s="598"/>
      <c r="D2993" s="594" t="s">
        <v>205</v>
      </c>
      <c r="E2993" s="600" t="s">
        <v>5</v>
      </c>
      <c r="F2993" s="601" t="s">
        <v>238</v>
      </c>
      <c r="H2993" s="600" t="s">
        <v>5</v>
      </c>
      <c r="L2993" s="598"/>
      <c r="M2993" s="602"/>
      <c r="N2993" s="603"/>
      <c r="O2993" s="603"/>
      <c r="P2993" s="603"/>
      <c r="Q2993" s="603"/>
      <c r="R2993" s="603"/>
      <c r="S2993" s="603"/>
      <c r="T2993" s="604"/>
      <c r="AT2993" s="600" t="s">
        <v>205</v>
      </c>
      <c r="AU2993" s="600" t="s">
        <v>89</v>
      </c>
      <c r="AV2993" s="599" t="s">
        <v>11</v>
      </c>
      <c r="AW2993" s="599" t="s">
        <v>43</v>
      </c>
      <c r="AX2993" s="599" t="s">
        <v>82</v>
      </c>
      <c r="AY2993" s="600" t="s">
        <v>197</v>
      </c>
    </row>
    <row r="2994" spans="2:65" s="606" customFormat="1">
      <c r="B2994" s="605"/>
      <c r="D2994" s="594" t="s">
        <v>205</v>
      </c>
      <c r="E2994" s="607" t="s">
        <v>5</v>
      </c>
      <c r="F2994" s="608" t="s">
        <v>3815</v>
      </c>
      <c r="H2994" s="609">
        <v>4.17</v>
      </c>
      <c r="L2994" s="605"/>
      <c r="M2994" s="610"/>
      <c r="N2994" s="611"/>
      <c r="O2994" s="611"/>
      <c r="P2994" s="611"/>
      <c r="Q2994" s="611"/>
      <c r="R2994" s="611"/>
      <c r="S2994" s="611"/>
      <c r="T2994" s="612"/>
      <c r="AT2994" s="607" t="s">
        <v>205</v>
      </c>
      <c r="AU2994" s="607" t="s">
        <v>89</v>
      </c>
      <c r="AV2994" s="606" t="s">
        <v>89</v>
      </c>
      <c r="AW2994" s="606" t="s">
        <v>43</v>
      </c>
      <c r="AX2994" s="606" t="s">
        <v>82</v>
      </c>
      <c r="AY2994" s="607" t="s">
        <v>197</v>
      </c>
    </row>
    <row r="2995" spans="2:65" s="599" customFormat="1">
      <c r="B2995" s="598"/>
      <c r="D2995" s="594" t="s">
        <v>205</v>
      </c>
      <c r="E2995" s="600" t="s">
        <v>5</v>
      </c>
      <c r="F2995" s="601" t="s">
        <v>244</v>
      </c>
      <c r="H2995" s="600" t="s">
        <v>5</v>
      </c>
      <c r="L2995" s="598"/>
      <c r="M2995" s="602"/>
      <c r="N2995" s="603"/>
      <c r="O2995" s="603"/>
      <c r="P2995" s="603"/>
      <c r="Q2995" s="603"/>
      <c r="R2995" s="603"/>
      <c r="S2995" s="603"/>
      <c r="T2995" s="604"/>
      <c r="AT2995" s="600" t="s">
        <v>205</v>
      </c>
      <c r="AU2995" s="600" t="s">
        <v>89</v>
      </c>
      <c r="AV2995" s="599" t="s">
        <v>11</v>
      </c>
      <c r="AW2995" s="599" t="s">
        <v>43</v>
      </c>
      <c r="AX2995" s="599" t="s">
        <v>82</v>
      </c>
      <c r="AY2995" s="600" t="s">
        <v>197</v>
      </c>
    </row>
    <row r="2996" spans="2:65" s="606" customFormat="1">
      <c r="B2996" s="605"/>
      <c r="D2996" s="594" t="s">
        <v>205</v>
      </c>
      <c r="E2996" s="607" t="s">
        <v>5</v>
      </c>
      <c r="F2996" s="608" t="s">
        <v>3815</v>
      </c>
      <c r="H2996" s="609">
        <v>4.17</v>
      </c>
      <c r="L2996" s="605"/>
      <c r="M2996" s="610"/>
      <c r="N2996" s="611"/>
      <c r="O2996" s="611"/>
      <c r="P2996" s="611"/>
      <c r="Q2996" s="611"/>
      <c r="R2996" s="611"/>
      <c r="S2996" s="611"/>
      <c r="T2996" s="612"/>
      <c r="AT2996" s="607" t="s">
        <v>205</v>
      </c>
      <c r="AU2996" s="607" t="s">
        <v>89</v>
      </c>
      <c r="AV2996" s="606" t="s">
        <v>89</v>
      </c>
      <c r="AW2996" s="606" t="s">
        <v>43</v>
      </c>
      <c r="AX2996" s="606" t="s">
        <v>82</v>
      </c>
      <c r="AY2996" s="607" t="s">
        <v>197</v>
      </c>
    </row>
    <row r="2997" spans="2:65" s="599" customFormat="1">
      <c r="B2997" s="598"/>
      <c r="D2997" s="594" t="s">
        <v>205</v>
      </c>
      <c r="E2997" s="600" t="s">
        <v>5</v>
      </c>
      <c r="F2997" s="601" t="s">
        <v>249</v>
      </c>
      <c r="H2997" s="600" t="s">
        <v>5</v>
      </c>
      <c r="L2997" s="598"/>
      <c r="M2997" s="602"/>
      <c r="N2997" s="603"/>
      <c r="O2997" s="603"/>
      <c r="P2997" s="603"/>
      <c r="Q2997" s="603"/>
      <c r="R2997" s="603"/>
      <c r="S2997" s="603"/>
      <c r="T2997" s="604"/>
      <c r="AT2997" s="600" t="s">
        <v>205</v>
      </c>
      <c r="AU2997" s="600" t="s">
        <v>89</v>
      </c>
      <c r="AV2997" s="599" t="s">
        <v>11</v>
      </c>
      <c r="AW2997" s="599" t="s">
        <v>43</v>
      </c>
      <c r="AX2997" s="599" t="s">
        <v>82</v>
      </c>
      <c r="AY2997" s="600" t="s">
        <v>197</v>
      </c>
    </row>
    <row r="2998" spans="2:65" s="606" customFormat="1">
      <c r="B2998" s="605"/>
      <c r="D2998" s="594" t="s">
        <v>205</v>
      </c>
      <c r="E2998" s="607" t="s">
        <v>5</v>
      </c>
      <c r="F2998" s="608" t="s">
        <v>3815</v>
      </c>
      <c r="H2998" s="609">
        <v>4.17</v>
      </c>
      <c r="L2998" s="605"/>
      <c r="M2998" s="610"/>
      <c r="N2998" s="611"/>
      <c r="O2998" s="611"/>
      <c r="P2998" s="611"/>
      <c r="Q2998" s="611"/>
      <c r="R2998" s="611"/>
      <c r="S2998" s="611"/>
      <c r="T2998" s="612"/>
      <c r="AT2998" s="607" t="s">
        <v>205</v>
      </c>
      <c r="AU2998" s="607" t="s">
        <v>89</v>
      </c>
      <c r="AV2998" s="606" t="s">
        <v>89</v>
      </c>
      <c r="AW2998" s="606" t="s">
        <v>43</v>
      </c>
      <c r="AX2998" s="606" t="s">
        <v>82</v>
      </c>
      <c r="AY2998" s="607" t="s">
        <v>197</v>
      </c>
    </row>
    <row r="2999" spans="2:65" s="599" customFormat="1">
      <c r="B2999" s="598"/>
      <c r="D2999" s="594" t="s">
        <v>205</v>
      </c>
      <c r="E2999" s="600" t="s">
        <v>5</v>
      </c>
      <c r="F2999" s="601" t="s">
        <v>446</v>
      </c>
      <c r="H2999" s="600" t="s">
        <v>5</v>
      </c>
      <c r="L2999" s="598"/>
      <c r="M2999" s="602"/>
      <c r="N2999" s="603"/>
      <c r="O2999" s="603"/>
      <c r="P2999" s="603"/>
      <c r="Q2999" s="603"/>
      <c r="R2999" s="603"/>
      <c r="S2999" s="603"/>
      <c r="T2999" s="604"/>
      <c r="AT2999" s="600" t="s">
        <v>205</v>
      </c>
      <c r="AU2999" s="600" t="s">
        <v>89</v>
      </c>
      <c r="AV2999" s="599" t="s">
        <v>11</v>
      </c>
      <c r="AW2999" s="599" t="s">
        <v>43</v>
      </c>
      <c r="AX2999" s="599" t="s">
        <v>82</v>
      </c>
      <c r="AY2999" s="600" t="s">
        <v>197</v>
      </c>
    </row>
    <row r="3000" spans="2:65" s="606" customFormat="1">
      <c r="B3000" s="605"/>
      <c r="D3000" s="594" t="s">
        <v>205</v>
      </c>
      <c r="E3000" s="607" t="s">
        <v>5</v>
      </c>
      <c r="F3000" s="608" t="s">
        <v>3815</v>
      </c>
      <c r="H3000" s="609">
        <v>4.17</v>
      </c>
      <c r="L3000" s="605"/>
      <c r="M3000" s="610"/>
      <c r="N3000" s="611"/>
      <c r="O3000" s="611"/>
      <c r="P3000" s="611"/>
      <c r="Q3000" s="611"/>
      <c r="R3000" s="611"/>
      <c r="S3000" s="611"/>
      <c r="T3000" s="612"/>
      <c r="AT3000" s="607" t="s">
        <v>205</v>
      </c>
      <c r="AU3000" s="607" t="s">
        <v>89</v>
      </c>
      <c r="AV3000" s="606" t="s">
        <v>89</v>
      </c>
      <c r="AW3000" s="606" t="s">
        <v>43</v>
      </c>
      <c r="AX3000" s="606" t="s">
        <v>82</v>
      </c>
      <c r="AY3000" s="607" t="s">
        <v>197</v>
      </c>
    </row>
    <row r="3001" spans="2:65" s="622" customFormat="1">
      <c r="B3001" s="621"/>
      <c r="D3001" s="594" t="s">
        <v>205</v>
      </c>
      <c r="E3001" s="623" t="s">
        <v>5</v>
      </c>
      <c r="F3001" s="624" t="s">
        <v>3816</v>
      </c>
      <c r="H3001" s="625">
        <v>16.68</v>
      </c>
      <c r="L3001" s="621"/>
      <c r="M3001" s="626"/>
      <c r="N3001" s="627"/>
      <c r="O3001" s="627"/>
      <c r="P3001" s="627"/>
      <c r="Q3001" s="627"/>
      <c r="R3001" s="627"/>
      <c r="S3001" s="627"/>
      <c r="T3001" s="628"/>
      <c r="AT3001" s="623" t="s">
        <v>205</v>
      </c>
      <c r="AU3001" s="623" t="s">
        <v>89</v>
      </c>
      <c r="AV3001" s="622" t="s">
        <v>114</v>
      </c>
      <c r="AW3001" s="622" t="s">
        <v>43</v>
      </c>
      <c r="AX3001" s="622" t="s">
        <v>82</v>
      </c>
      <c r="AY3001" s="623" t="s">
        <v>197</v>
      </c>
    </row>
    <row r="3002" spans="2:65" s="614" customFormat="1">
      <c r="B3002" s="613"/>
      <c r="D3002" s="594" t="s">
        <v>205</v>
      </c>
      <c r="E3002" s="615" t="s">
        <v>5</v>
      </c>
      <c r="F3002" s="616" t="s">
        <v>210</v>
      </c>
      <c r="H3002" s="617">
        <v>446.99</v>
      </c>
      <c r="L3002" s="613"/>
      <c r="M3002" s="618"/>
      <c r="N3002" s="619"/>
      <c r="O3002" s="619"/>
      <c r="P3002" s="619"/>
      <c r="Q3002" s="619"/>
      <c r="R3002" s="619"/>
      <c r="S3002" s="619"/>
      <c r="T3002" s="620"/>
      <c r="AT3002" s="615" t="s">
        <v>205</v>
      </c>
      <c r="AU3002" s="615" t="s">
        <v>89</v>
      </c>
      <c r="AV3002" s="614" t="s">
        <v>129</v>
      </c>
      <c r="AW3002" s="614" t="s">
        <v>43</v>
      </c>
      <c r="AX3002" s="614" t="s">
        <v>11</v>
      </c>
      <c r="AY3002" s="615" t="s">
        <v>197</v>
      </c>
    </row>
    <row r="3003" spans="2:65" s="492" customFormat="1" ht="25.5" customHeight="1">
      <c r="B3003" s="493"/>
      <c r="C3003" s="572" t="s">
        <v>3817</v>
      </c>
      <c r="D3003" s="572" t="s">
        <v>199</v>
      </c>
      <c r="E3003" s="573" t="s">
        <v>3818</v>
      </c>
      <c r="F3003" s="574" t="s">
        <v>3819</v>
      </c>
      <c r="G3003" s="575" t="s">
        <v>290</v>
      </c>
      <c r="H3003" s="576">
        <v>933.34199999999998</v>
      </c>
      <c r="I3003" s="7"/>
      <c r="J3003" s="577">
        <f>ROUND(I3003*H3003,0)</f>
        <v>0</v>
      </c>
      <c r="K3003" s="574" t="s">
        <v>203</v>
      </c>
      <c r="L3003" s="493"/>
      <c r="M3003" s="578" t="s">
        <v>5</v>
      </c>
      <c r="N3003" s="579" t="s">
        <v>53</v>
      </c>
      <c r="O3003" s="494"/>
      <c r="P3003" s="580">
        <f>O3003*H3003</f>
        <v>0</v>
      </c>
      <c r="Q3003" s="580">
        <v>2.0000000000000001E-4</v>
      </c>
      <c r="R3003" s="580">
        <f>Q3003*H3003</f>
        <v>0.18666840000000001</v>
      </c>
      <c r="S3003" s="580">
        <v>0</v>
      </c>
      <c r="T3003" s="581">
        <f>S3003*H3003</f>
        <v>0</v>
      </c>
      <c r="AR3003" s="482" t="s">
        <v>374</v>
      </c>
      <c r="AT3003" s="482" t="s">
        <v>199</v>
      </c>
      <c r="AU3003" s="482" t="s">
        <v>89</v>
      </c>
      <c r="AY3003" s="482" t="s">
        <v>197</v>
      </c>
      <c r="BE3003" s="582">
        <f>IF(N3003="základní",J3003,0)</f>
        <v>0</v>
      </c>
      <c r="BF3003" s="582">
        <f>IF(N3003="snížená",J3003,0)</f>
        <v>0</v>
      </c>
      <c r="BG3003" s="582">
        <f>IF(N3003="zákl. přenesená",J3003,0)</f>
        <v>0</v>
      </c>
      <c r="BH3003" s="582">
        <f>IF(N3003="sníž. přenesená",J3003,0)</f>
        <v>0</v>
      </c>
      <c r="BI3003" s="582">
        <f>IF(N3003="nulová",J3003,0)</f>
        <v>0</v>
      </c>
      <c r="BJ3003" s="482" t="s">
        <v>11</v>
      </c>
      <c r="BK3003" s="582">
        <f>ROUND(I3003*H3003,0)</f>
        <v>0</v>
      </c>
      <c r="BL3003" s="482" t="s">
        <v>374</v>
      </c>
      <c r="BM3003" s="482" t="s">
        <v>3820</v>
      </c>
    </row>
    <row r="3004" spans="2:65" s="606" customFormat="1">
      <c r="B3004" s="605"/>
      <c r="D3004" s="594" t="s">
        <v>205</v>
      </c>
      <c r="E3004" s="607" t="s">
        <v>5</v>
      </c>
      <c r="F3004" s="608" t="s">
        <v>3821</v>
      </c>
      <c r="H3004" s="609">
        <v>933.34199999999998</v>
      </c>
      <c r="L3004" s="605"/>
      <c r="M3004" s="610"/>
      <c r="N3004" s="611"/>
      <c r="O3004" s="611"/>
      <c r="P3004" s="611"/>
      <c r="Q3004" s="611"/>
      <c r="R3004" s="611"/>
      <c r="S3004" s="611"/>
      <c r="T3004" s="612"/>
      <c r="AT3004" s="607" t="s">
        <v>205</v>
      </c>
      <c r="AU3004" s="607" t="s">
        <v>89</v>
      </c>
      <c r="AV3004" s="606" t="s">
        <v>89</v>
      </c>
      <c r="AW3004" s="606" t="s">
        <v>43</v>
      </c>
      <c r="AX3004" s="606" t="s">
        <v>82</v>
      </c>
      <c r="AY3004" s="607" t="s">
        <v>197</v>
      </c>
    </row>
    <row r="3005" spans="2:65" s="614" customFormat="1">
      <c r="B3005" s="613"/>
      <c r="D3005" s="594" t="s">
        <v>205</v>
      </c>
      <c r="E3005" s="615" t="s">
        <v>5</v>
      </c>
      <c r="F3005" s="616" t="s">
        <v>210</v>
      </c>
      <c r="H3005" s="617">
        <v>933.34199999999998</v>
      </c>
      <c r="L3005" s="613"/>
      <c r="M3005" s="618"/>
      <c r="N3005" s="619"/>
      <c r="O3005" s="619"/>
      <c r="P3005" s="619"/>
      <c r="Q3005" s="619"/>
      <c r="R3005" s="619"/>
      <c r="S3005" s="619"/>
      <c r="T3005" s="620"/>
      <c r="AT3005" s="615" t="s">
        <v>205</v>
      </c>
      <c r="AU3005" s="615" t="s">
        <v>89</v>
      </c>
      <c r="AV3005" s="614" t="s">
        <v>129</v>
      </c>
      <c r="AW3005" s="614" t="s">
        <v>43</v>
      </c>
      <c r="AX3005" s="614" t="s">
        <v>11</v>
      </c>
      <c r="AY3005" s="615" t="s">
        <v>197</v>
      </c>
    </row>
    <row r="3006" spans="2:65" s="492" customFormat="1" ht="38.25" customHeight="1">
      <c r="B3006" s="493"/>
      <c r="C3006" s="572" t="s">
        <v>3822</v>
      </c>
      <c r="D3006" s="572" t="s">
        <v>199</v>
      </c>
      <c r="E3006" s="573" t="s">
        <v>3823</v>
      </c>
      <c r="F3006" s="574" t="s">
        <v>3824</v>
      </c>
      <c r="G3006" s="575" t="s">
        <v>876</v>
      </c>
      <c r="H3006" s="576">
        <v>446.99</v>
      </c>
      <c r="I3006" s="7"/>
      <c r="J3006" s="577">
        <f>ROUND(I3006*H3006,0)</f>
        <v>0</v>
      </c>
      <c r="K3006" s="574" t="s">
        <v>203</v>
      </c>
      <c r="L3006" s="493"/>
      <c r="M3006" s="578" t="s">
        <v>5</v>
      </c>
      <c r="N3006" s="579" t="s">
        <v>53</v>
      </c>
      <c r="O3006" s="494"/>
      <c r="P3006" s="580">
        <f>O3006*H3006</f>
        <v>0</v>
      </c>
      <c r="Q3006" s="580">
        <v>4.0000000000000003E-5</v>
      </c>
      <c r="R3006" s="580">
        <f>Q3006*H3006</f>
        <v>1.7879600000000002E-2</v>
      </c>
      <c r="S3006" s="580">
        <v>0</v>
      </c>
      <c r="T3006" s="581">
        <f>S3006*H3006</f>
        <v>0</v>
      </c>
      <c r="AR3006" s="482" t="s">
        <v>374</v>
      </c>
      <c r="AT3006" s="482" t="s">
        <v>199</v>
      </c>
      <c r="AU3006" s="482" t="s">
        <v>89</v>
      </c>
      <c r="AY3006" s="482" t="s">
        <v>197</v>
      </c>
      <c r="BE3006" s="582">
        <f>IF(N3006="základní",J3006,0)</f>
        <v>0</v>
      </c>
      <c r="BF3006" s="582">
        <f>IF(N3006="snížená",J3006,0)</f>
        <v>0</v>
      </c>
      <c r="BG3006" s="582">
        <f>IF(N3006="zákl. přenesená",J3006,0)</f>
        <v>0</v>
      </c>
      <c r="BH3006" s="582">
        <f>IF(N3006="sníž. přenesená",J3006,0)</f>
        <v>0</v>
      </c>
      <c r="BI3006" s="582">
        <f>IF(N3006="nulová",J3006,0)</f>
        <v>0</v>
      </c>
      <c r="BJ3006" s="482" t="s">
        <v>11</v>
      </c>
      <c r="BK3006" s="582">
        <f>ROUND(I3006*H3006,0)</f>
        <v>0</v>
      </c>
      <c r="BL3006" s="482" t="s">
        <v>374</v>
      </c>
      <c r="BM3006" s="482" t="s">
        <v>3825</v>
      </c>
    </row>
    <row r="3007" spans="2:65" s="492" customFormat="1" ht="38.25" customHeight="1">
      <c r="B3007" s="493"/>
      <c r="C3007" s="572" t="s">
        <v>3826</v>
      </c>
      <c r="D3007" s="572" t="s">
        <v>199</v>
      </c>
      <c r="E3007" s="573" t="s">
        <v>3827</v>
      </c>
      <c r="F3007" s="574" t="s">
        <v>3828</v>
      </c>
      <c r="G3007" s="575" t="s">
        <v>876</v>
      </c>
      <c r="H3007" s="576">
        <v>950.12</v>
      </c>
      <c r="I3007" s="7"/>
      <c r="J3007" s="577">
        <f>ROUND(I3007*H3007,0)</f>
        <v>0</v>
      </c>
      <c r="K3007" s="574" t="s">
        <v>203</v>
      </c>
      <c r="L3007" s="493"/>
      <c r="M3007" s="578" t="s">
        <v>5</v>
      </c>
      <c r="N3007" s="579" t="s">
        <v>53</v>
      </c>
      <c r="O3007" s="494"/>
      <c r="P3007" s="580">
        <f>O3007*H3007</f>
        <v>0</v>
      </c>
      <c r="Q3007" s="580">
        <v>1.6000000000000001E-4</v>
      </c>
      <c r="R3007" s="580">
        <f>Q3007*H3007</f>
        <v>0.15201920000000002</v>
      </c>
      <c r="S3007" s="580">
        <v>0</v>
      </c>
      <c r="T3007" s="581">
        <f>S3007*H3007</f>
        <v>0</v>
      </c>
      <c r="AR3007" s="482" t="s">
        <v>374</v>
      </c>
      <c r="AT3007" s="482" t="s">
        <v>199</v>
      </c>
      <c r="AU3007" s="482" t="s">
        <v>89</v>
      </c>
      <c r="AY3007" s="482" t="s">
        <v>197</v>
      </c>
      <c r="BE3007" s="582">
        <f>IF(N3007="základní",J3007,0)</f>
        <v>0</v>
      </c>
      <c r="BF3007" s="582">
        <f>IF(N3007="snížená",J3007,0)</f>
        <v>0</v>
      </c>
      <c r="BG3007" s="582">
        <f>IF(N3007="zákl. přenesená",J3007,0)</f>
        <v>0</v>
      </c>
      <c r="BH3007" s="582">
        <f>IF(N3007="sníž. přenesená",J3007,0)</f>
        <v>0</v>
      </c>
      <c r="BI3007" s="582">
        <f>IF(N3007="nulová",J3007,0)</f>
        <v>0</v>
      </c>
      <c r="BJ3007" s="482" t="s">
        <v>11</v>
      </c>
      <c r="BK3007" s="582">
        <f>ROUND(I3007*H3007,0)</f>
        <v>0</v>
      </c>
      <c r="BL3007" s="482" t="s">
        <v>374</v>
      </c>
      <c r="BM3007" s="482" t="s">
        <v>3829</v>
      </c>
    </row>
    <row r="3008" spans="2:65" s="606" customFormat="1">
      <c r="B3008" s="605"/>
      <c r="D3008" s="594" t="s">
        <v>205</v>
      </c>
      <c r="E3008" s="607" t="s">
        <v>5</v>
      </c>
      <c r="F3008" s="608" t="s">
        <v>3830</v>
      </c>
      <c r="H3008" s="609">
        <v>237</v>
      </c>
      <c r="L3008" s="605"/>
      <c r="M3008" s="610"/>
      <c r="N3008" s="611"/>
      <c r="O3008" s="611"/>
      <c r="P3008" s="611"/>
      <c r="Q3008" s="611"/>
      <c r="R3008" s="611"/>
      <c r="S3008" s="611"/>
      <c r="T3008" s="612"/>
      <c r="AT3008" s="607" t="s">
        <v>205</v>
      </c>
      <c r="AU3008" s="607" t="s">
        <v>89</v>
      </c>
      <c r="AV3008" s="606" t="s">
        <v>89</v>
      </c>
      <c r="AW3008" s="606" t="s">
        <v>43</v>
      </c>
      <c r="AX3008" s="606" t="s">
        <v>82</v>
      </c>
      <c r="AY3008" s="607" t="s">
        <v>197</v>
      </c>
    </row>
    <row r="3009" spans="2:65" s="606" customFormat="1">
      <c r="B3009" s="605"/>
      <c r="D3009" s="594" t="s">
        <v>205</v>
      </c>
      <c r="E3009" s="607" t="s">
        <v>5</v>
      </c>
      <c r="F3009" s="608" t="s">
        <v>3831</v>
      </c>
      <c r="H3009" s="609">
        <v>183.92</v>
      </c>
      <c r="L3009" s="605"/>
      <c r="M3009" s="610"/>
      <c r="N3009" s="611"/>
      <c r="O3009" s="611"/>
      <c r="P3009" s="611"/>
      <c r="Q3009" s="611"/>
      <c r="R3009" s="611"/>
      <c r="S3009" s="611"/>
      <c r="T3009" s="612"/>
      <c r="AT3009" s="607" t="s">
        <v>205</v>
      </c>
      <c r="AU3009" s="607" t="s">
        <v>89</v>
      </c>
      <c r="AV3009" s="606" t="s">
        <v>89</v>
      </c>
      <c r="AW3009" s="606" t="s">
        <v>43</v>
      </c>
      <c r="AX3009" s="606" t="s">
        <v>82</v>
      </c>
      <c r="AY3009" s="607" t="s">
        <v>197</v>
      </c>
    </row>
    <row r="3010" spans="2:65" s="606" customFormat="1">
      <c r="B3010" s="605"/>
      <c r="D3010" s="594" t="s">
        <v>205</v>
      </c>
      <c r="E3010" s="607" t="s">
        <v>5</v>
      </c>
      <c r="F3010" s="608" t="s">
        <v>3832</v>
      </c>
      <c r="H3010" s="609">
        <v>529.20000000000005</v>
      </c>
      <c r="L3010" s="605"/>
      <c r="M3010" s="610"/>
      <c r="N3010" s="611"/>
      <c r="O3010" s="611"/>
      <c r="P3010" s="611"/>
      <c r="Q3010" s="611"/>
      <c r="R3010" s="611"/>
      <c r="S3010" s="611"/>
      <c r="T3010" s="612"/>
      <c r="AT3010" s="607" t="s">
        <v>205</v>
      </c>
      <c r="AU3010" s="607" t="s">
        <v>89</v>
      </c>
      <c r="AV3010" s="606" t="s">
        <v>89</v>
      </c>
      <c r="AW3010" s="606" t="s">
        <v>43</v>
      </c>
      <c r="AX3010" s="606" t="s">
        <v>82</v>
      </c>
      <c r="AY3010" s="607" t="s">
        <v>197</v>
      </c>
    </row>
    <row r="3011" spans="2:65" s="614" customFormat="1">
      <c r="B3011" s="613"/>
      <c r="D3011" s="594" t="s">
        <v>205</v>
      </c>
      <c r="E3011" s="615" t="s">
        <v>5</v>
      </c>
      <c r="F3011" s="616" t="s">
        <v>210</v>
      </c>
      <c r="H3011" s="617">
        <v>950.12</v>
      </c>
      <c r="L3011" s="613"/>
      <c r="M3011" s="618"/>
      <c r="N3011" s="619"/>
      <c r="O3011" s="619"/>
      <c r="P3011" s="619"/>
      <c r="Q3011" s="619"/>
      <c r="R3011" s="619"/>
      <c r="S3011" s="619"/>
      <c r="T3011" s="620"/>
      <c r="AT3011" s="615" t="s">
        <v>205</v>
      </c>
      <c r="AU3011" s="615" t="s">
        <v>89</v>
      </c>
      <c r="AV3011" s="614" t="s">
        <v>129</v>
      </c>
      <c r="AW3011" s="614" t="s">
        <v>43</v>
      </c>
      <c r="AX3011" s="614" t="s">
        <v>11</v>
      </c>
      <c r="AY3011" s="615" t="s">
        <v>197</v>
      </c>
    </row>
    <row r="3012" spans="2:65" s="492" customFormat="1" ht="25.5" customHeight="1">
      <c r="B3012" s="493"/>
      <c r="C3012" s="572" t="s">
        <v>3833</v>
      </c>
      <c r="D3012" s="572" t="s">
        <v>199</v>
      </c>
      <c r="E3012" s="573" t="s">
        <v>3834</v>
      </c>
      <c r="F3012" s="574" t="s">
        <v>3835</v>
      </c>
      <c r="G3012" s="575" t="s">
        <v>290</v>
      </c>
      <c r="H3012" s="576">
        <v>1866.684</v>
      </c>
      <c r="I3012" s="7"/>
      <c r="J3012" s="577">
        <f>ROUND(I3012*H3012,0)</f>
        <v>0</v>
      </c>
      <c r="K3012" s="574" t="s">
        <v>203</v>
      </c>
      <c r="L3012" s="493"/>
      <c r="M3012" s="578" t="s">
        <v>5</v>
      </c>
      <c r="N3012" s="579" t="s">
        <v>53</v>
      </c>
      <c r="O3012" s="494"/>
      <c r="P3012" s="580">
        <f>O3012*H3012</f>
        <v>0</v>
      </c>
      <c r="Q3012" s="580">
        <v>0</v>
      </c>
      <c r="R3012" s="580">
        <f>Q3012*H3012</f>
        <v>0</v>
      </c>
      <c r="S3012" s="580">
        <v>0</v>
      </c>
      <c r="T3012" s="581">
        <f>S3012*H3012</f>
        <v>0</v>
      </c>
      <c r="AR3012" s="482" t="s">
        <v>374</v>
      </c>
      <c r="AT3012" s="482" t="s">
        <v>199</v>
      </c>
      <c r="AU3012" s="482" t="s">
        <v>89</v>
      </c>
      <c r="AY3012" s="482" t="s">
        <v>197</v>
      </c>
      <c r="BE3012" s="582">
        <f>IF(N3012="základní",J3012,0)</f>
        <v>0</v>
      </c>
      <c r="BF3012" s="582">
        <f>IF(N3012="snížená",J3012,0)</f>
        <v>0</v>
      </c>
      <c r="BG3012" s="582">
        <f>IF(N3012="zákl. přenesená",J3012,0)</f>
        <v>0</v>
      </c>
      <c r="BH3012" s="582">
        <f>IF(N3012="sníž. přenesená",J3012,0)</f>
        <v>0</v>
      </c>
      <c r="BI3012" s="582">
        <f>IF(N3012="nulová",J3012,0)</f>
        <v>0</v>
      </c>
      <c r="BJ3012" s="482" t="s">
        <v>11</v>
      </c>
      <c r="BK3012" s="582">
        <f>ROUND(I3012*H3012,0)</f>
        <v>0</v>
      </c>
      <c r="BL3012" s="482" t="s">
        <v>374</v>
      </c>
      <c r="BM3012" s="482" t="s">
        <v>3836</v>
      </c>
    </row>
    <row r="3013" spans="2:65" s="606" customFormat="1">
      <c r="B3013" s="605"/>
      <c r="D3013" s="594" t="s">
        <v>205</v>
      </c>
      <c r="E3013" s="607" t="s">
        <v>5</v>
      </c>
      <c r="F3013" s="608" t="s">
        <v>3837</v>
      </c>
      <c r="H3013" s="609">
        <v>1866.684</v>
      </c>
      <c r="L3013" s="605"/>
      <c r="M3013" s="610"/>
      <c r="N3013" s="611"/>
      <c r="O3013" s="611"/>
      <c r="P3013" s="611"/>
      <c r="Q3013" s="611"/>
      <c r="R3013" s="611"/>
      <c r="S3013" s="611"/>
      <c r="T3013" s="612"/>
      <c r="AT3013" s="607" t="s">
        <v>205</v>
      </c>
      <c r="AU3013" s="607" t="s">
        <v>89</v>
      </c>
      <c r="AV3013" s="606" t="s">
        <v>89</v>
      </c>
      <c r="AW3013" s="606" t="s">
        <v>43</v>
      </c>
      <c r="AX3013" s="606" t="s">
        <v>82</v>
      </c>
      <c r="AY3013" s="607" t="s">
        <v>197</v>
      </c>
    </row>
    <row r="3014" spans="2:65" s="614" customFormat="1">
      <c r="B3014" s="613"/>
      <c r="D3014" s="594" t="s">
        <v>205</v>
      </c>
      <c r="E3014" s="615" t="s">
        <v>5</v>
      </c>
      <c r="F3014" s="616" t="s">
        <v>210</v>
      </c>
      <c r="H3014" s="617">
        <v>1866.684</v>
      </c>
      <c r="L3014" s="613"/>
      <c r="M3014" s="618"/>
      <c r="N3014" s="619"/>
      <c r="O3014" s="619"/>
      <c r="P3014" s="619"/>
      <c r="Q3014" s="619"/>
      <c r="R3014" s="619"/>
      <c r="S3014" s="619"/>
      <c r="T3014" s="620"/>
      <c r="AT3014" s="615" t="s">
        <v>205</v>
      </c>
      <c r="AU3014" s="615" t="s">
        <v>89</v>
      </c>
      <c r="AV3014" s="614" t="s">
        <v>129</v>
      </c>
      <c r="AW3014" s="614" t="s">
        <v>43</v>
      </c>
      <c r="AX3014" s="614" t="s">
        <v>11</v>
      </c>
      <c r="AY3014" s="615" t="s">
        <v>197</v>
      </c>
    </row>
    <row r="3015" spans="2:65" s="492" customFormat="1" ht="16.5" customHeight="1">
      <c r="B3015" s="493"/>
      <c r="C3015" s="629" t="s">
        <v>3838</v>
      </c>
      <c r="D3015" s="629" t="s">
        <v>1907</v>
      </c>
      <c r="E3015" s="630" t="s">
        <v>3839</v>
      </c>
      <c r="F3015" s="631" t="s">
        <v>3840</v>
      </c>
      <c r="G3015" s="632" t="s">
        <v>290</v>
      </c>
      <c r="H3015" s="633">
        <v>2053.3519999999999</v>
      </c>
      <c r="I3015" s="11"/>
      <c r="J3015" s="634">
        <f>ROUND(I3015*H3015,0)</f>
        <v>0</v>
      </c>
      <c r="K3015" s="631" t="s">
        <v>203</v>
      </c>
      <c r="L3015" s="635"/>
      <c r="M3015" s="636" t="s">
        <v>5</v>
      </c>
      <c r="N3015" s="637" t="s">
        <v>53</v>
      </c>
      <c r="O3015" s="494"/>
      <c r="P3015" s="580">
        <f>O3015*H3015</f>
        <v>0</v>
      </c>
      <c r="Q3015" s="580">
        <v>1.7000000000000001E-4</v>
      </c>
      <c r="R3015" s="580">
        <f>Q3015*H3015</f>
        <v>0.34906984000000002</v>
      </c>
      <c r="S3015" s="580">
        <v>0</v>
      </c>
      <c r="T3015" s="581">
        <f>S3015*H3015</f>
        <v>0</v>
      </c>
      <c r="AR3015" s="482" t="s">
        <v>779</v>
      </c>
      <c r="AT3015" s="482" t="s">
        <v>1907</v>
      </c>
      <c r="AU3015" s="482" t="s">
        <v>89</v>
      </c>
      <c r="AY3015" s="482" t="s">
        <v>197</v>
      </c>
      <c r="BE3015" s="582">
        <f>IF(N3015="základní",J3015,0)</f>
        <v>0</v>
      </c>
      <c r="BF3015" s="582">
        <f>IF(N3015="snížená",J3015,0)</f>
        <v>0</v>
      </c>
      <c r="BG3015" s="582">
        <f>IF(N3015="zákl. přenesená",J3015,0)</f>
        <v>0</v>
      </c>
      <c r="BH3015" s="582">
        <f>IF(N3015="sníž. přenesená",J3015,0)</f>
        <v>0</v>
      </c>
      <c r="BI3015" s="582">
        <f>IF(N3015="nulová",J3015,0)</f>
        <v>0</v>
      </c>
      <c r="BJ3015" s="482" t="s">
        <v>11</v>
      </c>
      <c r="BK3015" s="582">
        <f>ROUND(I3015*H3015,0)</f>
        <v>0</v>
      </c>
      <c r="BL3015" s="482" t="s">
        <v>374</v>
      </c>
      <c r="BM3015" s="482" t="s">
        <v>3841</v>
      </c>
    </row>
    <row r="3016" spans="2:65" s="492" customFormat="1" ht="27">
      <c r="B3016" s="493"/>
      <c r="D3016" s="594" t="s">
        <v>2337</v>
      </c>
      <c r="F3016" s="595" t="s">
        <v>3842</v>
      </c>
      <c r="L3016" s="493"/>
      <c r="M3016" s="596"/>
      <c r="N3016" s="494"/>
      <c r="O3016" s="494"/>
      <c r="P3016" s="494"/>
      <c r="Q3016" s="494"/>
      <c r="R3016" s="494"/>
      <c r="S3016" s="494"/>
      <c r="T3016" s="597"/>
      <c r="AT3016" s="482" t="s">
        <v>2337</v>
      </c>
      <c r="AU3016" s="482" t="s">
        <v>89</v>
      </c>
    </row>
    <row r="3017" spans="2:65" s="606" customFormat="1">
      <c r="B3017" s="605"/>
      <c r="D3017" s="594" t="s">
        <v>205</v>
      </c>
      <c r="F3017" s="608" t="s">
        <v>3843</v>
      </c>
      <c r="H3017" s="609">
        <v>2053.3519999999999</v>
      </c>
      <c r="L3017" s="605"/>
      <c r="M3017" s="610"/>
      <c r="N3017" s="611"/>
      <c r="O3017" s="611"/>
      <c r="P3017" s="611"/>
      <c r="Q3017" s="611"/>
      <c r="R3017" s="611"/>
      <c r="S3017" s="611"/>
      <c r="T3017" s="612"/>
      <c r="AT3017" s="607" t="s">
        <v>205</v>
      </c>
      <c r="AU3017" s="607" t="s">
        <v>89</v>
      </c>
      <c r="AV3017" s="606" t="s">
        <v>89</v>
      </c>
      <c r="AW3017" s="606" t="s">
        <v>6</v>
      </c>
      <c r="AX3017" s="606" t="s">
        <v>11</v>
      </c>
      <c r="AY3017" s="607" t="s">
        <v>197</v>
      </c>
    </row>
    <row r="3018" spans="2:65" s="492" customFormat="1" ht="25.5" customHeight="1">
      <c r="B3018" s="493"/>
      <c r="C3018" s="572" t="s">
        <v>3844</v>
      </c>
      <c r="D3018" s="572" t="s">
        <v>199</v>
      </c>
      <c r="E3018" s="573" t="s">
        <v>3845</v>
      </c>
      <c r="F3018" s="574" t="s">
        <v>3846</v>
      </c>
      <c r="G3018" s="575" t="s">
        <v>290</v>
      </c>
      <c r="H3018" s="576">
        <v>933.34199999999998</v>
      </c>
      <c r="I3018" s="7"/>
      <c r="J3018" s="577">
        <f>ROUND(I3018*H3018,0)</f>
        <v>0</v>
      </c>
      <c r="K3018" s="574" t="s">
        <v>203</v>
      </c>
      <c r="L3018" s="493"/>
      <c r="M3018" s="578" t="s">
        <v>5</v>
      </c>
      <c r="N3018" s="579" t="s">
        <v>53</v>
      </c>
      <c r="O3018" s="494"/>
      <c r="P3018" s="580">
        <f>O3018*H3018</f>
        <v>0</v>
      </c>
      <c r="Q3018" s="580">
        <v>2.0000000000000001E-4</v>
      </c>
      <c r="R3018" s="580">
        <f>Q3018*H3018</f>
        <v>0.18666840000000001</v>
      </c>
      <c r="S3018" s="580">
        <v>0</v>
      </c>
      <c r="T3018" s="581">
        <f>S3018*H3018</f>
        <v>0</v>
      </c>
      <c r="AR3018" s="482" t="s">
        <v>374</v>
      </c>
      <c r="AT3018" s="482" t="s">
        <v>199</v>
      </c>
      <c r="AU3018" s="482" t="s">
        <v>89</v>
      </c>
      <c r="AY3018" s="482" t="s">
        <v>197</v>
      </c>
      <c r="BE3018" s="582">
        <f>IF(N3018="základní",J3018,0)</f>
        <v>0</v>
      </c>
      <c r="BF3018" s="582">
        <f>IF(N3018="snížená",J3018,0)</f>
        <v>0</v>
      </c>
      <c r="BG3018" s="582">
        <f>IF(N3018="zákl. přenesená",J3018,0)</f>
        <v>0</v>
      </c>
      <c r="BH3018" s="582">
        <f>IF(N3018="sníž. přenesená",J3018,0)</f>
        <v>0</v>
      </c>
      <c r="BI3018" s="582">
        <f>IF(N3018="nulová",J3018,0)</f>
        <v>0</v>
      </c>
      <c r="BJ3018" s="482" t="s">
        <v>11</v>
      </c>
      <c r="BK3018" s="582">
        <f>ROUND(I3018*H3018,0)</f>
        <v>0</v>
      </c>
      <c r="BL3018" s="482" t="s">
        <v>374</v>
      </c>
      <c r="BM3018" s="482" t="s">
        <v>3847</v>
      </c>
    </row>
    <row r="3019" spans="2:65" s="492" customFormat="1" ht="38.25" customHeight="1">
      <c r="B3019" s="493"/>
      <c r="C3019" s="572" t="s">
        <v>3848</v>
      </c>
      <c r="D3019" s="572" t="s">
        <v>199</v>
      </c>
      <c r="E3019" s="573" t="s">
        <v>3849</v>
      </c>
      <c r="F3019" s="574" t="s">
        <v>3850</v>
      </c>
      <c r="G3019" s="575" t="s">
        <v>290</v>
      </c>
      <c r="H3019" s="576">
        <v>60.63</v>
      </c>
      <c r="I3019" s="7"/>
      <c r="J3019" s="577">
        <f>ROUND(I3019*H3019,0)</f>
        <v>0</v>
      </c>
      <c r="K3019" s="574" t="s">
        <v>203</v>
      </c>
      <c r="L3019" s="493"/>
      <c r="M3019" s="578" t="s">
        <v>5</v>
      </c>
      <c r="N3019" s="579" t="s">
        <v>53</v>
      </c>
      <c r="O3019" s="494"/>
      <c r="P3019" s="580">
        <f>O3019*H3019</f>
        <v>0</v>
      </c>
      <c r="Q3019" s="580">
        <v>1.223E-2</v>
      </c>
      <c r="R3019" s="580">
        <f>Q3019*H3019</f>
        <v>0.74150490000000002</v>
      </c>
      <c r="S3019" s="580">
        <v>0</v>
      </c>
      <c r="T3019" s="581">
        <f>S3019*H3019</f>
        <v>0</v>
      </c>
      <c r="AR3019" s="482" t="s">
        <v>374</v>
      </c>
      <c r="AT3019" s="482" t="s">
        <v>199</v>
      </c>
      <c r="AU3019" s="482" t="s">
        <v>89</v>
      </c>
      <c r="AY3019" s="482" t="s">
        <v>197</v>
      </c>
      <c r="BE3019" s="582">
        <f>IF(N3019="základní",J3019,0)</f>
        <v>0</v>
      </c>
      <c r="BF3019" s="582">
        <f>IF(N3019="snížená",J3019,0)</f>
        <v>0</v>
      </c>
      <c r="BG3019" s="582">
        <f>IF(N3019="zákl. přenesená",J3019,0)</f>
        <v>0</v>
      </c>
      <c r="BH3019" s="582">
        <f>IF(N3019="sníž. přenesená",J3019,0)</f>
        <v>0</v>
      </c>
      <c r="BI3019" s="582">
        <f>IF(N3019="nulová",J3019,0)</f>
        <v>0</v>
      </c>
      <c r="BJ3019" s="482" t="s">
        <v>11</v>
      </c>
      <c r="BK3019" s="582">
        <f>ROUND(I3019*H3019,0)</f>
        <v>0</v>
      </c>
      <c r="BL3019" s="482" t="s">
        <v>374</v>
      </c>
      <c r="BM3019" s="482" t="s">
        <v>3851</v>
      </c>
    </row>
    <row r="3020" spans="2:65" s="599" customFormat="1">
      <c r="B3020" s="598"/>
      <c r="D3020" s="594" t="s">
        <v>205</v>
      </c>
      <c r="E3020" s="600" t="s">
        <v>5</v>
      </c>
      <c r="F3020" s="601" t="s">
        <v>215</v>
      </c>
      <c r="H3020" s="600" t="s">
        <v>5</v>
      </c>
      <c r="L3020" s="598"/>
      <c r="M3020" s="602"/>
      <c r="N3020" s="603"/>
      <c r="O3020" s="603"/>
      <c r="P3020" s="603"/>
      <c r="Q3020" s="603"/>
      <c r="R3020" s="603"/>
      <c r="S3020" s="603"/>
      <c r="T3020" s="604"/>
      <c r="AT3020" s="600" t="s">
        <v>205</v>
      </c>
      <c r="AU3020" s="600" t="s">
        <v>89</v>
      </c>
      <c r="AV3020" s="599" t="s">
        <v>11</v>
      </c>
      <c r="AW3020" s="599" t="s">
        <v>43</v>
      </c>
      <c r="AX3020" s="599" t="s">
        <v>82</v>
      </c>
      <c r="AY3020" s="600" t="s">
        <v>197</v>
      </c>
    </row>
    <row r="3021" spans="2:65" s="606" customFormat="1">
      <c r="B3021" s="605"/>
      <c r="D3021" s="594" t="s">
        <v>205</v>
      </c>
      <c r="E3021" s="607" t="s">
        <v>5</v>
      </c>
      <c r="F3021" s="608" t="s">
        <v>3852</v>
      </c>
      <c r="H3021" s="609">
        <v>28.49</v>
      </c>
      <c r="L3021" s="605"/>
      <c r="M3021" s="610"/>
      <c r="N3021" s="611"/>
      <c r="O3021" s="611"/>
      <c r="P3021" s="611"/>
      <c r="Q3021" s="611"/>
      <c r="R3021" s="611"/>
      <c r="S3021" s="611"/>
      <c r="T3021" s="612"/>
      <c r="AT3021" s="607" t="s">
        <v>205</v>
      </c>
      <c r="AU3021" s="607" t="s">
        <v>89</v>
      </c>
      <c r="AV3021" s="606" t="s">
        <v>89</v>
      </c>
      <c r="AW3021" s="606" t="s">
        <v>43</v>
      </c>
      <c r="AX3021" s="606" t="s">
        <v>82</v>
      </c>
      <c r="AY3021" s="607" t="s">
        <v>197</v>
      </c>
    </row>
    <row r="3022" spans="2:65" s="606" customFormat="1">
      <c r="B3022" s="605"/>
      <c r="D3022" s="594" t="s">
        <v>205</v>
      </c>
      <c r="E3022" s="607" t="s">
        <v>5</v>
      </c>
      <c r="F3022" s="608" t="s">
        <v>3853</v>
      </c>
      <c r="H3022" s="609">
        <v>7.7</v>
      </c>
      <c r="L3022" s="605"/>
      <c r="M3022" s="610"/>
      <c r="N3022" s="611"/>
      <c r="O3022" s="611"/>
      <c r="P3022" s="611"/>
      <c r="Q3022" s="611"/>
      <c r="R3022" s="611"/>
      <c r="S3022" s="611"/>
      <c r="T3022" s="612"/>
      <c r="AT3022" s="607" t="s">
        <v>205</v>
      </c>
      <c r="AU3022" s="607" t="s">
        <v>89</v>
      </c>
      <c r="AV3022" s="606" t="s">
        <v>89</v>
      </c>
      <c r="AW3022" s="606" t="s">
        <v>43</v>
      </c>
      <c r="AX3022" s="606" t="s">
        <v>82</v>
      </c>
      <c r="AY3022" s="607" t="s">
        <v>197</v>
      </c>
    </row>
    <row r="3023" spans="2:65" s="606" customFormat="1">
      <c r="B3023" s="605"/>
      <c r="D3023" s="594" t="s">
        <v>205</v>
      </c>
      <c r="E3023" s="607" t="s">
        <v>5</v>
      </c>
      <c r="F3023" s="608" t="s">
        <v>3854</v>
      </c>
      <c r="H3023" s="609">
        <v>8.0500000000000007</v>
      </c>
      <c r="L3023" s="605"/>
      <c r="M3023" s="610"/>
      <c r="N3023" s="611"/>
      <c r="O3023" s="611"/>
      <c r="P3023" s="611"/>
      <c r="Q3023" s="611"/>
      <c r="R3023" s="611"/>
      <c r="S3023" s="611"/>
      <c r="T3023" s="612"/>
      <c r="AT3023" s="607" t="s">
        <v>205</v>
      </c>
      <c r="AU3023" s="607" t="s">
        <v>89</v>
      </c>
      <c r="AV3023" s="606" t="s">
        <v>89</v>
      </c>
      <c r="AW3023" s="606" t="s">
        <v>43</v>
      </c>
      <c r="AX3023" s="606" t="s">
        <v>82</v>
      </c>
      <c r="AY3023" s="607" t="s">
        <v>197</v>
      </c>
    </row>
    <row r="3024" spans="2:65" s="606" customFormat="1">
      <c r="B3024" s="605"/>
      <c r="D3024" s="594" t="s">
        <v>205</v>
      </c>
      <c r="E3024" s="607" t="s">
        <v>5</v>
      </c>
      <c r="F3024" s="608" t="s">
        <v>3855</v>
      </c>
      <c r="H3024" s="609">
        <v>2.75</v>
      </c>
      <c r="L3024" s="605"/>
      <c r="M3024" s="610"/>
      <c r="N3024" s="611"/>
      <c r="O3024" s="611"/>
      <c r="P3024" s="611"/>
      <c r="Q3024" s="611"/>
      <c r="R3024" s="611"/>
      <c r="S3024" s="611"/>
      <c r="T3024" s="612"/>
      <c r="AT3024" s="607" t="s">
        <v>205</v>
      </c>
      <c r="AU3024" s="607" t="s">
        <v>89</v>
      </c>
      <c r="AV3024" s="606" t="s">
        <v>89</v>
      </c>
      <c r="AW3024" s="606" t="s">
        <v>43</v>
      </c>
      <c r="AX3024" s="606" t="s">
        <v>82</v>
      </c>
      <c r="AY3024" s="607" t="s">
        <v>197</v>
      </c>
    </row>
    <row r="3025" spans="2:65" s="606" customFormat="1">
      <c r="B3025" s="605"/>
      <c r="D3025" s="594" t="s">
        <v>205</v>
      </c>
      <c r="E3025" s="607" t="s">
        <v>5</v>
      </c>
      <c r="F3025" s="608" t="s">
        <v>3856</v>
      </c>
      <c r="H3025" s="609">
        <v>3.04</v>
      </c>
      <c r="L3025" s="605"/>
      <c r="M3025" s="610"/>
      <c r="N3025" s="611"/>
      <c r="O3025" s="611"/>
      <c r="P3025" s="611"/>
      <c r="Q3025" s="611"/>
      <c r="R3025" s="611"/>
      <c r="S3025" s="611"/>
      <c r="T3025" s="612"/>
      <c r="AT3025" s="607" t="s">
        <v>205</v>
      </c>
      <c r="AU3025" s="607" t="s">
        <v>89</v>
      </c>
      <c r="AV3025" s="606" t="s">
        <v>89</v>
      </c>
      <c r="AW3025" s="606" t="s">
        <v>43</v>
      </c>
      <c r="AX3025" s="606" t="s">
        <v>82</v>
      </c>
      <c r="AY3025" s="607" t="s">
        <v>197</v>
      </c>
    </row>
    <row r="3026" spans="2:65" s="606" customFormat="1">
      <c r="B3026" s="605"/>
      <c r="D3026" s="594" t="s">
        <v>205</v>
      </c>
      <c r="E3026" s="607" t="s">
        <v>5</v>
      </c>
      <c r="F3026" s="608" t="s">
        <v>3857</v>
      </c>
      <c r="H3026" s="609">
        <v>8.35</v>
      </c>
      <c r="L3026" s="605"/>
      <c r="M3026" s="610"/>
      <c r="N3026" s="611"/>
      <c r="O3026" s="611"/>
      <c r="P3026" s="611"/>
      <c r="Q3026" s="611"/>
      <c r="R3026" s="611"/>
      <c r="S3026" s="611"/>
      <c r="T3026" s="612"/>
      <c r="AT3026" s="607" t="s">
        <v>205</v>
      </c>
      <c r="AU3026" s="607" t="s">
        <v>89</v>
      </c>
      <c r="AV3026" s="606" t="s">
        <v>89</v>
      </c>
      <c r="AW3026" s="606" t="s">
        <v>43</v>
      </c>
      <c r="AX3026" s="606" t="s">
        <v>82</v>
      </c>
      <c r="AY3026" s="607" t="s">
        <v>197</v>
      </c>
    </row>
    <row r="3027" spans="2:65" s="606" customFormat="1">
      <c r="B3027" s="605"/>
      <c r="D3027" s="594" t="s">
        <v>205</v>
      </c>
      <c r="E3027" s="607" t="s">
        <v>5</v>
      </c>
      <c r="F3027" s="608" t="s">
        <v>3858</v>
      </c>
      <c r="H3027" s="609">
        <v>2.25</v>
      </c>
      <c r="L3027" s="605"/>
      <c r="M3027" s="610"/>
      <c r="N3027" s="611"/>
      <c r="O3027" s="611"/>
      <c r="P3027" s="611"/>
      <c r="Q3027" s="611"/>
      <c r="R3027" s="611"/>
      <c r="S3027" s="611"/>
      <c r="T3027" s="612"/>
      <c r="AT3027" s="607" t="s">
        <v>205</v>
      </c>
      <c r="AU3027" s="607" t="s">
        <v>89</v>
      </c>
      <c r="AV3027" s="606" t="s">
        <v>89</v>
      </c>
      <c r="AW3027" s="606" t="s">
        <v>43</v>
      </c>
      <c r="AX3027" s="606" t="s">
        <v>82</v>
      </c>
      <c r="AY3027" s="607" t="s">
        <v>197</v>
      </c>
    </row>
    <row r="3028" spans="2:65" s="622" customFormat="1">
      <c r="B3028" s="621"/>
      <c r="D3028" s="594" t="s">
        <v>205</v>
      </c>
      <c r="E3028" s="623" t="s">
        <v>5</v>
      </c>
      <c r="F3028" s="624" t="s">
        <v>222</v>
      </c>
      <c r="H3028" s="625">
        <v>60.63</v>
      </c>
      <c r="L3028" s="621"/>
      <c r="M3028" s="626"/>
      <c r="N3028" s="627"/>
      <c r="O3028" s="627"/>
      <c r="P3028" s="627"/>
      <c r="Q3028" s="627"/>
      <c r="R3028" s="627"/>
      <c r="S3028" s="627"/>
      <c r="T3028" s="628"/>
      <c r="AT3028" s="623" t="s">
        <v>205</v>
      </c>
      <c r="AU3028" s="623" t="s">
        <v>89</v>
      </c>
      <c r="AV3028" s="622" t="s">
        <v>114</v>
      </c>
      <c r="AW3028" s="622" t="s">
        <v>43</v>
      </c>
      <c r="AX3028" s="622" t="s">
        <v>82</v>
      </c>
      <c r="AY3028" s="623" t="s">
        <v>197</v>
      </c>
    </row>
    <row r="3029" spans="2:65" s="614" customFormat="1">
      <c r="B3029" s="613"/>
      <c r="D3029" s="594" t="s">
        <v>205</v>
      </c>
      <c r="E3029" s="615" t="s">
        <v>5</v>
      </c>
      <c r="F3029" s="616" t="s">
        <v>210</v>
      </c>
      <c r="H3029" s="617">
        <v>60.63</v>
      </c>
      <c r="L3029" s="613"/>
      <c r="M3029" s="618"/>
      <c r="N3029" s="619"/>
      <c r="O3029" s="619"/>
      <c r="P3029" s="619"/>
      <c r="Q3029" s="619"/>
      <c r="R3029" s="619"/>
      <c r="S3029" s="619"/>
      <c r="T3029" s="620"/>
      <c r="AT3029" s="615" t="s">
        <v>205</v>
      </c>
      <c r="AU3029" s="615" t="s">
        <v>89</v>
      </c>
      <c r="AV3029" s="614" t="s">
        <v>129</v>
      </c>
      <c r="AW3029" s="614" t="s">
        <v>43</v>
      </c>
      <c r="AX3029" s="614" t="s">
        <v>11</v>
      </c>
      <c r="AY3029" s="615" t="s">
        <v>197</v>
      </c>
    </row>
    <row r="3030" spans="2:65" s="492" customFormat="1" ht="38.25" customHeight="1">
      <c r="B3030" s="493"/>
      <c r="C3030" s="572" t="s">
        <v>3859</v>
      </c>
      <c r="D3030" s="572" t="s">
        <v>199</v>
      </c>
      <c r="E3030" s="573" t="s">
        <v>3860</v>
      </c>
      <c r="F3030" s="574" t="s">
        <v>3861</v>
      </c>
      <c r="G3030" s="575" t="s">
        <v>290</v>
      </c>
      <c r="H3030" s="576">
        <v>286.67</v>
      </c>
      <c r="I3030" s="7"/>
      <c r="J3030" s="577">
        <f>ROUND(I3030*H3030,0)</f>
        <v>0</v>
      </c>
      <c r="K3030" s="574" t="s">
        <v>203</v>
      </c>
      <c r="L3030" s="493"/>
      <c r="M3030" s="578" t="s">
        <v>5</v>
      </c>
      <c r="N3030" s="579" t="s">
        <v>53</v>
      </c>
      <c r="O3030" s="494"/>
      <c r="P3030" s="580">
        <f>O3030*H3030</f>
        <v>0</v>
      </c>
      <c r="Q3030" s="580">
        <v>1.379E-2</v>
      </c>
      <c r="R3030" s="580">
        <f>Q3030*H3030</f>
        <v>3.9531793000000004</v>
      </c>
      <c r="S3030" s="580">
        <v>0</v>
      </c>
      <c r="T3030" s="581">
        <f>S3030*H3030</f>
        <v>0</v>
      </c>
      <c r="AR3030" s="482" t="s">
        <v>374</v>
      </c>
      <c r="AT3030" s="482" t="s">
        <v>199</v>
      </c>
      <c r="AU3030" s="482" t="s">
        <v>89</v>
      </c>
      <c r="AY3030" s="482" t="s">
        <v>197</v>
      </c>
      <c r="BE3030" s="582">
        <f>IF(N3030="základní",J3030,0)</f>
        <v>0</v>
      </c>
      <c r="BF3030" s="582">
        <f>IF(N3030="snížená",J3030,0)</f>
        <v>0</v>
      </c>
      <c r="BG3030" s="582">
        <f>IF(N3030="zákl. přenesená",J3030,0)</f>
        <v>0</v>
      </c>
      <c r="BH3030" s="582">
        <f>IF(N3030="sníž. přenesená",J3030,0)</f>
        <v>0</v>
      </c>
      <c r="BI3030" s="582">
        <f>IF(N3030="nulová",J3030,0)</f>
        <v>0</v>
      </c>
      <c r="BJ3030" s="482" t="s">
        <v>11</v>
      </c>
      <c r="BK3030" s="582">
        <f>ROUND(I3030*H3030,0)</f>
        <v>0</v>
      </c>
      <c r="BL3030" s="482" t="s">
        <v>374</v>
      </c>
      <c r="BM3030" s="482" t="s">
        <v>3862</v>
      </c>
    </row>
    <row r="3031" spans="2:65" s="599" customFormat="1">
      <c r="B3031" s="598"/>
      <c r="D3031" s="594" t="s">
        <v>205</v>
      </c>
      <c r="E3031" s="600" t="s">
        <v>5</v>
      </c>
      <c r="F3031" s="601" t="s">
        <v>446</v>
      </c>
      <c r="H3031" s="600" t="s">
        <v>5</v>
      </c>
      <c r="L3031" s="598"/>
      <c r="M3031" s="602"/>
      <c r="N3031" s="603"/>
      <c r="O3031" s="603"/>
      <c r="P3031" s="603"/>
      <c r="Q3031" s="603"/>
      <c r="R3031" s="603"/>
      <c r="S3031" s="603"/>
      <c r="T3031" s="604"/>
      <c r="AT3031" s="600" t="s">
        <v>205</v>
      </c>
      <c r="AU3031" s="600" t="s">
        <v>89</v>
      </c>
      <c r="AV3031" s="599" t="s">
        <v>11</v>
      </c>
      <c r="AW3031" s="599" t="s">
        <v>43</v>
      </c>
      <c r="AX3031" s="599" t="s">
        <v>82</v>
      </c>
      <c r="AY3031" s="600" t="s">
        <v>197</v>
      </c>
    </row>
    <row r="3032" spans="2:65" s="606" customFormat="1">
      <c r="B3032" s="605"/>
      <c r="D3032" s="594" t="s">
        <v>205</v>
      </c>
      <c r="E3032" s="607" t="s">
        <v>5</v>
      </c>
      <c r="F3032" s="608" t="s">
        <v>3863</v>
      </c>
      <c r="H3032" s="609">
        <v>8.58</v>
      </c>
      <c r="L3032" s="605"/>
      <c r="M3032" s="610"/>
      <c r="N3032" s="611"/>
      <c r="O3032" s="611"/>
      <c r="P3032" s="611"/>
      <c r="Q3032" s="611"/>
      <c r="R3032" s="611"/>
      <c r="S3032" s="611"/>
      <c r="T3032" s="612"/>
      <c r="AT3032" s="607" t="s">
        <v>205</v>
      </c>
      <c r="AU3032" s="607" t="s">
        <v>89</v>
      </c>
      <c r="AV3032" s="606" t="s">
        <v>89</v>
      </c>
      <c r="AW3032" s="606" t="s">
        <v>43</v>
      </c>
      <c r="AX3032" s="606" t="s">
        <v>82</v>
      </c>
      <c r="AY3032" s="607" t="s">
        <v>197</v>
      </c>
    </row>
    <row r="3033" spans="2:65" s="606" customFormat="1">
      <c r="B3033" s="605"/>
      <c r="D3033" s="594" t="s">
        <v>205</v>
      </c>
      <c r="E3033" s="607" t="s">
        <v>5</v>
      </c>
      <c r="F3033" s="608" t="s">
        <v>3864</v>
      </c>
      <c r="H3033" s="609">
        <v>22.94</v>
      </c>
      <c r="L3033" s="605"/>
      <c r="M3033" s="610"/>
      <c r="N3033" s="611"/>
      <c r="O3033" s="611"/>
      <c r="P3033" s="611"/>
      <c r="Q3033" s="611"/>
      <c r="R3033" s="611"/>
      <c r="S3033" s="611"/>
      <c r="T3033" s="612"/>
      <c r="AT3033" s="607" t="s">
        <v>205</v>
      </c>
      <c r="AU3033" s="607" t="s">
        <v>89</v>
      </c>
      <c r="AV3033" s="606" t="s">
        <v>89</v>
      </c>
      <c r="AW3033" s="606" t="s">
        <v>43</v>
      </c>
      <c r="AX3033" s="606" t="s">
        <v>82</v>
      </c>
      <c r="AY3033" s="607" t="s">
        <v>197</v>
      </c>
    </row>
    <row r="3034" spans="2:65" s="606" customFormat="1">
      <c r="B3034" s="605"/>
      <c r="D3034" s="594" t="s">
        <v>205</v>
      </c>
      <c r="E3034" s="607" t="s">
        <v>5</v>
      </c>
      <c r="F3034" s="608" t="s">
        <v>3865</v>
      </c>
      <c r="H3034" s="609">
        <v>20.7</v>
      </c>
      <c r="L3034" s="605"/>
      <c r="M3034" s="610"/>
      <c r="N3034" s="611"/>
      <c r="O3034" s="611"/>
      <c r="P3034" s="611"/>
      <c r="Q3034" s="611"/>
      <c r="R3034" s="611"/>
      <c r="S3034" s="611"/>
      <c r="T3034" s="612"/>
      <c r="AT3034" s="607" t="s">
        <v>205</v>
      </c>
      <c r="AU3034" s="607" t="s">
        <v>89</v>
      </c>
      <c r="AV3034" s="606" t="s">
        <v>89</v>
      </c>
      <c r="AW3034" s="606" t="s">
        <v>43</v>
      </c>
      <c r="AX3034" s="606" t="s">
        <v>82</v>
      </c>
      <c r="AY3034" s="607" t="s">
        <v>197</v>
      </c>
    </row>
    <row r="3035" spans="2:65" s="606" customFormat="1">
      <c r="B3035" s="605"/>
      <c r="D3035" s="594" t="s">
        <v>205</v>
      </c>
      <c r="E3035" s="607" t="s">
        <v>5</v>
      </c>
      <c r="F3035" s="608" t="s">
        <v>3866</v>
      </c>
      <c r="H3035" s="609">
        <v>20.69</v>
      </c>
      <c r="L3035" s="605"/>
      <c r="M3035" s="610"/>
      <c r="N3035" s="611"/>
      <c r="O3035" s="611"/>
      <c r="P3035" s="611"/>
      <c r="Q3035" s="611"/>
      <c r="R3035" s="611"/>
      <c r="S3035" s="611"/>
      <c r="T3035" s="612"/>
      <c r="AT3035" s="607" t="s">
        <v>205</v>
      </c>
      <c r="AU3035" s="607" t="s">
        <v>89</v>
      </c>
      <c r="AV3035" s="606" t="s">
        <v>89</v>
      </c>
      <c r="AW3035" s="606" t="s">
        <v>43</v>
      </c>
      <c r="AX3035" s="606" t="s">
        <v>82</v>
      </c>
      <c r="AY3035" s="607" t="s">
        <v>197</v>
      </c>
    </row>
    <row r="3036" spans="2:65" s="606" customFormat="1">
      <c r="B3036" s="605"/>
      <c r="D3036" s="594" t="s">
        <v>205</v>
      </c>
      <c r="E3036" s="607" t="s">
        <v>5</v>
      </c>
      <c r="F3036" s="608" t="s">
        <v>3867</v>
      </c>
      <c r="H3036" s="609">
        <v>12.95</v>
      </c>
      <c r="L3036" s="605"/>
      <c r="M3036" s="610"/>
      <c r="N3036" s="611"/>
      <c r="O3036" s="611"/>
      <c r="P3036" s="611"/>
      <c r="Q3036" s="611"/>
      <c r="R3036" s="611"/>
      <c r="S3036" s="611"/>
      <c r="T3036" s="612"/>
      <c r="AT3036" s="607" t="s">
        <v>205</v>
      </c>
      <c r="AU3036" s="607" t="s">
        <v>89</v>
      </c>
      <c r="AV3036" s="606" t="s">
        <v>89</v>
      </c>
      <c r="AW3036" s="606" t="s">
        <v>43</v>
      </c>
      <c r="AX3036" s="606" t="s">
        <v>82</v>
      </c>
      <c r="AY3036" s="607" t="s">
        <v>197</v>
      </c>
    </row>
    <row r="3037" spans="2:65" s="606" customFormat="1">
      <c r="B3037" s="605"/>
      <c r="D3037" s="594" t="s">
        <v>205</v>
      </c>
      <c r="E3037" s="607" t="s">
        <v>5</v>
      </c>
      <c r="F3037" s="608" t="s">
        <v>3868</v>
      </c>
      <c r="H3037" s="609">
        <v>6.56</v>
      </c>
      <c r="L3037" s="605"/>
      <c r="M3037" s="610"/>
      <c r="N3037" s="611"/>
      <c r="O3037" s="611"/>
      <c r="P3037" s="611"/>
      <c r="Q3037" s="611"/>
      <c r="R3037" s="611"/>
      <c r="S3037" s="611"/>
      <c r="T3037" s="612"/>
      <c r="AT3037" s="607" t="s">
        <v>205</v>
      </c>
      <c r="AU3037" s="607" t="s">
        <v>89</v>
      </c>
      <c r="AV3037" s="606" t="s">
        <v>89</v>
      </c>
      <c r="AW3037" s="606" t="s">
        <v>43</v>
      </c>
      <c r="AX3037" s="606" t="s">
        <v>82</v>
      </c>
      <c r="AY3037" s="607" t="s">
        <v>197</v>
      </c>
    </row>
    <row r="3038" spans="2:65" s="606" customFormat="1">
      <c r="B3038" s="605"/>
      <c r="D3038" s="594" t="s">
        <v>205</v>
      </c>
      <c r="E3038" s="607" t="s">
        <v>5</v>
      </c>
      <c r="F3038" s="608" t="s">
        <v>3869</v>
      </c>
      <c r="H3038" s="609">
        <v>20.52</v>
      </c>
      <c r="L3038" s="605"/>
      <c r="M3038" s="610"/>
      <c r="N3038" s="611"/>
      <c r="O3038" s="611"/>
      <c r="P3038" s="611"/>
      <c r="Q3038" s="611"/>
      <c r="R3038" s="611"/>
      <c r="S3038" s="611"/>
      <c r="T3038" s="612"/>
      <c r="AT3038" s="607" t="s">
        <v>205</v>
      </c>
      <c r="AU3038" s="607" t="s">
        <v>89</v>
      </c>
      <c r="AV3038" s="606" t="s">
        <v>89</v>
      </c>
      <c r="AW3038" s="606" t="s">
        <v>43</v>
      </c>
      <c r="AX3038" s="606" t="s">
        <v>82</v>
      </c>
      <c r="AY3038" s="607" t="s">
        <v>197</v>
      </c>
    </row>
    <row r="3039" spans="2:65" s="606" customFormat="1">
      <c r="B3039" s="605"/>
      <c r="D3039" s="594" t="s">
        <v>205</v>
      </c>
      <c r="E3039" s="607" t="s">
        <v>5</v>
      </c>
      <c r="F3039" s="608" t="s">
        <v>3870</v>
      </c>
      <c r="H3039" s="609">
        <v>20.53</v>
      </c>
      <c r="L3039" s="605"/>
      <c r="M3039" s="610"/>
      <c r="N3039" s="611"/>
      <c r="O3039" s="611"/>
      <c r="P3039" s="611"/>
      <c r="Q3039" s="611"/>
      <c r="R3039" s="611"/>
      <c r="S3039" s="611"/>
      <c r="T3039" s="612"/>
      <c r="AT3039" s="607" t="s">
        <v>205</v>
      </c>
      <c r="AU3039" s="607" t="s">
        <v>89</v>
      </c>
      <c r="AV3039" s="606" t="s">
        <v>89</v>
      </c>
      <c r="AW3039" s="606" t="s">
        <v>43</v>
      </c>
      <c r="AX3039" s="606" t="s">
        <v>82</v>
      </c>
      <c r="AY3039" s="607" t="s">
        <v>197</v>
      </c>
    </row>
    <row r="3040" spans="2:65" s="606" customFormat="1">
      <c r="B3040" s="605"/>
      <c r="D3040" s="594" t="s">
        <v>205</v>
      </c>
      <c r="E3040" s="607" t="s">
        <v>5</v>
      </c>
      <c r="F3040" s="608" t="s">
        <v>3871</v>
      </c>
      <c r="H3040" s="609">
        <v>20.52</v>
      </c>
      <c r="L3040" s="605"/>
      <c r="M3040" s="610"/>
      <c r="N3040" s="611"/>
      <c r="O3040" s="611"/>
      <c r="P3040" s="611"/>
      <c r="Q3040" s="611"/>
      <c r="R3040" s="611"/>
      <c r="S3040" s="611"/>
      <c r="T3040" s="612"/>
      <c r="AT3040" s="607" t="s">
        <v>205</v>
      </c>
      <c r="AU3040" s="607" t="s">
        <v>89</v>
      </c>
      <c r="AV3040" s="606" t="s">
        <v>89</v>
      </c>
      <c r="AW3040" s="606" t="s">
        <v>43</v>
      </c>
      <c r="AX3040" s="606" t="s">
        <v>82</v>
      </c>
      <c r="AY3040" s="607" t="s">
        <v>197</v>
      </c>
    </row>
    <row r="3041" spans="2:65" s="606" customFormat="1">
      <c r="B3041" s="605"/>
      <c r="D3041" s="594" t="s">
        <v>205</v>
      </c>
      <c r="E3041" s="607" t="s">
        <v>5</v>
      </c>
      <c r="F3041" s="608" t="s">
        <v>3872</v>
      </c>
      <c r="H3041" s="609">
        <v>14.11</v>
      </c>
      <c r="L3041" s="605"/>
      <c r="M3041" s="610"/>
      <c r="N3041" s="611"/>
      <c r="O3041" s="611"/>
      <c r="P3041" s="611"/>
      <c r="Q3041" s="611"/>
      <c r="R3041" s="611"/>
      <c r="S3041" s="611"/>
      <c r="T3041" s="612"/>
      <c r="AT3041" s="607" t="s">
        <v>205</v>
      </c>
      <c r="AU3041" s="607" t="s">
        <v>89</v>
      </c>
      <c r="AV3041" s="606" t="s">
        <v>89</v>
      </c>
      <c r="AW3041" s="606" t="s">
        <v>43</v>
      </c>
      <c r="AX3041" s="606" t="s">
        <v>82</v>
      </c>
      <c r="AY3041" s="607" t="s">
        <v>197</v>
      </c>
    </row>
    <row r="3042" spans="2:65" s="606" customFormat="1">
      <c r="B3042" s="605"/>
      <c r="D3042" s="594" t="s">
        <v>205</v>
      </c>
      <c r="E3042" s="607" t="s">
        <v>5</v>
      </c>
      <c r="F3042" s="608" t="s">
        <v>3873</v>
      </c>
      <c r="H3042" s="609">
        <v>7.36</v>
      </c>
      <c r="L3042" s="605"/>
      <c r="M3042" s="610"/>
      <c r="N3042" s="611"/>
      <c r="O3042" s="611"/>
      <c r="P3042" s="611"/>
      <c r="Q3042" s="611"/>
      <c r="R3042" s="611"/>
      <c r="S3042" s="611"/>
      <c r="T3042" s="612"/>
      <c r="AT3042" s="607" t="s">
        <v>205</v>
      </c>
      <c r="AU3042" s="607" t="s">
        <v>89</v>
      </c>
      <c r="AV3042" s="606" t="s">
        <v>89</v>
      </c>
      <c r="AW3042" s="606" t="s">
        <v>43</v>
      </c>
      <c r="AX3042" s="606" t="s">
        <v>82</v>
      </c>
      <c r="AY3042" s="607" t="s">
        <v>197</v>
      </c>
    </row>
    <row r="3043" spans="2:65" s="606" customFormat="1">
      <c r="B3043" s="605"/>
      <c r="D3043" s="594" t="s">
        <v>205</v>
      </c>
      <c r="E3043" s="607" t="s">
        <v>5</v>
      </c>
      <c r="F3043" s="608" t="s">
        <v>3874</v>
      </c>
      <c r="H3043" s="609">
        <v>20.69</v>
      </c>
      <c r="L3043" s="605"/>
      <c r="M3043" s="610"/>
      <c r="N3043" s="611"/>
      <c r="O3043" s="611"/>
      <c r="P3043" s="611"/>
      <c r="Q3043" s="611"/>
      <c r="R3043" s="611"/>
      <c r="S3043" s="611"/>
      <c r="T3043" s="612"/>
      <c r="AT3043" s="607" t="s">
        <v>205</v>
      </c>
      <c r="AU3043" s="607" t="s">
        <v>89</v>
      </c>
      <c r="AV3043" s="606" t="s">
        <v>89</v>
      </c>
      <c r="AW3043" s="606" t="s">
        <v>43</v>
      </c>
      <c r="AX3043" s="606" t="s">
        <v>82</v>
      </c>
      <c r="AY3043" s="607" t="s">
        <v>197</v>
      </c>
    </row>
    <row r="3044" spans="2:65" s="606" customFormat="1">
      <c r="B3044" s="605"/>
      <c r="D3044" s="594" t="s">
        <v>205</v>
      </c>
      <c r="E3044" s="607" t="s">
        <v>5</v>
      </c>
      <c r="F3044" s="608" t="s">
        <v>3875</v>
      </c>
      <c r="H3044" s="609">
        <v>26.53</v>
      </c>
      <c r="L3044" s="605"/>
      <c r="M3044" s="610"/>
      <c r="N3044" s="611"/>
      <c r="O3044" s="611"/>
      <c r="P3044" s="611"/>
      <c r="Q3044" s="611"/>
      <c r="R3044" s="611"/>
      <c r="S3044" s="611"/>
      <c r="T3044" s="612"/>
      <c r="AT3044" s="607" t="s">
        <v>205</v>
      </c>
      <c r="AU3044" s="607" t="s">
        <v>89</v>
      </c>
      <c r="AV3044" s="606" t="s">
        <v>89</v>
      </c>
      <c r="AW3044" s="606" t="s">
        <v>43</v>
      </c>
      <c r="AX3044" s="606" t="s">
        <v>82</v>
      </c>
      <c r="AY3044" s="607" t="s">
        <v>197</v>
      </c>
    </row>
    <row r="3045" spans="2:65" s="606" customFormat="1">
      <c r="B3045" s="605"/>
      <c r="D3045" s="594" t="s">
        <v>205</v>
      </c>
      <c r="E3045" s="607" t="s">
        <v>5</v>
      </c>
      <c r="F3045" s="608" t="s">
        <v>3876</v>
      </c>
      <c r="H3045" s="609">
        <v>20.53</v>
      </c>
      <c r="L3045" s="605"/>
      <c r="M3045" s="610"/>
      <c r="N3045" s="611"/>
      <c r="O3045" s="611"/>
      <c r="P3045" s="611"/>
      <c r="Q3045" s="611"/>
      <c r="R3045" s="611"/>
      <c r="S3045" s="611"/>
      <c r="T3045" s="612"/>
      <c r="AT3045" s="607" t="s">
        <v>205</v>
      </c>
      <c r="AU3045" s="607" t="s">
        <v>89</v>
      </c>
      <c r="AV3045" s="606" t="s">
        <v>89</v>
      </c>
      <c r="AW3045" s="606" t="s">
        <v>43</v>
      </c>
      <c r="AX3045" s="606" t="s">
        <v>82</v>
      </c>
      <c r="AY3045" s="607" t="s">
        <v>197</v>
      </c>
    </row>
    <row r="3046" spans="2:65" s="606" customFormat="1">
      <c r="B3046" s="605"/>
      <c r="D3046" s="594" t="s">
        <v>205</v>
      </c>
      <c r="E3046" s="607" t="s">
        <v>5</v>
      </c>
      <c r="F3046" s="608" t="s">
        <v>3877</v>
      </c>
      <c r="H3046" s="609">
        <v>20.52</v>
      </c>
      <c r="L3046" s="605"/>
      <c r="M3046" s="610"/>
      <c r="N3046" s="611"/>
      <c r="O3046" s="611"/>
      <c r="P3046" s="611"/>
      <c r="Q3046" s="611"/>
      <c r="R3046" s="611"/>
      <c r="S3046" s="611"/>
      <c r="T3046" s="612"/>
      <c r="AT3046" s="607" t="s">
        <v>205</v>
      </c>
      <c r="AU3046" s="607" t="s">
        <v>89</v>
      </c>
      <c r="AV3046" s="606" t="s">
        <v>89</v>
      </c>
      <c r="AW3046" s="606" t="s">
        <v>43</v>
      </c>
      <c r="AX3046" s="606" t="s">
        <v>82</v>
      </c>
      <c r="AY3046" s="607" t="s">
        <v>197</v>
      </c>
    </row>
    <row r="3047" spans="2:65" s="606" customFormat="1">
      <c r="B3047" s="605"/>
      <c r="D3047" s="594" t="s">
        <v>205</v>
      </c>
      <c r="E3047" s="607" t="s">
        <v>5</v>
      </c>
      <c r="F3047" s="608" t="s">
        <v>3878</v>
      </c>
      <c r="H3047" s="609">
        <v>22.94</v>
      </c>
      <c r="L3047" s="605"/>
      <c r="M3047" s="610"/>
      <c r="N3047" s="611"/>
      <c r="O3047" s="611"/>
      <c r="P3047" s="611"/>
      <c r="Q3047" s="611"/>
      <c r="R3047" s="611"/>
      <c r="S3047" s="611"/>
      <c r="T3047" s="612"/>
      <c r="AT3047" s="607" t="s">
        <v>205</v>
      </c>
      <c r="AU3047" s="607" t="s">
        <v>89</v>
      </c>
      <c r="AV3047" s="606" t="s">
        <v>89</v>
      </c>
      <c r="AW3047" s="606" t="s">
        <v>43</v>
      </c>
      <c r="AX3047" s="606" t="s">
        <v>82</v>
      </c>
      <c r="AY3047" s="607" t="s">
        <v>197</v>
      </c>
    </row>
    <row r="3048" spans="2:65" s="622" customFormat="1">
      <c r="B3048" s="621"/>
      <c r="D3048" s="594" t="s">
        <v>205</v>
      </c>
      <c r="E3048" s="623" t="s">
        <v>5</v>
      </c>
      <c r="F3048" s="624" t="s">
        <v>449</v>
      </c>
      <c r="H3048" s="625">
        <v>286.67</v>
      </c>
      <c r="L3048" s="621"/>
      <c r="M3048" s="626"/>
      <c r="N3048" s="627"/>
      <c r="O3048" s="627"/>
      <c r="P3048" s="627"/>
      <c r="Q3048" s="627"/>
      <c r="R3048" s="627"/>
      <c r="S3048" s="627"/>
      <c r="T3048" s="628"/>
      <c r="AT3048" s="623" t="s">
        <v>205</v>
      </c>
      <c r="AU3048" s="623" t="s">
        <v>89</v>
      </c>
      <c r="AV3048" s="622" t="s">
        <v>114</v>
      </c>
      <c r="AW3048" s="622" t="s">
        <v>43</v>
      </c>
      <c r="AX3048" s="622" t="s">
        <v>82</v>
      </c>
      <c r="AY3048" s="623" t="s">
        <v>197</v>
      </c>
    </row>
    <row r="3049" spans="2:65" s="614" customFormat="1">
      <c r="B3049" s="613"/>
      <c r="D3049" s="594" t="s">
        <v>205</v>
      </c>
      <c r="E3049" s="615" t="s">
        <v>5</v>
      </c>
      <c r="F3049" s="616" t="s">
        <v>210</v>
      </c>
      <c r="H3049" s="617">
        <v>286.67</v>
      </c>
      <c r="L3049" s="613"/>
      <c r="M3049" s="618"/>
      <c r="N3049" s="619"/>
      <c r="O3049" s="619"/>
      <c r="P3049" s="619"/>
      <c r="Q3049" s="619"/>
      <c r="R3049" s="619"/>
      <c r="S3049" s="619"/>
      <c r="T3049" s="620"/>
      <c r="AT3049" s="615" t="s">
        <v>205</v>
      </c>
      <c r="AU3049" s="615" t="s">
        <v>89</v>
      </c>
      <c r="AV3049" s="614" t="s">
        <v>129</v>
      </c>
      <c r="AW3049" s="614" t="s">
        <v>43</v>
      </c>
      <c r="AX3049" s="614" t="s">
        <v>11</v>
      </c>
      <c r="AY3049" s="615" t="s">
        <v>197</v>
      </c>
    </row>
    <row r="3050" spans="2:65" s="492" customFormat="1" ht="38.25" customHeight="1">
      <c r="B3050" s="493"/>
      <c r="C3050" s="572" t="s">
        <v>3879</v>
      </c>
      <c r="D3050" s="572" t="s">
        <v>199</v>
      </c>
      <c r="E3050" s="573" t="s">
        <v>3880</v>
      </c>
      <c r="F3050" s="574" t="s">
        <v>3881</v>
      </c>
      <c r="G3050" s="575" t="s">
        <v>290</v>
      </c>
      <c r="H3050" s="576">
        <v>247.86</v>
      </c>
      <c r="I3050" s="7"/>
      <c r="J3050" s="577">
        <f>ROUND(I3050*H3050,0)</f>
        <v>0</v>
      </c>
      <c r="K3050" s="574" t="s">
        <v>203</v>
      </c>
      <c r="L3050" s="493"/>
      <c r="M3050" s="578" t="s">
        <v>5</v>
      </c>
      <c r="N3050" s="579" t="s">
        <v>53</v>
      </c>
      <c r="O3050" s="494"/>
      <c r="P3050" s="580">
        <f>O3050*H3050</f>
        <v>0</v>
      </c>
      <c r="Q3050" s="580">
        <v>1.2540000000000001E-2</v>
      </c>
      <c r="R3050" s="580">
        <f>Q3050*H3050</f>
        <v>3.1081644000000002</v>
      </c>
      <c r="S3050" s="580">
        <v>0</v>
      </c>
      <c r="T3050" s="581">
        <f>S3050*H3050</f>
        <v>0</v>
      </c>
      <c r="AR3050" s="482" t="s">
        <v>374</v>
      </c>
      <c r="AT3050" s="482" t="s">
        <v>199</v>
      </c>
      <c r="AU3050" s="482" t="s">
        <v>89</v>
      </c>
      <c r="AY3050" s="482" t="s">
        <v>197</v>
      </c>
      <c r="BE3050" s="582">
        <f>IF(N3050="základní",J3050,0)</f>
        <v>0</v>
      </c>
      <c r="BF3050" s="582">
        <f>IF(N3050="snížená",J3050,0)</f>
        <v>0</v>
      </c>
      <c r="BG3050" s="582">
        <f>IF(N3050="zákl. přenesená",J3050,0)</f>
        <v>0</v>
      </c>
      <c r="BH3050" s="582">
        <f>IF(N3050="sníž. přenesená",J3050,0)</f>
        <v>0</v>
      </c>
      <c r="BI3050" s="582">
        <f>IF(N3050="nulová",J3050,0)</f>
        <v>0</v>
      </c>
      <c r="BJ3050" s="482" t="s">
        <v>11</v>
      </c>
      <c r="BK3050" s="582">
        <f>ROUND(I3050*H3050,0)</f>
        <v>0</v>
      </c>
      <c r="BL3050" s="482" t="s">
        <v>374</v>
      </c>
      <c r="BM3050" s="482" t="s">
        <v>3882</v>
      </c>
    </row>
    <row r="3051" spans="2:65" s="599" customFormat="1">
      <c r="B3051" s="598"/>
      <c r="D3051" s="594" t="s">
        <v>205</v>
      </c>
      <c r="E3051" s="600" t="s">
        <v>5</v>
      </c>
      <c r="F3051" s="601" t="s">
        <v>215</v>
      </c>
      <c r="H3051" s="600" t="s">
        <v>5</v>
      </c>
      <c r="L3051" s="598"/>
      <c r="M3051" s="602"/>
      <c r="N3051" s="603"/>
      <c r="O3051" s="603"/>
      <c r="P3051" s="603"/>
      <c r="Q3051" s="603"/>
      <c r="R3051" s="603"/>
      <c r="S3051" s="603"/>
      <c r="T3051" s="604"/>
      <c r="AT3051" s="600" t="s">
        <v>205</v>
      </c>
      <c r="AU3051" s="600" t="s">
        <v>89</v>
      </c>
      <c r="AV3051" s="599" t="s">
        <v>11</v>
      </c>
      <c r="AW3051" s="599" t="s">
        <v>43</v>
      </c>
      <c r="AX3051" s="599" t="s">
        <v>82</v>
      </c>
      <c r="AY3051" s="600" t="s">
        <v>197</v>
      </c>
    </row>
    <row r="3052" spans="2:65" s="606" customFormat="1">
      <c r="B3052" s="605"/>
      <c r="D3052" s="594" t="s">
        <v>205</v>
      </c>
      <c r="E3052" s="607" t="s">
        <v>5</v>
      </c>
      <c r="F3052" s="608" t="s">
        <v>3883</v>
      </c>
      <c r="H3052" s="609">
        <v>1.4</v>
      </c>
      <c r="L3052" s="605"/>
      <c r="M3052" s="610"/>
      <c r="N3052" s="611"/>
      <c r="O3052" s="611"/>
      <c r="P3052" s="611"/>
      <c r="Q3052" s="611"/>
      <c r="R3052" s="611"/>
      <c r="S3052" s="611"/>
      <c r="T3052" s="612"/>
      <c r="AT3052" s="607" t="s">
        <v>205</v>
      </c>
      <c r="AU3052" s="607" t="s">
        <v>89</v>
      </c>
      <c r="AV3052" s="606" t="s">
        <v>89</v>
      </c>
      <c r="AW3052" s="606" t="s">
        <v>43</v>
      </c>
      <c r="AX3052" s="606" t="s">
        <v>82</v>
      </c>
      <c r="AY3052" s="607" t="s">
        <v>197</v>
      </c>
    </row>
    <row r="3053" spans="2:65" s="606" customFormat="1">
      <c r="B3053" s="605"/>
      <c r="D3053" s="594" t="s">
        <v>205</v>
      </c>
      <c r="E3053" s="607" t="s">
        <v>5</v>
      </c>
      <c r="F3053" s="608" t="s">
        <v>3884</v>
      </c>
      <c r="H3053" s="609">
        <v>1.6</v>
      </c>
      <c r="L3053" s="605"/>
      <c r="M3053" s="610"/>
      <c r="N3053" s="611"/>
      <c r="O3053" s="611"/>
      <c r="P3053" s="611"/>
      <c r="Q3053" s="611"/>
      <c r="R3053" s="611"/>
      <c r="S3053" s="611"/>
      <c r="T3053" s="612"/>
      <c r="AT3053" s="607" t="s">
        <v>205</v>
      </c>
      <c r="AU3053" s="607" t="s">
        <v>89</v>
      </c>
      <c r="AV3053" s="606" t="s">
        <v>89</v>
      </c>
      <c r="AW3053" s="606" t="s">
        <v>43</v>
      </c>
      <c r="AX3053" s="606" t="s">
        <v>82</v>
      </c>
      <c r="AY3053" s="607" t="s">
        <v>197</v>
      </c>
    </row>
    <row r="3054" spans="2:65" s="606" customFormat="1">
      <c r="B3054" s="605"/>
      <c r="D3054" s="594" t="s">
        <v>205</v>
      </c>
      <c r="E3054" s="607" t="s">
        <v>5</v>
      </c>
      <c r="F3054" s="608" t="s">
        <v>3885</v>
      </c>
      <c r="H3054" s="609">
        <v>1.8</v>
      </c>
      <c r="L3054" s="605"/>
      <c r="M3054" s="610"/>
      <c r="N3054" s="611"/>
      <c r="O3054" s="611"/>
      <c r="P3054" s="611"/>
      <c r="Q3054" s="611"/>
      <c r="R3054" s="611"/>
      <c r="S3054" s="611"/>
      <c r="T3054" s="612"/>
      <c r="AT3054" s="607" t="s">
        <v>205</v>
      </c>
      <c r="AU3054" s="607" t="s">
        <v>89</v>
      </c>
      <c r="AV3054" s="606" t="s">
        <v>89</v>
      </c>
      <c r="AW3054" s="606" t="s">
        <v>43</v>
      </c>
      <c r="AX3054" s="606" t="s">
        <v>82</v>
      </c>
      <c r="AY3054" s="607" t="s">
        <v>197</v>
      </c>
    </row>
    <row r="3055" spans="2:65" s="606" customFormat="1">
      <c r="B3055" s="605"/>
      <c r="D3055" s="594" t="s">
        <v>205</v>
      </c>
      <c r="E3055" s="607" t="s">
        <v>5</v>
      </c>
      <c r="F3055" s="608" t="s">
        <v>3886</v>
      </c>
      <c r="H3055" s="609">
        <v>7.02</v>
      </c>
      <c r="L3055" s="605"/>
      <c r="M3055" s="610"/>
      <c r="N3055" s="611"/>
      <c r="O3055" s="611"/>
      <c r="P3055" s="611"/>
      <c r="Q3055" s="611"/>
      <c r="R3055" s="611"/>
      <c r="S3055" s="611"/>
      <c r="T3055" s="612"/>
      <c r="AT3055" s="607" t="s">
        <v>205</v>
      </c>
      <c r="AU3055" s="607" t="s">
        <v>89</v>
      </c>
      <c r="AV3055" s="606" t="s">
        <v>89</v>
      </c>
      <c r="AW3055" s="606" t="s">
        <v>43</v>
      </c>
      <c r="AX3055" s="606" t="s">
        <v>82</v>
      </c>
      <c r="AY3055" s="607" t="s">
        <v>197</v>
      </c>
    </row>
    <row r="3056" spans="2:65" s="622" customFormat="1">
      <c r="B3056" s="621"/>
      <c r="D3056" s="594" t="s">
        <v>205</v>
      </c>
      <c r="E3056" s="623" t="s">
        <v>5</v>
      </c>
      <c r="F3056" s="624" t="s">
        <v>222</v>
      </c>
      <c r="H3056" s="625">
        <v>11.82</v>
      </c>
      <c r="L3056" s="621"/>
      <c r="M3056" s="626"/>
      <c r="N3056" s="627"/>
      <c r="O3056" s="627"/>
      <c r="P3056" s="627"/>
      <c r="Q3056" s="627"/>
      <c r="R3056" s="627"/>
      <c r="S3056" s="627"/>
      <c r="T3056" s="628"/>
      <c r="AT3056" s="623" t="s">
        <v>205</v>
      </c>
      <c r="AU3056" s="623" t="s">
        <v>89</v>
      </c>
      <c r="AV3056" s="622" t="s">
        <v>114</v>
      </c>
      <c r="AW3056" s="622" t="s">
        <v>43</v>
      </c>
      <c r="AX3056" s="622" t="s">
        <v>82</v>
      </c>
      <c r="AY3056" s="623" t="s">
        <v>197</v>
      </c>
    </row>
    <row r="3057" spans="2:51" s="599" customFormat="1">
      <c r="B3057" s="598"/>
      <c r="D3057" s="594" t="s">
        <v>205</v>
      </c>
      <c r="E3057" s="600" t="s">
        <v>5</v>
      </c>
      <c r="F3057" s="601" t="s">
        <v>223</v>
      </c>
      <c r="H3057" s="600" t="s">
        <v>5</v>
      </c>
      <c r="L3057" s="598"/>
      <c r="M3057" s="602"/>
      <c r="N3057" s="603"/>
      <c r="O3057" s="603"/>
      <c r="P3057" s="603"/>
      <c r="Q3057" s="603"/>
      <c r="R3057" s="603"/>
      <c r="S3057" s="603"/>
      <c r="T3057" s="604"/>
      <c r="AT3057" s="600" t="s">
        <v>205</v>
      </c>
      <c r="AU3057" s="600" t="s">
        <v>89</v>
      </c>
      <c r="AV3057" s="599" t="s">
        <v>11</v>
      </c>
      <c r="AW3057" s="599" t="s">
        <v>43</v>
      </c>
      <c r="AX3057" s="599" t="s">
        <v>82</v>
      </c>
      <c r="AY3057" s="600" t="s">
        <v>197</v>
      </c>
    </row>
    <row r="3058" spans="2:51" s="606" customFormat="1">
      <c r="B3058" s="605"/>
      <c r="D3058" s="594" t="s">
        <v>205</v>
      </c>
      <c r="E3058" s="607" t="s">
        <v>5</v>
      </c>
      <c r="F3058" s="608" t="s">
        <v>3887</v>
      </c>
      <c r="H3058" s="609">
        <v>3.27</v>
      </c>
      <c r="L3058" s="605"/>
      <c r="M3058" s="610"/>
      <c r="N3058" s="611"/>
      <c r="O3058" s="611"/>
      <c r="P3058" s="611"/>
      <c r="Q3058" s="611"/>
      <c r="R3058" s="611"/>
      <c r="S3058" s="611"/>
      <c r="T3058" s="612"/>
      <c r="AT3058" s="607" t="s">
        <v>205</v>
      </c>
      <c r="AU3058" s="607" t="s">
        <v>89</v>
      </c>
      <c r="AV3058" s="606" t="s">
        <v>89</v>
      </c>
      <c r="AW3058" s="606" t="s">
        <v>43</v>
      </c>
      <c r="AX3058" s="606" t="s">
        <v>82</v>
      </c>
      <c r="AY3058" s="607" t="s">
        <v>197</v>
      </c>
    </row>
    <row r="3059" spans="2:51" s="606" customFormat="1">
      <c r="B3059" s="605"/>
      <c r="D3059" s="594" t="s">
        <v>205</v>
      </c>
      <c r="E3059" s="607" t="s">
        <v>5</v>
      </c>
      <c r="F3059" s="608" t="s">
        <v>3888</v>
      </c>
      <c r="H3059" s="609">
        <v>3.27</v>
      </c>
      <c r="L3059" s="605"/>
      <c r="M3059" s="610"/>
      <c r="N3059" s="611"/>
      <c r="O3059" s="611"/>
      <c r="P3059" s="611"/>
      <c r="Q3059" s="611"/>
      <c r="R3059" s="611"/>
      <c r="S3059" s="611"/>
      <c r="T3059" s="612"/>
      <c r="AT3059" s="607" t="s">
        <v>205</v>
      </c>
      <c r="AU3059" s="607" t="s">
        <v>89</v>
      </c>
      <c r="AV3059" s="606" t="s">
        <v>89</v>
      </c>
      <c r="AW3059" s="606" t="s">
        <v>43</v>
      </c>
      <c r="AX3059" s="606" t="s">
        <v>82</v>
      </c>
      <c r="AY3059" s="607" t="s">
        <v>197</v>
      </c>
    </row>
    <row r="3060" spans="2:51" s="606" customFormat="1">
      <c r="B3060" s="605"/>
      <c r="D3060" s="594" t="s">
        <v>205</v>
      </c>
      <c r="E3060" s="607" t="s">
        <v>5</v>
      </c>
      <c r="F3060" s="608" t="s">
        <v>3889</v>
      </c>
      <c r="H3060" s="609">
        <v>2.1800000000000002</v>
      </c>
      <c r="L3060" s="605"/>
      <c r="M3060" s="610"/>
      <c r="N3060" s="611"/>
      <c r="O3060" s="611"/>
      <c r="P3060" s="611"/>
      <c r="Q3060" s="611"/>
      <c r="R3060" s="611"/>
      <c r="S3060" s="611"/>
      <c r="T3060" s="612"/>
      <c r="AT3060" s="607" t="s">
        <v>205</v>
      </c>
      <c r="AU3060" s="607" t="s">
        <v>89</v>
      </c>
      <c r="AV3060" s="606" t="s">
        <v>89</v>
      </c>
      <c r="AW3060" s="606" t="s">
        <v>43</v>
      </c>
      <c r="AX3060" s="606" t="s">
        <v>82</v>
      </c>
      <c r="AY3060" s="607" t="s">
        <v>197</v>
      </c>
    </row>
    <row r="3061" spans="2:51" s="606" customFormat="1">
      <c r="B3061" s="605"/>
      <c r="D3061" s="594" t="s">
        <v>205</v>
      </c>
      <c r="E3061" s="607" t="s">
        <v>5</v>
      </c>
      <c r="F3061" s="608" t="s">
        <v>3890</v>
      </c>
      <c r="H3061" s="609">
        <v>2.44</v>
      </c>
      <c r="L3061" s="605"/>
      <c r="M3061" s="610"/>
      <c r="N3061" s="611"/>
      <c r="O3061" s="611"/>
      <c r="P3061" s="611"/>
      <c r="Q3061" s="611"/>
      <c r="R3061" s="611"/>
      <c r="S3061" s="611"/>
      <c r="T3061" s="612"/>
      <c r="AT3061" s="607" t="s">
        <v>205</v>
      </c>
      <c r="AU3061" s="607" t="s">
        <v>89</v>
      </c>
      <c r="AV3061" s="606" t="s">
        <v>89</v>
      </c>
      <c r="AW3061" s="606" t="s">
        <v>43</v>
      </c>
      <c r="AX3061" s="606" t="s">
        <v>82</v>
      </c>
      <c r="AY3061" s="607" t="s">
        <v>197</v>
      </c>
    </row>
    <row r="3062" spans="2:51" s="606" customFormat="1">
      <c r="B3062" s="605"/>
      <c r="D3062" s="594" t="s">
        <v>205</v>
      </c>
      <c r="E3062" s="607" t="s">
        <v>5</v>
      </c>
      <c r="F3062" s="608" t="s">
        <v>3891</v>
      </c>
      <c r="H3062" s="609">
        <v>2.98</v>
      </c>
      <c r="L3062" s="605"/>
      <c r="M3062" s="610"/>
      <c r="N3062" s="611"/>
      <c r="O3062" s="611"/>
      <c r="P3062" s="611"/>
      <c r="Q3062" s="611"/>
      <c r="R3062" s="611"/>
      <c r="S3062" s="611"/>
      <c r="T3062" s="612"/>
      <c r="AT3062" s="607" t="s">
        <v>205</v>
      </c>
      <c r="AU3062" s="607" t="s">
        <v>89</v>
      </c>
      <c r="AV3062" s="606" t="s">
        <v>89</v>
      </c>
      <c r="AW3062" s="606" t="s">
        <v>43</v>
      </c>
      <c r="AX3062" s="606" t="s">
        <v>82</v>
      </c>
      <c r="AY3062" s="607" t="s">
        <v>197</v>
      </c>
    </row>
    <row r="3063" spans="2:51" s="606" customFormat="1">
      <c r="B3063" s="605"/>
      <c r="D3063" s="594" t="s">
        <v>205</v>
      </c>
      <c r="E3063" s="607" t="s">
        <v>5</v>
      </c>
      <c r="F3063" s="608" t="s">
        <v>3892</v>
      </c>
      <c r="H3063" s="609">
        <v>1.55</v>
      </c>
      <c r="L3063" s="605"/>
      <c r="M3063" s="610"/>
      <c r="N3063" s="611"/>
      <c r="O3063" s="611"/>
      <c r="P3063" s="611"/>
      <c r="Q3063" s="611"/>
      <c r="R3063" s="611"/>
      <c r="S3063" s="611"/>
      <c r="T3063" s="612"/>
      <c r="AT3063" s="607" t="s">
        <v>205</v>
      </c>
      <c r="AU3063" s="607" t="s">
        <v>89</v>
      </c>
      <c r="AV3063" s="606" t="s">
        <v>89</v>
      </c>
      <c r="AW3063" s="606" t="s">
        <v>43</v>
      </c>
      <c r="AX3063" s="606" t="s">
        <v>82</v>
      </c>
      <c r="AY3063" s="607" t="s">
        <v>197</v>
      </c>
    </row>
    <row r="3064" spans="2:51" s="606" customFormat="1">
      <c r="B3064" s="605"/>
      <c r="D3064" s="594" t="s">
        <v>205</v>
      </c>
      <c r="E3064" s="607" t="s">
        <v>5</v>
      </c>
      <c r="F3064" s="608" t="s">
        <v>3893</v>
      </c>
      <c r="H3064" s="609">
        <v>4.8499999999999996</v>
      </c>
      <c r="L3064" s="605"/>
      <c r="M3064" s="610"/>
      <c r="N3064" s="611"/>
      <c r="O3064" s="611"/>
      <c r="P3064" s="611"/>
      <c r="Q3064" s="611"/>
      <c r="R3064" s="611"/>
      <c r="S3064" s="611"/>
      <c r="T3064" s="612"/>
      <c r="AT3064" s="607" t="s">
        <v>205</v>
      </c>
      <c r="AU3064" s="607" t="s">
        <v>89</v>
      </c>
      <c r="AV3064" s="606" t="s">
        <v>89</v>
      </c>
      <c r="AW3064" s="606" t="s">
        <v>43</v>
      </c>
      <c r="AX3064" s="606" t="s">
        <v>82</v>
      </c>
      <c r="AY3064" s="607" t="s">
        <v>197</v>
      </c>
    </row>
    <row r="3065" spans="2:51" s="606" customFormat="1">
      <c r="B3065" s="605"/>
      <c r="D3065" s="594" t="s">
        <v>205</v>
      </c>
      <c r="E3065" s="607" t="s">
        <v>5</v>
      </c>
      <c r="F3065" s="608" t="s">
        <v>3894</v>
      </c>
      <c r="H3065" s="609">
        <v>6.83</v>
      </c>
      <c r="L3065" s="605"/>
      <c r="M3065" s="610"/>
      <c r="N3065" s="611"/>
      <c r="O3065" s="611"/>
      <c r="P3065" s="611"/>
      <c r="Q3065" s="611"/>
      <c r="R3065" s="611"/>
      <c r="S3065" s="611"/>
      <c r="T3065" s="612"/>
      <c r="AT3065" s="607" t="s">
        <v>205</v>
      </c>
      <c r="AU3065" s="607" t="s">
        <v>89</v>
      </c>
      <c r="AV3065" s="606" t="s">
        <v>89</v>
      </c>
      <c r="AW3065" s="606" t="s">
        <v>43</v>
      </c>
      <c r="AX3065" s="606" t="s">
        <v>82</v>
      </c>
      <c r="AY3065" s="607" t="s">
        <v>197</v>
      </c>
    </row>
    <row r="3066" spans="2:51" s="606" customFormat="1">
      <c r="B3066" s="605"/>
      <c r="D3066" s="594" t="s">
        <v>205</v>
      </c>
      <c r="E3066" s="607" t="s">
        <v>5</v>
      </c>
      <c r="F3066" s="608" t="s">
        <v>3895</v>
      </c>
      <c r="H3066" s="609">
        <v>6.83</v>
      </c>
      <c r="L3066" s="605"/>
      <c r="M3066" s="610"/>
      <c r="N3066" s="611"/>
      <c r="O3066" s="611"/>
      <c r="P3066" s="611"/>
      <c r="Q3066" s="611"/>
      <c r="R3066" s="611"/>
      <c r="S3066" s="611"/>
      <c r="T3066" s="612"/>
      <c r="AT3066" s="607" t="s">
        <v>205</v>
      </c>
      <c r="AU3066" s="607" t="s">
        <v>89</v>
      </c>
      <c r="AV3066" s="606" t="s">
        <v>89</v>
      </c>
      <c r="AW3066" s="606" t="s">
        <v>43</v>
      </c>
      <c r="AX3066" s="606" t="s">
        <v>82</v>
      </c>
      <c r="AY3066" s="607" t="s">
        <v>197</v>
      </c>
    </row>
    <row r="3067" spans="2:51" s="606" customFormat="1">
      <c r="B3067" s="605"/>
      <c r="D3067" s="594" t="s">
        <v>205</v>
      </c>
      <c r="E3067" s="607" t="s">
        <v>5</v>
      </c>
      <c r="F3067" s="608" t="s">
        <v>3896</v>
      </c>
      <c r="H3067" s="609">
        <v>1.6</v>
      </c>
      <c r="L3067" s="605"/>
      <c r="M3067" s="610"/>
      <c r="N3067" s="611"/>
      <c r="O3067" s="611"/>
      <c r="P3067" s="611"/>
      <c r="Q3067" s="611"/>
      <c r="R3067" s="611"/>
      <c r="S3067" s="611"/>
      <c r="T3067" s="612"/>
      <c r="AT3067" s="607" t="s">
        <v>205</v>
      </c>
      <c r="AU3067" s="607" t="s">
        <v>89</v>
      </c>
      <c r="AV3067" s="606" t="s">
        <v>89</v>
      </c>
      <c r="AW3067" s="606" t="s">
        <v>43</v>
      </c>
      <c r="AX3067" s="606" t="s">
        <v>82</v>
      </c>
      <c r="AY3067" s="607" t="s">
        <v>197</v>
      </c>
    </row>
    <row r="3068" spans="2:51" s="606" customFormat="1">
      <c r="B3068" s="605"/>
      <c r="D3068" s="594" t="s">
        <v>205</v>
      </c>
      <c r="E3068" s="607" t="s">
        <v>5</v>
      </c>
      <c r="F3068" s="608" t="s">
        <v>3897</v>
      </c>
      <c r="H3068" s="609">
        <v>1.72</v>
      </c>
      <c r="L3068" s="605"/>
      <c r="M3068" s="610"/>
      <c r="N3068" s="611"/>
      <c r="O3068" s="611"/>
      <c r="P3068" s="611"/>
      <c r="Q3068" s="611"/>
      <c r="R3068" s="611"/>
      <c r="S3068" s="611"/>
      <c r="T3068" s="612"/>
      <c r="AT3068" s="607" t="s">
        <v>205</v>
      </c>
      <c r="AU3068" s="607" t="s">
        <v>89</v>
      </c>
      <c r="AV3068" s="606" t="s">
        <v>89</v>
      </c>
      <c r="AW3068" s="606" t="s">
        <v>43</v>
      </c>
      <c r="AX3068" s="606" t="s">
        <v>82</v>
      </c>
      <c r="AY3068" s="607" t="s">
        <v>197</v>
      </c>
    </row>
    <row r="3069" spans="2:51" s="606" customFormat="1">
      <c r="B3069" s="605"/>
      <c r="D3069" s="594" t="s">
        <v>205</v>
      </c>
      <c r="E3069" s="607" t="s">
        <v>5</v>
      </c>
      <c r="F3069" s="608" t="s">
        <v>3898</v>
      </c>
      <c r="H3069" s="609">
        <v>1.6</v>
      </c>
      <c r="L3069" s="605"/>
      <c r="M3069" s="610"/>
      <c r="N3069" s="611"/>
      <c r="O3069" s="611"/>
      <c r="P3069" s="611"/>
      <c r="Q3069" s="611"/>
      <c r="R3069" s="611"/>
      <c r="S3069" s="611"/>
      <c r="T3069" s="612"/>
      <c r="AT3069" s="607" t="s">
        <v>205</v>
      </c>
      <c r="AU3069" s="607" t="s">
        <v>89</v>
      </c>
      <c r="AV3069" s="606" t="s">
        <v>89</v>
      </c>
      <c r="AW3069" s="606" t="s">
        <v>43</v>
      </c>
      <c r="AX3069" s="606" t="s">
        <v>82</v>
      </c>
      <c r="AY3069" s="607" t="s">
        <v>197</v>
      </c>
    </row>
    <row r="3070" spans="2:51" s="606" customFormat="1">
      <c r="B3070" s="605"/>
      <c r="D3070" s="594" t="s">
        <v>205</v>
      </c>
      <c r="E3070" s="607" t="s">
        <v>5</v>
      </c>
      <c r="F3070" s="608" t="s">
        <v>3899</v>
      </c>
      <c r="H3070" s="609">
        <v>1.73</v>
      </c>
      <c r="L3070" s="605"/>
      <c r="M3070" s="610"/>
      <c r="N3070" s="611"/>
      <c r="O3070" s="611"/>
      <c r="P3070" s="611"/>
      <c r="Q3070" s="611"/>
      <c r="R3070" s="611"/>
      <c r="S3070" s="611"/>
      <c r="T3070" s="612"/>
      <c r="AT3070" s="607" t="s">
        <v>205</v>
      </c>
      <c r="AU3070" s="607" t="s">
        <v>89</v>
      </c>
      <c r="AV3070" s="606" t="s">
        <v>89</v>
      </c>
      <c r="AW3070" s="606" t="s">
        <v>43</v>
      </c>
      <c r="AX3070" s="606" t="s">
        <v>82</v>
      </c>
      <c r="AY3070" s="607" t="s">
        <v>197</v>
      </c>
    </row>
    <row r="3071" spans="2:51" s="622" customFormat="1">
      <c r="B3071" s="621"/>
      <c r="D3071" s="594" t="s">
        <v>205</v>
      </c>
      <c r="E3071" s="623" t="s">
        <v>5</v>
      </c>
      <c r="F3071" s="624" t="s">
        <v>237</v>
      </c>
      <c r="H3071" s="625">
        <v>40.85</v>
      </c>
      <c r="L3071" s="621"/>
      <c r="M3071" s="626"/>
      <c r="N3071" s="627"/>
      <c r="O3071" s="627"/>
      <c r="P3071" s="627"/>
      <c r="Q3071" s="627"/>
      <c r="R3071" s="627"/>
      <c r="S3071" s="627"/>
      <c r="T3071" s="628"/>
      <c r="AT3071" s="623" t="s">
        <v>205</v>
      </c>
      <c r="AU3071" s="623" t="s">
        <v>89</v>
      </c>
      <c r="AV3071" s="622" t="s">
        <v>114</v>
      </c>
      <c r="AW3071" s="622" t="s">
        <v>43</v>
      </c>
      <c r="AX3071" s="622" t="s">
        <v>82</v>
      </c>
      <c r="AY3071" s="623" t="s">
        <v>197</v>
      </c>
    </row>
    <row r="3072" spans="2:51" s="599" customFormat="1">
      <c r="B3072" s="598"/>
      <c r="D3072" s="594" t="s">
        <v>205</v>
      </c>
      <c r="E3072" s="600" t="s">
        <v>5</v>
      </c>
      <c r="F3072" s="601" t="s">
        <v>238</v>
      </c>
      <c r="H3072" s="600" t="s">
        <v>5</v>
      </c>
      <c r="L3072" s="598"/>
      <c r="M3072" s="602"/>
      <c r="N3072" s="603"/>
      <c r="O3072" s="603"/>
      <c r="P3072" s="603"/>
      <c r="Q3072" s="603"/>
      <c r="R3072" s="603"/>
      <c r="S3072" s="603"/>
      <c r="T3072" s="604"/>
      <c r="AT3072" s="600" t="s">
        <v>205</v>
      </c>
      <c r="AU3072" s="600" t="s">
        <v>89</v>
      </c>
      <c r="AV3072" s="599" t="s">
        <v>11</v>
      </c>
      <c r="AW3072" s="599" t="s">
        <v>43</v>
      </c>
      <c r="AX3072" s="599" t="s">
        <v>82</v>
      </c>
      <c r="AY3072" s="600" t="s">
        <v>197</v>
      </c>
    </row>
    <row r="3073" spans="2:51" s="606" customFormat="1">
      <c r="B3073" s="605"/>
      <c r="D3073" s="594" t="s">
        <v>205</v>
      </c>
      <c r="E3073" s="607" t="s">
        <v>5</v>
      </c>
      <c r="F3073" s="608" t="s">
        <v>3900</v>
      </c>
      <c r="H3073" s="609">
        <v>4.8899999999999997</v>
      </c>
      <c r="L3073" s="605"/>
      <c r="M3073" s="610"/>
      <c r="N3073" s="611"/>
      <c r="O3073" s="611"/>
      <c r="P3073" s="611"/>
      <c r="Q3073" s="611"/>
      <c r="R3073" s="611"/>
      <c r="S3073" s="611"/>
      <c r="T3073" s="612"/>
      <c r="AT3073" s="607" t="s">
        <v>205</v>
      </c>
      <c r="AU3073" s="607" t="s">
        <v>89</v>
      </c>
      <c r="AV3073" s="606" t="s">
        <v>89</v>
      </c>
      <c r="AW3073" s="606" t="s">
        <v>43</v>
      </c>
      <c r="AX3073" s="606" t="s">
        <v>82</v>
      </c>
      <c r="AY3073" s="607" t="s">
        <v>197</v>
      </c>
    </row>
    <row r="3074" spans="2:51" s="606" customFormat="1">
      <c r="B3074" s="605"/>
      <c r="D3074" s="594" t="s">
        <v>205</v>
      </c>
      <c r="E3074" s="607" t="s">
        <v>5</v>
      </c>
      <c r="F3074" s="608" t="s">
        <v>3901</v>
      </c>
      <c r="H3074" s="609">
        <v>7.1</v>
      </c>
      <c r="L3074" s="605"/>
      <c r="M3074" s="610"/>
      <c r="N3074" s="611"/>
      <c r="O3074" s="611"/>
      <c r="P3074" s="611"/>
      <c r="Q3074" s="611"/>
      <c r="R3074" s="611"/>
      <c r="S3074" s="611"/>
      <c r="T3074" s="612"/>
      <c r="AT3074" s="607" t="s">
        <v>205</v>
      </c>
      <c r="AU3074" s="607" t="s">
        <v>89</v>
      </c>
      <c r="AV3074" s="606" t="s">
        <v>89</v>
      </c>
      <c r="AW3074" s="606" t="s">
        <v>43</v>
      </c>
      <c r="AX3074" s="606" t="s">
        <v>82</v>
      </c>
      <c r="AY3074" s="607" t="s">
        <v>197</v>
      </c>
    </row>
    <row r="3075" spans="2:51" s="606" customFormat="1">
      <c r="B3075" s="605"/>
      <c r="D3075" s="594" t="s">
        <v>205</v>
      </c>
      <c r="E3075" s="607" t="s">
        <v>5</v>
      </c>
      <c r="F3075" s="608" t="s">
        <v>3902</v>
      </c>
      <c r="H3075" s="609">
        <v>1.55</v>
      </c>
      <c r="L3075" s="605"/>
      <c r="M3075" s="610"/>
      <c r="N3075" s="611"/>
      <c r="O3075" s="611"/>
      <c r="P3075" s="611"/>
      <c r="Q3075" s="611"/>
      <c r="R3075" s="611"/>
      <c r="S3075" s="611"/>
      <c r="T3075" s="612"/>
      <c r="AT3075" s="607" t="s">
        <v>205</v>
      </c>
      <c r="AU3075" s="607" t="s">
        <v>89</v>
      </c>
      <c r="AV3075" s="606" t="s">
        <v>89</v>
      </c>
      <c r="AW3075" s="606" t="s">
        <v>43</v>
      </c>
      <c r="AX3075" s="606" t="s">
        <v>82</v>
      </c>
      <c r="AY3075" s="607" t="s">
        <v>197</v>
      </c>
    </row>
    <row r="3076" spans="2:51" s="606" customFormat="1">
      <c r="B3076" s="605"/>
      <c r="D3076" s="594" t="s">
        <v>205</v>
      </c>
      <c r="E3076" s="607" t="s">
        <v>5</v>
      </c>
      <c r="F3076" s="608" t="s">
        <v>3903</v>
      </c>
      <c r="H3076" s="609">
        <v>1.19</v>
      </c>
      <c r="L3076" s="605"/>
      <c r="M3076" s="610"/>
      <c r="N3076" s="611"/>
      <c r="O3076" s="611"/>
      <c r="P3076" s="611"/>
      <c r="Q3076" s="611"/>
      <c r="R3076" s="611"/>
      <c r="S3076" s="611"/>
      <c r="T3076" s="612"/>
      <c r="AT3076" s="607" t="s">
        <v>205</v>
      </c>
      <c r="AU3076" s="607" t="s">
        <v>89</v>
      </c>
      <c r="AV3076" s="606" t="s">
        <v>89</v>
      </c>
      <c r="AW3076" s="606" t="s">
        <v>43</v>
      </c>
      <c r="AX3076" s="606" t="s">
        <v>82</v>
      </c>
      <c r="AY3076" s="607" t="s">
        <v>197</v>
      </c>
    </row>
    <row r="3077" spans="2:51" s="606" customFormat="1">
      <c r="B3077" s="605"/>
      <c r="D3077" s="594" t="s">
        <v>205</v>
      </c>
      <c r="E3077" s="607" t="s">
        <v>5</v>
      </c>
      <c r="F3077" s="608" t="s">
        <v>3904</v>
      </c>
      <c r="H3077" s="609">
        <v>2.41</v>
      </c>
      <c r="L3077" s="605"/>
      <c r="M3077" s="610"/>
      <c r="N3077" s="611"/>
      <c r="O3077" s="611"/>
      <c r="P3077" s="611"/>
      <c r="Q3077" s="611"/>
      <c r="R3077" s="611"/>
      <c r="S3077" s="611"/>
      <c r="T3077" s="612"/>
      <c r="AT3077" s="607" t="s">
        <v>205</v>
      </c>
      <c r="AU3077" s="607" t="s">
        <v>89</v>
      </c>
      <c r="AV3077" s="606" t="s">
        <v>89</v>
      </c>
      <c r="AW3077" s="606" t="s">
        <v>43</v>
      </c>
      <c r="AX3077" s="606" t="s">
        <v>82</v>
      </c>
      <c r="AY3077" s="607" t="s">
        <v>197</v>
      </c>
    </row>
    <row r="3078" spans="2:51" s="606" customFormat="1">
      <c r="B3078" s="605"/>
      <c r="D3078" s="594" t="s">
        <v>205</v>
      </c>
      <c r="E3078" s="607" t="s">
        <v>5</v>
      </c>
      <c r="F3078" s="608" t="s">
        <v>3905</v>
      </c>
      <c r="H3078" s="609">
        <v>1.84</v>
      </c>
      <c r="L3078" s="605"/>
      <c r="M3078" s="610"/>
      <c r="N3078" s="611"/>
      <c r="O3078" s="611"/>
      <c r="P3078" s="611"/>
      <c r="Q3078" s="611"/>
      <c r="R3078" s="611"/>
      <c r="S3078" s="611"/>
      <c r="T3078" s="612"/>
      <c r="AT3078" s="607" t="s">
        <v>205</v>
      </c>
      <c r="AU3078" s="607" t="s">
        <v>89</v>
      </c>
      <c r="AV3078" s="606" t="s">
        <v>89</v>
      </c>
      <c r="AW3078" s="606" t="s">
        <v>43</v>
      </c>
      <c r="AX3078" s="606" t="s">
        <v>82</v>
      </c>
      <c r="AY3078" s="607" t="s">
        <v>197</v>
      </c>
    </row>
    <row r="3079" spans="2:51" s="606" customFormat="1">
      <c r="B3079" s="605"/>
      <c r="D3079" s="594" t="s">
        <v>205</v>
      </c>
      <c r="E3079" s="607" t="s">
        <v>5</v>
      </c>
      <c r="F3079" s="608" t="s">
        <v>3906</v>
      </c>
      <c r="H3079" s="609">
        <v>2.1800000000000002</v>
      </c>
      <c r="L3079" s="605"/>
      <c r="M3079" s="610"/>
      <c r="N3079" s="611"/>
      <c r="O3079" s="611"/>
      <c r="P3079" s="611"/>
      <c r="Q3079" s="611"/>
      <c r="R3079" s="611"/>
      <c r="S3079" s="611"/>
      <c r="T3079" s="612"/>
      <c r="AT3079" s="607" t="s">
        <v>205</v>
      </c>
      <c r="AU3079" s="607" t="s">
        <v>89</v>
      </c>
      <c r="AV3079" s="606" t="s">
        <v>89</v>
      </c>
      <c r="AW3079" s="606" t="s">
        <v>43</v>
      </c>
      <c r="AX3079" s="606" t="s">
        <v>82</v>
      </c>
      <c r="AY3079" s="607" t="s">
        <v>197</v>
      </c>
    </row>
    <row r="3080" spans="2:51" s="606" customFormat="1">
      <c r="B3080" s="605"/>
      <c r="D3080" s="594" t="s">
        <v>205</v>
      </c>
      <c r="E3080" s="607" t="s">
        <v>5</v>
      </c>
      <c r="F3080" s="608" t="s">
        <v>3907</v>
      </c>
      <c r="H3080" s="609">
        <v>1.19</v>
      </c>
      <c r="L3080" s="605"/>
      <c r="M3080" s="610"/>
      <c r="N3080" s="611"/>
      <c r="O3080" s="611"/>
      <c r="P3080" s="611"/>
      <c r="Q3080" s="611"/>
      <c r="R3080" s="611"/>
      <c r="S3080" s="611"/>
      <c r="T3080" s="612"/>
      <c r="AT3080" s="607" t="s">
        <v>205</v>
      </c>
      <c r="AU3080" s="607" t="s">
        <v>89</v>
      </c>
      <c r="AV3080" s="606" t="s">
        <v>89</v>
      </c>
      <c r="AW3080" s="606" t="s">
        <v>43</v>
      </c>
      <c r="AX3080" s="606" t="s">
        <v>82</v>
      </c>
      <c r="AY3080" s="607" t="s">
        <v>197</v>
      </c>
    </row>
    <row r="3081" spans="2:51" s="606" customFormat="1">
      <c r="B3081" s="605"/>
      <c r="D3081" s="594" t="s">
        <v>205</v>
      </c>
      <c r="E3081" s="607" t="s">
        <v>5</v>
      </c>
      <c r="F3081" s="608" t="s">
        <v>3908</v>
      </c>
      <c r="H3081" s="609">
        <v>1.83</v>
      </c>
      <c r="L3081" s="605"/>
      <c r="M3081" s="610"/>
      <c r="N3081" s="611"/>
      <c r="O3081" s="611"/>
      <c r="P3081" s="611"/>
      <c r="Q3081" s="611"/>
      <c r="R3081" s="611"/>
      <c r="S3081" s="611"/>
      <c r="T3081" s="612"/>
      <c r="AT3081" s="607" t="s">
        <v>205</v>
      </c>
      <c r="AU3081" s="607" t="s">
        <v>89</v>
      </c>
      <c r="AV3081" s="606" t="s">
        <v>89</v>
      </c>
      <c r="AW3081" s="606" t="s">
        <v>43</v>
      </c>
      <c r="AX3081" s="606" t="s">
        <v>82</v>
      </c>
      <c r="AY3081" s="607" t="s">
        <v>197</v>
      </c>
    </row>
    <row r="3082" spans="2:51" s="606" customFormat="1">
      <c r="B3082" s="605"/>
      <c r="D3082" s="594" t="s">
        <v>205</v>
      </c>
      <c r="E3082" s="607" t="s">
        <v>5</v>
      </c>
      <c r="F3082" s="608" t="s">
        <v>3909</v>
      </c>
      <c r="H3082" s="609">
        <v>10.29</v>
      </c>
      <c r="L3082" s="605"/>
      <c r="M3082" s="610"/>
      <c r="N3082" s="611"/>
      <c r="O3082" s="611"/>
      <c r="P3082" s="611"/>
      <c r="Q3082" s="611"/>
      <c r="R3082" s="611"/>
      <c r="S3082" s="611"/>
      <c r="T3082" s="612"/>
      <c r="AT3082" s="607" t="s">
        <v>205</v>
      </c>
      <c r="AU3082" s="607" t="s">
        <v>89</v>
      </c>
      <c r="AV3082" s="606" t="s">
        <v>89</v>
      </c>
      <c r="AW3082" s="606" t="s">
        <v>43</v>
      </c>
      <c r="AX3082" s="606" t="s">
        <v>82</v>
      </c>
      <c r="AY3082" s="607" t="s">
        <v>197</v>
      </c>
    </row>
    <row r="3083" spans="2:51" s="606" customFormat="1">
      <c r="B3083" s="605"/>
      <c r="D3083" s="594" t="s">
        <v>205</v>
      </c>
      <c r="E3083" s="607" t="s">
        <v>5</v>
      </c>
      <c r="F3083" s="608" t="s">
        <v>3910</v>
      </c>
      <c r="H3083" s="609">
        <v>6.83</v>
      </c>
      <c r="L3083" s="605"/>
      <c r="M3083" s="610"/>
      <c r="N3083" s="611"/>
      <c r="O3083" s="611"/>
      <c r="P3083" s="611"/>
      <c r="Q3083" s="611"/>
      <c r="R3083" s="611"/>
      <c r="S3083" s="611"/>
      <c r="T3083" s="612"/>
      <c r="AT3083" s="607" t="s">
        <v>205</v>
      </c>
      <c r="AU3083" s="607" t="s">
        <v>89</v>
      </c>
      <c r="AV3083" s="606" t="s">
        <v>89</v>
      </c>
      <c r="AW3083" s="606" t="s">
        <v>43</v>
      </c>
      <c r="AX3083" s="606" t="s">
        <v>82</v>
      </c>
      <c r="AY3083" s="607" t="s">
        <v>197</v>
      </c>
    </row>
    <row r="3084" spans="2:51" s="606" customFormat="1">
      <c r="B3084" s="605"/>
      <c r="D3084" s="594" t="s">
        <v>205</v>
      </c>
      <c r="E3084" s="607" t="s">
        <v>5</v>
      </c>
      <c r="F3084" s="608" t="s">
        <v>3911</v>
      </c>
      <c r="H3084" s="609">
        <v>6.7</v>
      </c>
      <c r="L3084" s="605"/>
      <c r="M3084" s="610"/>
      <c r="N3084" s="611"/>
      <c r="O3084" s="611"/>
      <c r="P3084" s="611"/>
      <c r="Q3084" s="611"/>
      <c r="R3084" s="611"/>
      <c r="S3084" s="611"/>
      <c r="T3084" s="612"/>
      <c r="AT3084" s="607" t="s">
        <v>205</v>
      </c>
      <c r="AU3084" s="607" t="s">
        <v>89</v>
      </c>
      <c r="AV3084" s="606" t="s">
        <v>89</v>
      </c>
      <c r="AW3084" s="606" t="s">
        <v>43</v>
      </c>
      <c r="AX3084" s="606" t="s">
        <v>82</v>
      </c>
      <c r="AY3084" s="607" t="s">
        <v>197</v>
      </c>
    </row>
    <row r="3085" spans="2:51" s="606" customFormat="1">
      <c r="B3085" s="605"/>
      <c r="D3085" s="594" t="s">
        <v>205</v>
      </c>
      <c r="E3085" s="607" t="s">
        <v>5</v>
      </c>
      <c r="F3085" s="608" t="s">
        <v>3912</v>
      </c>
      <c r="H3085" s="609">
        <v>5.03</v>
      </c>
      <c r="L3085" s="605"/>
      <c r="M3085" s="610"/>
      <c r="N3085" s="611"/>
      <c r="O3085" s="611"/>
      <c r="P3085" s="611"/>
      <c r="Q3085" s="611"/>
      <c r="R3085" s="611"/>
      <c r="S3085" s="611"/>
      <c r="T3085" s="612"/>
      <c r="AT3085" s="607" t="s">
        <v>205</v>
      </c>
      <c r="AU3085" s="607" t="s">
        <v>89</v>
      </c>
      <c r="AV3085" s="606" t="s">
        <v>89</v>
      </c>
      <c r="AW3085" s="606" t="s">
        <v>43</v>
      </c>
      <c r="AX3085" s="606" t="s">
        <v>82</v>
      </c>
      <c r="AY3085" s="607" t="s">
        <v>197</v>
      </c>
    </row>
    <row r="3086" spans="2:51" s="606" customFormat="1">
      <c r="B3086" s="605"/>
      <c r="D3086" s="594" t="s">
        <v>205</v>
      </c>
      <c r="E3086" s="607" t="s">
        <v>5</v>
      </c>
      <c r="F3086" s="608" t="s">
        <v>3913</v>
      </c>
      <c r="H3086" s="609">
        <v>6.83</v>
      </c>
      <c r="L3086" s="605"/>
      <c r="M3086" s="610"/>
      <c r="N3086" s="611"/>
      <c r="O3086" s="611"/>
      <c r="P3086" s="611"/>
      <c r="Q3086" s="611"/>
      <c r="R3086" s="611"/>
      <c r="S3086" s="611"/>
      <c r="T3086" s="612"/>
      <c r="AT3086" s="607" t="s">
        <v>205</v>
      </c>
      <c r="AU3086" s="607" t="s">
        <v>89</v>
      </c>
      <c r="AV3086" s="606" t="s">
        <v>89</v>
      </c>
      <c r="AW3086" s="606" t="s">
        <v>43</v>
      </c>
      <c r="AX3086" s="606" t="s">
        <v>82</v>
      </c>
      <c r="AY3086" s="607" t="s">
        <v>197</v>
      </c>
    </row>
    <row r="3087" spans="2:51" s="606" customFormat="1">
      <c r="B3087" s="605"/>
      <c r="D3087" s="594" t="s">
        <v>205</v>
      </c>
      <c r="E3087" s="607" t="s">
        <v>5</v>
      </c>
      <c r="F3087" s="608" t="s">
        <v>3914</v>
      </c>
      <c r="H3087" s="609">
        <v>4.8899999999999997</v>
      </c>
      <c r="L3087" s="605"/>
      <c r="M3087" s="610"/>
      <c r="N3087" s="611"/>
      <c r="O3087" s="611"/>
      <c r="P3087" s="611"/>
      <c r="Q3087" s="611"/>
      <c r="R3087" s="611"/>
      <c r="S3087" s="611"/>
      <c r="T3087" s="612"/>
      <c r="AT3087" s="607" t="s">
        <v>205</v>
      </c>
      <c r="AU3087" s="607" t="s">
        <v>89</v>
      </c>
      <c r="AV3087" s="606" t="s">
        <v>89</v>
      </c>
      <c r="AW3087" s="606" t="s">
        <v>43</v>
      </c>
      <c r="AX3087" s="606" t="s">
        <v>82</v>
      </c>
      <c r="AY3087" s="607" t="s">
        <v>197</v>
      </c>
    </row>
    <row r="3088" spans="2:51" s="622" customFormat="1">
      <c r="B3088" s="621"/>
      <c r="D3088" s="594" t="s">
        <v>205</v>
      </c>
      <c r="E3088" s="623" t="s">
        <v>5</v>
      </c>
      <c r="F3088" s="624" t="s">
        <v>243</v>
      </c>
      <c r="H3088" s="625">
        <v>64.75</v>
      </c>
      <c r="L3088" s="621"/>
      <c r="M3088" s="626"/>
      <c r="N3088" s="627"/>
      <c r="O3088" s="627"/>
      <c r="P3088" s="627"/>
      <c r="Q3088" s="627"/>
      <c r="R3088" s="627"/>
      <c r="S3088" s="627"/>
      <c r="T3088" s="628"/>
      <c r="AT3088" s="623" t="s">
        <v>205</v>
      </c>
      <c r="AU3088" s="623" t="s">
        <v>89</v>
      </c>
      <c r="AV3088" s="622" t="s">
        <v>114</v>
      </c>
      <c r="AW3088" s="622" t="s">
        <v>43</v>
      </c>
      <c r="AX3088" s="622" t="s">
        <v>82</v>
      </c>
      <c r="AY3088" s="623" t="s">
        <v>197</v>
      </c>
    </row>
    <row r="3089" spans="2:51" s="599" customFormat="1">
      <c r="B3089" s="598"/>
      <c r="D3089" s="594" t="s">
        <v>205</v>
      </c>
      <c r="E3089" s="600" t="s">
        <v>5</v>
      </c>
      <c r="F3089" s="601" t="s">
        <v>244</v>
      </c>
      <c r="H3089" s="600" t="s">
        <v>5</v>
      </c>
      <c r="L3089" s="598"/>
      <c r="M3089" s="602"/>
      <c r="N3089" s="603"/>
      <c r="O3089" s="603"/>
      <c r="P3089" s="603"/>
      <c r="Q3089" s="603"/>
      <c r="R3089" s="603"/>
      <c r="S3089" s="603"/>
      <c r="T3089" s="604"/>
      <c r="AT3089" s="600" t="s">
        <v>205</v>
      </c>
      <c r="AU3089" s="600" t="s">
        <v>89</v>
      </c>
      <c r="AV3089" s="599" t="s">
        <v>11</v>
      </c>
      <c r="AW3089" s="599" t="s">
        <v>43</v>
      </c>
      <c r="AX3089" s="599" t="s">
        <v>82</v>
      </c>
      <c r="AY3089" s="600" t="s">
        <v>197</v>
      </c>
    </row>
    <row r="3090" spans="2:51" s="606" customFormat="1">
      <c r="B3090" s="605"/>
      <c r="D3090" s="594" t="s">
        <v>205</v>
      </c>
      <c r="E3090" s="607" t="s">
        <v>5</v>
      </c>
      <c r="F3090" s="608" t="s">
        <v>3915</v>
      </c>
      <c r="H3090" s="609">
        <v>4.8899999999999997</v>
      </c>
      <c r="L3090" s="605"/>
      <c r="M3090" s="610"/>
      <c r="N3090" s="611"/>
      <c r="O3090" s="611"/>
      <c r="P3090" s="611"/>
      <c r="Q3090" s="611"/>
      <c r="R3090" s="611"/>
      <c r="S3090" s="611"/>
      <c r="T3090" s="612"/>
      <c r="AT3090" s="607" t="s">
        <v>205</v>
      </c>
      <c r="AU3090" s="607" t="s">
        <v>89</v>
      </c>
      <c r="AV3090" s="606" t="s">
        <v>89</v>
      </c>
      <c r="AW3090" s="606" t="s">
        <v>43</v>
      </c>
      <c r="AX3090" s="606" t="s">
        <v>82</v>
      </c>
      <c r="AY3090" s="607" t="s">
        <v>197</v>
      </c>
    </row>
    <row r="3091" spans="2:51" s="606" customFormat="1">
      <c r="B3091" s="605"/>
      <c r="D3091" s="594" t="s">
        <v>205</v>
      </c>
      <c r="E3091" s="607" t="s">
        <v>5</v>
      </c>
      <c r="F3091" s="608" t="s">
        <v>3916</v>
      </c>
      <c r="H3091" s="609">
        <v>7.1</v>
      </c>
      <c r="L3091" s="605"/>
      <c r="M3091" s="610"/>
      <c r="N3091" s="611"/>
      <c r="O3091" s="611"/>
      <c r="P3091" s="611"/>
      <c r="Q3091" s="611"/>
      <c r="R3091" s="611"/>
      <c r="S3091" s="611"/>
      <c r="T3091" s="612"/>
      <c r="AT3091" s="607" t="s">
        <v>205</v>
      </c>
      <c r="AU3091" s="607" t="s">
        <v>89</v>
      </c>
      <c r="AV3091" s="606" t="s">
        <v>89</v>
      </c>
      <c r="AW3091" s="606" t="s">
        <v>43</v>
      </c>
      <c r="AX3091" s="606" t="s">
        <v>82</v>
      </c>
      <c r="AY3091" s="607" t="s">
        <v>197</v>
      </c>
    </row>
    <row r="3092" spans="2:51" s="606" customFormat="1">
      <c r="B3092" s="605"/>
      <c r="D3092" s="594" t="s">
        <v>205</v>
      </c>
      <c r="E3092" s="607" t="s">
        <v>5</v>
      </c>
      <c r="F3092" s="608" t="s">
        <v>3917</v>
      </c>
      <c r="H3092" s="609">
        <v>3.68</v>
      </c>
      <c r="L3092" s="605"/>
      <c r="M3092" s="610"/>
      <c r="N3092" s="611"/>
      <c r="O3092" s="611"/>
      <c r="P3092" s="611"/>
      <c r="Q3092" s="611"/>
      <c r="R3092" s="611"/>
      <c r="S3092" s="611"/>
      <c r="T3092" s="612"/>
      <c r="AT3092" s="607" t="s">
        <v>205</v>
      </c>
      <c r="AU3092" s="607" t="s">
        <v>89</v>
      </c>
      <c r="AV3092" s="606" t="s">
        <v>89</v>
      </c>
      <c r="AW3092" s="606" t="s">
        <v>43</v>
      </c>
      <c r="AX3092" s="606" t="s">
        <v>82</v>
      </c>
      <c r="AY3092" s="607" t="s">
        <v>197</v>
      </c>
    </row>
    <row r="3093" spans="2:51" s="606" customFormat="1">
      <c r="B3093" s="605"/>
      <c r="D3093" s="594" t="s">
        <v>205</v>
      </c>
      <c r="E3093" s="607" t="s">
        <v>5</v>
      </c>
      <c r="F3093" s="608" t="s">
        <v>3918</v>
      </c>
      <c r="H3093" s="609">
        <v>2.41</v>
      </c>
      <c r="L3093" s="605"/>
      <c r="M3093" s="610"/>
      <c r="N3093" s="611"/>
      <c r="O3093" s="611"/>
      <c r="P3093" s="611"/>
      <c r="Q3093" s="611"/>
      <c r="R3093" s="611"/>
      <c r="S3093" s="611"/>
      <c r="T3093" s="612"/>
      <c r="AT3093" s="607" t="s">
        <v>205</v>
      </c>
      <c r="AU3093" s="607" t="s">
        <v>89</v>
      </c>
      <c r="AV3093" s="606" t="s">
        <v>89</v>
      </c>
      <c r="AW3093" s="606" t="s">
        <v>43</v>
      </c>
      <c r="AX3093" s="606" t="s">
        <v>82</v>
      </c>
      <c r="AY3093" s="607" t="s">
        <v>197</v>
      </c>
    </row>
    <row r="3094" spans="2:51" s="606" customFormat="1">
      <c r="B3094" s="605"/>
      <c r="D3094" s="594" t="s">
        <v>205</v>
      </c>
      <c r="E3094" s="607" t="s">
        <v>5</v>
      </c>
      <c r="F3094" s="608" t="s">
        <v>3919</v>
      </c>
      <c r="H3094" s="609">
        <v>1.84</v>
      </c>
      <c r="L3094" s="605"/>
      <c r="M3094" s="610"/>
      <c r="N3094" s="611"/>
      <c r="O3094" s="611"/>
      <c r="P3094" s="611"/>
      <c r="Q3094" s="611"/>
      <c r="R3094" s="611"/>
      <c r="S3094" s="611"/>
      <c r="T3094" s="612"/>
      <c r="AT3094" s="607" t="s">
        <v>205</v>
      </c>
      <c r="AU3094" s="607" t="s">
        <v>89</v>
      </c>
      <c r="AV3094" s="606" t="s">
        <v>89</v>
      </c>
      <c r="AW3094" s="606" t="s">
        <v>43</v>
      </c>
      <c r="AX3094" s="606" t="s">
        <v>82</v>
      </c>
      <c r="AY3094" s="607" t="s">
        <v>197</v>
      </c>
    </row>
    <row r="3095" spans="2:51" s="606" customFormat="1">
      <c r="B3095" s="605"/>
      <c r="D3095" s="594" t="s">
        <v>205</v>
      </c>
      <c r="E3095" s="607" t="s">
        <v>5</v>
      </c>
      <c r="F3095" s="608" t="s">
        <v>3920</v>
      </c>
      <c r="H3095" s="609">
        <v>2.1800000000000002</v>
      </c>
      <c r="L3095" s="605"/>
      <c r="M3095" s="610"/>
      <c r="N3095" s="611"/>
      <c r="O3095" s="611"/>
      <c r="P3095" s="611"/>
      <c r="Q3095" s="611"/>
      <c r="R3095" s="611"/>
      <c r="S3095" s="611"/>
      <c r="T3095" s="612"/>
      <c r="AT3095" s="607" t="s">
        <v>205</v>
      </c>
      <c r="AU3095" s="607" t="s">
        <v>89</v>
      </c>
      <c r="AV3095" s="606" t="s">
        <v>89</v>
      </c>
      <c r="AW3095" s="606" t="s">
        <v>43</v>
      </c>
      <c r="AX3095" s="606" t="s">
        <v>82</v>
      </c>
      <c r="AY3095" s="607" t="s">
        <v>197</v>
      </c>
    </row>
    <row r="3096" spans="2:51" s="606" customFormat="1">
      <c r="B3096" s="605"/>
      <c r="D3096" s="594" t="s">
        <v>205</v>
      </c>
      <c r="E3096" s="607" t="s">
        <v>5</v>
      </c>
      <c r="F3096" s="608" t="s">
        <v>3921</v>
      </c>
      <c r="H3096" s="609">
        <v>1.19</v>
      </c>
      <c r="L3096" s="605"/>
      <c r="M3096" s="610"/>
      <c r="N3096" s="611"/>
      <c r="O3096" s="611"/>
      <c r="P3096" s="611"/>
      <c r="Q3096" s="611"/>
      <c r="R3096" s="611"/>
      <c r="S3096" s="611"/>
      <c r="T3096" s="612"/>
      <c r="AT3096" s="607" t="s">
        <v>205</v>
      </c>
      <c r="AU3096" s="607" t="s">
        <v>89</v>
      </c>
      <c r="AV3096" s="606" t="s">
        <v>89</v>
      </c>
      <c r="AW3096" s="606" t="s">
        <v>43</v>
      </c>
      <c r="AX3096" s="606" t="s">
        <v>82</v>
      </c>
      <c r="AY3096" s="607" t="s">
        <v>197</v>
      </c>
    </row>
    <row r="3097" spans="2:51" s="606" customFormat="1">
      <c r="B3097" s="605"/>
      <c r="D3097" s="594" t="s">
        <v>205</v>
      </c>
      <c r="E3097" s="607" t="s">
        <v>5</v>
      </c>
      <c r="F3097" s="608" t="s">
        <v>3922</v>
      </c>
      <c r="H3097" s="609">
        <v>1.83</v>
      </c>
      <c r="L3097" s="605"/>
      <c r="M3097" s="610"/>
      <c r="N3097" s="611"/>
      <c r="O3097" s="611"/>
      <c r="P3097" s="611"/>
      <c r="Q3097" s="611"/>
      <c r="R3097" s="611"/>
      <c r="S3097" s="611"/>
      <c r="T3097" s="612"/>
      <c r="AT3097" s="607" t="s">
        <v>205</v>
      </c>
      <c r="AU3097" s="607" t="s">
        <v>89</v>
      </c>
      <c r="AV3097" s="606" t="s">
        <v>89</v>
      </c>
      <c r="AW3097" s="606" t="s">
        <v>43</v>
      </c>
      <c r="AX3097" s="606" t="s">
        <v>82</v>
      </c>
      <c r="AY3097" s="607" t="s">
        <v>197</v>
      </c>
    </row>
    <row r="3098" spans="2:51" s="606" customFormat="1">
      <c r="B3098" s="605"/>
      <c r="D3098" s="594" t="s">
        <v>205</v>
      </c>
      <c r="E3098" s="607" t="s">
        <v>5</v>
      </c>
      <c r="F3098" s="608" t="s">
        <v>3923</v>
      </c>
      <c r="H3098" s="609">
        <v>10.29</v>
      </c>
      <c r="L3098" s="605"/>
      <c r="M3098" s="610"/>
      <c r="N3098" s="611"/>
      <c r="O3098" s="611"/>
      <c r="P3098" s="611"/>
      <c r="Q3098" s="611"/>
      <c r="R3098" s="611"/>
      <c r="S3098" s="611"/>
      <c r="T3098" s="612"/>
      <c r="AT3098" s="607" t="s">
        <v>205</v>
      </c>
      <c r="AU3098" s="607" t="s">
        <v>89</v>
      </c>
      <c r="AV3098" s="606" t="s">
        <v>89</v>
      </c>
      <c r="AW3098" s="606" t="s">
        <v>43</v>
      </c>
      <c r="AX3098" s="606" t="s">
        <v>82</v>
      </c>
      <c r="AY3098" s="607" t="s">
        <v>197</v>
      </c>
    </row>
    <row r="3099" spans="2:51" s="606" customFormat="1">
      <c r="B3099" s="605"/>
      <c r="D3099" s="594" t="s">
        <v>205</v>
      </c>
      <c r="E3099" s="607" t="s">
        <v>5</v>
      </c>
      <c r="F3099" s="608" t="s">
        <v>3924</v>
      </c>
      <c r="H3099" s="609">
        <v>6.83</v>
      </c>
      <c r="L3099" s="605"/>
      <c r="M3099" s="610"/>
      <c r="N3099" s="611"/>
      <c r="O3099" s="611"/>
      <c r="P3099" s="611"/>
      <c r="Q3099" s="611"/>
      <c r="R3099" s="611"/>
      <c r="S3099" s="611"/>
      <c r="T3099" s="612"/>
      <c r="AT3099" s="607" t="s">
        <v>205</v>
      </c>
      <c r="AU3099" s="607" t="s">
        <v>89</v>
      </c>
      <c r="AV3099" s="606" t="s">
        <v>89</v>
      </c>
      <c r="AW3099" s="606" t="s">
        <v>43</v>
      </c>
      <c r="AX3099" s="606" t="s">
        <v>82</v>
      </c>
      <c r="AY3099" s="607" t="s">
        <v>197</v>
      </c>
    </row>
    <row r="3100" spans="2:51" s="606" customFormat="1">
      <c r="B3100" s="605"/>
      <c r="D3100" s="594" t="s">
        <v>205</v>
      </c>
      <c r="E3100" s="607" t="s">
        <v>5</v>
      </c>
      <c r="F3100" s="608" t="s">
        <v>3925</v>
      </c>
      <c r="H3100" s="609">
        <v>6.7</v>
      </c>
      <c r="L3100" s="605"/>
      <c r="M3100" s="610"/>
      <c r="N3100" s="611"/>
      <c r="O3100" s="611"/>
      <c r="P3100" s="611"/>
      <c r="Q3100" s="611"/>
      <c r="R3100" s="611"/>
      <c r="S3100" s="611"/>
      <c r="T3100" s="612"/>
      <c r="AT3100" s="607" t="s">
        <v>205</v>
      </c>
      <c r="AU3100" s="607" t="s">
        <v>89</v>
      </c>
      <c r="AV3100" s="606" t="s">
        <v>89</v>
      </c>
      <c r="AW3100" s="606" t="s">
        <v>43</v>
      </c>
      <c r="AX3100" s="606" t="s">
        <v>82</v>
      </c>
      <c r="AY3100" s="607" t="s">
        <v>197</v>
      </c>
    </row>
    <row r="3101" spans="2:51" s="606" customFormat="1">
      <c r="B3101" s="605"/>
      <c r="D3101" s="594" t="s">
        <v>205</v>
      </c>
      <c r="E3101" s="607" t="s">
        <v>5</v>
      </c>
      <c r="F3101" s="608" t="s">
        <v>3926</v>
      </c>
      <c r="H3101" s="609">
        <v>5.03</v>
      </c>
      <c r="L3101" s="605"/>
      <c r="M3101" s="610"/>
      <c r="N3101" s="611"/>
      <c r="O3101" s="611"/>
      <c r="P3101" s="611"/>
      <c r="Q3101" s="611"/>
      <c r="R3101" s="611"/>
      <c r="S3101" s="611"/>
      <c r="T3101" s="612"/>
      <c r="AT3101" s="607" t="s">
        <v>205</v>
      </c>
      <c r="AU3101" s="607" t="s">
        <v>89</v>
      </c>
      <c r="AV3101" s="606" t="s">
        <v>89</v>
      </c>
      <c r="AW3101" s="606" t="s">
        <v>43</v>
      </c>
      <c r="AX3101" s="606" t="s">
        <v>82</v>
      </c>
      <c r="AY3101" s="607" t="s">
        <v>197</v>
      </c>
    </row>
    <row r="3102" spans="2:51" s="606" customFormat="1">
      <c r="B3102" s="605"/>
      <c r="D3102" s="594" t="s">
        <v>205</v>
      </c>
      <c r="E3102" s="607" t="s">
        <v>5</v>
      </c>
      <c r="F3102" s="608" t="s">
        <v>3927</v>
      </c>
      <c r="H3102" s="609">
        <v>6.83</v>
      </c>
      <c r="L3102" s="605"/>
      <c r="M3102" s="610"/>
      <c r="N3102" s="611"/>
      <c r="O3102" s="611"/>
      <c r="P3102" s="611"/>
      <c r="Q3102" s="611"/>
      <c r="R3102" s="611"/>
      <c r="S3102" s="611"/>
      <c r="T3102" s="612"/>
      <c r="AT3102" s="607" t="s">
        <v>205</v>
      </c>
      <c r="AU3102" s="607" t="s">
        <v>89</v>
      </c>
      <c r="AV3102" s="606" t="s">
        <v>89</v>
      </c>
      <c r="AW3102" s="606" t="s">
        <v>43</v>
      </c>
      <c r="AX3102" s="606" t="s">
        <v>82</v>
      </c>
      <c r="AY3102" s="607" t="s">
        <v>197</v>
      </c>
    </row>
    <row r="3103" spans="2:51" s="606" customFormat="1">
      <c r="B3103" s="605"/>
      <c r="D3103" s="594" t="s">
        <v>205</v>
      </c>
      <c r="E3103" s="607" t="s">
        <v>5</v>
      </c>
      <c r="F3103" s="608" t="s">
        <v>3928</v>
      </c>
      <c r="H3103" s="609">
        <v>4.8899999999999997</v>
      </c>
      <c r="L3103" s="605"/>
      <c r="M3103" s="610"/>
      <c r="N3103" s="611"/>
      <c r="O3103" s="611"/>
      <c r="P3103" s="611"/>
      <c r="Q3103" s="611"/>
      <c r="R3103" s="611"/>
      <c r="S3103" s="611"/>
      <c r="T3103" s="612"/>
      <c r="AT3103" s="607" t="s">
        <v>205</v>
      </c>
      <c r="AU3103" s="607" t="s">
        <v>89</v>
      </c>
      <c r="AV3103" s="606" t="s">
        <v>89</v>
      </c>
      <c r="AW3103" s="606" t="s">
        <v>43</v>
      </c>
      <c r="AX3103" s="606" t="s">
        <v>82</v>
      </c>
      <c r="AY3103" s="607" t="s">
        <v>197</v>
      </c>
    </row>
    <row r="3104" spans="2:51" s="622" customFormat="1">
      <c r="B3104" s="621"/>
      <c r="D3104" s="594" t="s">
        <v>205</v>
      </c>
      <c r="E3104" s="623" t="s">
        <v>5</v>
      </c>
      <c r="F3104" s="624" t="s">
        <v>248</v>
      </c>
      <c r="H3104" s="625">
        <v>65.69</v>
      </c>
      <c r="L3104" s="621"/>
      <c r="M3104" s="626"/>
      <c r="N3104" s="627"/>
      <c r="O3104" s="627"/>
      <c r="P3104" s="627"/>
      <c r="Q3104" s="627"/>
      <c r="R3104" s="627"/>
      <c r="S3104" s="627"/>
      <c r="T3104" s="628"/>
      <c r="AT3104" s="623" t="s">
        <v>205</v>
      </c>
      <c r="AU3104" s="623" t="s">
        <v>89</v>
      </c>
      <c r="AV3104" s="622" t="s">
        <v>114</v>
      </c>
      <c r="AW3104" s="622" t="s">
        <v>43</v>
      </c>
      <c r="AX3104" s="622" t="s">
        <v>82</v>
      </c>
      <c r="AY3104" s="623" t="s">
        <v>197</v>
      </c>
    </row>
    <row r="3105" spans="2:51" s="599" customFormat="1">
      <c r="B3105" s="598"/>
      <c r="D3105" s="594" t="s">
        <v>205</v>
      </c>
      <c r="E3105" s="600" t="s">
        <v>5</v>
      </c>
      <c r="F3105" s="601" t="s">
        <v>249</v>
      </c>
      <c r="H3105" s="600" t="s">
        <v>5</v>
      </c>
      <c r="L3105" s="598"/>
      <c r="M3105" s="602"/>
      <c r="N3105" s="603"/>
      <c r="O3105" s="603"/>
      <c r="P3105" s="603"/>
      <c r="Q3105" s="603"/>
      <c r="R3105" s="603"/>
      <c r="S3105" s="603"/>
      <c r="T3105" s="604"/>
      <c r="AT3105" s="600" t="s">
        <v>205</v>
      </c>
      <c r="AU3105" s="600" t="s">
        <v>89</v>
      </c>
      <c r="AV3105" s="599" t="s">
        <v>11</v>
      </c>
      <c r="AW3105" s="599" t="s">
        <v>43</v>
      </c>
      <c r="AX3105" s="599" t="s">
        <v>82</v>
      </c>
      <c r="AY3105" s="600" t="s">
        <v>197</v>
      </c>
    </row>
    <row r="3106" spans="2:51" s="606" customFormat="1">
      <c r="B3106" s="605"/>
      <c r="D3106" s="594" t="s">
        <v>205</v>
      </c>
      <c r="E3106" s="607" t="s">
        <v>5</v>
      </c>
      <c r="F3106" s="608" t="s">
        <v>3929</v>
      </c>
      <c r="H3106" s="609">
        <v>4.8899999999999997</v>
      </c>
      <c r="L3106" s="605"/>
      <c r="M3106" s="610"/>
      <c r="N3106" s="611"/>
      <c r="O3106" s="611"/>
      <c r="P3106" s="611"/>
      <c r="Q3106" s="611"/>
      <c r="R3106" s="611"/>
      <c r="S3106" s="611"/>
      <c r="T3106" s="612"/>
      <c r="AT3106" s="607" t="s">
        <v>205</v>
      </c>
      <c r="AU3106" s="607" t="s">
        <v>89</v>
      </c>
      <c r="AV3106" s="606" t="s">
        <v>89</v>
      </c>
      <c r="AW3106" s="606" t="s">
        <v>43</v>
      </c>
      <c r="AX3106" s="606" t="s">
        <v>82</v>
      </c>
      <c r="AY3106" s="607" t="s">
        <v>197</v>
      </c>
    </row>
    <row r="3107" spans="2:51" s="606" customFormat="1">
      <c r="B3107" s="605"/>
      <c r="D3107" s="594" t="s">
        <v>205</v>
      </c>
      <c r="E3107" s="607" t="s">
        <v>5</v>
      </c>
      <c r="F3107" s="608" t="s">
        <v>3930</v>
      </c>
      <c r="H3107" s="609">
        <v>7.1</v>
      </c>
      <c r="L3107" s="605"/>
      <c r="M3107" s="610"/>
      <c r="N3107" s="611"/>
      <c r="O3107" s="611"/>
      <c r="P3107" s="611"/>
      <c r="Q3107" s="611"/>
      <c r="R3107" s="611"/>
      <c r="S3107" s="611"/>
      <c r="T3107" s="612"/>
      <c r="AT3107" s="607" t="s">
        <v>205</v>
      </c>
      <c r="AU3107" s="607" t="s">
        <v>89</v>
      </c>
      <c r="AV3107" s="606" t="s">
        <v>89</v>
      </c>
      <c r="AW3107" s="606" t="s">
        <v>43</v>
      </c>
      <c r="AX3107" s="606" t="s">
        <v>82</v>
      </c>
      <c r="AY3107" s="607" t="s">
        <v>197</v>
      </c>
    </row>
    <row r="3108" spans="2:51" s="606" customFormat="1">
      <c r="B3108" s="605"/>
      <c r="D3108" s="594" t="s">
        <v>205</v>
      </c>
      <c r="E3108" s="607" t="s">
        <v>5</v>
      </c>
      <c r="F3108" s="608" t="s">
        <v>3931</v>
      </c>
      <c r="H3108" s="609">
        <v>1.55</v>
      </c>
      <c r="L3108" s="605"/>
      <c r="M3108" s="610"/>
      <c r="N3108" s="611"/>
      <c r="O3108" s="611"/>
      <c r="P3108" s="611"/>
      <c r="Q3108" s="611"/>
      <c r="R3108" s="611"/>
      <c r="S3108" s="611"/>
      <c r="T3108" s="612"/>
      <c r="AT3108" s="607" t="s">
        <v>205</v>
      </c>
      <c r="AU3108" s="607" t="s">
        <v>89</v>
      </c>
      <c r="AV3108" s="606" t="s">
        <v>89</v>
      </c>
      <c r="AW3108" s="606" t="s">
        <v>43</v>
      </c>
      <c r="AX3108" s="606" t="s">
        <v>82</v>
      </c>
      <c r="AY3108" s="607" t="s">
        <v>197</v>
      </c>
    </row>
    <row r="3109" spans="2:51" s="606" customFormat="1">
      <c r="B3109" s="605"/>
      <c r="D3109" s="594" t="s">
        <v>205</v>
      </c>
      <c r="E3109" s="607" t="s">
        <v>5</v>
      </c>
      <c r="F3109" s="608" t="s">
        <v>3932</v>
      </c>
      <c r="H3109" s="609">
        <v>1.19</v>
      </c>
      <c r="L3109" s="605"/>
      <c r="M3109" s="610"/>
      <c r="N3109" s="611"/>
      <c r="O3109" s="611"/>
      <c r="P3109" s="611"/>
      <c r="Q3109" s="611"/>
      <c r="R3109" s="611"/>
      <c r="S3109" s="611"/>
      <c r="T3109" s="612"/>
      <c r="AT3109" s="607" t="s">
        <v>205</v>
      </c>
      <c r="AU3109" s="607" t="s">
        <v>89</v>
      </c>
      <c r="AV3109" s="606" t="s">
        <v>89</v>
      </c>
      <c r="AW3109" s="606" t="s">
        <v>43</v>
      </c>
      <c r="AX3109" s="606" t="s">
        <v>82</v>
      </c>
      <c r="AY3109" s="607" t="s">
        <v>197</v>
      </c>
    </row>
    <row r="3110" spans="2:51" s="606" customFormat="1">
      <c r="B3110" s="605"/>
      <c r="D3110" s="594" t="s">
        <v>205</v>
      </c>
      <c r="E3110" s="607" t="s">
        <v>5</v>
      </c>
      <c r="F3110" s="608" t="s">
        <v>3933</v>
      </c>
      <c r="H3110" s="609">
        <v>2.41</v>
      </c>
      <c r="L3110" s="605"/>
      <c r="M3110" s="610"/>
      <c r="N3110" s="611"/>
      <c r="O3110" s="611"/>
      <c r="P3110" s="611"/>
      <c r="Q3110" s="611"/>
      <c r="R3110" s="611"/>
      <c r="S3110" s="611"/>
      <c r="T3110" s="612"/>
      <c r="AT3110" s="607" t="s">
        <v>205</v>
      </c>
      <c r="AU3110" s="607" t="s">
        <v>89</v>
      </c>
      <c r="AV3110" s="606" t="s">
        <v>89</v>
      </c>
      <c r="AW3110" s="606" t="s">
        <v>43</v>
      </c>
      <c r="AX3110" s="606" t="s">
        <v>82</v>
      </c>
      <c r="AY3110" s="607" t="s">
        <v>197</v>
      </c>
    </row>
    <row r="3111" spans="2:51" s="606" customFormat="1">
      <c r="B3111" s="605"/>
      <c r="D3111" s="594" t="s">
        <v>205</v>
      </c>
      <c r="E3111" s="607" t="s">
        <v>5</v>
      </c>
      <c r="F3111" s="608" t="s">
        <v>3934</v>
      </c>
      <c r="H3111" s="609">
        <v>1.84</v>
      </c>
      <c r="L3111" s="605"/>
      <c r="M3111" s="610"/>
      <c r="N3111" s="611"/>
      <c r="O3111" s="611"/>
      <c r="P3111" s="611"/>
      <c r="Q3111" s="611"/>
      <c r="R3111" s="611"/>
      <c r="S3111" s="611"/>
      <c r="T3111" s="612"/>
      <c r="AT3111" s="607" t="s">
        <v>205</v>
      </c>
      <c r="AU3111" s="607" t="s">
        <v>89</v>
      </c>
      <c r="AV3111" s="606" t="s">
        <v>89</v>
      </c>
      <c r="AW3111" s="606" t="s">
        <v>43</v>
      </c>
      <c r="AX3111" s="606" t="s">
        <v>82</v>
      </c>
      <c r="AY3111" s="607" t="s">
        <v>197</v>
      </c>
    </row>
    <row r="3112" spans="2:51" s="606" customFormat="1">
      <c r="B3112" s="605"/>
      <c r="D3112" s="594" t="s">
        <v>205</v>
      </c>
      <c r="E3112" s="607" t="s">
        <v>5</v>
      </c>
      <c r="F3112" s="608" t="s">
        <v>3935</v>
      </c>
      <c r="H3112" s="609">
        <v>2.1800000000000002</v>
      </c>
      <c r="L3112" s="605"/>
      <c r="M3112" s="610"/>
      <c r="N3112" s="611"/>
      <c r="O3112" s="611"/>
      <c r="P3112" s="611"/>
      <c r="Q3112" s="611"/>
      <c r="R3112" s="611"/>
      <c r="S3112" s="611"/>
      <c r="T3112" s="612"/>
      <c r="AT3112" s="607" t="s">
        <v>205</v>
      </c>
      <c r="AU3112" s="607" t="s">
        <v>89</v>
      </c>
      <c r="AV3112" s="606" t="s">
        <v>89</v>
      </c>
      <c r="AW3112" s="606" t="s">
        <v>43</v>
      </c>
      <c r="AX3112" s="606" t="s">
        <v>82</v>
      </c>
      <c r="AY3112" s="607" t="s">
        <v>197</v>
      </c>
    </row>
    <row r="3113" spans="2:51" s="606" customFormat="1">
      <c r="B3113" s="605"/>
      <c r="D3113" s="594" t="s">
        <v>205</v>
      </c>
      <c r="E3113" s="607" t="s">
        <v>5</v>
      </c>
      <c r="F3113" s="608" t="s">
        <v>3936</v>
      </c>
      <c r="H3113" s="609">
        <v>1.19</v>
      </c>
      <c r="L3113" s="605"/>
      <c r="M3113" s="610"/>
      <c r="N3113" s="611"/>
      <c r="O3113" s="611"/>
      <c r="P3113" s="611"/>
      <c r="Q3113" s="611"/>
      <c r="R3113" s="611"/>
      <c r="S3113" s="611"/>
      <c r="T3113" s="612"/>
      <c r="AT3113" s="607" t="s">
        <v>205</v>
      </c>
      <c r="AU3113" s="607" t="s">
        <v>89</v>
      </c>
      <c r="AV3113" s="606" t="s">
        <v>89</v>
      </c>
      <c r="AW3113" s="606" t="s">
        <v>43</v>
      </c>
      <c r="AX3113" s="606" t="s">
        <v>82</v>
      </c>
      <c r="AY3113" s="607" t="s">
        <v>197</v>
      </c>
    </row>
    <row r="3114" spans="2:51" s="606" customFormat="1">
      <c r="B3114" s="605"/>
      <c r="D3114" s="594" t="s">
        <v>205</v>
      </c>
      <c r="E3114" s="607" t="s">
        <v>5</v>
      </c>
      <c r="F3114" s="608" t="s">
        <v>3937</v>
      </c>
      <c r="H3114" s="609">
        <v>1.83</v>
      </c>
      <c r="L3114" s="605"/>
      <c r="M3114" s="610"/>
      <c r="N3114" s="611"/>
      <c r="O3114" s="611"/>
      <c r="P3114" s="611"/>
      <c r="Q3114" s="611"/>
      <c r="R3114" s="611"/>
      <c r="S3114" s="611"/>
      <c r="T3114" s="612"/>
      <c r="AT3114" s="607" t="s">
        <v>205</v>
      </c>
      <c r="AU3114" s="607" t="s">
        <v>89</v>
      </c>
      <c r="AV3114" s="606" t="s">
        <v>89</v>
      </c>
      <c r="AW3114" s="606" t="s">
        <v>43</v>
      </c>
      <c r="AX3114" s="606" t="s">
        <v>82</v>
      </c>
      <c r="AY3114" s="607" t="s">
        <v>197</v>
      </c>
    </row>
    <row r="3115" spans="2:51" s="606" customFormat="1">
      <c r="B3115" s="605"/>
      <c r="D3115" s="594" t="s">
        <v>205</v>
      </c>
      <c r="E3115" s="607" t="s">
        <v>5</v>
      </c>
      <c r="F3115" s="608" t="s">
        <v>3938</v>
      </c>
      <c r="H3115" s="609">
        <v>10.29</v>
      </c>
      <c r="L3115" s="605"/>
      <c r="M3115" s="610"/>
      <c r="N3115" s="611"/>
      <c r="O3115" s="611"/>
      <c r="P3115" s="611"/>
      <c r="Q3115" s="611"/>
      <c r="R3115" s="611"/>
      <c r="S3115" s="611"/>
      <c r="T3115" s="612"/>
      <c r="AT3115" s="607" t="s">
        <v>205</v>
      </c>
      <c r="AU3115" s="607" t="s">
        <v>89</v>
      </c>
      <c r="AV3115" s="606" t="s">
        <v>89</v>
      </c>
      <c r="AW3115" s="606" t="s">
        <v>43</v>
      </c>
      <c r="AX3115" s="606" t="s">
        <v>82</v>
      </c>
      <c r="AY3115" s="607" t="s">
        <v>197</v>
      </c>
    </row>
    <row r="3116" spans="2:51" s="606" customFormat="1">
      <c r="B3116" s="605"/>
      <c r="D3116" s="594" t="s">
        <v>205</v>
      </c>
      <c r="E3116" s="607" t="s">
        <v>5</v>
      </c>
      <c r="F3116" s="608" t="s">
        <v>3939</v>
      </c>
      <c r="H3116" s="609">
        <v>6.83</v>
      </c>
      <c r="L3116" s="605"/>
      <c r="M3116" s="610"/>
      <c r="N3116" s="611"/>
      <c r="O3116" s="611"/>
      <c r="P3116" s="611"/>
      <c r="Q3116" s="611"/>
      <c r="R3116" s="611"/>
      <c r="S3116" s="611"/>
      <c r="T3116" s="612"/>
      <c r="AT3116" s="607" t="s">
        <v>205</v>
      </c>
      <c r="AU3116" s="607" t="s">
        <v>89</v>
      </c>
      <c r="AV3116" s="606" t="s">
        <v>89</v>
      </c>
      <c r="AW3116" s="606" t="s">
        <v>43</v>
      </c>
      <c r="AX3116" s="606" t="s">
        <v>82</v>
      </c>
      <c r="AY3116" s="607" t="s">
        <v>197</v>
      </c>
    </row>
    <row r="3117" spans="2:51" s="606" customFormat="1">
      <c r="B3117" s="605"/>
      <c r="D3117" s="594" t="s">
        <v>205</v>
      </c>
      <c r="E3117" s="607" t="s">
        <v>5</v>
      </c>
      <c r="F3117" s="608" t="s">
        <v>3940</v>
      </c>
      <c r="H3117" s="609">
        <v>6.7</v>
      </c>
      <c r="L3117" s="605"/>
      <c r="M3117" s="610"/>
      <c r="N3117" s="611"/>
      <c r="O3117" s="611"/>
      <c r="P3117" s="611"/>
      <c r="Q3117" s="611"/>
      <c r="R3117" s="611"/>
      <c r="S3117" s="611"/>
      <c r="T3117" s="612"/>
      <c r="AT3117" s="607" t="s">
        <v>205</v>
      </c>
      <c r="AU3117" s="607" t="s">
        <v>89</v>
      </c>
      <c r="AV3117" s="606" t="s">
        <v>89</v>
      </c>
      <c r="AW3117" s="606" t="s">
        <v>43</v>
      </c>
      <c r="AX3117" s="606" t="s">
        <v>82</v>
      </c>
      <c r="AY3117" s="607" t="s">
        <v>197</v>
      </c>
    </row>
    <row r="3118" spans="2:51" s="606" customFormat="1">
      <c r="B3118" s="605"/>
      <c r="D3118" s="594" t="s">
        <v>205</v>
      </c>
      <c r="E3118" s="607" t="s">
        <v>5</v>
      </c>
      <c r="F3118" s="608" t="s">
        <v>3941</v>
      </c>
      <c r="H3118" s="609">
        <v>5.03</v>
      </c>
      <c r="L3118" s="605"/>
      <c r="M3118" s="610"/>
      <c r="N3118" s="611"/>
      <c r="O3118" s="611"/>
      <c r="P3118" s="611"/>
      <c r="Q3118" s="611"/>
      <c r="R3118" s="611"/>
      <c r="S3118" s="611"/>
      <c r="T3118" s="612"/>
      <c r="AT3118" s="607" t="s">
        <v>205</v>
      </c>
      <c r="AU3118" s="607" t="s">
        <v>89</v>
      </c>
      <c r="AV3118" s="606" t="s">
        <v>89</v>
      </c>
      <c r="AW3118" s="606" t="s">
        <v>43</v>
      </c>
      <c r="AX3118" s="606" t="s">
        <v>82</v>
      </c>
      <c r="AY3118" s="607" t="s">
        <v>197</v>
      </c>
    </row>
    <row r="3119" spans="2:51" s="606" customFormat="1">
      <c r="B3119" s="605"/>
      <c r="D3119" s="594" t="s">
        <v>205</v>
      </c>
      <c r="E3119" s="607" t="s">
        <v>5</v>
      </c>
      <c r="F3119" s="608" t="s">
        <v>3942</v>
      </c>
      <c r="H3119" s="609">
        <v>6.83</v>
      </c>
      <c r="L3119" s="605"/>
      <c r="M3119" s="610"/>
      <c r="N3119" s="611"/>
      <c r="O3119" s="611"/>
      <c r="P3119" s="611"/>
      <c r="Q3119" s="611"/>
      <c r="R3119" s="611"/>
      <c r="S3119" s="611"/>
      <c r="T3119" s="612"/>
      <c r="AT3119" s="607" t="s">
        <v>205</v>
      </c>
      <c r="AU3119" s="607" t="s">
        <v>89</v>
      </c>
      <c r="AV3119" s="606" t="s">
        <v>89</v>
      </c>
      <c r="AW3119" s="606" t="s">
        <v>43</v>
      </c>
      <c r="AX3119" s="606" t="s">
        <v>82</v>
      </c>
      <c r="AY3119" s="607" t="s">
        <v>197</v>
      </c>
    </row>
    <row r="3120" spans="2:51" s="606" customFormat="1">
      <c r="B3120" s="605"/>
      <c r="D3120" s="594" t="s">
        <v>205</v>
      </c>
      <c r="E3120" s="607" t="s">
        <v>5</v>
      </c>
      <c r="F3120" s="608" t="s">
        <v>3943</v>
      </c>
      <c r="H3120" s="609">
        <v>4.8899999999999997</v>
      </c>
      <c r="L3120" s="605"/>
      <c r="M3120" s="610"/>
      <c r="N3120" s="611"/>
      <c r="O3120" s="611"/>
      <c r="P3120" s="611"/>
      <c r="Q3120" s="611"/>
      <c r="R3120" s="611"/>
      <c r="S3120" s="611"/>
      <c r="T3120" s="612"/>
      <c r="AT3120" s="607" t="s">
        <v>205</v>
      </c>
      <c r="AU3120" s="607" t="s">
        <v>89</v>
      </c>
      <c r="AV3120" s="606" t="s">
        <v>89</v>
      </c>
      <c r="AW3120" s="606" t="s">
        <v>43</v>
      </c>
      <c r="AX3120" s="606" t="s">
        <v>82</v>
      </c>
      <c r="AY3120" s="607" t="s">
        <v>197</v>
      </c>
    </row>
    <row r="3121" spans="2:65" s="622" customFormat="1">
      <c r="B3121" s="621"/>
      <c r="D3121" s="594" t="s">
        <v>205</v>
      </c>
      <c r="E3121" s="623" t="s">
        <v>5</v>
      </c>
      <c r="F3121" s="624" t="s">
        <v>253</v>
      </c>
      <c r="H3121" s="625">
        <v>64.75</v>
      </c>
      <c r="L3121" s="621"/>
      <c r="M3121" s="626"/>
      <c r="N3121" s="627"/>
      <c r="O3121" s="627"/>
      <c r="P3121" s="627"/>
      <c r="Q3121" s="627"/>
      <c r="R3121" s="627"/>
      <c r="S3121" s="627"/>
      <c r="T3121" s="628"/>
      <c r="AT3121" s="623" t="s">
        <v>205</v>
      </c>
      <c r="AU3121" s="623" t="s">
        <v>89</v>
      </c>
      <c r="AV3121" s="622" t="s">
        <v>114</v>
      </c>
      <c r="AW3121" s="622" t="s">
        <v>43</v>
      </c>
      <c r="AX3121" s="622" t="s">
        <v>82</v>
      </c>
      <c r="AY3121" s="623" t="s">
        <v>197</v>
      </c>
    </row>
    <row r="3122" spans="2:65" s="614" customFormat="1">
      <c r="B3122" s="613"/>
      <c r="D3122" s="594" t="s">
        <v>205</v>
      </c>
      <c r="E3122" s="615" t="s">
        <v>5</v>
      </c>
      <c r="F3122" s="616" t="s">
        <v>210</v>
      </c>
      <c r="H3122" s="617">
        <v>247.86</v>
      </c>
      <c r="L3122" s="613"/>
      <c r="M3122" s="618"/>
      <c r="N3122" s="619"/>
      <c r="O3122" s="619"/>
      <c r="P3122" s="619"/>
      <c r="Q3122" s="619"/>
      <c r="R3122" s="619"/>
      <c r="S3122" s="619"/>
      <c r="T3122" s="620"/>
      <c r="AT3122" s="615" t="s">
        <v>205</v>
      </c>
      <c r="AU3122" s="615" t="s">
        <v>89</v>
      </c>
      <c r="AV3122" s="614" t="s">
        <v>129</v>
      </c>
      <c r="AW3122" s="614" t="s">
        <v>43</v>
      </c>
      <c r="AX3122" s="614" t="s">
        <v>11</v>
      </c>
      <c r="AY3122" s="615" t="s">
        <v>197</v>
      </c>
    </row>
    <row r="3123" spans="2:65" s="492" customFormat="1" ht="38.25" customHeight="1">
      <c r="B3123" s="493"/>
      <c r="C3123" s="572" t="s">
        <v>3944</v>
      </c>
      <c r="D3123" s="572" t="s">
        <v>199</v>
      </c>
      <c r="E3123" s="573" t="s">
        <v>3945</v>
      </c>
      <c r="F3123" s="574" t="s">
        <v>3946</v>
      </c>
      <c r="G3123" s="575" t="s">
        <v>290</v>
      </c>
      <c r="H3123" s="576">
        <v>65.989999999999995</v>
      </c>
      <c r="I3123" s="7"/>
      <c r="J3123" s="577">
        <f>ROUND(I3123*H3123,0)</f>
        <v>0</v>
      </c>
      <c r="K3123" s="574" t="s">
        <v>203</v>
      </c>
      <c r="L3123" s="493"/>
      <c r="M3123" s="578" t="s">
        <v>5</v>
      </c>
      <c r="N3123" s="579" t="s">
        <v>53</v>
      </c>
      <c r="O3123" s="494"/>
      <c r="P3123" s="580">
        <f>O3123*H3123</f>
        <v>0</v>
      </c>
      <c r="Q3123" s="580">
        <v>1.379E-2</v>
      </c>
      <c r="R3123" s="580">
        <f>Q3123*H3123</f>
        <v>0.91000209999999992</v>
      </c>
      <c r="S3123" s="580">
        <v>0</v>
      </c>
      <c r="T3123" s="581">
        <f>S3123*H3123</f>
        <v>0</v>
      </c>
      <c r="AR3123" s="482" t="s">
        <v>374</v>
      </c>
      <c r="AT3123" s="482" t="s">
        <v>199</v>
      </c>
      <c r="AU3123" s="482" t="s">
        <v>89</v>
      </c>
      <c r="AY3123" s="482" t="s">
        <v>197</v>
      </c>
      <c r="BE3123" s="582">
        <f>IF(N3123="základní",J3123,0)</f>
        <v>0</v>
      </c>
      <c r="BF3123" s="582">
        <f>IF(N3123="snížená",J3123,0)</f>
        <v>0</v>
      </c>
      <c r="BG3123" s="582">
        <f>IF(N3123="zákl. přenesená",J3123,0)</f>
        <v>0</v>
      </c>
      <c r="BH3123" s="582">
        <f>IF(N3123="sníž. přenesená",J3123,0)</f>
        <v>0</v>
      </c>
      <c r="BI3123" s="582">
        <f>IF(N3123="nulová",J3123,0)</f>
        <v>0</v>
      </c>
      <c r="BJ3123" s="482" t="s">
        <v>11</v>
      </c>
      <c r="BK3123" s="582">
        <f>ROUND(I3123*H3123,0)</f>
        <v>0</v>
      </c>
      <c r="BL3123" s="482" t="s">
        <v>374</v>
      </c>
      <c r="BM3123" s="482" t="s">
        <v>3947</v>
      </c>
    </row>
    <row r="3124" spans="2:65" s="599" customFormat="1">
      <c r="B3124" s="598"/>
      <c r="D3124" s="594" t="s">
        <v>205</v>
      </c>
      <c r="E3124" s="600" t="s">
        <v>5</v>
      </c>
      <c r="F3124" s="601" t="s">
        <v>446</v>
      </c>
      <c r="H3124" s="600" t="s">
        <v>5</v>
      </c>
      <c r="L3124" s="598"/>
      <c r="M3124" s="602"/>
      <c r="N3124" s="603"/>
      <c r="O3124" s="603"/>
      <c r="P3124" s="603"/>
      <c r="Q3124" s="603"/>
      <c r="R3124" s="603"/>
      <c r="S3124" s="603"/>
      <c r="T3124" s="604"/>
      <c r="AT3124" s="600" t="s">
        <v>205</v>
      </c>
      <c r="AU3124" s="600" t="s">
        <v>89</v>
      </c>
      <c r="AV3124" s="599" t="s">
        <v>11</v>
      </c>
      <c r="AW3124" s="599" t="s">
        <v>43</v>
      </c>
      <c r="AX3124" s="599" t="s">
        <v>82</v>
      </c>
      <c r="AY3124" s="600" t="s">
        <v>197</v>
      </c>
    </row>
    <row r="3125" spans="2:65" s="606" customFormat="1">
      <c r="B3125" s="605"/>
      <c r="D3125" s="594" t="s">
        <v>205</v>
      </c>
      <c r="E3125" s="607" t="s">
        <v>5</v>
      </c>
      <c r="F3125" s="608" t="s">
        <v>3948</v>
      </c>
      <c r="H3125" s="609">
        <v>4.92</v>
      </c>
      <c r="L3125" s="605"/>
      <c r="M3125" s="610"/>
      <c r="N3125" s="611"/>
      <c r="O3125" s="611"/>
      <c r="P3125" s="611"/>
      <c r="Q3125" s="611"/>
      <c r="R3125" s="611"/>
      <c r="S3125" s="611"/>
      <c r="T3125" s="612"/>
      <c r="AT3125" s="607" t="s">
        <v>205</v>
      </c>
      <c r="AU3125" s="607" t="s">
        <v>89</v>
      </c>
      <c r="AV3125" s="606" t="s">
        <v>89</v>
      </c>
      <c r="AW3125" s="606" t="s">
        <v>43</v>
      </c>
      <c r="AX3125" s="606" t="s">
        <v>82</v>
      </c>
      <c r="AY3125" s="607" t="s">
        <v>197</v>
      </c>
    </row>
    <row r="3126" spans="2:65" s="606" customFormat="1">
      <c r="B3126" s="605"/>
      <c r="D3126" s="594" t="s">
        <v>205</v>
      </c>
      <c r="E3126" s="607" t="s">
        <v>5</v>
      </c>
      <c r="F3126" s="608" t="s">
        <v>3949</v>
      </c>
      <c r="H3126" s="609">
        <v>7.14</v>
      </c>
      <c r="L3126" s="605"/>
      <c r="M3126" s="610"/>
      <c r="N3126" s="611"/>
      <c r="O3126" s="611"/>
      <c r="P3126" s="611"/>
      <c r="Q3126" s="611"/>
      <c r="R3126" s="611"/>
      <c r="S3126" s="611"/>
      <c r="T3126" s="612"/>
      <c r="AT3126" s="607" t="s">
        <v>205</v>
      </c>
      <c r="AU3126" s="607" t="s">
        <v>89</v>
      </c>
      <c r="AV3126" s="606" t="s">
        <v>89</v>
      </c>
      <c r="AW3126" s="606" t="s">
        <v>43</v>
      </c>
      <c r="AX3126" s="606" t="s">
        <v>82</v>
      </c>
      <c r="AY3126" s="607" t="s">
        <v>197</v>
      </c>
    </row>
    <row r="3127" spans="2:65" s="606" customFormat="1">
      <c r="B3127" s="605"/>
      <c r="D3127" s="594" t="s">
        <v>205</v>
      </c>
      <c r="E3127" s="607" t="s">
        <v>5</v>
      </c>
      <c r="F3127" s="608" t="s">
        <v>3950</v>
      </c>
      <c r="H3127" s="609">
        <v>3.91</v>
      </c>
      <c r="L3127" s="605"/>
      <c r="M3127" s="610"/>
      <c r="N3127" s="611"/>
      <c r="O3127" s="611"/>
      <c r="P3127" s="611"/>
      <c r="Q3127" s="611"/>
      <c r="R3127" s="611"/>
      <c r="S3127" s="611"/>
      <c r="T3127" s="612"/>
      <c r="AT3127" s="607" t="s">
        <v>205</v>
      </c>
      <c r="AU3127" s="607" t="s">
        <v>89</v>
      </c>
      <c r="AV3127" s="606" t="s">
        <v>89</v>
      </c>
      <c r="AW3127" s="606" t="s">
        <v>43</v>
      </c>
      <c r="AX3127" s="606" t="s">
        <v>82</v>
      </c>
      <c r="AY3127" s="607" t="s">
        <v>197</v>
      </c>
    </row>
    <row r="3128" spans="2:65" s="606" customFormat="1">
      <c r="B3128" s="605"/>
      <c r="D3128" s="594" t="s">
        <v>205</v>
      </c>
      <c r="E3128" s="607" t="s">
        <v>5</v>
      </c>
      <c r="F3128" s="608" t="s">
        <v>3951</v>
      </c>
      <c r="H3128" s="609">
        <v>2.29</v>
      </c>
      <c r="L3128" s="605"/>
      <c r="M3128" s="610"/>
      <c r="N3128" s="611"/>
      <c r="O3128" s="611"/>
      <c r="P3128" s="611"/>
      <c r="Q3128" s="611"/>
      <c r="R3128" s="611"/>
      <c r="S3128" s="611"/>
      <c r="T3128" s="612"/>
      <c r="AT3128" s="607" t="s">
        <v>205</v>
      </c>
      <c r="AU3128" s="607" t="s">
        <v>89</v>
      </c>
      <c r="AV3128" s="606" t="s">
        <v>89</v>
      </c>
      <c r="AW3128" s="606" t="s">
        <v>43</v>
      </c>
      <c r="AX3128" s="606" t="s">
        <v>82</v>
      </c>
      <c r="AY3128" s="607" t="s">
        <v>197</v>
      </c>
    </row>
    <row r="3129" spans="2:65" s="606" customFormat="1">
      <c r="B3129" s="605"/>
      <c r="D3129" s="594" t="s">
        <v>205</v>
      </c>
      <c r="E3129" s="607" t="s">
        <v>5</v>
      </c>
      <c r="F3129" s="608" t="s">
        <v>3952</v>
      </c>
      <c r="H3129" s="609">
        <v>1.84</v>
      </c>
      <c r="L3129" s="605"/>
      <c r="M3129" s="610"/>
      <c r="N3129" s="611"/>
      <c r="O3129" s="611"/>
      <c r="P3129" s="611"/>
      <c r="Q3129" s="611"/>
      <c r="R3129" s="611"/>
      <c r="S3129" s="611"/>
      <c r="T3129" s="612"/>
      <c r="AT3129" s="607" t="s">
        <v>205</v>
      </c>
      <c r="AU3129" s="607" t="s">
        <v>89</v>
      </c>
      <c r="AV3129" s="606" t="s">
        <v>89</v>
      </c>
      <c r="AW3129" s="606" t="s">
        <v>43</v>
      </c>
      <c r="AX3129" s="606" t="s">
        <v>82</v>
      </c>
      <c r="AY3129" s="607" t="s">
        <v>197</v>
      </c>
    </row>
    <row r="3130" spans="2:65" s="606" customFormat="1">
      <c r="B3130" s="605"/>
      <c r="D3130" s="594" t="s">
        <v>205</v>
      </c>
      <c r="E3130" s="607" t="s">
        <v>5</v>
      </c>
      <c r="F3130" s="608" t="s">
        <v>3953</v>
      </c>
      <c r="H3130" s="609">
        <v>2.15</v>
      </c>
      <c r="L3130" s="605"/>
      <c r="M3130" s="610"/>
      <c r="N3130" s="611"/>
      <c r="O3130" s="611"/>
      <c r="P3130" s="611"/>
      <c r="Q3130" s="611"/>
      <c r="R3130" s="611"/>
      <c r="S3130" s="611"/>
      <c r="T3130" s="612"/>
      <c r="AT3130" s="607" t="s">
        <v>205</v>
      </c>
      <c r="AU3130" s="607" t="s">
        <v>89</v>
      </c>
      <c r="AV3130" s="606" t="s">
        <v>89</v>
      </c>
      <c r="AW3130" s="606" t="s">
        <v>43</v>
      </c>
      <c r="AX3130" s="606" t="s">
        <v>82</v>
      </c>
      <c r="AY3130" s="607" t="s">
        <v>197</v>
      </c>
    </row>
    <row r="3131" spans="2:65" s="606" customFormat="1">
      <c r="B3131" s="605"/>
      <c r="D3131" s="594" t="s">
        <v>205</v>
      </c>
      <c r="E3131" s="607" t="s">
        <v>5</v>
      </c>
      <c r="F3131" s="608" t="s">
        <v>3954</v>
      </c>
      <c r="H3131" s="609">
        <v>1.19</v>
      </c>
      <c r="L3131" s="605"/>
      <c r="M3131" s="610"/>
      <c r="N3131" s="611"/>
      <c r="O3131" s="611"/>
      <c r="P3131" s="611"/>
      <c r="Q3131" s="611"/>
      <c r="R3131" s="611"/>
      <c r="S3131" s="611"/>
      <c r="T3131" s="612"/>
      <c r="AT3131" s="607" t="s">
        <v>205</v>
      </c>
      <c r="AU3131" s="607" t="s">
        <v>89</v>
      </c>
      <c r="AV3131" s="606" t="s">
        <v>89</v>
      </c>
      <c r="AW3131" s="606" t="s">
        <v>43</v>
      </c>
      <c r="AX3131" s="606" t="s">
        <v>82</v>
      </c>
      <c r="AY3131" s="607" t="s">
        <v>197</v>
      </c>
    </row>
    <row r="3132" spans="2:65" s="606" customFormat="1">
      <c r="B3132" s="605"/>
      <c r="D3132" s="594" t="s">
        <v>205</v>
      </c>
      <c r="E3132" s="607" t="s">
        <v>5</v>
      </c>
      <c r="F3132" s="608" t="s">
        <v>3955</v>
      </c>
      <c r="H3132" s="609">
        <v>1.86</v>
      </c>
      <c r="L3132" s="605"/>
      <c r="M3132" s="610"/>
      <c r="N3132" s="611"/>
      <c r="O3132" s="611"/>
      <c r="P3132" s="611"/>
      <c r="Q3132" s="611"/>
      <c r="R3132" s="611"/>
      <c r="S3132" s="611"/>
      <c r="T3132" s="612"/>
      <c r="AT3132" s="607" t="s">
        <v>205</v>
      </c>
      <c r="AU3132" s="607" t="s">
        <v>89</v>
      </c>
      <c r="AV3132" s="606" t="s">
        <v>89</v>
      </c>
      <c r="AW3132" s="606" t="s">
        <v>43</v>
      </c>
      <c r="AX3132" s="606" t="s">
        <v>82</v>
      </c>
      <c r="AY3132" s="607" t="s">
        <v>197</v>
      </c>
    </row>
    <row r="3133" spans="2:65" s="606" customFormat="1">
      <c r="B3133" s="605"/>
      <c r="D3133" s="594" t="s">
        <v>205</v>
      </c>
      <c r="E3133" s="607" t="s">
        <v>5</v>
      </c>
      <c r="F3133" s="608" t="s">
        <v>3956</v>
      </c>
      <c r="H3133" s="609">
        <v>10.32</v>
      </c>
      <c r="L3133" s="605"/>
      <c r="M3133" s="610"/>
      <c r="N3133" s="611"/>
      <c r="O3133" s="611"/>
      <c r="P3133" s="611"/>
      <c r="Q3133" s="611"/>
      <c r="R3133" s="611"/>
      <c r="S3133" s="611"/>
      <c r="T3133" s="612"/>
      <c r="AT3133" s="607" t="s">
        <v>205</v>
      </c>
      <c r="AU3133" s="607" t="s">
        <v>89</v>
      </c>
      <c r="AV3133" s="606" t="s">
        <v>89</v>
      </c>
      <c r="AW3133" s="606" t="s">
        <v>43</v>
      </c>
      <c r="AX3133" s="606" t="s">
        <v>82</v>
      </c>
      <c r="AY3133" s="607" t="s">
        <v>197</v>
      </c>
    </row>
    <row r="3134" spans="2:65" s="606" customFormat="1">
      <c r="B3134" s="605"/>
      <c r="D3134" s="594" t="s">
        <v>205</v>
      </c>
      <c r="E3134" s="607" t="s">
        <v>5</v>
      </c>
      <c r="F3134" s="608" t="s">
        <v>3957</v>
      </c>
      <c r="H3134" s="609">
        <v>6.86</v>
      </c>
      <c r="L3134" s="605"/>
      <c r="M3134" s="610"/>
      <c r="N3134" s="611"/>
      <c r="O3134" s="611"/>
      <c r="P3134" s="611"/>
      <c r="Q3134" s="611"/>
      <c r="R3134" s="611"/>
      <c r="S3134" s="611"/>
      <c r="T3134" s="612"/>
      <c r="AT3134" s="607" t="s">
        <v>205</v>
      </c>
      <c r="AU3134" s="607" t="s">
        <v>89</v>
      </c>
      <c r="AV3134" s="606" t="s">
        <v>89</v>
      </c>
      <c r="AW3134" s="606" t="s">
        <v>43</v>
      </c>
      <c r="AX3134" s="606" t="s">
        <v>82</v>
      </c>
      <c r="AY3134" s="607" t="s">
        <v>197</v>
      </c>
    </row>
    <row r="3135" spans="2:65" s="606" customFormat="1">
      <c r="B3135" s="605"/>
      <c r="D3135" s="594" t="s">
        <v>205</v>
      </c>
      <c r="E3135" s="607" t="s">
        <v>5</v>
      </c>
      <c r="F3135" s="608" t="s">
        <v>3958</v>
      </c>
      <c r="H3135" s="609">
        <v>6.7</v>
      </c>
      <c r="L3135" s="605"/>
      <c r="M3135" s="610"/>
      <c r="N3135" s="611"/>
      <c r="O3135" s="611"/>
      <c r="P3135" s="611"/>
      <c r="Q3135" s="611"/>
      <c r="R3135" s="611"/>
      <c r="S3135" s="611"/>
      <c r="T3135" s="612"/>
      <c r="AT3135" s="607" t="s">
        <v>205</v>
      </c>
      <c r="AU3135" s="607" t="s">
        <v>89</v>
      </c>
      <c r="AV3135" s="606" t="s">
        <v>89</v>
      </c>
      <c r="AW3135" s="606" t="s">
        <v>43</v>
      </c>
      <c r="AX3135" s="606" t="s">
        <v>82</v>
      </c>
      <c r="AY3135" s="607" t="s">
        <v>197</v>
      </c>
    </row>
    <row r="3136" spans="2:65" s="606" customFormat="1">
      <c r="B3136" s="605"/>
      <c r="D3136" s="594" t="s">
        <v>205</v>
      </c>
      <c r="E3136" s="607" t="s">
        <v>5</v>
      </c>
      <c r="F3136" s="608" t="s">
        <v>3959</v>
      </c>
      <c r="H3136" s="609">
        <v>5.03</v>
      </c>
      <c r="L3136" s="605"/>
      <c r="M3136" s="610"/>
      <c r="N3136" s="611"/>
      <c r="O3136" s="611"/>
      <c r="P3136" s="611"/>
      <c r="Q3136" s="611"/>
      <c r="R3136" s="611"/>
      <c r="S3136" s="611"/>
      <c r="T3136" s="612"/>
      <c r="AT3136" s="607" t="s">
        <v>205</v>
      </c>
      <c r="AU3136" s="607" t="s">
        <v>89</v>
      </c>
      <c r="AV3136" s="606" t="s">
        <v>89</v>
      </c>
      <c r="AW3136" s="606" t="s">
        <v>43</v>
      </c>
      <c r="AX3136" s="606" t="s">
        <v>82</v>
      </c>
      <c r="AY3136" s="607" t="s">
        <v>197</v>
      </c>
    </row>
    <row r="3137" spans="2:65" s="606" customFormat="1">
      <c r="B3137" s="605"/>
      <c r="D3137" s="594" t="s">
        <v>205</v>
      </c>
      <c r="E3137" s="607" t="s">
        <v>5</v>
      </c>
      <c r="F3137" s="608" t="s">
        <v>3960</v>
      </c>
      <c r="H3137" s="609">
        <v>6.86</v>
      </c>
      <c r="L3137" s="605"/>
      <c r="M3137" s="610"/>
      <c r="N3137" s="611"/>
      <c r="O3137" s="611"/>
      <c r="P3137" s="611"/>
      <c r="Q3137" s="611"/>
      <c r="R3137" s="611"/>
      <c r="S3137" s="611"/>
      <c r="T3137" s="612"/>
      <c r="AT3137" s="607" t="s">
        <v>205</v>
      </c>
      <c r="AU3137" s="607" t="s">
        <v>89</v>
      </c>
      <c r="AV3137" s="606" t="s">
        <v>89</v>
      </c>
      <c r="AW3137" s="606" t="s">
        <v>43</v>
      </c>
      <c r="AX3137" s="606" t="s">
        <v>82</v>
      </c>
      <c r="AY3137" s="607" t="s">
        <v>197</v>
      </c>
    </row>
    <row r="3138" spans="2:65" s="606" customFormat="1">
      <c r="B3138" s="605"/>
      <c r="D3138" s="594" t="s">
        <v>205</v>
      </c>
      <c r="E3138" s="607" t="s">
        <v>5</v>
      </c>
      <c r="F3138" s="608" t="s">
        <v>3961</v>
      </c>
      <c r="H3138" s="609">
        <v>4.92</v>
      </c>
      <c r="L3138" s="605"/>
      <c r="M3138" s="610"/>
      <c r="N3138" s="611"/>
      <c r="O3138" s="611"/>
      <c r="P3138" s="611"/>
      <c r="Q3138" s="611"/>
      <c r="R3138" s="611"/>
      <c r="S3138" s="611"/>
      <c r="T3138" s="612"/>
      <c r="AT3138" s="607" t="s">
        <v>205</v>
      </c>
      <c r="AU3138" s="607" t="s">
        <v>89</v>
      </c>
      <c r="AV3138" s="606" t="s">
        <v>89</v>
      </c>
      <c r="AW3138" s="606" t="s">
        <v>43</v>
      </c>
      <c r="AX3138" s="606" t="s">
        <v>82</v>
      </c>
      <c r="AY3138" s="607" t="s">
        <v>197</v>
      </c>
    </row>
    <row r="3139" spans="2:65" s="622" customFormat="1">
      <c r="B3139" s="621"/>
      <c r="D3139" s="594" t="s">
        <v>205</v>
      </c>
      <c r="E3139" s="623" t="s">
        <v>5</v>
      </c>
      <c r="F3139" s="624" t="s">
        <v>449</v>
      </c>
      <c r="H3139" s="625">
        <v>65.989999999999995</v>
      </c>
      <c r="L3139" s="621"/>
      <c r="M3139" s="626"/>
      <c r="N3139" s="627"/>
      <c r="O3139" s="627"/>
      <c r="P3139" s="627"/>
      <c r="Q3139" s="627"/>
      <c r="R3139" s="627"/>
      <c r="S3139" s="627"/>
      <c r="T3139" s="628"/>
      <c r="AT3139" s="623" t="s">
        <v>205</v>
      </c>
      <c r="AU3139" s="623" t="s">
        <v>89</v>
      </c>
      <c r="AV3139" s="622" t="s">
        <v>114</v>
      </c>
      <c r="AW3139" s="622" t="s">
        <v>43</v>
      </c>
      <c r="AX3139" s="622" t="s">
        <v>82</v>
      </c>
      <c r="AY3139" s="623" t="s">
        <v>197</v>
      </c>
    </row>
    <row r="3140" spans="2:65" s="614" customFormat="1">
      <c r="B3140" s="613"/>
      <c r="D3140" s="594" t="s">
        <v>205</v>
      </c>
      <c r="E3140" s="615" t="s">
        <v>5</v>
      </c>
      <c r="F3140" s="616" t="s">
        <v>210</v>
      </c>
      <c r="H3140" s="617">
        <v>65.989999999999995</v>
      </c>
      <c r="L3140" s="613"/>
      <c r="M3140" s="618"/>
      <c r="N3140" s="619"/>
      <c r="O3140" s="619"/>
      <c r="P3140" s="619"/>
      <c r="Q3140" s="619"/>
      <c r="R3140" s="619"/>
      <c r="S3140" s="619"/>
      <c r="T3140" s="620"/>
      <c r="AT3140" s="615" t="s">
        <v>205</v>
      </c>
      <c r="AU3140" s="615" t="s">
        <v>89</v>
      </c>
      <c r="AV3140" s="614" t="s">
        <v>129</v>
      </c>
      <c r="AW3140" s="614" t="s">
        <v>43</v>
      </c>
      <c r="AX3140" s="614" t="s">
        <v>11</v>
      </c>
      <c r="AY3140" s="615" t="s">
        <v>197</v>
      </c>
    </row>
    <row r="3141" spans="2:65" s="492" customFormat="1" ht="25.5" customHeight="1">
      <c r="B3141" s="493"/>
      <c r="C3141" s="572" t="s">
        <v>3962</v>
      </c>
      <c r="D3141" s="572" t="s">
        <v>199</v>
      </c>
      <c r="E3141" s="573" t="s">
        <v>3963</v>
      </c>
      <c r="F3141" s="574" t="s">
        <v>3964</v>
      </c>
      <c r="G3141" s="575" t="s">
        <v>290</v>
      </c>
      <c r="H3141" s="576">
        <v>661.15</v>
      </c>
      <c r="I3141" s="7"/>
      <c r="J3141" s="577">
        <f>ROUND(I3141*H3141,0)</f>
        <v>0</v>
      </c>
      <c r="K3141" s="574" t="s">
        <v>203</v>
      </c>
      <c r="L3141" s="493"/>
      <c r="M3141" s="578" t="s">
        <v>5</v>
      </c>
      <c r="N3141" s="579" t="s">
        <v>53</v>
      </c>
      <c r="O3141" s="494"/>
      <c r="P3141" s="580">
        <f>O3141*H3141</f>
        <v>0</v>
      </c>
      <c r="Q3141" s="580">
        <v>1E-4</v>
      </c>
      <c r="R3141" s="580">
        <f>Q3141*H3141</f>
        <v>6.6115000000000007E-2</v>
      </c>
      <c r="S3141" s="580">
        <v>0</v>
      </c>
      <c r="T3141" s="581">
        <f>S3141*H3141</f>
        <v>0</v>
      </c>
      <c r="AR3141" s="482" t="s">
        <v>374</v>
      </c>
      <c r="AT3141" s="482" t="s">
        <v>199</v>
      </c>
      <c r="AU3141" s="482" t="s">
        <v>89</v>
      </c>
      <c r="AY3141" s="482" t="s">
        <v>197</v>
      </c>
      <c r="BE3141" s="582">
        <f>IF(N3141="základní",J3141,0)</f>
        <v>0</v>
      </c>
      <c r="BF3141" s="582">
        <f>IF(N3141="snížená",J3141,0)</f>
        <v>0</v>
      </c>
      <c r="BG3141" s="582">
        <f>IF(N3141="zákl. přenesená",J3141,0)</f>
        <v>0</v>
      </c>
      <c r="BH3141" s="582">
        <f>IF(N3141="sníž. přenesená",J3141,0)</f>
        <v>0</v>
      </c>
      <c r="BI3141" s="582">
        <f>IF(N3141="nulová",J3141,0)</f>
        <v>0</v>
      </c>
      <c r="BJ3141" s="482" t="s">
        <v>11</v>
      </c>
      <c r="BK3141" s="582">
        <f>ROUND(I3141*H3141,0)</f>
        <v>0</v>
      </c>
      <c r="BL3141" s="482" t="s">
        <v>374</v>
      </c>
      <c r="BM3141" s="482" t="s">
        <v>3965</v>
      </c>
    </row>
    <row r="3142" spans="2:65" s="606" customFormat="1">
      <c r="B3142" s="605"/>
      <c r="D3142" s="594" t="s">
        <v>205</v>
      </c>
      <c r="E3142" s="607" t="s">
        <v>5</v>
      </c>
      <c r="F3142" s="608" t="s">
        <v>3966</v>
      </c>
      <c r="H3142" s="609">
        <v>60.63</v>
      </c>
      <c r="L3142" s="605"/>
      <c r="M3142" s="610"/>
      <c r="N3142" s="611"/>
      <c r="O3142" s="611"/>
      <c r="P3142" s="611"/>
      <c r="Q3142" s="611"/>
      <c r="R3142" s="611"/>
      <c r="S3142" s="611"/>
      <c r="T3142" s="612"/>
      <c r="AT3142" s="607" t="s">
        <v>205</v>
      </c>
      <c r="AU3142" s="607" t="s">
        <v>89</v>
      </c>
      <c r="AV3142" s="606" t="s">
        <v>89</v>
      </c>
      <c r="AW3142" s="606" t="s">
        <v>43</v>
      </c>
      <c r="AX3142" s="606" t="s">
        <v>82</v>
      </c>
      <c r="AY3142" s="607" t="s">
        <v>197</v>
      </c>
    </row>
    <row r="3143" spans="2:65" s="606" customFormat="1">
      <c r="B3143" s="605"/>
      <c r="D3143" s="594" t="s">
        <v>205</v>
      </c>
      <c r="E3143" s="607" t="s">
        <v>5</v>
      </c>
      <c r="F3143" s="608" t="s">
        <v>3967</v>
      </c>
      <c r="H3143" s="609">
        <v>247.86</v>
      </c>
      <c r="L3143" s="605"/>
      <c r="M3143" s="610"/>
      <c r="N3143" s="611"/>
      <c r="O3143" s="611"/>
      <c r="P3143" s="611"/>
      <c r="Q3143" s="611"/>
      <c r="R3143" s="611"/>
      <c r="S3143" s="611"/>
      <c r="T3143" s="612"/>
      <c r="AT3143" s="607" t="s">
        <v>205</v>
      </c>
      <c r="AU3143" s="607" t="s">
        <v>89</v>
      </c>
      <c r="AV3143" s="606" t="s">
        <v>89</v>
      </c>
      <c r="AW3143" s="606" t="s">
        <v>43</v>
      </c>
      <c r="AX3143" s="606" t="s">
        <v>82</v>
      </c>
      <c r="AY3143" s="607" t="s">
        <v>197</v>
      </c>
    </row>
    <row r="3144" spans="2:65" s="606" customFormat="1">
      <c r="B3144" s="605"/>
      <c r="D3144" s="594" t="s">
        <v>205</v>
      </c>
      <c r="E3144" s="607" t="s">
        <v>5</v>
      </c>
      <c r="F3144" s="608" t="s">
        <v>3968</v>
      </c>
      <c r="H3144" s="609">
        <v>286.67</v>
      </c>
      <c r="L3144" s="605"/>
      <c r="M3144" s="610"/>
      <c r="N3144" s="611"/>
      <c r="O3144" s="611"/>
      <c r="P3144" s="611"/>
      <c r="Q3144" s="611"/>
      <c r="R3144" s="611"/>
      <c r="S3144" s="611"/>
      <c r="T3144" s="612"/>
      <c r="AT3144" s="607" t="s">
        <v>205</v>
      </c>
      <c r="AU3144" s="607" t="s">
        <v>89</v>
      </c>
      <c r="AV3144" s="606" t="s">
        <v>89</v>
      </c>
      <c r="AW3144" s="606" t="s">
        <v>43</v>
      </c>
      <c r="AX3144" s="606" t="s">
        <v>82</v>
      </c>
      <c r="AY3144" s="607" t="s">
        <v>197</v>
      </c>
    </row>
    <row r="3145" spans="2:65" s="606" customFormat="1">
      <c r="B3145" s="605"/>
      <c r="D3145" s="594" t="s">
        <v>205</v>
      </c>
      <c r="E3145" s="607" t="s">
        <v>5</v>
      </c>
      <c r="F3145" s="608" t="s">
        <v>3969</v>
      </c>
      <c r="H3145" s="609">
        <v>65.989999999999995</v>
      </c>
      <c r="L3145" s="605"/>
      <c r="M3145" s="610"/>
      <c r="N3145" s="611"/>
      <c r="O3145" s="611"/>
      <c r="P3145" s="611"/>
      <c r="Q3145" s="611"/>
      <c r="R3145" s="611"/>
      <c r="S3145" s="611"/>
      <c r="T3145" s="612"/>
      <c r="AT3145" s="607" t="s">
        <v>205</v>
      </c>
      <c r="AU3145" s="607" t="s">
        <v>89</v>
      </c>
      <c r="AV3145" s="606" t="s">
        <v>89</v>
      </c>
      <c r="AW3145" s="606" t="s">
        <v>43</v>
      </c>
      <c r="AX3145" s="606" t="s">
        <v>82</v>
      </c>
      <c r="AY3145" s="607" t="s">
        <v>197</v>
      </c>
    </row>
    <row r="3146" spans="2:65" s="614" customFormat="1">
      <c r="B3146" s="613"/>
      <c r="D3146" s="594" t="s">
        <v>205</v>
      </c>
      <c r="E3146" s="615" t="s">
        <v>5</v>
      </c>
      <c r="F3146" s="616" t="s">
        <v>210</v>
      </c>
      <c r="H3146" s="617">
        <v>661.15</v>
      </c>
      <c r="L3146" s="613"/>
      <c r="M3146" s="618"/>
      <c r="N3146" s="619"/>
      <c r="O3146" s="619"/>
      <c r="P3146" s="619"/>
      <c r="Q3146" s="619"/>
      <c r="R3146" s="619"/>
      <c r="S3146" s="619"/>
      <c r="T3146" s="620"/>
      <c r="AT3146" s="615" t="s">
        <v>205</v>
      </c>
      <c r="AU3146" s="615" t="s">
        <v>89</v>
      </c>
      <c r="AV3146" s="614" t="s">
        <v>129</v>
      </c>
      <c r="AW3146" s="614" t="s">
        <v>43</v>
      </c>
      <c r="AX3146" s="614" t="s">
        <v>11</v>
      </c>
      <c r="AY3146" s="615" t="s">
        <v>197</v>
      </c>
    </row>
    <row r="3147" spans="2:65" s="492" customFormat="1" ht="25.5" customHeight="1">
      <c r="B3147" s="493"/>
      <c r="C3147" s="572" t="s">
        <v>3970</v>
      </c>
      <c r="D3147" s="572" t="s">
        <v>199</v>
      </c>
      <c r="E3147" s="573" t="s">
        <v>3971</v>
      </c>
      <c r="F3147" s="574" t="s">
        <v>3972</v>
      </c>
      <c r="G3147" s="575" t="s">
        <v>290</v>
      </c>
      <c r="H3147" s="576">
        <v>661.15</v>
      </c>
      <c r="I3147" s="7"/>
      <c r="J3147" s="577">
        <f>ROUND(I3147*H3147,0)</f>
        <v>0</v>
      </c>
      <c r="K3147" s="574" t="s">
        <v>203</v>
      </c>
      <c r="L3147" s="493"/>
      <c r="M3147" s="578" t="s">
        <v>5</v>
      </c>
      <c r="N3147" s="579" t="s">
        <v>53</v>
      </c>
      <c r="O3147" s="494"/>
      <c r="P3147" s="580">
        <f>O3147*H3147</f>
        <v>0</v>
      </c>
      <c r="Q3147" s="580">
        <v>0</v>
      </c>
      <c r="R3147" s="580">
        <f>Q3147*H3147</f>
        <v>0</v>
      </c>
      <c r="S3147" s="580">
        <v>0</v>
      </c>
      <c r="T3147" s="581">
        <f>S3147*H3147</f>
        <v>0</v>
      </c>
      <c r="AR3147" s="482" t="s">
        <v>374</v>
      </c>
      <c r="AT3147" s="482" t="s">
        <v>199</v>
      </c>
      <c r="AU3147" s="482" t="s">
        <v>89</v>
      </c>
      <c r="AY3147" s="482" t="s">
        <v>197</v>
      </c>
      <c r="BE3147" s="582">
        <f>IF(N3147="základní",J3147,0)</f>
        <v>0</v>
      </c>
      <c r="BF3147" s="582">
        <f>IF(N3147="snížená",J3147,0)</f>
        <v>0</v>
      </c>
      <c r="BG3147" s="582">
        <f>IF(N3147="zákl. přenesená",J3147,0)</f>
        <v>0</v>
      </c>
      <c r="BH3147" s="582">
        <f>IF(N3147="sníž. přenesená",J3147,0)</f>
        <v>0</v>
      </c>
      <c r="BI3147" s="582">
        <f>IF(N3147="nulová",J3147,0)</f>
        <v>0</v>
      </c>
      <c r="BJ3147" s="482" t="s">
        <v>11</v>
      </c>
      <c r="BK3147" s="582">
        <f>ROUND(I3147*H3147,0)</f>
        <v>0</v>
      </c>
      <c r="BL3147" s="482" t="s">
        <v>374</v>
      </c>
      <c r="BM3147" s="482" t="s">
        <v>3973</v>
      </c>
    </row>
    <row r="3148" spans="2:65" s="492" customFormat="1" ht="16.5" customHeight="1">
      <c r="B3148" s="493"/>
      <c r="C3148" s="629" t="s">
        <v>3974</v>
      </c>
      <c r="D3148" s="629" t="s">
        <v>1907</v>
      </c>
      <c r="E3148" s="630" t="s">
        <v>3839</v>
      </c>
      <c r="F3148" s="631" t="s">
        <v>3840</v>
      </c>
      <c r="G3148" s="632" t="s">
        <v>290</v>
      </c>
      <c r="H3148" s="633">
        <v>727.26499999999999</v>
      </c>
      <c r="I3148" s="11"/>
      <c r="J3148" s="634">
        <f>ROUND(I3148*H3148,0)</f>
        <v>0</v>
      </c>
      <c r="K3148" s="631" t="s">
        <v>203</v>
      </c>
      <c r="L3148" s="635"/>
      <c r="M3148" s="636" t="s">
        <v>5</v>
      </c>
      <c r="N3148" s="637" t="s">
        <v>53</v>
      </c>
      <c r="O3148" s="494"/>
      <c r="P3148" s="580">
        <f>O3148*H3148</f>
        <v>0</v>
      </c>
      <c r="Q3148" s="580">
        <v>1.7000000000000001E-4</v>
      </c>
      <c r="R3148" s="580">
        <f>Q3148*H3148</f>
        <v>0.12363505000000001</v>
      </c>
      <c r="S3148" s="580">
        <v>0</v>
      </c>
      <c r="T3148" s="581">
        <f>S3148*H3148</f>
        <v>0</v>
      </c>
      <c r="AR3148" s="482" t="s">
        <v>779</v>
      </c>
      <c r="AT3148" s="482" t="s">
        <v>1907</v>
      </c>
      <c r="AU3148" s="482" t="s">
        <v>89</v>
      </c>
      <c r="AY3148" s="482" t="s">
        <v>197</v>
      </c>
      <c r="BE3148" s="582">
        <f>IF(N3148="základní",J3148,0)</f>
        <v>0</v>
      </c>
      <c r="BF3148" s="582">
        <f>IF(N3148="snížená",J3148,0)</f>
        <v>0</v>
      </c>
      <c r="BG3148" s="582">
        <f>IF(N3148="zákl. přenesená",J3148,0)</f>
        <v>0</v>
      </c>
      <c r="BH3148" s="582">
        <f>IF(N3148="sníž. přenesená",J3148,0)</f>
        <v>0</v>
      </c>
      <c r="BI3148" s="582">
        <f>IF(N3148="nulová",J3148,0)</f>
        <v>0</v>
      </c>
      <c r="BJ3148" s="482" t="s">
        <v>11</v>
      </c>
      <c r="BK3148" s="582">
        <f>ROUND(I3148*H3148,0)</f>
        <v>0</v>
      </c>
      <c r="BL3148" s="482" t="s">
        <v>374</v>
      </c>
      <c r="BM3148" s="482" t="s">
        <v>3975</v>
      </c>
    </row>
    <row r="3149" spans="2:65" s="492" customFormat="1" ht="27">
      <c r="B3149" s="493"/>
      <c r="D3149" s="594" t="s">
        <v>2337</v>
      </c>
      <c r="F3149" s="595" t="s">
        <v>3842</v>
      </c>
      <c r="L3149" s="493"/>
      <c r="M3149" s="596"/>
      <c r="N3149" s="494"/>
      <c r="O3149" s="494"/>
      <c r="P3149" s="494"/>
      <c r="Q3149" s="494"/>
      <c r="R3149" s="494"/>
      <c r="S3149" s="494"/>
      <c r="T3149" s="597"/>
      <c r="AT3149" s="482" t="s">
        <v>2337</v>
      </c>
      <c r="AU3149" s="482" t="s">
        <v>89</v>
      </c>
    </row>
    <row r="3150" spans="2:65" s="606" customFormat="1">
      <c r="B3150" s="605"/>
      <c r="D3150" s="594" t="s">
        <v>205</v>
      </c>
      <c r="F3150" s="608" t="s">
        <v>3976</v>
      </c>
      <c r="H3150" s="609">
        <v>727.26499999999999</v>
      </c>
      <c r="L3150" s="605"/>
      <c r="M3150" s="610"/>
      <c r="N3150" s="611"/>
      <c r="O3150" s="611"/>
      <c r="P3150" s="611"/>
      <c r="Q3150" s="611"/>
      <c r="R3150" s="611"/>
      <c r="S3150" s="611"/>
      <c r="T3150" s="612"/>
      <c r="AT3150" s="607" t="s">
        <v>205</v>
      </c>
      <c r="AU3150" s="607" t="s">
        <v>89</v>
      </c>
      <c r="AV3150" s="606" t="s">
        <v>89</v>
      </c>
      <c r="AW3150" s="606" t="s">
        <v>6</v>
      </c>
      <c r="AX3150" s="606" t="s">
        <v>11</v>
      </c>
      <c r="AY3150" s="607" t="s">
        <v>197</v>
      </c>
    </row>
    <row r="3151" spans="2:65" s="492" customFormat="1" ht="25.5" customHeight="1">
      <c r="B3151" s="493"/>
      <c r="C3151" s="572" t="s">
        <v>3977</v>
      </c>
      <c r="D3151" s="572" t="s">
        <v>199</v>
      </c>
      <c r="E3151" s="573" t="s">
        <v>3978</v>
      </c>
      <c r="F3151" s="574" t="s">
        <v>3979</v>
      </c>
      <c r="G3151" s="575" t="s">
        <v>290</v>
      </c>
      <c r="H3151" s="576">
        <v>71.8</v>
      </c>
      <c r="I3151" s="7"/>
      <c r="J3151" s="577">
        <f>ROUND(I3151*H3151,0)</f>
        <v>0</v>
      </c>
      <c r="K3151" s="574" t="s">
        <v>203</v>
      </c>
      <c r="L3151" s="493"/>
      <c r="M3151" s="578" t="s">
        <v>5</v>
      </c>
      <c r="N3151" s="579" t="s">
        <v>53</v>
      </c>
      <c r="O3151" s="494"/>
      <c r="P3151" s="580">
        <f>O3151*H3151</f>
        <v>0</v>
      </c>
      <c r="Q3151" s="580">
        <v>0</v>
      </c>
      <c r="R3151" s="580">
        <f>Q3151*H3151</f>
        <v>0</v>
      </c>
      <c r="S3151" s="580">
        <v>0</v>
      </c>
      <c r="T3151" s="581">
        <f>S3151*H3151</f>
        <v>0</v>
      </c>
      <c r="AR3151" s="482" t="s">
        <v>374</v>
      </c>
      <c r="AT3151" s="482" t="s">
        <v>199</v>
      </c>
      <c r="AU3151" s="482" t="s">
        <v>89</v>
      </c>
      <c r="AY3151" s="482" t="s">
        <v>197</v>
      </c>
      <c r="BE3151" s="582">
        <f>IF(N3151="základní",J3151,0)</f>
        <v>0</v>
      </c>
      <c r="BF3151" s="582">
        <f>IF(N3151="snížená",J3151,0)</f>
        <v>0</v>
      </c>
      <c r="BG3151" s="582">
        <f>IF(N3151="zákl. přenesená",J3151,0)</f>
        <v>0</v>
      </c>
      <c r="BH3151" s="582">
        <f>IF(N3151="sníž. přenesená",J3151,0)</f>
        <v>0</v>
      </c>
      <c r="BI3151" s="582">
        <f>IF(N3151="nulová",J3151,0)</f>
        <v>0</v>
      </c>
      <c r="BJ3151" s="482" t="s">
        <v>11</v>
      </c>
      <c r="BK3151" s="582">
        <f>ROUND(I3151*H3151,0)</f>
        <v>0</v>
      </c>
      <c r="BL3151" s="482" t="s">
        <v>374</v>
      </c>
      <c r="BM3151" s="482" t="s">
        <v>3980</v>
      </c>
    </row>
    <row r="3152" spans="2:65" s="599" customFormat="1">
      <c r="B3152" s="598"/>
      <c r="D3152" s="594" t="s">
        <v>205</v>
      </c>
      <c r="E3152" s="600" t="s">
        <v>5</v>
      </c>
      <c r="F3152" s="601" t="s">
        <v>215</v>
      </c>
      <c r="H3152" s="600" t="s">
        <v>5</v>
      </c>
      <c r="L3152" s="598"/>
      <c r="M3152" s="602"/>
      <c r="N3152" s="603"/>
      <c r="O3152" s="603"/>
      <c r="P3152" s="603"/>
      <c r="Q3152" s="603"/>
      <c r="R3152" s="603"/>
      <c r="S3152" s="603"/>
      <c r="T3152" s="604"/>
      <c r="AT3152" s="600" t="s">
        <v>205</v>
      </c>
      <c r="AU3152" s="600" t="s">
        <v>89</v>
      </c>
      <c r="AV3152" s="599" t="s">
        <v>11</v>
      </c>
      <c r="AW3152" s="599" t="s">
        <v>43</v>
      </c>
      <c r="AX3152" s="599" t="s">
        <v>82</v>
      </c>
      <c r="AY3152" s="600" t="s">
        <v>197</v>
      </c>
    </row>
    <row r="3153" spans="2:51" s="606" customFormat="1">
      <c r="B3153" s="605"/>
      <c r="D3153" s="594" t="s">
        <v>205</v>
      </c>
      <c r="E3153" s="607" t="s">
        <v>5</v>
      </c>
      <c r="F3153" s="608" t="s">
        <v>3855</v>
      </c>
      <c r="H3153" s="609">
        <v>2.75</v>
      </c>
      <c r="L3153" s="605"/>
      <c r="M3153" s="610"/>
      <c r="N3153" s="611"/>
      <c r="O3153" s="611"/>
      <c r="P3153" s="611"/>
      <c r="Q3153" s="611"/>
      <c r="R3153" s="611"/>
      <c r="S3153" s="611"/>
      <c r="T3153" s="612"/>
      <c r="AT3153" s="607" t="s">
        <v>205</v>
      </c>
      <c r="AU3153" s="607" t="s">
        <v>89</v>
      </c>
      <c r="AV3153" s="606" t="s">
        <v>89</v>
      </c>
      <c r="AW3153" s="606" t="s">
        <v>43</v>
      </c>
      <c r="AX3153" s="606" t="s">
        <v>82</v>
      </c>
      <c r="AY3153" s="607" t="s">
        <v>197</v>
      </c>
    </row>
    <row r="3154" spans="2:51" s="606" customFormat="1">
      <c r="B3154" s="605"/>
      <c r="D3154" s="594" t="s">
        <v>205</v>
      </c>
      <c r="E3154" s="607" t="s">
        <v>5</v>
      </c>
      <c r="F3154" s="608" t="s">
        <v>3856</v>
      </c>
      <c r="H3154" s="609">
        <v>3.04</v>
      </c>
      <c r="L3154" s="605"/>
      <c r="M3154" s="610"/>
      <c r="N3154" s="611"/>
      <c r="O3154" s="611"/>
      <c r="P3154" s="611"/>
      <c r="Q3154" s="611"/>
      <c r="R3154" s="611"/>
      <c r="S3154" s="611"/>
      <c r="T3154" s="612"/>
      <c r="AT3154" s="607" t="s">
        <v>205</v>
      </c>
      <c r="AU3154" s="607" t="s">
        <v>89</v>
      </c>
      <c r="AV3154" s="606" t="s">
        <v>89</v>
      </c>
      <c r="AW3154" s="606" t="s">
        <v>43</v>
      </c>
      <c r="AX3154" s="606" t="s">
        <v>82</v>
      </c>
      <c r="AY3154" s="607" t="s">
        <v>197</v>
      </c>
    </row>
    <row r="3155" spans="2:51" s="606" customFormat="1">
      <c r="B3155" s="605"/>
      <c r="D3155" s="594" t="s">
        <v>205</v>
      </c>
      <c r="E3155" s="607" t="s">
        <v>5</v>
      </c>
      <c r="F3155" s="608" t="s">
        <v>3858</v>
      </c>
      <c r="H3155" s="609">
        <v>2.25</v>
      </c>
      <c r="L3155" s="605"/>
      <c r="M3155" s="610"/>
      <c r="N3155" s="611"/>
      <c r="O3155" s="611"/>
      <c r="P3155" s="611"/>
      <c r="Q3155" s="611"/>
      <c r="R3155" s="611"/>
      <c r="S3155" s="611"/>
      <c r="T3155" s="612"/>
      <c r="AT3155" s="607" t="s">
        <v>205</v>
      </c>
      <c r="AU3155" s="607" t="s">
        <v>89</v>
      </c>
      <c r="AV3155" s="606" t="s">
        <v>89</v>
      </c>
      <c r="AW3155" s="606" t="s">
        <v>43</v>
      </c>
      <c r="AX3155" s="606" t="s">
        <v>82</v>
      </c>
      <c r="AY3155" s="607" t="s">
        <v>197</v>
      </c>
    </row>
    <row r="3156" spans="2:51" s="606" customFormat="1">
      <c r="B3156" s="605"/>
      <c r="D3156" s="594" t="s">
        <v>205</v>
      </c>
      <c r="E3156" s="607" t="s">
        <v>5</v>
      </c>
      <c r="F3156" s="608" t="s">
        <v>3883</v>
      </c>
      <c r="H3156" s="609">
        <v>1.4</v>
      </c>
      <c r="L3156" s="605"/>
      <c r="M3156" s="610"/>
      <c r="N3156" s="611"/>
      <c r="O3156" s="611"/>
      <c r="P3156" s="611"/>
      <c r="Q3156" s="611"/>
      <c r="R3156" s="611"/>
      <c r="S3156" s="611"/>
      <c r="T3156" s="612"/>
      <c r="AT3156" s="607" t="s">
        <v>205</v>
      </c>
      <c r="AU3156" s="607" t="s">
        <v>89</v>
      </c>
      <c r="AV3156" s="606" t="s">
        <v>89</v>
      </c>
      <c r="AW3156" s="606" t="s">
        <v>43</v>
      </c>
      <c r="AX3156" s="606" t="s">
        <v>82</v>
      </c>
      <c r="AY3156" s="607" t="s">
        <v>197</v>
      </c>
    </row>
    <row r="3157" spans="2:51" s="606" customFormat="1">
      <c r="B3157" s="605"/>
      <c r="D3157" s="594" t="s">
        <v>205</v>
      </c>
      <c r="E3157" s="607" t="s">
        <v>5</v>
      </c>
      <c r="F3157" s="608" t="s">
        <v>3884</v>
      </c>
      <c r="H3157" s="609">
        <v>1.6</v>
      </c>
      <c r="L3157" s="605"/>
      <c r="M3157" s="610"/>
      <c r="N3157" s="611"/>
      <c r="O3157" s="611"/>
      <c r="P3157" s="611"/>
      <c r="Q3157" s="611"/>
      <c r="R3157" s="611"/>
      <c r="S3157" s="611"/>
      <c r="T3157" s="612"/>
      <c r="AT3157" s="607" t="s">
        <v>205</v>
      </c>
      <c r="AU3157" s="607" t="s">
        <v>89</v>
      </c>
      <c r="AV3157" s="606" t="s">
        <v>89</v>
      </c>
      <c r="AW3157" s="606" t="s">
        <v>43</v>
      </c>
      <c r="AX3157" s="606" t="s">
        <v>82</v>
      </c>
      <c r="AY3157" s="607" t="s">
        <v>197</v>
      </c>
    </row>
    <row r="3158" spans="2:51" s="606" customFormat="1">
      <c r="B3158" s="605"/>
      <c r="D3158" s="594" t="s">
        <v>205</v>
      </c>
      <c r="E3158" s="607" t="s">
        <v>5</v>
      </c>
      <c r="F3158" s="608" t="s">
        <v>3885</v>
      </c>
      <c r="H3158" s="609">
        <v>1.8</v>
      </c>
      <c r="L3158" s="605"/>
      <c r="M3158" s="610"/>
      <c r="N3158" s="611"/>
      <c r="O3158" s="611"/>
      <c r="P3158" s="611"/>
      <c r="Q3158" s="611"/>
      <c r="R3158" s="611"/>
      <c r="S3158" s="611"/>
      <c r="T3158" s="612"/>
      <c r="AT3158" s="607" t="s">
        <v>205</v>
      </c>
      <c r="AU3158" s="607" t="s">
        <v>89</v>
      </c>
      <c r="AV3158" s="606" t="s">
        <v>89</v>
      </c>
      <c r="AW3158" s="606" t="s">
        <v>43</v>
      </c>
      <c r="AX3158" s="606" t="s">
        <v>82</v>
      </c>
      <c r="AY3158" s="607" t="s">
        <v>197</v>
      </c>
    </row>
    <row r="3159" spans="2:51" s="622" customFormat="1">
      <c r="B3159" s="621"/>
      <c r="D3159" s="594" t="s">
        <v>205</v>
      </c>
      <c r="E3159" s="623" t="s">
        <v>5</v>
      </c>
      <c r="F3159" s="624" t="s">
        <v>222</v>
      </c>
      <c r="H3159" s="625">
        <v>12.84</v>
      </c>
      <c r="L3159" s="621"/>
      <c r="M3159" s="626"/>
      <c r="N3159" s="627"/>
      <c r="O3159" s="627"/>
      <c r="P3159" s="627"/>
      <c r="Q3159" s="627"/>
      <c r="R3159" s="627"/>
      <c r="S3159" s="627"/>
      <c r="T3159" s="628"/>
      <c r="AT3159" s="623" t="s">
        <v>205</v>
      </c>
      <c r="AU3159" s="623" t="s">
        <v>89</v>
      </c>
      <c r="AV3159" s="622" t="s">
        <v>114</v>
      </c>
      <c r="AW3159" s="622" t="s">
        <v>43</v>
      </c>
      <c r="AX3159" s="622" t="s">
        <v>82</v>
      </c>
      <c r="AY3159" s="623" t="s">
        <v>197</v>
      </c>
    </row>
    <row r="3160" spans="2:51" s="599" customFormat="1">
      <c r="B3160" s="598"/>
      <c r="D3160" s="594" t="s">
        <v>205</v>
      </c>
      <c r="E3160" s="600" t="s">
        <v>5</v>
      </c>
      <c r="F3160" s="601" t="s">
        <v>223</v>
      </c>
      <c r="H3160" s="600" t="s">
        <v>5</v>
      </c>
      <c r="L3160" s="598"/>
      <c r="M3160" s="602"/>
      <c r="N3160" s="603"/>
      <c r="O3160" s="603"/>
      <c r="P3160" s="603"/>
      <c r="Q3160" s="603"/>
      <c r="R3160" s="603"/>
      <c r="S3160" s="603"/>
      <c r="T3160" s="604"/>
      <c r="AT3160" s="600" t="s">
        <v>205</v>
      </c>
      <c r="AU3160" s="600" t="s">
        <v>89</v>
      </c>
      <c r="AV3160" s="599" t="s">
        <v>11</v>
      </c>
      <c r="AW3160" s="599" t="s">
        <v>43</v>
      </c>
      <c r="AX3160" s="599" t="s">
        <v>82</v>
      </c>
      <c r="AY3160" s="600" t="s">
        <v>197</v>
      </c>
    </row>
    <row r="3161" spans="2:51" s="606" customFormat="1">
      <c r="B3161" s="605"/>
      <c r="D3161" s="594" t="s">
        <v>205</v>
      </c>
      <c r="E3161" s="607" t="s">
        <v>5</v>
      </c>
      <c r="F3161" s="608" t="s">
        <v>3889</v>
      </c>
      <c r="H3161" s="609">
        <v>2.1800000000000002</v>
      </c>
      <c r="L3161" s="605"/>
      <c r="M3161" s="610"/>
      <c r="N3161" s="611"/>
      <c r="O3161" s="611"/>
      <c r="P3161" s="611"/>
      <c r="Q3161" s="611"/>
      <c r="R3161" s="611"/>
      <c r="S3161" s="611"/>
      <c r="T3161" s="612"/>
      <c r="AT3161" s="607" t="s">
        <v>205</v>
      </c>
      <c r="AU3161" s="607" t="s">
        <v>89</v>
      </c>
      <c r="AV3161" s="606" t="s">
        <v>89</v>
      </c>
      <c r="AW3161" s="606" t="s">
        <v>43</v>
      </c>
      <c r="AX3161" s="606" t="s">
        <v>82</v>
      </c>
      <c r="AY3161" s="607" t="s">
        <v>197</v>
      </c>
    </row>
    <row r="3162" spans="2:51" s="606" customFormat="1">
      <c r="B3162" s="605"/>
      <c r="D3162" s="594" t="s">
        <v>205</v>
      </c>
      <c r="E3162" s="607" t="s">
        <v>5</v>
      </c>
      <c r="F3162" s="608" t="s">
        <v>3890</v>
      </c>
      <c r="H3162" s="609">
        <v>2.44</v>
      </c>
      <c r="L3162" s="605"/>
      <c r="M3162" s="610"/>
      <c r="N3162" s="611"/>
      <c r="O3162" s="611"/>
      <c r="P3162" s="611"/>
      <c r="Q3162" s="611"/>
      <c r="R3162" s="611"/>
      <c r="S3162" s="611"/>
      <c r="T3162" s="612"/>
      <c r="AT3162" s="607" t="s">
        <v>205</v>
      </c>
      <c r="AU3162" s="607" t="s">
        <v>89</v>
      </c>
      <c r="AV3162" s="606" t="s">
        <v>89</v>
      </c>
      <c r="AW3162" s="606" t="s">
        <v>43</v>
      </c>
      <c r="AX3162" s="606" t="s">
        <v>82</v>
      </c>
      <c r="AY3162" s="607" t="s">
        <v>197</v>
      </c>
    </row>
    <row r="3163" spans="2:51" s="606" customFormat="1">
      <c r="B3163" s="605"/>
      <c r="D3163" s="594" t="s">
        <v>205</v>
      </c>
      <c r="E3163" s="607" t="s">
        <v>5</v>
      </c>
      <c r="F3163" s="608" t="s">
        <v>3891</v>
      </c>
      <c r="H3163" s="609">
        <v>2.98</v>
      </c>
      <c r="L3163" s="605"/>
      <c r="M3163" s="610"/>
      <c r="N3163" s="611"/>
      <c r="O3163" s="611"/>
      <c r="P3163" s="611"/>
      <c r="Q3163" s="611"/>
      <c r="R3163" s="611"/>
      <c r="S3163" s="611"/>
      <c r="T3163" s="612"/>
      <c r="AT3163" s="607" t="s">
        <v>205</v>
      </c>
      <c r="AU3163" s="607" t="s">
        <v>89</v>
      </c>
      <c r="AV3163" s="606" t="s">
        <v>89</v>
      </c>
      <c r="AW3163" s="606" t="s">
        <v>43</v>
      </c>
      <c r="AX3163" s="606" t="s">
        <v>82</v>
      </c>
      <c r="AY3163" s="607" t="s">
        <v>197</v>
      </c>
    </row>
    <row r="3164" spans="2:51" s="606" customFormat="1">
      <c r="B3164" s="605"/>
      <c r="D3164" s="594" t="s">
        <v>205</v>
      </c>
      <c r="E3164" s="607" t="s">
        <v>5</v>
      </c>
      <c r="F3164" s="608" t="s">
        <v>3892</v>
      </c>
      <c r="H3164" s="609">
        <v>1.55</v>
      </c>
      <c r="L3164" s="605"/>
      <c r="M3164" s="610"/>
      <c r="N3164" s="611"/>
      <c r="O3164" s="611"/>
      <c r="P3164" s="611"/>
      <c r="Q3164" s="611"/>
      <c r="R3164" s="611"/>
      <c r="S3164" s="611"/>
      <c r="T3164" s="612"/>
      <c r="AT3164" s="607" t="s">
        <v>205</v>
      </c>
      <c r="AU3164" s="607" t="s">
        <v>89</v>
      </c>
      <c r="AV3164" s="606" t="s">
        <v>89</v>
      </c>
      <c r="AW3164" s="606" t="s">
        <v>43</v>
      </c>
      <c r="AX3164" s="606" t="s">
        <v>82</v>
      </c>
      <c r="AY3164" s="607" t="s">
        <v>197</v>
      </c>
    </row>
    <row r="3165" spans="2:51" s="606" customFormat="1">
      <c r="B3165" s="605"/>
      <c r="D3165" s="594" t="s">
        <v>205</v>
      </c>
      <c r="E3165" s="607" t="s">
        <v>5</v>
      </c>
      <c r="F3165" s="608" t="s">
        <v>3896</v>
      </c>
      <c r="H3165" s="609">
        <v>1.6</v>
      </c>
      <c r="L3165" s="605"/>
      <c r="M3165" s="610"/>
      <c r="N3165" s="611"/>
      <c r="O3165" s="611"/>
      <c r="P3165" s="611"/>
      <c r="Q3165" s="611"/>
      <c r="R3165" s="611"/>
      <c r="S3165" s="611"/>
      <c r="T3165" s="612"/>
      <c r="AT3165" s="607" t="s">
        <v>205</v>
      </c>
      <c r="AU3165" s="607" t="s">
        <v>89</v>
      </c>
      <c r="AV3165" s="606" t="s">
        <v>89</v>
      </c>
      <c r="AW3165" s="606" t="s">
        <v>43</v>
      </c>
      <c r="AX3165" s="606" t="s">
        <v>82</v>
      </c>
      <c r="AY3165" s="607" t="s">
        <v>197</v>
      </c>
    </row>
    <row r="3166" spans="2:51" s="606" customFormat="1">
      <c r="B3166" s="605"/>
      <c r="D3166" s="594" t="s">
        <v>205</v>
      </c>
      <c r="E3166" s="607" t="s">
        <v>5</v>
      </c>
      <c r="F3166" s="608" t="s">
        <v>3897</v>
      </c>
      <c r="H3166" s="609">
        <v>1.72</v>
      </c>
      <c r="L3166" s="605"/>
      <c r="M3166" s="610"/>
      <c r="N3166" s="611"/>
      <c r="O3166" s="611"/>
      <c r="P3166" s="611"/>
      <c r="Q3166" s="611"/>
      <c r="R3166" s="611"/>
      <c r="S3166" s="611"/>
      <c r="T3166" s="612"/>
      <c r="AT3166" s="607" t="s">
        <v>205</v>
      </c>
      <c r="AU3166" s="607" t="s">
        <v>89</v>
      </c>
      <c r="AV3166" s="606" t="s">
        <v>89</v>
      </c>
      <c r="AW3166" s="606" t="s">
        <v>43</v>
      </c>
      <c r="AX3166" s="606" t="s">
        <v>82</v>
      </c>
      <c r="AY3166" s="607" t="s">
        <v>197</v>
      </c>
    </row>
    <row r="3167" spans="2:51" s="606" customFormat="1">
      <c r="B3167" s="605"/>
      <c r="D3167" s="594" t="s">
        <v>205</v>
      </c>
      <c r="E3167" s="607" t="s">
        <v>5</v>
      </c>
      <c r="F3167" s="608" t="s">
        <v>3898</v>
      </c>
      <c r="H3167" s="609">
        <v>1.6</v>
      </c>
      <c r="L3167" s="605"/>
      <c r="M3167" s="610"/>
      <c r="N3167" s="611"/>
      <c r="O3167" s="611"/>
      <c r="P3167" s="611"/>
      <c r="Q3167" s="611"/>
      <c r="R3167" s="611"/>
      <c r="S3167" s="611"/>
      <c r="T3167" s="612"/>
      <c r="AT3167" s="607" t="s">
        <v>205</v>
      </c>
      <c r="AU3167" s="607" t="s">
        <v>89</v>
      </c>
      <c r="AV3167" s="606" t="s">
        <v>89</v>
      </c>
      <c r="AW3167" s="606" t="s">
        <v>43</v>
      </c>
      <c r="AX3167" s="606" t="s">
        <v>82</v>
      </c>
      <c r="AY3167" s="607" t="s">
        <v>197</v>
      </c>
    </row>
    <row r="3168" spans="2:51" s="606" customFormat="1">
      <c r="B3168" s="605"/>
      <c r="D3168" s="594" t="s">
        <v>205</v>
      </c>
      <c r="E3168" s="607" t="s">
        <v>5</v>
      </c>
      <c r="F3168" s="608" t="s">
        <v>3899</v>
      </c>
      <c r="H3168" s="609">
        <v>1.73</v>
      </c>
      <c r="L3168" s="605"/>
      <c r="M3168" s="610"/>
      <c r="N3168" s="611"/>
      <c r="O3168" s="611"/>
      <c r="P3168" s="611"/>
      <c r="Q3168" s="611"/>
      <c r="R3168" s="611"/>
      <c r="S3168" s="611"/>
      <c r="T3168" s="612"/>
      <c r="AT3168" s="607" t="s">
        <v>205</v>
      </c>
      <c r="AU3168" s="607" t="s">
        <v>89</v>
      </c>
      <c r="AV3168" s="606" t="s">
        <v>89</v>
      </c>
      <c r="AW3168" s="606" t="s">
        <v>43</v>
      </c>
      <c r="AX3168" s="606" t="s">
        <v>82</v>
      </c>
      <c r="AY3168" s="607" t="s">
        <v>197</v>
      </c>
    </row>
    <row r="3169" spans="2:51" s="622" customFormat="1">
      <c r="B3169" s="621"/>
      <c r="D3169" s="594" t="s">
        <v>205</v>
      </c>
      <c r="E3169" s="623" t="s">
        <v>5</v>
      </c>
      <c r="F3169" s="624" t="s">
        <v>237</v>
      </c>
      <c r="H3169" s="625">
        <v>15.8</v>
      </c>
      <c r="L3169" s="621"/>
      <c r="M3169" s="626"/>
      <c r="N3169" s="627"/>
      <c r="O3169" s="627"/>
      <c r="P3169" s="627"/>
      <c r="Q3169" s="627"/>
      <c r="R3169" s="627"/>
      <c r="S3169" s="627"/>
      <c r="T3169" s="628"/>
      <c r="AT3169" s="623" t="s">
        <v>205</v>
      </c>
      <c r="AU3169" s="623" t="s">
        <v>89</v>
      </c>
      <c r="AV3169" s="622" t="s">
        <v>114</v>
      </c>
      <c r="AW3169" s="622" t="s">
        <v>43</v>
      </c>
      <c r="AX3169" s="622" t="s">
        <v>82</v>
      </c>
      <c r="AY3169" s="623" t="s">
        <v>197</v>
      </c>
    </row>
    <row r="3170" spans="2:51" s="599" customFormat="1">
      <c r="B3170" s="598"/>
      <c r="D3170" s="594" t="s">
        <v>205</v>
      </c>
      <c r="E3170" s="600" t="s">
        <v>5</v>
      </c>
      <c r="F3170" s="601" t="s">
        <v>238</v>
      </c>
      <c r="H3170" s="600" t="s">
        <v>5</v>
      </c>
      <c r="L3170" s="598"/>
      <c r="M3170" s="602"/>
      <c r="N3170" s="603"/>
      <c r="O3170" s="603"/>
      <c r="P3170" s="603"/>
      <c r="Q3170" s="603"/>
      <c r="R3170" s="603"/>
      <c r="S3170" s="603"/>
      <c r="T3170" s="604"/>
      <c r="AT3170" s="600" t="s">
        <v>205</v>
      </c>
      <c r="AU3170" s="600" t="s">
        <v>89</v>
      </c>
      <c r="AV3170" s="599" t="s">
        <v>11</v>
      </c>
      <c r="AW3170" s="599" t="s">
        <v>43</v>
      </c>
      <c r="AX3170" s="599" t="s">
        <v>82</v>
      </c>
      <c r="AY3170" s="600" t="s">
        <v>197</v>
      </c>
    </row>
    <row r="3171" spans="2:51" s="606" customFormat="1">
      <c r="B3171" s="605"/>
      <c r="D3171" s="594" t="s">
        <v>205</v>
      </c>
      <c r="E3171" s="607" t="s">
        <v>5</v>
      </c>
      <c r="F3171" s="608" t="s">
        <v>3902</v>
      </c>
      <c r="H3171" s="609">
        <v>1.55</v>
      </c>
      <c r="L3171" s="605"/>
      <c r="M3171" s="610"/>
      <c r="N3171" s="611"/>
      <c r="O3171" s="611"/>
      <c r="P3171" s="611"/>
      <c r="Q3171" s="611"/>
      <c r="R3171" s="611"/>
      <c r="S3171" s="611"/>
      <c r="T3171" s="612"/>
      <c r="AT3171" s="607" t="s">
        <v>205</v>
      </c>
      <c r="AU3171" s="607" t="s">
        <v>89</v>
      </c>
      <c r="AV3171" s="606" t="s">
        <v>89</v>
      </c>
      <c r="AW3171" s="606" t="s">
        <v>43</v>
      </c>
      <c r="AX3171" s="606" t="s">
        <v>82</v>
      </c>
      <c r="AY3171" s="607" t="s">
        <v>197</v>
      </c>
    </row>
    <row r="3172" spans="2:51" s="606" customFormat="1">
      <c r="B3172" s="605"/>
      <c r="D3172" s="594" t="s">
        <v>205</v>
      </c>
      <c r="E3172" s="607" t="s">
        <v>5</v>
      </c>
      <c r="F3172" s="608" t="s">
        <v>3903</v>
      </c>
      <c r="H3172" s="609">
        <v>1.19</v>
      </c>
      <c r="L3172" s="605"/>
      <c r="M3172" s="610"/>
      <c r="N3172" s="611"/>
      <c r="O3172" s="611"/>
      <c r="P3172" s="611"/>
      <c r="Q3172" s="611"/>
      <c r="R3172" s="611"/>
      <c r="S3172" s="611"/>
      <c r="T3172" s="612"/>
      <c r="AT3172" s="607" t="s">
        <v>205</v>
      </c>
      <c r="AU3172" s="607" t="s">
        <v>89</v>
      </c>
      <c r="AV3172" s="606" t="s">
        <v>89</v>
      </c>
      <c r="AW3172" s="606" t="s">
        <v>43</v>
      </c>
      <c r="AX3172" s="606" t="s">
        <v>82</v>
      </c>
      <c r="AY3172" s="607" t="s">
        <v>197</v>
      </c>
    </row>
    <row r="3173" spans="2:51" s="606" customFormat="1">
      <c r="B3173" s="605"/>
      <c r="D3173" s="594" t="s">
        <v>205</v>
      </c>
      <c r="E3173" s="607" t="s">
        <v>5</v>
      </c>
      <c r="F3173" s="608" t="s">
        <v>3904</v>
      </c>
      <c r="H3173" s="609">
        <v>2.41</v>
      </c>
      <c r="L3173" s="605"/>
      <c r="M3173" s="610"/>
      <c r="N3173" s="611"/>
      <c r="O3173" s="611"/>
      <c r="P3173" s="611"/>
      <c r="Q3173" s="611"/>
      <c r="R3173" s="611"/>
      <c r="S3173" s="611"/>
      <c r="T3173" s="612"/>
      <c r="AT3173" s="607" t="s">
        <v>205</v>
      </c>
      <c r="AU3173" s="607" t="s">
        <v>89</v>
      </c>
      <c r="AV3173" s="606" t="s">
        <v>89</v>
      </c>
      <c r="AW3173" s="606" t="s">
        <v>43</v>
      </c>
      <c r="AX3173" s="606" t="s">
        <v>82</v>
      </c>
      <c r="AY3173" s="607" t="s">
        <v>197</v>
      </c>
    </row>
    <row r="3174" spans="2:51" s="606" customFormat="1">
      <c r="B3174" s="605"/>
      <c r="D3174" s="594" t="s">
        <v>205</v>
      </c>
      <c r="E3174" s="607" t="s">
        <v>5</v>
      </c>
      <c r="F3174" s="608" t="s">
        <v>3905</v>
      </c>
      <c r="H3174" s="609">
        <v>1.84</v>
      </c>
      <c r="L3174" s="605"/>
      <c r="M3174" s="610"/>
      <c r="N3174" s="611"/>
      <c r="O3174" s="611"/>
      <c r="P3174" s="611"/>
      <c r="Q3174" s="611"/>
      <c r="R3174" s="611"/>
      <c r="S3174" s="611"/>
      <c r="T3174" s="612"/>
      <c r="AT3174" s="607" t="s">
        <v>205</v>
      </c>
      <c r="AU3174" s="607" t="s">
        <v>89</v>
      </c>
      <c r="AV3174" s="606" t="s">
        <v>89</v>
      </c>
      <c r="AW3174" s="606" t="s">
        <v>43</v>
      </c>
      <c r="AX3174" s="606" t="s">
        <v>82</v>
      </c>
      <c r="AY3174" s="607" t="s">
        <v>197</v>
      </c>
    </row>
    <row r="3175" spans="2:51" s="606" customFormat="1">
      <c r="B3175" s="605"/>
      <c r="D3175" s="594" t="s">
        <v>205</v>
      </c>
      <c r="E3175" s="607" t="s">
        <v>5</v>
      </c>
      <c r="F3175" s="608" t="s">
        <v>3906</v>
      </c>
      <c r="H3175" s="609">
        <v>2.1800000000000002</v>
      </c>
      <c r="L3175" s="605"/>
      <c r="M3175" s="610"/>
      <c r="N3175" s="611"/>
      <c r="O3175" s="611"/>
      <c r="P3175" s="611"/>
      <c r="Q3175" s="611"/>
      <c r="R3175" s="611"/>
      <c r="S3175" s="611"/>
      <c r="T3175" s="612"/>
      <c r="AT3175" s="607" t="s">
        <v>205</v>
      </c>
      <c r="AU3175" s="607" t="s">
        <v>89</v>
      </c>
      <c r="AV3175" s="606" t="s">
        <v>89</v>
      </c>
      <c r="AW3175" s="606" t="s">
        <v>43</v>
      </c>
      <c r="AX3175" s="606" t="s">
        <v>82</v>
      </c>
      <c r="AY3175" s="607" t="s">
        <v>197</v>
      </c>
    </row>
    <row r="3176" spans="2:51" s="606" customFormat="1">
      <c r="B3176" s="605"/>
      <c r="D3176" s="594" t="s">
        <v>205</v>
      </c>
      <c r="E3176" s="607" t="s">
        <v>5</v>
      </c>
      <c r="F3176" s="608" t="s">
        <v>3907</v>
      </c>
      <c r="H3176" s="609">
        <v>1.19</v>
      </c>
      <c r="L3176" s="605"/>
      <c r="M3176" s="610"/>
      <c r="N3176" s="611"/>
      <c r="O3176" s="611"/>
      <c r="P3176" s="611"/>
      <c r="Q3176" s="611"/>
      <c r="R3176" s="611"/>
      <c r="S3176" s="611"/>
      <c r="T3176" s="612"/>
      <c r="AT3176" s="607" t="s">
        <v>205</v>
      </c>
      <c r="AU3176" s="607" t="s">
        <v>89</v>
      </c>
      <c r="AV3176" s="606" t="s">
        <v>89</v>
      </c>
      <c r="AW3176" s="606" t="s">
        <v>43</v>
      </c>
      <c r="AX3176" s="606" t="s">
        <v>82</v>
      </c>
      <c r="AY3176" s="607" t="s">
        <v>197</v>
      </c>
    </row>
    <row r="3177" spans="2:51" s="606" customFormat="1">
      <c r="B3177" s="605"/>
      <c r="D3177" s="594" t="s">
        <v>205</v>
      </c>
      <c r="E3177" s="607" t="s">
        <v>5</v>
      </c>
      <c r="F3177" s="608" t="s">
        <v>3908</v>
      </c>
      <c r="H3177" s="609">
        <v>1.83</v>
      </c>
      <c r="L3177" s="605"/>
      <c r="M3177" s="610"/>
      <c r="N3177" s="611"/>
      <c r="O3177" s="611"/>
      <c r="P3177" s="611"/>
      <c r="Q3177" s="611"/>
      <c r="R3177" s="611"/>
      <c r="S3177" s="611"/>
      <c r="T3177" s="612"/>
      <c r="AT3177" s="607" t="s">
        <v>205</v>
      </c>
      <c r="AU3177" s="607" t="s">
        <v>89</v>
      </c>
      <c r="AV3177" s="606" t="s">
        <v>89</v>
      </c>
      <c r="AW3177" s="606" t="s">
        <v>43</v>
      </c>
      <c r="AX3177" s="606" t="s">
        <v>82</v>
      </c>
      <c r="AY3177" s="607" t="s">
        <v>197</v>
      </c>
    </row>
    <row r="3178" spans="2:51" s="622" customFormat="1">
      <c r="B3178" s="621"/>
      <c r="D3178" s="594" t="s">
        <v>205</v>
      </c>
      <c r="E3178" s="623" t="s">
        <v>5</v>
      </c>
      <c r="F3178" s="624" t="s">
        <v>243</v>
      </c>
      <c r="H3178" s="625">
        <v>12.19</v>
      </c>
      <c r="L3178" s="621"/>
      <c r="M3178" s="626"/>
      <c r="N3178" s="627"/>
      <c r="O3178" s="627"/>
      <c r="P3178" s="627"/>
      <c r="Q3178" s="627"/>
      <c r="R3178" s="627"/>
      <c r="S3178" s="627"/>
      <c r="T3178" s="628"/>
      <c r="AT3178" s="623" t="s">
        <v>205</v>
      </c>
      <c r="AU3178" s="623" t="s">
        <v>89</v>
      </c>
      <c r="AV3178" s="622" t="s">
        <v>114</v>
      </c>
      <c r="AW3178" s="622" t="s">
        <v>43</v>
      </c>
      <c r="AX3178" s="622" t="s">
        <v>82</v>
      </c>
      <c r="AY3178" s="623" t="s">
        <v>197</v>
      </c>
    </row>
    <row r="3179" spans="2:51" s="599" customFormat="1">
      <c r="B3179" s="598"/>
      <c r="D3179" s="594" t="s">
        <v>205</v>
      </c>
      <c r="E3179" s="600" t="s">
        <v>5</v>
      </c>
      <c r="F3179" s="601" t="s">
        <v>244</v>
      </c>
      <c r="H3179" s="600" t="s">
        <v>5</v>
      </c>
      <c r="L3179" s="598"/>
      <c r="M3179" s="602"/>
      <c r="N3179" s="603"/>
      <c r="O3179" s="603"/>
      <c r="P3179" s="603"/>
      <c r="Q3179" s="603"/>
      <c r="R3179" s="603"/>
      <c r="S3179" s="603"/>
      <c r="T3179" s="604"/>
      <c r="AT3179" s="600" t="s">
        <v>205</v>
      </c>
      <c r="AU3179" s="600" t="s">
        <v>89</v>
      </c>
      <c r="AV3179" s="599" t="s">
        <v>11</v>
      </c>
      <c r="AW3179" s="599" t="s">
        <v>43</v>
      </c>
      <c r="AX3179" s="599" t="s">
        <v>82</v>
      </c>
      <c r="AY3179" s="600" t="s">
        <v>197</v>
      </c>
    </row>
    <row r="3180" spans="2:51" s="606" customFormat="1">
      <c r="B3180" s="605"/>
      <c r="D3180" s="594" t="s">
        <v>205</v>
      </c>
      <c r="E3180" s="607" t="s">
        <v>5</v>
      </c>
      <c r="F3180" s="608" t="s">
        <v>3918</v>
      </c>
      <c r="H3180" s="609">
        <v>2.41</v>
      </c>
      <c r="L3180" s="605"/>
      <c r="M3180" s="610"/>
      <c r="N3180" s="611"/>
      <c r="O3180" s="611"/>
      <c r="P3180" s="611"/>
      <c r="Q3180" s="611"/>
      <c r="R3180" s="611"/>
      <c r="S3180" s="611"/>
      <c r="T3180" s="612"/>
      <c r="AT3180" s="607" t="s">
        <v>205</v>
      </c>
      <c r="AU3180" s="607" t="s">
        <v>89</v>
      </c>
      <c r="AV3180" s="606" t="s">
        <v>89</v>
      </c>
      <c r="AW3180" s="606" t="s">
        <v>43</v>
      </c>
      <c r="AX3180" s="606" t="s">
        <v>82</v>
      </c>
      <c r="AY3180" s="607" t="s">
        <v>197</v>
      </c>
    </row>
    <row r="3181" spans="2:51" s="606" customFormat="1">
      <c r="B3181" s="605"/>
      <c r="D3181" s="594" t="s">
        <v>205</v>
      </c>
      <c r="E3181" s="607" t="s">
        <v>5</v>
      </c>
      <c r="F3181" s="608" t="s">
        <v>3919</v>
      </c>
      <c r="H3181" s="609">
        <v>1.84</v>
      </c>
      <c r="L3181" s="605"/>
      <c r="M3181" s="610"/>
      <c r="N3181" s="611"/>
      <c r="O3181" s="611"/>
      <c r="P3181" s="611"/>
      <c r="Q3181" s="611"/>
      <c r="R3181" s="611"/>
      <c r="S3181" s="611"/>
      <c r="T3181" s="612"/>
      <c r="AT3181" s="607" t="s">
        <v>205</v>
      </c>
      <c r="AU3181" s="607" t="s">
        <v>89</v>
      </c>
      <c r="AV3181" s="606" t="s">
        <v>89</v>
      </c>
      <c r="AW3181" s="606" t="s">
        <v>43</v>
      </c>
      <c r="AX3181" s="606" t="s">
        <v>82</v>
      </c>
      <c r="AY3181" s="607" t="s">
        <v>197</v>
      </c>
    </row>
    <row r="3182" spans="2:51" s="606" customFormat="1">
      <c r="B3182" s="605"/>
      <c r="D3182" s="594" t="s">
        <v>205</v>
      </c>
      <c r="E3182" s="607" t="s">
        <v>5</v>
      </c>
      <c r="F3182" s="608" t="s">
        <v>3920</v>
      </c>
      <c r="H3182" s="609">
        <v>2.1800000000000002</v>
      </c>
      <c r="L3182" s="605"/>
      <c r="M3182" s="610"/>
      <c r="N3182" s="611"/>
      <c r="O3182" s="611"/>
      <c r="P3182" s="611"/>
      <c r="Q3182" s="611"/>
      <c r="R3182" s="611"/>
      <c r="S3182" s="611"/>
      <c r="T3182" s="612"/>
      <c r="AT3182" s="607" t="s">
        <v>205</v>
      </c>
      <c r="AU3182" s="607" t="s">
        <v>89</v>
      </c>
      <c r="AV3182" s="606" t="s">
        <v>89</v>
      </c>
      <c r="AW3182" s="606" t="s">
        <v>43</v>
      </c>
      <c r="AX3182" s="606" t="s">
        <v>82</v>
      </c>
      <c r="AY3182" s="607" t="s">
        <v>197</v>
      </c>
    </row>
    <row r="3183" spans="2:51" s="606" customFormat="1">
      <c r="B3183" s="605"/>
      <c r="D3183" s="594" t="s">
        <v>205</v>
      </c>
      <c r="E3183" s="607" t="s">
        <v>5</v>
      </c>
      <c r="F3183" s="608" t="s">
        <v>3921</v>
      </c>
      <c r="H3183" s="609">
        <v>1.19</v>
      </c>
      <c r="L3183" s="605"/>
      <c r="M3183" s="610"/>
      <c r="N3183" s="611"/>
      <c r="O3183" s="611"/>
      <c r="P3183" s="611"/>
      <c r="Q3183" s="611"/>
      <c r="R3183" s="611"/>
      <c r="S3183" s="611"/>
      <c r="T3183" s="612"/>
      <c r="AT3183" s="607" t="s">
        <v>205</v>
      </c>
      <c r="AU3183" s="607" t="s">
        <v>89</v>
      </c>
      <c r="AV3183" s="606" t="s">
        <v>89</v>
      </c>
      <c r="AW3183" s="606" t="s">
        <v>43</v>
      </c>
      <c r="AX3183" s="606" t="s">
        <v>82</v>
      </c>
      <c r="AY3183" s="607" t="s">
        <v>197</v>
      </c>
    </row>
    <row r="3184" spans="2:51" s="606" customFormat="1">
      <c r="B3184" s="605"/>
      <c r="D3184" s="594" t="s">
        <v>205</v>
      </c>
      <c r="E3184" s="607" t="s">
        <v>5</v>
      </c>
      <c r="F3184" s="608" t="s">
        <v>3922</v>
      </c>
      <c r="H3184" s="609">
        <v>1.83</v>
      </c>
      <c r="L3184" s="605"/>
      <c r="M3184" s="610"/>
      <c r="N3184" s="611"/>
      <c r="O3184" s="611"/>
      <c r="P3184" s="611"/>
      <c r="Q3184" s="611"/>
      <c r="R3184" s="611"/>
      <c r="S3184" s="611"/>
      <c r="T3184" s="612"/>
      <c r="AT3184" s="607" t="s">
        <v>205</v>
      </c>
      <c r="AU3184" s="607" t="s">
        <v>89</v>
      </c>
      <c r="AV3184" s="606" t="s">
        <v>89</v>
      </c>
      <c r="AW3184" s="606" t="s">
        <v>43</v>
      </c>
      <c r="AX3184" s="606" t="s">
        <v>82</v>
      </c>
      <c r="AY3184" s="607" t="s">
        <v>197</v>
      </c>
    </row>
    <row r="3185" spans="2:51" s="622" customFormat="1">
      <c r="B3185" s="621"/>
      <c r="D3185" s="594" t="s">
        <v>205</v>
      </c>
      <c r="E3185" s="623" t="s">
        <v>5</v>
      </c>
      <c r="F3185" s="624" t="s">
        <v>248</v>
      </c>
      <c r="H3185" s="625">
        <v>9.4499999999999993</v>
      </c>
      <c r="L3185" s="621"/>
      <c r="M3185" s="626"/>
      <c r="N3185" s="627"/>
      <c r="O3185" s="627"/>
      <c r="P3185" s="627"/>
      <c r="Q3185" s="627"/>
      <c r="R3185" s="627"/>
      <c r="S3185" s="627"/>
      <c r="T3185" s="628"/>
      <c r="AT3185" s="623" t="s">
        <v>205</v>
      </c>
      <c r="AU3185" s="623" t="s">
        <v>89</v>
      </c>
      <c r="AV3185" s="622" t="s">
        <v>114</v>
      </c>
      <c r="AW3185" s="622" t="s">
        <v>43</v>
      </c>
      <c r="AX3185" s="622" t="s">
        <v>82</v>
      </c>
      <c r="AY3185" s="623" t="s">
        <v>197</v>
      </c>
    </row>
    <row r="3186" spans="2:51" s="599" customFormat="1">
      <c r="B3186" s="598"/>
      <c r="D3186" s="594" t="s">
        <v>205</v>
      </c>
      <c r="E3186" s="600" t="s">
        <v>5</v>
      </c>
      <c r="F3186" s="601" t="s">
        <v>249</v>
      </c>
      <c r="H3186" s="600" t="s">
        <v>5</v>
      </c>
      <c r="L3186" s="598"/>
      <c r="M3186" s="602"/>
      <c r="N3186" s="603"/>
      <c r="O3186" s="603"/>
      <c r="P3186" s="603"/>
      <c r="Q3186" s="603"/>
      <c r="R3186" s="603"/>
      <c r="S3186" s="603"/>
      <c r="T3186" s="604"/>
      <c r="AT3186" s="600" t="s">
        <v>205</v>
      </c>
      <c r="AU3186" s="600" t="s">
        <v>89</v>
      </c>
      <c r="AV3186" s="599" t="s">
        <v>11</v>
      </c>
      <c r="AW3186" s="599" t="s">
        <v>43</v>
      </c>
      <c r="AX3186" s="599" t="s">
        <v>82</v>
      </c>
      <c r="AY3186" s="600" t="s">
        <v>197</v>
      </c>
    </row>
    <row r="3187" spans="2:51" s="606" customFormat="1">
      <c r="B3187" s="605"/>
      <c r="D3187" s="594" t="s">
        <v>205</v>
      </c>
      <c r="E3187" s="607" t="s">
        <v>5</v>
      </c>
      <c r="F3187" s="608" t="s">
        <v>3931</v>
      </c>
      <c r="H3187" s="609">
        <v>1.55</v>
      </c>
      <c r="L3187" s="605"/>
      <c r="M3187" s="610"/>
      <c r="N3187" s="611"/>
      <c r="O3187" s="611"/>
      <c r="P3187" s="611"/>
      <c r="Q3187" s="611"/>
      <c r="R3187" s="611"/>
      <c r="S3187" s="611"/>
      <c r="T3187" s="612"/>
      <c r="AT3187" s="607" t="s">
        <v>205</v>
      </c>
      <c r="AU3187" s="607" t="s">
        <v>89</v>
      </c>
      <c r="AV3187" s="606" t="s">
        <v>89</v>
      </c>
      <c r="AW3187" s="606" t="s">
        <v>43</v>
      </c>
      <c r="AX3187" s="606" t="s">
        <v>82</v>
      </c>
      <c r="AY3187" s="607" t="s">
        <v>197</v>
      </c>
    </row>
    <row r="3188" spans="2:51" s="606" customFormat="1">
      <c r="B3188" s="605"/>
      <c r="D3188" s="594" t="s">
        <v>205</v>
      </c>
      <c r="E3188" s="607" t="s">
        <v>5</v>
      </c>
      <c r="F3188" s="608" t="s">
        <v>3932</v>
      </c>
      <c r="H3188" s="609">
        <v>1.19</v>
      </c>
      <c r="L3188" s="605"/>
      <c r="M3188" s="610"/>
      <c r="N3188" s="611"/>
      <c r="O3188" s="611"/>
      <c r="P3188" s="611"/>
      <c r="Q3188" s="611"/>
      <c r="R3188" s="611"/>
      <c r="S3188" s="611"/>
      <c r="T3188" s="612"/>
      <c r="AT3188" s="607" t="s">
        <v>205</v>
      </c>
      <c r="AU3188" s="607" t="s">
        <v>89</v>
      </c>
      <c r="AV3188" s="606" t="s">
        <v>89</v>
      </c>
      <c r="AW3188" s="606" t="s">
        <v>43</v>
      </c>
      <c r="AX3188" s="606" t="s">
        <v>82</v>
      </c>
      <c r="AY3188" s="607" t="s">
        <v>197</v>
      </c>
    </row>
    <row r="3189" spans="2:51" s="606" customFormat="1">
      <c r="B3189" s="605"/>
      <c r="D3189" s="594" t="s">
        <v>205</v>
      </c>
      <c r="E3189" s="607" t="s">
        <v>5</v>
      </c>
      <c r="F3189" s="608" t="s">
        <v>3933</v>
      </c>
      <c r="H3189" s="609">
        <v>2.41</v>
      </c>
      <c r="L3189" s="605"/>
      <c r="M3189" s="610"/>
      <c r="N3189" s="611"/>
      <c r="O3189" s="611"/>
      <c r="P3189" s="611"/>
      <c r="Q3189" s="611"/>
      <c r="R3189" s="611"/>
      <c r="S3189" s="611"/>
      <c r="T3189" s="612"/>
      <c r="AT3189" s="607" t="s">
        <v>205</v>
      </c>
      <c r="AU3189" s="607" t="s">
        <v>89</v>
      </c>
      <c r="AV3189" s="606" t="s">
        <v>89</v>
      </c>
      <c r="AW3189" s="606" t="s">
        <v>43</v>
      </c>
      <c r="AX3189" s="606" t="s">
        <v>82</v>
      </c>
      <c r="AY3189" s="607" t="s">
        <v>197</v>
      </c>
    </row>
    <row r="3190" spans="2:51" s="606" customFormat="1">
      <c r="B3190" s="605"/>
      <c r="D3190" s="594" t="s">
        <v>205</v>
      </c>
      <c r="E3190" s="607" t="s">
        <v>5</v>
      </c>
      <c r="F3190" s="608" t="s">
        <v>3934</v>
      </c>
      <c r="H3190" s="609">
        <v>1.84</v>
      </c>
      <c r="L3190" s="605"/>
      <c r="M3190" s="610"/>
      <c r="N3190" s="611"/>
      <c r="O3190" s="611"/>
      <c r="P3190" s="611"/>
      <c r="Q3190" s="611"/>
      <c r="R3190" s="611"/>
      <c r="S3190" s="611"/>
      <c r="T3190" s="612"/>
      <c r="AT3190" s="607" t="s">
        <v>205</v>
      </c>
      <c r="AU3190" s="607" t="s">
        <v>89</v>
      </c>
      <c r="AV3190" s="606" t="s">
        <v>89</v>
      </c>
      <c r="AW3190" s="606" t="s">
        <v>43</v>
      </c>
      <c r="AX3190" s="606" t="s">
        <v>82</v>
      </c>
      <c r="AY3190" s="607" t="s">
        <v>197</v>
      </c>
    </row>
    <row r="3191" spans="2:51" s="606" customFormat="1">
      <c r="B3191" s="605"/>
      <c r="D3191" s="594" t="s">
        <v>205</v>
      </c>
      <c r="E3191" s="607" t="s">
        <v>5</v>
      </c>
      <c r="F3191" s="608" t="s">
        <v>3935</v>
      </c>
      <c r="H3191" s="609">
        <v>2.1800000000000002</v>
      </c>
      <c r="L3191" s="605"/>
      <c r="M3191" s="610"/>
      <c r="N3191" s="611"/>
      <c r="O3191" s="611"/>
      <c r="P3191" s="611"/>
      <c r="Q3191" s="611"/>
      <c r="R3191" s="611"/>
      <c r="S3191" s="611"/>
      <c r="T3191" s="612"/>
      <c r="AT3191" s="607" t="s">
        <v>205</v>
      </c>
      <c r="AU3191" s="607" t="s">
        <v>89</v>
      </c>
      <c r="AV3191" s="606" t="s">
        <v>89</v>
      </c>
      <c r="AW3191" s="606" t="s">
        <v>43</v>
      </c>
      <c r="AX3191" s="606" t="s">
        <v>82</v>
      </c>
      <c r="AY3191" s="607" t="s">
        <v>197</v>
      </c>
    </row>
    <row r="3192" spans="2:51" s="606" customFormat="1">
      <c r="B3192" s="605"/>
      <c r="D3192" s="594" t="s">
        <v>205</v>
      </c>
      <c r="E3192" s="607" t="s">
        <v>5</v>
      </c>
      <c r="F3192" s="608" t="s">
        <v>3936</v>
      </c>
      <c r="H3192" s="609">
        <v>1.19</v>
      </c>
      <c r="L3192" s="605"/>
      <c r="M3192" s="610"/>
      <c r="N3192" s="611"/>
      <c r="O3192" s="611"/>
      <c r="P3192" s="611"/>
      <c r="Q3192" s="611"/>
      <c r="R3192" s="611"/>
      <c r="S3192" s="611"/>
      <c r="T3192" s="612"/>
      <c r="AT3192" s="607" t="s">
        <v>205</v>
      </c>
      <c r="AU3192" s="607" t="s">
        <v>89</v>
      </c>
      <c r="AV3192" s="606" t="s">
        <v>89</v>
      </c>
      <c r="AW3192" s="606" t="s">
        <v>43</v>
      </c>
      <c r="AX3192" s="606" t="s">
        <v>82</v>
      </c>
      <c r="AY3192" s="607" t="s">
        <v>197</v>
      </c>
    </row>
    <row r="3193" spans="2:51" s="606" customFormat="1">
      <c r="B3193" s="605"/>
      <c r="D3193" s="594" t="s">
        <v>205</v>
      </c>
      <c r="E3193" s="607" t="s">
        <v>5</v>
      </c>
      <c r="F3193" s="608" t="s">
        <v>3937</v>
      </c>
      <c r="H3193" s="609">
        <v>1.83</v>
      </c>
      <c r="L3193" s="605"/>
      <c r="M3193" s="610"/>
      <c r="N3193" s="611"/>
      <c r="O3193" s="611"/>
      <c r="P3193" s="611"/>
      <c r="Q3193" s="611"/>
      <c r="R3193" s="611"/>
      <c r="S3193" s="611"/>
      <c r="T3193" s="612"/>
      <c r="AT3193" s="607" t="s">
        <v>205</v>
      </c>
      <c r="AU3193" s="607" t="s">
        <v>89</v>
      </c>
      <c r="AV3193" s="606" t="s">
        <v>89</v>
      </c>
      <c r="AW3193" s="606" t="s">
        <v>43</v>
      </c>
      <c r="AX3193" s="606" t="s">
        <v>82</v>
      </c>
      <c r="AY3193" s="607" t="s">
        <v>197</v>
      </c>
    </row>
    <row r="3194" spans="2:51" s="622" customFormat="1">
      <c r="B3194" s="621"/>
      <c r="D3194" s="594" t="s">
        <v>205</v>
      </c>
      <c r="E3194" s="623" t="s">
        <v>5</v>
      </c>
      <c r="F3194" s="624" t="s">
        <v>253</v>
      </c>
      <c r="H3194" s="625">
        <v>12.19</v>
      </c>
      <c r="L3194" s="621"/>
      <c r="M3194" s="626"/>
      <c r="N3194" s="627"/>
      <c r="O3194" s="627"/>
      <c r="P3194" s="627"/>
      <c r="Q3194" s="627"/>
      <c r="R3194" s="627"/>
      <c r="S3194" s="627"/>
      <c r="T3194" s="628"/>
      <c r="AT3194" s="623" t="s">
        <v>205</v>
      </c>
      <c r="AU3194" s="623" t="s">
        <v>89</v>
      </c>
      <c r="AV3194" s="622" t="s">
        <v>114</v>
      </c>
      <c r="AW3194" s="622" t="s">
        <v>43</v>
      </c>
      <c r="AX3194" s="622" t="s">
        <v>82</v>
      </c>
      <c r="AY3194" s="623" t="s">
        <v>197</v>
      </c>
    </row>
    <row r="3195" spans="2:51" s="599" customFormat="1">
      <c r="B3195" s="598"/>
      <c r="D3195" s="594" t="s">
        <v>205</v>
      </c>
      <c r="E3195" s="600" t="s">
        <v>5</v>
      </c>
      <c r="F3195" s="601" t="s">
        <v>446</v>
      </c>
      <c r="H3195" s="600" t="s">
        <v>5</v>
      </c>
      <c r="L3195" s="598"/>
      <c r="M3195" s="602"/>
      <c r="N3195" s="603"/>
      <c r="O3195" s="603"/>
      <c r="P3195" s="603"/>
      <c r="Q3195" s="603"/>
      <c r="R3195" s="603"/>
      <c r="S3195" s="603"/>
      <c r="T3195" s="604"/>
      <c r="AT3195" s="600" t="s">
        <v>205</v>
      </c>
      <c r="AU3195" s="600" t="s">
        <v>89</v>
      </c>
      <c r="AV3195" s="599" t="s">
        <v>11</v>
      </c>
      <c r="AW3195" s="599" t="s">
        <v>43</v>
      </c>
      <c r="AX3195" s="599" t="s">
        <v>82</v>
      </c>
      <c r="AY3195" s="600" t="s">
        <v>197</v>
      </c>
    </row>
    <row r="3196" spans="2:51" s="606" customFormat="1">
      <c r="B3196" s="605"/>
      <c r="D3196" s="594" t="s">
        <v>205</v>
      </c>
      <c r="E3196" s="607" t="s">
        <v>5</v>
      </c>
      <c r="F3196" s="608" t="s">
        <v>3951</v>
      </c>
      <c r="H3196" s="609">
        <v>2.29</v>
      </c>
      <c r="L3196" s="605"/>
      <c r="M3196" s="610"/>
      <c r="N3196" s="611"/>
      <c r="O3196" s="611"/>
      <c r="P3196" s="611"/>
      <c r="Q3196" s="611"/>
      <c r="R3196" s="611"/>
      <c r="S3196" s="611"/>
      <c r="T3196" s="612"/>
      <c r="AT3196" s="607" t="s">
        <v>205</v>
      </c>
      <c r="AU3196" s="607" t="s">
        <v>89</v>
      </c>
      <c r="AV3196" s="606" t="s">
        <v>89</v>
      </c>
      <c r="AW3196" s="606" t="s">
        <v>43</v>
      </c>
      <c r="AX3196" s="606" t="s">
        <v>82</v>
      </c>
      <c r="AY3196" s="607" t="s">
        <v>197</v>
      </c>
    </row>
    <row r="3197" spans="2:51" s="606" customFormat="1">
      <c r="B3197" s="605"/>
      <c r="D3197" s="594" t="s">
        <v>205</v>
      </c>
      <c r="E3197" s="607" t="s">
        <v>5</v>
      </c>
      <c r="F3197" s="608" t="s">
        <v>3952</v>
      </c>
      <c r="H3197" s="609">
        <v>1.84</v>
      </c>
      <c r="L3197" s="605"/>
      <c r="M3197" s="610"/>
      <c r="N3197" s="611"/>
      <c r="O3197" s="611"/>
      <c r="P3197" s="611"/>
      <c r="Q3197" s="611"/>
      <c r="R3197" s="611"/>
      <c r="S3197" s="611"/>
      <c r="T3197" s="612"/>
      <c r="AT3197" s="607" t="s">
        <v>205</v>
      </c>
      <c r="AU3197" s="607" t="s">
        <v>89</v>
      </c>
      <c r="AV3197" s="606" t="s">
        <v>89</v>
      </c>
      <c r="AW3197" s="606" t="s">
        <v>43</v>
      </c>
      <c r="AX3197" s="606" t="s">
        <v>82</v>
      </c>
      <c r="AY3197" s="607" t="s">
        <v>197</v>
      </c>
    </row>
    <row r="3198" spans="2:51" s="606" customFormat="1">
      <c r="B3198" s="605"/>
      <c r="D3198" s="594" t="s">
        <v>205</v>
      </c>
      <c r="E3198" s="607" t="s">
        <v>5</v>
      </c>
      <c r="F3198" s="608" t="s">
        <v>3953</v>
      </c>
      <c r="H3198" s="609">
        <v>2.15</v>
      </c>
      <c r="L3198" s="605"/>
      <c r="M3198" s="610"/>
      <c r="N3198" s="611"/>
      <c r="O3198" s="611"/>
      <c r="P3198" s="611"/>
      <c r="Q3198" s="611"/>
      <c r="R3198" s="611"/>
      <c r="S3198" s="611"/>
      <c r="T3198" s="612"/>
      <c r="AT3198" s="607" t="s">
        <v>205</v>
      </c>
      <c r="AU3198" s="607" t="s">
        <v>89</v>
      </c>
      <c r="AV3198" s="606" t="s">
        <v>89</v>
      </c>
      <c r="AW3198" s="606" t="s">
        <v>43</v>
      </c>
      <c r="AX3198" s="606" t="s">
        <v>82</v>
      </c>
      <c r="AY3198" s="607" t="s">
        <v>197</v>
      </c>
    </row>
    <row r="3199" spans="2:51" s="606" customFormat="1">
      <c r="B3199" s="605"/>
      <c r="D3199" s="594" t="s">
        <v>205</v>
      </c>
      <c r="E3199" s="607" t="s">
        <v>5</v>
      </c>
      <c r="F3199" s="608" t="s">
        <v>3954</v>
      </c>
      <c r="H3199" s="609">
        <v>1.19</v>
      </c>
      <c r="L3199" s="605"/>
      <c r="M3199" s="610"/>
      <c r="N3199" s="611"/>
      <c r="O3199" s="611"/>
      <c r="P3199" s="611"/>
      <c r="Q3199" s="611"/>
      <c r="R3199" s="611"/>
      <c r="S3199" s="611"/>
      <c r="T3199" s="612"/>
      <c r="AT3199" s="607" t="s">
        <v>205</v>
      </c>
      <c r="AU3199" s="607" t="s">
        <v>89</v>
      </c>
      <c r="AV3199" s="606" t="s">
        <v>89</v>
      </c>
      <c r="AW3199" s="606" t="s">
        <v>43</v>
      </c>
      <c r="AX3199" s="606" t="s">
        <v>82</v>
      </c>
      <c r="AY3199" s="607" t="s">
        <v>197</v>
      </c>
    </row>
    <row r="3200" spans="2:51" s="606" customFormat="1">
      <c r="B3200" s="605"/>
      <c r="D3200" s="594" t="s">
        <v>205</v>
      </c>
      <c r="E3200" s="607" t="s">
        <v>5</v>
      </c>
      <c r="F3200" s="608" t="s">
        <v>3955</v>
      </c>
      <c r="H3200" s="609">
        <v>1.86</v>
      </c>
      <c r="L3200" s="605"/>
      <c r="M3200" s="610"/>
      <c r="N3200" s="611"/>
      <c r="O3200" s="611"/>
      <c r="P3200" s="611"/>
      <c r="Q3200" s="611"/>
      <c r="R3200" s="611"/>
      <c r="S3200" s="611"/>
      <c r="T3200" s="612"/>
      <c r="AT3200" s="607" t="s">
        <v>205</v>
      </c>
      <c r="AU3200" s="607" t="s">
        <v>89</v>
      </c>
      <c r="AV3200" s="606" t="s">
        <v>89</v>
      </c>
      <c r="AW3200" s="606" t="s">
        <v>43</v>
      </c>
      <c r="AX3200" s="606" t="s">
        <v>82</v>
      </c>
      <c r="AY3200" s="607" t="s">
        <v>197</v>
      </c>
    </row>
    <row r="3201" spans="2:65" s="622" customFormat="1">
      <c r="B3201" s="621"/>
      <c r="D3201" s="594" t="s">
        <v>205</v>
      </c>
      <c r="E3201" s="623" t="s">
        <v>5</v>
      </c>
      <c r="F3201" s="624" t="s">
        <v>449</v>
      </c>
      <c r="H3201" s="625">
        <v>9.33</v>
      </c>
      <c r="L3201" s="621"/>
      <c r="M3201" s="626"/>
      <c r="N3201" s="627"/>
      <c r="O3201" s="627"/>
      <c r="P3201" s="627"/>
      <c r="Q3201" s="627"/>
      <c r="R3201" s="627"/>
      <c r="S3201" s="627"/>
      <c r="T3201" s="628"/>
      <c r="AT3201" s="623" t="s">
        <v>205</v>
      </c>
      <c r="AU3201" s="623" t="s">
        <v>89</v>
      </c>
      <c r="AV3201" s="622" t="s">
        <v>114</v>
      </c>
      <c r="AW3201" s="622" t="s">
        <v>43</v>
      </c>
      <c r="AX3201" s="622" t="s">
        <v>82</v>
      </c>
      <c r="AY3201" s="623" t="s">
        <v>197</v>
      </c>
    </row>
    <row r="3202" spans="2:65" s="614" customFormat="1">
      <c r="B3202" s="613"/>
      <c r="D3202" s="594" t="s">
        <v>205</v>
      </c>
      <c r="E3202" s="615" t="s">
        <v>5</v>
      </c>
      <c r="F3202" s="616" t="s">
        <v>210</v>
      </c>
      <c r="H3202" s="617">
        <v>71.8</v>
      </c>
      <c r="L3202" s="613"/>
      <c r="M3202" s="618"/>
      <c r="N3202" s="619"/>
      <c r="O3202" s="619"/>
      <c r="P3202" s="619"/>
      <c r="Q3202" s="619"/>
      <c r="R3202" s="619"/>
      <c r="S3202" s="619"/>
      <c r="T3202" s="620"/>
      <c r="AT3202" s="615" t="s">
        <v>205</v>
      </c>
      <c r="AU3202" s="615" t="s">
        <v>89</v>
      </c>
      <c r="AV3202" s="614" t="s">
        <v>129</v>
      </c>
      <c r="AW3202" s="614" t="s">
        <v>43</v>
      </c>
      <c r="AX3202" s="614" t="s">
        <v>11</v>
      </c>
      <c r="AY3202" s="615" t="s">
        <v>197</v>
      </c>
    </row>
    <row r="3203" spans="2:65" s="492" customFormat="1" ht="25.5" customHeight="1">
      <c r="B3203" s="493"/>
      <c r="C3203" s="572" t="s">
        <v>3981</v>
      </c>
      <c r="D3203" s="572" t="s">
        <v>199</v>
      </c>
      <c r="E3203" s="573" t="s">
        <v>3982</v>
      </c>
      <c r="F3203" s="574" t="s">
        <v>3983</v>
      </c>
      <c r="G3203" s="575" t="s">
        <v>290</v>
      </c>
      <c r="H3203" s="576">
        <v>661.15</v>
      </c>
      <c r="I3203" s="7"/>
      <c r="J3203" s="577">
        <f>ROUND(I3203*H3203,0)</f>
        <v>0</v>
      </c>
      <c r="K3203" s="574" t="s">
        <v>203</v>
      </c>
      <c r="L3203" s="493"/>
      <c r="M3203" s="578" t="s">
        <v>5</v>
      </c>
      <c r="N3203" s="579" t="s">
        <v>53</v>
      </c>
      <c r="O3203" s="494"/>
      <c r="P3203" s="580">
        <f>O3203*H3203</f>
        <v>0</v>
      </c>
      <c r="Q3203" s="580">
        <v>1E-4</v>
      </c>
      <c r="R3203" s="580">
        <f>Q3203*H3203</f>
        <v>6.6115000000000007E-2</v>
      </c>
      <c r="S3203" s="580">
        <v>0</v>
      </c>
      <c r="T3203" s="581">
        <f>S3203*H3203</f>
        <v>0</v>
      </c>
      <c r="AR3203" s="482" t="s">
        <v>374</v>
      </c>
      <c r="AT3203" s="482" t="s">
        <v>199</v>
      </c>
      <c r="AU3203" s="482" t="s">
        <v>89</v>
      </c>
      <c r="AY3203" s="482" t="s">
        <v>197</v>
      </c>
      <c r="BE3203" s="582">
        <f>IF(N3203="základní",J3203,0)</f>
        <v>0</v>
      </c>
      <c r="BF3203" s="582">
        <f>IF(N3203="snížená",J3203,0)</f>
        <v>0</v>
      </c>
      <c r="BG3203" s="582">
        <f>IF(N3203="zákl. přenesená",J3203,0)</f>
        <v>0</v>
      </c>
      <c r="BH3203" s="582">
        <f>IF(N3203="sníž. přenesená",J3203,0)</f>
        <v>0</v>
      </c>
      <c r="BI3203" s="582">
        <f>IF(N3203="nulová",J3203,0)</f>
        <v>0</v>
      </c>
      <c r="BJ3203" s="482" t="s">
        <v>11</v>
      </c>
      <c r="BK3203" s="582">
        <f>ROUND(I3203*H3203,0)</f>
        <v>0</v>
      </c>
      <c r="BL3203" s="482" t="s">
        <v>374</v>
      </c>
      <c r="BM3203" s="482" t="s">
        <v>3984</v>
      </c>
    </row>
    <row r="3204" spans="2:65" s="492" customFormat="1" ht="38.25" customHeight="1">
      <c r="B3204" s="493"/>
      <c r="C3204" s="572" t="s">
        <v>3985</v>
      </c>
      <c r="D3204" s="572" t="s">
        <v>199</v>
      </c>
      <c r="E3204" s="573" t="s">
        <v>3986</v>
      </c>
      <c r="F3204" s="574" t="s">
        <v>3987</v>
      </c>
      <c r="G3204" s="575" t="s">
        <v>202</v>
      </c>
      <c r="H3204" s="576">
        <v>3</v>
      </c>
      <c r="I3204" s="7"/>
      <c r="J3204" s="577">
        <f>ROUND(I3204*H3204,0)</f>
        <v>0</v>
      </c>
      <c r="K3204" s="574" t="s">
        <v>203</v>
      </c>
      <c r="L3204" s="493"/>
      <c r="M3204" s="578" t="s">
        <v>5</v>
      </c>
      <c r="N3204" s="579" t="s">
        <v>53</v>
      </c>
      <c r="O3204" s="494"/>
      <c r="P3204" s="580">
        <f>O3204*H3204</f>
        <v>0</v>
      </c>
      <c r="Q3204" s="580">
        <v>2.2000000000000001E-4</v>
      </c>
      <c r="R3204" s="580">
        <f>Q3204*H3204</f>
        <v>6.6E-4</v>
      </c>
      <c r="S3204" s="580">
        <v>0</v>
      </c>
      <c r="T3204" s="581">
        <f>S3204*H3204</f>
        <v>0</v>
      </c>
      <c r="AR3204" s="482" t="s">
        <v>374</v>
      </c>
      <c r="AT3204" s="482" t="s">
        <v>199</v>
      </c>
      <c r="AU3204" s="482" t="s">
        <v>89</v>
      </c>
      <c r="AY3204" s="482" t="s">
        <v>197</v>
      </c>
      <c r="BE3204" s="582">
        <f>IF(N3204="základní",J3204,0)</f>
        <v>0</v>
      </c>
      <c r="BF3204" s="582">
        <f>IF(N3204="snížená",J3204,0)</f>
        <v>0</v>
      </c>
      <c r="BG3204" s="582">
        <f>IF(N3204="zákl. přenesená",J3204,0)</f>
        <v>0</v>
      </c>
      <c r="BH3204" s="582">
        <f>IF(N3204="sníž. přenesená",J3204,0)</f>
        <v>0</v>
      </c>
      <c r="BI3204" s="582">
        <f>IF(N3204="nulová",J3204,0)</f>
        <v>0</v>
      </c>
      <c r="BJ3204" s="482" t="s">
        <v>11</v>
      </c>
      <c r="BK3204" s="582">
        <f>ROUND(I3204*H3204,0)</f>
        <v>0</v>
      </c>
      <c r="BL3204" s="482" t="s">
        <v>374</v>
      </c>
      <c r="BM3204" s="482" t="s">
        <v>3988</v>
      </c>
    </row>
    <row r="3205" spans="2:65" s="599" customFormat="1">
      <c r="B3205" s="598"/>
      <c r="D3205" s="594" t="s">
        <v>205</v>
      </c>
      <c r="E3205" s="600" t="s">
        <v>5</v>
      </c>
      <c r="F3205" s="601" t="s">
        <v>223</v>
      </c>
      <c r="H3205" s="600" t="s">
        <v>5</v>
      </c>
      <c r="L3205" s="598"/>
      <c r="M3205" s="602"/>
      <c r="N3205" s="603"/>
      <c r="O3205" s="603"/>
      <c r="P3205" s="603"/>
      <c r="Q3205" s="603"/>
      <c r="R3205" s="603"/>
      <c r="S3205" s="603"/>
      <c r="T3205" s="604"/>
      <c r="AT3205" s="600" t="s">
        <v>205</v>
      </c>
      <c r="AU3205" s="600" t="s">
        <v>89</v>
      </c>
      <c r="AV3205" s="599" t="s">
        <v>11</v>
      </c>
      <c r="AW3205" s="599" t="s">
        <v>43</v>
      </c>
      <c r="AX3205" s="599" t="s">
        <v>82</v>
      </c>
      <c r="AY3205" s="600" t="s">
        <v>197</v>
      </c>
    </row>
    <row r="3206" spans="2:65" s="606" customFormat="1">
      <c r="B3206" s="605"/>
      <c r="D3206" s="594" t="s">
        <v>205</v>
      </c>
      <c r="E3206" s="607" t="s">
        <v>5</v>
      </c>
      <c r="F3206" s="608" t="s">
        <v>931</v>
      </c>
      <c r="H3206" s="609">
        <v>3</v>
      </c>
      <c r="L3206" s="605"/>
      <c r="M3206" s="610"/>
      <c r="N3206" s="611"/>
      <c r="O3206" s="611"/>
      <c r="P3206" s="611"/>
      <c r="Q3206" s="611"/>
      <c r="R3206" s="611"/>
      <c r="S3206" s="611"/>
      <c r="T3206" s="612"/>
      <c r="AT3206" s="607" t="s">
        <v>205</v>
      </c>
      <c r="AU3206" s="607" t="s">
        <v>89</v>
      </c>
      <c r="AV3206" s="606" t="s">
        <v>89</v>
      </c>
      <c r="AW3206" s="606" t="s">
        <v>43</v>
      </c>
      <c r="AX3206" s="606" t="s">
        <v>82</v>
      </c>
      <c r="AY3206" s="607" t="s">
        <v>197</v>
      </c>
    </row>
    <row r="3207" spans="2:65" s="622" customFormat="1">
      <c r="B3207" s="621"/>
      <c r="D3207" s="594" t="s">
        <v>205</v>
      </c>
      <c r="E3207" s="623" t="s">
        <v>5</v>
      </c>
      <c r="F3207" s="624" t="s">
        <v>237</v>
      </c>
      <c r="H3207" s="625">
        <v>3</v>
      </c>
      <c r="L3207" s="621"/>
      <c r="M3207" s="626"/>
      <c r="N3207" s="627"/>
      <c r="O3207" s="627"/>
      <c r="P3207" s="627"/>
      <c r="Q3207" s="627"/>
      <c r="R3207" s="627"/>
      <c r="S3207" s="627"/>
      <c r="T3207" s="628"/>
      <c r="AT3207" s="623" t="s">
        <v>205</v>
      </c>
      <c r="AU3207" s="623" t="s">
        <v>89</v>
      </c>
      <c r="AV3207" s="622" t="s">
        <v>114</v>
      </c>
      <c r="AW3207" s="622" t="s">
        <v>43</v>
      </c>
      <c r="AX3207" s="622" t="s">
        <v>82</v>
      </c>
      <c r="AY3207" s="623" t="s">
        <v>197</v>
      </c>
    </row>
    <row r="3208" spans="2:65" s="614" customFormat="1">
      <c r="B3208" s="613"/>
      <c r="D3208" s="594" t="s">
        <v>205</v>
      </c>
      <c r="E3208" s="615" t="s">
        <v>5</v>
      </c>
      <c r="F3208" s="616" t="s">
        <v>210</v>
      </c>
      <c r="H3208" s="617">
        <v>3</v>
      </c>
      <c r="L3208" s="613"/>
      <c r="M3208" s="618"/>
      <c r="N3208" s="619"/>
      <c r="O3208" s="619"/>
      <c r="P3208" s="619"/>
      <c r="Q3208" s="619"/>
      <c r="R3208" s="619"/>
      <c r="S3208" s="619"/>
      <c r="T3208" s="620"/>
      <c r="AT3208" s="615" t="s">
        <v>205</v>
      </c>
      <c r="AU3208" s="615" t="s">
        <v>89</v>
      </c>
      <c r="AV3208" s="614" t="s">
        <v>129</v>
      </c>
      <c r="AW3208" s="614" t="s">
        <v>43</v>
      </c>
      <c r="AX3208" s="614" t="s">
        <v>11</v>
      </c>
      <c r="AY3208" s="615" t="s">
        <v>197</v>
      </c>
    </row>
    <row r="3209" spans="2:65" s="492" customFormat="1" ht="16.5" customHeight="1">
      <c r="B3209" s="493"/>
      <c r="C3209" s="629" t="s">
        <v>3989</v>
      </c>
      <c r="D3209" s="629" t="s">
        <v>1907</v>
      </c>
      <c r="E3209" s="630" t="s">
        <v>3990</v>
      </c>
      <c r="F3209" s="631" t="s">
        <v>3991</v>
      </c>
      <c r="G3209" s="632" t="s">
        <v>202</v>
      </c>
      <c r="H3209" s="633">
        <v>3</v>
      </c>
      <c r="I3209" s="11"/>
      <c r="J3209" s="634">
        <f>ROUND(I3209*H3209,0)</f>
        <v>0</v>
      </c>
      <c r="K3209" s="631" t="s">
        <v>203</v>
      </c>
      <c r="L3209" s="635"/>
      <c r="M3209" s="636" t="s">
        <v>5</v>
      </c>
      <c r="N3209" s="637" t="s">
        <v>53</v>
      </c>
      <c r="O3209" s="494"/>
      <c r="P3209" s="580">
        <f>O3209*H3209</f>
        <v>0</v>
      </c>
      <c r="Q3209" s="580">
        <v>2.4740000000000002E-2</v>
      </c>
      <c r="R3209" s="580">
        <f>Q3209*H3209</f>
        <v>7.4220000000000008E-2</v>
      </c>
      <c r="S3209" s="580">
        <v>0</v>
      </c>
      <c r="T3209" s="581">
        <f>S3209*H3209</f>
        <v>0</v>
      </c>
      <c r="AR3209" s="482" t="s">
        <v>779</v>
      </c>
      <c r="AT3209" s="482" t="s">
        <v>1907</v>
      </c>
      <c r="AU3209" s="482" t="s">
        <v>89</v>
      </c>
      <c r="AY3209" s="482" t="s">
        <v>197</v>
      </c>
      <c r="BE3209" s="582">
        <f>IF(N3209="základní",J3209,0)</f>
        <v>0</v>
      </c>
      <c r="BF3209" s="582">
        <f>IF(N3209="snížená",J3209,0)</f>
        <v>0</v>
      </c>
      <c r="BG3209" s="582">
        <f>IF(N3209="zákl. přenesená",J3209,0)</f>
        <v>0</v>
      </c>
      <c r="BH3209" s="582">
        <f>IF(N3209="sníž. přenesená",J3209,0)</f>
        <v>0</v>
      </c>
      <c r="BI3209" s="582">
        <f>IF(N3209="nulová",J3209,0)</f>
        <v>0</v>
      </c>
      <c r="BJ3209" s="482" t="s">
        <v>11</v>
      </c>
      <c r="BK3209" s="582">
        <f>ROUND(I3209*H3209,0)</f>
        <v>0</v>
      </c>
      <c r="BL3209" s="482" t="s">
        <v>374</v>
      </c>
      <c r="BM3209" s="482" t="s">
        <v>3992</v>
      </c>
    </row>
    <row r="3210" spans="2:65" s="492" customFormat="1" ht="38.25" customHeight="1">
      <c r="B3210" s="493"/>
      <c r="C3210" s="572" t="s">
        <v>3993</v>
      </c>
      <c r="D3210" s="572" t="s">
        <v>199</v>
      </c>
      <c r="E3210" s="573" t="s">
        <v>3994</v>
      </c>
      <c r="F3210" s="574" t="s">
        <v>3995</v>
      </c>
      <c r="G3210" s="575" t="s">
        <v>202</v>
      </c>
      <c r="H3210" s="576">
        <v>25</v>
      </c>
      <c r="I3210" s="7"/>
      <c r="J3210" s="577">
        <f>ROUND(I3210*H3210,0)</f>
        <v>0</v>
      </c>
      <c r="K3210" s="574" t="s">
        <v>203</v>
      </c>
      <c r="L3210" s="493"/>
      <c r="M3210" s="578" t="s">
        <v>5</v>
      </c>
      <c r="N3210" s="579" t="s">
        <v>53</v>
      </c>
      <c r="O3210" s="494"/>
      <c r="P3210" s="580">
        <f>O3210*H3210</f>
        <v>0</v>
      </c>
      <c r="Q3210" s="580">
        <v>0</v>
      </c>
      <c r="R3210" s="580">
        <f>Q3210*H3210</f>
        <v>0</v>
      </c>
      <c r="S3210" s="580">
        <v>0</v>
      </c>
      <c r="T3210" s="581">
        <f>S3210*H3210</f>
        <v>0</v>
      </c>
      <c r="AR3210" s="482" t="s">
        <v>374</v>
      </c>
      <c r="AT3210" s="482" t="s">
        <v>199</v>
      </c>
      <c r="AU3210" s="482" t="s">
        <v>89</v>
      </c>
      <c r="AY3210" s="482" t="s">
        <v>197</v>
      </c>
      <c r="BE3210" s="582">
        <f>IF(N3210="základní",J3210,0)</f>
        <v>0</v>
      </c>
      <c r="BF3210" s="582">
        <f>IF(N3210="snížená",J3210,0)</f>
        <v>0</v>
      </c>
      <c r="BG3210" s="582">
        <f>IF(N3210="zákl. přenesená",J3210,0)</f>
        <v>0</v>
      </c>
      <c r="BH3210" s="582">
        <f>IF(N3210="sníž. přenesená",J3210,0)</f>
        <v>0</v>
      </c>
      <c r="BI3210" s="582">
        <f>IF(N3210="nulová",J3210,0)</f>
        <v>0</v>
      </c>
      <c r="BJ3210" s="482" t="s">
        <v>11</v>
      </c>
      <c r="BK3210" s="582">
        <f>ROUND(I3210*H3210,0)</f>
        <v>0</v>
      </c>
      <c r="BL3210" s="482" t="s">
        <v>374</v>
      </c>
      <c r="BM3210" s="482" t="s">
        <v>3996</v>
      </c>
    </row>
    <row r="3211" spans="2:65" s="599" customFormat="1">
      <c r="B3211" s="598"/>
      <c r="D3211" s="594" t="s">
        <v>205</v>
      </c>
      <c r="E3211" s="600" t="s">
        <v>5</v>
      </c>
      <c r="F3211" s="601" t="s">
        <v>3997</v>
      </c>
      <c r="H3211" s="600" t="s">
        <v>5</v>
      </c>
      <c r="L3211" s="598"/>
      <c r="M3211" s="602"/>
      <c r="N3211" s="603"/>
      <c r="O3211" s="603"/>
      <c r="P3211" s="603"/>
      <c r="Q3211" s="603"/>
      <c r="R3211" s="603"/>
      <c r="S3211" s="603"/>
      <c r="T3211" s="604"/>
      <c r="AT3211" s="600" t="s">
        <v>205</v>
      </c>
      <c r="AU3211" s="600" t="s">
        <v>89</v>
      </c>
      <c r="AV3211" s="599" t="s">
        <v>11</v>
      </c>
      <c r="AW3211" s="599" t="s">
        <v>43</v>
      </c>
      <c r="AX3211" s="599" t="s">
        <v>82</v>
      </c>
      <c r="AY3211" s="600" t="s">
        <v>197</v>
      </c>
    </row>
    <row r="3212" spans="2:65" s="606" customFormat="1">
      <c r="B3212" s="605"/>
      <c r="D3212" s="594" t="s">
        <v>205</v>
      </c>
      <c r="E3212" s="607" t="s">
        <v>5</v>
      </c>
      <c r="F3212" s="608" t="s">
        <v>3998</v>
      </c>
      <c r="H3212" s="609">
        <v>25</v>
      </c>
      <c r="L3212" s="605"/>
      <c r="M3212" s="610"/>
      <c r="N3212" s="611"/>
      <c r="O3212" s="611"/>
      <c r="P3212" s="611"/>
      <c r="Q3212" s="611"/>
      <c r="R3212" s="611"/>
      <c r="S3212" s="611"/>
      <c r="T3212" s="612"/>
      <c r="AT3212" s="607" t="s">
        <v>205</v>
      </c>
      <c r="AU3212" s="607" t="s">
        <v>89</v>
      </c>
      <c r="AV3212" s="606" t="s">
        <v>89</v>
      </c>
      <c r="AW3212" s="606" t="s">
        <v>43</v>
      </c>
      <c r="AX3212" s="606" t="s">
        <v>82</v>
      </c>
      <c r="AY3212" s="607" t="s">
        <v>197</v>
      </c>
    </row>
    <row r="3213" spans="2:65" s="614" customFormat="1">
      <c r="B3213" s="613"/>
      <c r="D3213" s="594" t="s">
        <v>205</v>
      </c>
      <c r="E3213" s="615" t="s">
        <v>5</v>
      </c>
      <c r="F3213" s="616" t="s">
        <v>210</v>
      </c>
      <c r="H3213" s="617">
        <v>25</v>
      </c>
      <c r="L3213" s="613"/>
      <c r="M3213" s="618"/>
      <c r="N3213" s="619"/>
      <c r="O3213" s="619"/>
      <c r="P3213" s="619"/>
      <c r="Q3213" s="619"/>
      <c r="R3213" s="619"/>
      <c r="S3213" s="619"/>
      <c r="T3213" s="620"/>
      <c r="AT3213" s="615" t="s">
        <v>205</v>
      </c>
      <c r="AU3213" s="615" t="s">
        <v>89</v>
      </c>
      <c r="AV3213" s="614" t="s">
        <v>129</v>
      </c>
      <c r="AW3213" s="614" t="s">
        <v>43</v>
      </c>
      <c r="AX3213" s="614" t="s">
        <v>11</v>
      </c>
      <c r="AY3213" s="615" t="s">
        <v>197</v>
      </c>
    </row>
    <row r="3214" spans="2:65" s="492" customFormat="1" ht="25.5" customHeight="1">
      <c r="B3214" s="493"/>
      <c r="C3214" s="629" t="s">
        <v>3999</v>
      </c>
      <c r="D3214" s="629" t="s">
        <v>1907</v>
      </c>
      <c r="E3214" s="630" t="s">
        <v>4000</v>
      </c>
      <c r="F3214" s="631" t="s">
        <v>4001</v>
      </c>
      <c r="G3214" s="632" t="s">
        <v>202</v>
      </c>
      <c r="H3214" s="633">
        <v>25</v>
      </c>
      <c r="I3214" s="11"/>
      <c r="J3214" s="634">
        <f>ROUND(I3214*H3214,0)</f>
        <v>0</v>
      </c>
      <c r="K3214" s="631" t="s">
        <v>203</v>
      </c>
      <c r="L3214" s="635"/>
      <c r="M3214" s="636" t="s">
        <v>5</v>
      </c>
      <c r="N3214" s="637" t="s">
        <v>53</v>
      </c>
      <c r="O3214" s="494"/>
      <c r="P3214" s="580">
        <f>O3214*H3214</f>
        <v>0</v>
      </c>
      <c r="Q3214" s="580">
        <v>4.2500000000000003E-2</v>
      </c>
      <c r="R3214" s="580">
        <f>Q3214*H3214</f>
        <v>1.0625</v>
      </c>
      <c r="S3214" s="580">
        <v>0</v>
      </c>
      <c r="T3214" s="581">
        <f>S3214*H3214</f>
        <v>0</v>
      </c>
      <c r="AR3214" s="482" t="s">
        <v>779</v>
      </c>
      <c r="AT3214" s="482" t="s">
        <v>1907</v>
      </c>
      <c r="AU3214" s="482" t="s">
        <v>89</v>
      </c>
      <c r="AY3214" s="482" t="s">
        <v>197</v>
      </c>
      <c r="BE3214" s="582">
        <f>IF(N3214="základní",J3214,0)</f>
        <v>0</v>
      </c>
      <c r="BF3214" s="582">
        <f>IF(N3214="snížená",J3214,0)</f>
        <v>0</v>
      </c>
      <c r="BG3214" s="582">
        <f>IF(N3214="zákl. přenesená",J3214,0)</f>
        <v>0</v>
      </c>
      <c r="BH3214" s="582">
        <f>IF(N3214="sníž. přenesená",J3214,0)</f>
        <v>0</v>
      </c>
      <c r="BI3214" s="582">
        <f>IF(N3214="nulová",J3214,0)</f>
        <v>0</v>
      </c>
      <c r="BJ3214" s="482" t="s">
        <v>11</v>
      </c>
      <c r="BK3214" s="582">
        <f>ROUND(I3214*H3214,0)</f>
        <v>0</v>
      </c>
      <c r="BL3214" s="482" t="s">
        <v>374</v>
      </c>
      <c r="BM3214" s="482" t="s">
        <v>4002</v>
      </c>
    </row>
    <row r="3215" spans="2:65" s="492" customFormat="1" ht="38.25" customHeight="1">
      <c r="B3215" s="493"/>
      <c r="C3215" s="572" t="s">
        <v>4003</v>
      </c>
      <c r="D3215" s="572" t="s">
        <v>199</v>
      </c>
      <c r="E3215" s="573" t="s">
        <v>4004</v>
      </c>
      <c r="F3215" s="574" t="s">
        <v>4005</v>
      </c>
      <c r="G3215" s="575" t="s">
        <v>202</v>
      </c>
      <c r="H3215" s="576">
        <v>19</v>
      </c>
      <c r="I3215" s="7"/>
      <c r="J3215" s="577">
        <f>ROUND(I3215*H3215,0)</f>
        <v>0</v>
      </c>
      <c r="K3215" s="574" t="s">
        <v>203</v>
      </c>
      <c r="L3215" s="493"/>
      <c r="M3215" s="578" t="s">
        <v>5</v>
      </c>
      <c r="N3215" s="579" t="s">
        <v>53</v>
      </c>
      <c r="O3215" s="494"/>
      <c r="P3215" s="580">
        <f>O3215*H3215</f>
        <v>0</v>
      </c>
      <c r="Q3215" s="580">
        <v>0</v>
      </c>
      <c r="R3215" s="580">
        <f>Q3215*H3215</f>
        <v>0</v>
      </c>
      <c r="S3215" s="580">
        <v>0</v>
      </c>
      <c r="T3215" s="581">
        <f>S3215*H3215</f>
        <v>0</v>
      </c>
      <c r="AR3215" s="482" t="s">
        <v>374</v>
      </c>
      <c r="AT3215" s="482" t="s">
        <v>199</v>
      </c>
      <c r="AU3215" s="482" t="s">
        <v>89</v>
      </c>
      <c r="AY3215" s="482" t="s">
        <v>197</v>
      </c>
      <c r="BE3215" s="582">
        <f>IF(N3215="základní",J3215,0)</f>
        <v>0</v>
      </c>
      <c r="BF3215" s="582">
        <f>IF(N3215="snížená",J3215,0)</f>
        <v>0</v>
      </c>
      <c r="BG3215" s="582">
        <f>IF(N3215="zákl. přenesená",J3215,0)</f>
        <v>0</v>
      </c>
      <c r="BH3215" s="582">
        <f>IF(N3215="sníž. přenesená",J3215,0)</f>
        <v>0</v>
      </c>
      <c r="BI3215" s="582">
        <f>IF(N3215="nulová",J3215,0)</f>
        <v>0</v>
      </c>
      <c r="BJ3215" s="482" t="s">
        <v>11</v>
      </c>
      <c r="BK3215" s="582">
        <f>ROUND(I3215*H3215,0)</f>
        <v>0</v>
      </c>
      <c r="BL3215" s="482" t="s">
        <v>374</v>
      </c>
      <c r="BM3215" s="482" t="s">
        <v>4006</v>
      </c>
    </row>
    <row r="3216" spans="2:65" s="599" customFormat="1">
      <c r="B3216" s="598"/>
      <c r="D3216" s="594" t="s">
        <v>205</v>
      </c>
      <c r="E3216" s="600" t="s">
        <v>5</v>
      </c>
      <c r="F3216" s="601" t="s">
        <v>3997</v>
      </c>
      <c r="H3216" s="600" t="s">
        <v>5</v>
      </c>
      <c r="L3216" s="598"/>
      <c r="M3216" s="602"/>
      <c r="N3216" s="603"/>
      <c r="O3216" s="603"/>
      <c r="P3216" s="603"/>
      <c r="Q3216" s="603"/>
      <c r="R3216" s="603"/>
      <c r="S3216" s="603"/>
      <c r="T3216" s="604"/>
      <c r="AT3216" s="600" t="s">
        <v>205</v>
      </c>
      <c r="AU3216" s="600" t="s">
        <v>89</v>
      </c>
      <c r="AV3216" s="599" t="s">
        <v>11</v>
      </c>
      <c r="AW3216" s="599" t="s">
        <v>43</v>
      </c>
      <c r="AX3216" s="599" t="s">
        <v>82</v>
      </c>
      <c r="AY3216" s="600" t="s">
        <v>197</v>
      </c>
    </row>
    <row r="3217" spans="2:65" s="606" customFormat="1">
      <c r="B3217" s="605"/>
      <c r="D3217" s="594" t="s">
        <v>205</v>
      </c>
      <c r="E3217" s="607" t="s">
        <v>5</v>
      </c>
      <c r="F3217" s="608" t="s">
        <v>4007</v>
      </c>
      <c r="H3217" s="609">
        <v>19</v>
      </c>
      <c r="L3217" s="605"/>
      <c r="M3217" s="610"/>
      <c r="N3217" s="611"/>
      <c r="O3217" s="611"/>
      <c r="P3217" s="611"/>
      <c r="Q3217" s="611"/>
      <c r="R3217" s="611"/>
      <c r="S3217" s="611"/>
      <c r="T3217" s="612"/>
      <c r="AT3217" s="607" t="s">
        <v>205</v>
      </c>
      <c r="AU3217" s="607" t="s">
        <v>89</v>
      </c>
      <c r="AV3217" s="606" t="s">
        <v>89</v>
      </c>
      <c r="AW3217" s="606" t="s">
        <v>43</v>
      </c>
      <c r="AX3217" s="606" t="s">
        <v>82</v>
      </c>
      <c r="AY3217" s="607" t="s">
        <v>197</v>
      </c>
    </row>
    <row r="3218" spans="2:65" s="614" customFormat="1">
      <c r="B3218" s="613"/>
      <c r="D3218" s="594" t="s">
        <v>205</v>
      </c>
      <c r="E3218" s="615" t="s">
        <v>5</v>
      </c>
      <c r="F3218" s="616" t="s">
        <v>210</v>
      </c>
      <c r="H3218" s="617">
        <v>19</v>
      </c>
      <c r="L3218" s="613"/>
      <c r="M3218" s="618"/>
      <c r="N3218" s="619"/>
      <c r="O3218" s="619"/>
      <c r="P3218" s="619"/>
      <c r="Q3218" s="619"/>
      <c r="R3218" s="619"/>
      <c r="S3218" s="619"/>
      <c r="T3218" s="620"/>
      <c r="AT3218" s="615" t="s">
        <v>205</v>
      </c>
      <c r="AU3218" s="615" t="s">
        <v>89</v>
      </c>
      <c r="AV3218" s="614" t="s">
        <v>129</v>
      </c>
      <c r="AW3218" s="614" t="s">
        <v>43</v>
      </c>
      <c r="AX3218" s="614" t="s">
        <v>11</v>
      </c>
      <c r="AY3218" s="615" t="s">
        <v>197</v>
      </c>
    </row>
    <row r="3219" spans="2:65" s="492" customFormat="1" ht="25.5" customHeight="1">
      <c r="B3219" s="493"/>
      <c r="C3219" s="629" t="s">
        <v>4008</v>
      </c>
      <c r="D3219" s="629" t="s">
        <v>1907</v>
      </c>
      <c r="E3219" s="630" t="s">
        <v>4009</v>
      </c>
      <c r="F3219" s="631" t="s">
        <v>4010</v>
      </c>
      <c r="G3219" s="632" t="s">
        <v>202</v>
      </c>
      <c r="H3219" s="633">
        <v>19</v>
      </c>
      <c r="I3219" s="11"/>
      <c r="J3219" s="634">
        <f>ROUND(I3219*H3219,0)</f>
        <v>0</v>
      </c>
      <c r="K3219" s="631" t="s">
        <v>203</v>
      </c>
      <c r="L3219" s="635"/>
      <c r="M3219" s="636" t="s">
        <v>5</v>
      </c>
      <c r="N3219" s="637" t="s">
        <v>53</v>
      </c>
      <c r="O3219" s="494"/>
      <c r="P3219" s="580">
        <f>O3219*H3219</f>
        <v>0</v>
      </c>
      <c r="Q3219" s="580">
        <v>4.4999999999999998E-2</v>
      </c>
      <c r="R3219" s="580">
        <f>Q3219*H3219</f>
        <v>0.85499999999999998</v>
      </c>
      <c r="S3219" s="580">
        <v>0</v>
      </c>
      <c r="T3219" s="581">
        <f>S3219*H3219</f>
        <v>0</v>
      </c>
      <c r="AR3219" s="482" t="s">
        <v>779</v>
      </c>
      <c r="AT3219" s="482" t="s">
        <v>1907</v>
      </c>
      <c r="AU3219" s="482" t="s">
        <v>89</v>
      </c>
      <c r="AY3219" s="482" t="s">
        <v>197</v>
      </c>
      <c r="BE3219" s="582">
        <f>IF(N3219="základní",J3219,0)</f>
        <v>0</v>
      </c>
      <c r="BF3219" s="582">
        <f>IF(N3219="snížená",J3219,0)</f>
        <v>0</v>
      </c>
      <c r="BG3219" s="582">
        <f>IF(N3219="zákl. přenesená",J3219,0)</f>
        <v>0</v>
      </c>
      <c r="BH3219" s="582">
        <f>IF(N3219="sníž. přenesená",J3219,0)</f>
        <v>0</v>
      </c>
      <c r="BI3219" s="582">
        <f>IF(N3219="nulová",J3219,0)</f>
        <v>0</v>
      </c>
      <c r="BJ3219" s="482" t="s">
        <v>11</v>
      </c>
      <c r="BK3219" s="582">
        <f>ROUND(I3219*H3219,0)</f>
        <v>0</v>
      </c>
      <c r="BL3219" s="482" t="s">
        <v>374</v>
      </c>
      <c r="BM3219" s="482" t="s">
        <v>4011</v>
      </c>
    </row>
    <row r="3220" spans="2:65" s="492" customFormat="1" ht="25.5" customHeight="1">
      <c r="B3220" s="493"/>
      <c r="C3220" s="572" t="s">
        <v>4012</v>
      </c>
      <c r="D3220" s="572" t="s">
        <v>199</v>
      </c>
      <c r="E3220" s="573" t="s">
        <v>4013</v>
      </c>
      <c r="F3220" s="574" t="s">
        <v>4014</v>
      </c>
      <c r="G3220" s="575" t="s">
        <v>290</v>
      </c>
      <c r="H3220" s="576">
        <v>19.09</v>
      </c>
      <c r="I3220" s="7"/>
      <c r="J3220" s="577">
        <f>ROUND(I3220*H3220,0)</f>
        <v>0</v>
      </c>
      <c r="K3220" s="574" t="s">
        <v>203</v>
      </c>
      <c r="L3220" s="493"/>
      <c r="M3220" s="578" t="s">
        <v>5</v>
      </c>
      <c r="N3220" s="579" t="s">
        <v>53</v>
      </c>
      <c r="O3220" s="494"/>
      <c r="P3220" s="580">
        <f>O3220*H3220</f>
        <v>0</v>
      </c>
      <c r="Q3220" s="580">
        <v>1.17E-3</v>
      </c>
      <c r="R3220" s="580">
        <f>Q3220*H3220</f>
        <v>2.2335299999999999E-2</v>
      </c>
      <c r="S3220" s="580">
        <v>0</v>
      </c>
      <c r="T3220" s="581">
        <f>S3220*H3220</f>
        <v>0</v>
      </c>
      <c r="AR3220" s="482" t="s">
        <v>374</v>
      </c>
      <c r="AT3220" s="482" t="s">
        <v>199</v>
      </c>
      <c r="AU3220" s="482" t="s">
        <v>89</v>
      </c>
      <c r="AY3220" s="482" t="s">
        <v>197</v>
      </c>
      <c r="BE3220" s="582">
        <f>IF(N3220="základní",J3220,0)</f>
        <v>0</v>
      </c>
      <c r="BF3220" s="582">
        <f>IF(N3220="snížená",J3220,0)</f>
        <v>0</v>
      </c>
      <c r="BG3220" s="582">
        <f>IF(N3220="zákl. přenesená",J3220,0)</f>
        <v>0</v>
      </c>
      <c r="BH3220" s="582">
        <f>IF(N3220="sníž. přenesená",J3220,0)</f>
        <v>0</v>
      </c>
      <c r="BI3220" s="582">
        <f>IF(N3220="nulová",J3220,0)</f>
        <v>0</v>
      </c>
      <c r="BJ3220" s="482" t="s">
        <v>11</v>
      </c>
      <c r="BK3220" s="582">
        <f>ROUND(I3220*H3220,0)</f>
        <v>0</v>
      </c>
      <c r="BL3220" s="482" t="s">
        <v>374</v>
      </c>
      <c r="BM3220" s="482" t="s">
        <v>4015</v>
      </c>
    </row>
    <row r="3221" spans="2:65" s="599" customFormat="1">
      <c r="B3221" s="598"/>
      <c r="D3221" s="594" t="s">
        <v>205</v>
      </c>
      <c r="E3221" s="600" t="s">
        <v>5</v>
      </c>
      <c r="F3221" s="601" t="s">
        <v>215</v>
      </c>
      <c r="H3221" s="600" t="s">
        <v>5</v>
      </c>
      <c r="L3221" s="598"/>
      <c r="M3221" s="602"/>
      <c r="N3221" s="603"/>
      <c r="O3221" s="603"/>
      <c r="P3221" s="603"/>
      <c r="Q3221" s="603"/>
      <c r="R3221" s="603"/>
      <c r="S3221" s="603"/>
      <c r="T3221" s="604"/>
      <c r="AT3221" s="600" t="s">
        <v>205</v>
      </c>
      <c r="AU3221" s="600" t="s">
        <v>89</v>
      </c>
      <c r="AV3221" s="599" t="s">
        <v>11</v>
      </c>
      <c r="AW3221" s="599" t="s">
        <v>43</v>
      </c>
      <c r="AX3221" s="599" t="s">
        <v>82</v>
      </c>
      <c r="AY3221" s="600" t="s">
        <v>197</v>
      </c>
    </row>
    <row r="3222" spans="2:65" s="606" customFormat="1">
      <c r="B3222" s="605"/>
      <c r="D3222" s="594" t="s">
        <v>205</v>
      </c>
      <c r="E3222" s="607" t="s">
        <v>5</v>
      </c>
      <c r="F3222" s="608" t="s">
        <v>4016</v>
      </c>
      <c r="H3222" s="609">
        <v>7.78</v>
      </c>
      <c r="L3222" s="605"/>
      <c r="M3222" s="610"/>
      <c r="N3222" s="611"/>
      <c r="O3222" s="611"/>
      <c r="P3222" s="611"/>
      <c r="Q3222" s="611"/>
      <c r="R3222" s="611"/>
      <c r="S3222" s="611"/>
      <c r="T3222" s="612"/>
      <c r="AT3222" s="607" t="s">
        <v>205</v>
      </c>
      <c r="AU3222" s="607" t="s">
        <v>89</v>
      </c>
      <c r="AV3222" s="606" t="s">
        <v>89</v>
      </c>
      <c r="AW3222" s="606" t="s">
        <v>43</v>
      </c>
      <c r="AX3222" s="606" t="s">
        <v>82</v>
      </c>
      <c r="AY3222" s="607" t="s">
        <v>197</v>
      </c>
    </row>
    <row r="3223" spans="2:65" s="606" customFormat="1">
      <c r="B3223" s="605"/>
      <c r="D3223" s="594" t="s">
        <v>205</v>
      </c>
      <c r="E3223" s="607" t="s">
        <v>5</v>
      </c>
      <c r="F3223" s="608" t="s">
        <v>4017</v>
      </c>
      <c r="H3223" s="609">
        <v>11.31</v>
      </c>
      <c r="L3223" s="605"/>
      <c r="M3223" s="610"/>
      <c r="N3223" s="611"/>
      <c r="O3223" s="611"/>
      <c r="P3223" s="611"/>
      <c r="Q3223" s="611"/>
      <c r="R3223" s="611"/>
      <c r="S3223" s="611"/>
      <c r="T3223" s="612"/>
      <c r="AT3223" s="607" t="s">
        <v>205</v>
      </c>
      <c r="AU3223" s="607" t="s">
        <v>89</v>
      </c>
      <c r="AV3223" s="606" t="s">
        <v>89</v>
      </c>
      <c r="AW3223" s="606" t="s">
        <v>43</v>
      </c>
      <c r="AX3223" s="606" t="s">
        <v>82</v>
      </c>
      <c r="AY3223" s="607" t="s">
        <v>197</v>
      </c>
    </row>
    <row r="3224" spans="2:65" s="622" customFormat="1">
      <c r="B3224" s="621"/>
      <c r="D3224" s="594" t="s">
        <v>205</v>
      </c>
      <c r="E3224" s="623" t="s">
        <v>5</v>
      </c>
      <c r="F3224" s="624" t="s">
        <v>222</v>
      </c>
      <c r="H3224" s="625">
        <v>19.09</v>
      </c>
      <c r="L3224" s="621"/>
      <c r="M3224" s="626"/>
      <c r="N3224" s="627"/>
      <c r="O3224" s="627"/>
      <c r="P3224" s="627"/>
      <c r="Q3224" s="627"/>
      <c r="R3224" s="627"/>
      <c r="S3224" s="627"/>
      <c r="T3224" s="628"/>
      <c r="AT3224" s="623" t="s">
        <v>205</v>
      </c>
      <c r="AU3224" s="623" t="s">
        <v>89</v>
      </c>
      <c r="AV3224" s="622" t="s">
        <v>114</v>
      </c>
      <c r="AW3224" s="622" t="s">
        <v>43</v>
      </c>
      <c r="AX3224" s="622" t="s">
        <v>82</v>
      </c>
      <c r="AY3224" s="623" t="s">
        <v>197</v>
      </c>
    </row>
    <row r="3225" spans="2:65" s="614" customFormat="1">
      <c r="B3225" s="613"/>
      <c r="D3225" s="594" t="s">
        <v>205</v>
      </c>
      <c r="E3225" s="615" t="s">
        <v>5</v>
      </c>
      <c r="F3225" s="616" t="s">
        <v>210</v>
      </c>
      <c r="H3225" s="617">
        <v>19.09</v>
      </c>
      <c r="L3225" s="613"/>
      <c r="M3225" s="618"/>
      <c r="N3225" s="619"/>
      <c r="O3225" s="619"/>
      <c r="P3225" s="619"/>
      <c r="Q3225" s="619"/>
      <c r="R3225" s="619"/>
      <c r="S3225" s="619"/>
      <c r="T3225" s="620"/>
      <c r="AT3225" s="615" t="s">
        <v>205</v>
      </c>
      <c r="AU3225" s="615" t="s">
        <v>89</v>
      </c>
      <c r="AV3225" s="614" t="s">
        <v>129</v>
      </c>
      <c r="AW3225" s="614" t="s">
        <v>43</v>
      </c>
      <c r="AX3225" s="614" t="s">
        <v>11</v>
      </c>
      <c r="AY3225" s="615" t="s">
        <v>197</v>
      </c>
    </row>
    <row r="3226" spans="2:65" s="492" customFormat="1" ht="16.5" customHeight="1">
      <c r="B3226" s="493"/>
      <c r="C3226" s="629" t="s">
        <v>4018</v>
      </c>
      <c r="D3226" s="629" t="s">
        <v>1907</v>
      </c>
      <c r="E3226" s="630" t="s">
        <v>4019</v>
      </c>
      <c r="F3226" s="631" t="s">
        <v>4020</v>
      </c>
      <c r="G3226" s="632" t="s">
        <v>290</v>
      </c>
      <c r="H3226" s="633">
        <v>20.045000000000002</v>
      </c>
      <c r="I3226" s="11"/>
      <c r="J3226" s="634">
        <f>ROUND(I3226*H3226,0)</f>
        <v>0</v>
      </c>
      <c r="K3226" s="631" t="s">
        <v>203</v>
      </c>
      <c r="L3226" s="635"/>
      <c r="M3226" s="636" t="s">
        <v>5</v>
      </c>
      <c r="N3226" s="637" t="s">
        <v>53</v>
      </c>
      <c r="O3226" s="494"/>
      <c r="P3226" s="580">
        <f>O3226*H3226</f>
        <v>0</v>
      </c>
      <c r="Q3226" s="580">
        <v>1.8600000000000001E-3</v>
      </c>
      <c r="R3226" s="580">
        <f>Q3226*H3226</f>
        <v>3.7283700000000003E-2</v>
      </c>
      <c r="S3226" s="580">
        <v>0</v>
      </c>
      <c r="T3226" s="581">
        <f>S3226*H3226</f>
        <v>0</v>
      </c>
      <c r="AR3226" s="482" t="s">
        <v>779</v>
      </c>
      <c r="AT3226" s="482" t="s">
        <v>1907</v>
      </c>
      <c r="AU3226" s="482" t="s">
        <v>89</v>
      </c>
      <c r="AY3226" s="482" t="s">
        <v>197</v>
      </c>
      <c r="BE3226" s="582">
        <f>IF(N3226="základní",J3226,0)</f>
        <v>0</v>
      </c>
      <c r="BF3226" s="582">
        <f>IF(N3226="snížená",J3226,0)</f>
        <v>0</v>
      </c>
      <c r="BG3226" s="582">
        <f>IF(N3226="zákl. přenesená",J3226,0)</f>
        <v>0</v>
      </c>
      <c r="BH3226" s="582">
        <f>IF(N3226="sníž. přenesená",J3226,0)</f>
        <v>0</v>
      </c>
      <c r="BI3226" s="582">
        <f>IF(N3226="nulová",J3226,0)</f>
        <v>0</v>
      </c>
      <c r="BJ3226" s="482" t="s">
        <v>11</v>
      </c>
      <c r="BK3226" s="582">
        <f>ROUND(I3226*H3226,0)</f>
        <v>0</v>
      </c>
      <c r="BL3226" s="482" t="s">
        <v>374</v>
      </c>
      <c r="BM3226" s="482" t="s">
        <v>4021</v>
      </c>
    </row>
    <row r="3227" spans="2:65" s="606" customFormat="1">
      <c r="B3227" s="605"/>
      <c r="D3227" s="594" t="s">
        <v>205</v>
      </c>
      <c r="F3227" s="608" t="s">
        <v>4022</v>
      </c>
      <c r="H3227" s="609">
        <v>20.045000000000002</v>
      </c>
      <c r="L3227" s="605"/>
      <c r="M3227" s="610"/>
      <c r="N3227" s="611"/>
      <c r="O3227" s="611"/>
      <c r="P3227" s="611"/>
      <c r="Q3227" s="611"/>
      <c r="R3227" s="611"/>
      <c r="S3227" s="611"/>
      <c r="T3227" s="612"/>
      <c r="AT3227" s="607" t="s">
        <v>205</v>
      </c>
      <c r="AU3227" s="607" t="s">
        <v>89</v>
      </c>
      <c r="AV3227" s="606" t="s">
        <v>89</v>
      </c>
      <c r="AW3227" s="606" t="s">
        <v>6</v>
      </c>
      <c r="AX3227" s="606" t="s">
        <v>11</v>
      </c>
      <c r="AY3227" s="607" t="s">
        <v>197</v>
      </c>
    </row>
    <row r="3228" spans="2:65" s="492" customFormat="1" ht="25.5" customHeight="1">
      <c r="B3228" s="493"/>
      <c r="C3228" s="572" t="s">
        <v>4023</v>
      </c>
      <c r="D3228" s="572" t="s">
        <v>199</v>
      </c>
      <c r="E3228" s="573" t="s">
        <v>4024</v>
      </c>
      <c r="F3228" s="574" t="s">
        <v>4025</v>
      </c>
      <c r="G3228" s="575" t="s">
        <v>290</v>
      </c>
      <c r="H3228" s="576">
        <v>19.09</v>
      </c>
      <c r="I3228" s="7"/>
      <c r="J3228" s="577">
        <f>ROUND(I3228*H3228,0)</f>
        <v>0</v>
      </c>
      <c r="K3228" s="574" t="s">
        <v>203</v>
      </c>
      <c r="L3228" s="493"/>
      <c r="M3228" s="578" t="s">
        <v>5</v>
      </c>
      <c r="N3228" s="579" t="s">
        <v>53</v>
      </c>
      <c r="O3228" s="494"/>
      <c r="P3228" s="580">
        <f>O3228*H3228</f>
        <v>0</v>
      </c>
      <c r="Q3228" s="580">
        <v>4.0000000000000003E-5</v>
      </c>
      <c r="R3228" s="580">
        <f>Q3228*H3228</f>
        <v>7.6360000000000002E-4</v>
      </c>
      <c r="S3228" s="580">
        <v>0</v>
      </c>
      <c r="T3228" s="581">
        <f>S3228*H3228</f>
        <v>0</v>
      </c>
      <c r="AR3228" s="482" t="s">
        <v>374</v>
      </c>
      <c r="AT3228" s="482" t="s">
        <v>199</v>
      </c>
      <c r="AU3228" s="482" t="s">
        <v>89</v>
      </c>
      <c r="AY3228" s="482" t="s">
        <v>197</v>
      </c>
      <c r="BE3228" s="582">
        <f>IF(N3228="základní",J3228,0)</f>
        <v>0</v>
      </c>
      <c r="BF3228" s="582">
        <f>IF(N3228="snížená",J3228,0)</f>
        <v>0</v>
      </c>
      <c r="BG3228" s="582">
        <f>IF(N3228="zákl. přenesená",J3228,0)</f>
        <v>0</v>
      </c>
      <c r="BH3228" s="582">
        <f>IF(N3228="sníž. přenesená",J3228,0)</f>
        <v>0</v>
      </c>
      <c r="BI3228" s="582">
        <f>IF(N3228="nulová",J3228,0)</f>
        <v>0</v>
      </c>
      <c r="BJ3228" s="482" t="s">
        <v>11</v>
      </c>
      <c r="BK3228" s="582">
        <f>ROUND(I3228*H3228,0)</f>
        <v>0</v>
      </c>
      <c r="BL3228" s="482" t="s">
        <v>374</v>
      </c>
      <c r="BM3228" s="482" t="s">
        <v>4026</v>
      </c>
    </row>
    <row r="3229" spans="2:65" s="492" customFormat="1" ht="16.5" customHeight="1">
      <c r="B3229" s="493"/>
      <c r="C3229" s="572" t="s">
        <v>4027</v>
      </c>
      <c r="D3229" s="572" t="s">
        <v>199</v>
      </c>
      <c r="E3229" s="573" t="s">
        <v>4028</v>
      </c>
      <c r="F3229" s="574" t="s">
        <v>4029</v>
      </c>
      <c r="G3229" s="575" t="s">
        <v>876</v>
      </c>
      <c r="H3229" s="576">
        <v>25.3</v>
      </c>
      <c r="I3229" s="7"/>
      <c r="J3229" s="577">
        <f>ROUND(I3229*H3229,0)</f>
        <v>0</v>
      </c>
      <c r="K3229" s="574" t="s">
        <v>203</v>
      </c>
      <c r="L3229" s="493"/>
      <c r="M3229" s="578" t="s">
        <v>5</v>
      </c>
      <c r="N3229" s="579" t="s">
        <v>53</v>
      </c>
      <c r="O3229" s="494"/>
      <c r="P3229" s="580">
        <f>O3229*H3229</f>
        <v>0</v>
      </c>
      <c r="Q3229" s="580">
        <v>2.0000000000000001E-4</v>
      </c>
      <c r="R3229" s="580">
        <f>Q3229*H3229</f>
        <v>5.0600000000000003E-3</v>
      </c>
      <c r="S3229" s="580">
        <v>0</v>
      </c>
      <c r="T3229" s="581">
        <f>S3229*H3229</f>
        <v>0</v>
      </c>
      <c r="AR3229" s="482" t="s">
        <v>374</v>
      </c>
      <c r="AT3229" s="482" t="s">
        <v>199</v>
      </c>
      <c r="AU3229" s="482" t="s">
        <v>89</v>
      </c>
      <c r="AY3229" s="482" t="s">
        <v>197</v>
      </c>
      <c r="BE3229" s="582">
        <f>IF(N3229="základní",J3229,0)</f>
        <v>0</v>
      </c>
      <c r="BF3229" s="582">
        <f>IF(N3229="snížená",J3229,0)</f>
        <v>0</v>
      </c>
      <c r="BG3229" s="582">
        <f>IF(N3229="zákl. přenesená",J3229,0)</f>
        <v>0</v>
      </c>
      <c r="BH3229" s="582">
        <f>IF(N3229="sníž. přenesená",J3229,0)</f>
        <v>0</v>
      </c>
      <c r="BI3229" s="582">
        <f>IF(N3229="nulová",J3229,0)</f>
        <v>0</v>
      </c>
      <c r="BJ3229" s="482" t="s">
        <v>11</v>
      </c>
      <c r="BK3229" s="582">
        <f>ROUND(I3229*H3229,0)</f>
        <v>0</v>
      </c>
      <c r="BL3229" s="482" t="s">
        <v>374</v>
      </c>
      <c r="BM3229" s="482" t="s">
        <v>4030</v>
      </c>
    </row>
    <row r="3230" spans="2:65" s="599" customFormat="1">
      <c r="B3230" s="598"/>
      <c r="D3230" s="594" t="s">
        <v>205</v>
      </c>
      <c r="E3230" s="600" t="s">
        <v>5</v>
      </c>
      <c r="F3230" s="601" t="s">
        <v>215</v>
      </c>
      <c r="H3230" s="600" t="s">
        <v>5</v>
      </c>
      <c r="L3230" s="598"/>
      <c r="M3230" s="602"/>
      <c r="N3230" s="603"/>
      <c r="O3230" s="603"/>
      <c r="P3230" s="603"/>
      <c r="Q3230" s="603"/>
      <c r="R3230" s="603"/>
      <c r="S3230" s="603"/>
      <c r="T3230" s="604"/>
      <c r="AT3230" s="600" t="s">
        <v>205</v>
      </c>
      <c r="AU3230" s="600" t="s">
        <v>89</v>
      </c>
      <c r="AV3230" s="599" t="s">
        <v>11</v>
      </c>
      <c r="AW3230" s="599" t="s">
        <v>43</v>
      </c>
      <c r="AX3230" s="599" t="s">
        <v>82</v>
      </c>
      <c r="AY3230" s="600" t="s">
        <v>197</v>
      </c>
    </row>
    <row r="3231" spans="2:65" s="606" customFormat="1">
      <c r="B3231" s="605"/>
      <c r="D3231" s="594" t="s">
        <v>205</v>
      </c>
      <c r="E3231" s="607" t="s">
        <v>5</v>
      </c>
      <c r="F3231" s="608" t="s">
        <v>4031</v>
      </c>
      <c r="H3231" s="609">
        <v>11.1</v>
      </c>
      <c r="L3231" s="605"/>
      <c r="M3231" s="610"/>
      <c r="N3231" s="611"/>
      <c r="O3231" s="611"/>
      <c r="P3231" s="611"/>
      <c r="Q3231" s="611"/>
      <c r="R3231" s="611"/>
      <c r="S3231" s="611"/>
      <c r="T3231" s="612"/>
      <c r="AT3231" s="607" t="s">
        <v>205</v>
      </c>
      <c r="AU3231" s="607" t="s">
        <v>89</v>
      </c>
      <c r="AV3231" s="606" t="s">
        <v>89</v>
      </c>
      <c r="AW3231" s="606" t="s">
        <v>43</v>
      </c>
      <c r="AX3231" s="606" t="s">
        <v>82</v>
      </c>
      <c r="AY3231" s="607" t="s">
        <v>197</v>
      </c>
    </row>
    <row r="3232" spans="2:65" s="606" customFormat="1">
      <c r="B3232" s="605"/>
      <c r="D3232" s="594" t="s">
        <v>205</v>
      </c>
      <c r="E3232" s="607" t="s">
        <v>5</v>
      </c>
      <c r="F3232" s="608" t="s">
        <v>4032</v>
      </c>
      <c r="H3232" s="609">
        <v>14.2</v>
      </c>
      <c r="L3232" s="605"/>
      <c r="M3232" s="610"/>
      <c r="N3232" s="611"/>
      <c r="O3232" s="611"/>
      <c r="P3232" s="611"/>
      <c r="Q3232" s="611"/>
      <c r="R3232" s="611"/>
      <c r="S3232" s="611"/>
      <c r="T3232" s="612"/>
      <c r="AT3232" s="607" t="s">
        <v>205</v>
      </c>
      <c r="AU3232" s="607" t="s">
        <v>89</v>
      </c>
      <c r="AV3232" s="606" t="s">
        <v>89</v>
      </c>
      <c r="AW3232" s="606" t="s">
        <v>43</v>
      </c>
      <c r="AX3232" s="606" t="s">
        <v>82</v>
      </c>
      <c r="AY3232" s="607" t="s">
        <v>197</v>
      </c>
    </row>
    <row r="3233" spans="2:65" s="622" customFormat="1">
      <c r="B3233" s="621"/>
      <c r="D3233" s="594" t="s">
        <v>205</v>
      </c>
      <c r="E3233" s="623" t="s">
        <v>5</v>
      </c>
      <c r="F3233" s="624" t="s">
        <v>222</v>
      </c>
      <c r="H3233" s="625">
        <v>25.3</v>
      </c>
      <c r="L3233" s="621"/>
      <c r="M3233" s="626"/>
      <c r="N3233" s="627"/>
      <c r="O3233" s="627"/>
      <c r="P3233" s="627"/>
      <c r="Q3233" s="627"/>
      <c r="R3233" s="627"/>
      <c r="S3233" s="627"/>
      <c r="T3233" s="628"/>
      <c r="AT3233" s="623" t="s">
        <v>205</v>
      </c>
      <c r="AU3233" s="623" t="s">
        <v>89</v>
      </c>
      <c r="AV3233" s="622" t="s">
        <v>114</v>
      </c>
      <c r="AW3233" s="622" t="s">
        <v>43</v>
      </c>
      <c r="AX3233" s="622" t="s">
        <v>82</v>
      </c>
      <c r="AY3233" s="623" t="s">
        <v>197</v>
      </c>
    </row>
    <row r="3234" spans="2:65" s="614" customFormat="1">
      <c r="B3234" s="613"/>
      <c r="D3234" s="594" t="s">
        <v>205</v>
      </c>
      <c r="E3234" s="615" t="s">
        <v>5</v>
      </c>
      <c r="F3234" s="616" t="s">
        <v>210</v>
      </c>
      <c r="H3234" s="617">
        <v>25.3</v>
      </c>
      <c r="L3234" s="613"/>
      <c r="M3234" s="618"/>
      <c r="N3234" s="619"/>
      <c r="O3234" s="619"/>
      <c r="P3234" s="619"/>
      <c r="Q3234" s="619"/>
      <c r="R3234" s="619"/>
      <c r="S3234" s="619"/>
      <c r="T3234" s="620"/>
      <c r="AT3234" s="615" t="s">
        <v>205</v>
      </c>
      <c r="AU3234" s="615" t="s">
        <v>89</v>
      </c>
      <c r="AV3234" s="614" t="s">
        <v>129</v>
      </c>
      <c r="AW3234" s="614" t="s">
        <v>43</v>
      </c>
      <c r="AX3234" s="614" t="s">
        <v>11</v>
      </c>
      <c r="AY3234" s="615" t="s">
        <v>197</v>
      </c>
    </row>
    <row r="3235" spans="2:65" s="492" customFormat="1" ht="51" customHeight="1">
      <c r="B3235" s="493"/>
      <c r="C3235" s="572" t="s">
        <v>4033</v>
      </c>
      <c r="D3235" s="572" t="s">
        <v>199</v>
      </c>
      <c r="E3235" s="573" t="s">
        <v>4034</v>
      </c>
      <c r="F3235" s="574" t="s">
        <v>4035</v>
      </c>
      <c r="G3235" s="575" t="s">
        <v>271</v>
      </c>
      <c r="H3235" s="576">
        <v>38.292000000000002</v>
      </c>
      <c r="I3235" s="7"/>
      <c r="J3235" s="577">
        <f>ROUND(I3235*H3235,0)</f>
        <v>0</v>
      </c>
      <c r="K3235" s="574" t="s">
        <v>203</v>
      </c>
      <c r="L3235" s="493"/>
      <c r="M3235" s="578" t="s">
        <v>5</v>
      </c>
      <c r="N3235" s="579" t="s">
        <v>53</v>
      </c>
      <c r="O3235" s="494"/>
      <c r="P3235" s="580">
        <f>O3235*H3235</f>
        <v>0</v>
      </c>
      <c r="Q3235" s="580">
        <v>0</v>
      </c>
      <c r="R3235" s="580">
        <f>Q3235*H3235</f>
        <v>0</v>
      </c>
      <c r="S3235" s="580">
        <v>0</v>
      </c>
      <c r="T3235" s="581">
        <f>S3235*H3235</f>
        <v>0</v>
      </c>
      <c r="AR3235" s="482" t="s">
        <v>374</v>
      </c>
      <c r="AT3235" s="482" t="s">
        <v>199</v>
      </c>
      <c r="AU3235" s="482" t="s">
        <v>89</v>
      </c>
      <c r="AY3235" s="482" t="s">
        <v>197</v>
      </c>
      <c r="BE3235" s="582">
        <f>IF(N3235="základní",J3235,0)</f>
        <v>0</v>
      </c>
      <c r="BF3235" s="582">
        <f>IF(N3235="snížená",J3235,0)</f>
        <v>0</v>
      </c>
      <c r="BG3235" s="582">
        <f>IF(N3235="zákl. přenesená",J3235,0)</f>
        <v>0</v>
      </c>
      <c r="BH3235" s="582">
        <f>IF(N3235="sníž. přenesená",J3235,0)</f>
        <v>0</v>
      </c>
      <c r="BI3235" s="582">
        <f>IF(N3235="nulová",J3235,0)</f>
        <v>0</v>
      </c>
      <c r="BJ3235" s="482" t="s">
        <v>11</v>
      </c>
      <c r="BK3235" s="582">
        <f>ROUND(I3235*H3235,0)</f>
        <v>0</v>
      </c>
      <c r="BL3235" s="482" t="s">
        <v>374</v>
      </c>
      <c r="BM3235" s="482" t="s">
        <v>4036</v>
      </c>
    </row>
    <row r="3236" spans="2:65" s="560" customFormat="1" ht="29.85" customHeight="1">
      <c r="B3236" s="559"/>
      <c r="D3236" s="561" t="s">
        <v>81</v>
      </c>
      <c r="E3236" s="570" t="s">
        <v>1366</v>
      </c>
      <c r="F3236" s="570" t="s">
        <v>1367</v>
      </c>
      <c r="J3236" s="571">
        <f>BK3236</f>
        <v>0</v>
      </c>
      <c r="L3236" s="559"/>
      <c r="M3236" s="564"/>
      <c r="N3236" s="565"/>
      <c r="O3236" s="565"/>
      <c r="P3236" s="566">
        <f>SUM(P3237:P3283)</f>
        <v>0</v>
      </c>
      <c r="Q3236" s="565"/>
      <c r="R3236" s="566">
        <f>SUM(R3237:R3283)</f>
        <v>1.8056180000000002</v>
      </c>
      <c r="S3236" s="565"/>
      <c r="T3236" s="567">
        <f>SUM(T3237:T3283)</f>
        <v>0</v>
      </c>
      <c r="AR3236" s="561" t="s">
        <v>89</v>
      </c>
      <c r="AT3236" s="568" t="s">
        <v>81</v>
      </c>
      <c r="AU3236" s="568" t="s">
        <v>11</v>
      </c>
      <c r="AY3236" s="561" t="s">
        <v>197</v>
      </c>
      <c r="BK3236" s="569">
        <f>SUM(BK3237:BK3283)</f>
        <v>0</v>
      </c>
    </row>
    <row r="3237" spans="2:65" s="492" customFormat="1" ht="25.5" customHeight="1">
      <c r="B3237" s="493"/>
      <c r="C3237" s="572" t="s">
        <v>4037</v>
      </c>
      <c r="D3237" s="572" t="s">
        <v>199</v>
      </c>
      <c r="E3237" s="573" t="s">
        <v>4038</v>
      </c>
      <c r="F3237" s="574" t="s">
        <v>4039</v>
      </c>
      <c r="G3237" s="575" t="s">
        <v>876</v>
      </c>
      <c r="H3237" s="576">
        <v>39.5</v>
      </c>
      <c r="I3237" s="7"/>
      <c r="J3237" s="577">
        <f>ROUND(I3237*H3237,0)</f>
        <v>0</v>
      </c>
      <c r="K3237" s="574" t="s">
        <v>203</v>
      </c>
      <c r="L3237" s="493"/>
      <c r="M3237" s="578" t="s">
        <v>5</v>
      </c>
      <c r="N3237" s="579" t="s">
        <v>53</v>
      </c>
      <c r="O3237" s="494"/>
      <c r="P3237" s="580">
        <f>O3237*H3237</f>
        <v>0</v>
      </c>
      <c r="Q3237" s="580">
        <v>3.0300000000000001E-3</v>
      </c>
      <c r="R3237" s="580">
        <f>Q3237*H3237</f>
        <v>0.119685</v>
      </c>
      <c r="S3237" s="580">
        <v>0</v>
      </c>
      <c r="T3237" s="581">
        <f>S3237*H3237</f>
        <v>0</v>
      </c>
      <c r="AR3237" s="482" t="s">
        <v>374</v>
      </c>
      <c r="AT3237" s="482" t="s">
        <v>199</v>
      </c>
      <c r="AU3237" s="482" t="s">
        <v>89</v>
      </c>
      <c r="AY3237" s="482" t="s">
        <v>197</v>
      </c>
      <c r="BE3237" s="582">
        <f>IF(N3237="základní",J3237,0)</f>
        <v>0</v>
      </c>
      <c r="BF3237" s="582">
        <f>IF(N3237="snížená",J3237,0)</f>
        <v>0</v>
      </c>
      <c r="BG3237" s="582">
        <f>IF(N3237="zákl. přenesená",J3237,0)</f>
        <v>0</v>
      </c>
      <c r="BH3237" s="582">
        <f>IF(N3237="sníž. přenesená",J3237,0)</f>
        <v>0</v>
      </c>
      <c r="BI3237" s="582">
        <f>IF(N3237="nulová",J3237,0)</f>
        <v>0</v>
      </c>
      <c r="BJ3237" s="482" t="s">
        <v>11</v>
      </c>
      <c r="BK3237" s="582">
        <f>ROUND(I3237*H3237,0)</f>
        <v>0</v>
      </c>
      <c r="BL3237" s="482" t="s">
        <v>374</v>
      </c>
      <c r="BM3237" s="482" t="s">
        <v>4040</v>
      </c>
    </row>
    <row r="3238" spans="2:65" s="599" customFormat="1">
      <c r="B3238" s="598"/>
      <c r="D3238" s="594" t="s">
        <v>205</v>
      </c>
      <c r="E3238" s="600" t="s">
        <v>5</v>
      </c>
      <c r="F3238" s="601" t="s">
        <v>3032</v>
      </c>
      <c r="H3238" s="600" t="s">
        <v>5</v>
      </c>
      <c r="L3238" s="598"/>
      <c r="M3238" s="602"/>
      <c r="N3238" s="603"/>
      <c r="O3238" s="603"/>
      <c r="P3238" s="603"/>
      <c r="Q3238" s="603"/>
      <c r="R3238" s="603"/>
      <c r="S3238" s="603"/>
      <c r="T3238" s="604"/>
      <c r="AT3238" s="600" t="s">
        <v>205</v>
      </c>
      <c r="AU3238" s="600" t="s">
        <v>89</v>
      </c>
      <c r="AV3238" s="599" t="s">
        <v>11</v>
      </c>
      <c r="AW3238" s="599" t="s">
        <v>43</v>
      </c>
      <c r="AX3238" s="599" t="s">
        <v>82</v>
      </c>
      <c r="AY3238" s="600" t="s">
        <v>197</v>
      </c>
    </row>
    <row r="3239" spans="2:65" s="606" customFormat="1">
      <c r="B3239" s="605"/>
      <c r="D3239" s="594" t="s">
        <v>205</v>
      </c>
      <c r="E3239" s="607" t="s">
        <v>5</v>
      </c>
      <c r="F3239" s="608" t="s">
        <v>4041</v>
      </c>
      <c r="H3239" s="609">
        <v>39.5</v>
      </c>
      <c r="L3239" s="605"/>
      <c r="M3239" s="610"/>
      <c r="N3239" s="611"/>
      <c r="O3239" s="611"/>
      <c r="P3239" s="611"/>
      <c r="Q3239" s="611"/>
      <c r="R3239" s="611"/>
      <c r="S3239" s="611"/>
      <c r="T3239" s="612"/>
      <c r="AT3239" s="607" t="s">
        <v>205</v>
      </c>
      <c r="AU3239" s="607" t="s">
        <v>89</v>
      </c>
      <c r="AV3239" s="606" t="s">
        <v>89</v>
      </c>
      <c r="AW3239" s="606" t="s">
        <v>43</v>
      </c>
      <c r="AX3239" s="606" t="s">
        <v>82</v>
      </c>
      <c r="AY3239" s="607" t="s">
        <v>197</v>
      </c>
    </row>
    <row r="3240" spans="2:65" s="614" customFormat="1">
      <c r="B3240" s="613"/>
      <c r="D3240" s="594" t="s">
        <v>205</v>
      </c>
      <c r="E3240" s="615" t="s">
        <v>5</v>
      </c>
      <c r="F3240" s="616" t="s">
        <v>210</v>
      </c>
      <c r="H3240" s="617">
        <v>39.5</v>
      </c>
      <c r="L3240" s="613"/>
      <c r="M3240" s="618"/>
      <c r="N3240" s="619"/>
      <c r="O3240" s="619"/>
      <c r="P3240" s="619"/>
      <c r="Q3240" s="619"/>
      <c r="R3240" s="619"/>
      <c r="S3240" s="619"/>
      <c r="T3240" s="620"/>
      <c r="AT3240" s="615" t="s">
        <v>205</v>
      </c>
      <c r="AU3240" s="615" t="s">
        <v>89</v>
      </c>
      <c r="AV3240" s="614" t="s">
        <v>129</v>
      </c>
      <c r="AW3240" s="614" t="s">
        <v>43</v>
      </c>
      <c r="AX3240" s="614" t="s">
        <v>11</v>
      </c>
      <c r="AY3240" s="615" t="s">
        <v>197</v>
      </c>
    </row>
    <row r="3241" spans="2:65" s="492" customFormat="1" ht="25.5" customHeight="1">
      <c r="B3241" s="493"/>
      <c r="C3241" s="572" t="s">
        <v>4042</v>
      </c>
      <c r="D3241" s="572" t="s">
        <v>199</v>
      </c>
      <c r="E3241" s="573" t="s">
        <v>4043</v>
      </c>
      <c r="F3241" s="574" t="s">
        <v>4044</v>
      </c>
      <c r="G3241" s="575" t="s">
        <v>876</v>
      </c>
      <c r="H3241" s="576">
        <v>133.9</v>
      </c>
      <c r="I3241" s="7"/>
      <c r="J3241" s="577">
        <f>ROUND(I3241*H3241,0)</f>
        <v>0</v>
      </c>
      <c r="K3241" s="574" t="s">
        <v>203</v>
      </c>
      <c r="L3241" s="493"/>
      <c r="M3241" s="578" t="s">
        <v>5</v>
      </c>
      <c r="N3241" s="579" t="s">
        <v>53</v>
      </c>
      <c r="O3241" s="494"/>
      <c r="P3241" s="580">
        <f>O3241*H3241</f>
        <v>0</v>
      </c>
      <c r="Q3241" s="580">
        <v>1.41E-3</v>
      </c>
      <c r="R3241" s="580">
        <f>Q3241*H3241</f>
        <v>0.18879900000000002</v>
      </c>
      <c r="S3241" s="580">
        <v>0</v>
      </c>
      <c r="T3241" s="581">
        <f>S3241*H3241</f>
        <v>0</v>
      </c>
      <c r="AR3241" s="482" t="s">
        <v>374</v>
      </c>
      <c r="AT3241" s="482" t="s">
        <v>199</v>
      </c>
      <c r="AU3241" s="482" t="s">
        <v>89</v>
      </c>
      <c r="AY3241" s="482" t="s">
        <v>197</v>
      </c>
      <c r="BE3241" s="582">
        <f>IF(N3241="základní",J3241,0)</f>
        <v>0</v>
      </c>
      <c r="BF3241" s="582">
        <f>IF(N3241="snížená",J3241,0)</f>
        <v>0</v>
      </c>
      <c r="BG3241" s="582">
        <f>IF(N3241="zákl. přenesená",J3241,0)</f>
        <v>0</v>
      </c>
      <c r="BH3241" s="582">
        <f>IF(N3241="sníž. přenesená",J3241,0)</f>
        <v>0</v>
      </c>
      <c r="BI3241" s="582">
        <f>IF(N3241="nulová",J3241,0)</f>
        <v>0</v>
      </c>
      <c r="BJ3241" s="482" t="s">
        <v>11</v>
      </c>
      <c r="BK3241" s="582">
        <f>ROUND(I3241*H3241,0)</f>
        <v>0</v>
      </c>
      <c r="BL3241" s="482" t="s">
        <v>374</v>
      </c>
      <c r="BM3241" s="482" t="s">
        <v>4045</v>
      </c>
    </row>
    <row r="3242" spans="2:65" s="599" customFormat="1">
      <c r="B3242" s="598"/>
      <c r="D3242" s="594" t="s">
        <v>205</v>
      </c>
      <c r="E3242" s="600" t="s">
        <v>5</v>
      </c>
      <c r="F3242" s="601" t="s">
        <v>3032</v>
      </c>
      <c r="H3242" s="600" t="s">
        <v>5</v>
      </c>
      <c r="L3242" s="598"/>
      <c r="M3242" s="602"/>
      <c r="N3242" s="603"/>
      <c r="O3242" s="603"/>
      <c r="P3242" s="603"/>
      <c r="Q3242" s="603"/>
      <c r="R3242" s="603"/>
      <c r="S3242" s="603"/>
      <c r="T3242" s="604"/>
      <c r="AT3242" s="600" t="s">
        <v>205</v>
      </c>
      <c r="AU3242" s="600" t="s">
        <v>89</v>
      </c>
      <c r="AV3242" s="599" t="s">
        <v>11</v>
      </c>
      <c r="AW3242" s="599" t="s">
        <v>43</v>
      </c>
      <c r="AX3242" s="599" t="s">
        <v>82</v>
      </c>
      <c r="AY3242" s="600" t="s">
        <v>197</v>
      </c>
    </row>
    <row r="3243" spans="2:65" s="606" customFormat="1">
      <c r="B3243" s="605"/>
      <c r="D3243" s="594" t="s">
        <v>205</v>
      </c>
      <c r="E3243" s="607" t="s">
        <v>5</v>
      </c>
      <c r="F3243" s="608" t="s">
        <v>4046</v>
      </c>
      <c r="H3243" s="609">
        <v>133.9</v>
      </c>
      <c r="L3243" s="605"/>
      <c r="M3243" s="610"/>
      <c r="N3243" s="611"/>
      <c r="O3243" s="611"/>
      <c r="P3243" s="611"/>
      <c r="Q3243" s="611"/>
      <c r="R3243" s="611"/>
      <c r="S3243" s="611"/>
      <c r="T3243" s="612"/>
      <c r="AT3243" s="607" t="s">
        <v>205</v>
      </c>
      <c r="AU3243" s="607" t="s">
        <v>89</v>
      </c>
      <c r="AV3243" s="606" t="s">
        <v>89</v>
      </c>
      <c r="AW3243" s="606" t="s">
        <v>43</v>
      </c>
      <c r="AX3243" s="606" t="s">
        <v>82</v>
      </c>
      <c r="AY3243" s="607" t="s">
        <v>197</v>
      </c>
    </row>
    <row r="3244" spans="2:65" s="614" customFormat="1">
      <c r="B3244" s="613"/>
      <c r="D3244" s="594" t="s">
        <v>205</v>
      </c>
      <c r="E3244" s="615" t="s">
        <v>5</v>
      </c>
      <c r="F3244" s="616" t="s">
        <v>210</v>
      </c>
      <c r="H3244" s="617">
        <v>133.9</v>
      </c>
      <c r="L3244" s="613"/>
      <c r="M3244" s="618"/>
      <c r="N3244" s="619"/>
      <c r="O3244" s="619"/>
      <c r="P3244" s="619"/>
      <c r="Q3244" s="619"/>
      <c r="R3244" s="619"/>
      <c r="S3244" s="619"/>
      <c r="T3244" s="620"/>
      <c r="AT3244" s="615" t="s">
        <v>205</v>
      </c>
      <c r="AU3244" s="615" t="s">
        <v>89</v>
      </c>
      <c r="AV3244" s="614" t="s">
        <v>129</v>
      </c>
      <c r="AW3244" s="614" t="s">
        <v>43</v>
      </c>
      <c r="AX3244" s="614" t="s">
        <v>11</v>
      </c>
      <c r="AY3244" s="615" t="s">
        <v>197</v>
      </c>
    </row>
    <row r="3245" spans="2:65" s="492" customFormat="1" ht="25.5" customHeight="1">
      <c r="B3245" s="493"/>
      <c r="C3245" s="572" t="s">
        <v>4047</v>
      </c>
      <c r="D3245" s="572" t="s">
        <v>199</v>
      </c>
      <c r="E3245" s="573" t="s">
        <v>4048</v>
      </c>
      <c r="F3245" s="574" t="s">
        <v>4049</v>
      </c>
      <c r="G3245" s="575" t="s">
        <v>876</v>
      </c>
      <c r="H3245" s="576">
        <v>11.5</v>
      </c>
      <c r="I3245" s="7"/>
      <c r="J3245" s="577">
        <f>ROUND(I3245*H3245,0)</f>
        <v>0</v>
      </c>
      <c r="K3245" s="574" t="s">
        <v>203</v>
      </c>
      <c r="L3245" s="493"/>
      <c r="M3245" s="578" t="s">
        <v>5</v>
      </c>
      <c r="N3245" s="579" t="s">
        <v>53</v>
      </c>
      <c r="O3245" s="494"/>
      <c r="P3245" s="580">
        <f>O3245*H3245</f>
        <v>0</v>
      </c>
      <c r="Q3245" s="580">
        <v>7.6999999999999996E-4</v>
      </c>
      <c r="R3245" s="580">
        <f>Q3245*H3245</f>
        <v>8.855E-3</v>
      </c>
      <c r="S3245" s="580">
        <v>0</v>
      </c>
      <c r="T3245" s="581">
        <f>S3245*H3245</f>
        <v>0</v>
      </c>
      <c r="AR3245" s="482" t="s">
        <v>374</v>
      </c>
      <c r="AT3245" s="482" t="s">
        <v>199</v>
      </c>
      <c r="AU3245" s="482" t="s">
        <v>89</v>
      </c>
      <c r="AY3245" s="482" t="s">
        <v>197</v>
      </c>
      <c r="BE3245" s="582">
        <f>IF(N3245="základní",J3245,0)</f>
        <v>0</v>
      </c>
      <c r="BF3245" s="582">
        <f>IF(N3245="snížená",J3245,0)</f>
        <v>0</v>
      </c>
      <c r="BG3245" s="582">
        <f>IF(N3245="zákl. přenesená",J3245,0)</f>
        <v>0</v>
      </c>
      <c r="BH3245" s="582">
        <f>IF(N3245="sníž. přenesená",J3245,0)</f>
        <v>0</v>
      </c>
      <c r="BI3245" s="582">
        <f>IF(N3245="nulová",J3245,0)</f>
        <v>0</v>
      </c>
      <c r="BJ3245" s="482" t="s">
        <v>11</v>
      </c>
      <c r="BK3245" s="582">
        <f>ROUND(I3245*H3245,0)</f>
        <v>0</v>
      </c>
      <c r="BL3245" s="482" t="s">
        <v>374</v>
      </c>
      <c r="BM3245" s="482" t="s">
        <v>4050</v>
      </c>
    </row>
    <row r="3246" spans="2:65" s="599" customFormat="1">
      <c r="B3246" s="598"/>
      <c r="D3246" s="594" t="s">
        <v>205</v>
      </c>
      <c r="E3246" s="600" t="s">
        <v>5</v>
      </c>
      <c r="F3246" s="601" t="s">
        <v>3032</v>
      </c>
      <c r="H3246" s="600" t="s">
        <v>5</v>
      </c>
      <c r="L3246" s="598"/>
      <c r="M3246" s="602"/>
      <c r="N3246" s="603"/>
      <c r="O3246" s="603"/>
      <c r="P3246" s="603"/>
      <c r="Q3246" s="603"/>
      <c r="R3246" s="603"/>
      <c r="S3246" s="603"/>
      <c r="T3246" s="604"/>
      <c r="AT3246" s="600" t="s">
        <v>205</v>
      </c>
      <c r="AU3246" s="600" t="s">
        <v>89</v>
      </c>
      <c r="AV3246" s="599" t="s">
        <v>11</v>
      </c>
      <c r="AW3246" s="599" t="s">
        <v>43</v>
      </c>
      <c r="AX3246" s="599" t="s">
        <v>82</v>
      </c>
      <c r="AY3246" s="600" t="s">
        <v>197</v>
      </c>
    </row>
    <row r="3247" spans="2:65" s="606" customFormat="1">
      <c r="B3247" s="605"/>
      <c r="D3247" s="594" t="s">
        <v>205</v>
      </c>
      <c r="E3247" s="607" t="s">
        <v>5</v>
      </c>
      <c r="F3247" s="608" t="s">
        <v>4051</v>
      </c>
      <c r="H3247" s="609">
        <v>11.5</v>
      </c>
      <c r="L3247" s="605"/>
      <c r="M3247" s="610"/>
      <c r="N3247" s="611"/>
      <c r="O3247" s="611"/>
      <c r="P3247" s="611"/>
      <c r="Q3247" s="611"/>
      <c r="R3247" s="611"/>
      <c r="S3247" s="611"/>
      <c r="T3247" s="612"/>
      <c r="AT3247" s="607" t="s">
        <v>205</v>
      </c>
      <c r="AU3247" s="607" t="s">
        <v>89</v>
      </c>
      <c r="AV3247" s="606" t="s">
        <v>89</v>
      </c>
      <c r="AW3247" s="606" t="s">
        <v>43</v>
      </c>
      <c r="AX3247" s="606" t="s">
        <v>82</v>
      </c>
      <c r="AY3247" s="607" t="s">
        <v>197</v>
      </c>
    </row>
    <row r="3248" spans="2:65" s="614" customFormat="1">
      <c r="B3248" s="613"/>
      <c r="D3248" s="594" t="s">
        <v>205</v>
      </c>
      <c r="E3248" s="615" t="s">
        <v>5</v>
      </c>
      <c r="F3248" s="616" t="s">
        <v>210</v>
      </c>
      <c r="H3248" s="617">
        <v>11.5</v>
      </c>
      <c r="L3248" s="613"/>
      <c r="M3248" s="618"/>
      <c r="N3248" s="619"/>
      <c r="O3248" s="619"/>
      <c r="P3248" s="619"/>
      <c r="Q3248" s="619"/>
      <c r="R3248" s="619"/>
      <c r="S3248" s="619"/>
      <c r="T3248" s="620"/>
      <c r="AT3248" s="615" t="s">
        <v>205</v>
      </c>
      <c r="AU3248" s="615" t="s">
        <v>89</v>
      </c>
      <c r="AV3248" s="614" t="s">
        <v>129</v>
      </c>
      <c r="AW3248" s="614" t="s">
        <v>43</v>
      </c>
      <c r="AX3248" s="614" t="s">
        <v>11</v>
      </c>
      <c r="AY3248" s="615" t="s">
        <v>197</v>
      </c>
    </row>
    <row r="3249" spans="2:65" s="492" customFormat="1" ht="16.5" customHeight="1">
      <c r="B3249" s="493"/>
      <c r="C3249" s="572" t="s">
        <v>4052</v>
      </c>
      <c r="D3249" s="572" t="s">
        <v>199</v>
      </c>
      <c r="E3249" s="573" t="s">
        <v>4053</v>
      </c>
      <c r="F3249" s="574" t="s">
        <v>4054</v>
      </c>
      <c r="G3249" s="575" t="s">
        <v>876</v>
      </c>
      <c r="H3249" s="576">
        <v>39.5</v>
      </c>
      <c r="I3249" s="7"/>
      <c r="J3249" s="577">
        <f>ROUND(I3249*H3249,0)</f>
        <v>0</v>
      </c>
      <c r="K3249" s="574" t="s">
        <v>203</v>
      </c>
      <c r="L3249" s="493"/>
      <c r="M3249" s="578" t="s">
        <v>5</v>
      </c>
      <c r="N3249" s="579" t="s">
        <v>53</v>
      </c>
      <c r="O3249" s="494"/>
      <c r="P3249" s="580">
        <f>O3249*H3249</f>
        <v>0</v>
      </c>
      <c r="Q3249" s="580">
        <v>1.3999999999999999E-4</v>
      </c>
      <c r="R3249" s="580">
        <f>Q3249*H3249</f>
        <v>5.5299999999999993E-3</v>
      </c>
      <c r="S3249" s="580">
        <v>0</v>
      </c>
      <c r="T3249" s="581">
        <f>S3249*H3249</f>
        <v>0</v>
      </c>
      <c r="AR3249" s="482" t="s">
        <v>374</v>
      </c>
      <c r="AT3249" s="482" t="s">
        <v>199</v>
      </c>
      <c r="AU3249" s="482" t="s">
        <v>89</v>
      </c>
      <c r="AY3249" s="482" t="s">
        <v>197</v>
      </c>
      <c r="BE3249" s="582">
        <f>IF(N3249="základní",J3249,0)</f>
        <v>0</v>
      </c>
      <c r="BF3249" s="582">
        <f>IF(N3249="snížená",J3249,0)</f>
        <v>0</v>
      </c>
      <c r="BG3249" s="582">
        <f>IF(N3249="zákl. přenesená",J3249,0)</f>
        <v>0</v>
      </c>
      <c r="BH3249" s="582">
        <f>IF(N3249="sníž. přenesená",J3249,0)</f>
        <v>0</v>
      </c>
      <c r="BI3249" s="582">
        <f>IF(N3249="nulová",J3249,0)</f>
        <v>0</v>
      </c>
      <c r="BJ3249" s="482" t="s">
        <v>11</v>
      </c>
      <c r="BK3249" s="582">
        <f>ROUND(I3249*H3249,0)</f>
        <v>0</v>
      </c>
      <c r="BL3249" s="482" t="s">
        <v>374</v>
      </c>
      <c r="BM3249" s="482" t="s">
        <v>4055</v>
      </c>
    </row>
    <row r="3250" spans="2:65" s="599" customFormat="1">
      <c r="B3250" s="598"/>
      <c r="D3250" s="594" t="s">
        <v>205</v>
      </c>
      <c r="E3250" s="600" t="s">
        <v>5</v>
      </c>
      <c r="F3250" s="601" t="s">
        <v>3032</v>
      </c>
      <c r="H3250" s="600" t="s">
        <v>5</v>
      </c>
      <c r="L3250" s="598"/>
      <c r="M3250" s="602"/>
      <c r="N3250" s="603"/>
      <c r="O3250" s="603"/>
      <c r="P3250" s="603"/>
      <c r="Q3250" s="603"/>
      <c r="R3250" s="603"/>
      <c r="S3250" s="603"/>
      <c r="T3250" s="604"/>
      <c r="AT3250" s="600" t="s">
        <v>205</v>
      </c>
      <c r="AU3250" s="600" t="s">
        <v>89</v>
      </c>
      <c r="AV3250" s="599" t="s">
        <v>11</v>
      </c>
      <c r="AW3250" s="599" t="s">
        <v>43</v>
      </c>
      <c r="AX3250" s="599" t="s">
        <v>82</v>
      </c>
      <c r="AY3250" s="600" t="s">
        <v>197</v>
      </c>
    </row>
    <row r="3251" spans="2:65" s="606" customFormat="1">
      <c r="B3251" s="605"/>
      <c r="D3251" s="594" t="s">
        <v>205</v>
      </c>
      <c r="E3251" s="607" t="s">
        <v>5</v>
      </c>
      <c r="F3251" s="608" t="s">
        <v>4041</v>
      </c>
      <c r="H3251" s="609">
        <v>39.5</v>
      </c>
      <c r="L3251" s="605"/>
      <c r="M3251" s="610"/>
      <c r="N3251" s="611"/>
      <c r="O3251" s="611"/>
      <c r="P3251" s="611"/>
      <c r="Q3251" s="611"/>
      <c r="R3251" s="611"/>
      <c r="S3251" s="611"/>
      <c r="T3251" s="612"/>
      <c r="AT3251" s="607" t="s">
        <v>205</v>
      </c>
      <c r="AU3251" s="607" t="s">
        <v>89</v>
      </c>
      <c r="AV3251" s="606" t="s">
        <v>89</v>
      </c>
      <c r="AW3251" s="606" t="s">
        <v>43</v>
      </c>
      <c r="AX3251" s="606" t="s">
        <v>82</v>
      </c>
      <c r="AY3251" s="607" t="s">
        <v>197</v>
      </c>
    </row>
    <row r="3252" spans="2:65" s="614" customFormat="1">
      <c r="B3252" s="613"/>
      <c r="D3252" s="594" t="s">
        <v>205</v>
      </c>
      <c r="E3252" s="615" t="s">
        <v>5</v>
      </c>
      <c r="F3252" s="616" t="s">
        <v>210</v>
      </c>
      <c r="H3252" s="617">
        <v>39.5</v>
      </c>
      <c r="L3252" s="613"/>
      <c r="M3252" s="618"/>
      <c r="N3252" s="619"/>
      <c r="O3252" s="619"/>
      <c r="P3252" s="619"/>
      <c r="Q3252" s="619"/>
      <c r="R3252" s="619"/>
      <c r="S3252" s="619"/>
      <c r="T3252" s="620"/>
      <c r="AT3252" s="615" t="s">
        <v>205</v>
      </c>
      <c r="AU3252" s="615" t="s">
        <v>89</v>
      </c>
      <c r="AV3252" s="614" t="s">
        <v>129</v>
      </c>
      <c r="AW3252" s="614" t="s">
        <v>43</v>
      </c>
      <c r="AX3252" s="614" t="s">
        <v>11</v>
      </c>
      <c r="AY3252" s="615" t="s">
        <v>197</v>
      </c>
    </row>
    <row r="3253" spans="2:65" s="492" customFormat="1" ht="25.5" customHeight="1">
      <c r="B3253" s="493"/>
      <c r="C3253" s="572" t="s">
        <v>4056</v>
      </c>
      <c r="D3253" s="572" t="s">
        <v>199</v>
      </c>
      <c r="E3253" s="573" t="s">
        <v>4057</v>
      </c>
      <c r="F3253" s="574" t="s">
        <v>4058</v>
      </c>
      <c r="G3253" s="575" t="s">
        <v>876</v>
      </c>
      <c r="H3253" s="576">
        <v>133.9</v>
      </c>
      <c r="I3253" s="7"/>
      <c r="J3253" s="577">
        <f>ROUND(I3253*H3253,0)</f>
        <v>0</v>
      </c>
      <c r="K3253" s="574" t="s">
        <v>5</v>
      </c>
      <c r="L3253" s="493"/>
      <c r="M3253" s="578" t="s">
        <v>5</v>
      </c>
      <c r="N3253" s="579" t="s">
        <v>53</v>
      </c>
      <c r="O3253" s="494"/>
      <c r="P3253" s="580">
        <f>O3253*H3253</f>
        <v>0</v>
      </c>
      <c r="Q3253" s="580">
        <v>3.0000000000000001E-3</v>
      </c>
      <c r="R3253" s="580">
        <f>Q3253*H3253</f>
        <v>0.4017</v>
      </c>
      <c r="S3253" s="580">
        <v>0</v>
      </c>
      <c r="T3253" s="581">
        <f>S3253*H3253</f>
        <v>0</v>
      </c>
      <c r="AR3253" s="482" t="s">
        <v>374</v>
      </c>
      <c r="AT3253" s="482" t="s">
        <v>199</v>
      </c>
      <c r="AU3253" s="482" t="s">
        <v>89</v>
      </c>
      <c r="AY3253" s="482" t="s">
        <v>197</v>
      </c>
      <c r="BE3253" s="582">
        <f>IF(N3253="základní",J3253,0)</f>
        <v>0</v>
      </c>
      <c r="BF3253" s="582">
        <f>IF(N3253="snížená",J3253,0)</f>
        <v>0</v>
      </c>
      <c r="BG3253" s="582">
        <f>IF(N3253="zákl. přenesená",J3253,0)</f>
        <v>0</v>
      </c>
      <c r="BH3253" s="582">
        <f>IF(N3253="sníž. přenesená",J3253,0)</f>
        <v>0</v>
      </c>
      <c r="BI3253" s="582">
        <f>IF(N3253="nulová",J3253,0)</f>
        <v>0</v>
      </c>
      <c r="BJ3253" s="482" t="s">
        <v>11</v>
      </c>
      <c r="BK3253" s="582">
        <f>ROUND(I3253*H3253,0)</f>
        <v>0</v>
      </c>
      <c r="BL3253" s="482" t="s">
        <v>374</v>
      </c>
      <c r="BM3253" s="482" t="s">
        <v>4059</v>
      </c>
    </row>
    <row r="3254" spans="2:65" s="599" customFormat="1">
      <c r="B3254" s="598"/>
      <c r="D3254" s="594" t="s">
        <v>205</v>
      </c>
      <c r="E3254" s="600" t="s">
        <v>5</v>
      </c>
      <c r="F3254" s="601" t="s">
        <v>3032</v>
      </c>
      <c r="H3254" s="600" t="s">
        <v>5</v>
      </c>
      <c r="L3254" s="598"/>
      <c r="M3254" s="602"/>
      <c r="N3254" s="603"/>
      <c r="O3254" s="603"/>
      <c r="P3254" s="603"/>
      <c r="Q3254" s="603"/>
      <c r="R3254" s="603"/>
      <c r="S3254" s="603"/>
      <c r="T3254" s="604"/>
      <c r="AT3254" s="600" t="s">
        <v>205</v>
      </c>
      <c r="AU3254" s="600" t="s">
        <v>89</v>
      </c>
      <c r="AV3254" s="599" t="s">
        <v>11</v>
      </c>
      <c r="AW3254" s="599" t="s">
        <v>43</v>
      </c>
      <c r="AX3254" s="599" t="s">
        <v>82</v>
      </c>
      <c r="AY3254" s="600" t="s">
        <v>197</v>
      </c>
    </row>
    <row r="3255" spans="2:65" s="606" customFormat="1">
      <c r="B3255" s="605"/>
      <c r="D3255" s="594" t="s">
        <v>205</v>
      </c>
      <c r="E3255" s="607" t="s">
        <v>5</v>
      </c>
      <c r="F3255" s="608" t="s">
        <v>4060</v>
      </c>
      <c r="H3255" s="609">
        <v>133.9</v>
      </c>
      <c r="L3255" s="605"/>
      <c r="M3255" s="610"/>
      <c r="N3255" s="611"/>
      <c r="O3255" s="611"/>
      <c r="P3255" s="611"/>
      <c r="Q3255" s="611"/>
      <c r="R3255" s="611"/>
      <c r="S3255" s="611"/>
      <c r="T3255" s="612"/>
      <c r="AT3255" s="607" t="s">
        <v>205</v>
      </c>
      <c r="AU3255" s="607" t="s">
        <v>89</v>
      </c>
      <c r="AV3255" s="606" t="s">
        <v>89</v>
      </c>
      <c r="AW3255" s="606" t="s">
        <v>43</v>
      </c>
      <c r="AX3255" s="606" t="s">
        <v>82</v>
      </c>
      <c r="AY3255" s="607" t="s">
        <v>197</v>
      </c>
    </row>
    <row r="3256" spans="2:65" s="614" customFormat="1">
      <c r="B3256" s="613"/>
      <c r="D3256" s="594" t="s">
        <v>205</v>
      </c>
      <c r="E3256" s="615" t="s">
        <v>5</v>
      </c>
      <c r="F3256" s="616" t="s">
        <v>210</v>
      </c>
      <c r="H3256" s="617">
        <v>133.9</v>
      </c>
      <c r="L3256" s="613"/>
      <c r="M3256" s="618"/>
      <c r="N3256" s="619"/>
      <c r="O3256" s="619"/>
      <c r="P3256" s="619"/>
      <c r="Q3256" s="619"/>
      <c r="R3256" s="619"/>
      <c r="S3256" s="619"/>
      <c r="T3256" s="620"/>
      <c r="AT3256" s="615" t="s">
        <v>205</v>
      </c>
      <c r="AU3256" s="615" t="s">
        <v>89</v>
      </c>
      <c r="AV3256" s="614" t="s">
        <v>129</v>
      </c>
      <c r="AW3256" s="614" t="s">
        <v>43</v>
      </c>
      <c r="AX3256" s="614" t="s">
        <v>11</v>
      </c>
      <c r="AY3256" s="615" t="s">
        <v>197</v>
      </c>
    </row>
    <row r="3257" spans="2:65" s="492" customFormat="1" ht="25.5" customHeight="1">
      <c r="B3257" s="493"/>
      <c r="C3257" s="572" t="s">
        <v>4061</v>
      </c>
      <c r="D3257" s="572" t="s">
        <v>199</v>
      </c>
      <c r="E3257" s="573" t="s">
        <v>4062</v>
      </c>
      <c r="F3257" s="574" t="s">
        <v>4063</v>
      </c>
      <c r="G3257" s="575" t="s">
        <v>876</v>
      </c>
      <c r="H3257" s="576">
        <v>39.5</v>
      </c>
      <c r="I3257" s="7"/>
      <c r="J3257" s="577">
        <f>ROUND(I3257*H3257,0)</f>
        <v>0</v>
      </c>
      <c r="K3257" s="574" t="s">
        <v>5</v>
      </c>
      <c r="L3257" s="493"/>
      <c r="M3257" s="578" t="s">
        <v>5</v>
      </c>
      <c r="N3257" s="579" t="s">
        <v>53</v>
      </c>
      <c r="O3257" s="494"/>
      <c r="P3257" s="580">
        <f>O3257*H3257</f>
        <v>0</v>
      </c>
      <c r="Q3257" s="580">
        <v>5.0000000000000001E-3</v>
      </c>
      <c r="R3257" s="580">
        <f>Q3257*H3257</f>
        <v>0.19750000000000001</v>
      </c>
      <c r="S3257" s="580">
        <v>0</v>
      </c>
      <c r="T3257" s="581">
        <f>S3257*H3257</f>
        <v>0</v>
      </c>
      <c r="AR3257" s="482" t="s">
        <v>374</v>
      </c>
      <c r="AT3257" s="482" t="s">
        <v>199</v>
      </c>
      <c r="AU3257" s="482" t="s">
        <v>89</v>
      </c>
      <c r="AY3257" s="482" t="s">
        <v>197</v>
      </c>
      <c r="BE3257" s="582">
        <f>IF(N3257="základní",J3257,0)</f>
        <v>0</v>
      </c>
      <c r="BF3257" s="582">
        <f>IF(N3257="snížená",J3257,0)</f>
        <v>0</v>
      </c>
      <c r="BG3257" s="582">
        <f>IF(N3257="zákl. přenesená",J3257,0)</f>
        <v>0</v>
      </c>
      <c r="BH3257" s="582">
        <f>IF(N3257="sníž. přenesená",J3257,0)</f>
        <v>0</v>
      </c>
      <c r="BI3257" s="582">
        <f>IF(N3257="nulová",J3257,0)</f>
        <v>0</v>
      </c>
      <c r="BJ3257" s="482" t="s">
        <v>11</v>
      </c>
      <c r="BK3257" s="582">
        <f>ROUND(I3257*H3257,0)</f>
        <v>0</v>
      </c>
      <c r="BL3257" s="482" t="s">
        <v>374</v>
      </c>
      <c r="BM3257" s="482" t="s">
        <v>4064</v>
      </c>
    </row>
    <row r="3258" spans="2:65" s="599" customFormat="1">
      <c r="B3258" s="598"/>
      <c r="D3258" s="594" t="s">
        <v>205</v>
      </c>
      <c r="E3258" s="600" t="s">
        <v>5</v>
      </c>
      <c r="F3258" s="601" t="s">
        <v>3032</v>
      </c>
      <c r="H3258" s="600" t="s">
        <v>5</v>
      </c>
      <c r="L3258" s="598"/>
      <c r="M3258" s="602"/>
      <c r="N3258" s="603"/>
      <c r="O3258" s="603"/>
      <c r="P3258" s="603"/>
      <c r="Q3258" s="603"/>
      <c r="R3258" s="603"/>
      <c r="S3258" s="603"/>
      <c r="T3258" s="604"/>
      <c r="AT3258" s="600" t="s">
        <v>205</v>
      </c>
      <c r="AU3258" s="600" t="s">
        <v>89</v>
      </c>
      <c r="AV3258" s="599" t="s">
        <v>11</v>
      </c>
      <c r="AW3258" s="599" t="s">
        <v>43</v>
      </c>
      <c r="AX3258" s="599" t="s">
        <v>82</v>
      </c>
      <c r="AY3258" s="600" t="s">
        <v>197</v>
      </c>
    </row>
    <row r="3259" spans="2:65" s="606" customFormat="1">
      <c r="B3259" s="605"/>
      <c r="D3259" s="594" t="s">
        <v>205</v>
      </c>
      <c r="E3259" s="607" t="s">
        <v>5</v>
      </c>
      <c r="F3259" s="608" t="s">
        <v>4065</v>
      </c>
      <c r="H3259" s="609">
        <v>39.5</v>
      </c>
      <c r="L3259" s="605"/>
      <c r="M3259" s="610"/>
      <c r="N3259" s="611"/>
      <c r="O3259" s="611"/>
      <c r="P3259" s="611"/>
      <c r="Q3259" s="611"/>
      <c r="R3259" s="611"/>
      <c r="S3259" s="611"/>
      <c r="T3259" s="612"/>
      <c r="AT3259" s="607" t="s">
        <v>205</v>
      </c>
      <c r="AU3259" s="607" t="s">
        <v>89</v>
      </c>
      <c r="AV3259" s="606" t="s">
        <v>89</v>
      </c>
      <c r="AW3259" s="606" t="s">
        <v>43</v>
      </c>
      <c r="AX3259" s="606" t="s">
        <v>82</v>
      </c>
      <c r="AY3259" s="607" t="s">
        <v>197</v>
      </c>
    </row>
    <row r="3260" spans="2:65" s="614" customFormat="1">
      <c r="B3260" s="613"/>
      <c r="D3260" s="594" t="s">
        <v>205</v>
      </c>
      <c r="E3260" s="615" t="s">
        <v>5</v>
      </c>
      <c r="F3260" s="616" t="s">
        <v>210</v>
      </c>
      <c r="H3260" s="617">
        <v>39.5</v>
      </c>
      <c r="L3260" s="613"/>
      <c r="M3260" s="618"/>
      <c r="N3260" s="619"/>
      <c r="O3260" s="619"/>
      <c r="P3260" s="619"/>
      <c r="Q3260" s="619"/>
      <c r="R3260" s="619"/>
      <c r="S3260" s="619"/>
      <c r="T3260" s="620"/>
      <c r="AT3260" s="615" t="s">
        <v>205</v>
      </c>
      <c r="AU3260" s="615" t="s">
        <v>89</v>
      </c>
      <c r="AV3260" s="614" t="s">
        <v>129</v>
      </c>
      <c r="AW3260" s="614" t="s">
        <v>43</v>
      </c>
      <c r="AX3260" s="614" t="s">
        <v>11</v>
      </c>
      <c r="AY3260" s="615" t="s">
        <v>197</v>
      </c>
    </row>
    <row r="3261" spans="2:65" s="492" customFormat="1" ht="38.25" customHeight="1">
      <c r="B3261" s="493"/>
      <c r="C3261" s="572" t="s">
        <v>4066</v>
      </c>
      <c r="D3261" s="572" t="s">
        <v>199</v>
      </c>
      <c r="E3261" s="573" t="s">
        <v>4067</v>
      </c>
      <c r="F3261" s="574" t="s">
        <v>4068</v>
      </c>
      <c r="G3261" s="575" t="s">
        <v>202</v>
      </c>
      <c r="H3261" s="576">
        <v>2</v>
      </c>
      <c r="I3261" s="7"/>
      <c r="J3261" s="577">
        <f>ROUND(I3261*H3261,0)</f>
        <v>0</v>
      </c>
      <c r="K3261" s="574" t="s">
        <v>203</v>
      </c>
      <c r="L3261" s="493"/>
      <c r="M3261" s="578" t="s">
        <v>5</v>
      </c>
      <c r="N3261" s="579" t="s">
        <v>53</v>
      </c>
      <c r="O3261" s="494"/>
      <c r="P3261" s="580">
        <f>O3261*H3261</f>
        <v>0</v>
      </c>
      <c r="Q3261" s="580">
        <v>0</v>
      </c>
      <c r="R3261" s="580">
        <f>Q3261*H3261</f>
        <v>0</v>
      </c>
      <c r="S3261" s="580">
        <v>0</v>
      </c>
      <c r="T3261" s="581">
        <f>S3261*H3261</f>
        <v>0</v>
      </c>
      <c r="AR3261" s="482" t="s">
        <v>374</v>
      </c>
      <c r="AT3261" s="482" t="s">
        <v>199</v>
      </c>
      <c r="AU3261" s="482" t="s">
        <v>89</v>
      </c>
      <c r="AY3261" s="482" t="s">
        <v>197</v>
      </c>
      <c r="BE3261" s="582">
        <f>IF(N3261="základní",J3261,0)</f>
        <v>0</v>
      </c>
      <c r="BF3261" s="582">
        <f>IF(N3261="snížená",J3261,0)</f>
        <v>0</v>
      </c>
      <c r="BG3261" s="582">
        <f>IF(N3261="zákl. přenesená",J3261,0)</f>
        <v>0</v>
      </c>
      <c r="BH3261" s="582">
        <f>IF(N3261="sníž. přenesená",J3261,0)</f>
        <v>0</v>
      </c>
      <c r="BI3261" s="582">
        <f>IF(N3261="nulová",J3261,0)</f>
        <v>0</v>
      </c>
      <c r="BJ3261" s="482" t="s">
        <v>11</v>
      </c>
      <c r="BK3261" s="582">
        <f>ROUND(I3261*H3261,0)</f>
        <v>0</v>
      </c>
      <c r="BL3261" s="482" t="s">
        <v>374</v>
      </c>
      <c r="BM3261" s="482" t="s">
        <v>4069</v>
      </c>
    </row>
    <row r="3262" spans="2:65" s="492" customFormat="1" ht="25.5" customHeight="1">
      <c r="B3262" s="493"/>
      <c r="C3262" s="572" t="s">
        <v>4070</v>
      </c>
      <c r="D3262" s="572" t="s">
        <v>199</v>
      </c>
      <c r="E3262" s="573" t="s">
        <v>4071</v>
      </c>
      <c r="F3262" s="574" t="s">
        <v>4072</v>
      </c>
      <c r="G3262" s="575" t="s">
        <v>876</v>
      </c>
      <c r="H3262" s="576">
        <v>8.5</v>
      </c>
      <c r="I3262" s="7"/>
      <c r="J3262" s="577">
        <f>ROUND(I3262*H3262,0)</f>
        <v>0</v>
      </c>
      <c r="K3262" s="574" t="s">
        <v>5</v>
      </c>
      <c r="L3262" s="493"/>
      <c r="M3262" s="578" t="s">
        <v>5</v>
      </c>
      <c r="N3262" s="579" t="s">
        <v>53</v>
      </c>
      <c r="O3262" s="494"/>
      <c r="P3262" s="580">
        <f>O3262*H3262</f>
        <v>0</v>
      </c>
      <c r="Q3262" s="580">
        <v>2.64E-3</v>
      </c>
      <c r="R3262" s="580">
        <f>Q3262*H3262</f>
        <v>2.2440000000000002E-2</v>
      </c>
      <c r="S3262" s="580">
        <v>0</v>
      </c>
      <c r="T3262" s="581">
        <f>S3262*H3262</f>
        <v>0</v>
      </c>
      <c r="AR3262" s="482" t="s">
        <v>374</v>
      </c>
      <c r="AT3262" s="482" t="s">
        <v>199</v>
      </c>
      <c r="AU3262" s="482" t="s">
        <v>89</v>
      </c>
      <c r="AY3262" s="482" t="s">
        <v>197</v>
      </c>
      <c r="BE3262" s="582">
        <f>IF(N3262="základní",J3262,0)</f>
        <v>0</v>
      </c>
      <c r="BF3262" s="582">
        <f>IF(N3262="snížená",J3262,0)</f>
        <v>0</v>
      </c>
      <c r="BG3262" s="582">
        <f>IF(N3262="zákl. přenesená",J3262,0)</f>
        <v>0</v>
      </c>
      <c r="BH3262" s="582">
        <f>IF(N3262="sníž. přenesená",J3262,0)</f>
        <v>0</v>
      </c>
      <c r="BI3262" s="582">
        <f>IF(N3262="nulová",J3262,0)</f>
        <v>0</v>
      </c>
      <c r="BJ3262" s="482" t="s">
        <v>11</v>
      </c>
      <c r="BK3262" s="582">
        <f>ROUND(I3262*H3262,0)</f>
        <v>0</v>
      </c>
      <c r="BL3262" s="482" t="s">
        <v>374</v>
      </c>
      <c r="BM3262" s="482" t="s">
        <v>4073</v>
      </c>
    </row>
    <row r="3263" spans="2:65" s="599" customFormat="1">
      <c r="B3263" s="598"/>
      <c r="D3263" s="594" t="s">
        <v>205</v>
      </c>
      <c r="E3263" s="600" t="s">
        <v>5</v>
      </c>
      <c r="F3263" s="601" t="s">
        <v>3032</v>
      </c>
      <c r="H3263" s="600" t="s">
        <v>5</v>
      </c>
      <c r="L3263" s="598"/>
      <c r="M3263" s="602"/>
      <c r="N3263" s="603"/>
      <c r="O3263" s="603"/>
      <c r="P3263" s="603"/>
      <c r="Q3263" s="603"/>
      <c r="R3263" s="603"/>
      <c r="S3263" s="603"/>
      <c r="T3263" s="604"/>
      <c r="AT3263" s="600" t="s">
        <v>205</v>
      </c>
      <c r="AU3263" s="600" t="s">
        <v>89</v>
      </c>
      <c r="AV3263" s="599" t="s">
        <v>11</v>
      </c>
      <c r="AW3263" s="599" t="s">
        <v>43</v>
      </c>
      <c r="AX3263" s="599" t="s">
        <v>82</v>
      </c>
      <c r="AY3263" s="600" t="s">
        <v>197</v>
      </c>
    </row>
    <row r="3264" spans="2:65" s="606" customFormat="1">
      <c r="B3264" s="605"/>
      <c r="D3264" s="594" t="s">
        <v>205</v>
      </c>
      <c r="E3264" s="607" t="s">
        <v>5</v>
      </c>
      <c r="F3264" s="608" t="s">
        <v>3040</v>
      </c>
      <c r="H3264" s="609">
        <v>8.5</v>
      </c>
      <c r="L3264" s="605"/>
      <c r="M3264" s="610"/>
      <c r="N3264" s="611"/>
      <c r="O3264" s="611"/>
      <c r="P3264" s="611"/>
      <c r="Q3264" s="611"/>
      <c r="R3264" s="611"/>
      <c r="S3264" s="611"/>
      <c r="T3264" s="612"/>
      <c r="AT3264" s="607" t="s">
        <v>205</v>
      </c>
      <c r="AU3264" s="607" t="s">
        <v>89</v>
      </c>
      <c r="AV3264" s="606" t="s">
        <v>89</v>
      </c>
      <c r="AW3264" s="606" t="s">
        <v>43</v>
      </c>
      <c r="AX3264" s="606" t="s">
        <v>82</v>
      </c>
      <c r="AY3264" s="607" t="s">
        <v>197</v>
      </c>
    </row>
    <row r="3265" spans="2:65" s="614" customFormat="1">
      <c r="B3265" s="613"/>
      <c r="D3265" s="594" t="s">
        <v>205</v>
      </c>
      <c r="E3265" s="615" t="s">
        <v>5</v>
      </c>
      <c r="F3265" s="616" t="s">
        <v>210</v>
      </c>
      <c r="H3265" s="617">
        <v>8.5</v>
      </c>
      <c r="L3265" s="613"/>
      <c r="M3265" s="618"/>
      <c r="N3265" s="619"/>
      <c r="O3265" s="619"/>
      <c r="P3265" s="619"/>
      <c r="Q3265" s="619"/>
      <c r="R3265" s="619"/>
      <c r="S3265" s="619"/>
      <c r="T3265" s="620"/>
      <c r="AT3265" s="615" t="s">
        <v>205</v>
      </c>
      <c r="AU3265" s="615" t="s">
        <v>89</v>
      </c>
      <c r="AV3265" s="614" t="s">
        <v>129</v>
      </c>
      <c r="AW3265" s="614" t="s">
        <v>43</v>
      </c>
      <c r="AX3265" s="614" t="s">
        <v>11</v>
      </c>
      <c r="AY3265" s="615" t="s">
        <v>197</v>
      </c>
    </row>
    <row r="3266" spans="2:65" s="492" customFormat="1" ht="25.5" customHeight="1">
      <c r="B3266" s="493"/>
      <c r="C3266" s="572" t="s">
        <v>4074</v>
      </c>
      <c r="D3266" s="572" t="s">
        <v>199</v>
      </c>
      <c r="E3266" s="573" t="s">
        <v>4075</v>
      </c>
      <c r="F3266" s="574" t="s">
        <v>4076</v>
      </c>
      <c r="G3266" s="575" t="s">
        <v>876</v>
      </c>
      <c r="H3266" s="576">
        <v>39.9</v>
      </c>
      <c r="I3266" s="7"/>
      <c r="J3266" s="577">
        <f>ROUND(I3266*H3266,0)</f>
        <v>0</v>
      </c>
      <c r="K3266" s="574" t="s">
        <v>5</v>
      </c>
      <c r="L3266" s="493"/>
      <c r="M3266" s="578" t="s">
        <v>5</v>
      </c>
      <c r="N3266" s="579" t="s">
        <v>53</v>
      </c>
      <c r="O3266" s="494"/>
      <c r="P3266" s="580">
        <f>O3266*H3266</f>
        <v>0</v>
      </c>
      <c r="Q3266" s="580">
        <v>3.15E-3</v>
      </c>
      <c r="R3266" s="580">
        <f>Q3266*H3266</f>
        <v>0.12568499999999999</v>
      </c>
      <c r="S3266" s="580">
        <v>0</v>
      </c>
      <c r="T3266" s="581">
        <f>S3266*H3266</f>
        <v>0</v>
      </c>
      <c r="AR3266" s="482" t="s">
        <v>374</v>
      </c>
      <c r="AT3266" s="482" t="s">
        <v>199</v>
      </c>
      <c r="AU3266" s="482" t="s">
        <v>89</v>
      </c>
      <c r="AY3266" s="482" t="s">
        <v>197</v>
      </c>
      <c r="BE3266" s="582">
        <f>IF(N3266="základní",J3266,0)</f>
        <v>0</v>
      </c>
      <c r="BF3266" s="582">
        <f>IF(N3266="snížená",J3266,0)</f>
        <v>0</v>
      </c>
      <c r="BG3266" s="582">
        <f>IF(N3266="zákl. přenesená",J3266,0)</f>
        <v>0</v>
      </c>
      <c r="BH3266" s="582">
        <f>IF(N3266="sníž. přenesená",J3266,0)</f>
        <v>0</v>
      </c>
      <c r="BI3266" s="582">
        <f>IF(N3266="nulová",J3266,0)</f>
        <v>0</v>
      </c>
      <c r="BJ3266" s="482" t="s">
        <v>11</v>
      </c>
      <c r="BK3266" s="582">
        <f>ROUND(I3266*H3266,0)</f>
        <v>0</v>
      </c>
      <c r="BL3266" s="482" t="s">
        <v>374</v>
      </c>
      <c r="BM3266" s="482" t="s">
        <v>4077</v>
      </c>
    </row>
    <row r="3267" spans="2:65" s="599" customFormat="1">
      <c r="B3267" s="598"/>
      <c r="D3267" s="594" t="s">
        <v>205</v>
      </c>
      <c r="E3267" s="600" t="s">
        <v>5</v>
      </c>
      <c r="F3267" s="601" t="s">
        <v>3032</v>
      </c>
      <c r="H3267" s="600" t="s">
        <v>5</v>
      </c>
      <c r="L3267" s="598"/>
      <c r="M3267" s="602"/>
      <c r="N3267" s="603"/>
      <c r="O3267" s="603"/>
      <c r="P3267" s="603"/>
      <c r="Q3267" s="603"/>
      <c r="R3267" s="603"/>
      <c r="S3267" s="603"/>
      <c r="T3267" s="604"/>
      <c r="AT3267" s="600" t="s">
        <v>205</v>
      </c>
      <c r="AU3267" s="600" t="s">
        <v>89</v>
      </c>
      <c r="AV3267" s="599" t="s">
        <v>11</v>
      </c>
      <c r="AW3267" s="599" t="s">
        <v>43</v>
      </c>
      <c r="AX3267" s="599" t="s">
        <v>82</v>
      </c>
      <c r="AY3267" s="600" t="s">
        <v>197</v>
      </c>
    </row>
    <row r="3268" spans="2:65" s="606" customFormat="1">
      <c r="B3268" s="605"/>
      <c r="D3268" s="594" t="s">
        <v>205</v>
      </c>
      <c r="E3268" s="607" t="s">
        <v>5</v>
      </c>
      <c r="F3268" s="608" t="s">
        <v>3039</v>
      </c>
      <c r="H3268" s="609">
        <v>39.9</v>
      </c>
      <c r="L3268" s="605"/>
      <c r="M3268" s="610"/>
      <c r="N3268" s="611"/>
      <c r="O3268" s="611"/>
      <c r="P3268" s="611"/>
      <c r="Q3268" s="611"/>
      <c r="R3268" s="611"/>
      <c r="S3268" s="611"/>
      <c r="T3268" s="612"/>
      <c r="AT3268" s="607" t="s">
        <v>205</v>
      </c>
      <c r="AU3268" s="607" t="s">
        <v>89</v>
      </c>
      <c r="AV3268" s="606" t="s">
        <v>89</v>
      </c>
      <c r="AW3268" s="606" t="s">
        <v>43</v>
      </c>
      <c r="AX3268" s="606" t="s">
        <v>82</v>
      </c>
      <c r="AY3268" s="607" t="s">
        <v>197</v>
      </c>
    </row>
    <row r="3269" spans="2:65" s="614" customFormat="1">
      <c r="B3269" s="613"/>
      <c r="D3269" s="594" t="s">
        <v>205</v>
      </c>
      <c r="E3269" s="615" t="s">
        <v>5</v>
      </c>
      <c r="F3269" s="616" t="s">
        <v>210</v>
      </c>
      <c r="H3269" s="617">
        <v>39.9</v>
      </c>
      <c r="L3269" s="613"/>
      <c r="M3269" s="618"/>
      <c r="N3269" s="619"/>
      <c r="O3269" s="619"/>
      <c r="P3269" s="619"/>
      <c r="Q3269" s="619"/>
      <c r="R3269" s="619"/>
      <c r="S3269" s="619"/>
      <c r="T3269" s="620"/>
      <c r="AT3269" s="615" t="s">
        <v>205</v>
      </c>
      <c r="AU3269" s="615" t="s">
        <v>89</v>
      </c>
      <c r="AV3269" s="614" t="s">
        <v>129</v>
      </c>
      <c r="AW3269" s="614" t="s">
        <v>43</v>
      </c>
      <c r="AX3269" s="614" t="s">
        <v>11</v>
      </c>
      <c r="AY3269" s="615" t="s">
        <v>197</v>
      </c>
    </row>
    <row r="3270" spans="2:65" s="492" customFormat="1" ht="25.5" customHeight="1">
      <c r="B3270" s="493"/>
      <c r="C3270" s="572" t="s">
        <v>4078</v>
      </c>
      <c r="D3270" s="572" t="s">
        <v>199</v>
      </c>
      <c r="E3270" s="573" t="s">
        <v>4079</v>
      </c>
      <c r="F3270" s="574" t="s">
        <v>4080</v>
      </c>
      <c r="G3270" s="575" t="s">
        <v>876</v>
      </c>
      <c r="H3270" s="576">
        <v>143.5</v>
      </c>
      <c r="I3270" s="7"/>
      <c r="J3270" s="577">
        <f>ROUND(I3270*H3270,0)</f>
        <v>0</v>
      </c>
      <c r="K3270" s="574" t="s">
        <v>5</v>
      </c>
      <c r="L3270" s="493"/>
      <c r="M3270" s="578" t="s">
        <v>5</v>
      </c>
      <c r="N3270" s="579" t="s">
        <v>53</v>
      </c>
      <c r="O3270" s="494"/>
      <c r="P3270" s="580">
        <f>O3270*H3270</f>
        <v>0</v>
      </c>
      <c r="Q3270" s="580">
        <v>3.15E-3</v>
      </c>
      <c r="R3270" s="580">
        <f>Q3270*H3270</f>
        <v>0.45202500000000001</v>
      </c>
      <c r="S3270" s="580">
        <v>0</v>
      </c>
      <c r="T3270" s="581">
        <f>S3270*H3270</f>
        <v>0</v>
      </c>
      <c r="AR3270" s="482" t="s">
        <v>374</v>
      </c>
      <c r="AT3270" s="482" t="s">
        <v>199</v>
      </c>
      <c r="AU3270" s="482" t="s">
        <v>89</v>
      </c>
      <c r="AY3270" s="482" t="s">
        <v>197</v>
      </c>
      <c r="BE3270" s="582">
        <f>IF(N3270="základní",J3270,0)</f>
        <v>0</v>
      </c>
      <c r="BF3270" s="582">
        <f>IF(N3270="snížená",J3270,0)</f>
        <v>0</v>
      </c>
      <c r="BG3270" s="582">
        <f>IF(N3270="zákl. přenesená",J3270,0)</f>
        <v>0</v>
      </c>
      <c r="BH3270" s="582">
        <f>IF(N3270="sníž. přenesená",J3270,0)</f>
        <v>0</v>
      </c>
      <c r="BI3270" s="582">
        <f>IF(N3270="nulová",J3270,0)</f>
        <v>0</v>
      </c>
      <c r="BJ3270" s="482" t="s">
        <v>11</v>
      </c>
      <c r="BK3270" s="582">
        <f>ROUND(I3270*H3270,0)</f>
        <v>0</v>
      </c>
      <c r="BL3270" s="482" t="s">
        <v>374</v>
      </c>
      <c r="BM3270" s="482" t="s">
        <v>4081</v>
      </c>
    </row>
    <row r="3271" spans="2:65" s="599" customFormat="1">
      <c r="B3271" s="598"/>
      <c r="D3271" s="594" t="s">
        <v>205</v>
      </c>
      <c r="E3271" s="600" t="s">
        <v>5</v>
      </c>
      <c r="F3271" s="601" t="s">
        <v>3032</v>
      </c>
      <c r="H3271" s="600" t="s">
        <v>5</v>
      </c>
      <c r="L3271" s="598"/>
      <c r="M3271" s="602"/>
      <c r="N3271" s="603"/>
      <c r="O3271" s="603"/>
      <c r="P3271" s="603"/>
      <c r="Q3271" s="603"/>
      <c r="R3271" s="603"/>
      <c r="S3271" s="603"/>
      <c r="T3271" s="604"/>
      <c r="AT3271" s="600" t="s">
        <v>205</v>
      </c>
      <c r="AU3271" s="600" t="s">
        <v>89</v>
      </c>
      <c r="AV3271" s="599" t="s">
        <v>11</v>
      </c>
      <c r="AW3271" s="599" t="s">
        <v>43</v>
      </c>
      <c r="AX3271" s="599" t="s">
        <v>82</v>
      </c>
      <c r="AY3271" s="600" t="s">
        <v>197</v>
      </c>
    </row>
    <row r="3272" spans="2:65" s="606" customFormat="1">
      <c r="B3272" s="605"/>
      <c r="D3272" s="594" t="s">
        <v>205</v>
      </c>
      <c r="E3272" s="607" t="s">
        <v>5</v>
      </c>
      <c r="F3272" s="608" t="s">
        <v>3038</v>
      </c>
      <c r="H3272" s="609">
        <v>143.5</v>
      </c>
      <c r="L3272" s="605"/>
      <c r="M3272" s="610"/>
      <c r="N3272" s="611"/>
      <c r="O3272" s="611"/>
      <c r="P3272" s="611"/>
      <c r="Q3272" s="611"/>
      <c r="R3272" s="611"/>
      <c r="S3272" s="611"/>
      <c r="T3272" s="612"/>
      <c r="AT3272" s="607" t="s">
        <v>205</v>
      </c>
      <c r="AU3272" s="607" t="s">
        <v>89</v>
      </c>
      <c r="AV3272" s="606" t="s">
        <v>89</v>
      </c>
      <c r="AW3272" s="606" t="s">
        <v>43</v>
      </c>
      <c r="AX3272" s="606" t="s">
        <v>82</v>
      </c>
      <c r="AY3272" s="607" t="s">
        <v>197</v>
      </c>
    </row>
    <row r="3273" spans="2:65" s="614" customFormat="1">
      <c r="B3273" s="613"/>
      <c r="D3273" s="594" t="s">
        <v>205</v>
      </c>
      <c r="E3273" s="615" t="s">
        <v>5</v>
      </c>
      <c r="F3273" s="616" t="s">
        <v>210</v>
      </c>
      <c r="H3273" s="617">
        <v>143.5</v>
      </c>
      <c r="L3273" s="613"/>
      <c r="M3273" s="618"/>
      <c r="N3273" s="619"/>
      <c r="O3273" s="619"/>
      <c r="P3273" s="619"/>
      <c r="Q3273" s="619"/>
      <c r="R3273" s="619"/>
      <c r="S3273" s="619"/>
      <c r="T3273" s="620"/>
      <c r="AT3273" s="615" t="s">
        <v>205</v>
      </c>
      <c r="AU3273" s="615" t="s">
        <v>89</v>
      </c>
      <c r="AV3273" s="614" t="s">
        <v>129</v>
      </c>
      <c r="AW3273" s="614" t="s">
        <v>43</v>
      </c>
      <c r="AX3273" s="614" t="s">
        <v>11</v>
      </c>
      <c r="AY3273" s="615" t="s">
        <v>197</v>
      </c>
    </row>
    <row r="3274" spans="2:65" s="492" customFormat="1" ht="25.5" customHeight="1">
      <c r="B3274" s="493"/>
      <c r="C3274" s="572" t="s">
        <v>4082</v>
      </c>
      <c r="D3274" s="572" t="s">
        <v>199</v>
      </c>
      <c r="E3274" s="573" t="s">
        <v>4083</v>
      </c>
      <c r="F3274" s="574" t="s">
        <v>4084</v>
      </c>
      <c r="G3274" s="575" t="s">
        <v>876</v>
      </c>
      <c r="H3274" s="576">
        <v>105.5</v>
      </c>
      <c r="I3274" s="7"/>
      <c r="J3274" s="577">
        <f>ROUND(I3274*H3274,0)</f>
        <v>0</v>
      </c>
      <c r="K3274" s="574" t="s">
        <v>5</v>
      </c>
      <c r="L3274" s="493"/>
      <c r="M3274" s="578" t="s">
        <v>5</v>
      </c>
      <c r="N3274" s="579" t="s">
        <v>53</v>
      </c>
      <c r="O3274" s="494"/>
      <c r="P3274" s="580">
        <f>O3274*H3274</f>
        <v>0</v>
      </c>
      <c r="Q3274" s="580">
        <v>2.5699999999999998E-3</v>
      </c>
      <c r="R3274" s="580">
        <f>Q3274*H3274</f>
        <v>0.27113499999999996</v>
      </c>
      <c r="S3274" s="580">
        <v>0</v>
      </c>
      <c r="T3274" s="581">
        <f>S3274*H3274</f>
        <v>0</v>
      </c>
      <c r="AR3274" s="482" t="s">
        <v>374</v>
      </c>
      <c r="AT3274" s="482" t="s">
        <v>199</v>
      </c>
      <c r="AU3274" s="482" t="s">
        <v>89</v>
      </c>
      <c r="AY3274" s="482" t="s">
        <v>197</v>
      </c>
      <c r="BE3274" s="582">
        <f>IF(N3274="základní",J3274,0)</f>
        <v>0</v>
      </c>
      <c r="BF3274" s="582">
        <f>IF(N3274="snížená",J3274,0)</f>
        <v>0</v>
      </c>
      <c r="BG3274" s="582">
        <f>IF(N3274="zákl. přenesená",J3274,0)</f>
        <v>0</v>
      </c>
      <c r="BH3274" s="582">
        <f>IF(N3274="sníž. přenesená",J3274,0)</f>
        <v>0</v>
      </c>
      <c r="BI3274" s="582">
        <f>IF(N3274="nulová",J3274,0)</f>
        <v>0</v>
      </c>
      <c r="BJ3274" s="482" t="s">
        <v>11</v>
      </c>
      <c r="BK3274" s="582">
        <f>ROUND(I3274*H3274,0)</f>
        <v>0</v>
      </c>
      <c r="BL3274" s="482" t="s">
        <v>374</v>
      </c>
      <c r="BM3274" s="482" t="s">
        <v>4085</v>
      </c>
    </row>
    <row r="3275" spans="2:65" s="599" customFormat="1">
      <c r="B3275" s="598"/>
      <c r="D3275" s="594" t="s">
        <v>205</v>
      </c>
      <c r="E3275" s="600" t="s">
        <v>5</v>
      </c>
      <c r="F3275" s="601" t="s">
        <v>3032</v>
      </c>
      <c r="H3275" s="600" t="s">
        <v>5</v>
      </c>
      <c r="L3275" s="598"/>
      <c r="M3275" s="602"/>
      <c r="N3275" s="603"/>
      <c r="O3275" s="603"/>
      <c r="P3275" s="603"/>
      <c r="Q3275" s="603"/>
      <c r="R3275" s="603"/>
      <c r="S3275" s="603"/>
      <c r="T3275" s="604"/>
      <c r="AT3275" s="600" t="s">
        <v>205</v>
      </c>
      <c r="AU3275" s="600" t="s">
        <v>89</v>
      </c>
      <c r="AV3275" s="599" t="s">
        <v>11</v>
      </c>
      <c r="AW3275" s="599" t="s">
        <v>43</v>
      </c>
      <c r="AX3275" s="599" t="s">
        <v>82</v>
      </c>
      <c r="AY3275" s="600" t="s">
        <v>197</v>
      </c>
    </row>
    <row r="3276" spans="2:65" s="606" customFormat="1">
      <c r="B3276" s="605"/>
      <c r="D3276" s="594" t="s">
        <v>205</v>
      </c>
      <c r="E3276" s="607" t="s">
        <v>5</v>
      </c>
      <c r="F3276" s="608" t="s">
        <v>3033</v>
      </c>
      <c r="H3276" s="609">
        <v>105.5</v>
      </c>
      <c r="L3276" s="605"/>
      <c r="M3276" s="610"/>
      <c r="N3276" s="611"/>
      <c r="O3276" s="611"/>
      <c r="P3276" s="611"/>
      <c r="Q3276" s="611"/>
      <c r="R3276" s="611"/>
      <c r="S3276" s="611"/>
      <c r="T3276" s="612"/>
      <c r="AT3276" s="607" t="s">
        <v>205</v>
      </c>
      <c r="AU3276" s="607" t="s">
        <v>89</v>
      </c>
      <c r="AV3276" s="606" t="s">
        <v>89</v>
      </c>
      <c r="AW3276" s="606" t="s">
        <v>43</v>
      </c>
      <c r="AX3276" s="606" t="s">
        <v>82</v>
      </c>
      <c r="AY3276" s="607" t="s">
        <v>197</v>
      </c>
    </row>
    <row r="3277" spans="2:65" s="614" customFormat="1">
      <c r="B3277" s="613"/>
      <c r="D3277" s="594" t="s">
        <v>205</v>
      </c>
      <c r="E3277" s="615" t="s">
        <v>5</v>
      </c>
      <c r="F3277" s="616" t="s">
        <v>210</v>
      </c>
      <c r="H3277" s="617">
        <v>105.5</v>
      </c>
      <c r="L3277" s="613"/>
      <c r="M3277" s="618"/>
      <c r="N3277" s="619"/>
      <c r="O3277" s="619"/>
      <c r="P3277" s="619"/>
      <c r="Q3277" s="619"/>
      <c r="R3277" s="619"/>
      <c r="S3277" s="619"/>
      <c r="T3277" s="620"/>
      <c r="AT3277" s="615" t="s">
        <v>205</v>
      </c>
      <c r="AU3277" s="615" t="s">
        <v>89</v>
      </c>
      <c r="AV3277" s="614" t="s">
        <v>129</v>
      </c>
      <c r="AW3277" s="614" t="s">
        <v>43</v>
      </c>
      <c r="AX3277" s="614" t="s">
        <v>11</v>
      </c>
      <c r="AY3277" s="615" t="s">
        <v>197</v>
      </c>
    </row>
    <row r="3278" spans="2:65" s="492" customFormat="1" ht="38.25" customHeight="1">
      <c r="B3278" s="493"/>
      <c r="C3278" s="572" t="s">
        <v>4086</v>
      </c>
      <c r="D3278" s="572" t="s">
        <v>199</v>
      </c>
      <c r="E3278" s="573" t="s">
        <v>4087</v>
      </c>
      <c r="F3278" s="574" t="s">
        <v>4088</v>
      </c>
      <c r="G3278" s="575" t="s">
        <v>202</v>
      </c>
      <c r="H3278" s="576">
        <v>4</v>
      </c>
      <c r="I3278" s="7"/>
      <c r="J3278" s="577">
        <f>ROUND(I3278*H3278,0)</f>
        <v>0</v>
      </c>
      <c r="K3278" s="574" t="s">
        <v>203</v>
      </c>
      <c r="L3278" s="493"/>
      <c r="M3278" s="578" t="s">
        <v>5</v>
      </c>
      <c r="N3278" s="579" t="s">
        <v>53</v>
      </c>
      <c r="O3278" s="494"/>
      <c r="P3278" s="580">
        <f>O3278*H3278</f>
        <v>0</v>
      </c>
      <c r="Q3278" s="580">
        <v>0</v>
      </c>
      <c r="R3278" s="580">
        <f>Q3278*H3278</f>
        <v>0</v>
      </c>
      <c r="S3278" s="580">
        <v>0</v>
      </c>
      <c r="T3278" s="581">
        <f>S3278*H3278</f>
        <v>0</v>
      </c>
      <c r="AR3278" s="482" t="s">
        <v>374</v>
      </c>
      <c r="AT3278" s="482" t="s">
        <v>199</v>
      </c>
      <c r="AU3278" s="482" t="s">
        <v>89</v>
      </c>
      <c r="AY3278" s="482" t="s">
        <v>197</v>
      </c>
      <c r="BE3278" s="582">
        <f>IF(N3278="základní",J3278,0)</f>
        <v>0</v>
      </c>
      <c r="BF3278" s="582">
        <f>IF(N3278="snížená",J3278,0)</f>
        <v>0</v>
      </c>
      <c r="BG3278" s="582">
        <f>IF(N3278="zákl. přenesená",J3278,0)</f>
        <v>0</v>
      </c>
      <c r="BH3278" s="582">
        <f>IF(N3278="sníž. přenesená",J3278,0)</f>
        <v>0</v>
      </c>
      <c r="BI3278" s="582">
        <f>IF(N3278="nulová",J3278,0)</f>
        <v>0</v>
      </c>
      <c r="BJ3278" s="482" t="s">
        <v>11</v>
      </c>
      <c r="BK3278" s="582">
        <f>ROUND(I3278*H3278,0)</f>
        <v>0</v>
      </c>
      <c r="BL3278" s="482" t="s">
        <v>374</v>
      </c>
      <c r="BM3278" s="482" t="s">
        <v>4089</v>
      </c>
    </row>
    <row r="3279" spans="2:65" s="492" customFormat="1" ht="25.5" customHeight="1">
      <c r="B3279" s="493"/>
      <c r="C3279" s="572" t="s">
        <v>4090</v>
      </c>
      <c r="D3279" s="572" t="s">
        <v>199</v>
      </c>
      <c r="E3279" s="573" t="s">
        <v>4091</v>
      </c>
      <c r="F3279" s="574" t="s">
        <v>4092</v>
      </c>
      <c r="G3279" s="575" t="s">
        <v>290</v>
      </c>
      <c r="H3279" s="576">
        <v>2.1</v>
      </c>
      <c r="I3279" s="7"/>
      <c r="J3279" s="577">
        <f>ROUND(I3279*H3279,0)</f>
        <v>0</v>
      </c>
      <c r="K3279" s="574" t="s">
        <v>203</v>
      </c>
      <c r="L3279" s="493"/>
      <c r="M3279" s="578" t="s">
        <v>5</v>
      </c>
      <c r="N3279" s="579" t="s">
        <v>53</v>
      </c>
      <c r="O3279" s="494"/>
      <c r="P3279" s="580">
        <f>O3279*H3279</f>
        <v>0</v>
      </c>
      <c r="Q3279" s="580">
        <v>5.8399999999999997E-3</v>
      </c>
      <c r="R3279" s="580">
        <f>Q3279*H3279</f>
        <v>1.2264000000000001E-2</v>
      </c>
      <c r="S3279" s="580">
        <v>0</v>
      </c>
      <c r="T3279" s="581">
        <f>S3279*H3279</f>
        <v>0</v>
      </c>
      <c r="AR3279" s="482" t="s">
        <v>374</v>
      </c>
      <c r="AT3279" s="482" t="s">
        <v>199</v>
      </c>
      <c r="AU3279" s="482" t="s">
        <v>89</v>
      </c>
      <c r="AY3279" s="482" t="s">
        <v>197</v>
      </c>
      <c r="BE3279" s="582">
        <f>IF(N3279="základní",J3279,0)</f>
        <v>0</v>
      </c>
      <c r="BF3279" s="582">
        <f>IF(N3279="snížená",J3279,0)</f>
        <v>0</v>
      </c>
      <c r="BG3279" s="582">
        <f>IF(N3279="zákl. přenesená",J3279,0)</f>
        <v>0</v>
      </c>
      <c r="BH3279" s="582">
        <f>IF(N3279="sníž. přenesená",J3279,0)</f>
        <v>0</v>
      </c>
      <c r="BI3279" s="582">
        <f>IF(N3279="nulová",J3279,0)</f>
        <v>0</v>
      </c>
      <c r="BJ3279" s="482" t="s">
        <v>11</v>
      </c>
      <c r="BK3279" s="582">
        <f>ROUND(I3279*H3279,0)</f>
        <v>0</v>
      </c>
      <c r="BL3279" s="482" t="s">
        <v>374</v>
      </c>
      <c r="BM3279" s="482" t="s">
        <v>4093</v>
      </c>
    </row>
    <row r="3280" spans="2:65" s="599" customFormat="1">
      <c r="B3280" s="598"/>
      <c r="D3280" s="594" t="s">
        <v>205</v>
      </c>
      <c r="E3280" s="600" t="s">
        <v>5</v>
      </c>
      <c r="F3280" s="601" t="s">
        <v>3032</v>
      </c>
      <c r="H3280" s="600" t="s">
        <v>5</v>
      </c>
      <c r="L3280" s="598"/>
      <c r="M3280" s="602"/>
      <c r="N3280" s="603"/>
      <c r="O3280" s="603"/>
      <c r="P3280" s="603"/>
      <c r="Q3280" s="603"/>
      <c r="R3280" s="603"/>
      <c r="S3280" s="603"/>
      <c r="T3280" s="604"/>
      <c r="AT3280" s="600" t="s">
        <v>205</v>
      </c>
      <c r="AU3280" s="600" t="s">
        <v>89</v>
      </c>
      <c r="AV3280" s="599" t="s">
        <v>11</v>
      </c>
      <c r="AW3280" s="599" t="s">
        <v>43</v>
      </c>
      <c r="AX3280" s="599" t="s">
        <v>82</v>
      </c>
      <c r="AY3280" s="600" t="s">
        <v>197</v>
      </c>
    </row>
    <row r="3281" spans="2:65" s="606" customFormat="1">
      <c r="B3281" s="605"/>
      <c r="D3281" s="594" t="s">
        <v>205</v>
      </c>
      <c r="E3281" s="607" t="s">
        <v>5</v>
      </c>
      <c r="F3281" s="608" t="s">
        <v>4094</v>
      </c>
      <c r="H3281" s="609">
        <v>2.1</v>
      </c>
      <c r="L3281" s="605"/>
      <c r="M3281" s="610"/>
      <c r="N3281" s="611"/>
      <c r="O3281" s="611"/>
      <c r="P3281" s="611"/>
      <c r="Q3281" s="611"/>
      <c r="R3281" s="611"/>
      <c r="S3281" s="611"/>
      <c r="T3281" s="612"/>
      <c r="AT3281" s="607" t="s">
        <v>205</v>
      </c>
      <c r="AU3281" s="607" t="s">
        <v>89</v>
      </c>
      <c r="AV3281" s="606" t="s">
        <v>89</v>
      </c>
      <c r="AW3281" s="606" t="s">
        <v>43</v>
      </c>
      <c r="AX3281" s="606" t="s">
        <v>82</v>
      </c>
      <c r="AY3281" s="607" t="s">
        <v>197</v>
      </c>
    </row>
    <row r="3282" spans="2:65" s="614" customFormat="1">
      <c r="B3282" s="613"/>
      <c r="D3282" s="594" t="s">
        <v>205</v>
      </c>
      <c r="E3282" s="615" t="s">
        <v>5</v>
      </c>
      <c r="F3282" s="616" t="s">
        <v>210</v>
      </c>
      <c r="H3282" s="617">
        <v>2.1</v>
      </c>
      <c r="L3282" s="613"/>
      <c r="M3282" s="618"/>
      <c r="N3282" s="619"/>
      <c r="O3282" s="619"/>
      <c r="P3282" s="619"/>
      <c r="Q3282" s="619"/>
      <c r="R3282" s="619"/>
      <c r="S3282" s="619"/>
      <c r="T3282" s="620"/>
      <c r="AT3282" s="615" t="s">
        <v>205</v>
      </c>
      <c r="AU3282" s="615" t="s">
        <v>89</v>
      </c>
      <c r="AV3282" s="614" t="s">
        <v>129</v>
      </c>
      <c r="AW3282" s="614" t="s">
        <v>43</v>
      </c>
      <c r="AX3282" s="614" t="s">
        <v>11</v>
      </c>
      <c r="AY3282" s="615" t="s">
        <v>197</v>
      </c>
    </row>
    <row r="3283" spans="2:65" s="492" customFormat="1" ht="38.25" customHeight="1">
      <c r="B3283" s="493"/>
      <c r="C3283" s="572" t="s">
        <v>4095</v>
      </c>
      <c r="D3283" s="572" t="s">
        <v>199</v>
      </c>
      <c r="E3283" s="573" t="s">
        <v>4096</v>
      </c>
      <c r="F3283" s="574" t="s">
        <v>4097</v>
      </c>
      <c r="G3283" s="575" t="s">
        <v>271</v>
      </c>
      <c r="H3283" s="576">
        <v>1.806</v>
      </c>
      <c r="I3283" s="7"/>
      <c r="J3283" s="577">
        <f>ROUND(I3283*H3283,0)</f>
        <v>0</v>
      </c>
      <c r="K3283" s="574" t="s">
        <v>203</v>
      </c>
      <c r="L3283" s="493"/>
      <c r="M3283" s="578" t="s">
        <v>5</v>
      </c>
      <c r="N3283" s="579" t="s">
        <v>53</v>
      </c>
      <c r="O3283" s="494"/>
      <c r="P3283" s="580">
        <f>O3283*H3283</f>
        <v>0</v>
      </c>
      <c r="Q3283" s="580">
        <v>0</v>
      </c>
      <c r="R3283" s="580">
        <f>Q3283*H3283</f>
        <v>0</v>
      </c>
      <c r="S3283" s="580">
        <v>0</v>
      </c>
      <c r="T3283" s="581">
        <f>S3283*H3283</f>
        <v>0</v>
      </c>
      <c r="AR3283" s="482" t="s">
        <v>374</v>
      </c>
      <c r="AT3283" s="482" t="s">
        <v>199</v>
      </c>
      <c r="AU3283" s="482" t="s">
        <v>89</v>
      </c>
      <c r="AY3283" s="482" t="s">
        <v>197</v>
      </c>
      <c r="BE3283" s="582">
        <f>IF(N3283="základní",J3283,0)</f>
        <v>0</v>
      </c>
      <c r="BF3283" s="582">
        <f>IF(N3283="snížená",J3283,0)</f>
        <v>0</v>
      </c>
      <c r="BG3283" s="582">
        <f>IF(N3283="zákl. přenesená",J3283,0)</f>
        <v>0</v>
      </c>
      <c r="BH3283" s="582">
        <f>IF(N3283="sníž. přenesená",J3283,0)</f>
        <v>0</v>
      </c>
      <c r="BI3283" s="582">
        <f>IF(N3283="nulová",J3283,0)</f>
        <v>0</v>
      </c>
      <c r="BJ3283" s="482" t="s">
        <v>11</v>
      </c>
      <c r="BK3283" s="582">
        <f>ROUND(I3283*H3283,0)</f>
        <v>0</v>
      </c>
      <c r="BL3283" s="482" t="s">
        <v>374</v>
      </c>
      <c r="BM3283" s="482" t="s">
        <v>4098</v>
      </c>
    </row>
    <row r="3284" spans="2:65" s="560" customFormat="1" ht="29.85" customHeight="1">
      <c r="B3284" s="559"/>
      <c r="D3284" s="561" t="s">
        <v>81</v>
      </c>
      <c r="E3284" s="570" t="s">
        <v>4099</v>
      </c>
      <c r="F3284" s="570" t="s">
        <v>4100</v>
      </c>
      <c r="J3284" s="571">
        <f>BK3284</f>
        <v>0</v>
      </c>
      <c r="L3284" s="559"/>
      <c r="M3284" s="564"/>
      <c r="N3284" s="565"/>
      <c r="O3284" s="565"/>
      <c r="P3284" s="566">
        <f>SUM(P3285:P3485)</f>
        <v>0</v>
      </c>
      <c r="Q3284" s="565"/>
      <c r="R3284" s="566">
        <f>SUM(R3285:R3485)</f>
        <v>16.486878499999996</v>
      </c>
      <c r="S3284" s="565"/>
      <c r="T3284" s="567">
        <f>SUM(T3285:T3485)</f>
        <v>0</v>
      </c>
      <c r="AR3284" s="561" t="s">
        <v>89</v>
      </c>
      <c r="AT3284" s="568" t="s">
        <v>81</v>
      </c>
      <c r="AU3284" s="568" t="s">
        <v>11</v>
      </c>
      <c r="AY3284" s="561" t="s">
        <v>197</v>
      </c>
      <c r="BK3284" s="569">
        <f>SUM(BK3285:BK3485)</f>
        <v>0</v>
      </c>
    </row>
    <row r="3285" spans="2:65" s="492" customFormat="1" ht="25.5" customHeight="1">
      <c r="B3285" s="493"/>
      <c r="C3285" s="572" t="s">
        <v>4101</v>
      </c>
      <c r="D3285" s="572" t="s">
        <v>199</v>
      </c>
      <c r="E3285" s="573" t="s">
        <v>4102</v>
      </c>
      <c r="F3285" s="574" t="s">
        <v>4103</v>
      </c>
      <c r="G3285" s="575" t="s">
        <v>290</v>
      </c>
      <c r="H3285" s="576">
        <v>5.5</v>
      </c>
      <c r="I3285" s="7"/>
      <c r="J3285" s="577">
        <f>ROUND(I3285*H3285,0)</f>
        <v>0</v>
      </c>
      <c r="K3285" s="574" t="s">
        <v>203</v>
      </c>
      <c r="L3285" s="493"/>
      <c r="M3285" s="578" t="s">
        <v>5</v>
      </c>
      <c r="N3285" s="579" t="s">
        <v>53</v>
      </c>
      <c r="O3285" s="494"/>
      <c r="P3285" s="580">
        <f>O3285*H3285</f>
        <v>0</v>
      </c>
      <c r="Q3285" s="580">
        <v>2.5000000000000001E-4</v>
      </c>
      <c r="R3285" s="580">
        <f>Q3285*H3285</f>
        <v>1.3749999999999999E-3</v>
      </c>
      <c r="S3285" s="580">
        <v>0</v>
      </c>
      <c r="T3285" s="581">
        <f>S3285*H3285</f>
        <v>0</v>
      </c>
      <c r="AR3285" s="482" t="s">
        <v>374</v>
      </c>
      <c r="AT3285" s="482" t="s">
        <v>199</v>
      </c>
      <c r="AU3285" s="482" t="s">
        <v>89</v>
      </c>
      <c r="AY3285" s="482" t="s">
        <v>197</v>
      </c>
      <c r="BE3285" s="582">
        <f>IF(N3285="základní",J3285,0)</f>
        <v>0</v>
      </c>
      <c r="BF3285" s="582">
        <f>IF(N3285="snížená",J3285,0)</f>
        <v>0</v>
      </c>
      <c r="BG3285" s="582">
        <f>IF(N3285="zákl. přenesená",J3285,0)</f>
        <v>0</v>
      </c>
      <c r="BH3285" s="582">
        <f>IF(N3285="sníž. přenesená",J3285,0)</f>
        <v>0</v>
      </c>
      <c r="BI3285" s="582">
        <f>IF(N3285="nulová",J3285,0)</f>
        <v>0</v>
      </c>
      <c r="BJ3285" s="482" t="s">
        <v>11</v>
      </c>
      <c r="BK3285" s="582">
        <f>ROUND(I3285*H3285,0)</f>
        <v>0</v>
      </c>
      <c r="BL3285" s="482" t="s">
        <v>374</v>
      </c>
      <c r="BM3285" s="482" t="s">
        <v>4104</v>
      </c>
    </row>
    <row r="3286" spans="2:65" s="599" customFormat="1">
      <c r="B3286" s="598"/>
      <c r="D3286" s="594" t="s">
        <v>205</v>
      </c>
      <c r="E3286" s="600" t="s">
        <v>5</v>
      </c>
      <c r="F3286" s="601" t="s">
        <v>2742</v>
      </c>
      <c r="H3286" s="600" t="s">
        <v>5</v>
      </c>
      <c r="L3286" s="598"/>
      <c r="M3286" s="602"/>
      <c r="N3286" s="603"/>
      <c r="O3286" s="603"/>
      <c r="P3286" s="603"/>
      <c r="Q3286" s="603"/>
      <c r="R3286" s="603"/>
      <c r="S3286" s="603"/>
      <c r="T3286" s="604"/>
      <c r="AT3286" s="600" t="s">
        <v>205</v>
      </c>
      <c r="AU3286" s="600" t="s">
        <v>89</v>
      </c>
      <c r="AV3286" s="599" t="s">
        <v>11</v>
      </c>
      <c r="AW3286" s="599" t="s">
        <v>43</v>
      </c>
      <c r="AX3286" s="599" t="s">
        <v>82</v>
      </c>
      <c r="AY3286" s="600" t="s">
        <v>197</v>
      </c>
    </row>
    <row r="3287" spans="2:65" s="606" customFormat="1">
      <c r="B3287" s="605"/>
      <c r="D3287" s="594" t="s">
        <v>205</v>
      </c>
      <c r="E3287" s="607" t="s">
        <v>5</v>
      </c>
      <c r="F3287" s="608" t="s">
        <v>2842</v>
      </c>
      <c r="H3287" s="609">
        <v>2.5</v>
      </c>
      <c r="L3287" s="605"/>
      <c r="M3287" s="610"/>
      <c r="N3287" s="611"/>
      <c r="O3287" s="611"/>
      <c r="P3287" s="611"/>
      <c r="Q3287" s="611"/>
      <c r="R3287" s="611"/>
      <c r="S3287" s="611"/>
      <c r="T3287" s="612"/>
      <c r="AT3287" s="607" t="s">
        <v>205</v>
      </c>
      <c r="AU3287" s="607" t="s">
        <v>89</v>
      </c>
      <c r="AV3287" s="606" t="s">
        <v>89</v>
      </c>
      <c r="AW3287" s="606" t="s">
        <v>43</v>
      </c>
      <c r="AX3287" s="606" t="s">
        <v>82</v>
      </c>
      <c r="AY3287" s="607" t="s">
        <v>197</v>
      </c>
    </row>
    <row r="3288" spans="2:65" s="606" customFormat="1">
      <c r="B3288" s="605"/>
      <c r="D3288" s="594" t="s">
        <v>205</v>
      </c>
      <c r="E3288" s="607" t="s">
        <v>5</v>
      </c>
      <c r="F3288" s="608" t="s">
        <v>2848</v>
      </c>
      <c r="H3288" s="609">
        <v>3</v>
      </c>
      <c r="L3288" s="605"/>
      <c r="M3288" s="610"/>
      <c r="N3288" s="611"/>
      <c r="O3288" s="611"/>
      <c r="P3288" s="611"/>
      <c r="Q3288" s="611"/>
      <c r="R3288" s="611"/>
      <c r="S3288" s="611"/>
      <c r="T3288" s="612"/>
      <c r="AT3288" s="607" t="s">
        <v>205</v>
      </c>
      <c r="AU3288" s="607" t="s">
        <v>89</v>
      </c>
      <c r="AV3288" s="606" t="s">
        <v>89</v>
      </c>
      <c r="AW3288" s="606" t="s">
        <v>43</v>
      </c>
      <c r="AX3288" s="606" t="s">
        <v>82</v>
      </c>
      <c r="AY3288" s="607" t="s">
        <v>197</v>
      </c>
    </row>
    <row r="3289" spans="2:65" s="614" customFormat="1">
      <c r="B3289" s="613"/>
      <c r="D3289" s="594" t="s">
        <v>205</v>
      </c>
      <c r="E3289" s="615" t="s">
        <v>5</v>
      </c>
      <c r="F3289" s="616" t="s">
        <v>210</v>
      </c>
      <c r="H3289" s="617">
        <v>5.5</v>
      </c>
      <c r="L3289" s="613"/>
      <c r="M3289" s="618"/>
      <c r="N3289" s="619"/>
      <c r="O3289" s="619"/>
      <c r="P3289" s="619"/>
      <c r="Q3289" s="619"/>
      <c r="R3289" s="619"/>
      <c r="S3289" s="619"/>
      <c r="T3289" s="620"/>
      <c r="AT3289" s="615" t="s">
        <v>205</v>
      </c>
      <c r="AU3289" s="615" t="s">
        <v>89</v>
      </c>
      <c r="AV3289" s="614" t="s">
        <v>129</v>
      </c>
      <c r="AW3289" s="614" t="s">
        <v>43</v>
      </c>
      <c r="AX3289" s="614" t="s">
        <v>11</v>
      </c>
      <c r="AY3289" s="615" t="s">
        <v>197</v>
      </c>
    </row>
    <row r="3290" spans="2:65" s="492" customFormat="1" ht="25.5" customHeight="1">
      <c r="B3290" s="493"/>
      <c r="C3290" s="572" t="s">
        <v>4105</v>
      </c>
      <c r="D3290" s="572" t="s">
        <v>199</v>
      </c>
      <c r="E3290" s="573" t="s">
        <v>4106</v>
      </c>
      <c r="F3290" s="574" t="s">
        <v>4107</v>
      </c>
      <c r="G3290" s="575" t="s">
        <v>290</v>
      </c>
      <c r="H3290" s="576">
        <v>263.23399999999998</v>
      </c>
      <c r="I3290" s="7"/>
      <c r="J3290" s="577">
        <f>ROUND(I3290*H3290,0)</f>
        <v>0</v>
      </c>
      <c r="K3290" s="574" t="s">
        <v>203</v>
      </c>
      <c r="L3290" s="493"/>
      <c r="M3290" s="578" t="s">
        <v>5</v>
      </c>
      <c r="N3290" s="579" t="s">
        <v>53</v>
      </c>
      <c r="O3290" s="494"/>
      <c r="P3290" s="580">
        <f>O3290*H3290</f>
        <v>0</v>
      </c>
      <c r="Q3290" s="580">
        <v>2.5000000000000001E-4</v>
      </c>
      <c r="R3290" s="580">
        <f>Q3290*H3290</f>
        <v>6.5808499999999992E-2</v>
      </c>
      <c r="S3290" s="580">
        <v>0</v>
      </c>
      <c r="T3290" s="581">
        <f>S3290*H3290</f>
        <v>0</v>
      </c>
      <c r="AR3290" s="482" t="s">
        <v>374</v>
      </c>
      <c r="AT3290" s="482" t="s">
        <v>199</v>
      </c>
      <c r="AU3290" s="482" t="s">
        <v>89</v>
      </c>
      <c r="AY3290" s="482" t="s">
        <v>197</v>
      </c>
      <c r="BE3290" s="582">
        <f>IF(N3290="základní",J3290,0)</f>
        <v>0</v>
      </c>
      <c r="BF3290" s="582">
        <f>IF(N3290="snížená",J3290,0)</f>
        <v>0</v>
      </c>
      <c r="BG3290" s="582">
        <f>IF(N3290="zákl. přenesená",J3290,0)</f>
        <v>0</v>
      </c>
      <c r="BH3290" s="582">
        <f>IF(N3290="sníž. přenesená",J3290,0)</f>
        <v>0</v>
      </c>
      <c r="BI3290" s="582">
        <f>IF(N3290="nulová",J3290,0)</f>
        <v>0</v>
      </c>
      <c r="BJ3290" s="482" t="s">
        <v>11</v>
      </c>
      <c r="BK3290" s="582">
        <f>ROUND(I3290*H3290,0)</f>
        <v>0</v>
      </c>
      <c r="BL3290" s="482" t="s">
        <v>374</v>
      </c>
      <c r="BM3290" s="482" t="s">
        <v>4108</v>
      </c>
    </row>
    <row r="3291" spans="2:65" s="599" customFormat="1">
      <c r="B3291" s="598"/>
      <c r="D3291" s="594" t="s">
        <v>205</v>
      </c>
      <c r="E3291" s="600" t="s">
        <v>5</v>
      </c>
      <c r="F3291" s="601" t="s">
        <v>2742</v>
      </c>
      <c r="H3291" s="600" t="s">
        <v>5</v>
      </c>
      <c r="L3291" s="598"/>
      <c r="M3291" s="602"/>
      <c r="N3291" s="603"/>
      <c r="O3291" s="603"/>
      <c r="P3291" s="603"/>
      <c r="Q3291" s="603"/>
      <c r="R3291" s="603"/>
      <c r="S3291" s="603"/>
      <c r="T3291" s="604"/>
      <c r="AT3291" s="600" t="s">
        <v>205</v>
      </c>
      <c r="AU3291" s="600" t="s">
        <v>89</v>
      </c>
      <c r="AV3291" s="599" t="s">
        <v>11</v>
      </c>
      <c r="AW3291" s="599" t="s">
        <v>43</v>
      </c>
      <c r="AX3291" s="599" t="s">
        <v>82</v>
      </c>
      <c r="AY3291" s="600" t="s">
        <v>197</v>
      </c>
    </row>
    <row r="3292" spans="2:65" s="606" customFormat="1">
      <c r="B3292" s="605"/>
      <c r="D3292" s="594" t="s">
        <v>205</v>
      </c>
      <c r="E3292" s="607" t="s">
        <v>5</v>
      </c>
      <c r="F3292" s="608" t="s">
        <v>2828</v>
      </c>
      <c r="H3292" s="609">
        <v>143.1</v>
      </c>
      <c r="L3292" s="605"/>
      <c r="M3292" s="610"/>
      <c r="N3292" s="611"/>
      <c r="O3292" s="611"/>
      <c r="P3292" s="611"/>
      <c r="Q3292" s="611"/>
      <c r="R3292" s="611"/>
      <c r="S3292" s="611"/>
      <c r="T3292" s="612"/>
      <c r="AT3292" s="607" t="s">
        <v>205</v>
      </c>
      <c r="AU3292" s="607" t="s">
        <v>89</v>
      </c>
      <c r="AV3292" s="606" t="s">
        <v>89</v>
      </c>
      <c r="AW3292" s="606" t="s">
        <v>43</v>
      </c>
      <c r="AX3292" s="606" t="s">
        <v>82</v>
      </c>
      <c r="AY3292" s="607" t="s">
        <v>197</v>
      </c>
    </row>
    <row r="3293" spans="2:65" s="606" customFormat="1">
      <c r="B3293" s="605"/>
      <c r="D3293" s="594" t="s">
        <v>205</v>
      </c>
      <c r="E3293" s="607" t="s">
        <v>5</v>
      </c>
      <c r="F3293" s="608" t="s">
        <v>2829</v>
      </c>
      <c r="H3293" s="609">
        <v>37.44</v>
      </c>
      <c r="L3293" s="605"/>
      <c r="M3293" s="610"/>
      <c r="N3293" s="611"/>
      <c r="O3293" s="611"/>
      <c r="P3293" s="611"/>
      <c r="Q3293" s="611"/>
      <c r="R3293" s="611"/>
      <c r="S3293" s="611"/>
      <c r="T3293" s="612"/>
      <c r="AT3293" s="607" t="s">
        <v>205</v>
      </c>
      <c r="AU3293" s="607" t="s">
        <v>89</v>
      </c>
      <c r="AV3293" s="606" t="s">
        <v>89</v>
      </c>
      <c r="AW3293" s="606" t="s">
        <v>43</v>
      </c>
      <c r="AX3293" s="606" t="s">
        <v>82</v>
      </c>
      <c r="AY3293" s="607" t="s">
        <v>197</v>
      </c>
    </row>
    <row r="3294" spans="2:65" s="606" customFormat="1">
      <c r="B3294" s="605"/>
      <c r="D3294" s="594" t="s">
        <v>205</v>
      </c>
      <c r="E3294" s="607" t="s">
        <v>5</v>
      </c>
      <c r="F3294" s="608" t="s">
        <v>2830</v>
      </c>
      <c r="H3294" s="609">
        <v>34.4</v>
      </c>
      <c r="L3294" s="605"/>
      <c r="M3294" s="610"/>
      <c r="N3294" s="611"/>
      <c r="O3294" s="611"/>
      <c r="P3294" s="611"/>
      <c r="Q3294" s="611"/>
      <c r="R3294" s="611"/>
      <c r="S3294" s="611"/>
      <c r="T3294" s="612"/>
      <c r="AT3294" s="607" t="s">
        <v>205</v>
      </c>
      <c r="AU3294" s="607" t="s">
        <v>89</v>
      </c>
      <c r="AV3294" s="606" t="s">
        <v>89</v>
      </c>
      <c r="AW3294" s="606" t="s">
        <v>43</v>
      </c>
      <c r="AX3294" s="606" t="s">
        <v>82</v>
      </c>
      <c r="AY3294" s="607" t="s">
        <v>197</v>
      </c>
    </row>
    <row r="3295" spans="2:65" s="606" customFormat="1">
      <c r="B3295" s="605"/>
      <c r="D3295" s="594" t="s">
        <v>205</v>
      </c>
      <c r="E3295" s="607" t="s">
        <v>5</v>
      </c>
      <c r="F3295" s="608" t="s">
        <v>2833</v>
      </c>
      <c r="H3295" s="609">
        <v>7.2</v>
      </c>
      <c r="L3295" s="605"/>
      <c r="M3295" s="610"/>
      <c r="N3295" s="611"/>
      <c r="O3295" s="611"/>
      <c r="P3295" s="611"/>
      <c r="Q3295" s="611"/>
      <c r="R3295" s="611"/>
      <c r="S3295" s="611"/>
      <c r="T3295" s="612"/>
      <c r="AT3295" s="607" t="s">
        <v>205</v>
      </c>
      <c r="AU3295" s="607" t="s">
        <v>89</v>
      </c>
      <c r="AV3295" s="606" t="s">
        <v>89</v>
      </c>
      <c r="AW3295" s="606" t="s">
        <v>43</v>
      </c>
      <c r="AX3295" s="606" t="s">
        <v>82</v>
      </c>
      <c r="AY3295" s="607" t="s">
        <v>197</v>
      </c>
    </row>
    <row r="3296" spans="2:65" s="606" customFormat="1">
      <c r="B3296" s="605"/>
      <c r="D3296" s="594" t="s">
        <v>205</v>
      </c>
      <c r="E3296" s="607" t="s">
        <v>5</v>
      </c>
      <c r="F3296" s="608" t="s">
        <v>2835</v>
      </c>
      <c r="H3296" s="609">
        <v>8.8000000000000007</v>
      </c>
      <c r="L3296" s="605"/>
      <c r="M3296" s="610"/>
      <c r="N3296" s="611"/>
      <c r="O3296" s="611"/>
      <c r="P3296" s="611"/>
      <c r="Q3296" s="611"/>
      <c r="R3296" s="611"/>
      <c r="S3296" s="611"/>
      <c r="T3296" s="612"/>
      <c r="AT3296" s="607" t="s">
        <v>205</v>
      </c>
      <c r="AU3296" s="607" t="s">
        <v>89</v>
      </c>
      <c r="AV3296" s="606" t="s">
        <v>89</v>
      </c>
      <c r="AW3296" s="606" t="s">
        <v>43</v>
      </c>
      <c r="AX3296" s="606" t="s">
        <v>82</v>
      </c>
      <c r="AY3296" s="607" t="s">
        <v>197</v>
      </c>
    </row>
    <row r="3297" spans="2:65" s="606" customFormat="1">
      <c r="B3297" s="605"/>
      <c r="D3297" s="594" t="s">
        <v>205</v>
      </c>
      <c r="E3297" s="607" t="s">
        <v>5</v>
      </c>
      <c r="F3297" s="608" t="s">
        <v>2837</v>
      </c>
      <c r="H3297" s="609">
        <v>5</v>
      </c>
      <c r="L3297" s="605"/>
      <c r="M3297" s="610"/>
      <c r="N3297" s="611"/>
      <c r="O3297" s="611"/>
      <c r="P3297" s="611"/>
      <c r="Q3297" s="611"/>
      <c r="R3297" s="611"/>
      <c r="S3297" s="611"/>
      <c r="T3297" s="612"/>
      <c r="AT3297" s="607" t="s">
        <v>205</v>
      </c>
      <c r="AU3297" s="607" t="s">
        <v>89</v>
      </c>
      <c r="AV3297" s="606" t="s">
        <v>89</v>
      </c>
      <c r="AW3297" s="606" t="s">
        <v>43</v>
      </c>
      <c r="AX3297" s="606" t="s">
        <v>82</v>
      </c>
      <c r="AY3297" s="607" t="s">
        <v>197</v>
      </c>
    </row>
    <row r="3298" spans="2:65" s="606" customFormat="1">
      <c r="B3298" s="605"/>
      <c r="D3298" s="594" t="s">
        <v>205</v>
      </c>
      <c r="E3298" s="607" t="s">
        <v>5</v>
      </c>
      <c r="F3298" s="608" t="s">
        <v>2838</v>
      </c>
      <c r="H3298" s="609">
        <v>5</v>
      </c>
      <c r="L3298" s="605"/>
      <c r="M3298" s="610"/>
      <c r="N3298" s="611"/>
      <c r="O3298" s="611"/>
      <c r="P3298" s="611"/>
      <c r="Q3298" s="611"/>
      <c r="R3298" s="611"/>
      <c r="S3298" s="611"/>
      <c r="T3298" s="612"/>
      <c r="AT3298" s="607" t="s">
        <v>205</v>
      </c>
      <c r="AU3298" s="607" t="s">
        <v>89</v>
      </c>
      <c r="AV3298" s="606" t="s">
        <v>89</v>
      </c>
      <c r="AW3298" s="606" t="s">
        <v>43</v>
      </c>
      <c r="AX3298" s="606" t="s">
        <v>82</v>
      </c>
      <c r="AY3298" s="607" t="s">
        <v>197</v>
      </c>
    </row>
    <row r="3299" spans="2:65" s="606" customFormat="1">
      <c r="B3299" s="605"/>
      <c r="D3299" s="594" t="s">
        <v>205</v>
      </c>
      <c r="E3299" s="607" t="s">
        <v>5</v>
      </c>
      <c r="F3299" s="608" t="s">
        <v>2839</v>
      </c>
      <c r="H3299" s="609">
        <v>3.5</v>
      </c>
      <c r="L3299" s="605"/>
      <c r="M3299" s="610"/>
      <c r="N3299" s="611"/>
      <c r="O3299" s="611"/>
      <c r="P3299" s="611"/>
      <c r="Q3299" s="611"/>
      <c r="R3299" s="611"/>
      <c r="S3299" s="611"/>
      <c r="T3299" s="612"/>
      <c r="AT3299" s="607" t="s">
        <v>205</v>
      </c>
      <c r="AU3299" s="607" t="s">
        <v>89</v>
      </c>
      <c r="AV3299" s="606" t="s">
        <v>89</v>
      </c>
      <c r="AW3299" s="606" t="s">
        <v>43</v>
      </c>
      <c r="AX3299" s="606" t="s">
        <v>82</v>
      </c>
      <c r="AY3299" s="607" t="s">
        <v>197</v>
      </c>
    </row>
    <row r="3300" spans="2:65" s="606" customFormat="1">
      <c r="B3300" s="605"/>
      <c r="D3300" s="594" t="s">
        <v>205</v>
      </c>
      <c r="E3300" s="607" t="s">
        <v>5</v>
      </c>
      <c r="F3300" s="608" t="s">
        <v>2840</v>
      </c>
      <c r="H3300" s="609">
        <v>3</v>
      </c>
      <c r="L3300" s="605"/>
      <c r="M3300" s="610"/>
      <c r="N3300" s="611"/>
      <c r="O3300" s="611"/>
      <c r="P3300" s="611"/>
      <c r="Q3300" s="611"/>
      <c r="R3300" s="611"/>
      <c r="S3300" s="611"/>
      <c r="T3300" s="612"/>
      <c r="AT3300" s="607" t="s">
        <v>205</v>
      </c>
      <c r="AU3300" s="607" t="s">
        <v>89</v>
      </c>
      <c r="AV3300" s="606" t="s">
        <v>89</v>
      </c>
      <c r="AW3300" s="606" t="s">
        <v>43</v>
      </c>
      <c r="AX3300" s="606" t="s">
        <v>82</v>
      </c>
      <c r="AY3300" s="607" t="s">
        <v>197</v>
      </c>
    </row>
    <row r="3301" spans="2:65" s="606" customFormat="1">
      <c r="B3301" s="605"/>
      <c r="D3301" s="594" t="s">
        <v>205</v>
      </c>
      <c r="E3301" s="607" t="s">
        <v>5</v>
      </c>
      <c r="F3301" s="608" t="s">
        <v>2841</v>
      </c>
      <c r="H3301" s="609">
        <v>3.125</v>
      </c>
      <c r="L3301" s="605"/>
      <c r="M3301" s="610"/>
      <c r="N3301" s="611"/>
      <c r="O3301" s="611"/>
      <c r="P3301" s="611"/>
      <c r="Q3301" s="611"/>
      <c r="R3301" s="611"/>
      <c r="S3301" s="611"/>
      <c r="T3301" s="612"/>
      <c r="AT3301" s="607" t="s">
        <v>205</v>
      </c>
      <c r="AU3301" s="607" t="s">
        <v>89</v>
      </c>
      <c r="AV3301" s="606" t="s">
        <v>89</v>
      </c>
      <c r="AW3301" s="606" t="s">
        <v>43</v>
      </c>
      <c r="AX3301" s="606" t="s">
        <v>82</v>
      </c>
      <c r="AY3301" s="607" t="s">
        <v>197</v>
      </c>
    </row>
    <row r="3302" spans="2:65" s="606" customFormat="1">
      <c r="B3302" s="605"/>
      <c r="D3302" s="594" t="s">
        <v>205</v>
      </c>
      <c r="E3302" s="607" t="s">
        <v>5</v>
      </c>
      <c r="F3302" s="608" t="s">
        <v>2842</v>
      </c>
      <c r="H3302" s="609">
        <v>2.5</v>
      </c>
      <c r="L3302" s="605"/>
      <c r="M3302" s="610"/>
      <c r="N3302" s="611"/>
      <c r="O3302" s="611"/>
      <c r="P3302" s="611"/>
      <c r="Q3302" s="611"/>
      <c r="R3302" s="611"/>
      <c r="S3302" s="611"/>
      <c r="T3302" s="612"/>
      <c r="AT3302" s="607" t="s">
        <v>205</v>
      </c>
      <c r="AU3302" s="607" t="s">
        <v>89</v>
      </c>
      <c r="AV3302" s="606" t="s">
        <v>89</v>
      </c>
      <c r="AW3302" s="606" t="s">
        <v>43</v>
      </c>
      <c r="AX3302" s="606" t="s">
        <v>82</v>
      </c>
      <c r="AY3302" s="607" t="s">
        <v>197</v>
      </c>
    </row>
    <row r="3303" spans="2:65" s="606" customFormat="1">
      <c r="B3303" s="605"/>
      <c r="D3303" s="594" t="s">
        <v>205</v>
      </c>
      <c r="E3303" s="607" t="s">
        <v>5</v>
      </c>
      <c r="F3303" s="608" t="s">
        <v>2843</v>
      </c>
      <c r="H3303" s="609">
        <v>3</v>
      </c>
      <c r="L3303" s="605"/>
      <c r="M3303" s="610"/>
      <c r="N3303" s="611"/>
      <c r="O3303" s="611"/>
      <c r="P3303" s="611"/>
      <c r="Q3303" s="611"/>
      <c r="R3303" s="611"/>
      <c r="S3303" s="611"/>
      <c r="T3303" s="612"/>
      <c r="AT3303" s="607" t="s">
        <v>205</v>
      </c>
      <c r="AU3303" s="607" t="s">
        <v>89</v>
      </c>
      <c r="AV3303" s="606" t="s">
        <v>89</v>
      </c>
      <c r="AW3303" s="606" t="s">
        <v>43</v>
      </c>
      <c r="AX3303" s="606" t="s">
        <v>82</v>
      </c>
      <c r="AY3303" s="607" t="s">
        <v>197</v>
      </c>
    </row>
    <row r="3304" spans="2:65" s="606" customFormat="1">
      <c r="B3304" s="605"/>
      <c r="D3304" s="594" t="s">
        <v>205</v>
      </c>
      <c r="E3304" s="607" t="s">
        <v>5</v>
      </c>
      <c r="F3304" s="608" t="s">
        <v>2844</v>
      </c>
      <c r="H3304" s="609">
        <v>1.0940000000000001</v>
      </c>
      <c r="L3304" s="605"/>
      <c r="M3304" s="610"/>
      <c r="N3304" s="611"/>
      <c r="O3304" s="611"/>
      <c r="P3304" s="611"/>
      <c r="Q3304" s="611"/>
      <c r="R3304" s="611"/>
      <c r="S3304" s="611"/>
      <c r="T3304" s="612"/>
      <c r="AT3304" s="607" t="s">
        <v>205</v>
      </c>
      <c r="AU3304" s="607" t="s">
        <v>89</v>
      </c>
      <c r="AV3304" s="606" t="s">
        <v>89</v>
      </c>
      <c r="AW3304" s="606" t="s">
        <v>43</v>
      </c>
      <c r="AX3304" s="606" t="s">
        <v>82</v>
      </c>
      <c r="AY3304" s="607" t="s">
        <v>197</v>
      </c>
    </row>
    <row r="3305" spans="2:65" s="606" customFormat="1">
      <c r="B3305" s="605"/>
      <c r="D3305" s="594" t="s">
        <v>205</v>
      </c>
      <c r="E3305" s="607" t="s">
        <v>5</v>
      </c>
      <c r="F3305" s="608" t="s">
        <v>2845</v>
      </c>
      <c r="H3305" s="609">
        <v>1.125</v>
      </c>
      <c r="L3305" s="605"/>
      <c r="M3305" s="610"/>
      <c r="N3305" s="611"/>
      <c r="O3305" s="611"/>
      <c r="P3305" s="611"/>
      <c r="Q3305" s="611"/>
      <c r="R3305" s="611"/>
      <c r="S3305" s="611"/>
      <c r="T3305" s="612"/>
      <c r="AT3305" s="607" t="s">
        <v>205</v>
      </c>
      <c r="AU3305" s="607" t="s">
        <v>89</v>
      </c>
      <c r="AV3305" s="606" t="s">
        <v>89</v>
      </c>
      <c r="AW3305" s="606" t="s">
        <v>43</v>
      </c>
      <c r="AX3305" s="606" t="s">
        <v>82</v>
      </c>
      <c r="AY3305" s="607" t="s">
        <v>197</v>
      </c>
    </row>
    <row r="3306" spans="2:65" s="606" customFormat="1">
      <c r="B3306" s="605"/>
      <c r="D3306" s="594" t="s">
        <v>205</v>
      </c>
      <c r="E3306" s="607" t="s">
        <v>5</v>
      </c>
      <c r="F3306" s="608" t="s">
        <v>2847</v>
      </c>
      <c r="H3306" s="609">
        <v>1.95</v>
      </c>
      <c r="L3306" s="605"/>
      <c r="M3306" s="610"/>
      <c r="N3306" s="611"/>
      <c r="O3306" s="611"/>
      <c r="P3306" s="611"/>
      <c r="Q3306" s="611"/>
      <c r="R3306" s="611"/>
      <c r="S3306" s="611"/>
      <c r="T3306" s="612"/>
      <c r="AT3306" s="607" t="s">
        <v>205</v>
      </c>
      <c r="AU3306" s="607" t="s">
        <v>89</v>
      </c>
      <c r="AV3306" s="606" t="s">
        <v>89</v>
      </c>
      <c r="AW3306" s="606" t="s">
        <v>43</v>
      </c>
      <c r="AX3306" s="606" t="s">
        <v>82</v>
      </c>
      <c r="AY3306" s="607" t="s">
        <v>197</v>
      </c>
    </row>
    <row r="3307" spans="2:65" s="606" customFormat="1">
      <c r="B3307" s="605"/>
      <c r="D3307" s="594" t="s">
        <v>205</v>
      </c>
      <c r="E3307" s="607" t="s">
        <v>5</v>
      </c>
      <c r="F3307" s="608" t="s">
        <v>2848</v>
      </c>
      <c r="H3307" s="609">
        <v>3</v>
      </c>
      <c r="L3307" s="605"/>
      <c r="M3307" s="610"/>
      <c r="N3307" s="611"/>
      <c r="O3307" s="611"/>
      <c r="P3307" s="611"/>
      <c r="Q3307" s="611"/>
      <c r="R3307" s="611"/>
      <c r="S3307" s="611"/>
      <c r="T3307" s="612"/>
      <c r="AT3307" s="607" t="s">
        <v>205</v>
      </c>
      <c r="AU3307" s="607" t="s">
        <v>89</v>
      </c>
      <c r="AV3307" s="606" t="s">
        <v>89</v>
      </c>
      <c r="AW3307" s="606" t="s">
        <v>43</v>
      </c>
      <c r="AX3307" s="606" t="s">
        <v>82</v>
      </c>
      <c r="AY3307" s="607" t="s">
        <v>197</v>
      </c>
    </row>
    <row r="3308" spans="2:65" s="614" customFormat="1">
      <c r="B3308" s="613"/>
      <c r="D3308" s="594" t="s">
        <v>205</v>
      </c>
      <c r="E3308" s="615" t="s">
        <v>5</v>
      </c>
      <c r="F3308" s="616" t="s">
        <v>210</v>
      </c>
      <c r="H3308" s="617">
        <v>263.23399999999998</v>
      </c>
      <c r="L3308" s="613"/>
      <c r="M3308" s="618"/>
      <c r="N3308" s="619"/>
      <c r="O3308" s="619"/>
      <c r="P3308" s="619"/>
      <c r="Q3308" s="619"/>
      <c r="R3308" s="619"/>
      <c r="S3308" s="619"/>
      <c r="T3308" s="620"/>
      <c r="AT3308" s="615" t="s">
        <v>205</v>
      </c>
      <c r="AU3308" s="615" t="s">
        <v>89</v>
      </c>
      <c r="AV3308" s="614" t="s">
        <v>129</v>
      </c>
      <c r="AW3308" s="614" t="s">
        <v>43</v>
      </c>
      <c r="AX3308" s="614" t="s">
        <v>11</v>
      </c>
      <c r="AY3308" s="615" t="s">
        <v>197</v>
      </c>
    </row>
    <row r="3309" spans="2:65" s="492" customFormat="1" ht="25.5" customHeight="1">
      <c r="B3309" s="493"/>
      <c r="C3309" s="572" t="s">
        <v>4109</v>
      </c>
      <c r="D3309" s="572" t="s">
        <v>199</v>
      </c>
      <c r="E3309" s="573" t="s">
        <v>4110</v>
      </c>
      <c r="F3309" s="574" t="s">
        <v>4111</v>
      </c>
      <c r="G3309" s="575" t="s">
        <v>202</v>
      </c>
      <c r="H3309" s="576">
        <v>39</v>
      </c>
      <c r="I3309" s="7"/>
      <c r="J3309" s="577">
        <f>ROUND(I3309*H3309,0)</f>
        <v>0</v>
      </c>
      <c r="K3309" s="574" t="s">
        <v>203</v>
      </c>
      <c r="L3309" s="493"/>
      <c r="M3309" s="578" t="s">
        <v>5</v>
      </c>
      <c r="N3309" s="579" t="s">
        <v>53</v>
      </c>
      <c r="O3309" s="494"/>
      <c r="P3309" s="580">
        <f>O3309*H3309</f>
        <v>0</v>
      </c>
      <c r="Q3309" s="580">
        <v>2.5000000000000001E-4</v>
      </c>
      <c r="R3309" s="580">
        <f>Q3309*H3309</f>
        <v>9.75E-3</v>
      </c>
      <c r="S3309" s="580">
        <v>0</v>
      </c>
      <c r="T3309" s="581">
        <f>S3309*H3309</f>
        <v>0</v>
      </c>
      <c r="AR3309" s="482" t="s">
        <v>374</v>
      </c>
      <c r="AT3309" s="482" t="s">
        <v>199</v>
      </c>
      <c r="AU3309" s="482" t="s">
        <v>89</v>
      </c>
      <c r="AY3309" s="482" t="s">
        <v>197</v>
      </c>
      <c r="BE3309" s="582">
        <f>IF(N3309="základní",J3309,0)</f>
        <v>0</v>
      </c>
      <c r="BF3309" s="582">
        <f>IF(N3309="snížená",J3309,0)</f>
        <v>0</v>
      </c>
      <c r="BG3309" s="582">
        <f>IF(N3309="zákl. přenesená",J3309,0)</f>
        <v>0</v>
      </c>
      <c r="BH3309" s="582">
        <f>IF(N3309="sníž. přenesená",J3309,0)</f>
        <v>0</v>
      </c>
      <c r="BI3309" s="582">
        <f>IF(N3309="nulová",J3309,0)</f>
        <v>0</v>
      </c>
      <c r="BJ3309" s="482" t="s">
        <v>11</v>
      </c>
      <c r="BK3309" s="582">
        <f>ROUND(I3309*H3309,0)</f>
        <v>0</v>
      </c>
      <c r="BL3309" s="482" t="s">
        <v>374</v>
      </c>
      <c r="BM3309" s="482" t="s">
        <v>4112</v>
      </c>
    </row>
    <row r="3310" spans="2:65" s="599" customFormat="1">
      <c r="B3310" s="598"/>
      <c r="D3310" s="594" t="s">
        <v>205</v>
      </c>
      <c r="E3310" s="600" t="s">
        <v>5</v>
      </c>
      <c r="F3310" s="601" t="s">
        <v>2742</v>
      </c>
      <c r="H3310" s="600" t="s">
        <v>5</v>
      </c>
      <c r="L3310" s="598"/>
      <c r="M3310" s="602"/>
      <c r="N3310" s="603"/>
      <c r="O3310" s="603"/>
      <c r="P3310" s="603"/>
      <c r="Q3310" s="603"/>
      <c r="R3310" s="603"/>
      <c r="S3310" s="603"/>
      <c r="T3310" s="604"/>
      <c r="AT3310" s="600" t="s">
        <v>205</v>
      </c>
      <c r="AU3310" s="600" t="s">
        <v>89</v>
      </c>
      <c r="AV3310" s="599" t="s">
        <v>11</v>
      </c>
      <c r="AW3310" s="599" t="s">
        <v>43</v>
      </c>
      <c r="AX3310" s="599" t="s">
        <v>82</v>
      </c>
      <c r="AY3310" s="600" t="s">
        <v>197</v>
      </c>
    </row>
    <row r="3311" spans="2:65" s="606" customFormat="1">
      <c r="B3311" s="605"/>
      <c r="D3311" s="594" t="s">
        <v>205</v>
      </c>
      <c r="E3311" s="607" t="s">
        <v>5</v>
      </c>
      <c r="F3311" s="608" t="s">
        <v>4113</v>
      </c>
      <c r="H3311" s="609">
        <v>24</v>
      </c>
      <c r="L3311" s="605"/>
      <c r="M3311" s="610"/>
      <c r="N3311" s="611"/>
      <c r="O3311" s="611"/>
      <c r="P3311" s="611"/>
      <c r="Q3311" s="611"/>
      <c r="R3311" s="611"/>
      <c r="S3311" s="611"/>
      <c r="T3311" s="612"/>
      <c r="AT3311" s="607" t="s">
        <v>205</v>
      </c>
      <c r="AU3311" s="607" t="s">
        <v>89</v>
      </c>
      <c r="AV3311" s="606" t="s">
        <v>89</v>
      </c>
      <c r="AW3311" s="606" t="s">
        <v>43</v>
      </c>
      <c r="AX3311" s="606" t="s">
        <v>82</v>
      </c>
      <c r="AY3311" s="607" t="s">
        <v>197</v>
      </c>
    </row>
    <row r="3312" spans="2:65" s="606" customFormat="1">
      <c r="B3312" s="605"/>
      <c r="D3312" s="594" t="s">
        <v>205</v>
      </c>
      <c r="E3312" s="607" t="s">
        <v>5</v>
      </c>
      <c r="F3312" s="608" t="s">
        <v>4114</v>
      </c>
      <c r="H3312" s="609">
        <v>5</v>
      </c>
      <c r="L3312" s="605"/>
      <c r="M3312" s="610"/>
      <c r="N3312" s="611"/>
      <c r="O3312" s="611"/>
      <c r="P3312" s="611"/>
      <c r="Q3312" s="611"/>
      <c r="R3312" s="611"/>
      <c r="S3312" s="611"/>
      <c r="T3312" s="612"/>
      <c r="AT3312" s="607" t="s">
        <v>205</v>
      </c>
      <c r="AU3312" s="607" t="s">
        <v>89</v>
      </c>
      <c r="AV3312" s="606" t="s">
        <v>89</v>
      </c>
      <c r="AW3312" s="606" t="s">
        <v>43</v>
      </c>
      <c r="AX3312" s="606" t="s">
        <v>82</v>
      </c>
      <c r="AY3312" s="607" t="s">
        <v>197</v>
      </c>
    </row>
    <row r="3313" spans="2:65" s="606" customFormat="1">
      <c r="B3313" s="605"/>
      <c r="D3313" s="594" t="s">
        <v>205</v>
      </c>
      <c r="E3313" s="607" t="s">
        <v>5</v>
      </c>
      <c r="F3313" s="608" t="s">
        <v>4115</v>
      </c>
      <c r="H3313" s="609">
        <v>4</v>
      </c>
      <c r="L3313" s="605"/>
      <c r="M3313" s="610"/>
      <c r="N3313" s="611"/>
      <c r="O3313" s="611"/>
      <c r="P3313" s="611"/>
      <c r="Q3313" s="611"/>
      <c r="R3313" s="611"/>
      <c r="S3313" s="611"/>
      <c r="T3313" s="612"/>
      <c r="AT3313" s="607" t="s">
        <v>205</v>
      </c>
      <c r="AU3313" s="607" t="s">
        <v>89</v>
      </c>
      <c r="AV3313" s="606" t="s">
        <v>89</v>
      </c>
      <c r="AW3313" s="606" t="s">
        <v>43</v>
      </c>
      <c r="AX3313" s="606" t="s">
        <v>82</v>
      </c>
      <c r="AY3313" s="607" t="s">
        <v>197</v>
      </c>
    </row>
    <row r="3314" spans="2:65" s="606" customFormat="1">
      <c r="B3314" s="605"/>
      <c r="D3314" s="594" t="s">
        <v>205</v>
      </c>
      <c r="E3314" s="607" t="s">
        <v>5</v>
      </c>
      <c r="F3314" s="608" t="s">
        <v>4116</v>
      </c>
      <c r="H3314" s="609">
        <v>4</v>
      </c>
      <c r="L3314" s="605"/>
      <c r="M3314" s="610"/>
      <c r="N3314" s="611"/>
      <c r="O3314" s="611"/>
      <c r="P3314" s="611"/>
      <c r="Q3314" s="611"/>
      <c r="R3314" s="611"/>
      <c r="S3314" s="611"/>
      <c r="T3314" s="612"/>
      <c r="AT3314" s="607" t="s">
        <v>205</v>
      </c>
      <c r="AU3314" s="607" t="s">
        <v>89</v>
      </c>
      <c r="AV3314" s="606" t="s">
        <v>89</v>
      </c>
      <c r="AW3314" s="606" t="s">
        <v>43</v>
      </c>
      <c r="AX3314" s="606" t="s">
        <v>82</v>
      </c>
      <c r="AY3314" s="607" t="s">
        <v>197</v>
      </c>
    </row>
    <row r="3315" spans="2:65" s="606" customFormat="1">
      <c r="B3315" s="605"/>
      <c r="D3315" s="594" t="s">
        <v>205</v>
      </c>
      <c r="E3315" s="607" t="s">
        <v>5</v>
      </c>
      <c r="F3315" s="608" t="s">
        <v>4117</v>
      </c>
      <c r="H3315" s="609">
        <v>2</v>
      </c>
      <c r="L3315" s="605"/>
      <c r="M3315" s="610"/>
      <c r="N3315" s="611"/>
      <c r="O3315" s="611"/>
      <c r="P3315" s="611"/>
      <c r="Q3315" s="611"/>
      <c r="R3315" s="611"/>
      <c r="S3315" s="611"/>
      <c r="T3315" s="612"/>
      <c r="AT3315" s="607" t="s">
        <v>205</v>
      </c>
      <c r="AU3315" s="607" t="s">
        <v>89</v>
      </c>
      <c r="AV3315" s="606" t="s">
        <v>89</v>
      </c>
      <c r="AW3315" s="606" t="s">
        <v>43</v>
      </c>
      <c r="AX3315" s="606" t="s">
        <v>82</v>
      </c>
      <c r="AY3315" s="607" t="s">
        <v>197</v>
      </c>
    </row>
    <row r="3316" spans="2:65" s="614" customFormat="1">
      <c r="B3316" s="613"/>
      <c r="D3316" s="594" t="s">
        <v>205</v>
      </c>
      <c r="E3316" s="615" t="s">
        <v>5</v>
      </c>
      <c r="F3316" s="616" t="s">
        <v>210</v>
      </c>
      <c r="H3316" s="617">
        <v>39</v>
      </c>
      <c r="L3316" s="613"/>
      <c r="M3316" s="618"/>
      <c r="N3316" s="619"/>
      <c r="O3316" s="619"/>
      <c r="P3316" s="619"/>
      <c r="Q3316" s="619"/>
      <c r="R3316" s="619"/>
      <c r="S3316" s="619"/>
      <c r="T3316" s="620"/>
      <c r="AT3316" s="615" t="s">
        <v>205</v>
      </c>
      <c r="AU3316" s="615" t="s">
        <v>89</v>
      </c>
      <c r="AV3316" s="614" t="s">
        <v>129</v>
      </c>
      <c r="AW3316" s="614" t="s">
        <v>43</v>
      </c>
      <c r="AX3316" s="614" t="s">
        <v>11</v>
      </c>
      <c r="AY3316" s="615" t="s">
        <v>197</v>
      </c>
    </row>
    <row r="3317" spans="2:65" s="492" customFormat="1" ht="25.5" customHeight="1">
      <c r="B3317" s="493"/>
      <c r="C3317" s="629" t="s">
        <v>4118</v>
      </c>
      <c r="D3317" s="629" t="s">
        <v>1907</v>
      </c>
      <c r="E3317" s="630" t="s">
        <v>4119</v>
      </c>
      <c r="F3317" s="631" t="s">
        <v>4120</v>
      </c>
      <c r="G3317" s="632" t="s">
        <v>290</v>
      </c>
      <c r="H3317" s="633">
        <v>289.58199999999999</v>
      </c>
      <c r="I3317" s="11"/>
      <c r="J3317" s="634">
        <f>ROUND(I3317*H3317,0)</f>
        <v>0</v>
      </c>
      <c r="K3317" s="631" t="s">
        <v>5</v>
      </c>
      <c r="L3317" s="635"/>
      <c r="M3317" s="636" t="s">
        <v>5</v>
      </c>
      <c r="N3317" s="637" t="s">
        <v>53</v>
      </c>
      <c r="O3317" s="494"/>
      <c r="P3317" s="580">
        <f>O3317*H3317</f>
        <v>0</v>
      </c>
      <c r="Q3317" s="580">
        <v>3.5000000000000003E-2</v>
      </c>
      <c r="R3317" s="580">
        <f>Q3317*H3317</f>
        <v>10.13537</v>
      </c>
      <c r="S3317" s="580">
        <v>0</v>
      </c>
      <c r="T3317" s="581">
        <f>S3317*H3317</f>
        <v>0</v>
      </c>
      <c r="AR3317" s="482" t="s">
        <v>779</v>
      </c>
      <c r="AT3317" s="482" t="s">
        <v>1907</v>
      </c>
      <c r="AU3317" s="482" t="s">
        <v>89</v>
      </c>
      <c r="AY3317" s="482" t="s">
        <v>197</v>
      </c>
      <c r="BE3317" s="582">
        <f>IF(N3317="základní",J3317,0)</f>
        <v>0</v>
      </c>
      <c r="BF3317" s="582">
        <f>IF(N3317="snížená",J3317,0)</f>
        <v>0</v>
      </c>
      <c r="BG3317" s="582">
        <f>IF(N3317="zákl. přenesená",J3317,0)</f>
        <v>0</v>
      </c>
      <c r="BH3317" s="582">
        <f>IF(N3317="sníž. přenesená",J3317,0)</f>
        <v>0</v>
      </c>
      <c r="BI3317" s="582">
        <f>IF(N3317="nulová",J3317,0)</f>
        <v>0</v>
      </c>
      <c r="BJ3317" s="482" t="s">
        <v>11</v>
      </c>
      <c r="BK3317" s="582">
        <f>ROUND(I3317*H3317,0)</f>
        <v>0</v>
      </c>
      <c r="BL3317" s="482" t="s">
        <v>374</v>
      </c>
      <c r="BM3317" s="482" t="s">
        <v>4121</v>
      </c>
    </row>
    <row r="3318" spans="2:65" s="599" customFormat="1">
      <c r="B3318" s="598"/>
      <c r="D3318" s="594" t="s">
        <v>205</v>
      </c>
      <c r="E3318" s="600" t="s">
        <v>5</v>
      </c>
      <c r="F3318" s="601" t="s">
        <v>2742</v>
      </c>
      <c r="H3318" s="600" t="s">
        <v>5</v>
      </c>
      <c r="L3318" s="598"/>
      <c r="M3318" s="602"/>
      <c r="N3318" s="603"/>
      <c r="O3318" s="603"/>
      <c r="P3318" s="603"/>
      <c r="Q3318" s="603"/>
      <c r="R3318" s="603"/>
      <c r="S3318" s="603"/>
      <c r="T3318" s="604"/>
      <c r="AT3318" s="600" t="s">
        <v>205</v>
      </c>
      <c r="AU3318" s="600" t="s">
        <v>89</v>
      </c>
      <c r="AV3318" s="599" t="s">
        <v>11</v>
      </c>
      <c r="AW3318" s="599" t="s">
        <v>43</v>
      </c>
      <c r="AX3318" s="599" t="s">
        <v>82</v>
      </c>
      <c r="AY3318" s="600" t="s">
        <v>197</v>
      </c>
    </row>
    <row r="3319" spans="2:65" s="606" customFormat="1">
      <c r="B3319" s="605"/>
      <c r="D3319" s="594" t="s">
        <v>205</v>
      </c>
      <c r="E3319" s="607" t="s">
        <v>5</v>
      </c>
      <c r="F3319" s="608" t="s">
        <v>2828</v>
      </c>
      <c r="H3319" s="609">
        <v>143.1</v>
      </c>
      <c r="L3319" s="605"/>
      <c r="M3319" s="610"/>
      <c r="N3319" s="611"/>
      <c r="O3319" s="611"/>
      <c r="P3319" s="611"/>
      <c r="Q3319" s="611"/>
      <c r="R3319" s="611"/>
      <c r="S3319" s="611"/>
      <c r="T3319" s="612"/>
      <c r="AT3319" s="607" t="s">
        <v>205</v>
      </c>
      <c r="AU3319" s="607" t="s">
        <v>89</v>
      </c>
      <c r="AV3319" s="606" t="s">
        <v>89</v>
      </c>
      <c r="AW3319" s="606" t="s">
        <v>43</v>
      </c>
      <c r="AX3319" s="606" t="s">
        <v>82</v>
      </c>
      <c r="AY3319" s="607" t="s">
        <v>197</v>
      </c>
    </row>
    <row r="3320" spans="2:65" s="606" customFormat="1">
      <c r="B3320" s="605"/>
      <c r="D3320" s="594" t="s">
        <v>205</v>
      </c>
      <c r="E3320" s="607" t="s">
        <v>5</v>
      </c>
      <c r="F3320" s="608" t="s">
        <v>2829</v>
      </c>
      <c r="H3320" s="609">
        <v>37.44</v>
      </c>
      <c r="L3320" s="605"/>
      <c r="M3320" s="610"/>
      <c r="N3320" s="611"/>
      <c r="O3320" s="611"/>
      <c r="P3320" s="611"/>
      <c r="Q3320" s="611"/>
      <c r="R3320" s="611"/>
      <c r="S3320" s="611"/>
      <c r="T3320" s="612"/>
      <c r="AT3320" s="607" t="s">
        <v>205</v>
      </c>
      <c r="AU3320" s="607" t="s">
        <v>89</v>
      </c>
      <c r="AV3320" s="606" t="s">
        <v>89</v>
      </c>
      <c r="AW3320" s="606" t="s">
        <v>43</v>
      </c>
      <c r="AX3320" s="606" t="s">
        <v>82</v>
      </c>
      <c r="AY3320" s="607" t="s">
        <v>197</v>
      </c>
    </row>
    <row r="3321" spans="2:65" s="606" customFormat="1">
      <c r="B3321" s="605"/>
      <c r="D3321" s="594" t="s">
        <v>205</v>
      </c>
      <c r="E3321" s="607" t="s">
        <v>5</v>
      </c>
      <c r="F3321" s="608" t="s">
        <v>2830</v>
      </c>
      <c r="H3321" s="609">
        <v>34.4</v>
      </c>
      <c r="L3321" s="605"/>
      <c r="M3321" s="610"/>
      <c r="N3321" s="611"/>
      <c r="O3321" s="611"/>
      <c r="P3321" s="611"/>
      <c r="Q3321" s="611"/>
      <c r="R3321" s="611"/>
      <c r="S3321" s="611"/>
      <c r="T3321" s="612"/>
      <c r="AT3321" s="607" t="s">
        <v>205</v>
      </c>
      <c r="AU3321" s="607" t="s">
        <v>89</v>
      </c>
      <c r="AV3321" s="606" t="s">
        <v>89</v>
      </c>
      <c r="AW3321" s="606" t="s">
        <v>43</v>
      </c>
      <c r="AX3321" s="606" t="s">
        <v>82</v>
      </c>
      <c r="AY3321" s="607" t="s">
        <v>197</v>
      </c>
    </row>
    <row r="3322" spans="2:65" s="606" customFormat="1">
      <c r="B3322" s="605"/>
      <c r="D3322" s="594" t="s">
        <v>205</v>
      </c>
      <c r="E3322" s="607" t="s">
        <v>5</v>
      </c>
      <c r="F3322" s="608" t="s">
        <v>2831</v>
      </c>
      <c r="H3322" s="609">
        <v>12.96</v>
      </c>
      <c r="L3322" s="605"/>
      <c r="M3322" s="610"/>
      <c r="N3322" s="611"/>
      <c r="O3322" s="611"/>
      <c r="P3322" s="611"/>
      <c r="Q3322" s="611"/>
      <c r="R3322" s="611"/>
      <c r="S3322" s="611"/>
      <c r="T3322" s="612"/>
      <c r="AT3322" s="607" t="s">
        <v>205</v>
      </c>
      <c r="AU3322" s="607" t="s">
        <v>89</v>
      </c>
      <c r="AV3322" s="606" t="s">
        <v>89</v>
      </c>
      <c r="AW3322" s="606" t="s">
        <v>43</v>
      </c>
      <c r="AX3322" s="606" t="s">
        <v>82</v>
      </c>
      <c r="AY3322" s="607" t="s">
        <v>197</v>
      </c>
    </row>
    <row r="3323" spans="2:65" s="606" customFormat="1">
      <c r="B3323" s="605"/>
      <c r="D3323" s="594" t="s">
        <v>205</v>
      </c>
      <c r="E3323" s="607" t="s">
        <v>5</v>
      </c>
      <c r="F3323" s="608" t="s">
        <v>2832</v>
      </c>
      <c r="H3323" s="609">
        <v>4.6879999999999997</v>
      </c>
      <c r="L3323" s="605"/>
      <c r="M3323" s="610"/>
      <c r="N3323" s="611"/>
      <c r="O3323" s="611"/>
      <c r="P3323" s="611"/>
      <c r="Q3323" s="611"/>
      <c r="R3323" s="611"/>
      <c r="S3323" s="611"/>
      <c r="T3323" s="612"/>
      <c r="AT3323" s="607" t="s">
        <v>205</v>
      </c>
      <c r="AU3323" s="607" t="s">
        <v>89</v>
      </c>
      <c r="AV3323" s="606" t="s">
        <v>89</v>
      </c>
      <c r="AW3323" s="606" t="s">
        <v>43</v>
      </c>
      <c r="AX3323" s="606" t="s">
        <v>82</v>
      </c>
      <c r="AY3323" s="607" t="s">
        <v>197</v>
      </c>
    </row>
    <row r="3324" spans="2:65" s="606" customFormat="1">
      <c r="B3324" s="605"/>
      <c r="D3324" s="594" t="s">
        <v>205</v>
      </c>
      <c r="E3324" s="607" t="s">
        <v>5</v>
      </c>
      <c r="F3324" s="608" t="s">
        <v>2833</v>
      </c>
      <c r="H3324" s="609">
        <v>7.2</v>
      </c>
      <c r="L3324" s="605"/>
      <c r="M3324" s="610"/>
      <c r="N3324" s="611"/>
      <c r="O3324" s="611"/>
      <c r="P3324" s="611"/>
      <c r="Q3324" s="611"/>
      <c r="R3324" s="611"/>
      <c r="S3324" s="611"/>
      <c r="T3324" s="612"/>
      <c r="AT3324" s="607" t="s">
        <v>205</v>
      </c>
      <c r="AU3324" s="607" t="s">
        <v>89</v>
      </c>
      <c r="AV3324" s="606" t="s">
        <v>89</v>
      </c>
      <c r="AW3324" s="606" t="s">
        <v>43</v>
      </c>
      <c r="AX3324" s="606" t="s">
        <v>82</v>
      </c>
      <c r="AY3324" s="607" t="s">
        <v>197</v>
      </c>
    </row>
    <row r="3325" spans="2:65" s="606" customFormat="1">
      <c r="B3325" s="605"/>
      <c r="D3325" s="594" t="s">
        <v>205</v>
      </c>
      <c r="E3325" s="607" t="s">
        <v>5</v>
      </c>
      <c r="F3325" s="608" t="s">
        <v>2834</v>
      </c>
      <c r="H3325" s="609">
        <v>3.6</v>
      </c>
      <c r="L3325" s="605"/>
      <c r="M3325" s="610"/>
      <c r="N3325" s="611"/>
      <c r="O3325" s="611"/>
      <c r="P3325" s="611"/>
      <c r="Q3325" s="611"/>
      <c r="R3325" s="611"/>
      <c r="S3325" s="611"/>
      <c r="T3325" s="612"/>
      <c r="AT3325" s="607" t="s">
        <v>205</v>
      </c>
      <c r="AU3325" s="607" t="s">
        <v>89</v>
      </c>
      <c r="AV3325" s="606" t="s">
        <v>89</v>
      </c>
      <c r="AW3325" s="606" t="s">
        <v>43</v>
      </c>
      <c r="AX3325" s="606" t="s">
        <v>82</v>
      </c>
      <c r="AY3325" s="607" t="s">
        <v>197</v>
      </c>
    </row>
    <row r="3326" spans="2:65" s="606" customFormat="1">
      <c r="B3326" s="605"/>
      <c r="D3326" s="594" t="s">
        <v>205</v>
      </c>
      <c r="E3326" s="607" t="s">
        <v>5</v>
      </c>
      <c r="F3326" s="608" t="s">
        <v>2835</v>
      </c>
      <c r="H3326" s="609">
        <v>8.8000000000000007</v>
      </c>
      <c r="L3326" s="605"/>
      <c r="M3326" s="610"/>
      <c r="N3326" s="611"/>
      <c r="O3326" s="611"/>
      <c r="P3326" s="611"/>
      <c r="Q3326" s="611"/>
      <c r="R3326" s="611"/>
      <c r="S3326" s="611"/>
      <c r="T3326" s="612"/>
      <c r="AT3326" s="607" t="s">
        <v>205</v>
      </c>
      <c r="AU3326" s="607" t="s">
        <v>89</v>
      </c>
      <c r="AV3326" s="606" t="s">
        <v>89</v>
      </c>
      <c r="AW3326" s="606" t="s">
        <v>43</v>
      </c>
      <c r="AX3326" s="606" t="s">
        <v>82</v>
      </c>
      <c r="AY3326" s="607" t="s">
        <v>197</v>
      </c>
    </row>
    <row r="3327" spans="2:65" s="606" customFormat="1">
      <c r="B3327" s="605"/>
      <c r="D3327" s="594" t="s">
        <v>205</v>
      </c>
      <c r="E3327" s="607" t="s">
        <v>5</v>
      </c>
      <c r="F3327" s="608" t="s">
        <v>2836</v>
      </c>
      <c r="H3327" s="609">
        <v>3.6</v>
      </c>
      <c r="L3327" s="605"/>
      <c r="M3327" s="610"/>
      <c r="N3327" s="611"/>
      <c r="O3327" s="611"/>
      <c r="P3327" s="611"/>
      <c r="Q3327" s="611"/>
      <c r="R3327" s="611"/>
      <c r="S3327" s="611"/>
      <c r="T3327" s="612"/>
      <c r="AT3327" s="607" t="s">
        <v>205</v>
      </c>
      <c r="AU3327" s="607" t="s">
        <v>89</v>
      </c>
      <c r="AV3327" s="606" t="s">
        <v>89</v>
      </c>
      <c r="AW3327" s="606" t="s">
        <v>43</v>
      </c>
      <c r="AX3327" s="606" t="s">
        <v>82</v>
      </c>
      <c r="AY3327" s="607" t="s">
        <v>197</v>
      </c>
    </row>
    <row r="3328" spans="2:65" s="606" customFormat="1">
      <c r="B3328" s="605"/>
      <c r="D3328" s="594" t="s">
        <v>205</v>
      </c>
      <c r="E3328" s="607" t="s">
        <v>5</v>
      </c>
      <c r="F3328" s="608" t="s">
        <v>2837</v>
      </c>
      <c r="H3328" s="609">
        <v>5</v>
      </c>
      <c r="L3328" s="605"/>
      <c r="M3328" s="610"/>
      <c r="N3328" s="611"/>
      <c r="O3328" s="611"/>
      <c r="P3328" s="611"/>
      <c r="Q3328" s="611"/>
      <c r="R3328" s="611"/>
      <c r="S3328" s="611"/>
      <c r="T3328" s="612"/>
      <c r="AT3328" s="607" t="s">
        <v>205</v>
      </c>
      <c r="AU3328" s="607" t="s">
        <v>89</v>
      </c>
      <c r="AV3328" s="606" t="s">
        <v>89</v>
      </c>
      <c r="AW3328" s="606" t="s">
        <v>43</v>
      </c>
      <c r="AX3328" s="606" t="s">
        <v>82</v>
      </c>
      <c r="AY3328" s="607" t="s">
        <v>197</v>
      </c>
    </row>
    <row r="3329" spans="2:65" s="606" customFormat="1">
      <c r="B3329" s="605"/>
      <c r="D3329" s="594" t="s">
        <v>205</v>
      </c>
      <c r="E3329" s="607" t="s">
        <v>5</v>
      </c>
      <c r="F3329" s="608" t="s">
        <v>2838</v>
      </c>
      <c r="H3329" s="609">
        <v>5</v>
      </c>
      <c r="L3329" s="605"/>
      <c r="M3329" s="610"/>
      <c r="N3329" s="611"/>
      <c r="O3329" s="611"/>
      <c r="P3329" s="611"/>
      <c r="Q3329" s="611"/>
      <c r="R3329" s="611"/>
      <c r="S3329" s="611"/>
      <c r="T3329" s="612"/>
      <c r="AT3329" s="607" t="s">
        <v>205</v>
      </c>
      <c r="AU3329" s="607" t="s">
        <v>89</v>
      </c>
      <c r="AV3329" s="606" t="s">
        <v>89</v>
      </c>
      <c r="AW3329" s="606" t="s">
        <v>43</v>
      </c>
      <c r="AX3329" s="606" t="s">
        <v>82</v>
      </c>
      <c r="AY3329" s="607" t="s">
        <v>197</v>
      </c>
    </row>
    <row r="3330" spans="2:65" s="606" customFormat="1">
      <c r="B3330" s="605"/>
      <c r="D3330" s="594" t="s">
        <v>205</v>
      </c>
      <c r="E3330" s="607" t="s">
        <v>5</v>
      </c>
      <c r="F3330" s="608" t="s">
        <v>2839</v>
      </c>
      <c r="H3330" s="609">
        <v>3.5</v>
      </c>
      <c r="L3330" s="605"/>
      <c r="M3330" s="610"/>
      <c r="N3330" s="611"/>
      <c r="O3330" s="611"/>
      <c r="P3330" s="611"/>
      <c r="Q3330" s="611"/>
      <c r="R3330" s="611"/>
      <c r="S3330" s="611"/>
      <c r="T3330" s="612"/>
      <c r="AT3330" s="607" t="s">
        <v>205</v>
      </c>
      <c r="AU3330" s="607" t="s">
        <v>89</v>
      </c>
      <c r="AV3330" s="606" t="s">
        <v>89</v>
      </c>
      <c r="AW3330" s="606" t="s">
        <v>43</v>
      </c>
      <c r="AX3330" s="606" t="s">
        <v>82</v>
      </c>
      <c r="AY3330" s="607" t="s">
        <v>197</v>
      </c>
    </row>
    <row r="3331" spans="2:65" s="606" customFormat="1">
      <c r="B3331" s="605"/>
      <c r="D3331" s="594" t="s">
        <v>205</v>
      </c>
      <c r="E3331" s="607" t="s">
        <v>5</v>
      </c>
      <c r="F3331" s="608" t="s">
        <v>2840</v>
      </c>
      <c r="H3331" s="609">
        <v>3</v>
      </c>
      <c r="L3331" s="605"/>
      <c r="M3331" s="610"/>
      <c r="N3331" s="611"/>
      <c r="O3331" s="611"/>
      <c r="P3331" s="611"/>
      <c r="Q3331" s="611"/>
      <c r="R3331" s="611"/>
      <c r="S3331" s="611"/>
      <c r="T3331" s="612"/>
      <c r="AT3331" s="607" t="s">
        <v>205</v>
      </c>
      <c r="AU3331" s="607" t="s">
        <v>89</v>
      </c>
      <c r="AV3331" s="606" t="s">
        <v>89</v>
      </c>
      <c r="AW3331" s="606" t="s">
        <v>43</v>
      </c>
      <c r="AX3331" s="606" t="s">
        <v>82</v>
      </c>
      <c r="AY3331" s="607" t="s">
        <v>197</v>
      </c>
    </row>
    <row r="3332" spans="2:65" s="606" customFormat="1">
      <c r="B3332" s="605"/>
      <c r="D3332" s="594" t="s">
        <v>205</v>
      </c>
      <c r="E3332" s="607" t="s">
        <v>5</v>
      </c>
      <c r="F3332" s="608" t="s">
        <v>2841</v>
      </c>
      <c r="H3332" s="609">
        <v>3.125</v>
      </c>
      <c r="L3332" s="605"/>
      <c r="M3332" s="610"/>
      <c r="N3332" s="611"/>
      <c r="O3332" s="611"/>
      <c r="P3332" s="611"/>
      <c r="Q3332" s="611"/>
      <c r="R3332" s="611"/>
      <c r="S3332" s="611"/>
      <c r="T3332" s="612"/>
      <c r="AT3332" s="607" t="s">
        <v>205</v>
      </c>
      <c r="AU3332" s="607" t="s">
        <v>89</v>
      </c>
      <c r="AV3332" s="606" t="s">
        <v>89</v>
      </c>
      <c r="AW3332" s="606" t="s">
        <v>43</v>
      </c>
      <c r="AX3332" s="606" t="s">
        <v>82</v>
      </c>
      <c r="AY3332" s="607" t="s">
        <v>197</v>
      </c>
    </row>
    <row r="3333" spans="2:65" s="606" customFormat="1">
      <c r="B3333" s="605"/>
      <c r="D3333" s="594" t="s">
        <v>205</v>
      </c>
      <c r="E3333" s="607" t="s">
        <v>5</v>
      </c>
      <c r="F3333" s="608" t="s">
        <v>2842</v>
      </c>
      <c r="H3333" s="609">
        <v>2.5</v>
      </c>
      <c r="L3333" s="605"/>
      <c r="M3333" s="610"/>
      <c r="N3333" s="611"/>
      <c r="O3333" s="611"/>
      <c r="P3333" s="611"/>
      <c r="Q3333" s="611"/>
      <c r="R3333" s="611"/>
      <c r="S3333" s="611"/>
      <c r="T3333" s="612"/>
      <c r="AT3333" s="607" t="s">
        <v>205</v>
      </c>
      <c r="AU3333" s="607" t="s">
        <v>89</v>
      </c>
      <c r="AV3333" s="606" t="s">
        <v>89</v>
      </c>
      <c r="AW3333" s="606" t="s">
        <v>43</v>
      </c>
      <c r="AX3333" s="606" t="s">
        <v>82</v>
      </c>
      <c r="AY3333" s="607" t="s">
        <v>197</v>
      </c>
    </row>
    <row r="3334" spans="2:65" s="606" customFormat="1">
      <c r="B3334" s="605"/>
      <c r="D3334" s="594" t="s">
        <v>205</v>
      </c>
      <c r="E3334" s="607" t="s">
        <v>5</v>
      </c>
      <c r="F3334" s="608" t="s">
        <v>2843</v>
      </c>
      <c r="H3334" s="609">
        <v>3</v>
      </c>
      <c r="L3334" s="605"/>
      <c r="M3334" s="610"/>
      <c r="N3334" s="611"/>
      <c r="O3334" s="611"/>
      <c r="P3334" s="611"/>
      <c r="Q3334" s="611"/>
      <c r="R3334" s="611"/>
      <c r="S3334" s="611"/>
      <c r="T3334" s="612"/>
      <c r="AT3334" s="607" t="s">
        <v>205</v>
      </c>
      <c r="AU3334" s="607" t="s">
        <v>89</v>
      </c>
      <c r="AV3334" s="606" t="s">
        <v>89</v>
      </c>
      <c r="AW3334" s="606" t="s">
        <v>43</v>
      </c>
      <c r="AX3334" s="606" t="s">
        <v>82</v>
      </c>
      <c r="AY3334" s="607" t="s">
        <v>197</v>
      </c>
    </row>
    <row r="3335" spans="2:65" s="606" customFormat="1">
      <c r="B3335" s="605"/>
      <c r="D3335" s="594" t="s">
        <v>205</v>
      </c>
      <c r="E3335" s="607" t="s">
        <v>5</v>
      </c>
      <c r="F3335" s="608" t="s">
        <v>2844</v>
      </c>
      <c r="H3335" s="609">
        <v>1.0940000000000001</v>
      </c>
      <c r="L3335" s="605"/>
      <c r="M3335" s="610"/>
      <c r="N3335" s="611"/>
      <c r="O3335" s="611"/>
      <c r="P3335" s="611"/>
      <c r="Q3335" s="611"/>
      <c r="R3335" s="611"/>
      <c r="S3335" s="611"/>
      <c r="T3335" s="612"/>
      <c r="AT3335" s="607" t="s">
        <v>205</v>
      </c>
      <c r="AU3335" s="607" t="s">
        <v>89</v>
      </c>
      <c r="AV3335" s="606" t="s">
        <v>89</v>
      </c>
      <c r="AW3335" s="606" t="s">
        <v>43</v>
      </c>
      <c r="AX3335" s="606" t="s">
        <v>82</v>
      </c>
      <c r="AY3335" s="607" t="s">
        <v>197</v>
      </c>
    </row>
    <row r="3336" spans="2:65" s="606" customFormat="1">
      <c r="B3336" s="605"/>
      <c r="D3336" s="594" t="s">
        <v>205</v>
      </c>
      <c r="E3336" s="607" t="s">
        <v>5</v>
      </c>
      <c r="F3336" s="608" t="s">
        <v>2845</v>
      </c>
      <c r="H3336" s="609">
        <v>1.125</v>
      </c>
      <c r="L3336" s="605"/>
      <c r="M3336" s="610"/>
      <c r="N3336" s="611"/>
      <c r="O3336" s="611"/>
      <c r="P3336" s="611"/>
      <c r="Q3336" s="611"/>
      <c r="R3336" s="611"/>
      <c r="S3336" s="611"/>
      <c r="T3336" s="612"/>
      <c r="AT3336" s="607" t="s">
        <v>205</v>
      </c>
      <c r="AU3336" s="607" t="s">
        <v>89</v>
      </c>
      <c r="AV3336" s="606" t="s">
        <v>89</v>
      </c>
      <c r="AW3336" s="606" t="s">
        <v>43</v>
      </c>
      <c r="AX3336" s="606" t="s">
        <v>82</v>
      </c>
      <c r="AY3336" s="607" t="s">
        <v>197</v>
      </c>
    </row>
    <row r="3337" spans="2:65" s="606" customFormat="1">
      <c r="B3337" s="605"/>
      <c r="D3337" s="594" t="s">
        <v>205</v>
      </c>
      <c r="E3337" s="607" t="s">
        <v>5</v>
      </c>
      <c r="F3337" s="608" t="s">
        <v>2846</v>
      </c>
      <c r="H3337" s="609">
        <v>1.5</v>
      </c>
      <c r="L3337" s="605"/>
      <c r="M3337" s="610"/>
      <c r="N3337" s="611"/>
      <c r="O3337" s="611"/>
      <c r="P3337" s="611"/>
      <c r="Q3337" s="611"/>
      <c r="R3337" s="611"/>
      <c r="S3337" s="611"/>
      <c r="T3337" s="612"/>
      <c r="AT3337" s="607" t="s">
        <v>205</v>
      </c>
      <c r="AU3337" s="607" t="s">
        <v>89</v>
      </c>
      <c r="AV3337" s="606" t="s">
        <v>89</v>
      </c>
      <c r="AW3337" s="606" t="s">
        <v>43</v>
      </c>
      <c r="AX3337" s="606" t="s">
        <v>82</v>
      </c>
      <c r="AY3337" s="607" t="s">
        <v>197</v>
      </c>
    </row>
    <row r="3338" spans="2:65" s="606" customFormat="1">
      <c r="B3338" s="605"/>
      <c r="D3338" s="594" t="s">
        <v>205</v>
      </c>
      <c r="E3338" s="607" t="s">
        <v>5</v>
      </c>
      <c r="F3338" s="608" t="s">
        <v>2847</v>
      </c>
      <c r="H3338" s="609">
        <v>1.95</v>
      </c>
      <c r="L3338" s="605"/>
      <c r="M3338" s="610"/>
      <c r="N3338" s="611"/>
      <c r="O3338" s="611"/>
      <c r="P3338" s="611"/>
      <c r="Q3338" s="611"/>
      <c r="R3338" s="611"/>
      <c r="S3338" s="611"/>
      <c r="T3338" s="612"/>
      <c r="AT3338" s="607" t="s">
        <v>205</v>
      </c>
      <c r="AU3338" s="607" t="s">
        <v>89</v>
      </c>
      <c r="AV3338" s="606" t="s">
        <v>89</v>
      </c>
      <c r="AW3338" s="606" t="s">
        <v>43</v>
      </c>
      <c r="AX3338" s="606" t="s">
        <v>82</v>
      </c>
      <c r="AY3338" s="607" t="s">
        <v>197</v>
      </c>
    </row>
    <row r="3339" spans="2:65" s="606" customFormat="1">
      <c r="B3339" s="605"/>
      <c r="D3339" s="594" t="s">
        <v>205</v>
      </c>
      <c r="E3339" s="607" t="s">
        <v>5</v>
      </c>
      <c r="F3339" s="608" t="s">
        <v>2848</v>
      </c>
      <c r="H3339" s="609">
        <v>3</v>
      </c>
      <c r="L3339" s="605"/>
      <c r="M3339" s="610"/>
      <c r="N3339" s="611"/>
      <c r="O3339" s="611"/>
      <c r="P3339" s="611"/>
      <c r="Q3339" s="611"/>
      <c r="R3339" s="611"/>
      <c r="S3339" s="611"/>
      <c r="T3339" s="612"/>
      <c r="AT3339" s="607" t="s">
        <v>205</v>
      </c>
      <c r="AU3339" s="607" t="s">
        <v>89</v>
      </c>
      <c r="AV3339" s="606" t="s">
        <v>89</v>
      </c>
      <c r="AW3339" s="606" t="s">
        <v>43</v>
      </c>
      <c r="AX3339" s="606" t="s">
        <v>82</v>
      </c>
      <c r="AY3339" s="607" t="s">
        <v>197</v>
      </c>
    </row>
    <row r="3340" spans="2:65" s="614" customFormat="1">
      <c r="B3340" s="613"/>
      <c r="D3340" s="594" t="s">
        <v>205</v>
      </c>
      <c r="E3340" s="615" t="s">
        <v>5</v>
      </c>
      <c r="F3340" s="616" t="s">
        <v>210</v>
      </c>
      <c r="H3340" s="617">
        <v>289.58199999999999</v>
      </c>
      <c r="L3340" s="613"/>
      <c r="M3340" s="618"/>
      <c r="N3340" s="619"/>
      <c r="O3340" s="619"/>
      <c r="P3340" s="619"/>
      <c r="Q3340" s="619"/>
      <c r="R3340" s="619"/>
      <c r="S3340" s="619"/>
      <c r="T3340" s="620"/>
      <c r="AT3340" s="615" t="s">
        <v>205</v>
      </c>
      <c r="AU3340" s="615" t="s">
        <v>89</v>
      </c>
      <c r="AV3340" s="614" t="s">
        <v>129</v>
      </c>
      <c r="AW3340" s="614" t="s">
        <v>43</v>
      </c>
      <c r="AX3340" s="614" t="s">
        <v>11</v>
      </c>
      <c r="AY3340" s="615" t="s">
        <v>197</v>
      </c>
    </row>
    <row r="3341" spans="2:65" s="492" customFormat="1" ht="25.5" customHeight="1">
      <c r="B3341" s="493"/>
      <c r="C3341" s="572" t="s">
        <v>4122</v>
      </c>
      <c r="D3341" s="572" t="s">
        <v>199</v>
      </c>
      <c r="E3341" s="573" t="s">
        <v>4123</v>
      </c>
      <c r="F3341" s="574" t="s">
        <v>4124</v>
      </c>
      <c r="G3341" s="575" t="s">
        <v>202</v>
      </c>
      <c r="H3341" s="576">
        <v>46</v>
      </c>
      <c r="I3341" s="7"/>
      <c r="J3341" s="577">
        <f>ROUND(I3341*H3341,0)</f>
        <v>0</v>
      </c>
      <c r="K3341" s="574" t="s">
        <v>203</v>
      </c>
      <c r="L3341" s="493"/>
      <c r="M3341" s="578" t="s">
        <v>5</v>
      </c>
      <c r="N3341" s="579" t="s">
        <v>53</v>
      </c>
      <c r="O3341" s="494"/>
      <c r="P3341" s="580">
        <f>O3341*H3341</f>
        <v>0</v>
      </c>
      <c r="Q3341" s="580">
        <v>0</v>
      </c>
      <c r="R3341" s="580">
        <f>Q3341*H3341</f>
        <v>0</v>
      </c>
      <c r="S3341" s="580">
        <v>0</v>
      </c>
      <c r="T3341" s="581">
        <f>S3341*H3341</f>
        <v>0</v>
      </c>
      <c r="AR3341" s="482" t="s">
        <v>374</v>
      </c>
      <c r="AT3341" s="482" t="s">
        <v>199</v>
      </c>
      <c r="AU3341" s="482" t="s">
        <v>89</v>
      </c>
      <c r="AY3341" s="482" t="s">
        <v>197</v>
      </c>
      <c r="BE3341" s="582">
        <f>IF(N3341="základní",J3341,0)</f>
        <v>0</v>
      </c>
      <c r="BF3341" s="582">
        <f>IF(N3341="snížená",J3341,0)</f>
        <v>0</v>
      </c>
      <c r="BG3341" s="582">
        <f>IF(N3341="zákl. přenesená",J3341,0)</f>
        <v>0</v>
      </c>
      <c r="BH3341" s="582">
        <f>IF(N3341="sníž. přenesená",J3341,0)</f>
        <v>0</v>
      </c>
      <c r="BI3341" s="582">
        <f>IF(N3341="nulová",J3341,0)</f>
        <v>0</v>
      </c>
      <c r="BJ3341" s="482" t="s">
        <v>11</v>
      </c>
      <c r="BK3341" s="582">
        <f>ROUND(I3341*H3341,0)</f>
        <v>0</v>
      </c>
      <c r="BL3341" s="482" t="s">
        <v>374</v>
      </c>
      <c r="BM3341" s="482" t="s">
        <v>4125</v>
      </c>
    </row>
    <row r="3342" spans="2:65" s="599" customFormat="1">
      <c r="B3342" s="598"/>
      <c r="D3342" s="594" t="s">
        <v>205</v>
      </c>
      <c r="E3342" s="600" t="s">
        <v>5</v>
      </c>
      <c r="F3342" s="601" t="s">
        <v>3997</v>
      </c>
      <c r="H3342" s="600" t="s">
        <v>5</v>
      </c>
      <c r="L3342" s="598"/>
      <c r="M3342" s="602"/>
      <c r="N3342" s="603"/>
      <c r="O3342" s="603"/>
      <c r="P3342" s="603"/>
      <c r="Q3342" s="603"/>
      <c r="R3342" s="603"/>
      <c r="S3342" s="603"/>
      <c r="T3342" s="604"/>
      <c r="AT3342" s="600" t="s">
        <v>205</v>
      </c>
      <c r="AU3342" s="600" t="s">
        <v>89</v>
      </c>
      <c r="AV3342" s="599" t="s">
        <v>11</v>
      </c>
      <c r="AW3342" s="599" t="s">
        <v>43</v>
      </c>
      <c r="AX3342" s="599" t="s">
        <v>82</v>
      </c>
      <c r="AY3342" s="600" t="s">
        <v>197</v>
      </c>
    </row>
    <row r="3343" spans="2:65" s="606" customFormat="1">
      <c r="B3343" s="605"/>
      <c r="D3343" s="594" t="s">
        <v>205</v>
      </c>
      <c r="E3343" s="607" t="s">
        <v>5</v>
      </c>
      <c r="F3343" s="608" t="s">
        <v>4126</v>
      </c>
      <c r="H3343" s="609">
        <v>20</v>
      </c>
      <c r="L3343" s="605"/>
      <c r="M3343" s="610"/>
      <c r="N3343" s="611"/>
      <c r="O3343" s="611"/>
      <c r="P3343" s="611"/>
      <c r="Q3343" s="611"/>
      <c r="R3343" s="611"/>
      <c r="S3343" s="611"/>
      <c r="T3343" s="612"/>
      <c r="AT3343" s="607" t="s">
        <v>205</v>
      </c>
      <c r="AU3343" s="607" t="s">
        <v>89</v>
      </c>
      <c r="AV3343" s="606" t="s">
        <v>89</v>
      </c>
      <c r="AW3343" s="606" t="s">
        <v>43</v>
      </c>
      <c r="AX3343" s="606" t="s">
        <v>82</v>
      </c>
      <c r="AY3343" s="607" t="s">
        <v>197</v>
      </c>
    </row>
    <row r="3344" spans="2:65" s="606" customFormat="1">
      <c r="B3344" s="605"/>
      <c r="D3344" s="594" t="s">
        <v>205</v>
      </c>
      <c r="E3344" s="607" t="s">
        <v>5</v>
      </c>
      <c r="F3344" s="608" t="s">
        <v>4127</v>
      </c>
      <c r="H3344" s="609">
        <v>26</v>
      </c>
      <c r="L3344" s="605"/>
      <c r="M3344" s="610"/>
      <c r="N3344" s="611"/>
      <c r="O3344" s="611"/>
      <c r="P3344" s="611"/>
      <c r="Q3344" s="611"/>
      <c r="R3344" s="611"/>
      <c r="S3344" s="611"/>
      <c r="T3344" s="612"/>
      <c r="AT3344" s="607" t="s">
        <v>205</v>
      </c>
      <c r="AU3344" s="607" t="s">
        <v>89</v>
      </c>
      <c r="AV3344" s="606" t="s">
        <v>89</v>
      </c>
      <c r="AW3344" s="606" t="s">
        <v>43</v>
      </c>
      <c r="AX3344" s="606" t="s">
        <v>82</v>
      </c>
      <c r="AY3344" s="607" t="s">
        <v>197</v>
      </c>
    </row>
    <row r="3345" spans="2:65" s="614" customFormat="1">
      <c r="B3345" s="613"/>
      <c r="D3345" s="594" t="s">
        <v>205</v>
      </c>
      <c r="E3345" s="615" t="s">
        <v>5</v>
      </c>
      <c r="F3345" s="616" t="s">
        <v>210</v>
      </c>
      <c r="H3345" s="617">
        <v>46</v>
      </c>
      <c r="L3345" s="613"/>
      <c r="M3345" s="618"/>
      <c r="N3345" s="619"/>
      <c r="O3345" s="619"/>
      <c r="P3345" s="619"/>
      <c r="Q3345" s="619"/>
      <c r="R3345" s="619"/>
      <c r="S3345" s="619"/>
      <c r="T3345" s="620"/>
      <c r="AT3345" s="615" t="s">
        <v>205</v>
      </c>
      <c r="AU3345" s="615" t="s">
        <v>89</v>
      </c>
      <c r="AV3345" s="614" t="s">
        <v>129</v>
      </c>
      <c r="AW3345" s="614" t="s">
        <v>43</v>
      </c>
      <c r="AX3345" s="614" t="s">
        <v>11</v>
      </c>
      <c r="AY3345" s="615" t="s">
        <v>197</v>
      </c>
    </row>
    <row r="3346" spans="2:65" s="492" customFormat="1" ht="25.5" customHeight="1">
      <c r="B3346" s="493"/>
      <c r="C3346" s="629" t="s">
        <v>4128</v>
      </c>
      <c r="D3346" s="629" t="s">
        <v>1907</v>
      </c>
      <c r="E3346" s="630" t="s">
        <v>4129</v>
      </c>
      <c r="F3346" s="631" t="s">
        <v>4130</v>
      </c>
      <c r="G3346" s="632" t="s">
        <v>202</v>
      </c>
      <c r="H3346" s="633">
        <v>20</v>
      </c>
      <c r="I3346" s="11"/>
      <c r="J3346" s="634">
        <f>ROUND(I3346*H3346,0)</f>
        <v>0</v>
      </c>
      <c r="K3346" s="631" t="s">
        <v>5</v>
      </c>
      <c r="L3346" s="635"/>
      <c r="M3346" s="636" t="s">
        <v>5</v>
      </c>
      <c r="N3346" s="637" t="s">
        <v>53</v>
      </c>
      <c r="O3346" s="494"/>
      <c r="P3346" s="580">
        <f>O3346*H3346</f>
        <v>0</v>
      </c>
      <c r="Q3346" s="580">
        <v>0.03</v>
      </c>
      <c r="R3346" s="580">
        <f>Q3346*H3346</f>
        <v>0.6</v>
      </c>
      <c r="S3346" s="580">
        <v>0</v>
      </c>
      <c r="T3346" s="581">
        <f>S3346*H3346</f>
        <v>0</v>
      </c>
      <c r="AR3346" s="482" t="s">
        <v>779</v>
      </c>
      <c r="AT3346" s="482" t="s">
        <v>1907</v>
      </c>
      <c r="AU3346" s="482" t="s">
        <v>89</v>
      </c>
      <c r="AY3346" s="482" t="s">
        <v>197</v>
      </c>
      <c r="BE3346" s="582">
        <f>IF(N3346="základní",J3346,0)</f>
        <v>0</v>
      </c>
      <c r="BF3346" s="582">
        <f>IF(N3346="snížená",J3346,0)</f>
        <v>0</v>
      </c>
      <c r="BG3346" s="582">
        <f>IF(N3346="zákl. přenesená",J3346,0)</f>
        <v>0</v>
      </c>
      <c r="BH3346" s="582">
        <f>IF(N3346="sníž. přenesená",J3346,0)</f>
        <v>0</v>
      </c>
      <c r="BI3346" s="582">
        <f>IF(N3346="nulová",J3346,0)</f>
        <v>0</v>
      </c>
      <c r="BJ3346" s="482" t="s">
        <v>11</v>
      </c>
      <c r="BK3346" s="582">
        <f>ROUND(I3346*H3346,0)</f>
        <v>0</v>
      </c>
      <c r="BL3346" s="482" t="s">
        <v>374</v>
      </c>
      <c r="BM3346" s="482" t="s">
        <v>4131</v>
      </c>
    </row>
    <row r="3347" spans="2:65" s="492" customFormat="1" ht="25.5" customHeight="1">
      <c r="B3347" s="493"/>
      <c r="C3347" s="629" t="s">
        <v>4132</v>
      </c>
      <c r="D3347" s="629" t="s">
        <v>1907</v>
      </c>
      <c r="E3347" s="630" t="s">
        <v>4133</v>
      </c>
      <c r="F3347" s="631" t="s">
        <v>4134</v>
      </c>
      <c r="G3347" s="632" t="s">
        <v>202</v>
      </c>
      <c r="H3347" s="633">
        <v>26</v>
      </c>
      <c r="I3347" s="11"/>
      <c r="J3347" s="634">
        <f>ROUND(I3347*H3347,0)</f>
        <v>0</v>
      </c>
      <c r="K3347" s="631" t="s">
        <v>5</v>
      </c>
      <c r="L3347" s="635"/>
      <c r="M3347" s="636" t="s">
        <v>5</v>
      </c>
      <c r="N3347" s="637" t="s">
        <v>53</v>
      </c>
      <c r="O3347" s="494"/>
      <c r="P3347" s="580">
        <f>O3347*H3347</f>
        <v>0</v>
      </c>
      <c r="Q3347" s="580">
        <v>0.03</v>
      </c>
      <c r="R3347" s="580">
        <f>Q3347*H3347</f>
        <v>0.78</v>
      </c>
      <c r="S3347" s="580">
        <v>0</v>
      </c>
      <c r="T3347" s="581">
        <f>S3347*H3347</f>
        <v>0</v>
      </c>
      <c r="AR3347" s="482" t="s">
        <v>779</v>
      </c>
      <c r="AT3347" s="482" t="s">
        <v>1907</v>
      </c>
      <c r="AU3347" s="482" t="s">
        <v>89</v>
      </c>
      <c r="AY3347" s="482" t="s">
        <v>197</v>
      </c>
      <c r="BE3347" s="582">
        <f>IF(N3347="základní",J3347,0)</f>
        <v>0</v>
      </c>
      <c r="BF3347" s="582">
        <f>IF(N3347="snížená",J3347,0)</f>
        <v>0</v>
      </c>
      <c r="BG3347" s="582">
        <f>IF(N3347="zákl. přenesená",J3347,0)</f>
        <v>0</v>
      </c>
      <c r="BH3347" s="582">
        <f>IF(N3347="sníž. přenesená",J3347,0)</f>
        <v>0</v>
      </c>
      <c r="BI3347" s="582">
        <f>IF(N3347="nulová",J3347,0)</f>
        <v>0</v>
      </c>
      <c r="BJ3347" s="482" t="s">
        <v>11</v>
      </c>
      <c r="BK3347" s="582">
        <f>ROUND(I3347*H3347,0)</f>
        <v>0</v>
      </c>
      <c r="BL3347" s="482" t="s">
        <v>374</v>
      </c>
      <c r="BM3347" s="482" t="s">
        <v>4135</v>
      </c>
    </row>
    <row r="3348" spans="2:65" s="492" customFormat="1" ht="25.5" customHeight="1">
      <c r="B3348" s="493"/>
      <c r="C3348" s="572" t="s">
        <v>4136</v>
      </c>
      <c r="D3348" s="572" t="s">
        <v>199</v>
      </c>
      <c r="E3348" s="573" t="s">
        <v>4137</v>
      </c>
      <c r="F3348" s="574" t="s">
        <v>4138</v>
      </c>
      <c r="G3348" s="575" t="s">
        <v>202</v>
      </c>
      <c r="H3348" s="576">
        <v>13</v>
      </c>
      <c r="I3348" s="7"/>
      <c r="J3348" s="577">
        <f>ROUND(I3348*H3348,0)</f>
        <v>0</v>
      </c>
      <c r="K3348" s="574" t="s">
        <v>203</v>
      </c>
      <c r="L3348" s="493"/>
      <c r="M3348" s="578" t="s">
        <v>5</v>
      </c>
      <c r="N3348" s="579" t="s">
        <v>53</v>
      </c>
      <c r="O3348" s="494"/>
      <c r="P3348" s="580">
        <f>O3348*H3348</f>
        <v>0</v>
      </c>
      <c r="Q3348" s="580">
        <v>0</v>
      </c>
      <c r="R3348" s="580">
        <f>Q3348*H3348</f>
        <v>0</v>
      </c>
      <c r="S3348" s="580">
        <v>0</v>
      </c>
      <c r="T3348" s="581">
        <f>S3348*H3348</f>
        <v>0</v>
      </c>
      <c r="AR3348" s="482" t="s">
        <v>374</v>
      </c>
      <c r="AT3348" s="482" t="s">
        <v>199</v>
      </c>
      <c r="AU3348" s="482" t="s">
        <v>89</v>
      </c>
      <c r="AY3348" s="482" t="s">
        <v>197</v>
      </c>
      <c r="BE3348" s="582">
        <f>IF(N3348="základní",J3348,0)</f>
        <v>0</v>
      </c>
      <c r="BF3348" s="582">
        <f>IF(N3348="snížená",J3348,0)</f>
        <v>0</v>
      </c>
      <c r="BG3348" s="582">
        <f>IF(N3348="zákl. přenesená",J3348,0)</f>
        <v>0</v>
      </c>
      <c r="BH3348" s="582">
        <f>IF(N3348="sníž. přenesená",J3348,0)</f>
        <v>0</v>
      </c>
      <c r="BI3348" s="582">
        <f>IF(N3348="nulová",J3348,0)</f>
        <v>0</v>
      </c>
      <c r="BJ3348" s="482" t="s">
        <v>11</v>
      </c>
      <c r="BK3348" s="582">
        <f>ROUND(I3348*H3348,0)</f>
        <v>0</v>
      </c>
      <c r="BL3348" s="482" t="s">
        <v>374</v>
      </c>
      <c r="BM3348" s="482" t="s">
        <v>4139</v>
      </c>
    </row>
    <row r="3349" spans="2:65" s="599" customFormat="1">
      <c r="B3349" s="598"/>
      <c r="D3349" s="594" t="s">
        <v>205</v>
      </c>
      <c r="E3349" s="600" t="s">
        <v>5</v>
      </c>
      <c r="F3349" s="601" t="s">
        <v>3997</v>
      </c>
      <c r="H3349" s="600" t="s">
        <v>5</v>
      </c>
      <c r="L3349" s="598"/>
      <c r="M3349" s="602"/>
      <c r="N3349" s="603"/>
      <c r="O3349" s="603"/>
      <c r="P3349" s="603"/>
      <c r="Q3349" s="603"/>
      <c r="R3349" s="603"/>
      <c r="S3349" s="603"/>
      <c r="T3349" s="604"/>
      <c r="AT3349" s="600" t="s">
        <v>205</v>
      </c>
      <c r="AU3349" s="600" t="s">
        <v>89</v>
      </c>
      <c r="AV3349" s="599" t="s">
        <v>11</v>
      </c>
      <c r="AW3349" s="599" t="s">
        <v>43</v>
      </c>
      <c r="AX3349" s="599" t="s">
        <v>82</v>
      </c>
      <c r="AY3349" s="600" t="s">
        <v>197</v>
      </c>
    </row>
    <row r="3350" spans="2:65" s="606" customFormat="1">
      <c r="B3350" s="605"/>
      <c r="D3350" s="594" t="s">
        <v>205</v>
      </c>
      <c r="E3350" s="607" t="s">
        <v>5</v>
      </c>
      <c r="F3350" s="608" t="s">
        <v>4140</v>
      </c>
      <c r="H3350" s="609">
        <v>10</v>
      </c>
      <c r="L3350" s="605"/>
      <c r="M3350" s="610"/>
      <c r="N3350" s="611"/>
      <c r="O3350" s="611"/>
      <c r="P3350" s="611"/>
      <c r="Q3350" s="611"/>
      <c r="R3350" s="611"/>
      <c r="S3350" s="611"/>
      <c r="T3350" s="612"/>
      <c r="AT3350" s="607" t="s">
        <v>205</v>
      </c>
      <c r="AU3350" s="607" t="s">
        <v>89</v>
      </c>
      <c r="AV3350" s="606" t="s">
        <v>89</v>
      </c>
      <c r="AW3350" s="606" t="s">
        <v>43</v>
      </c>
      <c r="AX3350" s="606" t="s">
        <v>82</v>
      </c>
      <c r="AY3350" s="607" t="s">
        <v>197</v>
      </c>
    </row>
    <row r="3351" spans="2:65" s="606" customFormat="1">
      <c r="B3351" s="605"/>
      <c r="D3351" s="594" t="s">
        <v>205</v>
      </c>
      <c r="E3351" s="607" t="s">
        <v>5</v>
      </c>
      <c r="F3351" s="608" t="s">
        <v>4141</v>
      </c>
      <c r="H3351" s="609">
        <v>1</v>
      </c>
      <c r="L3351" s="605"/>
      <c r="M3351" s="610"/>
      <c r="N3351" s="611"/>
      <c r="O3351" s="611"/>
      <c r="P3351" s="611"/>
      <c r="Q3351" s="611"/>
      <c r="R3351" s="611"/>
      <c r="S3351" s="611"/>
      <c r="T3351" s="612"/>
      <c r="AT3351" s="607" t="s">
        <v>205</v>
      </c>
      <c r="AU3351" s="607" t="s">
        <v>89</v>
      </c>
      <c r="AV3351" s="606" t="s">
        <v>89</v>
      </c>
      <c r="AW3351" s="606" t="s">
        <v>43</v>
      </c>
      <c r="AX3351" s="606" t="s">
        <v>82</v>
      </c>
      <c r="AY3351" s="607" t="s">
        <v>197</v>
      </c>
    </row>
    <row r="3352" spans="2:65" s="606" customFormat="1">
      <c r="B3352" s="605"/>
      <c r="D3352" s="594" t="s">
        <v>205</v>
      </c>
      <c r="E3352" s="607" t="s">
        <v>5</v>
      </c>
      <c r="F3352" s="608" t="s">
        <v>4142</v>
      </c>
      <c r="H3352" s="609">
        <v>2</v>
      </c>
      <c r="L3352" s="605"/>
      <c r="M3352" s="610"/>
      <c r="N3352" s="611"/>
      <c r="O3352" s="611"/>
      <c r="P3352" s="611"/>
      <c r="Q3352" s="611"/>
      <c r="R3352" s="611"/>
      <c r="S3352" s="611"/>
      <c r="T3352" s="612"/>
      <c r="AT3352" s="607" t="s">
        <v>205</v>
      </c>
      <c r="AU3352" s="607" t="s">
        <v>89</v>
      </c>
      <c r="AV3352" s="606" t="s">
        <v>89</v>
      </c>
      <c r="AW3352" s="606" t="s">
        <v>43</v>
      </c>
      <c r="AX3352" s="606" t="s">
        <v>82</v>
      </c>
      <c r="AY3352" s="607" t="s">
        <v>197</v>
      </c>
    </row>
    <row r="3353" spans="2:65" s="614" customFormat="1">
      <c r="B3353" s="613"/>
      <c r="D3353" s="594" t="s">
        <v>205</v>
      </c>
      <c r="E3353" s="615" t="s">
        <v>5</v>
      </c>
      <c r="F3353" s="616" t="s">
        <v>210</v>
      </c>
      <c r="H3353" s="617">
        <v>13</v>
      </c>
      <c r="L3353" s="613"/>
      <c r="M3353" s="618"/>
      <c r="N3353" s="619"/>
      <c r="O3353" s="619"/>
      <c r="P3353" s="619"/>
      <c r="Q3353" s="619"/>
      <c r="R3353" s="619"/>
      <c r="S3353" s="619"/>
      <c r="T3353" s="620"/>
      <c r="AT3353" s="615" t="s">
        <v>205</v>
      </c>
      <c r="AU3353" s="615" t="s">
        <v>89</v>
      </c>
      <c r="AV3353" s="614" t="s">
        <v>129</v>
      </c>
      <c r="AW3353" s="614" t="s">
        <v>43</v>
      </c>
      <c r="AX3353" s="614" t="s">
        <v>11</v>
      </c>
      <c r="AY3353" s="615" t="s">
        <v>197</v>
      </c>
    </row>
    <row r="3354" spans="2:65" s="492" customFormat="1" ht="25.5" customHeight="1">
      <c r="B3354" s="493"/>
      <c r="C3354" s="629" t="s">
        <v>4143</v>
      </c>
      <c r="D3354" s="629" t="s">
        <v>1907</v>
      </c>
      <c r="E3354" s="630" t="s">
        <v>4144</v>
      </c>
      <c r="F3354" s="631" t="s">
        <v>4145</v>
      </c>
      <c r="G3354" s="632" t="s">
        <v>202</v>
      </c>
      <c r="H3354" s="633">
        <v>10</v>
      </c>
      <c r="I3354" s="11"/>
      <c r="J3354" s="634">
        <f>ROUND(I3354*H3354,0)</f>
        <v>0</v>
      </c>
      <c r="K3354" s="631" t="s">
        <v>5</v>
      </c>
      <c r="L3354" s="635"/>
      <c r="M3354" s="636" t="s">
        <v>5</v>
      </c>
      <c r="N3354" s="637" t="s">
        <v>53</v>
      </c>
      <c r="O3354" s="494"/>
      <c r="P3354" s="580">
        <f>O3354*H3354</f>
        <v>0</v>
      </c>
      <c r="Q3354" s="580">
        <v>0.03</v>
      </c>
      <c r="R3354" s="580">
        <f>Q3354*H3354</f>
        <v>0.3</v>
      </c>
      <c r="S3354" s="580">
        <v>0</v>
      </c>
      <c r="T3354" s="581">
        <f>S3354*H3354</f>
        <v>0</v>
      </c>
      <c r="AR3354" s="482" t="s">
        <v>779</v>
      </c>
      <c r="AT3354" s="482" t="s">
        <v>1907</v>
      </c>
      <c r="AU3354" s="482" t="s">
        <v>89</v>
      </c>
      <c r="AY3354" s="482" t="s">
        <v>197</v>
      </c>
      <c r="BE3354" s="582">
        <f>IF(N3354="základní",J3354,0)</f>
        <v>0</v>
      </c>
      <c r="BF3354" s="582">
        <f>IF(N3354="snížená",J3354,0)</f>
        <v>0</v>
      </c>
      <c r="BG3354" s="582">
        <f>IF(N3354="zákl. přenesená",J3354,0)</f>
        <v>0</v>
      </c>
      <c r="BH3354" s="582">
        <f>IF(N3354="sníž. přenesená",J3354,0)</f>
        <v>0</v>
      </c>
      <c r="BI3354" s="582">
        <f>IF(N3354="nulová",J3354,0)</f>
        <v>0</v>
      </c>
      <c r="BJ3354" s="482" t="s">
        <v>11</v>
      </c>
      <c r="BK3354" s="582">
        <f>ROUND(I3354*H3354,0)</f>
        <v>0</v>
      </c>
      <c r="BL3354" s="482" t="s">
        <v>374</v>
      </c>
      <c r="BM3354" s="482" t="s">
        <v>4146</v>
      </c>
    </row>
    <row r="3355" spans="2:65" s="492" customFormat="1" ht="25.5" customHeight="1">
      <c r="B3355" s="493"/>
      <c r="C3355" s="629" t="s">
        <v>4147</v>
      </c>
      <c r="D3355" s="629" t="s">
        <v>1907</v>
      </c>
      <c r="E3355" s="630" t="s">
        <v>4148</v>
      </c>
      <c r="F3355" s="631" t="s">
        <v>4149</v>
      </c>
      <c r="G3355" s="632" t="s">
        <v>202</v>
      </c>
      <c r="H3355" s="633">
        <v>1</v>
      </c>
      <c r="I3355" s="11"/>
      <c r="J3355" s="634">
        <f>ROUND(I3355*H3355,0)</f>
        <v>0</v>
      </c>
      <c r="K3355" s="631" t="s">
        <v>5</v>
      </c>
      <c r="L3355" s="635"/>
      <c r="M3355" s="636" t="s">
        <v>5</v>
      </c>
      <c r="N3355" s="637" t="s">
        <v>53</v>
      </c>
      <c r="O3355" s="494"/>
      <c r="P3355" s="580">
        <f>O3355*H3355</f>
        <v>0</v>
      </c>
      <c r="Q3355" s="580">
        <v>0.03</v>
      </c>
      <c r="R3355" s="580">
        <f>Q3355*H3355</f>
        <v>0.03</v>
      </c>
      <c r="S3355" s="580">
        <v>0</v>
      </c>
      <c r="T3355" s="581">
        <f>S3355*H3355</f>
        <v>0</v>
      </c>
      <c r="AR3355" s="482" t="s">
        <v>779</v>
      </c>
      <c r="AT3355" s="482" t="s">
        <v>1907</v>
      </c>
      <c r="AU3355" s="482" t="s">
        <v>89</v>
      </c>
      <c r="AY3355" s="482" t="s">
        <v>197</v>
      </c>
      <c r="BE3355" s="582">
        <f>IF(N3355="základní",J3355,0)</f>
        <v>0</v>
      </c>
      <c r="BF3355" s="582">
        <f>IF(N3355="snížená",J3355,0)</f>
        <v>0</v>
      </c>
      <c r="BG3355" s="582">
        <f>IF(N3355="zákl. přenesená",J3355,0)</f>
        <v>0</v>
      </c>
      <c r="BH3355" s="582">
        <f>IF(N3355="sníž. přenesená",J3355,0)</f>
        <v>0</v>
      </c>
      <c r="BI3355" s="582">
        <f>IF(N3355="nulová",J3355,0)</f>
        <v>0</v>
      </c>
      <c r="BJ3355" s="482" t="s">
        <v>11</v>
      </c>
      <c r="BK3355" s="582">
        <f>ROUND(I3355*H3355,0)</f>
        <v>0</v>
      </c>
      <c r="BL3355" s="482" t="s">
        <v>374</v>
      </c>
      <c r="BM3355" s="482" t="s">
        <v>4150</v>
      </c>
    </row>
    <row r="3356" spans="2:65" s="492" customFormat="1" ht="25.5" customHeight="1">
      <c r="B3356" s="493"/>
      <c r="C3356" s="629" t="s">
        <v>4151</v>
      </c>
      <c r="D3356" s="629" t="s">
        <v>1907</v>
      </c>
      <c r="E3356" s="630" t="s">
        <v>4152</v>
      </c>
      <c r="F3356" s="631" t="s">
        <v>4153</v>
      </c>
      <c r="G3356" s="632" t="s">
        <v>202</v>
      </c>
      <c r="H3356" s="633">
        <v>2</v>
      </c>
      <c r="I3356" s="11"/>
      <c r="J3356" s="634">
        <f>ROUND(I3356*H3356,0)</f>
        <v>0</v>
      </c>
      <c r="K3356" s="631" t="s">
        <v>5</v>
      </c>
      <c r="L3356" s="635"/>
      <c r="M3356" s="636" t="s">
        <v>5</v>
      </c>
      <c r="N3356" s="637" t="s">
        <v>53</v>
      </c>
      <c r="O3356" s="494"/>
      <c r="P3356" s="580">
        <f>O3356*H3356</f>
        <v>0</v>
      </c>
      <c r="Q3356" s="580">
        <v>0.03</v>
      </c>
      <c r="R3356" s="580">
        <f>Q3356*H3356</f>
        <v>0.06</v>
      </c>
      <c r="S3356" s="580">
        <v>0</v>
      </c>
      <c r="T3356" s="581">
        <f>S3356*H3356</f>
        <v>0</v>
      </c>
      <c r="AR3356" s="482" t="s">
        <v>779</v>
      </c>
      <c r="AT3356" s="482" t="s">
        <v>1907</v>
      </c>
      <c r="AU3356" s="482" t="s">
        <v>89</v>
      </c>
      <c r="AY3356" s="482" t="s">
        <v>197</v>
      </c>
      <c r="BE3356" s="582">
        <f>IF(N3356="základní",J3356,0)</f>
        <v>0</v>
      </c>
      <c r="BF3356" s="582">
        <f>IF(N3356="snížená",J3356,0)</f>
        <v>0</v>
      </c>
      <c r="BG3356" s="582">
        <f>IF(N3356="zákl. přenesená",J3356,0)</f>
        <v>0</v>
      </c>
      <c r="BH3356" s="582">
        <f>IF(N3356="sníž. přenesená",J3356,0)</f>
        <v>0</v>
      </c>
      <c r="BI3356" s="582">
        <f>IF(N3356="nulová",J3356,0)</f>
        <v>0</v>
      </c>
      <c r="BJ3356" s="482" t="s">
        <v>11</v>
      </c>
      <c r="BK3356" s="582">
        <f>ROUND(I3356*H3356,0)</f>
        <v>0</v>
      </c>
      <c r="BL3356" s="482" t="s">
        <v>374</v>
      </c>
      <c r="BM3356" s="482" t="s">
        <v>4154</v>
      </c>
    </row>
    <row r="3357" spans="2:65" s="492" customFormat="1" ht="25.5" customHeight="1">
      <c r="B3357" s="493"/>
      <c r="C3357" s="572" t="s">
        <v>4155</v>
      </c>
      <c r="D3357" s="572" t="s">
        <v>199</v>
      </c>
      <c r="E3357" s="573" t="s">
        <v>4156</v>
      </c>
      <c r="F3357" s="574" t="s">
        <v>4157</v>
      </c>
      <c r="G3357" s="575" t="s">
        <v>202</v>
      </c>
      <c r="H3357" s="576">
        <v>1</v>
      </c>
      <c r="I3357" s="7"/>
      <c r="J3357" s="577">
        <f>ROUND(I3357*H3357,0)</f>
        <v>0</v>
      </c>
      <c r="K3357" s="574" t="s">
        <v>203</v>
      </c>
      <c r="L3357" s="493"/>
      <c r="M3357" s="578" t="s">
        <v>5</v>
      </c>
      <c r="N3357" s="579" t="s">
        <v>53</v>
      </c>
      <c r="O3357" s="494"/>
      <c r="P3357" s="580">
        <f>O3357*H3357</f>
        <v>0</v>
      </c>
      <c r="Q3357" s="580">
        <v>0</v>
      </c>
      <c r="R3357" s="580">
        <f>Q3357*H3357</f>
        <v>0</v>
      </c>
      <c r="S3357" s="580">
        <v>0</v>
      </c>
      <c r="T3357" s="581">
        <f>S3357*H3357</f>
        <v>0</v>
      </c>
      <c r="AR3357" s="482" t="s">
        <v>374</v>
      </c>
      <c r="AT3357" s="482" t="s">
        <v>199</v>
      </c>
      <c r="AU3357" s="482" t="s">
        <v>89</v>
      </c>
      <c r="AY3357" s="482" t="s">
        <v>197</v>
      </c>
      <c r="BE3357" s="582">
        <f>IF(N3357="základní",J3357,0)</f>
        <v>0</v>
      </c>
      <c r="BF3357" s="582">
        <f>IF(N3357="snížená",J3357,0)</f>
        <v>0</v>
      </c>
      <c r="BG3357" s="582">
        <f>IF(N3357="zákl. přenesená",J3357,0)</f>
        <v>0</v>
      </c>
      <c r="BH3357" s="582">
        <f>IF(N3357="sníž. přenesená",J3357,0)</f>
        <v>0</v>
      </c>
      <c r="BI3357" s="582">
        <f>IF(N3357="nulová",J3357,0)</f>
        <v>0</v>
      </c>
      <c r="BJ3357" s="482" t="s">
        <v>11</v>
      </c>
      <c r="BK3357" s="582">
        <f>ROUND(I3357*H3357,0)</f>
        <v>0</v>
      </c>
      <c r="BL3357" s="482" t="s">
        <v>374</v>
      </c>
      <c r="BM3357" s="482" t="s">
        <v>4158</v>
      </c>
    </row>
    <row r="3358" spans="2:65" s="599" customFormat="1">
      <c r="B3358" s="598"/>
      <c r="D3358" s="594" t="s">
        <v>205</v>
      </c>
      <c r="E3358" s="600" t="s">
        <v>5</v>
      </c>
      <c r="F3358" s="601" t="s">
        <v>3997</v>
      </c>
      <c r="H3358" s="600" t="s">
        <v>5</v>
      </c>
      <c r="L3358" s="598"/>
      <c r="M3358" s="602"/>
      <c r="N3358" s="603"/>
      <c r="O3358" s="603"/>
      <c r="P3358" s="603"/>
      <c r="Q3358" s="603"/>
      <c r="R3358" s="603"/>
      <c r="S3358" s="603"/>
      <c r="T3358" s="604"/>
      <c r="AT3358" s="600" t="s">
        <v>205</v>
      </c>
      <c r="AU3358" s="600" t="s">
        <v>89</v>
      </c>
      <c r="AV3358" s="599" t="s">
        <v>11</v>
      </c>
      <c r="AW3358" s="599" t="s">
        <v>43</v>
      </c>
      <c r="AX3358" s="599" t="s">
        <v>82</v>
      </c>
      <c r="AY3358" s="600" t="s">
        <v>197</v>
      </c>
    </row>
    <row r="3359" spans="2:65" s="606" customFormat="1">
      <c r="B3359" s="605"/>
      <c r="D3359" s="594" t="s">
        <v>205</v>
      </c>
      <c r="E3359" s="607" t="s">
        <v>5</v>
      </c>
      <c r="F3359" s="608" t="s">
        <v>4159</v>
      </c>
      <c r="H3359" s="609">
        <v>1</v>
      </c>
      <c r="L3359" s="605"/>
      <c r="M3359" s="610"/>
      <c r="N3359" s="611"/>
      <c r="O3359" s="611"/>
      <c r="P3359" s="611"/>
      <c r="Q3359" s="611"/>
      <c r="R3359" s="611"/>
      <c r="S3359" s="611"/>
      <c r="T3359" s="612"/>
      <c r="AT3359" s="607" t="s">
        <v>205</v>
      </c>
      <c r="AU3359" s="607" t="s">
        <v>89</v>
      </c>
      <c r="AV3359" s="606" t="s">
        <v>89</v>
      </c>
      <c r="AW3359" s="606" t="s">
        <v>43</v>
      </c>
      <c r="AX3359" s="606" t="s">
        <v>82</v>
      </c>
      <c r="AY3359" s="607" t="s">
        <v>197</v>
      </c>
    </row>
    <row r="3360" spans="2:65" s="614" customFormat="1">
      <c r="B3360" s="613"/>
      <c r="D3360" s="594" t="s">
        <v>205</v>
      </c>
      <c r="E3360" s="615" t="s">
        <v>5</v>
      </c>
      <c r="F3360" s="616" t="s">
        <v>210</v>
      </c>
      <c r="H3360" s="617">
        <v>1</v>
      </c>
      <c r="L3360" s="613"/>
      <c r="M3360" s="618"/>
      <c r="N3360" s="619"/>
      <c r="O3360" s="619"/>
      <c r="P3360" s="619"/>
      <c r="Q3360" s="619"/>
      <c r="R3360" s="619"/>
      <c r="S3360" s="619"/>
      <c r="T3360" s="620"/>
      <c r="AT3360" s="615" t="s">
        <v>205</v>
      </c>
      <c r="AU3360" s="615" t="s">
        <v>89</v>
      </c>
      <c r="AV3360" s="614" t="s">
        <v>129</v>
      </c>
      <c r="AW3360" s="614" t="s">
        <v>43</v>
      </c>
      <c r="AX3360" s="614" t="s">
        <v>11</v>
      </c>
      <c r="AY3360" s="615" t="s">
        <v>197</v>
      </c>
    </row>
    <row r="3361" spans="2:65" s="492" customFormat="1" ht="25.5" customHeight="1">
      <c r="B3361" s="493"/>
      <c r="C3361" s="629" t="s">
        <v>4160</v>
      </c>
      <c r="D3361" s="629" t="s">
        <v>1907</v>
      </c>
      <c r="E3361" s="630" t="s">
        <v>4161</v>
      </c>
      <c r="F3361" s="631" t="s">
        <v>4162</v>
      </c>
      <c r="G3361" s="632" t="s">
        <v>202</v>
      </c>
      <c r="H3361" s="633">
        <v>1</v>
      </c>
      <c r="I3361" s="11"/>
      <c r="J3361" s="634">
        <f>ROUND(I3361*H3361,0)</f>
        <v>0</v>
      </c>
      <c r="K3361" s="631" t="s">
        <v>5</v>
      </c>
      <c r="L3361" s="635"/>
      <c r="M3361" s="636" t="s">
        <v>5</v>
      </c>
      <c r="N3361" s="637" t="s">
        <v>53</v>
      </c>
      <c r="O3361" s="494"/>
      <c r="P3361" s="580">
        <f>O3361*H3361</f>
        <v>0</v>
      </c>
      <c r="Q3361" s="580">
        <v>0.03</v>
      </c>
      <c r="R3361" s="580">
        <f>Q3361*H3361</f>
        <v>0.03</v>
      </c>
      <c r="S3361" s="580">
        <v>0</v>
      </c>
      <c r="T3361" s="581">
        <f>S3361*H3361</f>
        <v>0</v>
      </c>
      <c r="AR3361" s="482" t="s">
        <v>779</v>
      </c>
      <c r="AT3361" s="482" t="s">
        <v>1907</v>
      </c>
      <c r="AU3361" s="482" t="s">
        <v>89</v>
      </c>
      <c r="AY3361" s="482" t="s">
        <v>197</v>
      </c>
      <c r="BE3361" s="582">
        <f>IF(N3361="základní",J3361,0)</f>
        <v>0</v>
      </c>
      <c r="BF3361" s="582">
        <f>IF(N3361="snížená",J3361,0)</f>
        <v>0</v>
      </c>
      <c r="BG3361" s="582">
        <f>IF(N3361="zákl. přenesená",J3361,0)</f>
        <v>0</v>
      </c>
      <c r="BH3361" s="582">
        <f>IF(N3361="sníž. přenesená",J3361,0)</f>
        <v>0</v>
      </c>
      <c r="BI3361" s="582">
        <f>IF(N3361="nulová",J3361,0)</f>
        <v>0</v>
      </c>
      <c r="BJ3361" s="482" t="s">
        <v>11</v>
      </c>
      <c r="BK3361" s="582">
        <f>ROUND(I3361*H3361,0)</f>
        <v>0</v>
      </c>
      <c r="BL3361" s="482" t="s">
        <v>374</v>
      </c>
      <c r="BM3361" s="482" t="s">
        <v>4163</v>
      </c>
    </row>
    <row r="3362" spans="2:65" s="492" customFormat="1" ht="25.5" customHeight="1">
      <c r="B3362" s="493"/>
      <c r="C3362" s="572" t="s">
        <v>4164</v>
      </c>
      <c r="D3362" s="572" t="s">
        <v>199</v>
      </c>
      <c r="E3362" s="573" t="s">
        <v>4165</v>
      </c>
      <c r="F3362" s="574" t="s">
        <v>4166</v>
      </c>
      <c r="G3362" s="575" t="s">
        <v>202</v>
      </c>
      <c r="H3362" s="576">
        <v>27</v>
      </c>
      <c r="I3362" s="7"/>
      <c r="J3362" s="577">
        <f>ROUND(I3362*H3362,0)</f>
        <v>0</v>
      </c>
      <c r="K3362" s="574" t="s">
        <v>203</v>
      </c>
      <c r="L3362" s="493"/>
      <c r="M3362" s="578" t="s">
        <v>5</v>
      </c>
      <c r="N3362" s="579" t="s">
        <v>53</v>
      </c>
      <c r="O3362" s="494"/>
      <c r="P3362" s="580">
        <f>O3362*H3362</f>
        <v>0</v>
      </c>
      <c r="Q3362" s="580">
        <v>0</v>
      </c>
      <c r="R3362" s="580">
        <f>Q3362*H3362</f>
        <v>0</v>
      </c>
      <c r="S3362" s="580">
        <v>0</v>
      </c>
      <c r="T3362" s="581">
        <f>S3362*H3362</f>
        <v>0</v>
      </c>
      <c r="AR3362" s="482" t="s">
        <v>374</v>
      </c>
      <c r="AT3362" s="482" t="s">
        <v>199</v>
      </c>
      <c r="AU3362" s="482" t="s">
        <v>89</v>
      </c>
      <c r="AY3362" s="482" t="s">
        <v>197</v>
      </c>
      <c r="BE3362" s="582">
        <f>IF(N3362="základní",J3362,0)</f>
        <v>0</v>
      </c>
      <c r="BF3362" s="582">
        <f>IF(N3362="snížená",J3362,0)</f>
        <v>0</v>
      </c>
      <c r="BG3362" s="582">
        <f>IF(N3362="zákl. přenesená",J3362,0)</f>
        <v>0</v>
      </c>
      <c r="BH3362" s="582">
        <f>IF(N3362="sníž. přenesená",J3362,0)</f>
        <v>0</v>
      </c>
      <c r="BI3362" s="582">
        <f>IF(N3362="nulová",J3362,0)</f>
        <v>0</v>
      </c>
      <c r="BJ3362" s="482" t="s">
        <v>11</v>
      </c>
      <c r="BK3362" s="582">
        <f>ROUND(I3362*H3362,0)</f>
        <v>0</v>
      </c>
      <c r="BL3362" s="482" t="s">
        <v>374</v>
      </c>
      <c r="BM3362" s="482" t="s">
        <v>4167</v>
      </c>
    </row>
    <row r="3363" spans="2:65" s="599" customFormat="1">
      <c r="B3363" s="598"/>
      <c r="D3363" s="594" t="s">
        <v>205</v>
      </c>
      <c r="E3363" s="600" t="s">
        <v>5</v>
      </c>
      <c r="F3363" s="601" t="s">
        <v>3997</v>
      </c>
      <c r="H3363" s="600" t="s">
        <v>5</v>
      </c>
      <c r="L3363" s="598"/>
      <c r="M3363" s="602"/>
      <c r="N3363" s="603"/>
      <c r="O3363" s="603"/>
      <c r="P3363" s="603"/>
      <c r="Q3363" s="603"/>
      <c r="R3363" s="603"/>
      <c r="S3363" s="603"/>
      <c r="T3363" s="604"/>
      <c r="AT3363" s="600" t="s">
        <v>205</v>
      </c>
      <c r="AU3363" s="600" t="s">
        <v>89</v>
      </c>
      <c r="AV3363" s="599" t="s">
        <v>11</v>
      </c>
      <c r="AW3363" s="599" t="s">
        <v>43</v>
      </c>
      <c r="AX3363" s="599" t="s">
        <v>82</v>
      </c>
      <c r="AY3363" s="600" t="s">
        <v>197</v>
      </c>
    </row>
    <row r="3364" spans="2:65" s="606" customFormat="1">
      <c r="B3364" s="605"/>
      <c r="D3364" s="594" t="s">
        <v>205</v>
      </c>
      <c r="E3364" s="607" t="s">
        <v>5</v>
      </c>
      <c r="F3364" s="608" t="s">
        <v>4168</v>
      </c>
      <c r="H3364" s="609">
        <v>1</v>
      </c>
      <c r="L3364" s="605"/>
      <c r="M3364" s="610"/>
      <c r="N3364" s="611"/>
      <c r="O3364" s="611"/>
      <c r="P3364" s="611"/>
      <c r="Q3364" s="611"/>
      <c r="R3364" s="611"/>
      <c r="S3364" s="611"/>
      <c r="T3364" s="612"/>
      <c r="AT3364" s="607" t="s">
        <v>205</v>
      </c>
      <c r="AU3364" s="607" t="s">
        <v>89</v>
      </c>
      <c r="AV3364" s="606" t="s">
        <v>89</v>
      </c>
      <c r="AW3364" s="606" t="s">
        <v>43</v>
      </c>
      <c r="AX3364" s="606" t="s">
        <v>82</v>
      </c>
      <c r="AY3364" s="607" t="s">
        <v>197</v>
      </c>
    </row>
    <row r="3365" spans="2:65" s="606" customFormat="1">
      <c r="B3365" s="605"/>
      <c r="D3365" s="594" t="s">
        <v>205</v>
      </c>
      <c r="E3365" s="607" t="s">
        <v>5</v>
      </c>
      <c r="F3365" s="608" t="s">
        <v>4169</v>
      </c>
      <c r="H3365" s="609">
        <v>1</v>
      </c>
      <c r="L3365" s="605"/>
      <c r="M3365" s="610"/>
      <c r="N3365" s="611"/>
      <c r="O3365" s="611"/>
      <c r="P3365" s="611"/>
      <c r="Q3365" s="611"/>
      <c r="R3365" s="611"/>
      <c r="S3365" s="611"/>
      <c r="T3365" s="612"/>
      <c r="AT3365" s="607" t="s">
        <v>205</v>
      </c>
      <c r="AU3365" s="607" t="s">
        <v>89</v>
      </c>
      <c r="AV3365" s="606" t="s">
        <v>89</v>
      </c>
      <c r="AW3365" s="606" t="s">
        <v>43</v>
      </c>
      <c r="AX3365" s="606" t="s">
        <v>82</v>
      </c>
      <c r="AY3365" s="607" t="s">
        <v>197</v>
      </c>
    </row>
    <row r="3366" spans="2:65" s="606" customFormat="1">
      <c r="B3366" s="605"/>
      <c r="D3366" s="594" t="s">
        <v>205</v>
      </c>
      <c r="E3366" s="607" t="s">
        <v>5</v>
      </c>
      <c r="F3366" s="608" t="s">
        <v>4170</v>
      </c>
      <c r="H3366" s="609">
        <v>3</v>
      </c>
      <c r="L3366" s="605"/>
      <c r="M3366" s="610"/>
      <c r="N3366" s="611"/>
      <c r="O3366" s="611"/>
      <c r="P3366" s="611"/>
      <c r="Q3366" s="611"/>
      <c r="R3366" s="611"/>
      <c r="S3366" s="611"/>
      <c r="T3366" s="612"/>
      <c r="AT3366" s="607" t="s">
        <v>205</v>
      </c>
      <c r="AU3366" s="607" t="s">
        <v>89</v>
      </c>
      <c r="AV3366" s="606" t="s">
        <v>89</v>
      </c>
      <c r="AW3366" s="606" t="s">
        <v>43</v>
      </c>
      <c r="AX3366" s="606" t="s">
        <v>82</v>
      </c>
      <c r="AY3366" s="607" t="s">
        <v>197</v>
      </c>
    </row>
    <row r="3367" spans="2:65" s="606" customFormat="1">
      <c r="B3367" s="605"/>
      <c r="D3367" s="594" t="s">
        <v>205</v>
      </c>
      <c r="E3367" s="607" t="s">
        <v>5</v>
      </c>
      <c r="F3367" s="608" t="s">
        <v>4171</v>
      </c>
      <c r="H3367" s="609">
        <v>12</v>
      </c>
      <c r="L3367" s="605"/>
      <c r="M3367" s="610"/>
      <c r="N3367" s="611"/>
      <c r="O3367" s="611"/>
      <c r="P3367" s="611"/>
      <c r="Q3367" s="611"/>
      <c r="R3367" s="611"/>
      <c r="S3367" s="611"/>
      <c r="T3367" s="612"/>
      <c r="AT3367" s="607" t="s">
        <v>205</v>
      </c>
      <c r="AU3367" s="607" t="s">
        <v>89</v>
      </c>
      <c r="AV3367" s="606" t="s">
        <v>89</v>
      </c>
      <c r="AW3367" s="606" t="s">
        <v>43</v>
      </c>
      <c r="AX3367" s="606" t="s">
        <v>82</v>
      </c>
      <c r="AY3367" s="607" t="s">
        <v>197</v>
      </c>
    </row>
    <row r="3368" spans="2:65" s="606" customFormat="1">
      <c r="B3368" s="605"/>
      <c r="D3368" s="594" t="s">
        <v>205</v>
      </c>
      <c r="E3368" s="607" t="s">
        <v>5</v>
      </c>
      <c r="F3368" s="608" t="s">
        <v>4172</v>
      </c>
      <c r="H3368" s="609">
        <v>10</v>
      </c>
      <c r="L3368" s="605"/>
      <c r="M3368" s="610"/>
      <c r="N3368" s="611"/>
      <c r="O3368" s="611"/>
      <c r="P3368" s="611"/>
      <c r="Q3368" s="611"/>
      <c r="R3368" s="611"/>
      <c r="S3368" s="611"/>
      <c r="T3368" s="612"/>
      <c r="AT3368" s="607" t="s">
        <v>205</v>
      </c>
      <c r="AU3368" s="607" t="s">
        <v>89</v>
      </c>
      <c r="AV3368" s="606" t="s">
        <v>89</v>
      </c>
      <c r="AW3368" s="606" t="s">
        <v>43</v>
      </c>
      <c r="AX3368" s="606" t="s">
        <v>82</v>
      </c>
      <c r="AY3368" s="607" t="s">
        <v>197</v>
      </c>
    </row>
    <row r="3369" spans="2:65" s="614" customFormat="1">
      <c r="B3369" s="613"/>
      <c r="D3369" s="594" t="s">
        <v>205</v>
      </c>
      <c r="E3369" s="615" t="s">
        <v>5</v>
      </c>
      <c r="F3369" s="616" t="s">
        <v>210</v>
      </c>
      <c r="H3369" s="617">
        <v>27</v>
      </c>
      <c r="L3369" s="613"/>
      <c r="M3369" s="618"/>
      <c r="N3369" s="619"/>
      <c r="O3369" s="619"/>
      <c r="P3369" s="619"/>
      <c r="Q3369" s="619"/>
      <c r="R3369" s="619"/>
      <c r="S3369" s="619"/>
      <c r="T3369" s="620"/>
      <c r="AT3369" s="615" t="s">
        <v>205</v>
      </c>
      <c r="AU3369" s="615" t="s">
        <v>89</v>
      </c>
      <c r="AV3369" s="614" t="s">
        <v>129</v>
      </c>
      <c r="AW3369" s="614" t="s">
        <v>43</v>
      </c>
      <c r="AX3369" s="614" t="s">
        <v>11</v>
      </c>
      <c r="AY3369" s="615" t="s">
        <v>197</v>
      </c>
    </row>
    <row r="3370" spans="2:65" s="492" customFormat="1" ht="25.5" customHeight="1">
      <c r="B3370" s="493"/>
      <c r="C3370" s="629" t="s">
        <v>4173</v>
      </c>
      <c r="D3370" s="629" t="s">
        <v>1907</v>
      </c>
      <c r="E3370" s="630" t="s">
        <v>4174</v>
      </c>
      <c r="F3370" s="631" t="s">
        <v>4175</v>
      </c>
      <c r="G3370" s="632" t="s">
        <v>202</v>
      </c>
      <c r="H3370" s="633">
        <v>1</v>
      </c>
      <c r="I3370" s="11"/>
      <c r="J3370" s="634">
        <f t="shared" ref="J3370:J3375" si="10">ROUND(I3370*H3370,0)</f>
        <v>0</v>
      </c>
      <c r="K3370" s="631" t="s">
        <v>5</v>
      </c>
      <c r="L3370" s="635"/>
      <c r="M3370" s="636" t="s">
        <v>5</v>
      </c>
      <c r="N3370" s="637" t="s">
        <v>53</v>
      </c>
      <c r="O3370" s="494"/>
      <c r="P3370" s="580">
        <f t="shared" ref="P3370:P3375" si="11">O3370*H3370</f>
        <v>0</v>
      </c>
      <c r="Q3370" s="580">
        <v>0.03</v>
      </c>
      <c r="R3370" s="580">
        <f t="shared" ref="R3370:R3375" si="12">Q3370*H3370</f>
        <v>0.03</v>
      </c>
      <c r="S3370" s="580">
        <v>0</v>
      </c>
      <c r="T3370" s="581">
        <f t="shared" ref="T3370:T3375" si="13">S3370*H3370</f>
        <v>0</v>
      </c>
      <c r="AR3370" s="482" t="s">
        <v>779</v>
      </c>
      <c r="AT3370" s="482" t="s">
        <v>1907</v>
      </c>
      <c r="AU3370" s="482" t="s">
        <v>89</v>
      </c>
      <c r="AY3370" s="482" t="s">
        <v>197</v>
      </c>
      <c r="BE3370" s="582">
        <f t="shared" ref="BE3370:BE3375" si="14">IF(N3370="základní",J3370,0)</f>
        <v>0</v>
      </c>
      <c r="BF3370" s="582">
        <f t="shared" ref="BF3370:BF3375" si="15">IF(N3370="snížená",J3370,0)</f>
        <v>0</v>
      </c>
      <c r="BG3370" s="582">
        <f t="shared" ref="BG3370:BG3375" si="16">IF(N3370="zákl. přenesená",J3370,0)</f>
        <v>0</v>
      </c>
      <c r="BH3370" s="582">
        <f t="shared" ref="BH3370:BH3375" si="17">IF(N3370="sníž. přenesená",J3370,0)</f>
        <v>0</v>
      </c>
      <c r="BI3370" s="582">
        <f t="shared" ref="BI3370:BI3375" si="18">IF(N3370="nulová",J3370,0)</f>
        <v>0</v>
      </c>
      <c r="BJ3370" s="482" t="s">
        <v>11</v>
      </c>
      <c r="BK3370" s="582">
        <f t="shared" ref="BK3370:BK3375" si="19">ROUND(I3370*H3370,0)</f>
        <v>0</v>
      </c>
      <c r="BL3370" s="482" t="s">
        <v>374</v>
      </c>
      <c r="BM3370" s="482" t="s">
        <v>4176</v>
      </c>
    </row>
    <row r="3371" spans="2:65" s="492" customFormat="1" ht="25.5" customHeight="1">
      <c r="B3371" s="493"/>
      <c r="C3371" s="629" t="s">
        <v>4177</v>
      </c>
      <c r="D3371" s="629" t="s">
        <v>1907</v>
      </c>
      <c r="E3371" s="630" t="s">
        <v>4178</v>
      </c>
      <c r="F3371" s="631" t="s">
        <v>4179</v>
      </c>
      <c r="G3371" s="632" t="s">
        <v>202</v>
      </c>
      <c r="H3371" s="633">
        <v>1</v>
      </c>
      <c r="I3371" s="11"/>
      <c r="J3371" s="634">
        <f t="shared" si="10"/>
        <v>0</v>
      </c>
      <c r="K3371" s="631" t="s">
        <v>5</v>
      </c>
      <c r="L3371" s="635"/>
      <c r="M3371" s="636" t="s">
        <v>5</v>
      </c>
      <c r="N3371" s="637" t="s">
        <v>53</v>
      </c>
      <c r="O3371" s="494"/>
      <c r="P3371" s="580">
        <f t="shared" si="11"/>
        <v>0</v>
      </c>
      <c r="Q3371" s="580">
        <v>0.03</v>
      </c>
      <c r="R3371" s="580">
        <f t="shared" si="12"/>
        <v>0.03</v>
      </c>
      <c r="S3371" s="580">
        <v>0</v>
      </c>
      <c r="T3371" s="581">
        <f t="shared" si="13"/>
        <v>0</v>
      </c>
      <c r="AR3371" s="482" t="s">
        <v>779</v>
      </c>
      <c r="AT3371" s="482" t="s">
        <v>1907</v>
      </c>
      <c r="AU3371" s="482" t="s">
        <v>89</v>
      </c>
      <c r="AY3371" s="482" t="s">
        <v>197</v>
      </c>
      <c r="BE3371" s="582">
        <f t="shared" si="14"/>
        <v>0</v>
      </c>
      <c r="BF3371" s="582">
        <f t="shared" si="15"/>
        <v>0</v>
      </c>
      <c r="BG3371" s="582">
        <f t="shared" si="16"/>
        <v>0</v>
      </c>
      <c r="BH3371" s="582">
        <f t="shared" si="17"/>
        <v>0</v>
      </c>
      <c r="BI3371" s="582">
        <f t="shared" si="18"/>
        <v>0</v>
      </c>
      <c r="BJ3371" s="482" t="s">
        <v>11</v>
      </c>
      <c r="BK3371" s="582">
        <f t="shared" si="19"/>
        <v>0</v>
      </c>
      <c r="BL3371" s="482" t="s">
        <v>374</v>
      </c>
      <c r="BM3371" s="482" t="s">
        <v>4180</v>
      </c>
    </row>
    <row r="3372" spans="2:65" s="492" customFormat="1" ht="25.5" customHeight="1">
      <c r="B3372" s="493"/>
      <c r="C3372" s="629" t="s">
        <v>4181</v>
      </c>
      <c r="D3372" s="629" t="s">
        <v>1907</v>
      </c>
      <c r="E3372" s="630" t="s">
        <v>4182</v>
      </c>
      <c r="F3372" s="631" t="s">
        <v>4183</v>
      </c>
      <c r="G3372" s="632" t="s">
        <v>202</v>
      </c>
      <c r="H3372" s="633">
        <v>3</v>
      </c>
      <c r="I3372" s="11"/>
      <c r="J3372" s="634">
        <f t="shared" si="10"/>
        <v>0</v>
      </c>
      <c r="K3372" s="631" t="s">
        <v>5</v>
      </c>
      <c r="L3372" s="635"/>
      <c r="M3372" s="636" t="s">
        <v>5</v>
      </c>
      <c r="N3372" s="637" t="s">
        <v>53</v>
      </c>
      <c r="O3372" s="494"/>
      <c r="P3372" s="580">
        <f t="shared" si="11"/>
        <v>0</v>
      </c>
      <c r="Q3372" s="580">
        <v>0.03</v>
      </c>
      <c r="R3372" s="580">
        <f t="shared" si="12"/>
        <v>0.09</v>
      </c>
      <c r="S3372" s="580">
        <v>0</v>
      </c>
      <c r="T3372" s="581">
        <f t="shared" si="13"/>
        <v>0</v>
      </c>
      <c r="AR3372" s="482" t="s">
        <v>779</v>
      </c>
      <c r="AT3372" s="482" t="s">
        <v>1907</v>
      </c>
      <c r="AU3372" s="482" t="s">
        <v>89</v>
      </c>
      <c r="AY3372" s="482" t="s">
        <v>197</v>
      </c>
      <c r="BE3372" s="582">
        <f t="shared" si="14"/>
        <v>0</v>
      </c>
      <c r="BF3372" s="582">
        <f t="shared" si="15"/>
        <v>0</v>
      </c>
      <c r="BG3372" s="582">
        <f t="shared" si="16"/>
        <v>0</v>
      </c>
      <c r="BH3372" s="582">
        <f t="shared" si="17"/>
        <v>0</v>
      </c>
      <c r="BI3372" s="582">
        <f t="shared" si="18"/>
        <v>0</v>
      </c>
      <c r="BJ3372" s="482" t="s">
        <v>11</v>
      </c>
      <c r="BK3372" s="582">
        <f t="shared" si="19"/>
        <v>0</v>
      </c>
      <c r="BL3372" s="482" t="s">
        <v>374</v>
      </c>
      <c r="BM3372" s="482" t="s">
        <v>4184</v>
      </c>
    </row>
    <row r="3373" spans="2:65" s="492" customFormat="1" ht="25.5" customHeight="1">
      <c r="B3373" s="493"/>
      <c r="C3373" s="629" t="s">
        <v>4185</v>
      </c>
      <c r="D3373" s="629" t="s">
        <v>1907</v>
      </c>
      <c r="E3373" s="630" t="s">
        <v>4186</v>
      </c>
      <c r="F3373" s="631" t="s">
        <v>4187</v>
      </c>
      <c r="G3373" s="632" t="s">
        <v>202</v>
      </c>
      <c r="H3373" s="633">
        <v>12</v>
      </c>
      <c r="I3373" s="11"/>
      <c r="J3373" s="634">
        <f t="shared" si="10"/>
        <v>0</v>
      </c>
      <c r="K3373" s="631" t="s">
        <v>5</v>
      </c>
      <c r="L3373" s="635"/>
      <c r="M3373" s="636" t="s">
        <v>5</v>
      </c>
      <c r="N3373" s="637" t="s">
        <v>53</v>
      </c>
      <c r="O3373" s="494"/>
      <c r="P3373" s="580">
        <f t="shared" si="11"/>
        <v>0</v>
      </c>
      <c r="Q3373" s="580">
        <v>0.03</v>
      </c>
      <c r="R3373" s="580">
        <f t="shared" si="12"/>
        <v>0.36</v>
      </c>
      <c r="S3373" s="580">
        <v>0</v>
      </c>
      <c r="T3373" s="581">
        <f t="shared" si="13"/>
        <v>0</v>
      </c>
      <c r="AR3373" s="482" t="s">
        <v>779</v>
      </c>
      <c r="AT3373" s="482" t="s">
        <v>1907</v>
      </c>
      <c r="AU3373" s="482" t="s">
        <v>89</v>
      </c>
      <c r="AY3373" s="482" t="s">
        <v>197</v>
      </c>
      <c r="BE3373" s="582">
        <f t="shared" si="14"/>
        <v>0</v>
      </c>
      <c r="BF3373" s="582">
        <f t="shared" si="15"/>
        <v>0</v>
      </c>
      <c r="BG3373" s="582">
        <f t="shared" si="16"/>
        <v>0</v>
      </c>
      <c r="BH3373" s="582">
        <f t="shared" si="17"/>
        <v>0</v>
      </c>
      <c r="BI3373" s="582">
        <f t="shared" si="18"/>
        <v>0</v>
      </c>
      <c r="BJ3373" s="482" t="s">
        <v>11</v>
      </c>
      <c r="BK3373" s="582">
        <f t="shared" si="19"/>
        <v>0</v>
      </c>
      <c r="BL3373" s="482" t="s">
        <v>374</v>
      </c>
      <c r="BM3373" s="482" t="s">
        <v>4188</v>
      </c>
    </row>
    <row r="3374" spans="2:65" s="492" customFormat="1" ht="25.5" customHeight="1">
      <c r="B3374" s="493"/>
      <c r="C3374" s="629" t="s">
        <v>4189</v>
      </c>
      <c r="D3374" s="629" t="s">
        <v>1907</v>
      </c>
      <c r="E3374" s="630" t="s">
        <v>4190</v>
      </c>
      <c r="F3374" s="631" t="s">
        <v>4191</v>
      </c>
      <c r="G3374" s="632" t="s">
        <v>202</v>
      </c>
      <c r="H3374" s="633">
        <v>10</v>
      </c>
      <c r="I3374" s="11"/>
      <c r="J3374" s="634">
        <f t="shared" si="10"/>
        <v>0</v>
      </c>
      <c r="K3374" s="631" t="s">
        <v>5</v>
      </c>
      <c r="L3374" s="635"/>
      <c r="M3374" s="636" t="s">
        <v>5</v>
      </c>
      <c r="N3374" s="637" t="s">
        <v>53</v>
      </c>
      <c r="O3374" s="494"/>
      <c r="P3374" s="580">
        <f t="shared" si="11"/>
        <v>0</v>
      </c>
      <c r="Q3374" s="580">
        <v>0.03</v>
      </c>
      <c r="R3374" s="580">
        <f t="shared" si="12"/>
        <v>0.3</v>
      </c>
      <c r="S3374" s="580">
        <v>0</v>
      </c>
      <c r="T3374" s="581">
        <f t="shared" si="13"/>
        <v>0</v>
      </c>
      <c r="AR3374" s="482" t="s">
        <v>779</v>
      </c>
      <c r="AT3374" s="482" t="s">
        <v>1907</v>
      </c>
      <c r="AU3374" s="482" t="s">
        <v>89</v>
      </c>
      <c r="AY3374" s="482" t="s">
        <v>197</v>
      </c>
      <c r="BE3374" s="582">
        <f t="shared" si="14"/>
        <v>0</v>
      </c>
      <c r="BF3374" s="582">
        <f t="shared" si="15"/>
        <v>0</v>
      </c>
      <c r="BG3374" s="582">
        <f t="shared" si="16"/>
        <v>0</v>
      </c>
      <c r="BH3374" s="582">
        <f t="shared" si="17"/>
        <v>0</v>
      </c>
      <c r="BI3374" s="582">
        <f t="shared" si="18"/>
        <v>0</v>
      </c>
      <c r="BJ3374" s="482" t="s">
        <v>11</v>
      </c>
      <c r="BK3374" s="582">
        <f t="shared" si="19"/>
        <v>0</v>
      </c>
      <c r="BL3374" s="482" t="s">
        <v>374</v>
      </c>
      <c r="BM3374" s="482" t="s">
        <v>4192</v>
      </c>
    </row>
    <row r="3375" spans="2:65" s="492" customFormat="1" ht="25.5" customHeight="1">
      <c r="B3375" s="493"/>
      <c r="C3375" s="572" t="s">
        <v>4193</v>
      </c>
      <c r="D3375" s="572" t="s">
        <v>199</v>
      </c>
      <c r="E3375" s="573" t="s">
        <v>4194</v>
      </c>
      <c r="F3375" s="574" t="s">
        <v>4195</v>
      </c>
      <c r="G3375" s="575" t="s">
        <v>202</v>
      </c>
      <c r="H3375" s="576">
        <v>53</v>
      </c>
      <c r="I3375" s="7"/>
      <c r="J3375" s="577">
        <f t="shared" si="10"/>
        <v>0</v>
      </c>
      <c r="K3375" s="574" t="s">
        <v>203</v>
      </c>
      <c r="L3375" s="493"/>
      <c r="M3375" s="578" t="s">
        <v>5</v>
      </c>
      <c r="N3375" s="579" t="s">
        <v>53</v>
      </c>
      <c r="O3375" s="494"/>
      <c r="P3375" s="580">
        <f t="shared" si="11"/>
        <v>0</v>
      </c>
      <c r="Q3375" s="580">
        <v>0</v>
      </c>
      <c r="R3375" s="580">
        <f t="shared" si="12"/>
        <v>0</v>
      </c>
      <c r="S3375" s="580">
        <v>0</v>
      </c>
      <c r="T3375" s="581">
        <f t="shared" si="13"/>
        <v>0</v>
      </c>
      <c r="AR3375" s="482" t="s">
        <v>374</v>
      </c>
      <c r="AT3375" s="482" t="s">
        <v>199</v>
      </c>
      <c r="AU3375" s="482" t="s">
        <v>89</v>
      </c>
      <c r="AY3375" s="482" t="s">
        <v>197</v>
      </c>
      <c r="BE3375" s="582">
        <f t="shared" si="14"/>
        <v>0</v>
      </c>
      <c r="BF3375" s="582">
        <f t="shared" si="15"/>
        <v>0</v>
      </c>
      <c r="BG3375" s="582">
        <f t="shared" si="16"/>
        <v>0</v>
      </c>
      <c r="BH3375" s="582">
        <f t="shared" si="17"/>
        <v>0</v>
      </c>
      <c r="BI3375" s="582">
        <f t="shared" si="18"/>
        <v>0</v>
      </c>
      <c r="BJ3375" s="482" t="s">
        <v>11</v>
      </c>
      <c r="BK3375" s="582">
        <f t="shared" si="19"/>
        <v>0</v>
      </c>
      <c r="BL3375" s="482" t="s">
        <v>374</v>
      </c>
      <c r="BM3375" s="482" t="s">
        <v>4196</v>
      </c>
    </row>
    <row r="3376" spans="2:65" s="599" customFormat="1">
      <c r="B3376" s="598"/>
      <c r="D3376" s="594" t="s">
        <v>205</v>
      </c>
      <c r="E3376" s="600" t="s">
        <v>5</v>
      </c>
      <c r="F3376" s="601" t="s">
        <v>3997</v>
      </c>
      <c r="H3376" s="600" t="s">
        <v>5</v>
      </c>
      <c r="L3376" s="598"/>
      <c r="M3376" s="602"/>
      <c r="N3376" s="603"/>
      <c r="O3376" s="603"/>
      <c r="P3376" s="603"/>
      <c r="Q3376" s="603"/>
      <c r="R3376" s="603"/>
      <c r="S3376" s="603"/>
      <c r="T3376" s="604"/>
      <c r="AT3376" s="600" t="s">
        <v>205</v>
      </c>
      <c r="AU3376" s="600" t="s">
        <v>89</v>
      </c>
      <c r="AV3376" s="599" t="s">
        <v>11</v>
      </c>
      <c r="AW3376" s="599" t="s">
        <v>43</v>
      </c>
      <c r="AX3376" s="599" t="s">
        <v>82</v>
      </c>
      <c r="AY3376" s="600" t="s">
        <v>197</v>
      </c>
    </row>
    <row r="3377" spans="2:65" s="606" customFormat="1">
      <c r="B3377" s="605"/>
      <c r="D3377" s="594" t="s">
        <v>205</v>
      </c>
      <c r="E3377" s="607" t="s">
        <v>5</v>
      </c>
      <c r="F3377" s="608" t="s">
        <v>4197</v>
      </c>
      <c r="H3377" s="609">
        <v>45</v>
      </c>
      <c r="L3377" s="605"/>
      <c r="M3377" s="610"/>
      <c r="N3377" s="611"/>
      <c r="O3377" s="611"/>
      <c r="P3377" s="611"/>
      <c r="Q3377" s="611"/>
      <c r="R3377" s="611"/>
      <c r="S3377" s="611"/>
      <c r="T3377" s="612"/>
      <c r="AT3377" s="607" t="s">
        <v>205</v>
      </c>
      <c r="AU3377" s="607" t="s">
        <v>89</v>
      </c>
      <c r="AV3377" s="606" t="s">
        <v>89</v>
      </c>
      <c r="AW3377" s="606" t="s">
        <v>43</v>
      </c>
      <c r="AX3377" s="606" t="s">
        <v>82</v>
      </c>
      <c r="AY3377" s="607" t="s">
        <v>197</v>
      </c>
    </row>
    <row r="3378" spans="2:65" s="606" customFormat="1">
      <c r="B3378" s="605"/>
      <c r="D3378" s="594" t="s">
        <v>205</v>
      </c>
      <c r="E3378" s="607" t="s">
        <v>5</v>
      </c>
      <c r="F3378" s="608" t="s">
        <v>4198</v>
      </c>
      <c r="H3378" s="609">
        <v>1</v>
      </c>
      <c r="L3378" s="605"/>
      <c r="M3378" s="610"/>
      <c r="N3378" s="611"/>
      <c r="O3378" s="611"/>
      <c r="P3378" s="611"/>
      <c r="Q3378" s="611"/>
      <c r="R3378" s="611"/>
      <c r="S3378" s="611"/>
      <c r="T3378" s="612"/>
      <c r="AT3378" s="607" t="s">
        <v>205</v>
      </c>
      <c r="AU3378" s="607" t="s">
        <v>89</v>
      </c>
      <c r="AV3378" s="606" t="s">
        <v>89</v>
      </c>
      <c r="AW3378" s="606" t="s">
        <v>43</v>
      </c>
      <c r="AX3378" s="606" t="s">
        <v>82</v>
      </c>
      <c r="AY3378" s="607" t="s">
        <v>197</v>
      </c>
    </row>
    <row r="3379" spans="2:65" s="606" customFormat="1">
      <c r="B3379" s="605"/>
      <c r="D3379" s="594" t="s">
        <v>205</v>
      </c>
      <c r="E3379" s="607" t="s">
        <v>5</v>
      </c>
      <c r="F3379" s="608" t="s">
        <v>4199</v>
      </c>
      <c r="H3379" s="609">
        <v>4</v>
      </c>
      <c r="L3379" s="605"/>
      <c r="M3379" s="610"/>
      <c r="N3379" s="611"/>
      <c r="O3379" s="611"/>
      <c r="P3379" s="611"/>
      <c r="Q3379" s="611"/>
      <c r="R3379" s="611"/>
      <c r="S3379" s="611"/>
      <c r="T3379" s="612"/>
      <c r="AT3379" s="607" t="s">
        <v>205</v>
      </c>
      <c r="AU3379" s="607" t="s">
        <v>89</v>
      </c>
      <c r="AV3379" s="606" t="s">
        <v>89</v>
      </c>
      <c r="AW3379" s="606" t="s">
        <v>43</v>
      </c>
      <c r="AX3379" s="606" t="s">
        <v>82</v>
      </c>
      <c r="AY3379" s="607" t="s">
        <v>197</v>
      </c>
    </row>
    <row r="3380" spans="2:65" s="606" customFormat="1">
      <c r="B3380" s="605"/>
      <c r="D3380" s="594" t="s">
        <v>205</v>
      </c>
      <c r="E3380" s="607" t="s">
        <v>5</v>
      </c>
      <c r="F3380" s="608" t="s">
        <v>4200</v>
      </c>
      <c r="H3380" s="609">
        <v>3</v>
      </c>
      <c r="L3380" s="605"/>
      <c r="M3380" s="610"/>
      <c r="N3380" s="611"/>
      <c r="O3380" s="611"/>
      <c r="P3380" s="611"/>
      <c r="Q3380" s="611"/>
      <c r="R3380" s="611"/>
      <c r="S3380" s="611"/>
      <c r="T3380" s="612"/>
      <c r="AT3380" s="607" t="s">
        <v>205</v>
      </c>
      <c r="AU3380" s="607" t="s">
        <v>89</v>
      </c>
      <c r="AV3380" s="606" t="s">
        <v>89</v>
      </c>
      <c r="AW3380" s="606" t="s">
        <v>43</v>
      </c>
      <c r="AX3380" s="606" t="s">
        <v>82</v>
      </c>
      <c r="AY3380" s="607" t="s">
        <v>197</v>
      </c>
    </row>
    <row r="3381" spans="2:65" s="614" customFormat="1">
      <c r="B3381" s="613"/>
      <c r="D3381" s="594" t="s">
        <v>205</v>
      </c>
      <c r="E3381" s="615" t="s">
        <v>5</v>
      </c>
      <c r="F3381" s="616" t="s">
        <v>210</v>
      </c>
      <c r="H3381" s="617">
        <v>53</v>
      </c>
      <c r="L3381" s="613"/>
      <c r="M3381" s="618"/>
      <c r="N3381" s="619"/>
      <c r="O3381" s="619"/>
      <c r="P3381" s="619"/>
      <c r="Q3381" s="619"/>
      <c r="R3381" s="619"/>
      <c r="S3381" s="619"/>
      <c r="T3381" s="620"/>
      <c r="AT3381" s="615" t="s">
        <v>205</v>
      </c>
      <c r="AU3381" s="615" t="s">
        <v>89</v>
      </c>
      <c r="AV3381" s="614" t="s">
        <v>129</v>
      </c>
      <c r="AW3381" s="614" t="s">
        <v>43</v>
      </c>
      <c r="AX3381" s="614" t="s">
        <v>11</v>
      </c>
      <c r="AY3381" s="615" t="s">
        <v>197</v>
      </c>
    </row>
    <row r="3382" spans="2:65" s="492" customFormat="1" ht="25.5" customHeight="1">
      <c r="B3382" s="493"/>
      <c r="C3382" s="629" t="s">
        <v>4201</v>
      </c>
      <c r="D3382" s="629" t="s">
        <v>1907</v>
      </c>
      <c r="E3382" s="630" t="s">
        <v>4202</v>
      </c>
      <c r="F3382" s="631" t="s">
        <v>4203</v>
      </c>
      <c r="G3382" s="632" t="s">
        <v>202</v>
      </c>
      <c r="H3382" s="633">
        <v>45</v>
      </c>
      <c r="I3382" s="11"/>
      <c r="J3382" s="634">
        <f>ROUND(I3382*H3382,0)</f>
        <v>0</v>
      </c>
      <c r="K3382" s="631" t="s">
        <v>5</v>
      </c>
      <c r="L3382" s="635"/>
      <c r="M3382" s="636" t="s">
        <v>5</v>
      </c>
      <c r="N3382" s="637" t="s">
        <v>53</v>
      </c>
      <c r="O3382" s="494"/>
      <c r="P3382" s="580">
        <f>O3382*H3382</f>
        <v>0</v>
      </c>
      <c r="Q3382" s="580">
        <v>0.03</v>
      </c>
      <c r="R3382" s="580">
        <f>Q3382*H3382</f>
        <v>1.3499999999999999</v>
      </c>
      <c r="S3382" s="580">
        <v>0</v>
      </c>
      <c r="T3382" s="581">
        <f>S3382*H3382</f>
        <v>0</v>
      </c>
      <c r="AR3382" s="482" t="s">
        <v>779</v>
      </c>
      <c r="AT3382" s="482" t="s">
        <v>1907</v>
      </c>
      <c r="AU3382" s="482" t="s">
        <v>89</v>
      </c>
      <c r="AY3382" s="482" t="s">
        <v>197</v>
      </c>
      <c r="BE3382" s="582">
        <f>IF(N3382="základní",J3382,0)</f>
        <v>0</v>
      </c>
      <c r="BF3382" s="582">
        <f>IF(N3382="snížená",J3382,0)</f>
        <v>0</v>
      </c>
      <c r="BG3382" s="582">
        <f>IF(N3382="zákl. přenesená",J3382,0)</f>
        <v>0</v>
      </c>
      <c r="BH3382" s="582">
        <f>IF(N3382="sníž. přenesená",J3382,0)</f>
        <v>0</v>
      </c>
      <c r="BI3382" s="582">
        <f>IF(N3382="nulová",J3382,0)</f>
        <v>0</v>
      </c>
      <c r="BJ3382" s="482" t="s">
        <v>11</v>
      </c>
      <c r="BK3382" s="582">
        <f>ROUND(I3382*H3382,0)</f>
        <v>0</v>
      </c>
      <c r="BL3382" s="482" t="s">
        <v>374</v>
      </c>
      <c r="BM3382" s="482" t="s">
        <v>4204</v>
      </c>
    </row>
    <row r="3383" spans="2:65" s="492" customFormat="1" ht="25.5" customHeight="1">
      <c r="B3383" s="493"/>
      <c r="C3383" s="629" t="s">
        <v>4205</v>
      </c>
      <c r="D3383" s="629" t="s">
        <v>1907</v>
      </c>
      <c r="E3383" s="630" t="s">
        <v>4206</v>
      </c>
      <c r="F3383" s="631" t="s">
        <v>4207</v>
      </c>
      <c r="G3383" s="632" t="s">
        <v>202</v>
      </c>
      <c r="H3383" s="633">
        <v>1</v>
      </c>
      <c r="I3383" s="11"/>
      <c r="J3383" s="634">
        <f>ROUND(I3383*H3383,0)</f>
        <v>0</v>
      </c>
      <c r="K3383" s="631" t="s">
        <v>5</v>
      </c>
      <c r="L3383" s="635"/>
      <c r="M3383" s="636" t="s">
        <v>5</v>
      </c>
      <c r="N3383" s="637" t="s">
        <v>53</v>
      </c>
      <c r="O3383" s="494"/>
      <c r="P3383" s="580">
        <f>O3383*H3383</f>
        <v>0</v>
      </c>
      <c r="Q3383" s="580">
        <v>0.03</v>
      </c>
      <c r="R3383" s="580">
        <f>Q3383*H3383</f>
        <v>0.03</v>
      </c>
      <c r="S3383" s="580">
        <v>0</v>
      </c>
      <c r="T3383" s="581">
        <f>S3383*H3383</f>
        <v>0</v>
      </c>
      <c r="AR3383" s="482" t="s">
        <v>779</v>
      </c>
      <c r="AT3383" s="482" t="s">
        <v>1907</v>
      </c>
      <c r="AU3383" s="482" t="s">
        <v>89</v>
      </c>
      <c r="AY3383" s="482" t="s">
        <v>197</v>
      </c>
      <c r="BE3383" s="582">
        <f>IF(N3383="základní",J3383,0)</f>
        <v>0</v>
      </c>
      <c r="BF3383" s="582">
        <f>IF(N3383="snížená",J3383,0)</f>
        <v>0</v>
      </c>
      <c r="BG3383" s="582">
        <f>IF(N3383="zákl. přenesená",J3383,0)</f>
        <v>0</v>
      </c>
      <c r="BH3383" s="582">
        <f>IF(N3383="sníž. přenesená",J3383,0)</f>
        <v>0</v>
      </c>
      <c r="BI3383" s="582">
        <f>IF(N3383="nulová",J3383,0)</f>
        <v>0</v>
      </c>
      <c r="BJ3383" s="482" t="s">
        <v>11</v>
      </c>
      <c r="BK3383" s="582">
        <f>ROUND(I3383*H3383,0)</f>
        <v>0</v>
      </c>
      <c r="BL3383" s="482" t="s">
        <v>374</v>
      </c>
      <c r="BM3383" s="482" t="s">
        <v>4208</v>
      </c>
    </row>
    <row r="3384" spans="2:65" s="492" customFormat="1" ht="25.5" customHeight="1">
      <c r="B3384" s="493"/>
      <c r="C3384" s="629" t="s">
        <v>4209</v>
      </c>
      <c r="D3384" s="629" t="s">
        <v>1907</v>
      </c>
      <c r="E3384" s="630" t="s">
        <v>4210</v>
      </c>
      <c r="F3384" s="631" t="s">
        <v>4211</v>
      </c>
      <c r="G3384" s="632" t="s">
        <v>202</v>
      </c>
      <c r="H3384" s="633">
        <v>4</v>
      </c>
      <c r="I3384" s="11"/>
      <c r="J3384" s="634">
        <f>ROUND(I3384*H3384,0)</f>
        <v>0</v>
      </c>
      <c r="K3384" s="631" t="s">
        <v>5</v>
      </c>
      <c r="L3384" s="635"/>
      <c r="M3384" s="636" t="s">
        <v>5</v>
      </c>
      <c r="N3384" s="637" t="s">
        <v>53</v>
      </c>
      <c r="O3384" s="494"/>
      <c r="P3384" s="580">
        <f>O3384*H3384</f>
        <v>0</v>
      </c>
      <c r="Q3384" s="580">
        <v>0.03</v>
      </c>
      <c r="R3384" s="580">
        <f>Q3384*H3384</f>
        <v>0.12</v>
      </c>
      <c r="S3384" s="580">
        <v>0</v>
      </c>
      <c r="T3384" s="581">
        <f>S3384*H3384</f>
        <v>0</v>
      </c>
      <c r="AR3384" s="482" t="s">
        <v>779</v>
      </c>
      <c r="AT3384" s="482" t="s">
        <v>1907</v>
      </c>
      <c r="AU3384" s="482" t="s">
        <v>89</v>
      </c>
      <c r="AY3384" s="482" t="s">
        <v>197</v>
      </c>
      <c r="BE3384" s="582">
        <f>IF(N3384="základní",J3384,0)</f>
        <v>0</v>
      </c>
      <c r="BF3384" s="582">
        <f>IF(N3384="snížená",J3384,0)</f>
        <v>0</v>
      </c>
      <c r="BG3384" s="582">
        <f>IF(N3384="zákl. přenesená",J3384,0)</f>
        <v>0</v>
      </c>
      <c r="BH3384" s="582">
        <f>IF(N3384="sníž. přenesená",J3384,0)</f>
        <v>0</v>
      </c>
      <c r="BI3384" s="582">
        <f>IF(N3384="nulová",J3384,0)</f>
        <v>0</v>
      </c>
      <c r="BJ3384" s="482" t="s">
        <v>11</v>
      </c>
      <c r="BK3384" s="582">
        <f>ROUND(I3384*H3384,0)</f>
        <v>0</v>
      </c>
      <c r="BL3384" s="482" t="s">
        <v>374</v>
      </c>
      <c r="BM3384" s="482" t="s">
        <v>4212</v>
      </c>
    </row>
    <row r="3385" spans="2:65" s="492" customFormat="1" ht="25.5" customHeight="1">
      <c r="B3385" s="493"/>
      <c r="C3385" s="629" t="s">
        <v>4213</v>
      </c>
      <c r="D3385" s="629" t="s">
        <v>1907</v>
      </c>
      <c r="E3385" s="630" t="s">
        <v>4214</v>
      </c>
      <c r="F3385" s="631" t="s">
        <v>4215</v>
      </c>
      <c r="G3385" s="632" t="s">
        <v>202</v>
      </c>
      <c r="H3385" s="633">
        <v>3</v>
      </c>
      <c r="I3385" s="11"/>
      <c r="J3385" s="634">
        <f>ROUND(I3385*H3385,0)</f>
        <v>0</v>
      </c>
      <c r="K3385" s="631" t="s">
        <v>5</v>
      </c>
      <c r="L3385" s="635"/>
      <c r="M3385" s="636" t="s">
        <v>5</v>
      </c>
      <c r="N3385" s="637" t="s">
        <v>53</v>
      </c>
      <c r="O3385" s="494"/>
      <c r="P3385" s="580">
        <f>O3385*H3385</f>
        <v>0</v>
      </c>
      <c r="Q3385" s="580">
        <v>0.03</v>
      </c>
      <c r="R3385" s="580">
        <f>Q3385*H3385</f>
        <v>0.09</v>
      </c>
      <c r="S3385" s="580">
        <v>0</v>
      </c>
      <c r="T3385" s="581">
        <f>S3385*H3385</f>
        <v>0</v>
      </c>
      <c r="AR3385" s="482" t="s">
        <v>779</v>
      </c>
      <c r="AT3385" s="482" t="s">
        <v>1907</v>
      </c>
      <c r="AU3385" s="482" t="s">
        <v>89</v>
      </c>
      <c r="AY3385" s="482" t="s">
        <v>197</v>
      </c>
      <c r="BE3385" s="582">
        <f>IF(N3385="základní",J3385,0)</f>
        <v>0</v>
      </c>
      <c r="BF3385" s="582">
        <f>IF(N3385="snížená",J3385,0)</f>
        <v>0</v>
      </c>
      <c r="BG3385" s="582">
        <f>IF(N3385="zákl. přenesená",J3385,0)</f>
        <v>0</v>
      </c>
      <c r="BH3385" s="582">
        <f>IF(N3385="sníž. přenesená",J3385,0)</f>
        <v>0</v>
      </c>
      <c r="BI3385" s="582">
        <f>IF(N3385="nulová",J3385,0)</f>
        <v>0</v>
      </c>
      <c r="BJ3385" s="482" t="s">
        <v>11</v>
      </c>
      <c r="BK3385" s="582">
        <f>ROUND(I3385*H3385,0)</f>
        <v>0</v>
      </c>
      <c r="BL3385" s="482" t="s">
        <v>374</v>
      </c>
      <c r="BM3385" s="482" t="s">
        <v>4216</v>
      </c>
    </row>
    <row r="3386" spans="2:65" s="492" customFormat="1" ht="38.25" customHeight="1">
      <c r="B3386" s="493"/>
      <c r="C3386" s="572" t="s">
        <v>4217</v>
      </c>
      <c r="D3386" s="572" t="s">
        <v>199</v>
      </c>
      <c r="E3386" s="573" t="s">
        <v>4218</v>
      </c>
      <c r="F3386" s="574" t="s">
        <v>4219</v>
      </c>
      <c r="G3386" s="575" t="s">
        <v>202</v>
      </c>
      <c r="H3386" s="576">
        <v>25</v>
      </c>
      <c r="I3386" s="7"/>
      <c r="J3386" s="577">
        <f>ROUND(I3386*H3386,0)</f>
        <v>0</v>
      </c>
      <c r="K3386" s="574" t="s">
        <v>203</v>
      </c>
      <c r="L3386" s="493"/>
      <c r="M3386" s="578" t="s">
        <v>5</v>
      </c>
      <c r="N3386" s="579" t="s">
        <v>53</v>
      </c>
      <c r="O3386" s="494"/>
      <c r="P3386" s="580">
        <f>O3386*H3386</f>
        <v>0</v>
      </c>
      <c r="Q3386" s="580">
        <v>0</v>
      </c>
      <c r="R3386" s="580">
        <f>Q3386*H3386</f>
        <v>0</v>
      </c>
      <c r="S3386" s="580">
        <v>0</v>
      </c>
      <c r="T3386" s="581">
        <f>S3386*H3386</f>
        <v>0</v>
      </c>
      <c r="AR3386" s="482" t="s">
        <v>374</v>
      </c>
      <c r="AT3386" s="482" t="s">
        <v>199</v>
      </c>
      <c r="AU3386" s="482" t="s">
        <v>89</v>
      </c>
      <c r="AY3386" s="482" t="s">
        <v>197</v>
      </c>
      <c r="BE3386" s="582">
        <f>IF(N3386="základní",J3386,0)</f>
        <v>0</v>
      </c>
      <c r="BF3386" s="582">
        <f>IF(N3386="snížená",J3386,0)</f>
        <v>0</v>
      </c>
      <c r="BG3386" s="582">
        <f>IF(N3386="zákl. přenesená",J3386,0)</f>
        <v>0</v>
      </c>
      <c r="BH3386" s="582">
        <f>IF(N3386="sníž. přenesená",J3386,0)</f>
        <v>0</v>
      </c>
      <c r="BI3386" s="582">
        <f>IF(N3386="nulová",J3386,0)</f>
        <v>0</v>
      </c>
      <c r="BJ3386" s="482" t="s">
        <v>11</v>
      </c>
      <c r="BK3386" s="582">
        <f>ROUND(I3386*H3386,0)</f>
        <v>0</v>
      </c>
      <c r="BL3386" s="482" t="s">
        <v>374</v>
      </c>
      <c r="BM3386" s="482" t="s">
        <v>4220</v>
      </c>
    </row>
    <row r="3387" spans="2:65" s="599" customFormat="1">
      <c r="B3387" s="598"/>
      <c r="D3387" s="594" t="s">
        <v>205</v>
      </c>
      <c r="E3387" s="600" t="s">
        <v>5</v>
      </c>
      <c r="F3387" s="601" t="s">
        <v>3997</v>
      </c>
      <c r="H3387" s="600" t="s">
        <v>5</v>
      </c>
      <c r="L3387" s="598"/>
      <c r="M3387" s="602"/>
      <c r="N3387" s="603"/>
      <c r="O3387" s="603"/>
      <c r="P3387" s="603"/>
      <c r="Q3387" s="603"/>
      <c r="R3387" s="603"/>
      <c r="S3387" s="603"/>
      <c r="T3387" s="604"/>
      <c r="AT3387" s="600" t="s">
        <v>205</v>
      </c>
      <c r="AU3387" s="600" t="s">
        <v>89</v>
      </c>
      <c r="AV3387" s="599" t="s">
        <v>11</v>
      </c>
      <c r="AW3387" s="599" t="s">
        <v>43</v>
      </c>
      <c r="AX3387" s="599" t="s">
        <v>82</v>
      </c>
      <c r="AY3387" s="600" t="s">
        <v>197</v>
      </c>
    </row>
    <row r="3388" spans="2:65" s="606" customFormat="1">
      <c r="B3388" s="605"/>
      <c r="D3388" s="594" t="s">
        <v>205</v>
      </c>
      <c r="E3388" s="607" t="s">
        <v>5</v>
      </c>
      <c r="F3388" s="608" t="s">
        <v>3998</v>
      </c>
      <c r="H3388" s="609">
        <v>25</v>
      </c>
      <c r="L3388" s="605"/>
      <c r="M3388" s="610"/>
      <c r="N3388" s="611"/>
      <c r="O3388" s="611"/>
      <c r="P3388" s="611"/>
      <c r="Q3388" s="611"/>
      <c r="R3388" s="611"/>
      <c r="S3388" s="611"/>
      <c r="T3388" s="612"/>
      <c r="AT3388" s="607" t="s">
        <v>205</v>
      </c>
      <c r="AU3388" s="607" t="s">
        <v>89</v>
      </c>
      <c r="AV3388" s="606" t="s">
        <v>89</v>
      </c>
      <c r="AW3388" s="606" t="s">
        <v>43</v>
      </c>
      <c r="AX3388" s="606" t="s">
        <v>82</v>
      </c>
      <c r="AY3388" s="607" t="s">
        <v>197</v>
      </c>
    </row>
    <row r="3389" spans="2:65" s="614" customFormat="1">
      <c r="B3389" s="613"/>
      <c r="D3389" s="594" t="s">
        <v>205</v>
      </c>
      <c r="E3389" s="615" t="s">
        <v>5</v>
      </c>
      <c r="F3389" s="616" t="s">
        <v>210</v>
      </c>
      <c r="H3389" s="617">
        <v>25</v>
      </c>
      <c r="L3389" s="613"/>
      <c r="M3389" s="618"/>
      <c r="N3389" s="619"/>
      <c r="O3389" s="619"/>
      <c r="P3389" s="619"/>
      <c r="Q3389" s="619"/>
      <c r="R3389" s="619"/>
      <c r="S3389" s="619"/>
      <c r="T3389" s="620"/>
      <c r="AT3389" s="615" t="s">
        <v>205</v>
      </c>
      <c r="AU3389" s="615" t="s">
        <v>89</v>
      </c>
      <c r="AV3389" s="614" t="s">
        <v>129</v>
      </c>
      <c r="AW3389" s="614" t="s">
        <v>43</v>
      </c>
      <c r="AX3389" s="614" t="s">
        <v>11</v>
      </c>
      <c r="AY3389" s="615" t="s">
        <v>197</v>
      </c>
    </row>
    <row r="3390" spans="2:65" s="492" customFormat="1" ht="25.5" customHeight="1">
      <c r="B3390" s="493"/>
      <c r="C3390" s="629" t="s">
        <v>4221</v>
      </c>
      <c r="D3390" s="629" t="s">
        <v>1907</v>
      </c>
      <c r="E3390" s="630" t="s">
        <v>4222</v>
      </c>
      <c r="F3390" s="631" t="s">
        <v>4223</v>
      </c>
      <c r="G3390" s="632" t="s">
        <v>202</v>
      </c>
      <c r="H3390" s="633">
        <v>25</v>
      </c>
      <c r="I3390" s="11"/>
      <c r="J3390" s="634">
        <f>ROUND(I3390*H3390,0)</f>
        <v>0</v>
      </c>
      <c r="K3390" s="631" t="s">
        <v>5</v>
      </c>
      <c r="L3390" s="635"/>
      <c r="M3390" s="636" t="s">
        <v>5</v>
      </c>
      <c r="N3390" s="637" t="s">
        <v>53</v>
      </c>
      <c r="O3390" s="494"/>
      <c r="P3390" s="580">
        <f>O3390*H3390</f>
        <v>0</v>
      </c>
      <c r="Q3390" s="580">
        <v>0.03</v>
      </c>
      <c r="R3390" s="580">
        <f>Q3390*H3390</f>
        <v>0.75</v>
      </c>
      <c r="S3390" s="580">
        <v>0</v>
      </c>
      <c r="T3390" s="581">
        <f>S3390*H3390</f>
        <v>0</v>
      </c>
      <c r="AR3390" s="482" t="s">
        <v>779</v>
      </c>
      <c r="AT3390" s="482" t="s">
        <v>1907</v>
      </c>
      <c r="AU3390" s="482" t="s">
        <v>89</v>
      </c>
      <c r="AY3390" s="482" t="s">
        <v>197</v>
      </c>
      <c r="BE3390" s="582">
        <f>IF(N3390="základní",J3390,0)</f>
        <v>0</v>
      </c>
      <c r="BF3390" s="582">
        <f>IF(N3390="snížená",J3390,0)</f>
        <v>0</v>
      </c>
      <c r="BG3390" s="582">
        <f>IF(N3390="zákl. přenesená",J3390,0)</f>
        <v>0</v>
      </c>
      <c r="BH3390" s="582">
        <f>IF(N3390="sníž. přenesená",J3390,0)</f>
        <v>0</v>
      </c>
      <c r="BI3390" s="582">
        <f>IF(N3390="nulová",J3390,0)</f>
        <v>0</v>
      </c>
      <c r="BJ3390" s="482" t="s">
        <v>11</v>
      </c>
      <c r="BK3390" s="582">
        <f>ROUND(I3390*H3390,0)</f>
        <v>0</v>
      </c>
      <c r="BL3390" s="482" t="s">
        <v>374</v>
      </c>
      <c r="BM3390" s="482" t="s">
        <v>4224</v>
      </c>
    </row>
    <row r="3391" spans="2:65" s="492" customFormat="1" ht="38.25" customHeight="1">
      <c r="B3391" s="493"/>
      <c r="C3391" s="572" t="s">
        <v>4225</v>
      </c>
      <c r="D3391" s="572" t="s">
        <v>199</v>
      </c>
      <c r="E3391" s="573" t="s">
        <v>4226</v>
      </c>
      <c r="F3391" s="574" t="s">
        <v>4227</v>
      </c>
      <c r="G3391" s="575" t="s">
        <v>202</v>
      </c>
      <c r="H3391" s="576">
        <v>19</v>
      </c>
      <c r="I3391" s="7"/>
      <c r="J3391" s="577">
        <f>ROUND(I3391*H3391,0)</f>
        <v>0</v>
      </c>
      <c r="K3391" s="574" t="s">
        <v>203</v>
      </c>
      <c r="L3391" s="493"/>
      <c r="M3391" s="578" t="s">
        <v>5</v>
      </c>
      <c r="N3391" s="579" t="s">
        <v>53</v>
      </c>
      <c r="O3391" s="494"/>
      <c r="P3391" s="580">
        <f>O3391*H3391</f>
        <v>0</v>
      </c>
      <c r="Q3391" s="580">
        <v>0</v>
      </c>
      <c r="R3391" s="580">
        <f>Q3391*H3391</f>
        <v>0</v>
      </c>
      <c r="S3391" s="580">
        <v>0</v>
      </c>
      <c r="T3391" s="581">
        <f>S3391*H3391</f>
        <v>0</v>
      </c>
      <c r="AR3391" s="482" t="s">
        <v>374</v>
      </c>
      <c r="AT3391" s="482" t="s">
        <v>199</v>
      </c>
      <c r="AU3391" s="482" t="s">
        <v>89</v>
      </c>
      <c r="AY3391" s="482" t="s">
        <v>197</v>
      </c>
      <c r="BE3391" s="582">
        <f>IF(N3391="základní",J3391,0)</f>
        <v>0</v>
      </c>
      <c r="BF3391" s="582">
        <f>IF(N3391="snížená",J3391,0)</f>
        <v>0</v>
      </c>
      <c r="BG3391" s="582">
        <f>IF(N3391="zákl. přenesená",J3391,0)</f>
        <v>0</v>
      </c>
      <c r="BH3391" s="582">
        <f>IF(N3391="sníž. přenesená",J3391,0)</f>
        <v>0</v>
      </c>
      <c r="BI3391" s="582">
        <f>IF(N3391="nulová",J3391,0)</f>
        <v>0</v>
      </c>
      <c r="BJ3391" s="482" t="s">
        <v>11</v>
      </c>
      <c r="BK3391" s="582">
        <f>ROUND(I3391*H3391,0)</f>
        <v>0</v>
      </c>
      <c r="BL3391" s="482" t="s">
        <v>374</v>
      </c>
      <c r="BM3391" s="482" t="s">
        <v>4228</v>
      </c>
    </row>
    <row r="3392" spans="2:65" s="599" customFormat="1">
      <c r="B3392" s="598"/>
      <c r="D3392" s="594" t="s">
        <v>205</v>
      </c>
      <c r="E3392" s="600" t="s">
        <v>5</v>
      </c>
      <c r="F3392" s="601" t="s">
        <v>3997</v>
      </c>
      <c r="H3392" s="600" t="s">
        <v>5</v>
      </c>
      <c r="L3392" s="598"/>
      <c r="M3392" s="602"/>
      <c r="N3392" s="603"/>
      <c r="O3392" s="603"/>
      <c r="P3392" s="603"/>
      <c r="Q3392" s="603"/>
      <c r="R3392" s="603"/>
      <c r="S3392" s="603"/>
      <c r="T3392" s="604"/>
      <c r="AT3392" s="600" t="s">
        <v>205</v>
      </c>
      <c r="AU3392" s="600" t="s">
        <v>89</v>
      </c>
      <c r="AV3392" s="599" t="s">
        <v>11</v>
      </c>
      <c r="AW3392" s="599" t="s">
        <v>43</v>
      </c>
      <c r="AX3392" s="599" t="s">
        <v>82</v>
      </c>
      <c r="AY3392" s="600" t="s">
        <v>197</v>
      </c>
    </row>
    <row r="3393" spans="2:65" s="606" customFormat="1">
      <c r="B3393" s="605"/>
      <c r="D3393" s="594" t="s">
        <v>205</v>
      </c>
      <c r="E3393" s="607" t="s">
        <v>5</v>
      </c>
      <c r="F3393" s="608" t="s">
        <v>4007</v>
      </c>
      <c r="H3393" s="609">
        <v>19</v>
      </c>
      <c r="L3393" s="605"/>
      <c r="M3393" s="610"/>
      <c r="N3393" s="611"/>
      <c r="O3393" s="611"/>
      <c r="P3393" s="611"/>
      <c r="Q3393" s="611"/>
      <c r="R3393" s="611"/>
      <c r="S3393" s="611"/>
      <c r="T3393" s="612"/>
      <c r="AT3393" s="607" t="s">
        <v>205</v>
      </c>
      <c r="AU3393" s="607" t="s">
        <v>89</v>
      </c>
      <c r="AV3393" s="606" t="s">
        <v>89</v>
      </c>
      <c r="AW3393" s="606" t="s">
        <v>43</v>
      </c>
      <c r="AX3393" s="606" t="s">
        <v>82</v>
      </c>
      <c r="AY3393" s="607" t="s">
        <v>197</v>
      </c>
    </row>
    <row r="3394" spans="2:65" s="614" customFormat="1">
      <c r="B3394" s="613"/>
      <c r="D3394" s="594" t="s">
        <v>205</v>
      </c>
      <c r="E3394" s="615" t="s">
        <v>5</v>
      </c>
      <c r="F3394" s="616" t="s">
        <v>210</v>
      </c>
      <c r="H3394" s="617">
        <v>19</v>
      </c>
      <c r="L3394" s="613"/>
      <c r="M3394" s="618"/>
      <c r="N3394" s="619"/>
      <c r="O3394" s="619"/>
      <c r="P3394" s="619"/>
      <c r="Q3394" s="619"/>
      <c r="R3394" s="619"/>
      <c r="S3394" s="619"/>
      <c r="T3394" s="620"/>
      <c r="AT3394" s="615" t="s">
        <v>205</v>
      </c>
      <c r="AU3394" s="615" t="s">
        <v>89</v>
      </c>
      <c r="AV3394" s="614" t="s">
        <v>129</v>
      </c>
      <c r="AW3394" s="614" t="s">
        <v>43</v>
      </c>
      <c r="AX3394" s="614" t="s">
        <v>11</v>
      </c>
      <c r="AY3394" s="615" t="s">
        <v>197</v>
      </c>
    </row>
    <row r="3395" spans="2:65" s="492" customFormat="1" ht="25.5" customHeight="1">
      <c r="B3395" s="493"/>
      <c r="C3395" s="629" t="s">
        <v>4229</v>
      </c>
      <c r="D3395" s="629" t="s">
        <v>1907</v>
      </c>
      <c r="E3395" s="630" t="s">
        <v>4230</v>
      </c>
      <c r="F3395" s="631" t="s">
        <v>4231</v>
      </c>
      <c r="G3395" s="632" t="s">
        <v>202</v>
      </c>
      <c r="H3395" s="633">
        <v>19</v>
      </c>
      <c r="I3395" s="11"/>
      <c r="J3395" s="634">
        <f>ROUND(I3395*H3395,0)</f>
        <v>0</v>
      </c>
      <c r="K3395" s="631" t="s">
        <v>5</v>
      </c>
      <c r="L3395" s="635"/>
      <c r="M3395" s="636" t="s">
        <v>5</v>
      </c>
      <c r="N3395" s="637" t="s">
        <v>53</v>
      </c>
      <c r="O3395" s="494"/>
      <c r="P3395" s="580">
        <f>O3395*H3395</f>
        <v>0</v>
      </c>
      <c r="Q3395" s="580">
        <v>0.03</v>
      </c>
      <c r="R3395" s="580">
        <f>Q3395*H3395</f>
        <v>0.56999999999999995</v>
      </c>
      <c r="S3395" s="580">
        <v>0</v>
      </c>
      <c r="T3395" s="581">
        <f>S3395*H3395</f>
        <v>0</v>
      </c>
      <c r="AR3395" s="482" t="s">
        <v>779</v>
      </c>
      <c r="AT3395" s="482" t="s">
        <v>1907</v>
      </c>
      <c r="AU3395" s="482" t="s">
        <v>89</v>
      </c>
      <c r="AY3395" s="482" t="s">
        <v>197</v>
      </c>
      <c r="BE3395" s="582">
        <f>IF(N3395="základní",J3395,0)</f>
        <v>0</v>
      </c>
      <c r="BF3395" s="582">
        <f>IF(N3395="snížená",J3395,0)</f>
        <v>0</v>
      </c>
      <c r="BG3395" s="582">
        <f>IF(N3395="zákl. přenesená",J3395,0)</f>
        <v>0</v>
      </c>
      <c r="BH3395" s="582">
        <f>IF(N3395="sníž. přenesená",J3395,0)</f>
        <v>0</v>
      </c>
      <c r="BI3395" s="582">
        <f>IF(N3395="nulová",J3395,0)</f>
        <v>0</v>
      </c>
      <c r="BJ3395" s="482" t="s">
        <v>11</v>
      </c>
      <c r="BK3395" s="582">
        <f>ROUND(I3395*H3395,0)</f>
        <v>0</v>
      </c>
      <c r="BL3395" s="482" t="s">
        <v>374</v>
      </c>
      <c r="BM3395" s="482" t="s">
        <v>4232</v>
      </c>
    </row>
    <row r="3396" spans="2:65" s="492" customFormat="1" ht="25.5" customHeight="1">
      <c r="B3396" s="493"/>
      <c r="C3396" s="572" t="s">
        <v>4233</v>
      </c>
      <c r="D3396" s="572" t="s">
        <v>199</v>
      </c>
      <c r="E3396" s="573" t="s">
        <v>4234</v>
      </c>
      <c r="F3396" s="574" t="s">
        <v>4235</v>
      </c>
      <c r="G3396" s="575" t="s">
        <v>202</v>
      </c>
      <c r="H3396" s="576">
        <v>32</v>
      </c>
      <c r="I3396" s="7"/>
      <c r="J3396" s="577">
        <f>ROUND(I3396*H3396,0)</f>
        <v>0</v>
      </c>
      <c r="K3396" s="574" t="s">
        <v>203</v>
      </c>
      <c r="L3396" s="493"/>
      <c r="M3396" s="578" t="s">
        <v>5</v>
      </c>
      <c r="N3396" s="579" t="s">
        <v>53</v>
      </c>
      <c r="O3396" s="494"/>
      <c r="P3396" s="580">
        <f>O3396*H3396</f>
        <v>0</v>
      </c>
      <c r="Q3396" s="580">
        <v>0</v>
      </c>
      <c r="R3396" s="580">
        <f>Q3396*H3396</f>
        <v>0</v>
      </c>
      <c r="S3396" s="580">
        <v>0</v>
      </c>
      <c r="T3396" s="581">
        <f>S3396*H3396</f>
        <v>0</v>
      </c>
      <c r="AR3396" s="482" t="s">
        <v>374</v>
      </c>
      <c r="AT3396" s="482" t="s">
        <v>199</v>
      </c>
      <c r="AU3396" s="482" t="s">
        <v>89</v>
      </c>
      <c r="AY3396" s="482" t="s">
        <v>197</v>
      </c>
      <c r="BE3396" s="582">
        <f>IF(N3396="základní",J3396,0)</f>
        <v>0</v>
      </c>
      <c r="BF3396" s="582">
        <f>IF(N3396="snížená",J3396,0)</f>
        <v>0</v>
      </c>
      <c r="BG3396" s="582">
        <f>IF(N3396="zákl. přenesená",J3396,0)</f>
        <v>0</v>
      </c>
      <c r="BH3396" s="582">
        <f>IF(N3396="sníž. přenesená",J3396,0)</f>
        <v>0</v>
      </c>
      <c r="BI3396" s="582">
        <f>IF(N3396="nulová",J3396,0)</f>
        <v>0</v>
      </c>
      <c r="BJ3396" s="482" t="s">
        <v>11</v>
      </c>
      <c r="BK3396" s="582">
        <f>ROUND(I3396*H3396,0)</f>
        <v>0</v>
      </c>
      <c r="BL3396" s="482" t="s">
        <v>374</v>
      </c>
      <c r="BM3396" s="482" t="s">
        <v>4236</v>
      </c>
    </row>
    <row r="3397" spans="2:65" s="599" customFormat="1">
      <c r="B3397" s="598"/>
      <c r="D3397" s="594" t="s">
        <v>205</v>
      </c>
      <c r="E3397" s="600" t="s">
        <v>5</v>
      </c>
      <c r="F3397" s="601" t="s">
        <v>3997</v>
      </c>
      <c r="H3397" s="600" t="s">
        <v>5</v>
      </c>
      <c r="L3397" s="598"/>
      <c r="M3397" s="602"/>
      <c r="N3397" s="603"/>
      <c r="O3397" s="603"/>
      <c r="P3397" s="603"/>
      <c r="Q3397" s="603"/>
      <c r="R3397" s="603"/>
      <c r="S3397" s="603"/>
      <c r="T3397" s="604"/>
      <c r="AT3397" s="600" t="s">
        <v>205</v>
      </c>
      <c r="AU3397" s="600" t="s">
        <v>89</v>
      </c>
      <c r="AV3397" s="599" t="s">
        <v>11</v>
      </c>
      <c r="AW3397" s="599" t="s">
        <v>43</v>
      </c>
      <c r="AX3397" s="599" t="s">
        <v>82</v>
      </c>
      <c r="AY3397" s="600" t="s">
        <v>197</v>
      </c>
    </row>
    <row r="3398" spans="2:65" s="606" customFormat="1">
      <c r="B3398" s="605"/>
      <c r="D3398" s="594" t="s">
        <v>205</v>
      </c>
      <c r="E3398" s="607" t="s">
        <v>5</v>
      </c>
      <c r="F3398" s="608" t="s">
        <v>4198</v>
      </c>
      <c r="H3398" s="609">
        <v>1</v>
      </c>
      <c r="L3398" s="605"/>
      <c r="M3398" s="610"/>
      <c r="N3398" s="611"/>
      <c r="O3398" s="611"/>
      <c r="P3398" s="611"/>
      <c r="Q3398" s="611"/>
      <c r="R3398" s="611"/>
      <c r="S3398" s="611"/>
      <c r="T3398" s="612"/>
      <c r="AT3398" s="607" t="s">
        <v>205</v>
      </c>
      <c r="AU3398" s="607" t="s">
        <v>89</v>
      </c>
      <c r="AV3398" s="606" t="s">
        <v>89</v>
      </c>
      <c r="AW3398" s="606" t="s">
        <v>43</v>
      </c>
      <c r="AX3398" s="606" t="s">
        <v>82</v>
      </c>
      <c r="AY3398" s="607" t="s">
        <v>197</v>
      </c>
    </row>
    <row r="3399" spans="2:65" s="606" customFormat="1">
      <c r="B3399" s="605"/>
      <c r="D3399" s="594" t="s">
        <v>205</v>
      </c>
      <c r="E3399" s="607" t="s">
        <v>5</v>
      </c>
      <c r="F3399" s="608" t="s">
        <v>4168</v>
      </c>
      <c r="H3399" s="609">
        <v>1</v>
      </c>
      <c r="L3399" s="605"/>
      <c r="M3399" s="610"/>
      <c r="N3399" s="611"/>
      <c r="O3399" s="611"/>
      <c r="P3399" s="611"/>
      <c r="Q3399" s="611"/>
      <c r="R3399" s="611"/>
      <c r="S3399" s="611"/>
      <c r="T3399" s="612"/>
      <c r="AT3399" s="607" t="s">
        <v>205</v>
      </c>
      <c r="AU3399" s="607" t="s">
        <v>89</v>
      </c>
      <c r="AV3399" s="606" t="s">
        <v>89</v>
      </c>
      <c r="AW3399" s="606" t="s">
        <v>43</v>
      </c>
      <c r="AX3399" s="606" t="s">
        <v>82</v>
      </c>
      <c r="AY3399" s="607" t="s">
        <v>197</v>
      </c>
    </row>
    <row r="3400" spans="2:65" s="606" customFormat="1">
      <c r="B3400" s="605"/>
      <c r="D3400" s="594" t="s">
        <v>205</v>
      </c>
      <c r="E3400" s="607" t="s">
        <v>5</v>
      </c>
      <c r="F3400" s="608" t="s">
        <v>4169</v>
      </c>
      <c r="H3400" s="609">
        <v>1</v>
      </c>
      <c r="L3400" s="605"/>
      <c r="M3400" s="610"/>
      <c r="N3400" s="611"/>
      <c r="O3400" s="611"/>
      <c r="P3400" s="611"/>
      <c r="Q3400" s="611"/>
      <c r="R3400" s="611"/>
      <c r="S3400" s="611"/>
      <c r="T3400" s="612"/>
      <c r="AT3400" s="607" t="s">
        <v>205</v>
      </c>
      <c r="AU3400" s="607" t="s">
        <v>89</v>
      </c>
      <c r="AV3400" s="606" t="s">
        <v>89</v>
      </c>
      <c r="AW3400" s="606" t="s">
        <v>43</v>
      </c>
      <c r="AX3400" s="606" t="s">
        <v>82</v>
      </c>
      <c r="AY3400" s="607" t="s">
        <v>197</v>
      </c>
    </row>
    <row r="3401" spans="2:65" s="606" customFormat="1">
      <c r="B3401" s="605"/>
      <c r="D3401" s="594" t="s">
        <v>205</v>
      </c>
      <c r="E3401" s="607" t="s">
        <v>5</v>
      </c>
      <c r="F3401" s="608" t="s">
        <v>4171</v>
      </c>
      <c r="H3401" s="609">
        <v>12</v>
      </c>
      <c r="L3401" s="605"/>
      <c r="M3401" s="610"/>
      <c r="N3401" s="611"/>
      <c r="O3401" s="611"/>
      <c r="P3401" s="611"/>
      <c r="Q3401" s="611"/>
      <c r="R3401" s="611"/>
      <c r="S3401" s="611"/>
      <c r="T3401" s="612"/>
      <c r="AT3401" s="607" t="s">
        <v>205</v>
      </c>
      <c r="AU3401" s="607" t="s">
        <v>89</v>
      </c>
      <c r="AV3401" s="606" t="s">
        <v>89</v>
      </c>
      <c r="AW3401" s="606" t="s">
        <v>43</v>
      </c>
      <c r="AX3401" s="606" t="s">
        <v>82</v>
      </c>
      <c r="AY3401" s="607" t="s">
        <v>197</v>
      </c>
    </row>
    <row r="3402" spans="2:65" s="606" customFormat="1">
      <c r="B3402" s="605"/>
      <c r="D3402" s="594" t="s">
        <v>205</v>
      </c>
      <c r="E3402" s="607" t="s">
        <v>5</v>
      </c>
      <c r="F3402" s="608" t="s">
        <v>4199</v>
      </c>
      <c r="H3402" s="609">
        <v>4</v>
      </c>
      <c r="L3402" s="605"/>
      <c r="M3402" s="610"/>
      <c r="N3402" s="611"/>
      <c r="O3402" s="611"/>
      <c r="P3402" s="611"/>
      <c r="Q3402" s="611"/>
      <c r="R3402" s="611"/>
      <c r="S3402" s="611"/>
      <c r="T3402" s="612"/>
      <c r="AT3402" s="607" t="s">
        <v>205</v>
      </c>
      <c r="AU3402" s="607" t="s">
        <v>89</v>
      </c>
      <c r="AV3402" s="606" t="s">
        <v>89</v>
      </c>
      <c r="AW3402" s="606" t="s">
        <v>43</v>
      </c>
      <c r="AX3402" s="606" t="s">
        <v>82</v>
      </c>
      <c r="AY3402" s="607" t="s">
        <v>197</v>
      </c>
    </row>
    <row r="3403" spans="2:65" s="606" customFormat="1">
      <c r="B3403" s="605"/>
      <c r="D3403" s="594" t="s">
        <v>205</v>
      </c>
      <c r="E3403" s="607" t="s">
        <v>5</v>
      </c>
      <c r="F3403" s="608" t="s">
        <v>4172</v>
      </c>
      <c r="H3403" s="609">
        <v>10</v>
      </c>
      <c r="L3403" s="605"/>
      <c r="M3403" s="610"/>
      <c r="N3403" s="611"/>
      <c r="O3403" s="611"/>
      <c r="P3403" s="611"/>
      <c r="Q3403" s="611"/>
      <c r="R3403" s="611"/>
      <c r="S3403" s="611"/>
      <c r="T3403" s="612"/>
      <c r="AT3403" s="607" t="s">
        <v>205</v>
      </c>
      <c r="AU3403" s="607" t="s">
        <v>89</v>
      </c>
      <c r="AV3403" s="606" t="s">
        <v>89</v>
      </c>
      <c r="AW3403" s="606" t="s">
        <v>43</v>
      </c>
      <c r="AX3403" s="606" t="s">
        <v>82</v>
      </c>
      <c r="AY3403" s="607" t="s">
        <v>197</v>
      </c>
    </row>
    <row r="3404" spans="2:65" s="606" customFormat="1">
      <c r="B3404" s="605"/>
      <c r="D3404" s="594" t="s">
        <v>205</v>
      </c>
      <c r="E3404" s="607" t="s">
        <v>5</v>
      </c>
      <c r="F3404" s="608" t="s">
        <v>4200</v>
      </c>
      <c r="H3404" s="609">
        <v>3</v>
      </c>
      <c r="L3404" s="605"/>
      <c r="M3404" s="610"/>
      <c r="N3404" s="611"/>
      <c r="O3404" s="611"/>
      <c r="P3404" s="611"/>
      <c r="Q3404" s="611"/>
      <c r="R3404" s="611"/>
      <c r="S3404" s="611"/>
      <c r="T3404" s="612"/>
      <c r="AT3404" s="607" t="s">
        <v>205</v>
      </c>
      <c r="AU3404" s="607" t="s">
        <v>89</v>
      </c>
      <c r="AV3404" s="606" t="s">
        <v>89</v>
      </c>
      <c r="AW3404" s="606" t="s">
        <v>43</v>
      </c>
      <c r="AX3404" s="606" t="s">
        <v>82</v>
      </c>
      <c r="AY3404" s="607" t="s">
        <v>197</v>
      </c>
    </row>
    <row r="3405" spans="2:65" s="614" customFormat="1">
      <c r="B3405" s="613"/>
      <c r="D3405" s="594" t="s">
        <v>205</v>
      </c>
      <c r="E3405" s="615" t="s">
        <v>5</v>
      </c>
      <c r="F3405" s="616" t="s">
        <v>210</v>
      </c>
      <c r="H3405" s="617">
        <v>32</v>
      </c>
      <c r="L3405" s="613"/>
      <c r="M3405" s="618"/>
      <c r="N3405" s="619"/>
      <c r="O3405" s="619"/>
      <c r="P3405" s="619"/>
      <c r="Q3405" s="619"/>
      <c r="R3405" s="619"/>
      <c r="S3405" s="619"/>
      <c r="T3405" s="620"/>
      <c r="AT3405" s="615" t="s">
        <v>205</v>
      </c>
      <c r="AU3405" s="615" t="s">
        <v>89</v>
      </c>
      <c r="AV3405" s="614" t="s">
        <v>129</v>
      </c>
      <c r="AW3405" s="614" t="s">
        <v>43</v>
      </c>
      <c r="AX3405" s="614" t="s">
        <v>11</v>
      </c>
      <c r="AY3405" s="615" t="s">
        <v>197</v>
      </c>
    </row>
    <row r="3406" spans="2:65" s="492" customFormat="1" ht="16.5" customHeight="1">
      <c r="B3406" s="493"/>
      <c r="C3406" s="629" t="s">
        <v>4237</v>
      </c>
      <c r="D3406" s="629" t="s">
        <v>1907</v>
      </c>
      <c r="E3406" s="630" t="s">
        <v>4238</v>
      </c>
      <c r="F3406" s="631" t="s">
        <v>4239</v>
      </c>
      <c r="G3406" s="632" t="s">
        <v>202</v>
      </c>
      <c r="H3406" s="633">
        <v>32</v>
      </c>
      <c r="I3406" s="11"/>
      <c r="J3406" s="634">
        <f>ROUND(I3406*H3406,0)</f>
        <v>0</v>
      </c>
      <c r="K3406" s="631" t="s">
        <v>5</v>
      </c>
      <c r="L3406" s="635"/>
      <c r="M3406" s="636" t="s">
        <v>5</v>
      </c>
      <c r="N3406" s="637" t="s">
        <v>53</v>
      </c>
      <c r="O3406" s="494"/>
      <c r="P3406" s="580">
        <f>O3406*H3406</f>
        <v>0</v>
      </c>
      <c r="Q3406" s="580">
        <v>4.7000000000000002E-3</v>
      </c>
      <c r="R3406" s="580">
        <f>Q3406*H3406</f>
        <v>0.15040000000000001</v>
      </c>
      <c r="S3406" s="580">
        <v>0</v>
      </c>
      <c r="T3406" s="581">
        <f>S3406*H3406</f>
        <v>0</v>
      </c>
      <c r="AR3406" s="482" t="s">
        <v>779</v>
      </c>
      <c r="AT3406" s="482" t="s">
        <v>1907</v>
      </c>
      <c r="AU3406" s="482" t="s">
        <v>89</v>
      </c>
      <c r="AY3406" s="482" t="s">
        <v>197</v>
      </c>
      <c r="BE3406" s="582">
        <f>IF(N3406="základní",J3406,0)</f>
        <v>0</v>
      </c>
      <c r="BF3406" s="582">
        <f>IF(N3406="snížená",J3406,0)</f>
        <v>0</v>
      </c>
      <c r="BG3406" s="582">
        <f>IF(N3406="zákl. přenesená",J3406,0)</f>
        <v>0</v>
      </c>
      <c r="BH3406" s="582">
        <f>IF(N3406="sníž. přenesená",J3406,0)</f>
        <v>0</v>
      </c>
      <c r="BI3406" s="582">
        <f>IF(N3406="nulová",J3406,0)</f>
        <v>0</v>
      </c>
      <c r="BJ3406" s="482" t="s">
        <v>11</v>
      </c>
      <c r="BK3406" s="582">
        <f>ROUND(I3406*H3406,0)</f>
        <v>0</v>
      </c>
      <c r="BL3406" s="482" t="s">
        <v>374</v>
      </c>
      <c r="BM3406" s="482" t="s">
        <v>4240</v>
      </c>
    </row>
    <row r="3407" spans="2:65" s="492" customFormat="1" ht="25.5" customHeight="1">
      <c r="B3407" s="493"/>
      <c r="C3407" s="572" t="s">
        <v>4241</v>
      </c>
      <c r="D3407" s="572" t="s">
        <v>199</v>
      </c>
      <c r="E3407" s="573" t="s">
        <v>4242</v>
      </c>
      <c r="F3407" s="574" t="s">
        <v>4243</v>
      </c>
      <c r="G3407" s="575" t="s">
        <v>202</v>
      </c>
      <c r="H3407" s="576">
        <v>20</v>
      </c>
      <c r="I3407" s="7"/>
      <c r="J3407" s="577">
        <f>ROUND(I3407*H3407,0)</f>
        <v>0</v>
      </c>
      <c r="K3407" s="574" t="s">
        <v>203</v>
      </c>
      <c r="L3407" s="493"/>
      <c r="M3407" s="578" t="s">
        <v>5</v>
      </c>
      <c r="N3407" s="579" t="s">
        <v>53</v>
      </c>
      <c r="O3407" s="494"/>
      <c r="P3407" s="580">
        <f>O3407*H3407</f>
        <v>0</v>
      </c>
      <c r="Q3407" s="580">
        <v>0</v>
      </c>
      <c r="R3407" s="580">
        <f>Q3407*H3407</f>
        <v>0</v>
      </c>
      <c r="S3407" s="580">
        <v>0</v>
      </c>
      <c r="T3407" s="581">
        <f>S3407*H3407</f>
        <v>0</v>
      </c>
      <c r="AR3407" s="482" t="s">
        <v>374</v>
      </c>
      <c r="AT3407" s="482" t="s">
        <v>199</v>
      </c>
      <c r="AU3407" s="482" t="s">
        <v>89</v>
      </c>
      <c r="AY3407" s="482" t="s">
        <v>197</v>
      </c>
      <c r="BE3407" s="582">
        <f>IF(N3407="základní",J3407,0)</f>
        <v>0</v>
      </c>
      <c r="BF3407" s="582">
        <f>IF(N3407="snížená",J3407,0)</f>
        <v>0</v>
      </c>
      <c r="BG3407" s="582">
        <f>IF(N3407="zákl. přenesená",J3407,0)</f>
        <v>0</v>
      </c>
      <c r="BH3407" s="582">
        <f>IF(N3407="sníž. přenesená",J3407,0)</f>
        <v>0</v>
      </c>
      <c r="BI3407" s="582">
        <f>IF(N3407="nulová",J3407,0)</f>
        <v>0</v>
      </c>
      <c r="BJ3407" s="482" t="s">
        <v>11</v>
      </c>
      <c r="BK3407" s="582">
        <f>ROUND(I3407*H3407,0)</f>
        <v>0</v>
      </c>
      <c r="BL3407" s="482" t="s">
        <v>374</v>
      </c>
      <c r="BM3407" s="482" t="s">
        <v>4244</v>
      </c>
    </row>
    <row r="3408" spans="2:65" s="599" customFormat="1">
      <c r="B3408" s="598"/>
      <c r="D3408" s="594" t="s">
        <v>205</v>
      </c>
      <c r="E3408" s="600" t="s">
        <v>5</v>
      </c>
      <c r="F3408" s="601" t="s">
        <v>3997</v>
      </c>
      <c r="H3408" s="600" t="s">
        <v>5</v>
      </c>
      <c r="L3408" s="598"/>
      <c r="M3408" s="602"/>
      <c r="N3408" s="603"/>
      <c r="O3408" s="603"/>
      <c r="P3408" s="603"/>
      <c r="Q3408" s="603"/>
      <c r="R3408" s="603"/>
      <c r="S3408" s="603"/>
      <c r="T3408" s="604"/>
      <c r="AT3408" s="600" t="s">
        <v>205</v>
      </c>
      <c r="AU3408" s="600" t="s">
        <v>89</v>
      </c>
      <c r="AV3408" s="599" t="s">
        <v>11</v>
      </c>
      <c r="AW3408" s="599" t="s">
        <v>43</v>
      </c>
      <c r="AX3408" s="599" t="s">
        <v>82</v>
      </c>
      <c r="AY3408" s="600" t="s">
        <v>197</v>
      </c>
    </row>
    <row r="3409" spans="2:65" s="606" customFormat="1">
      <c r="B3409" s="605"/>
      <c r="D3409" s="594" t="s">
        <v>205</v>
      </c>
      <c r="E3409" s="607" t="s">
        <v>5</v>
      </c>
      <c r="F3409" s="608" t="s">
        <v>4126</v>
      </c>
      <c r="H3409" s="609">
        <v>20</v>
      </c>
      <c r="L3409" s="605"/>
      <c r="M3409" s="610"/>
      <c r="N3409" s="611"/>
      <c r="O3409" s="611"/>
      <c r="P3409" s="611"/>
      <c r="Q3409" s="611"/>
      <c r="R3409" s="611"/>
      <c r="S3409" s="611"/>
      <c r="T3409" s="612"/>
      <c r="AT3409" s="607" t="s">
        <v>205</v>
      </c>
      <c r="AU3409" s="607" t="s">
        <v>89</v>
      </c>
      <c r="AV3409" s="606" t="s">
        <v>89</v>
      </c>
      <c r="AW3409" s="606" t="s">
        <v>43</v>
      </c>
      <c r="AX3409" s="606" t="s">
        <v>82</v>
      </c>
      <c r="AY3409" s="607" t="s">
        <v>197</v>
      </c>
    </row>
    <row r="3410" spans="2:65" s="614" customFormat="1">
      <c r="B3410" s="613"/>
      <c r="D3410" s="594" t="s">
        <v>205</v>
      </c>
      <c r="E3410" s="615" t="s">
        <v>5</v>
      </c>
      <c r="F3410" s="616" t="s">
        <v>210</v>
      </c>
      <c r="H3410" s="617">
        <v>20</v>
      </c>
      <c r="L3410" s="613"/>
      <c r="M3410" s="618"/>
      <c r="N3410" s="619"/>
      <c r="O3410" s="619"/>
      <c r="P3410" s="619"/>
      <c r="Q3410" s="619"/>
      <c r="R3410" s="619"/>
      <c r="S3410" s="619"/>
      <c r="T3410" s="620"/>
      <c r="AT3410" s="615" t="s">
        <v>205</v>
      </c>
      <c r="AU3410" s="615" t="s">
        <v>89</v>
      </c>
      <c r="AV3410" s="614" t="s">
        <v>129</v>
      </c>
      <c r="AW3410" s="614" t="s">
        <v>43</v>
      </c>
      <c r="AX3410" s="614" t="s">
        <v>11</v>
      </c>
      <c r="AY3410" s="615" t="s">
        <v>197</v>
      </c>
    </row>
    <row r="3411" spans="2:65" s="492" customFormat="1" ht="16.5" customHeight="1">
      <c r="B3411" s="493"/>
      <c r="C3411" s="629" t="s">
        <v>4245</v>
      </c>
      <c r="D3411" s="629" t="s">
        <v>1907</v>
      </c>
      <c r="E3411" s="630" t="s">
        <v>4246</v>
      </c>
      <c r="F3411" s="631" t="s">
        <v>4247</v>
      </c>
      <c r="G3411" s="632" t="s">
        <v>202</v>
      </c>
      <c r="H3411" s="633">
        <v>20</v>
      </c>
      <c r="I3411" s="11"/>
      <c r="J3411" s="634">
        <f>ROUND(I3411*H3411,0)</f>
        <v>0</v>
      </c>
      <c r="K3411" s="631" t="s">
        <v>5</v>
      </c>
      <c r="L3411" s="635"/>
      <c r="M3411" s="636" t="s">
        <v>5</v>
      </c>
      <c r="N3411" s="637" t="s">
        <v>53</v>
      </c>
      <c r="O3411" s="494"/>
      <c r="P3411" s="580">
        <f>O3411*H3411</f>
        <v>0</v>
      </c>
      <c r="Q3411" s="580">
        <v>5.0000000000000001E-4</v>
      </c>
      <c r="R3411" s="580">
        <f>Q3411*H3411</f>
        <v>0.01</v>
      </c>
      <c r="S3411" s="580">
        <v>0</v>
      </c>
      <c r="T3411" s="581">
        <f>S3411*H3411</f>
        <v>0</v>
      </c>
      <c r="AR3411" s="482" t="s">
        <v>779</v>
      </c>
      <c r="AT3411" s="482" t="s">
        <v>1907</v>
      </c>
      <c r="AU3411" s="482" t="s">
        <v>89</v>
      </c>
      <c r="AY3411" s="482" t="s">
        <v>197</v>
      </c>
      <c r="BE3411" s="582">
        <f>IF(N3411="základní",J3411,0)</f>
        <v>0</v>
      </c>
      <c r="BF3411" s="582">
        <f>IF(N3411="snížená",J3411,0)</f>
        <v>0</v>
      </c>
      <c r="BG3411" s="582">
        <f>IF(N3411="zákl. přenesená",J3411,0)</f>
        <v>0</v>
      </c>
      <c r="BH3411" s="582">
        <f>IF(N3411="sníž. přenesená",J3411,0)</f>
        <v>0</v>
      </c>
      <c r="BI3411" s="582">
        <f>IF(N3411="nulová",J3411,0)</f>
        <v>0</v>
      </c>
      <c r="BJ3411" s="482" t="s">
        <v>11</v>
      </c>
      <c r="BK3411" s="582">
        <f>ROUND(I3411*H3411,0)</f>
        <v>0</v>
      </c>
      <c r="BL3411" s="482" t="s">
        <v>374</v>
      </c>
      <c r="BM3411" s="482" t="s">
        <v>4248</v>
      </c>
    </row>
    <row r="3412" spans="2:65" s="492" customFormat="1" ht="25.5" customHeight="1">
      <c r="B3412" s="493"/>
      <c r="C3412" s="572" t="s">
        <v>4249</v>
      </c>
      <c r="D3412" s="572" t="s">
        <v>199</v>
      </c>
      <c r="E3412" s="573" t="s">
        <v>4250</v>
      </c>
      <c r="F3412" s="574" t="s">
        <v>4251</v>
      </c>
      <c r="G3412" s="575" t="s">
        <v>202</v>
      </c>
      <c r="H3412" s="576">
        <v>148</v>
      </c>
      <c r="I3412" s="7"/>
      <c r="J3412" s="577">
        <f>ROUND(I3412*H3412,0)</f>
        <v>0</v>
      </c>
      <c r="K3412" s="574" t="s">
        <v>203</v>
      </c>
      <c r="L3412" s="493"/>
      <c r="M3412" s="578" t="s">
        <v>5</v>
      </c>
      <c r="N3412" s="579" t="s">
        <v>53</v>
      </c>
      <c r="O3412" s="494"/>
      <c r="P3412" s="580">
        <f>O3412*H3412</f>
        <v>0</v>
      </c>
      <c r="Q3412" s="580">
        <v>0</v>
      </c>
      <c r="R3412" s="580">
        <f>Q3412*H3412</f>
        <v>0</v>
      </c>
      <c r="S3412" s="580">
        <v>0</v>
      </c>
      <c r="T3412" s="581">
        <f>S3412*H3412</f>
        <v>0</v>
      </c>
      <c r="AR3412" s="482" t="s">
        <v>374</v>
      </c>
      <c r="AT3412" s="482" t="s">
        <v>199</v>
      </c>
      <c r="AU3412" s="482" t="s">
        <v>89</v>
      </c>
      <c r="AY3412" s="482" t="s">
        <v>197</v>
      </c>
      <c r="BE3412" s="582">
        <f>IF(N3412="základní",J3412,0)</f>
        <v>0</v>
      </c>
      <c r="BF3412" s="582">
        <f>IF(N3412="snížená",J3412,0)</f>
        <v>0</v>
      </c>
      <c r="BG3412" s="582">
        <f>IF(N3412="zákl. přenesená",J3412,0)</f>
        <v>0</v>
      </c>
      <c r="BH3412" s="582">
        <f>IF(N3412="sníž. přenesená",J3412,0)</f>
        <v>0</v>
      </c>
      <c r="BI3412" s="582">
        <f>IF(N3412="nulová",J3412,0)</f>
        <v>0</v>
      </c>
      <c r="BJ3412" s="482" t="s">
        <v>11</v>
      </c>
      <c r="BK3412" s="582">
        <f>ROUND(I3412*H3412,0)</f>
        <v>0</v>
      </c>
      <c r="BL3412" s="482" t="s">
        <v>374</v>
      </c>
      <c r="BM3412" s="482" t="s">
        <v>4252</v>
      </c>
    </row>
    <row r="3413" spans="2:65" s="599" customFormat="1">
      <c r="B3413" s="598"/>
      <c r="D3413" s="594" t="s">
        <v>205</v>
      </c>
      <c r="E3413" s="600" t="s">
        <v>5</v>
      </c>
      <c r="F3413" s="601" t="s">
        <v>3997</v>
      </c>
      <c r="H3413" s="600" t="s">
        <v>5</v>
      </c>
      <c r="L3413" s="598"/>
      <c r="M3413" s="602"/>
      <c r="N3413" s="603"/>
      <c r="O3413" s="603"/>
      <c r="P3413" s="603"/>
      <c r="Q3413" s="603"/>
      <c r="R3413" s="603"/>
      <c r="S3413" s="603"/>
      <c r="T3413" s="604"/>
      <c r="AT3413" s="600" t="s">
        <v>205</v>
      </c>
      <c r="AU3413" s="600" t="s">
        <v>89</v>
      </c>
      <c r="AV3413" s="599" t="s">
        <v>11</v>
      </c>
      <c r="AW3413" s="599" t="s">
        <v>43</v>
      </c>
      <c r="AX3413" s="599" t="s">
        <v>82</v>
      </c>
      <c r="AY3413" s="600" t="s">
        <v>197</v>
      </c>
    </row>
    <row r="3414" spans="2:65" s="606" customFormat="1">
      <c r="B3414" s="605"/>
      <c r="D3414" s="594" t="s">
        <v>205</v>
      </c>
      <c r="E3414" s="607" t="s">
        <v>5</v>
      </c>
      <c r="F3414" s="608" t="s">
        <v>4197</v>
      </c>
      <c r="H3414" s="609">
        <v>45</v>
      </c>
      <c r="L3414" s="605"/>
      <c r="M3414" s="610"/>
      <c r="N3414" s="611"/>
      <c r="O3414" s="611"/>
      <c r="P3414" s="611"/>
      <c r="Q3414" s="611"/>
      <c r="R3414" s="611"/>
      <c r="S3414" s="611"/>
      <c r="T3414" s="612"/>
      <c r="AT3414" s="607" t="s">
        <v>205</v>
      </c>
      <c r="AU3414" s="607" t="s">
        <v>89</v>
      </c>
      <c r="AV3414" s="606" t="s">
        <v>89</v>
      </c>
      <c r="AW3414" s="606" t="s">
        <v>43</v>
      </c>
      <c r="AX3414" s="606" t="s">
        <v>82</v>
      </c>
      <c r="AY3414" s="607" t="s">
        <v>197</v>
      </c>
    </row>
    <row r="3415" spans="2:65" s="606" customFormat="1">
      <c r="B3415" s="605"/>
      <c r="D3415" s="594" t="s">
        <v>205</v>
      </c>
      <c r="E3415" s="607" t="s">
        <v>5</v>
      </c>
      <c r="F3415" s="608" t="s">
        <v>4198</v>
      </c>
      <c r="H3415" s="609">
        <v>1</v>
      </c>
      <c r="L3415" s="605"/>
      <c r="M3415" s="610"/>
      <c r="N3415" s="611"/>
      <c r="O3415" s="611"/>
      <c r="P3415" s="611"/>
      <c r="Q3415" s="611"/>
      <c r="R3415" s="611"/>
      <c r="S3415" s="611"/>
      <c r="T3415" s="612"/>
      <c r="AT3415" s="607" t="s">
        <v>205</v>
      </c>
      <c r="AU3415" s="607" t="s">
        <v>89</v>
      </c>
      <c r="AV3415" s="606" t="s">
        <v>89</v>
      </c>
      <c r="AW3415" s="606" t="s">
        <v>43</v>
      </c>
      <c r="AX3415" s="606" t="s">
        <v>82</v>
      </c>
      <c r="AY3415" s="607" t="s">
        <v>197</v>
      </c>
    </row>
    <row r="3416" spans="2:65" s="606" customFormat="1">
      <c r="B3416" s="605"/>
      <c r="D3416" s="594" t="s">
        <v>205</v>
      </c>
      <c r="E3416" s="607" t="s">
        <v>5</v>
      </c>
      <c r="F3416" s="608" t="s">
        <v>4168</v>
      </c>
      <c r="H3416" s="609">
        <v>1</v>
      </c>
      <c r="L3416" s="605"/>
      <c r="M3416" s="610"/>
      <c r="N3416" s="611"/>
      <c r="O3416" s="611"/>
      <c r="P3416" s="611"/>
      <c r="Q3416" s="611"/>
      <c r="R3416" s="611"/>
      <c r="S3416" s="611"/>
      <c r="T3416" s="612"/>
      <c r="AT3416" s="607" t="s">
        <v>205</v>
      </c>
      <c r="AU3416" s="607" t="s">
        <v>89</v>
      </c>
      <c r="AV3416" s="606" t="s">
        <v>89</v>
      </c>
      <c r="AW3416" s="606" t="s">
        <v>43</v>
      </c>
      <c r="AX3416" s="606" t="s">
        <v>82</v>
      </c>
      <c r="AY3416" s="607" t="s">
        <v>197</v>
      </c>
    </row>
    <row r="3417" spans="2:65" s="606" customFormat="1">
      <c r="B3417" s="605"/>
      <c r="D3417" s="594" t="s">
        <v>205</v>
      </c>
      <c r="E3417" s="607" t="s">
        <v>5</v>
      </c>
      <c r="F3417" s="608" t="s">
        <v>4253</v>
      </c>
      <c r="H3417" s="609">
        <v>1</v>
      </c>
      <c r="L3417" s="605"/>
      <c r="M3417" s="610"/>
      <c r="N3417" s="611"/>
      <c r="O3417" s="611"/>
      <c r="P3417" s="611"/>
      <c r="Q3417" s="611"/>
      <c r="R3417" s="611"/>
      <c r="S3417" s="611"/>
      <c r="T3417" s="612"/>
      <c r="AT3417" s="607" t="s">
        <v>205</v>
      </c>
      <c r="AU3417" s="607" t="s">
        <v>89</v>
      </c>
      <c r="AV3417" s="606" t="s">
        <v>89</v>
      </c>
      <c r="AW3417" s="606" t="s">
        <v>43</v>
      </c>
      <c r="AX3417" s="606" t="s">
        <v>82</v>
      </c>
      <c r="AY3417" s="607" t="s">
        <v>197</v>
      </c>
    </row>
    <row r="3418" spans="2:65" s="606" customFormat="1">
      <c r="B3418" s="605"/>
      <c r="D3418" s="594" t="s">
        <v>205</v>
      </c>
      <c r="E3418" s="607" t="s">
        <v>5</v>
      </c>
      <c r="F3418" s="608" t="s">
        <v>4169</v>
      </c>
      <c r="H3418" s="609">
        <v>1</v>
      </c>
      <c r="L3418" s="605"/>
      <c r="M3418" s="610"/>
      <c r="N3418" s="611"/>
      <c r="O3418" s="611"/>
      <c r="P3418" s="611"/>
      <c r="Q3418" s="611"/>
      <c r="R3418" s="611"/>
      <c r="S3418" s="611"/>
      <c r="T3418" s="612"/>
      <c r="AT3418" s="607" t="s">
        <v>205</v>
      </c>
      <c r="AU3418" s="607" t="s">
        <v>89</v>
      </c>
      <c r="AV3418" s="606" t="s">
        <v>89</v>
      </c>
      <c r="AW3418" s="606" t="s">
        <v>43</v>
      </c>
      <c r="AX3418" s="606" t="s">
        <v>82</v>
      </c>
      <c r="AY3418" s="607" t="s">
        <v>197</v>
      </c>
    </row>
    <row r="3419" spans="2:65" s="606" customFormat="1">
      <c r="B3419" s="605"/>
      <c r="D3419" s="594" t="s">
        <v>205</v>
      </c>
      <c r="E3419" s="607" t="s">
        <v>5</v>
      </c>
      <c r="F3419" s="608" t="s">
        <v>4170</v>
      </c>
      <c r="H3419" s="609">
        <v>3</v>
      </c>
      <c r="L3419" s="605"/>
      <c r="M3419" s="610"/>
      <c r="N3419" s="611"/>
      <c r="O3419" s="611"/>
      <c r="P3419" s="611"/>
      <c r="Q3419" s="611"/>
      <c r="R3419" s="611"/>
      <c r="S3419" s="611"/>
      <c r="T3419" s="612"/>
      <c r="AT3419" s="607" t="s">
        <v>205</v>
      </c>
      <c r="AU3419" s="607" t="s">
        <v>89</v>
      </c>
      <c r="AV3419" s="606" t="s">
        <v>89</v>
      </c>
      <c r="AW3419" s="606" t="s">
        <v>43</v>
      </c>
      <c r="AX3419" s="606" t="s">
        <v>82</v>
      </c>
      <c r="AY3419" s="607" t="s">
        <v>197</v>
      </c>
    </row>
    <row r="3420" spans="2:65" s="606" customFormat="1">
      <c r="B3420" s="605"/>
      <c r="D3420" s="594" t="s">
        <v>205</v>
      </c>
      <c r="E3420" s="607" t="s">
        <v>5</v>
      </c>
      <c r="F3420" s="608" t="s">
        <v>4171</v>
      </c>
      <c r="H3420" s="609">
        <v>12</v>
      </c>
      <c r="L3420" s="605"/>
      <c r="M3420" s="610"/>
      <c r="N3420" s="611"/>
      <c r="O3420" s="611"/>
      <c r="P3420" s="611"/>
      <c r="Q3420" s="611"/>
      <c r="R3420" s="611"/>
      <c r="S3420" s="611"/>
      <c r="T3420" s="612"/>
      <c r="AT3420" s="607" t="s">
        <v>205</v>
      </c>
      <c r="AU3420" s="607" t="s">
        <v>89</v>
      </c>
      <c r="AV3420" s="606" t="s">
        <v>89</v>
      </c>
      <c r="AW3420" s="606" t="s">
        <v>43</v>
      </c>
      <c r="AX3420" s="606" t="s">
        <v>82</v>
      </c>
      <c r="AY3420" s="607" t="s">
        <v>197</v>
      </c>
    </row>
    <row r="3421" spans="2:65" s="606" customFormat="1">
      <c r="B3421" s="605"/>
      <c r="D3421" s="594" t="s">
        <v>205</v>
      </c>
      <c r="E3421" s="607" t="s">
        <v>5</v>
      </c>
      <c r="F3421" s="608" t="s">
        <v>4199</v>
      </c>
      <c r="H3421" s="609">
        <v>4</v>
      </c>
      <c r="L3421" s="605"/>
      <c r="M3421" s="610"/>
      <c r="N3421" s="611"/>
      <c r="O3421" s="611"/>
      <c r="P3421" s="611"/>
      <c r="Q3421" s="611"/>
      <c r="R3421" s="611"/>
      <c r="S3421" s="611"/>
      <c r="T3421" s="612"/>
      <c r="AT3421" s="607" t="s">
        <v>205</v>
      </c>
      <c r="AU3421" s="607" t="s">
        <v>89</v>
      </c>
      <c r="AV3421" s="606" t="s">
        <v>89</v>
      </c>
      <c r="AW3421" s="606" t="s">
        <v>43</v>
      </c>
      <c r="AX3421" s="606" t="s">
        <v>82</v>
      </c>
      <c r="AY3421" s="607" t="s">
        <v>197</v>
      </c>
    </row>
    <row r="3422" spans="2:65" s="606" customFormat="1">
      <c r="B3422" s="605"/>
      <c r="D3422" s="594" t="s">
        <v>205</v>
      </c>
      <c r="E3422" s="607" t="s">
        <v>5</v>
      </c>
      <c r="F3422" s="608" t="s">
        <v>4172</v>
      </c>
      <c r="H3422" s="609">
        <v>10</v>
      </c>
      <c r="L3422" s="605"/>
      <c r="M3422" s="610"/>
      <c r="N3422" s="611"/>
      <c r="O3422" s="611"/>
      <c r="P3422" s="611"/>
      <c r="Q3422" s="611"/>
      <c r="R3422" s="611"/>
      <c r="S3422" s="611"/>
      <c r="T3422" s="612"/>
      <c r="AT3422" s="607" t="s">
        <v>205</v>
      </c>
      <c r="AU3422" s="607" t="s">
        <v>89</v>
      </c>
      <c r="AV3422" s="606" t="s">
        <v>89</v>
      </c>
      <c r="AW3422" s="606" t="s">
        <v>43</v>
      </c>
      <c r="AX3422" s="606" t="s">
        <v>82</v>
      </c>
      <c r="AY3422" s="607" t="s">
        <v>197</v>
      </c>
    </row>
    <row r="3423" spans="2:65" s="606" customFormat="1">
      <c r="B3423" s="605"/>
      <c r="D3423" s="594" t="s">
        <v>205</v>
      </c>
      <c r="E3423" s="607" t="s">
        <v>5</v>
      </c>
      <c r="F3423" s="608" t="s">
        <v>4126</v>
      </c>
      <c r="H3423" s="609">
        <v>20</v>
      </c>
      <c r="L3423" s="605"/>
      <c r="M3423" s="610"/>
      <c r="N3423" s="611"/>
      <c r="O3423" s="611"/>
      <c r="P3423" s="611"/>
      <c r="Q3423" s="611"/>
      <c r="R3423" s="611"/>
      <c r="S3423" s="611"/>
      <c r="T3423" s="612"/>
      <c r="AT3423" s="607" t="s">
        <v>205</v>
      </c>
      <c r="AU3423" s="607" t="s">
        <v>89</v>
      </c>
      <c r="AV3423" s="606" t="s">
        <v>89</v>
      </c>
      <c r="AW3423" s="606" t="s">
        <v>43</v>
      </c>
      <c r="AX3423" s="606" t="s">
        <v>82</v>
      </c>
      <c r="AY3423" s="607" t="s">
        <v>197</v>
      </c>
    </row>
    <row r="3424" spans="2:65" s="606" customFormat="1">
      <c r="B3424" s="605"/>
      <c r="D3424" s="594" t="s">
        <v>205</v>
      </c>
      <c r="E3424" s="607" t="s">
        <v>5</v>
      </c>
      <c r="F3424" s="608" t="s">
        <v>4254</v>
      </c>
      <c r="H3424" s="609">
        <v>26</v>
      </c>
      <c r="L3424" s="605"/>
      <c r="M3424" s="610"/>
      <c r="N3424" s="611"/>
      <c r="O3424" s="611"/>
      <c r="P3424" s="611"/>
      <c r="Q3424" s="611"/>
      <c r="R3424" s="611"/>
      <c r="S3424" s="611"/>
      <c r="T3424" s="612"/>
      <c r="AT3424" s="607" t="s">
        <v>205</v>
      </c>
      <c r="AU3424" s="607" t="s">
        <v>89</v>
      </c>
      <c r="AV3424" s="606" t="s">
        <v>89</v>
      </c>
      <c r="AW3424" s="606" t="s">
        <v>43</v>
      </c>
      <c r="AX3424" s="606" t="s">
        <v>82</v>
      </c>
      <c r="AY3424" s="607" t="s">
        <v>197</v>
      </c>
    </row>
    <row r="3425" spans="2:65" s="606" customFormat="1">
      <c r="B3425" s="605"/>
      <c r="D3425" s="594" t="s">
        <v>205</v>
      </c>
      <c r="E3425" s="607" t="s">
        <v>5</v>
      </c>
      <c r="F3425" s="608" t="s">
        <v>4140</v>
      </c>
      <c r="H3425" s="609">
        <v>10</v>
      </c>
      <c r="L3425" s="605"/>
      <c r="M3425" s="610"/>
      <c r="N3425" s="611"/>
      <c r="O3425" s="611"/>
      <c r="P3425" s="611"/>
      <c r="Q3425" s="611"/>
      <c r="R3425" s="611"/>
      <c r="S3425" s="611"/>
      <c r="T3425" s="612"/>
      <c r="AT3425" s="607" t="s">
        <v>205</v>
      </c>
      <c r="AU3425" s="607" t="s">
        <v>89</v>
      </c>
      <c r="AV3425" s="606" t="s">
        <v>89</v>
      </c>
      <c r="AW3425" s="606" t="s">
        <v>43</v>
      </c>
      <c r="AX3425" s="606" t="s">
        <v>82</v>
      </c>
      <c r="AY3425" s="607" t="s">
        <v>197</v>
      </c>
    </row>
    <row r="3426" spans="2:65" s="606" customFormat="1">
      <c r="B3426" s="605"/>
      <c r="D3426" s="594" t="s">
        <v>205</v>
      </c>
      <c r="E3426" s="607" t="s">
        <v>5</v>
      </c>
      <c r="F3426" s="608" t="s">
        <v>4200</v>
      </c>
      <c r="H3426" s="609">
        <v>3</v>
      </c>
      <c r="L3426" s="605"/>
      <c r="M3426" s="610"/>
      <c r="N3426" s="611"/>
      <c r="O3426" s="611"/>
      <c r="P3426" s="611"/>
      <c r="Q3426" s="611"/>
      <c r="R3426" s="611"/>
      <c r="S3426" s="611"/>
      <c r="T3426" s="612"/>
      <c r="AT3426" s="607" t="s">
        <v>205</v>
      </c>
      <c r="AU3426" s="607" t="s">
        <v>89</v>
      </c>
      <c r="AV3426" s="606" t="s">
        <v>89</v>
      </c>
      <c r="AW3426" s="606" t="s">
        <v>43</v>
      </c>
      <c r="AX3426" s="606" t="s">
        <v>82</v>
      </c>
      <c r="AY3426" s="607" t="s">
        <v>197</v>
      </c>
    </row>
    <row r="3427" spans="2:65" s="606" customFormat="1">
      <c r="B3427" s="605"/>
      <c r="D3427" s="594" t="s">
        <v>205</v>
      </c>
      <c r="E3427" s="607" t="s">
        <v>5</v>
      </c>
      <c r="F3427" s="608" t="s">
        <v>4255</v>
      </c>
      <c r="H3427" s="609">
        <v>2</v>
      </c>
      <c r="L3427" s="605"/>
      <c r="M3427" s="610"/>
      <c r="N3427" s="611"/>
      <c r="O3427" s="611"/>
      <c r="P3427" s="611"/>
      <c r="Q3427" s="611"/>
      <c r="R3427" s="611"/>
      <c r="S3427" s="611"/>
      <c r="T3427" s="612"/>
      <c r="AT3427" s="607" t="s">
        <v>205</v>
      </c>
      <c r="AU3427" s="607" t="s">
        <v>89</v>
      </c>
      <c r="AV3427" s="606" t="s">
        <v>89</v>
      </c>
      <c r="AW3427" s="606" t="s">
        <v>43</v>
      </c>
      <c r="AX3427" s="606" t="s">
        <v>82</v>
      </c>
      <c r="AY3427" s="607" t="s">
        <v>197</v>
      </c>
    </row>
    <row r="3428" spans="2:65" s="606" customFormat="1">
      <c r="B3428" s="605"/>
      <c r="D3428" s="594" t="s">
        <v>205</v>
      </c>
      <c r="E3428" s="607" t="s">
        <v>5</v>
      </c>
      <c r="F3428" s="608" t="s">
        <v>4159</v>
      </c>
      <c r="H3428" s="609">
        <v>1</v>
      </c>
      <c r="L3428" s="605"/>
      <c r="M3428" s="610"/>
      <c r="N3428" s="611"/>
      <c r="O3428" s="611"/>
      <c r="P3428" s="611"/>
      <c r="Q3428" s="611"/>
      <c r="R3428" s="611"/>
      <c r="S3428" s="611"/>
      <c r="T3428" s="612"/>
      <c r="AT3428" s="607" t="s">
        <v>205</v>
      </c>
      <c r="AU3428" s="607" t="s">
        <v>89</v>
      </c>
      <c r="AV3428" s="606" t="s">
        <v>89</v>
      </c>
      <c r="AW3428" s="606" t="s">
        <v>43</v>
      </c>
      <c r="AX3428" s="606" t="s">
        <v>82</v>
      </c>
      <c r="AY3428" s="607" t="s">
        <v>197</v>
      </c>
    </row>
    <row r="3429" spans="2:65" s="606" customFormat="1">
      <c r="B3429" s="605"/>
      <c r="D3429" s="594" t="s">
        <v>205</v>
      </c>
      <c r="E3429" s="607" t="s">
        <v>5</v>
      </c>
      <c r="F3429" s="608" t="s">
        <v>4141</v>
      </c>
      <c r="H3429" s="609">
        <v>1</v>
      </c>
      <c r="L3429" s="605"/>
      <c r="M3429" s="610"/>
      <c r="N3429" s="611"/>
      <c r="O3429" s="611"/>
      <c r="P3429" s="611"/>
      <c r="Q3429" s="611"/>
      <c r="R3429" s="611"/>
      <c r="S3429" s="611"/>
      <c r="T3429" s="612"/>
      <c r="AT3429" s="607" t="s">
        <v>205</v>
      </c>
      <c r="AU3429" s="607" t="s">
        <v>89</v>
      </c>
      <c r="AV3429" s="606" t="s">
        <v>89</v>
      </c>
      <c r="AW3429" s="606" t="s">
        <v>43</v>
      </c>
      <c r="AX3429" s="606" t="s">
        <v>82</v>
      </c>
      <c r="AY3429" s="607" t="s">
        <v>197</v>
      </c>
    </row>
    <row r="3430" spans="2:65" s="606" customFormat="1">
      <c r="B3430" s="605"/>
      <c r="D3430" s="594" t="s">
        <v>205</v>
      </c>
      <c r="E3430" s="607" t="s">
        <v>5</v>
      </c>
      <c r="F3430" s="608" t="s">
        <v>4142</v>
      </c>
      <c r="H3430" s="609">
        <v>2</v>
      </c>
      <c r="L3430" s="605"/>
      <c r="M3430" s="610"/>
      <c r="N3430" s="611"/>
      <c r="O3430" s="611"/>
      <c r="P3430" s="611"/>
      <c r="Q3430" s="611"/>
      <c r="R3430" s="611"/>
      <c r="S3430" s="611"/>
      <c r="T3430" s="612"/>
      <c r="AT3430" s="607" t="s">
        <v>205</v>
      </c>
      <c r="AU3430" s="607" t="s">
        <v>89</v>
      </c>
      <c r="AV3430" s="606" t="s">
        <v>89</v>
      </c>
      <c r="AW3430" s="606" t="s">
        <v>43</v>
      </c>
      <c r="AX3430" s="606" t="s">
        <v>82</v>
      </c>
      <c r="AY3430" s="607" t="s">
        <v>197</v>
      </c>
    </row>
    <row r="3431" spans="2:65" s="606" customFormat="1">
      <c r="B3431" s="605"/>
      <c r="D3431" s="594" t="s">
        <v>205</v>
      </c>
      <c r="E3431" s="607" t="s">
        <v>5</v>
      </c>
      <c r="F3431" s="608" t="s">
        <v>4256</v>
      </c>
      <c r="H3431" s="609">
        <v>1</v>
      </c>
      <c r="L3431" s="605"/>
      <c r="M3431" s="610"/>
      <c r="N3431" s="611"/>
      <c r="O3431" s="611"/>
      <c r="P3431" s="611"/>
      <c r="Q3431" s="611"/>
      <c r="R3431" s="611"/>
      <c r="S3431" s="611"/>
      <c r="T3431" s="612"/>
      <c r="AT3431" s="607" t="s">
        <v>205</v>
      </c>
      <c r="AU3431" s="607" t="s">
        <v>89</v>
      </c>
      <c r="AV3431" s="606" t="s">
        <v>89</v>
      </c>
      <c r="AW3431" s="606" t="s">
        <v>43</v>
      </c>
      <c r="AX3431" s="606" t="s">
        <v>82</v>
      </c>
      <c r="AY3431" s="607" t="s">
        <v>197</v>
      </c>
    </row>
    <row r="3432" spans="2:65" s="606" customFormat="1">
      <c r="B3432" s="605"/>
      <c r="D3432" s="594" t="s">
        <v>205</v>
      </c>
      <c r="E3432" s="607" t="s">
        <v>5</v>
      </c>
      <c r="F3432" s="608" t="s">
        <v>4257</v>
      </c>
      <c r="H3432" s="609">
        <v>1</v>
      </c>
      <c r="L3432" s="605"/>
      <c r="M3432" s="610"/>
      <c r="N3432" s="611"/>
      <c r="O3432" s="611"/>
      <c r="P3432" s="611"/>
      <c r="Q3432" s="611"/>
      <c r="R3432" s="611"/>
      <c r="S3432" s="611"/>
      <c r="T3432" s="612"/>
      <c r="AT3432" s="607" t="s">
        <v>205</v>
      </c>
      <c r="AU3432" s="607" t="s">
        <v>89</v>
      </c>
      <c r="AV3432" s="606" t="s">
        <v>89</v>
      </c>
      <c r="AW3432" s="606" t="s">
        <v>43</v>
      </c>
      <c r="AX3432" s="606" t="s">
        <v>82</v>
      </c>
      <c r="AY3432" s="607" t="s">
        <v>197</v>
      </c>
    </row>
    <row r="3433" spans="2:65" s="606" customFormat="1">
      <c r="B3433" s="605"/>
      <c r="D3433" s="594" t="s">
        <v>205</v>
      </c>
      <c r="E3433" s="607" t="s">
        <v>5</v>
      </c>
      <c r="F3433" s="608" t="s">
        <v>4258</v>
      </c>
      <c r="H3433" s="609">
        <v>1</v>
      </c>
      <c r="L3433" s="605"/>
      <c r="M3433" s="610"/>
      <c r="N3433" s="611"/>
      <c r="O3433" s="611"/>
      <c r="P3433" s="611"/>
      <c r="Q3433" s="611"/>
      <c r="R3433" s="611"/>
      <c r="S3433" s="611"/>
      <c r="T3433" s="612"/>
      <c r="AT3433" s="607" t="s">
        <v>205</v>
      </c>
      <c r="AU3433" s="607" t="s">
        <v>89</v>
      </c>
      <c r="AV3433" s="606" t="s">
        <v>89</v>
      </c>
      <c r="AW3433" s="606" t="s">
        <v>43</v>
      </c>
      <c r="AX3433" s="606" t="s">
        <v>82</v>
      </c>
      <c r="AY3433" s="607" t="s">
        <v>197</v>
      </c>
    </row>
    <row r="3434" spans="2:65" s="606" customFormat="1">
      <c r="B3434" s="605"/>
      <c r="D3434" s="594" t="s">
        <v>205</v>
      </c>
      <c r="E3434" s="607" t="s">
        <v>5</v>
      </c>
      <c r="F3434" s="608" t="s">
        <v>4259</v>
      </c>
      <c r="H3434" s="609">
        <v>1</v>
      </c>
      <c r="L3434" s="605"/>
      <c r="M3434" s="610"/>
      <c r="N3434" s="611"/>
      <c r="O3434" s="611"/>
      <c r="P3434" s="611"/>
      <c r="Q3434" s="611"/>
      <c r="R3434" s="611"/>
      <c r="S3434" s="611"/>
      <c r="T3434" s="612"/>
      <c r="AT3434" s="607" t="s">
        <v>205</v>
      </c>
      <c r="AU3434" s="607" t="s">
        <v>89</v>
      </c>
      <c r="AV3434" s="606" t="s">
        <v>89</v>
      </c>
      <c r="AW3434" s="606" t="s">
        <v>43</v>
      </c>
      <c r="AX3434" s="606" t="s">
        <v>82</v>
      </c>
      <c r="AY3434" s="607" t="s">
        <v>197</v>
      </c>
    </row>
    <row r="3435" spans="2:65" s="606" customFormat="1">
      <c r="B3435" s="605"/>
      <c r="D3435" s="594" t="s">
        <v>205</v>
      </c>
      <c r="E3435" s="607" t="s">
        <v>5</v>
      </c>
      <c r="F3435" s="608" t="s">
        <v>4260</v>
      </c>
      <c r="H3435" s="609">
        <v>1</v>
      </c>
      <c r="L3435" s="605"/>
      <c r="M3435" s="610"/>
      <c r="N3435" s="611"/>
      <c r="O3435" s="611"/>
      <c r="P3435" s="611"/>
      <c r="Q3435" s="611"/>
      <c r="R3435" s="611"/>
      <c r="S3435" s="611"/>
      <c r="T3435" s="612"/>
      <c r="AT3435" s="607" t="s">
        <v>205</v>
      </c>
      <c r="AU3435" s="607" t="s">
        <v>89</v>
      </c>
      <c r="AV3435" s="606" t="s">
        <v>89</v>
      </c>
      <c r="AW3435" s="606" t="s">
        <v>43</v>
      </c>
      <c r="AX3435" s="606" t="s">
        <v>82</v>
      </c>
      <c r="AY3435" s="607" t="s">
        <v>197</v>
      </c>
    </row>
    <row r="3436" spans="2:65" s="614" customFormat="1">
      <c r="B3436" s="613"/>
      <c r="D3436" s="594" t="s">
        <v>205</v>
      </c>
      <c r="E3436" s="615" t="s">
        <v>5</v>
      </c>
      <c r="F3436" s="616" t="s">
        <v>210</v>
      </c>
      <c r="H3436" s="617">
        <v>148</v>
      </c>
      <c r="L3436" s="613"/>
      <c r="M3436" s="618"/>
      <c r="N3436" s="619"/>
      <c r="O3436" s="619"/>
      <c r="P3436" s="619"/>
      <c r="Q3436" s="619"/>
      <c r="R3436" s="619"/>
      <c r="S3436" s="619"/>
      <c r="T3436" s="620"/>
      <c r="AT3436" s="615" t="s">
        <v>205</v>
      </c>
      <c r="AU3436" s="615" t="s">
        <v>89</v>
      </c>
      <c r="AV3436" s="614" t="s">
        <v>129</v>
      </c>
      <c r="AW3436" s="614" t="s">
        <v>43</v>
      </c>
      <c r="AX3436" s="614" t="s">
        <v>11</v>
      </c>
      <c r="AY3436" s="615" t="s">
        <v>197</v>
      </c>
    </row>
    <row r="3437" spans="2:65" s="492" customFormat="1" ht="25.5" customHeight="1">
      <c r="B3437" s="493"/>
      <c r="C3437" s="629" t="s">
        <v>4261</v>
      </c>
      <c r="D3437" s="629" t="s">
        <v>1907</v>
      </c>
      <c r="E3437" s="630" t="s">
        <v>4262</v>
      </c>
      <c r="F3437" s="631" t="s">
        <v>4263</v>
      </c>
      <c r="G3437" s="632" t="s">
        <v>202</v>
      </c>
      <c r="H3437" s="633">
        <v>148</v>
      </c>
      <c r="I3437" s="11"/>
      <c r="J3437" s="634">
        <f>ROUND(I3437*H3437,0)</f>
        <v>0</v>
      </c>
      <c r="K3437" s="631" t="s">
        <v>5</v>
      </c>
      <c r="L3437" s="635"/>
      <c r="M3437" s="636" t="s">
        <v>5</v>
      </c>
      <c r="N3437" s="637" t="s">
        <v>53</v>
      </c>
      <c r="O3437" s="494"/>
      <c r="P3437" s="580">
        <f>O3437*H3437</f>
        <v>0</v>
      </c>
      <c r="Q3437" s="580">
        <v>3.0000000000000001E-3</v>
      </c>
      <c r="R3437" s="580">
        <f>Q3437*H3437</f>
        <v>0.44400000000000001</v>
      </c>
      <c r="S3437" s="580">
        <v>0</v>
      </c>
      <c r="T3437" s="581">
        <f>S3437*H3437</f>
        <v>0</v>
      </c>
      <c r="AR3437" s="482" t="s">
        <v>779</v>
      </c>
      <c r="AT3437" s="482" t="s">
        <v>1907</v>
      </c>
      <c r="AU3437" s="482" t="s">
        <v>89</v>
      </c>
      <c r="AY3437" s="482" t="s">
        <v>197</v>
      </c>
      <c r="BE3437" s="582">
        <f>IF(N3437="základní",J3437,0)</f>
        <v>0</v>
      </c>
      <c r="BF3437" s="582">
        <f>IF(N3437="snížená",J3437,0)</f>
        <v>0</v>
      </c>
      <c r="BG3437" s="582">
        <f>IF(N3437="zákl. přenesená",J3437,0)</f>
        <v>0</v>
      </c>
      <c r="BH3437" s="582">
        <f>IF(N3437="sníž. přenesená",J3437,0)</f>
        <v>0</v>
      </c>
      <c r="BI3437" s="582">
        <f>IF(N3437="nulová",J3437,0)</f>
        <v>0</v>
      </c>
      <c r="BJ3437" s="482" t="s">
        <v>11</v>
      </c>
      <c r="BK3437" s="582">
        <f>ROUND(I3437*H3437,0)</f>
        <v>0</v>
      </c>
      <c r="BL3437" s="482" t="s">
        <v>374</v>
      </c>
      <c r="BM3437" s="482" t="s">
        <v>4264</v>
      </c>
    </row>
    <row r="3438" spans="2:65" s="492" customFormat="1" ht="25.5" customHeight="1">
      <c r="B3438" s="493"/>
      <c r="C3438" s="572" t="s">
        <v>4265</v>
      </c>
      <c r="D3438" s="572" t="s">
        <v>199</v>
      </c>
      <c r="E3438" s="573" t="s">
        <v>4266</v>
      </c>
      <c r="F3438" s="574" t="s">
        <v>4267</v>
      </c>
      <c r="G3438" s="575" t="s">
        <v>202</v>
      </c>
      <c r="H3438" s="576">
        <v>1</v>
      </c>
      <c r="I3438" s="7"/>
      <c r="J3438" s="577">
        <f>ROUND(I3438*H3438,0)</f>
        <v>0</v>
      </c>
      <c r="K3438" s="574" t="s">
        <v>5</v>
      </c>
      <c r="L3438" s="493"/>
      <c r="M3438" s="578" t="s">
        <v>5</v>
      </c>
      <c r="N3438" s="579" t="s">
        <v>53</v>
      </c>
      <c r="O3438" s="494"/>
      <c r="P3438" s="580">
        <f>O3438*H3438</f>
        <v>0</v>
      </c>
      <c r="Q3438" s="580">
        <v>0</v>
      </c>
      <c r="R3438" s="580">
        <f>Q3438*H3438</f>
        <v>0</v>
      </c>
      <c r="S3438" s="580">
        <v>0</v>
      </c>
      <c r="T3438" s="581">
        <f>S3438*H3438</f>
        <v>0</v>
      </c>
      <c r="AR3438" s="482" t="s">
        <v>374</v>
      </c>
      <c r="AT3438" s="482" t="s">
        <v>199</v>
      </c>
      <c r="AU3438" s="482" t="s">
        <v>89</v>
      </c>
      <c r="AY3438" s="482" t="s">
        <v>197</v>
      </c>
      <c r="BE3438" s="582">
        <f>IF(N3438="základní",J3438,0)</f>
        <v>0</v>
      </c>
      <c r="BF3438" s="582">
        <f>IF(N3438="snížená",J3438,0)</f>
        <v>0</v>
      </c>
      <c r="BG3438" s="582">
        <f>IF(N3438="zákl. přenesená",J3438,0)</f>
        <v>0</v>
      </c>
      <c r="BH3438" s="582">
        <f>IF(N3438="sníž. přenesená",J3438,0)</f>
        <v>0</v>
      </c>
      <c r="BI3438" s="582">
        <f>IF(N3438="nulová",J3438,0)</f>
        <v>0</v>
      </c>
      <c r="BJ3438" s="482" t="s">
        <v>11</v>
      </c>
      <c r="BK3438" s="582">
        <f>ROUND(I3438*H3438,0)</f>
        <v>0</v>
      </c>
      <c r="BL3438" s="482" t="s">
        <v>374</v>
      </c>
      <c r="BM3438" s="482" t="s">
        <v>4268</v>
      </c>
    </row>
    <row r="3439" spans="2:65" s="492" customFormat="1" ht="25.5" customHeight="1">
      <c r="B3439" s="493"/>
      <c r="C3439" s="572" t="s">
        <v>4269</v>
      </c>
      <c r="D3439" s="572" t="s">
        <v>199</v>
      </c>
      <c r="E3439" s="573" t="s">
        <v>4270</v>
      </c>
      <c r="F3439" s="574" t="s">
        <v>4271</v>
      </c>
      <c r="G3439" s="575" t="s">
        <v>202</v>
      </c>
      <c r="H3439" s="576">
        <v>2</v>
      </c>
      <c r="I3439" s="7"/>
      <c r="J3439" s="577">
        <f>ROUND(I3439*H3439,0)</f>
        <v>0</v>
      </c>
      <c r="K3439" s="574" t="s">
        <v>203</v>
      </c>
      <c r="L3439" s="493"/>
      <c r="M3439" s="578" t="s">
        <v>5</v>
      </c>
      <c r="N3439" s="579" t="s">
        <v>53</v>
      </c>
      <c r="O3439" s="494"/>
      <c r="P3439" s="580">
        <f>O3439*H3439</f>
        <v>0</v>
      </c>
      <c r="Q3439" s="580">
        <v>0</v>
      </c>
      <c r="R3439" s="580">
        <f>Q3439*H3439</f>
        <v>0</v>
      </c>
      <c r="S3439" s="580">
        <v>0</v>
      </c>
      <c r="T3439" s="581">
        <f>S3439*H3439</f>
        <v>0</v>
      </c>
      <c r="AR3439" s="482" t="s">
        <v>374</v>
      </c>
      <c r="AT3439" s="482" t="s">
        <v>199</v>
      </c>
      <c r="AU3439" s="482" t="s">
        <v>89</v>
      </c>
      <c r="AY3439" s="482" t="s">
        <v>197</v>
      </c>
      <c r="BE3439" s="582">
        <f>IF(N3439="základní",J3439,0)</f>
        <v>0</v>
      </c>
      <c r="BF3439" s="582">
        <f>IF(N3439="snížená",J3439,0)</f>
        <v>0</v>
      </c>
      <c r="BG3439" s="582">
        <f>IF(N3439="zákl. přenesená",J3439,0)</f>
        <v>0</v>
      </c>
      <c r="BH3439" s="582">
        <f>IF(N3439="sníž. přenesená",J3439,0)</f>
        <v>0</v>
      </c>
      <c r="BI3439" s="582">
        <f>IF(N3439="nulová",J3439,0)</f>
        <v>0</v>
      </c>
      <c r="BJ3439" s="482" t="s">
        <v>11</v>
      </c>
      <c r="BK3439" s="582">
        <f>ROUND(I3439*H3439,0)</f>
        <v>0</v>
      </c>
      <c r="BL3439" s="482" t="s">
        <v>374</v>
      </c>
      <c r="BM3439" s="482" t="s">
        <v>4272</v>
      </c>
    </row>
    <row r="3440" spans="2:65" s="599" customFormat="1">
      <c r="B3440" s="598"/>
      <c r="D3440" s="594" t="s">
        <v>205</v>
      </c>
      <c r="E3440" s="600" t="s">
        <v>5</v>
      </c>
      <c r="F3440" s="601" t="s">
        <v>4273</v>
      </c>
      <c r="H3440" s="600" t="s">
        <v>5</v>
      </c>
      <c r="L3440" s="598"/>
      <c r="M3440" s="602"/>
      <c r="N3440" s="603"/>
      <c r="O3440" s="603"/>
      <c r="P3440" s="603"/>
      <c r="Q3440" s="603"/>
      <c r="R3440" s="603"/>
      <c r="S3440" s="603"/>
      <c r="T3440" s="604"/>
      <c r="AT3440" s="600" t="s">
        <v>205</v>
      </c>
      <c r="AU3440" s="600" t="s">
        <v>89</v>
      </c>
      <c r="AV3440" s="599" t="s">
        <v>11</v>
      </c>
      <c r="AW3440" s="599" t="s">
        <v>43</v>
      </c>
      <c r="AX3440" s="599" t="s">
        <v>82</v>
      </c>
      <c r="AY3440" s="600" t="s">
        <v>197</v>
      </c>
    </row>
    <row r="3441" spans="2:65" s="606" customFormat="1">
      <c r="B3441" s="605"/>
      <c r="D3441" s="594" t="s">
        <v>205</v>
      </c>
      <c r="E3441" s="607" t="s">
        <v>5</v>
      </c>
      <c r="F3441" s="608" t="s">
        <v>4274</v>
      </c>
      <c r="H3441" s="609">
        <v>1</v>
      </c>
      <c r="L3441" s="605"/>
      <c r="M3441" s="610"/>
      <c r="N3441" s="611"/>
      <c r="O3441" s="611"/>
      <c r="P3441" s="611"/>
      <c r="Q3441" s="611"/>
      <c r="R3441" s="611"/>
      <c r="S3441" s="611"/>
      <c r="T3441" s="612"/>
      <c r="AT3441" s="607" t="s">
        <v>205</v>
      </c>
      <c r="AU3441" s="607" t="s">
        <v>89</v>
      </c>
      <c r="AV3441" s="606" t="s">
        <v>89</v>
      </c>
      <c r="AW3441" s="606" t="s">
        <v>43</v>
      </c>
      <c r="AX3441" s="606" t="s">
        <v>82</v>
      </c>
      <c r="AY3441" s="607" t="s">
        <v>197</v>
      </c>
    </row>
    <row r="3442" spans="2:65" s="606" customFormat="1">
      <c r="B3442" s="605"/>
      <c r="D3442" s="594" t="s">
        <v>205</v>
      </c>
      <c r="E3442" s="607" t="s">
        <v>5</v>
      </c>
      <c r="F3442" s="608" t="s">
        <v>4275</v>
      </c>
      <c r="H3442" s="609">
        <v>1</v>
      </c>
      <c r="L3442" s="605"/>
      <c r="M3442" s="610"/>
      <c r="N3442" s="611"/>
      <c r="O3442" s="611"/>
      <c r="P3442" s="611"/>
      <c r="Q3442" s="611"/>
      <c r="R3442" s="611"/>
      <c r="S3442" s="611"/>
      <c r="T3442" s="612"/>
      <c r="AT3442" s="607" t="s">
        <v>205</v>
      </c>
      <c r="AU3442" s="607" t="s">
        <v>89</v>
      </c>
      <c r="AV3442" s="606" t="s">
        <v>89</v>
      </c>
      <c r="AW3442" s="606" t="s">
        <v>43</v>
      </c>
      <c r="AX3442" s="606" t="s">
        <v>82</v>
      </c>
      <c r="AY3442" s="607" t="s">
        <v>197</v>
      </c>
    </row>
    <row r="3443" spans="2:65" s="614" customFormat="1">
      <c r="B3443" s="613"/>
      <c r="D3443" s="594" t="s">
        <v>205</v>
      </c>
      <c r="E3443" s="615" t="s">
        <v>5</v>
      </c>
      <c r="F3443" s="616" t="s">
        <v>210</v>
      </c>
      <c r="H3443" s="617">
        <v>2</v>
      </c>
      <c r="L3443" s="613"/>
      <c r="M3443" s="618"/>
      <c r="N3443" s="619"/>
      <c r="O3443" s="619"/>
      <c r="P3443" s="619"/>
      <c r="Q3443" s="619"/>
      <c r="R3443" s="619"/>
      <c r="S3443" s="619"/>
      <c r="T3443" s="620"/>
      <c r="AT3443" s="615" t="s">
        <v>205</v>
      </c>
      <c r="AU3443" s="615" t="s">
        <v>89</v>
      </c>
      <c r="AV3443" s="614" t="s">
        <v>129</v>
      </c>
      <c r="AW3443" s="614" t="s">
        <v>43</v>
      </c>
      <c r="AX3443" s="614" t="s">
        <v>11</v>
      </c>
      <c r="AY3443" s="615" t="s">
        <v>197</v>
      </c>
    </row>
    <row r="3444" spans="2:65" s="492" customFormat="1" ht="25.5" customHeight="1">
      <c r="B3444" s="493"/>
      <c r="C3444" s="572" t="s">
        <v>4276</v>
      </c>
      <c r="D3444" s="572" t="s">
        <v>199</v>
      </c>
      <c r="E3444" s="573" t="s">
        <v>4277</v>
      </c>
      <c r="F3444" s="574" t="s">
        <v>4278</v>
      </c>
      <c r="G3444" s="575" t="s">
        <v>202</v>
      </c>
      <c r="H3444" s="576">
        <v>8</v>
      </c>
      <c r="I3444" s="7"/>
      <c r="J3444" s="577">
        <f>ROUND(I3444*H3444,0)</f>
        <v>0</v>
      </c>
      <c r="K3444" s="574" t="s">
        <v>203</v>
      </c>
      <c r="L3444" s="493"/>
      <c r="M3444" s="578" t="s">
        <v>5</v>
      </c>
      <c r="N3444" s="579" t="s">
        <v>53</v>
      </c>
      <c r="O3444" s="494"/>
      <c r="P3444" s="580">
        <f>O3444*H3444</f>
        <v>0</v>
      </c>
      <c r="Q3444" s="580">
        <v>0</v>
      </c>
      <c r="R3444" s="580">
        <f>Q3444*H3444</f>
        <v>0</v>
      </c>
      <c r="S3444" s="580">
        <v>0</v>
      </c>
      <c r="T3444" s="581">
        <f>S3444*H3444</f>
        <v>0</v>
      </c>
      <c r="AR3444" s="482" t="s">
        <v>374</v>
      </c>
      <c r="AT3444" s="482" t="s">
        <v>199</v>
      </c>
      <c r="AU3444" s="482" t="s">
        <v>89</v>
      </c>
      <c r="AY3444" s="482" t="s">
        <v>197</v>
      </c>
      <c r="BE3444" s="582">
        <f>IF(N3444="základní",J3444,0)</f>
        <v>0</v>
      </c>
      <c r="BF3444" s="582">
        <f>IF(N3444="snížená",J3444,0)</f>
        <v>0</v>
      </c>
      <c r="BG3444" s="582">
        <f>IF(N3444="zákl. přenesená",J3444,0)</f>
        <v>0</v>
      </c>
      <c r="BH3444" s="582">
        <f>IF(N3444="sníž. přenesená",J3444,0)</f>
        <v>0</v>
      </c>
      <c r="BI3444" s="582">
        <f>IF(N3444="nulová",J3444,0)</f>
        <v>0</v>
      </c>
      <c r="BJ3444" s="482" t="s">
        <v>11</v>
      </c>
      <c r="BK3444" s="582">
        <f>ROUND(I3444*H3444,0)</f>
        <v>0</v>
      </c>
      <c r="BL3444" s="482" t="s">
        <v>374</v>
      </c>
      <c r="BM3444" s="482" t="s">
        <v>4279</v>
      </c>
    </row>
    <row r="3445" spans="2:65" s="599" customFormat="1">
      <c r="B3445" s="598"/>
      <c r="D3445" s="594" t="s">
        <v>205</v>
      </c>
      <c r="E3445" s="600" t="s">
        <v>5</v>
      </c>
      <c r="F3445" s="601" t="s">
        <v>4273</v>
      </c>
      <c r="H3445" s="600" t="s">
        <v>5</v>
      </c>
      <c r="L3445" s="598"/>
      <c r="M3445" s="602"/>
      <c r="N3445" s="603"/>
      <c r="O3445" s="603"/>
      <c r="P3445" s="603"/>
      <c r="Q3445" s="603"/>
      <c r="R3445" s="603"/>
      <c r="S3445" s="603"/>
      <c r="T3445" s="604"/>
      <c r="AT3445" s="600" t="s">
        <v>205</v>
      </c>
      <c r="AU3445" s="600" t="s">
        <v>89</v>
      </c>
      <c r="AV3445" s="599" t="s">
        <v>11</v>
      </c>
      <c r="AW3445" s="599" t="s">
        <v>43</v>
      </c>
      <c r="AX3445" s="599" t="s">
        <v>82</v>
      </c>
      <c r="AY3445" s="600" t="s">
        <v>197</v>
      </c>
    </row>
    <row r="3446" spans="2:65" s="606" customFormat="1">
      <c r="B3446" s="605"/>
      <c r="D3446" s="594" t="s">
        <v>205</v>
      </c>
      <c r="E3446" s="607" t="s">
        <v>5</v>
      </c>
      <c r="F3446" s="608" t="s">
        <v>4280</v>
      </c>
      <c r="H3446" s="609">
        <v>3</v>
      </c>
      <c r="L3446" s="605"/>
      <c r="M3446" s="610"/>
      <c r="N3446" s="611"/>
      <c r="O3446" s="611"/>
      <c r="P3446" s="611"/>
      <c r="Q3446" s="611"/>
      <c r="R3446" s="611"/>
      <c r="S3446" s="611"/>
      <c r="T3446" s="612"/>
      <c r="AT3446" s="607" t="s">
        <v>205</v>
      </c>
      <c r="AU3446" s="607" t="s">
        <v>89</v>
      </c>
      <c r="AV3446" s="606" t="s">
        <v>89</v>
      </c>
      <c r="AW3446" s="606" t="s">
        <v>43</v>
      </c>
      <c r="AX3446" s="606" t="s">
        <v>82</v>
      </c>
      <c r="AY3446" s="607" t="s">
        <v>197</v>
      </c>
    </row>
    <row r="3447" spans="2:65" s="606" customFormat="1">
      <c r="B3447" s="605"/>
      <c r="D3447" s="594" t="s">
        <v>205</v>
      </c>
      <c r="E3447" s="607" t="s">
        <v>5</v>
      </c>
      <c r="F3447" s="608" t="s">
        <v>4281</v>
      </c>
      <c r="H3447" s="609">
        <v>5</v>
      </c>
      <c r="L3447" s="605"/>
      <c r="M3447" s="610"/>
      <c r="N3447" s="611"/>
      <c r="O3447" s="611"/>
      <c r="P3447" s="611"/>
      <c r="Q3447" s="611"/>
      <c r="R3447" s="611"/>
      <c r="S3447" s="611"/>
      <c r="T3447" s="612"/>
      <c r="AT3447" s="607" t="s">
        <v>205</v>
      </c>
      <c r="AU3447" s="607" t="s">
        <v>89</v>
      </c>
      <c r="AV3447" s="606" t="s">
        <v>89</v>
      </c>
      <c r="AW3447" s="606" t="s">
        <v>43</v>
      </c>
      <c r="AX3447" s="606" t="s">
        <v>82</v>
      </c>
      <c r="AY3447" s="607" t="s">
        <v>197</v>
      </c>
    </row>
    <row r="3448" spans="2:65" s="614" customFormat="1">
      <c r="B3448" s="613"/>
      <c r="D3448" s="594" t="s">
        <v>205</v>
      </c>
      <c r="E3448" s="615" t="s">
        <v>5</v>
      </c>
      <c r="F3448" s="616" t="s">
        <v>210</v>
      </c>
      <c r="H3448" s="617">
        <v>8</v>
      </c>
      <c r="L3448" s="613"/>
      <c r="M3448" s="618"/>
      <c r="N3448" s="619"/>
      <c r="O3448" s="619"/>
      <c r="P3448" s="619"/>
      <c r="Q3448" s="619"/>
      <c r="R3448" s="619"/>
      <c r="S3448" s="619"/>
      <c r="T3448" s="620"/>
      <c r="AT3448" s="615" t="s">
        <v>205</v>
      </c>
      <c r="AU3448" s="615" t="s">
        <v>89</v>
      </c>
      <c r="AV3448" s="614" t="s">
        <v>129</v>
      </c>
      <c r="AW3448" s="614" t="s">
        <v>43</v>
      </c>
      <c r="AX3448" s="614" t="s">
        <v>11</v>
      </c>
      <c r="AY3448" s="615" t="s">
        <v>197</v>
      </c>
    </row>
    <row r="3449" spans="2:65" s="492" customFormat="1" ht="25.5" customHeight="1">
      <c r="B3449" s="493"/>
      <c r="C3449" s="572" t="s">
        <v>4282</v>
      </c>
      <c r="D3449" s="572" t="s">
        <v>199</v>
      </c>
      <c r="E3449" s="573" t="s">
        <v>4283</v>
      </c>
      <c r="F3449" s="574" t="s">
        <v>4284</v>
      </c>
      <c r="G3449" s="575" t="s">
        <v>202</v>
      </c>
      <c r="H3449" s="576">
        <v>16</v>
      </c>
      <c r="I3449" s="7"/>
      <c r="J3449" s="577">
        <f>ROUND(I3449*H3449,0)</f>
        <v>0</v>
      </c>
      <c r="K3449" s="574" t="s">
        <v>203</v>
      </c>
      <c r="L3449" s="493"/>
      <c r="M3449" s="578" t="s">
        <v>5</v>
      </c>
      <c r="N3449" s="579" t="s">
        <v>53</v>
      </c>
      <c r="O3449" s="494"/>
      <c r="P3449" s="580">
        <f>O3449*H3449</f>
        <v>0</v>
      </c>
      <c r="Q3449" s="580">
        <v>0</v>
      </c>
      <c r="R3449" s="580">
        <f>Q3449*H3449</f>
        <v>0</v>
      </c>
      <c r="S3449" s="580">
        <v>0</v>
      </c>
      <c r="T3449" s="581">
        <f>S3449*H3449</f>
        <v>0</v>
      </c>
      <c r="AR3449" s="482" t="s">
        <v>374</v>
      </c>
      <c r="AT3449" s="482" t="s">
        <v>199</v>
      </c>
      <c r="AU3449" s="482" t="s">
        <v>89</v>
      </c>
      <c r="AY3449" s="482" t="s">
        <v>197</v>
      </c>
      <c r="BE3449" s="582">
        <f>IF(N3449="základní",J3449,0)</f>
        <v>0</v>
      </c>
      <c r="BF3449" s="582">
        <f>IF(N3449="snížená",J3449,0)</f>
        <v>0</v>
      </c>
      <c r="BG3449" s="582">
        <f>IF(N3449="zákl. přenesená",J3449,0)</f>
        <v>0</v>
      </c>
      <c r="BH3449" s="582">
        <f>IF(N3449="sníž. přenesená",J3449,0)</f>
        <v>0</v>
      </c>
      <c r="BI3449" s="582">
        <f>IF(N3449="nulová",J3449,0)</f>
        <v>0</v>
      </c>
      <c r="BJ3449" s="482" t="s">
        <v>11</v>
      </c>
      <c r="BK3449" s="582">
        <f>ROUND(I3449*H3449,0)</f>
        <v>0</v>
      </c>
      <c r="BL3449" s="482" t="s">
        <v>374</v>
      </c>
      <c r="BM3449" s="482" t="s">
        <v>4285</v>
      </c>
    </row>
    <row r="3450" spans="2:65" s="599" customFormat="1">
      <c r="B3450" s="598"/>
      <c r="D3450" s="594" t="s">
        <v>205</v>
      </c>
      <c r="E3450" s="600" t="s">
        <v>5</v>
      </c>
      <c r="F3450" s="601" t="s">
        <v>4273</v>
      </c>
      <c r="H3450" s="600" t="s">
        <v>5</v>
      </c>
      <c r="L3450" s="598"/>
      <c r="M3450" s="602"/>
      <c r="N3450" s="603"/>
      <c r="O3450" s="603"/>
      <c r="P3450" s="603"/>
      <c r="Q3450" s="603"/>
      <c r="R3450" s="603"/>
      <c r="S3450" s="603"/>
      <c r="T3450" s="604"/>
      <c r="AT3450" s="600" t="s">
        <v>205</v>
      </c>
      <c r="AU3450" s="600" t="s">
        <v>89</v>
      </c>
      <c r="AV3450" s="599" t="s">
        <v>11</v>
      </c>
      <c r="AW3450" s="599" t="s">
        <v>43</v>
      </c>
      <c r="AX3450" s="599" t="s">
        <v>82</v>
      </c>
      <c r="AY3450" s="600" t="s">
        <v>197</v>
      </c>
    </row>
    <row r="3451" spans="2:65" s="606" customFormat="1">
      <c r="B3451" s="605"/>
      <c r="D3451" s="594" t="s">
        <v>205</v>
      </c>
      <c r="E3451" s="607" t="s">
        <v>5</v>
      </c>
      <c r="F3451" s="608" t="s">
        <v>4286</v>
      </c>
      <c r="H3451" s="609">
        <v>3</v>
      </c>
      <c r="L3451" s="605"/>
      <c r="M3451" s="610"/>
      <c r="N3451" s="611"/>
      <c r="O3451" s="611"/>
      <c r="P3451" s="611"/>
      <c r="Q3451" s="611"/>
      <c r="R3451" s="611"/>
      <c r="S3451" s="611"/>
      <c r="T3451" s="612"/>
      <c r="AT3451" s="607" t="s">
        <v>205</v>
      </c>
      <c r="AU3451" s="607" t="s">
        <v>89</v>
      </c>
      <c r="AV3451" s="606" t="s">
        <v>89</v>
      </c>
      <c r="AW3451" s="606" t="s">
        <v>43</v>
      </c>
      <c r="AX3451" s="606" t="s">
        <v>82</v>
      </c>
      <c r="AY3451" s="607" t="s">
        <v>197</v>
      </c>
    </row>
    <row r="3452" spans="2:65" s="606" customFormat="1">
      <c r="B3452" s="605"/>
      <c r="D3452" s="594" t="s">
        <v>205</v>
      </c>
      <c r="E3452" s="607" t="s">
        <v>5</v>
      </c>
      <c r="F3452" s="608" t="s">
        <v>4287</v>
      </c>
      <c r="H3452" s="609">
        <v>3</v>
      </c>
      <c r="L3452" s="605"/>
      <c r="M3452" s="610"/>
      <c r="N3452" s="611"/>
      <c r="O3452" s="611"/>
      <c r="P3452" s="611"/>
      <c r="Q3452" s="611"/>
      <c r="R3452" s="611"/>
      <c r="S3452" s="611"/>
      <c r="T3452" s="612"/>
      <c r="AT3452" s="607" t="s">
        <v>205</v>
      </c>
      <c r="AU3452" s="607" t="s">
        <v>89</v>
      </c>
      <c r="AV3452" s="606" t="s">
        <v>89</v>
      </c>
      <c r="AW3452" s="606" t="s">
        <v>43</v>
      </c>
      <c r="AX3452" s="606" t="s">
        <v>82</v>
      </c>
      <c r="AY3452" s="607" t="s">
        <v>197</v>
      </c>
    </row>
    <row r="3453" spans="2:65" s="606" customFormat="1">
      <c r="B3453" s="605"/>
      <c r="D3453" s="594" t="s">
        <v>205</v>
      </c>
      <c r="E3453" s="607" t="s">
        <v>5</v>
      </c>
      <c r="F3453" s="608" t="s">
        <v>4288</v>
      </c>
      <c r="H3453" s="609">
        <v>6</v>
      </c>
      <c r="L3453" s="605"/>
      <c r="M3453" s="610"/>
      <c r="N3453" s="611"/>
      <c r="O3453" s="611"/>
      <c r="P3453" s="611"/>
      <c r="Q3453" s="611"/>
      <c r="R3453" s="611"/>
      <c r="S3453" s="611"/>
      <c r="T3453" s="612"/>
      <c r="AT3453" s="607" t="s">
        <v>205</v>
      </c>
      <c r="AU3453" s="607" t="s">
        <v>89</v>
      </c>
      <c r="AV3453" s="606" t="s">
        <v>89</v>
      </c>
      <c r="AW3453" s="606" t="s">
        <v>43</v>
      </c>
      <c r="AX3453" s="606" t="s">
        <v>82</v>
      </c>
      <c r="AY3453" s="607" t="s">
        <v>197</v>
      </c>
    </row>
    <row r="3454" spans="2:65" s="606" customFormat="1">
      <c r="B3454" s="605"/>
      <c r="D3454" s="594" t="s">
        <v>205</v>
      </c>
      <c r="E3454" s="607" t="s">
        <v>5</v>
      </c>
      <c r="F3454" s="608" t="s">
        <v>4289</v>
      </c>
      <c r="H3454" s="609">
        <v>3</v>
      </c>
      <c r="L3454" s="605"/>
      <c r="M3454" s="610"/>
      <c r="N3454" s="611"/>
      <c r="O3454" s="611"/>
      <c r="P3454" s="611"/>
      <c r="Q3454" s="611"/>
      <c r="R3454" s="611"/>
      <c r="S3454" s="611"/>
      <c r="T3454" s="612"/>
      <c r="AT3454" s="607" t="s">
        <v>205</v>
      </c>
      <c r="AU3454" s="607" t="s">
        <v>89</v>
      </c>
      <c r="AV3454" s="606" t="s">
        <v>89</v>
      </c>
      <c r="AW3454" s="606" t="s">
        <v>43</v>
      </c>
      <c r="AX3454" s="606" t="s">
        <v>82</v>
      </c>
      <c r="AY3454" s="607" t="s">
        <v>197</v>
      </c>
    </row>
    <row r="3455" spans="2:65" s="606" customFormat="1">
      <c r="B3455" s="605"/>
      <c r="D3455" s="594" t="s">
        <v>205</v>
      </c>
      <c r="E3455" s="607" t="s">
        <v>5</v>
      </c>
      <c r="F3455" s="608" t="s">
        <v>4290</v>
      </c>
      <c r="H3455" s="609">
        <v>1</v>
      </c>
      <c r="L3455" s="605"/>
      <c r="M3455" s="610"/>
      <c r="N3455" s="611"/>
      <c r="O3455" s="611"/>
      <c r="P3455" s="611"/>
      <c r="Q3455" s="611"/>
      <c r="R3455" s="611"/>
      <c r="S3455" s="611"/>
      <c r="T3455" s="612"/>
      <c r="AT3455" s="607" t="s">
        <v>205</v>
      </c>
      <c r="AU3455" s="607" t="s">
        <v>89</v>
      </c>
      <c r="AV3455" s="606" t="s">
        <v>89</v>
      </c>
      <c r="AW3455" s="606" t="s">
        <v>43</v>
      </c>
      <c r="AX3455" s="606" t="s">
        <v>82</v>
      </c>
      <c r="AY3455" s="607" t="s">
        <v>197</v>
      </c>
    </row>
    <row r="3456" spans="2:65" s="614" customFormat="1">
      <c r="B3456" s="613"/>
      <c r="D3456" s="594" t="s">
        <v>205</v>
      </c>
      <c r="E3456" s="615" t="s">
        <v>5</v>
      </c>
      <c r="F3456" s="616" t="s">
        <v>210</v>
      </c>
      <c r="H3456" s="617">
        <v>16</v>
      </c>
      <c r="L3456" s="613"/>
      <c r="M3456" s="618"/>
      <c r="N3456" s="619"/>
      <c r="O3456" s="619"/>
      <c r="P3456" s="619"/>
      <c r="Q3456" s="619"/>
      <c r="R3456" s="619"/>
      <c r="S3456" s="619"/>
      <c r="T3456" s="620"/>
      <c r="AT3456" s="615" t="s">
        <v>205</v>
      </c>
      <c r="AU3456" s="615" t="s">
        <v>89</v>
      </c>
      <c r="AV3456" s="614" t="s">
        <v>129</v>
      </c>
      <c r="AW3456" s="614" t="s">
        <v>43</v>
      </c>
      <c r="AX3456" s="614" t="s">
        <v>11</v>
      </c>
      <c r="AY3456" s="615" t="s">
        <v>197</v>
      </c>
    </row>
    <row r="3457" spans="2:65" s="492" customFormat="1" ht="25.5" customHeight="1">
      <c r="B3457" s="493"/>
      <c r="C3457" s="572" t="s">
        <v>4291</v>
      </c>
      <c r="D3457" s="572" t="s">
        <v>199</v>
      </c>
      <c r="E3457" s="573" t="s">
        <v>4292</v>
      </c>
      <c r="F3457" s="574" t="s">
        <v>4293</v>
      </c>
      <c r="G3457" s="575" t="s">
        <v>202</v>
      </c>
      <c r="H3457" s="576">
        <v>24</v>
      </c>
      <c r="I3457" s="7"/>
      <c r="J3457" s="577">
        <f>ROUND(I3457*H3457,0)</f>
        <v>0</v>
      </c>
      <c r="K3457" s="574" t="s">
        <v>203</v>
      </c>
      <c r="L3457" s="493"/>
      <c r="M3457" s="578" t="s">
        <v>5</v>
      </c>
      <c r="N3457" s="579" t="s">
        <v>53</v>
      </c>
      <c r="O3457" s="494"/>
      <c r="P3457" s="580">
        <f>O3457*H3457</f>
        <v>0</v>
      </c>
      <c r="Q3457" s="580">
        <v>0</v>
      </c>
      <c r="R3457" s="580">
        <f>Q3457*H3457</f>
        <v>0</v>
      </c>
      <c r="S3457" s="580">
        <v>0</v>
      </c>
      <c r="T3457" s="581">
        <f>S3457*H3457</f>
        <v>0</v>
      </c>
      <c r="AR3457" s="482" t="s">
        <v>374</v>
      </c>
      <c r="AT3457" s="482" t="s">
        <v>199</v>
      </c>
      <c r="AU3457" s="482" t="s">
        <v>89</v>
      </c>
      <c r="AY3457" s="482" t="s">
        <v>197</v>
      </c>
      <c r="BE3457" s="582">
        <f>IF(N3457="základní",J3457,0)</f>
        <v>0</v>
      </c>
      <c r="BF3457" s="582">
        <f>IF(N3457="snížená",J3457,0)</f>
        <v>0</v>
      </c>
      <c r="BG3457" s="582">
        <f>IF(N3457="zákl. přenesená",J3457,0)</f>
        <v>0</v>
      </c>
      <c r="BH3457" s="582">
        <f>IF(N3457="sníž. přenesená",J3457,0)</f>
        <v>0</v>
      </c>
      <c r="BI3457" s="582">
        <f>IF(N3457="nulová",J3457,0)</f>
        <v>0</v>
      </c>
      <c r="BJ3457" s="482" t="s">
        <v>11</v>
      </c>
      <c r="BK3457" s="582">
        <f>ROUND(I3457*H3457,0)</f>
        <v>0</v>
      </c>
      <c r="BL3457" s="482" t="s">
        <v>374</v>
      </c>
      <c r="BM3457" s="482" t="s">
        <v>4294</v>
      </c>
    </row>
    <row r="3458" spans="2:65" s="599" customFormat="1">
      <c r="B3458" s="598"/>
      <c r="D3458" s="594" t="s">
        <v>205</v>
      </c>
      <c r="E3458" s="600" t="s">
        <v>5</v>
      </c>
      <c r="F3458" s="601" t="s">
        <v>4273</v>
      </c>
      <c r="H3458" s="600" t="s">
        <v>5</v>
      </c>
      <c r="L3458" s="598"/>
      <c r="M3458" s="602"/>
      <c r="N3458" s="603"/>
      <c r="O3458" s="603"/>
      <c r="P3458" s="603"/>
      <c r="Q3458" s="603"/>
      <c r="R3458" s="603"/>
      <c r="S3458" s="603"/>
      <c r="T3458" s="604"/>
      <c r="AT3458" s="600" t="s">
        <v>205</v>
      </c>
      <c r="AU3458" s="600" t="s">
        <v>89</v>
      </c>
      <c r="AV3458" s="599" t="s">
        <v>11</v>
      </c>
      <c r="AW3458" s="599" t="s">
        <v>43</v>
      </c>
      <c r="AX3458" s="599" t="s">
        <v>82</v>
      </c>
      <c r="AY3458" s="600" t="s">
        <v>197</v>
      </c>
    </row>
    <row r="3459" spans="2:65" s="606" customFormat="1">
      <c r="B3459" s="605"/>
      <c r="D3459" s="594" t="s">
        <v>205</v>
      </c>
      <c r="E3459" s="607" t="s">
        <v>5</v>
      </c>
      <c r="F3459" s="608" t="s">
        <v>4295</v>
      </c>
      <c r="H3459" s="609">
        <v>3</v>
      </c>
      <c r="L3459" s="605"/>
      <c r="M3459" s="610"/>
      <c r="N3459" s="611"/>
      <c r="O3459" s="611"/>
      <c r="P3459" s="611"/>
      <c r="Q3459" s="611"/>
      <c r="R3459" s="611"/>
      <c r="S3459" s="611"/>
      <c r="T3459" s="612"/>
      <c r="AT3459" s="607" t="s">
        <v>205</v>
      </c>
      <c r="AU3459" s="607" t="s">
        <v>89</v>
      </c>
      <c r="AV3459" s="606" t="s">
        <v>89</v>
      </c>
      <c r="AW3459" s="606" t="s">
        <v>43</v>
      </c>
      <c r="AX3459" s="606" t="s">
        <v>82</v>
      </c>
      <c r="AY3459" s="607" t="s">
        <v>197</v>
      </c>
    </row>
    <row r="3460" spans="2:65" s="606" customFormat="1">
      <c r="B3460" s="605"/>
      <c r="D3460" s="594" t="s">
        <v>205</v>
      </c>
      <c r="E3460" s="607" t="s">
        <v>5</v>
      </c>
      <c r="F3460" s="608" t="s">
        <v>4296</v>
      </c>
      <c r="H3460" s="609">
        <v>21</v>
      </c>
      <c r="L3460" s="605"/>
      <c r="M3460" s="610"/>
      <c r="N3460" s="611"/>
      <c r="O3460" s="611"/>
      <c r="P3460" s="611"/>
      <c r="Q3460" s="611"/>
      <c r="R3460" s="611"/>
      <c r="S3460" s="611"/>
      <c r="T3460" s="612"/>
      <c r="AT3460" s="607" t="s">
        <v>205</v>
      </c>
      <c r="AU3460" s="607" t="s">
        <v>89</v>
      </c>
      <c r="AV3460" s="606" t="s">
        <v>89</v>
      </c>
      <c r="AW3460" s="606" t="s">
        <v>43</v>
      </c>
      <c r="AX3460" s="606" t="s">
        <v>82</v>
      </c>
      <c r="AY3460" s="607" t="s">
        <v>197</v>
      </c>
    </row>
    <row r="3461" spans="2:65" s="614" customFormat="1">
      <c r="B3461" s="613"/>
      <c r="D3461" s="594" t="s">
        <v>205</v>
      </c>
      <c r="E3461" s="615" t="s">
        <v>5</v>
      </c>
      <c r="F3461" s="616" t="s">
        <v>210</v>
      </c>
      <c r="H3461" s="617">
        <v>24</v>
      </c>
      <c r="L3461" s="613"/>
      <c r="M3461" s="618"/>
      <c r="N3461" s="619"/>
      <c r="O3461" s="619"/>
      <c r="P3461" s="619"/>
      <c r="Q3461" s="619"/>
      <c r="R3461" s="619"/>
      <c r="S3461" s="619"/>
      <c r="T3461" s="620"/>
      <c r="AT3461" s="615" t="s">
        <v>205</v>
      </c>
      <c r="AU3461" s="615" t="s">
        <v>89</v>
      </c>
      <c r="AV3461" s="614" t="s">
        <v>129</v>
      </c>
      <c r="AW3461" s="614" t="s">
        <v>43</v>
      </c>
      <c r="AX3461" s="614" t="s">
        <v>11</v>
      </c>
      <c r="AY3461" s="615" t="s">
        <v>197</v>
      </c>
    </row>
    <row r="3462" spans="2:65" s="492" customFormat="1" ht="25.5" customHeight="1">
      <c r="B3462" s="493"/>
      <c r="C3462" s="572" t="s">
        <v>4297</v>
      </c>
      <c r="D3462" s="572" t="s">
        <v>199</v>
      </c>
      <c r="E3462" s="573" t="s">
        <v>4298</v>
      </c>
      <c r="F3462" s="574" t="s">
        <v>4299</v>
      </c>
      <c r="G3462" s="575" t="s">
        <v>202</v>
      </c>
      <c r="H3462" s="576">
        <v>54</v>
      </c>
      <c r="I3462" s="7"/>
      <c r="J3462" s="577">
        <f>ROUND(I3462*H3462,0)</f>
        <v>0</v>
      </c>
      <c r="K3462" s="574" t="s">
        <v>203</v>
      </c>
      <c r="L3462" s="493"/>
      <c r="M3462" s="578" t="s">
        <v>5</v>
      </c>
      <c r="N3462" s="579" t="s">
        <v>53</v>
      </c>
      <c r="O3462" s="494"/>
      <c r="P3462" s="580">
        <f>O3462*H3462</f>
        <v>0</v>
      </c>
      <c r="Q3462" s="580">
        <v>0</v>
      </c>
      <c r="R3462" s="580">
        <f>Q3462*H3462</f>
        <v>0</v>
      </c>
      <c r="S3462" s="580">
        <v>0</v>
      </c>
      <c r="T3462" s="581">
        <f>S3462*H3462</f>
        <v>0</v>
      </c>
      <c r="AR3462" s="482" t="s">
        <v>374</v>
      </c>
      <c r="AT3462" s="482" t="s">
        <v>199</v>
      </c>
      <c r="AU3462" s="482" t="s">
        <v>89</v>
      </c>
      <c r="AY3462" s="482" t="s">
        <v>197</v>
      </c>
      <c r="BE3462" s="582">
        <f>IF(N3462="základní",J3462,0)</f>
        <v>0</v>
      </c>
      <c r="BF3462" s="582">
        <f>IF(N3462="snížená",J3462,0)</f>
        <v>0</v>
      </c>
      <c r="BG3462" s="582">
        <f>IF(N3462="zákl. přenesená",J3462,0)</f>
        <v>0</v>
      </c>
      <c r="BH3462" s="582">
        <f>IF(N3462="sníž. přenesená",J3462,0)</f>
        <v>0</v>
      </c>
      <c r="BI3462" s="582">
        <f>IF(N3462="nulová",J3462,0)</f>
        <v>0</v>
      </c>
      <c r="BJ3462" s="482" t="s">
        <v>11</v>
      </c>
      <c r="BK3462" s="582">
        <f>ROUND(I3462*H3462,0)</f>
        <v>0</v>
      </c>
      <c r="BL3462" s="482" t="s">
        <v>374</v>
      </c>
      <c r="BM3462" s="482" t="s">
        <v>4300</v>
      </c>
    </row>
    <row r="3463" spans="2:65" s="599" customFormat="1">
      <c r="B3463" s="598"/>
      <c r="D3463" s="594" t="s">
        <v>205</v>
      </c>
      <c r="E3463" s="600" t="s">
        <v>5</v>
      </c>
      <c r="F3463" s="601" t="s">
        <v>4273</v>
      </c>
      <c r="H3463" s="600" t="s">
        <v>5</v>
      </c>
      <c r="L3463" s="598"/>
      <c r="M3463" s="602"/>
      <c r="N3463" s="603"/>
      <c r="O3463" s="603"/>
      <c r="P3463" s="603"/>
      <c r="Q3463" s="603"/>
      <c r="R3463" s="603"/>
      <c r="S3463" s="603"/>
      <c r="T3463" s="604"/>
      <c r="AT3463" s="600" t="s">
        <v>205</v>
      </c>
      <c r="AU3463" s="600" t="s">
        <v>89</v>
      </c>
      <c r="AV3463" s="599" t="s">
        <v>11</v>
      </c>
      <c r="AW3463" s="599" t="s">
        <v>43</v>
      </c>
      <c r="AX3463" s="599" t="s">
        <v>82</v>
      </c>
      <c r="AY3463" s="600" t="s">
        <v>197</v>
      </c>
    </row>
    <row r="3464" spans="2:65" s="606" customFormat="1">
      <c r="B3464" s="605"/>
      <c r="D3464" s="594" t="s">
        <v>205</v>
      </c>
      <c r="E3464" s="607" t="s">
        <v>5</v>
      </c>
      <c r="F3464" s="608" t="s">
        <v>4301</v>
      </c>
      <c r="H3464" s="609">
        <v>54</v>
      </c>
      <c r="L3464" s="605"/>
      <c r="M3464" s="610"/>
      <c r="N3464" s="611"/>
      <c r="O3464" s="611"/>
      <c r="P3464" s="611"/>
      <c r="Q3464" s="611"/>
      <c r="R3464" s="611"/>
      <c r="S3464" s="611"/>
      <c r="T3464" s="612"/>
      <c r="AT3464" s="607" t="s">
        <v>205</v>
      </c>
      <c r="AU3464" s="607" t="s">
        <v>89</v>
      </c>
      <c r="AV3464" s="606" t="s">
        <v>89</v>
      </c>
      <c r="AW3464" s="606" t="s">
        <v>43</v>
      </c>
      <c r="AX3464" s="606" t="s">
        <v>82</v>
      </c>
      <c r="AY3464" s="607" t="s">
        <v>197</v>
      </c>
    </row>
    <row r="3465" spans="2:65" s="614" customFormat="1">
      <c r="B3465" s="613"/>
      <c r="D3465" s="594" t="s">
        <v>205</v>
      </c>
      <c r="E3465" s="615" t="s">
        <v>5</v>
      </c>
      <c r="F3465" s="616" t="s">
        <v>210</v>
      </c>
      <c r="H3465" s="617">
        <v>54</v>
      </c>
      <c r="L3465" s="613"/>
      <c r="M3465" s="618"/>
      <c r="N3465" s="619"/>
      <c r="O3465" s="619"/>
      <c r="P3465" s="619"/>
      <c r="Q3465" s="619"/>
      <c r="R3465" s="619"/>
      <c r="S3465" s="619"/>
      <c r="T3465" s="620"/>
      <c r="AT3465" s="615" t="s">
        <v>205</v>
      </c>
      <c r="AU3465" s="615" t="s">
        <v>89</v>
      </c>
      <c r="AV3465" s="614" t="s">
        <v>129</v>
      </c>
      <c r="AW3465" s="614" t="s">
        <v>43</v>
      </c>
      <c r="AX3465" s="614" t="s">
        <v>11</v>
      </c>
      <c r="AY3465" s="615" t="s">
        <v>197</v>
      </c>
    </row>
    <row r="3466" spans="2:65" s="492" customFormat="1" ht="25.5" customHeight="1">
      <c r="B3466" s="493"/>
      <c r="C3466" s="572" t="s">
        <v>4302</v>
      </c>
      <c r="D3466" s="572" t="s">
        <v>199</v>
      </c>
      <c r="E3466" s="573" t="s">
        <v>4303</v>
      </c>
      <c r="F3466" s="574" t="s">
        <v>4304</v>
      </c>
      <c r="G3466" s="575" t="s">
        <v>202</v>
      </c>
      <c r="H3466" s="576">
        <v>2</v>
      </c>
      <c r="I3466" s="7"/>
      <c r="J3466" s="577">
        <f>ROUND(I3466*H3466,0)</f>
        <v>0</v>
      </c>
      <c r="K3466" s="574" t="s">
        <v>203</v>
      </c>
      <c r="L3466" s="493"/>
      <c r="M3466" s="578" t="s">
        <v>5</v>
      </c>
      <c r="N3466" s="579" t="s">
        <v>53</v>
      </c>
      <c r="O3466" s="494"/>
      <c r="P3466" s="580">
        <f>O3466*H3466</f>
        <v>0</v>
      </c>
      <c r="Q3466" s="580">
        <v>0</v>
      </c>
      <c r="R3466" s="580">
        <f>Q3466*H3466</f>
        <v>0</v>
      </c>
      <c r="S3466" s="580">
        <v>0</v>
      </c>
      <c r="T3466" s="581">
        <f>S3466*H3466</f>
        <v>0</v>
      </c>
      <c r="AR3466" s="482" t="s">
        <v>374</v>
      </c>
      <c r="AT3466" s="482" t="s">
        <v>199</v>
      </c>
      <c r="AU3466" s="482" t="s">
        <v>89</v>
      </c>
      <c r="AY3466" s="482" t="s">
        <v>197</v>
      </c>
      <c r="BE3466" s="582">
        <f>IF(N3466="základní",J3466,0)</f>
        <v>0</v>
      </c>
      <c r="BF3466" s="582">
        <f>IF(N3466="snížená",J3466,0)</f>
        <v>0</v>
      </c>
      <c r="BG3466" s="582">
        <f>IF(N3466="zákl. přenesená",J3466,0)</f>
        <v>0</v>
      </c>
      <c r="BH3466" s="582">
        <f>IF(N3466="sníž. přenesená",J3466,0)</f>
        <v>0</v>
      </c>
      <c r="BI3466" s="582">
        <f>IF(N3466="nulová",J3466,0)</f>
        <v>0</v>
      </c>
      <c r="BJ3466" s="482" t="s">
        <v>11</v>
      </c>
      <c r="BK3466" s="582">
        <f>ROUND(I3466*H3466,0)</f>
        <v>0</v>
      </c>
      <c r="BL3466" s="482" t="s">
        <v>374</v>
      </c>
      <c r="BM3466" s="482" t="s">
        <v>4305</v>
      </c>
    </row>
    <row r="3467" spans="2:65" s="599" customFormat="1">
      <c r="B3467" s="598"/>
      <c r="D3467" s="594" t="s">
        <v>205</v>
      </c>
      <c r="E3467" s="600" t="s">
        <v>5</v>
      </c>
      <c r="F3467" s="601" t="s">
        <v>4273</v>
      </c>
      <c r="H3467" s="600" t="s">
        <v>5</v>
      </c>
      <c r="L3467" s="598"/>
      <c r="M3467" s="602"/>
      <c r="N3467" s="603"/>
      <c r="O3467" s="603"/>
      <c r="P3467" s="603"/>
      <c r="Q3467" s="603"/>
      <c r="R3467" s="603"/>
      <c r="S3467" s="603"/>
      <c r="T3467" s="604"/>
      <c r="AT3467" s="600" t="s">
        <v>205</v>
      </c>
      <c r="AU3467" s="600" t="s">
        <v>89</v>
      </c>
      <c r="AV3467" s="599" t="s">
        <v>11</v>
      </c>
      <c r="AW3467" s="599" t="s">
        <v>43</v>
      </c>
      <c r="AX3467" s="599" t="s">
        <v>82</v>
      </c>
      <c r="AY3467" s="600" t="s">
        <v>197</v>
      </c>
    </row>
    <row r="3468" spans="2:65" s="606" customFormat="1">
      <c r="B3468" s="605"/>
      <c r="D3468" s="594" t="s">
        <v>205</v>
      </c>
      <c r="E3468" s="607" t="s">
        <v>5</v>
      </c>
      <c r="F3468" s="608" t="s">
        <v>4306</v>
      </c>
      <c r="H3468" s="609">
        <v>2</v>
      </c>
      <c r="L3468" s="605"/>
      <c r="M3468" s="610"/>
      <c r="N3468" s="611"/>
      <c r="O3468" s="611"/>
      <c r="P3468" s="611"/>
      <c r="Q3468" s="611"/>
      <c r="R3468" s="611"/>
      <c r="S3468" s="611"/>
      <c r="T3468" s="612"/>
      <c r="AT3468" s="607" t="s">
        <v>205</v>
      </c>
      <c r="AU3468" s="607" t="s">
        <v>89</v>
      </c>
      <c r="AV3468" s="606" t="s">
        <v>89</v>
      </c>
      <c r="AW3468" s="606" t="s">
        <v>43</v>
      </c>
      <c r="AX3468" s="606" t="s">
        <v>82</v>
      </c>
      <c r="AY3468" s="607" t="s">
        <v>197</v>
      </c>
    </row>
    <row r="3469" spans="2:65" s="614" customFormat="1">
      <c r="B3469" s="613"/>
      <c r="D3469" s="594" t="s">
        <v>205</v>
      </c>
      <c r="E3469" s="615" t="s">
        <v>5</v>
      </c>
      <c r="F3469" s="616" t="s">
        <v>210</v>
      </c>
      <c r="H3469" s="617">
        <v>2</v>
      </c>
      <c r="L3469" s="613"/>
      <c r="M3469" s="618"/>
      <c r="N3469" s="619"/>
      <c r="O3469" s="619"/>
      <c r="P3469" s="619"/>
      <c r="Q3469" s="619"/>
      <c r="R3469" s="619"/>
      <c r="S3469" s="619"/>
      <c r="T3469" s="620"/>
      <c r="AT3469" s="615" t="s">
        <v>205</v>
      </c>
      <c r="AU3469" s="615" t="s">
        <v>89</v>
      </c>
      <c r="AV3469" s="614" t="s">
        <v>129</v>
      </c>
      <c r="AW3469" s="614" t="s">
        <v>43</v>
      </c>
      <c r="AX3469" s="614" t="s">
        <v>11</v>
      </c>
      <c r="AY3469" s="615" t="s">
        <v>197</v>
      </c>
    </row>
    <row r="3470" spans="2:65" s="492" customFormat="1" ht="25.5" customHeight="1">
      <c r="B3470" s="493"/>
      <c r="C3470" s="629" t="s">
        <v>4307</v>
      </c>
      <c r="D3470" s="629" t="s">
        <v>1907</v>
      </c>
      <c r="E3470" s="630" t="s">
        <v>4308</v>
      </c>
      <c r="F3470" s="631" t="s">
        <v>4309</v>
      </c>
      <c r="G3470" s="632" t="s">
        <v>876</v>
      </c>
      <c r="H3470" s="633">
        <v>150.17500000000001</v>
      </c>
      <c r="I3470" s="11"/>
      <c r="J3470" s="634">
        <f>ROUND(I3470*H3470,0)</f>
        <v>0</v>
      </c>
      <c r="K3470" s="631" t="s">
        <v>5</v>
      </c>
      <c r="L3470" s="635"/>
      <c r="M3470" s="636" t="s">
        <v>5</v>
      </c>
      <c r="N3470" s="637" t="s">
        <v>53</v>
      </c>
      <c r="O3470" s="494"/>
      <c r="P3470" s="580">
        <f>O3470*H3470</f>
        <v>0</v>
      </c>
      <c r="Q3470" s="580">
        <v>1E-3</v>
      </c>
      <c r="R3470" s="580">
        <f>Q3470*H3470</f>
        <v>0.150175</v>
      </c>
      <c r="S3470" s="580">
        <v>0</v>
      </c>
      <c r="T3470" s="581">
        <f>S3470*H3470</f>
        <v>0</v>
      </c>
      <c r="AR3470" s="482" t="s">
        <v>779</v>
      </c>
      <c r="AT3470" s="482" t="s">
        <v>1907</v>
      </c>
      <c r="AU3470" s="482" t="s">
        <v>89</v>
      </c>
      <c r="AY3470" s="482" t="s">
        <v>197</v>
      </c>
      <c r="BE3470" s="582">
        <f>IF(N3470="základní",J3470,0)</f>
        <v>0</v>
      </c>
      <c r="BF3470" s="582">
        <f>IF(N3470="snížená",J3470,0)</f>
        <v>0</v>
      </c>
      <c r="BG3470" s="582">
        <f>IF(N3470="zákl. přenesená",J3470,0)</f>
        <v>0</v>
      </c>
      <c r="BH3470" s="582">
        <f>IF(N3470="sníž. přenesená",J3470,0)</f>
        <v>0</v>
      </c>
      <c r="BI3470" s="582">
        <f>IF(N3470="nulová",J3470,0)</f>
        <v>0</v>
      </c>
      <c r="BJ3470" s="482" t="s">
        <v>11</v>
      </c>
      <c r="BK3470" s="582">
        <f>ROUND(I3470*H3470,0)</f>
        <v>0</v>
      </c>
      <c r="BL3470" s="482" t="s">
        <v>374</v>
      </c>
      <c r="BM3470" s="482" t="s">
        <v>4310</v>
      </c>
    </row>
    <row r="3471" spans="2:65" s="606" customFormat="1">
      <c r="B3471" s="605"/>
      <c r="D3471" s="594" t="s">
        <v>205</v>
      </c>
      <c r="E3471" s="607" t="s">
        <v>5</v>
      </c>
      <c r="F3471" s="608" t="s">
        <v>4311</v>
      </c>
      <c r="H3471" s="609">
        <v>81</v>
      </c>
      <c r="L3471" s="605"/>
      <c r="M3471" s="610"/>
      <c r="N3471" s="611"/>
      <c r="O3471" s="611"/>
      <c r="P3471" s="611"/>
      <c r="Q3471" s="611"/>
      <c r="R3471" s="611"/>
      <c r="S3471" s="611"/>
      <c r="T3471" s="612"/>
      <c r="AT3471" s="607" t="s">
        <v>205</v>
      </c>
      <c r="AU3471" s="607" t="s">
        <v>89</v>
      </c>
      <c r="AV3471" s="606" t="s">
        <v>89</v>
      </c>
      <c r="AW3471" s="606" t="s">
        <v>43</v>
      </c>
      <c r="AX3471" s="606" t="s">
        <v>82</v>
      </c>
      <c r="AY3471" s="607" t="s">
        <v>197</v>
      </c>
    </row>
    <row r="3472" spans="2:65" s="606" customFormat="1">
      <c r="B3472" s="605"/>
      <c r="D3472" s="594" t="s">
        <v>205</v>
      </c>
      <c r="E3472" s="607" t="s">
        <v>5</v>
      </c>
      <c r="F3472" s="608" t="s">
        <v>4312</v>
      </c>
      <c r="H3472" s="609">
        <v>2.25</v>
      </c>
      <c r="L3472" s="605"/>
      <c r="M3472" s="610"/>
      <c r="N3472" s="611"/>
      <c r="O3472" s="611"/>
      <c r="P3472" s="611"/>
      <c r="Q3472" s="611"/>
      <c r="R3472" s="611"/>
      <c r="S3472" s="611"/>
      <c r="T3472" s="612"/>
      <c r="AT3472" s="607" t="s">
        <v>205</v>
      </c>
      <c r="AU3472" s="607" t="s">
        <v>89</v>
      </c>
      <c r="AV3472" s="606" t="s">
        <v>89</v>
      </c>
      <c r="AW3472" s="606" t="s">
        <v>43</v>
      </c>
      <c r="AX3472" s="606" t="s">
        <v>82</v>
      </c>
      <c r="AY3472" s="607" t="s">
        <v>197</v>
      </c>
    </row>
    <row r="3473" spans="2:65" s="606" customFormat="1">
      <c r="B3473" s="605"/>
      <c r="D3473" s="594" t="s">
        <v>205</v>
      </c>
      <c r="E3473" s="607" t="s">
        <v>5</v>
      </c>
      <c r="F3473" s="608" t="s">
        <v>4313</v>
      </c>
      <c r="H3473" s="609">
        <v>6</v>
      </c>
      <c r="L3473" s="605"/>
      <c r="M3473" s="610"/>
      <c r="N3473" s="611"/>
      <c r="O3473" s="611"/>
      <c r="P3473" s="611"/>
      <c r="Q3473" s="611"/>
      <c r="R3473" s="611"/>
      <c r="S3473" s="611"/>
      <c r="T3473" s="612"/>
      <c r="AT3473" s="607" t="s">
        <v>205</v>
      </c>
      <c r="AU3473" s="607" t="s">
        <v>89</v>
      </c>
      <c r="AV3473" s="606" t="s">
        <v>89</v>
      </c>
      <c r="AW3473" s="606" t="s">
        <v>43</v>
      </c>
      <c r="AX3473" s="606" t="s">
        <v>82</v>
      </c>
      <c r="AY3473" s="607" t="s">
        <v>197</v>
      </c>
    </row>
    <row r="3474" spans="2:65" s="606" customFormat="1">
      <c r="B3474" s="605"/>
      <c r="D3474" s="594" t="s">
        <v>205</v>
      </c>
      <c r="E3474" s="607" t="s">
        <v>5</v>
      </c>
      <c r="F3474" s="608" t="s">
        <v>4314</v>
      </c>
      <c r="H3474" s="609">
        <v>6</v>
      </c>
      <c r="L3474" s="605"/>
      <c r="M3474" s="610"/>
      <c r="N3474" s="611"/>
      <c r="O3474" s="611"/>
      <c r="P3474" s="611"/>
      <c r="Q3474" s="611"/>
      <c r="R3474" s="611"/>
      <c r="S3474" s="611"/>
      <c r="T3474" s="612"/>
      <c r="AT3474" s="607" t="s">
        <v>205</v>
      </c>
      <c r="AU3474" s="607" t="s">
        <v>89</v>
      </c>
      <c r="AV3474" s="606" t="s">
        <v>89</v>
      </c>
      <c r="AW3474" s="606" t="s">
        <v>43</v>
      </c>
      <c r="AX3474" s="606" t="s">
        <v>82</v>
      </c>
      <c r="AY3474" s="607" t="s">
        <v>197</v>
      </c>
    </row>
    <row r="3475" spans="2:65" s="606" customFormat="1">
      <c r="B3475" s="605"/>
      <c r="D3475" s="594" t="s">
        <v>205</v>
      </c>
      <c r="E3475" s="607" t="s">
        <v>5</v>
      </c>
      <c r="F3475" s="608" t="s">
        <v>4315</v>
      </c>
      <c r="H3475" s="609">
        <v>4</v>
      </c>
      <c r="L3475" s="605"/>
      <c r="M3475" s="610"/>
      <c r="N3475" s="611"/>
      <c r="O3475" s="611"/>
      <c r="P3475" s="611"/>
      <c r="Q3475" s="611"/>
      <c r="R3475" s="611"/>
      <c r="S3475" s="611"/>
      <c r="T3475" s="612"/>
      <c r="AT3475" s="607" t="s">
        <v>205</v>
      </c>
      <c r="AU3475" s="607" t="s">
        <v>89</v>
      </c>
      <c r="AV3475" s="606" t="s">
        <v>89</v>
      </c>
      <c r="AW3475" s="606" t="s">
        <v>43</v>
      </c>
      <c r="AX3475" s="606" t="s">
        <v>82</v>
      </c>
      <c r="AY3475" s="607" t="s">
        <v>197</v>
      </c>
    </row>
    <row r="3476" spans="2:65" s="606" customFormat="1">
      <c r="B3476" s="605"/>
      <c r="D3476" s="594" t="s">
        <v>205</v>
      </c>
      <c r="E3476" s="607" t="s">
        <v>5</v>
      </c>
      <c r="F3476" s="608" t="s">
        <v>4316</v>
      </c>
      <c r="H3476" s="609">
        <v>4.8</v>
      </c>
      <c r="L3476" s="605"/>
      <c r="M3476" s="610"/>
      <c r="N3476" s="611"/>
      <c r="O3476" s="611"/>
      <c r="P3476" s="611"/>
      <c r="Q3476" s="611"/>
      <c r="R3476" s="611"/>
      <c r="S3476" s="611"/>
      <c r="T3476" s="612"/>
      <c r="AT3476" s="607" t="s">
        <v>205</v>
      </c>
      <c r="AU3476" s="607" t="s">
        <v>89</v>
      </c>
      <c r="AV3476" s="606" t="s">
        <v>89</v>
      </c>
      <c r="AW3476" s="606" t="s">
        <v>43</v>
      </c>
      <c r="AX3476" s="606" t="s">
        <v>82</v>
      </c>
      <c r="AY3476" s="607" t="s">
        <v>197</v>
      </c>
    </row>
    <row r="3477" spans="2:65" s="606" customFormat="1">
      <c r="B3477" s="605"/>
      <c r="D3477" s="594" t="s">
        <v>205</v>
      </c>
      <c r="E3477" s="607" t="s">
        <v>5</v>
      </c>
      <c r="F3477" s="608" t="s">
        <v>4317</v>
      </c>
      <c r="H3477" s="609">
        <v>5.5</v>
      </c>
      <c r="L3477" s="605"/>
      <c r="M3477" s="610"/>
      <c r="N3477" s="611"/>
      <c r="O3477" s="611"/>
      <c r="P3477" s="611"/>
      <c r="Q3477" s="611"/>
      <c r="R3477" s="611"/>
      <c r="S3477" s="611"/>
      <c r="T3477" s="612"/>
      <c r="AT3477" s="607" t="s">
        <v>205</v>
      </c>
      <c r="AU3477" s="607" t="s">
        <v>89</v>
      </c>
      <c r="AV3477" s="606" t="s">
        <v>89</v>
      </c>
      <c r="AW3477" s="606" t="s">
        <v>43</v>
      </c>
      <c r="AX3477" s="606" t="s">
        <v>82</v>
      </c>
      <c r="AY3477" s="607" t="s">
        <v>197</v>
      </c>
    </row>
    <row r="3478" spans="2:65" s="606" customFormat="1">
      <c r="B3478" s="605"/>
      <c r="D3478" s="594" t="s">
        <v>205</v>
      </c>
      <c r="E3478" s="607" t="s">
        <v>5</v>
      </c>
      <c r="F3478" s="608" t="s">
        <v>4318</v>
      </c>
      <c r="H3478" s="609">
        <v>0.6</v>
      </c>
      <c r="L3478" s="605"/>
      <c r="M3478" s="610"/>
      <c r="N3478" s="611"/>
      <c r="O3478" s="611"/>
      <c r="P3478" s="611"/>
      <c r="Q3478" s="611"/>
      <c r="R3478" s="611"/>
      <c r="S3478" s="611"/>
      <c r="T3478" s="612"/>
      <c r="AT3478" s="607" t="s">
        <v>205</v>
      </c>
      <c r="AU3478" s="607" t="s">
        <v>89</v>
      </c>
      <c r="AV3478" s="606" t="s">
        <v>89</v>
      </c>
      <c r="AW3478" s="606" t="s">
        <v>43</v>
      </c>
      <c r="AX3478" s="606" t="s">
        <v>82</v>
      </c>
      <c r="AY3478" s="607" t="s">
        <v>197</v>
      </c>
    </row>
    <row r="3479" spans="2:65" s="606" customFormat="1">
      <c r="B3479" s="605"/>
      <c r="D3479" s="594" t="s">
        <v>205</v>
      </c>
      <c r="E3479" s="607" t="s">
        <v>5</v>
      </c>
      <c r="F3479" s="608" t="s">
        <v>4319</v>
      </c>
      <c r="H3479" s="609">
        <v>12</v>
      </c>
      <c r="L3479" s="605"/>
      <c r="M3479" s="610"/>
      <c r="N3479" s="611"/>
      <c r="O3479" s="611"/>
      <c r="P3479" s="611"/>
      <c r="Q3479" s="611"/>
      <c r="R3479" s="611"/>
      <c r="S3479" s="611"/>
      <c r="T3479" s="612"/>
      <c r="AT3479" s="607" t="s">
        <v>205</v>
      </c>
      <c r="AU3479" s="607" t="s">
        <v>89</v>
      </c>
      <c r="AV3479" s="606" t="s">
        <v>89</v>
      </c>
      <c r="AW3479" s="606" t="s">
        <v>43</v>
      </c>
      <c r="AX3479" s="606" t="s">
        <v>82</v>
      </c>
      <c r="AY3479" s="607" t="s">
        <v>197</v>
      </c>
    </row>
    <row r="3480" spans="2:65" s="606" customFormat="1">
      <c r="B3480" s="605"/>
      <c r="D3480" s="594" t="s">
        <v>205</v>
      </c>
      <c r="E3480" s="607" t="s">
        <v>5</v>
      </c>
      <c r="F3480" s="608" t="s">
        <v>4320</v>
      </c>
      <c r="H3480" s="609">
        <v>18.899999999999999</v>
      </c>
      <c r="L3480" s="605"/>
      <c r="M3480" s="610"/>
      <c r="N3480" s="611"/>
      <c r="O3480" s="611"/>
      <c r="P3480" s="611"/>
      <c r="Q3480" s="611"/>
      <c r="R3480" s="611"/>
      <c r="S3480" s="611"/>
      <c r="T3480" s="612"/>
      <c r="AT3480" s="607" t="s">
        <v>205</v>
      </c>
      <c r="AU3480" s="607" t="s">
        <v>89</v>
      </c>
      <c r="AV3480" s="606" t="s">
        <v>89</v>
      </c>
      <c r="AW3480" s="606" t="s">
        <v>43</v>
      </c>
      <c r="AX3480" s="606" t="s">
        <v>82</v>
      </c>
      <c r="AY3480" s="607" t="s">
        <v>197</v>
      </c>
    </row>
    <row r="3481" spans="2:65" s="606" customFormat="1">
      <c r="B3481" s="605"/>
      <c r="D3481" s="594" t="s">
        <v>205</v>
      </c>
      <c r="E3481" s="607" t="s">
        <v>5</v>
      </c>
      <c r="F3481" s="608" t="s">
        <v>4321</v>
      </c>
      <c r="H3481" s="609">
        <v>6</v>
      </c>
      <c r="L3481" s="605"/>
      <c r="M3481" s="610"/>
      <c r="N3481" s="611"/>
      <c r="O3481" s="611"/>
      <c r="P3481" s="611"/>
      <c r="Q3481" s="611"/>
      <c r="R3481" s="611"/>
      <c r="S3481" s="611"/>
      <c r="T3481" s="612"/>
      <c r="AT3481" s="607" t="s">
        <v>205</v>
      </c>
      <c r="AU3481" s="607" t="s">
        <v>89</v>
      </c>
      <c r="AV3481" s="606" t="s">
        <v>89</v>
      </c>
      <c r="AW3481" s="606" t="s">
        <v>43</v>
      </c>
      <c r="AX3481" s="606" t="s">
        <v>82</v>
      </c>
      <c r="AY3481" s="607" t="s">
        <v>197</v>
      </c>
    </row>
    <row r="3482" spans="2:65" s="606" customFormat="1">
      <c r="B3482" s="605"/>
      <c r="D3482" s="594" t="s">
        <v>205</v>
      </c>
      <c r="E3482" s="607" t="s">
        <v>5</v>
      </c>
      <c r="F3482" s="608" t="s">
        <v>4322</v>
      </c>
      <c r="H3482" s="609">
        <v>0.625</v>
      </c>
      <c r="L3482" s="605"/>
      <c r="M3482" s="610"/>
      <c r="N3482" s="611"/>
      <c r="O3482" s="611"/>
      <c r="P3482" s="611"/>
      <c r="Q3482" s="611"/>
      <c r="R3482" s="611"/>
      <c r="S3482" s="611"/>
      <c r="T3482" s="612"/>
      <c r="AT3482" s="607" t="s">
        <v>205</v>
      </c>
      <c r="AU3482" s="607" t="s">
        <v>89</v>
      </c>
      <c r="AV3482" s="606" t="s">
        <v>89</v>
      </c>
      <c r="AW3482" s="606" t="s">
        <v>43</v>
      </c>
      <c r="AX3482" s="606" t="s">
        <v>82</v>
      </c>
      <c r="AY3482" s="607" t="s">
        <v>197</v>
      </c>
    </row>
    <row r="3483" spans="2:65" s="606" customFormat="1">
      <c r="B3483" s="605"/>
      <c r="D3483" s="594" t="s">
        <v>205</v>
      </c>
      <c r="E3483" s="607" t="s">
        <v>5</v>
      </c>
      <c r="F3483" s="608" t="s">
        <v>4323</v>
      </c>
      <c r="H3483" s="609">
        <v>2.5</v>
      </c>
      <c r="L3483" s="605"/>
      <c r="M3483" s="610"/>
      <c r="N3483" s="611"/>
      <c r="O3483" s="611"/>
      <c r="P3483" s="611"/>
      <c r="Q3483" s="611"/>
      <c r="R3483" s="611"/>
      <c r="S3483" s="611"/>
      <c r="T3483" s="612"/>
      <c r="AT3483" s="607" t="s">
        <v>205</v>
      </c>
      <c r="AU3483" s="607" t="s">
        <v>89</v>
      </c>
      <c r="AV3483" s="606" t="s">
        <v>89</v>
      </c>
      <c r="AW3483" s="606" t="s">
        <v>43</v>
      </c>
      <c r="AX3483" s="606" t="s">
        <v>82</v>
      </c>
      <c r="AY3483" s="607" t="s">
        <v>197</v>
      </c>
    </row>
    <row r="3484" spans="2:65" s="614" customFormat="1">
      <c r="B3484" s="613"/>
      <c r="D3484" s="594" t="s">
        <v>205</v>
      </c>
      <c r="E3484" s="615" t="s">
        <v>5</v>
      </c>
      <c r="F3484" s="616" t="s">
        <v>210</v>
      </c>
      <c r="H3484" s="617">
        <v>150.17500000000001</v>
      </c>
      <c r="L3484" s="613"/>
      <c r="M3484" s="618"/>
      <c r="N3484" s="619"/>
      <c r="O3484" s="619"/>
      <c r="P3484" s="619"/>
      <c r="Q3484" s="619"/>
      <c r="R3484" s="619"/>
      <c r="S3484" s="619"/>
      <c r="T3484" s="620"/>
      <c r="AT3484" s="615" t="s">
        <v>205</v>
      </c>
      <c r="AU3484" s="615" t="s">
        <v>89</v>
      </c>
      <c r="AV3484" s="614" t="s">
        <v>129</v>
      </c>
      <c r="AW3484" s="614" t="s">
        <v>43</v>
      </c>
      <c r="AX3484" s="614" t="s">
        <v>11</v>
      </c>
      <c r="AY3484" s="615" t="s">
        <v>197</v>
      </c>
    </row>
    <row r="3485" spans="2:65" s="492" customFormat="1" ht="38.25" customHeight="1">
      <c r="B3485" s="493"/>
      <c r="C3485" s="572" t="s">
        <v>4324</v>
      </c>
      <c r="D3485" s="572" t="s">
        <v>199</v>
      </c>
      <c r="E3485" s="573" t="s">
        <v>4325</v>
      </c>
      <c r="F3485" s="574" t="s">
        <v>4326</v>
      </c>
      <c r="G3485" s="575" t="s">
        <v>271</v>
      </c>
      <c r="H3485" s="576">
        <v>16.486999999999998</v>
      </c>
      <c r="I3485" s="7"/>
      <c r="J3485" s="577">
        <f>ROUND(I3485*H3485,0)</f>
        <v>0</v>
      </c>
      <c r="K3485" s="574" t="s">
        <v>203</v>
      </c>
      <c r="L3485" s="493"/>
      <c r="M3485" s="578" t="s">
        <v>5</v>
      </c>
      <c r="N3485" s="579" t="s">
        <v>53</v>
      </c>
      <c r="O3485" s="494"/>
      <c r="P3485" s="580">
        <f>O3485*H3485</f>
        <v>0</v>
      </c>
      <c r="Q3485" s="580">
        <v>0</v>
      </c>
      <c r="R3485" s="580">
        <f>Q3485*H3485</f>
        <v>0</v>
      </c>
      <c r="S3485" s="580">
        <v>0</v>
      </c>
      <c r="T3485" s="581">
        <f>S3485*H3485</f>
        <v>0</v>
      </c>
      <c r="AR3485" s="482" t="s">
        <v>374</v>
      </c>
      <c r="AT3485" s="482" t="s">
        <v>199</v>
      </c>
      <c r="AU3485" s="482" t="s">
        <v>89</v>
      </c>
      <c r="AY3485" s="482" t="s">
        <v>197</v>
      </c>
      <c r="BE3485" s="582">
        <f>IF(N3485="základní",J3485,0)</f>
        <v>0</v>
      </c>
      <c r="BF3485" s="582">
        <f>IF(N3485="snížená",J3485,0)</f>
        <v>0</v>
      </c>
      <c r="BG3485" s="582">
        <f>IF(N3485="zákl. přenesená",J3485,0)</f>
        <v>0</v>
      </c>
      <c r="BH3485" s="582">
        <f>IF(N3485="sníž. přenesená",J3485,0)</f>
        <v>0</v>
      </c>
      <c r="BI3485" s="582">
        <f>IF(N3485="nulová",J3485,0)</f>
        <v>0</v>
      </c>
      <c r="BJ3485" s="482" t="s">
        <v>11</v>
      </c>
      <c r="BK3485" s="582">
        <f>ROUND(I3485*H3485,0)</f>
        <v>0</v>
      </c>
      <c r="BL3485" s="482" t="s">
        <v>374</v>
      </c>
      <c r="BM3485" s="482" t="s">
        <v>4327</v>
      </c>
    </row>
    <row r="3486" spans="2:65" s="560" customFormat="1" ht="29.85" customHeight="1">
      <c r="B3486" s="559"/>
      <c r="D3486" s="561" t="s">
        <v>81</v>
      </c>
      <c r="E3486" s="570" t="s">
        <v>1435</v>
      </c>
      <c r="F3486" s="570" t="s">
        <v>1436</v>
      </c>
      <c r="J3486" s="571">
        <f>BK3486</f>
        <v>0</v>
      </c>
      <c r="L3486" s="559"/>
      <c r="M3486" s="564"/>
      <c r="N3486" s="565"/>
      <c r="O3486" s="565"/>
      <c r="P3486" s="566">
        <f>SUM(P3487:P3631)</f>
        <v>0</v>
      </c>
      <c r="Q3486" s="565"/>
      <c r="R3486" s="566">
        <f>SUM(R3487:R3631)</f>
        <v>35.645385219999987</v>
      </c>
      <c r="S3486" s="565"/>
      <c r="T3486" s="567">
        <f>SUM(T3487:T3631)</f>
        <v>0</v>
      </c>
      <c r="AR3486" s="561" t="s">
        <v>89</v>
      </c>
      <c r="AT3486" s="568" t="s">
        <v>81</v>
      </c>
      <c r="AU3486" s="568" t="s">
        <v>11</v>
      </c>
      <c r="AY3486" s="561" t="s">
        <v>197</v>
      </c>
      <c r="BK3486" s="569">
        <f>SUM(BK3487:BK3631)</f>
        <v>0</v>
      </c>
    </row>
    <row r="3487" spans="2:65" s="492" customFormat="1" ht="25.5" customHeight="1">
      <c r="B3487" s="493"/>
      <c r="C3487" s="572" t="s">
        <v>4328</v>
      </c>
      <c r="D3487" s="572" t="s">
        <v>199</v>
      </c>
      <c r="E3487" s="573" t="s">
        <v>4329</v>
      </c>
      <c r="F3487" s="574" t="s">
        <v>4330</v>
      </c>
      <c r="G3487" s="575" t="s">
        <v>290</v>
      </c>
      <c r="H3487" s="576">
        <v>27.48</v>
      </c>
      <c r="I3487" s="7"/>
      <c r="J3487" s="577">
        <f>ROUND(I3487*H3487,0)</f>
        <v>0</v>
      </c>
      <c r="K3487" s="574" t="s">
        <v>203</v>
      </c>
      <c r="L3487" s="493"/>
      <c r="M3487" s="578" t="s">
        <v>5</v>
      </c>
      <c r="N3487" s="579" t="s">
        <v>53</v>
      </c>
      <c r="O3487" s="494"/>
      <c r="P3487" s="580">
        <f>O3487*H3487</f>
        <v>0</v>
      </c>
      <c r="Q3487" s="580">
        <v>5.0000000000000002E-5</v>
      </c>
      <c r="R3487" s="580">
        <f>Q3487*H3487</f>
        <v>1.374E-3</v>
      </c>
      <c r="S3487" s="580">
        <v>0</v>
      </c>
      <c r="T3487" s="581">
        <f>S3487*H3487</f>
        <v>0</v>
      </c>
      <c r="AR3487" s="482" t="s">
        <v>374</v>
      </c>
      <c r="AT3487" s="482" t="s">
        <v>199</v>
      </c>
      <c r="AU3487" s="482" t="s">
        <v>89</v>
      </c>
      <c r="AY3487" s="482" t="s">
        <v>197</v>
      </c>
      <c r="BE3487" s="582">
        <f>IF(N3487="základní",J3487,0)</f>
        <v>0</v>
      </c>
      <c r="BF3487" s="582">
        <f>IF(N3487="snížená",J3487,0)</f>
        <v>0</v>
      </c>
      <c r="BG3487" s="582">
        <f>IF(N3487="zákl. přenesená",J3487,0)</f>
        <v>0</v>
      </c>
      <c r="BH3487" s="582">
        <f>IF(N3487="sníž. přenesená",J3487,0)</f>
        <v>0</v>
      </c>
      <c r="BI3487" s="582">
        <f>IF(N3487="nulová",J3487,0)</f>
        <v>0</v>
      </c>
      <c r="BJ3487" s="482" t="s">
        <v>11</v>
      </c>
      <c r="BK3487" s="582">
        <f>ROUND(I3487*H3487,0)</f>
        <v>0</v>
      </c>
      <c r="BL3487" s="482" t="s">
        <v>374</v>
      </c>
      <c r="BM3487" s="482" t="s">
        <v>4331</v>
      </c>
    </row>
    <row r="3488" spans="2:65" s="599" customFormat="1">
      <c r="B3488" s="598"/>
      <c r="D3488" s="594" t="s">
        <v>205</v>
      </c>
      <c r="E3488" s="600" t="s">
        <v>5</v>
      </c>
      <c r="F3488" s="601" t="s">
        <v>2742</v>
      </c>
      <c r="H3488" s="600" t="s">
        <v>5</v>
      </c>
      <c r="L3488" s="598"/>
      <c r="M3488" s="602"/>
      <c r="N3488" s="603"/>
      <c r="O3488" s="603"/>
      <c r="P3488" s="603"/>
      <c r="Q3488" s="603"/>
      <c r="R3488" s="603"/>
      <c r="S3488" s="603"/>
      <c r="T3488" s="604"/>
      <c r="AT3488" s="600" t="s">
        <v>205</v>
      </c>
      <c r="AU3488" s="600" t="s">
        <v>89</v>
      </c>
      <c r="AV3488" s="599" t="s">
        <v>11</v>
      </c>
      <c r="AW3488" s="599" t="s">
        <v>43</v>
      </c>
      <c r="AX3488" s="599" t="s">
        <v>82</v>
      </c>
      <c r="AY3488" s="600" t="s">
        <v>197</v>
      </c>
    </row>
    <row r="3489" spans="2:65" s="606" customFormat="1">
      <c r="B3489" s="605"/>
      <c r="D3489" s="594" t="s">
        <v>205</v>
      </c>
      <c r="E3489" s="607" t="s">
        <v>5</v>
      </c>
      <c r="F3489" s="608" t="s">
        <v>2827</v>
      </c>
      <c r="H3489" s="609">
        <v>5.88</v>
      </c>
      <c r="L3489" s="605"/>
      <c r="M3489" s="610"/>
      <c r="N3489" s="611"/>
      <c r="O3489" s="611"/>
      <c r="P3489" s="611"/>
      <c r="Q3489" s="611"/>
      <c r="R3489" s="611"/>
      <c r="S3489" s="611"/>
      <c r="T3489" s="612"/>
      <c r="AT3489" s="607" t="s">
        <v>205</v>
      </c>
      <c r="AU3489" s="607" t="s">
        <v>89</v>
      </c>
      <c r="AV3489" s="606" t="s">
        <v>89</v>
      </c>
      <c r="AW3489" s="606" t="s">
        <v>43</v>
      </c>
      <c r="AX3489" s="606" t="s">
        <v>82</v>
      </c>
      <c r="AY3489" s="607" t="s">
        <v>197</v>
      </c>
    </row>
    <row r="3490" spans="2:65" s="599" customFormat="1">
      <c r="B3490" s="598"/>
      <c r="D3490" s="594" t="s">
        <v>205</v>
      </c>
      <c r="E3490" s="600" t="s">
        <v>5</v>
      </c>
      <c r="F3490" s="601" t="s">
        <v>3997</v>
      </c>
      <c r="H3490" s="600" t="s">
        <v>5</v>
      </c>
      <c r="L3490" s="598"/>
      <c r="M3490" s="602"/>
      <c r="N3490" s="603"/>
      <c r="O3490" s="603"/>
      <c r="P3490" s="603"/>
      <c r="Q3490" s="603"/>
      <c r="R3490" s="603"/>
      <c r="S3490" s="603"/>
      <c r="T3490" s="604"/>
      <c r="AT3490" s="600" t="s">
        <v>205</v>
      </c>
      <c r="AU3490" s="600" t="s">
        <v>89</v>
      </c>
      <c r="AV3490" s="599" t="s">
        <v>11</v>
      </c>
      <c r="AW3490" s="599" t="s">
        <v>43</v>
      </c>
      <c r="AX3490" s="599" t="s">
        <v>82</v>
      </c>
      <c r="AY3490" s="600" t="s">
        <v>197</v>
      </c>
    </row>
    <row r="3491" spans="2:65" s="606" customFormat="1">
      <c r="B3491" s="605"/>
      <c r="D3491" s="594" t="s">
        <v>205</v>
      </c>
      <c r="E3491" s="607" t="s">
        <v>5</v>
      </c>
      <c r="F3491" s="608" t="s">
        <v>4332</v>
      </c>
      <c r="H3491" s="609">
        <v>4.4000000000000004</v>
      </c>
      <c r="L3491" s="605"/>
      <c r="M3491" s="610"/>
      <c r="N3491" s="611"/>
      <c r="O3491" s="611"/>
      <c r="P3491" s="611"/>
      <c r="Q3491" s="611"/>
      <c r="R3491" s="611"/>
      <c r="S3491" s="611"/>
      <c r="T3491" s="612"/>
      <c r="AT3491" s="607" t="s">
        <v>205</v>
      </c>
      <c r="AU3491" s="607" t="s">
        <v>89</v>
      </c>
      <c r="AV3491" s="606" t="s">
        <v>89</v>
      </c>
      <c r="AW3491" s="606" t="s">
        <v>43</v>
      </c>
      <c r="AX3491" s="606" t="s">
        <v>82</v>
      </c>
      <c r="AY3491" s="607" t="s">
        <v>197</v>
      </c>
    </row>
    <row r="3492" spans="2:65" s="606" customFormat="1">
      <c r="B3492" s="605"/>
      <c r="D3492" s="594" t="s">
        <v>205</v>
      </c>
      <c r="E3492" s="607" t="s">
        <v>5</v>
      </c>
      <c r="F3492" s="608" t="s">
        <v>4333</v>
      </c>
      <c r="H3492" s="609">
        <v>17.2</v>
      </c>
      <c r="L3492" s="605"/>
      <c r="M3492" s="610"/>
      <c r="N3492" s="611"/>
      <c r="O3492" s="611"/>
      <c r="P3492" s="611"/>
      <c r="Q3492" s="611"/>
      <c r="R3492" s="611"/>
      <c r="S3492" s="611"/>
      <c r="T3492" s="612"/>
      <c r="AT3492" s="607" t="s">
        <v>205</v>
      </c>
      <c r="AU3492" s="607" t="s">
        <v>89</v>
      </c>
      <c r="AV3492" s="606" t="s">
        <v>89</v>
      </c>
      <c r="AW3492" s="606" t="s">
        <v>43</v>
      </c>
      <c r="AX3492" s="606" t="s">
        <v>82</v>
      </c>
      <c r="AY3492" s="607" t="s">
        <v>197</v>
      </c>
    </row>
    <row r="3493" spans="2:65" s="614" customFormat="1">
      <c r="B3493" s="613"/>
      <c r="D3493" s="594" t="s">
        <v>205</v>
      </c>
      <c r="E3493" s="615" t="s">
        <v>5</v>
      </c>
      <c r="F3493" s="616" t="s">
        <v>210</v>
      </c>
      <c r="H3493" s="617">
        <v>27.48</v>
      </c>
      <c r="L3493" s="613"/>
      <c r="M3493" s="618"/>
      <c r="N3493" s="619"/>
      <c r="O3493" s="619"/>
      <c r="P3493" s="619"/>
      <c r="Q3493" s="619"/>
      <c r="R3493" s="619"/>
      <c r="S3493" s="619"/>
      <c r="T3493" s="620"/>
      <c r="AT3493" s="615" t="s">
        <v>205</v>
      </c>
      <c r="AU3493" s="615" t="s">
        <v>89</v>
      </c>
      <c r="AV3493" s="614" t="s">
        <v>129</v>
      </c>
      <c r="AW3493" s="614" t="s">
        <v>43</v>
      </c>
      <c r="AX3493" s="614" t="s">
        <v>11</v>
      </c>
      <c r="AY3493" s="615" t="s">
        <v>197</v>
      </c>
    </row>
    <row r="3494" spans="2:65" s="492" customFormat="1" ht="25.5" customHeight="1">
      <c r="B3494" s="493"/>
      <c r="C3494" s="629" t="s">
        <v>4334</v>
      </c>
      <c r="D3494" s="629" t="s">
        <v>1907</v>
      </c>
      <c r="E3494" s="630" t="s">
        <v>4335</v>
      </c>
      <c r="F3494" s="631" t="s">
        <v>4336</v>
      </c>
      <c r="G3494" s="632" t="s">
        <v>202</v>
      </c>
      <c r="H3494" s="633">
        <v>2</v>
      </c>
      <c r="I3494" s="11"/>
      <c r="J3494" s="634">
        <f>ROUND(I3494*H3494,0)</f>
        <v>0</v>
      </c>
      <c r="K3494" s="631" t="s">
        <v>5</v>
      </c>
      <c r="L3494" s="635"/>
      <c r="M3494" s="636" t="s">
        <v>5</v>
      </c>
      <c r="N3494" s="637" t="s">
        <v>53</v>
      </c>
      <c r="O3494" s="494"/>
      <c r="P3494" s="580">
        <f>O3494*H3494</f>
        <v>0</v>
      </c>
      <c r="Q3494" s="580">
        <v>0.1323</v>
      </c>
      <c r="R3494" s="580">
        <f>Q3494*H3494</f>
        <v>0.2646</v>
      </c>
      <c r="S3494" s="580">
        <v>0</v>
      </c>
      <c r="T3494" s="581">
        <f>S3494*H3494</f>
        <v>0</v>
      </c>
      <c r="AR3494" s="482" t="s">
        <v>779</v>
      </c>
      <c r="AT3494" s="482" t="s">
        <v>1907</v>
      </c>
      <c r="AU3494" s="482" t="s">
        <v>89</v>
      </c>
      <c r="AY3494" s="482" t="s">
        <v>197</v>
      </c>
      <c r="BE3494" s="582">
        <f>IF(N3494="základní",J3494,0)</f>
        <v>0</v>
      </c>
      <c r="BF3494" s="582">
        <f>IF(N3494="snížená",J3494,0)</f>
        <v>0</v>
      </c>
      <c r="BG3494" s="582">
        <f>IF(N3494="zákl. přenesená",J3494,0)</f>
        <v>0</v>
      </c>
      <c r="BH3494" s="582">
        <f>IF(N3494="sníž. přenesená",J3494,0)</f>
        <v>0</v>
      </c>
      <c r="BI3494" s="582">
        <f>IF(N3494="nulová",J3494,0)</f>
        <v>0</v>
      </c>
      <c r="BJ3494" s="482" t="s">
        <v>11</v>
      </c>
      <c r="BK3494" s="582">
        <f>ROUND(I3494*H3494,0)</f>
        <v>0</v>
      </c>
      <c r="BL3494" s="482" t="s">
        <v>374</v>
      </c>
      <c r="BM3494" s="482" t="s">
        <v>4337</v>
      </c>
    </row>
    <row r="3495" spans="2:65" s="492" customFormat="1" ht="25.5" customHeight="1">
      <c r="B3495" s="493"/>
      <c r="C3495" s="629" t="s">
        <v>4338</v>
      </c>
      <c r="D3495" s="629" t="s">
        <v>1907</v>
      </c>
      <c r="E3495" s="630" t="s">
        <v>4339</v>
      </c>
      <c r="F3495" s="631" t="s">
        <v>4340</v>
      </c>
      <c r="G3495" s="632" t="s">
        <v>202</v>
      </c>
      <c r="H3495" s="633">
        <v>1</v>
      </c>
      <c r="I3495" s="11"/>
      <c r="J3495" s="634">
        <f>ROUND(I3495*H3495,0)</f>
        <v>0</v>
      </c>
      <c r="K3495" s="631" t="s">
        <v>5</v>
      </c>
      <c r="L3495" s="635"/>
      <c r="M3495" s="636" t="s">
        <v>5</v>
      </c>
      <c r="N3495" s="637" t="s">
        <v>53</v>
      </c>
      <c r="O3495" s="494"/>
      <c r="P3495" s="580">
        <f>O3495*H3495</f>
        <v>0</v>
      </c>
      <c r="Q3495" s="580">
        <v>0.11294999999999999</v>
      </c>
      <c r="R3495" s="580">
        <f>Q3495*H3495</f>
        <v>0.11294999999999999</v>
      </c>
      <c r="S3495" s="580">
        <v>0</v>
      </c>
      <c r="T3495" s="581">
        <f>S3495*H3495</f>
        <v>0</v>
      </c>
      <c r="AR3495" s="482" t="s">
        <v>779</v>
      </c>
      <c r="AT3495" s="482" t="s">
        <v>1907</v>
      </c>
      <c r="AU3495" s="482" t="s">
        <v>89</v>
      </c>
      <c r="AY3495" s="482" t="s">
        <v>197</v>
      </c>
      <c r="BE3495" s="582">
        <f>IF(N3495="základní",J3495,0)</f>
        <v>0</v>
      </c>
      <c r="BF3495" s="582">
        <f>IF(N3495="snížená",J3495,0)</f>
        <v>0</v>
      </c>
      <c r="BG3495" s="582">
        <f>IF(N3495="zákl. přenesená",J3495,0)</f>
        <v>0</v>
      </c>
      <c r="BH3495" s="582">
        <f>IF(N3495="sníž. přenesená",J3495,0)</f>
        <v>0</v>
      </c>
      <c r="BI3495" s="582">
        <f>IF(N3495="nulová",J3495,0)</f>
        <v>0</v>
      </c>
      <c r="BJ3495" s="482" t="s">
        <v>11</v>
      </c>
      <c r="BK3495" s="582">
        <f>ROUND(I3495*H3495,0)</f>
        <v>0</v>
      </c>
      <c r="BL3495" s="482" t="s">
        <v>374</v>
      </c>
      <c r="BM3495" s="482" t="s">
        <v>4341</v>
      </c>
    </row>
    <row r="3496" spans="2:65" s="492" customFormat="1" ht="25.5" customHeight="1">
      <c r="B3496" s="493"/>
      <c r="C3496" s="629" t="s">
        <v>4342</v>
      </c>
      <c r="D3496" s="629" t="s">
        <v>1907</v>
      </c>
      <c r="E3496" s="630" t="s">
        <v>4343</v>
      </c>
      <c r="F3496" s="631" t="s">
        <v>4344</v>
      </c>
      <c r="G3496" s="632" t="s">
        <v>202</v>
      </c>
      <c r="H3496" s="633">
        <v>4</v>
      </c>
      <c r="I3496" s="11"/>
      <c r="J3496" s="634">
        <f>ROUND(I3496*H3496,0)</f>
        <v>0</v>
      </c>
      <c r="K3496" s="631" t="s">
        <v>5</v>
      </c>
      <c r="L3496" s="635"/>
      <c r="M3496" s="636" t="s">
        <v>5</v>
      </c>
      <c r="N3496" s="637" t="s">
        <v>53</v>
      </c>
      <c r="O3496" s="494"/>
      <c r="P3496" s="580">
        <f>O3496*H3496</f>
        <v>0</v>
      </c>
      <c r="Q3496" s="580">
        <v>0.10845</v>
      </c>
      <c r="R3496" s="580">
        <f>Q3496*H3496</f>
        <v>0.43380000000000002</v>
      </c>
      <c r="S3496" s="580">
        <v>0</v>
      </c>
      <c r="T3496" s="581">
        <f>S3496*H3496</f>
        <v>0</v>
      </c>
      <c r="AR3496" s="482" t="s">
        <v>779</v>
      </c>
      <c r="AT3496" s="482" t="s">
        <v>1907</v>
      </c>
      <c r="AU3496" s="482" t="s">
        <v>89</v>
      </c>
      <c r="AY3496" s="482" t="s">
        <v>197</v>
      </c>
      <c r="BE3496" s="582">
        <f>IF(N3496="základní",J3496,0)</f>
        <v>0</v>
      </c>
      <c r="BF3496" s="582">
        <f>IF(N3496="snížená",J3496,0)</f>
        <v>0</v>
      </c>
      <c r="BG3496" s="582">
        <f>IF(N3496="zákl. přenesená",J3496,0)</f>
        <v>0</v>
      </c>
      <c r="BH3496" s="582">
        <f>IF(N3496="sníž. přenesená",J3496,0)</f>
        <v>0</v>
      </c>
      <c r="BI3496" s="582">
        <f>IF(N3496="nulová",J3496,0)</f>
        <v>0</v>
      </c>
      <c r="BJ3496" s="482" t="s">
        <v>11</v>
      </c>
      <c r="BK3496" s="582">
        <f>ROUND(I3496*H3496,0)</f>
        <v>0</v>
      </c>
      <c r="BL3496" s="482" t="s">
        <v>374</v>
      </c>
      <c r="BM3496" s="482" t="s">
        <v>4345</v>
      </c>
    </row>
    <row r="3497" spans="2:65" s="492" customFormat="1" ht="25.5" customHeight="1">
      <c r="B3497" s="493"/>
      <c r="C3497" s="572" t="s">
        <v>4346</v>
      </c>
      <c r="D3497" s="572" t="s">
        <v>199</v>
      </c>
      <c r="E3497" s="573" t="s">
        <v>4347</v>
      </c>
      <c r="F3497" s="574" t="s">
        <v>4348</v>
      </c>
      <c r="G3497" s="575" t="s">
        <v>290</v>
      </c>
      <c r="H3497" s="576">
        <v>39.479999999999997</v>
      </c>
      <c r="I3497" s="7"/>
      <c r="J3497" s="577">
        <f>ROUND(I3497*H3497,0)</f>
        <v>0</v>
      </c>
      <c r="K3497" s="574" t="s">
        <v>203</v>
      </c>
      <c r="L3497" s="493"/>
      <c r="M3497" s="578" t="s">
        <v>5</v>
      </c>
      <c r="N3497" s="579" t="s">
        <v>53</v>
      </c>
      <c r="O3497" s="494"/>
      <c r="P3497" s="580">
        <f>O3497*H3497</f>
        <v>0</v>
      </c>
      <c r="Q3497" s="580">
        <v>5.0000000000000002E-5</v>
      </c>
      <c r="R3497" s="580">
        <f>Q3497*H3497</f>
        <v>1.9740000000000001E-3</v>
      </c>
      <c r="S3497" s="580">
        <v>0</v>
      </c>
      <c r="T3497" s="581">
        <f>S3497*H3497</f>
        <v>0</v>
      </c>
      <c r="AR3497" s="482" t="s">
        <v>374</v>
      </c>
      <c r="AT3497" s="482" t="s">
        <v>199</v>
      </c>
      <c r="AU3497" s="482" t="s">
        <v>89</v>
      </c>
      <c r="AY3497" s="482" t="s">
        <v>197</v>
      </c>
      <c r="BE3497" s="582">
        <f>IF(N3497="základní",J3497,0)</f>
        <v>0</v>
      </c>
      <c r="BF3497" s="582">
        <f>IF(N3497="snížená",J3497,0)</f>
        <v>0</v>
      </c>
      <c r="BG3497" s="582">
        <f>IF(N3497="zákl. přenesená",J3497,0)</f>
        <v>0</v>
      </c>
      <c r="BH3497" s="582">
        <f>IF(N3497="sníž. přenesená",J3497,0)</f>
        <v>0</v>
      </c>
      <c r="BI3497" s="582">
        <f>IF(N3497="nulová",J3497,0)</f>
        <v>0</v>
      </c>
      <c r="BJ3497" s="482" t="s">
        <v>11</v>
      </c>
      <c r="BK3497" s="582">
        <f>ROUND(I3497*H3497,0)</f>
        <v>0</v>
      </c>
      <c r="BL3497" s="482" t="s">
        <v>374</v>
      </c>
      <c r="BM3497" s="482" t="s">
        <v>4349</v>
      </c>
    </row>
    <row r="3498" spans="2:65" s="599" customFormat="1">
      <c r="B3498" s="598"/>
      <c r="D3498" s="594" t="s">
        <v>205</v>
      </c>
      <c r="E3498" s="600" t="s">
        <v>5</v>
      </c>
      <c r="F3498" s="601" t="s">
        <v>3997</v>
      </c>
      <c r="H3498" s="600" t="s">
        <v>5</v>
      </c>
      <c r="L3498" s="598"/>
      <c r="M3498" s="602"/>
      <c r="N3498" s="603"/>
      <c r="O3498" s="603"/>
      <c r="P3498" s="603"/>
      <c r="Q3498" s="603"/>
      <c r="R3498" s="603"/>
      <c r="S3498" s="603"/>
      <c r="T3498" s="604"/>
      <c r="AT3498" s="600" t="s">
        <v>205</v>
      </c>
      <c r="AU3498" s="600" t="s">
        <v>89</v>
      </c>
      <c r="AV3498" s="599" t="s">
        <v>11</v>
      </c>
      <c r="AW3498" s="599" t="s">
        <v>43</v>
      </c>
      <c r="AX3498" s="599" t="s">
        <v>82</v>
      </c>
      <c r="AY3498" s="600" t="s">
        <v>197</v>
      </c>
    </row>
    <row r="3499" spans="2:65" s="606" customFormat="1">
      <c r="B3499" s="605"/>
      <c r="D3499" s="594" t="s">
        <v>205</v>
      </c>
      <c r="E3499" s="607" t="s">
        <v>5</v>
      </c>
      <c r="F3499" s="608" t="s">
        <v>4350</v>
      </c>
      <c r="H3499" s="609">
        <v>6.58</v>
      </c>
      <c r="L3499" s="605"/>
      <c r="M3499" s="610"/>
      <c r="N3499" s="611"/>
      <c r="O3499" s="611"/>
      <c r="P3499" s="611"/>
      <c r="Q3499" s="611"/>
      <c r="R3499" s="611"/>
      <c r="S3499" s="611"/>
      <c r="T3499" s="612"/>
      <c r="AT3499" s="607" t="s">
        <v>205</v>
      </c>
      <c r="AU3499" s="607" t="s">
        <v>89</v>
      </c>
      <c r="AV3499" s="606" t="s">
        <v>89</v>
      </c>
      <c r="AW3499" s="606" t="s">
        <v>43</v>
      </c>
      <c r="AX3499" s="606" t="s">
        <v>82</v>
      </c>
      <c r="AY3499" s="607" t="s">
        <v>197</v>
      </c>
    </row>
    <row r="3500" spans="2:65" s="606" customFormat="1">
      <c r="B3500" s="605"/>
      <c r="D3500" s="594" t="s">
        <v>205</v>
      </c>
      <c r="E3500" s="607" t="s">
        <v>5</v>
      </c>
      <c r="F3500" s="608" t="s">
        <v>4351</v>
      </c>
      <c r="H3500" s="609">
        <v>32.9</v>
      </c>
      <c r="L3500" s="605"/>
      <c r="M3500" s="610"/>
      <c r="N3500" s="611"/>
      <c r="O3500" s="611"/>
      <c r="P3500" s="611"/>
      <c r="Q3500" s="611"/>
      <c r="R3500" s="611"/>
      <c r="S3500" s="611"/>
      <c r="T3500" s="612"/>
      <c r="AT3500" s="607" t="s">
        <v>205</v>
      </c>
      <c r="AU3500" s="607" t="s">
        <v>89</v>
      </c>
      <c r="AV3500" s="606" t="s">
        <v>89</v>
      </c>
      <c r="AW3500" s="606" t="s">
        <v>43</v>
      </c>
      <c r="AX3500" s="606" t="s">
        <v>82</v>
      </c>
      <c r="AY3500" s="607" t="s">
        <v>197</v>
      </c>
    </row>
    <row r="3501" spans="2:65" s="614" customFormat="1">
      <c r="B3501" s="613"/>
      <c r="D3501" s="594" t="s">
        <v>205</v>
      </c>
      <c r="E3501" s="615" t="s">
        <v>5</v>
      </c>
      <c r="F3501" s="616" t="s">
        <v>210</v>
      </c>
      <c r="H3501" s="617">
        <v>39.479999999999997</v>
      </c>
      <c r="L3501" s="613"/>
      <c r="M3501" s="618"/>
      <c r="N3501" s="619"/>
      <c r="O3501" s="619"/>
      <c r="P3501" s="619"/>
      <c r="Q3501" s="619"/>
      <c r="R3501" s="619"/>
      <c r="S3501" s="619"/>
      <c r="T3501" s="620"/>
      <c r="AT3501" s="615" t="s">
        <v>205</v>
      </c>
      <c r="AU3501" s="615" t="s">
        <v>89</v>
      </c>
      <c r="AV3501" s="614" t="s">
        <v>129</v>
      </c>
      <c r="AW3501" s="614" t="s">
        <v>43</v>
      </c>
      <c r="AX3501" s="614" t="s">
        <v>11</v>
      </c>
      <c r="AY3501" s="615" t="s">
        <v>197</v>
      </c>
    </row>
    <row r="3502" spans="2:65" s="492" customFormat="1" ht="25.5" customHeight="1">
      <c r="B3502" s="493"/>
      <c r="C3502" s="629" t="s">
        <v>4352</v>
      </c>
      <c r="D3502" s="629" t="s">
        <v>1907</v>
      </c>
      <c r="E3502" s="630" t="s">
        <v>4353</v>
      </c>
      <c r="F3502" s="631" t="s">
        <v>4354</v>
      </c>
      <c r="G3502" s="632" t="s">
        <v>202</v>
      </c>
      <c r="H3502" s="633">
        <v>1</v>
      </c>
      <c r="I3502" s="11"/>
      <c r="J3502" s="634">
        <f>ROUND(I3502*H3502,0)</f>
        <v>0</v>
      </c>
      <c r="K3502" s="631" t="s">
        <v>5</v>
      </c>
      <c r="L3502" s="635"/>
      <c r="M3502" s="636" t="s">
        <v>5</v>
      </c>
      <c r="N3502" s="637" t="s">
        <v>53</v>
      </c>
      <c r="O3502" s="494"/>
      <c r="P3502" s="580">
        <f>O3502*H3502</f>
        <v>0</v>
      </c>
      <c r="Q3502" s="580">
        <v>0.19214999999999999</v>
      </c>
      <c r="R3502" s="580">
        <f>Q3502*H3502</f>
        <v>0.19214999999999999</v>
      </c>
      <c r="S3502" s="580">
        <v>0</v>
      </c>
      <c r="T3502" s="581">
        <f>S3502*H3502</f>
        <v>0</v>
      </c>
      <c r="AR3502" s="482" t="s">
        <v>779</v>
      </c>
      <c r="AT3502" s="482" t="s">
        <v>1907</v>
      </c>
      <c r="AU3502" s="482" t="s">
        <v>89</v>
      </c>
      <c r="AY3502" s="482" t="s">
        <v>197</v>
      </c>
      <c r="BE3502" s="582">
        <f>IF(N3502="základní",J3502,0)</f>
        <v>0</v>
      </c>
      <c r="BF3502" s="582">
        <f>IF(N3502="snížená",J3502,0)</f>
        <v>0</v>
      </c>
      <c r="BG3502" s="582">
        <f>IF(N3502="zákl. přenesená",J3502,0)</f>
        <v>0</v>
      </c>
      <c r="BH3502" s="582">
        <f>IF(N3502="sníž. přenesená",J3502,0)</f>
        <v>0</v>
      </c>
      <c r="BI3502" s="582">
        <f>IF(N3502="nulová",J3502,0)</f>
        <v>0</v>
      </c>
      <c r="BJ3502" s="482" t="s">
        <v>11</v>
      </c>
      <c r="BK3502" s="582">
        <f>ROUND(I3502*H3502,0)</f>
        <v>0</v>
      </c>
      <c r="BL3502" s="482" t="s">
        <v>374</v>
      </c>
      <c r="BM3502" s="482" t="s">
        <v>4355</v>
      </c>
    </row>
    <row r="3503" spans="2:65" s="492" customFormat="1" ht="25.5" customHeight="1">
      <c r="B3503" s="493"/>
      <c r="C3503" s="629" t="s">
        <v>4356</v>
      </c>
      <c r="D3503" s="629" t="s">
        <v>1907</v>
      </c>
      <c r="E3503" s="630" t="s">
        <v>4357</v>
      </c>
      <c r="F3503" s="631" t="s">
        <v>4358</v>
      </c>
      <c r="G3503" s="632" t="s">
        <v>202</v>
      </c>
      <c r="H3503" s="633">
        <v>5</v>
      </c>
      <c r="I3503" s="11"/>
      <c r="J3503" s="634">
        <f>ROUND(I3503*H3503,0)</f>
        <v>0</v>
      </c>
      <c r="K3503" s="631" t="s">
        <v>5</v>
      </c>
      <c r="L3503" s="635"/>
      <c r="M3503" s="636" t="s">
        <v>5</v>
      </c>
      <c r="N3503" s="637" t="s">
        <v>53</v>
      </c>
      <c r="O3503" s="494"/>
      <c r="P3503" s="580">
        <f>O3503*H3503</f>
        <v>0</v>
      </c>
      <c r="Q3503" s="580">
        <v>0.19214999999999999</v>
      </c>
      <c r="R3503" s="580">
        <f>Q3503*H3503</f>
        <v>0.96074999999999999</v>
      </c>
      <c r="S3503" s="580">
        <v>0</v>
      </c>
      <c r="T3503" s="581">
        <f>S3503*H3503</f>
        <v>0</v>
      </c>
      <c r="AR3503" s="482" t="s">
        <v>779</v>
      </c>
      <c r="AT3503" s="482" t="s">
        <v>1907</v>
      </c>
      <c r="AU3503" s="482" t="s">
        <v>89</v>
      </c>
      <c r="AY3503" s="482" t="s">
        <v>197</v>
      </c>
      <c r="BE3503" s="582">
        <f>IF(N3503="základní",J3503,0)</f>
        <v>0</v>
      </c>
      <c r="BF3503" s="582">
        <f>IF(N3503="snížená",J3503,0)</f>
        <v>0</v>
      </c>
      <c r="BG3503" s="582">
        <f>IF(N3503="zákl. přenesená",J3503,0)</f>
        <v>0</v>
      </c>
      <c r="BH3503" s="582">
        <f>IF(N3503="sníž. přenesená",J3503,0)</f>
        <v>0</v>
      </c>
      <c r="BI3503" s="582">
        <f>IF(N3503="nulová",J3503,0)</f>
        <v>0</v>
      </c>
      <c r="BJ3503" s="482" t="s">
        <v>11</v>
      </c>
      <c r="BK3503" s="582">
        <f>ROUND(I3503*H3503,0)</f>
        <v>0</v>
      </c>
      <c r="BL3503" s="482" t="s">
        <v>374</v>
      </c>
      <c r="BM3503" s="482" t="s">
        <v>4359</v>
      </c>
    </row>
    <row r="3504" spans="2:65" s="492" customFormat="1" ht="25.5" customHeight="1">
      <c r="B3504" s="493"/>
      <c r="C3504" s="572" t="s">
        <v>4360</v>
      </c>
      <c r="D3504" s="572" t="s">
        <v>199</v>
      </c>
      <c r="E3504" s="573" t="s">
        <v>4361</v>
      </c>
      <c r="F3504" s="574" t="s">
        <v>4362</v>
      </c>
      <c r="G3504" s="575" t="s">
        <v>290</v>
      </c>
      <c r="H3504" s="576">
        <v>20.25</v>
      </c>
      <c r="I3504" s="7"/>
      <c r="J3504" s="577">
        <f>ROUND(I3504*H3504,0)</f>
        <v>0</v>
      </c>
      <c r="K3504" s="574" t="s">
        <v>203</v>
      </c>
      <c r="L3504" s="493"/>
      <c r="M3504" s="578" t="s">
        <v>5</v>
      </c>
      <c r="N3504" s="579" t="s">
        <v>53</v>
      </c>
      <c r="O3504" s="494"/>
      <c r="P3504" s="580">
        <f>O3504*H3504</f>
        <v>0</v>
      </c>
      <c r="Q3504" s="580">
        <v>5.0000000000000002E-5</v>
      </c>
      <c r="R3504" s="580">
        <f>Q3504*H3504</f>
        <v>1.0124999999999999E-3</v>
      </c>
      <c r="S3504" s="580">
        <v>0</v>
      </c>
      <c r="T3504" s="581">
        <f>S3504*H3504</f>
        <v>0</v>
      </c>
      <c r="AR3504" s="482" t="s">
        <v>374</v>
      </c>
      <c r="AT3504" s="482" t="s">
        <v>199</v>
      </c>
      <c r="AU3504" s="482" t="s">
        <v>89</v>
      </c>
      <c r="AY3504" s="482" t="s">
        <v>197</v>
      </c>
      <c r="BE3504" s="582">
        <f>IF(N3504="základní",J3504,0)</f>
        <v>0</v>
      </c>
      <c r="BF3504" s="582">
        <f>IF(N3504="snížená",J3504,0)</f>
        <v>0</v>
      </c>
      <c r="BG3504" s="582">
        <f>IF(N3504="zákl. přenesená",J3504,0)</f>
        <v>0</v>
      </c>
      <c r="BH3504" s="582">
        <f>IF(N3504="sníž. přenesená",J3504,0)</f>
        <v>0</v>
      </c>
      <c r="BI3504" s="582">
        <f>IF(N3504="nulová",J3504,0)</f>
        <v>0</v>
      </c>
      <c r="BJ3504" s="482" t="s">
        <v>11</v>
      </c>
      <c r="BK3504" s="582">
        <f>ROUND(I3504*H3504,0)</f>
        <v>0</v>
      </c>
      <c r="BL3504" s="482" t="s">
        <v>374</v>
      </c>
      <c r="BM3504" s="482" t="s">
        <v>4363</v>
      </c>
    </row>
    <row r="3505" spans="2:65" s="599" customFormat="1">
      <c r="B3505" s="598"/>
      <c r="D3505" s="594" t="s">
        <v>205</v>
      </c>
      <c r="E3505" s="600" t="s">
        <v>5</v>
      </c>
      <c r="F3505" s="601" t="s">
        <v>2742</v>
      </c>
      <c r="H3505" s="600" t="s">
        <v>5</v>
      </c>
      <c r="L3505" s="598"/>
      <c r="M3505" s="602"/>
      <c r="N3505" s="603"/>
      <c r="O3505" s="603"/>
      <c r="P3505" s="603"/>
      <c r="Q3505" s="603"/>
      <c r="R3505" s="603"/>
      <c r="S3505" s="603"/>
      <c r="T3505" s="604"/>
      <c r="AT3505" s="600" t="s">
        <v>205</v>
      </c>
      <c r="AU3505" s="600" t="s">
        <v>89</v>
      </c>
      <c r="AV3505" s="599" t="s">
        <v>11</v>
      </c>
      <c r="AW3505" s="599" t="s">
        <v>43</v>
      </c>
      <c r="AX3505" s="599" t="s">
        <v>82</v>
      </c>
      <c r="AY3505" s="600" t="s">
        <v>197</v>
      </c>
    </row>
    <row r="3506" spans="2:65" s="606" customFormat="1">
      <c r="B3506" s="605"/>
      <c r="D3506" s="594" t="s">
        <v>205</v>
      </c>
      <c r="E3506" s="607" t="s">
        <v>5</v>
      </c>
      <c r="F3506" s="608" t="s">
        <v>2826</v>
      </c>
      <c r="H3506" s="609">
        <v>20.25</v>
      </c>
      <c r="L3506" s="605"/>
      <c r="M3506" s="610"/>
      <c r="N3506" s="611"/>
      <c r="O3506" s="611"/>
      <c r="P3506" s="611"/>
      <c r="Q3506" s="611"/>
      <c r="R3506" s="611"/>
      <c r="S3506" s="611"/>
      <c r="T3506" s="612"/>
      <c r="AT3506" s="607" t="s">
        <v>205</v>
      </c>
      <c r="AU3506" s="607" t="s">
        <v>89</v>
      </c>
      <c r="AV3506" s="606" t="s">
        <v>89</v>
      </c>
      <c r="AW3506" s="606" t="s">
        <v>43</v>
      </c>
      <c r="AX3506" s="606" t="s">
        <v>82</v>
      </c>
      <c r="AY3506" s="607" t="s">
        <v>197</v>
      </c>
    </row>
    <row r="3507" spans="2:65" s="614" customFormat="1">
      <c r="B3507" s="613"/>
      <c r="D3507" s="594" t="s">
        <v>205</v>
      </c>
      <c r="E3507" s="615" t="s">
        <v>5</v>
      </c>
      <c r="F3507" s="616" t="s">
        <v>210</v>
      </c>
      <c r="H3507" s="617">
        <v>20.25</v>
      </c>
      <c r="L3507" s="613"/>
      <c r="M3507" s="618"/>
      <c r="N3507" s="619"/>
      <c r="O3507" s="619"/>
      <c r="P3507" s="619"/>
      <c r="Q3507" s="619"/>
      <c r="R3507" s="619"/>
      <c r="S3507" s="619"/>
      <c r="T3507" s="620"/>
      <c r="AT3507" s="615" t="s">
        <v>205</v>
      </c>
      <c r="AU3507" s="615" t="s">
        <v>89</v>
      </c>
      <c r="AV3507" s="614" t="s">
        <v>129</v>
      </c>
      <c r="AW3507" s="614" t="s">
        <v>43</v>
      </c>
      <c r="AX3507" s="614" t="s">
        <v>11</v>
      </c>
      <c r="AY3507" s="615" t="s">
        <v>197</v>
      </c>
    </row>
    <row r="3508" spans="2:65" s="492" customFormat="1" ht="25.5" customHeight="1">
      <c r="B3508" s="493"/>
      <c r="C3508" s="629" t="s">
        <v>4364</v>
      </c>
      <c r="D3508" s="629" t="s">
        <v>1907</v>
      </c>
      <c r="E3508" s="630" t="s">
        <v>4365</v>
      </c>
      <c r="F3508" s="631" t="s">
        <v>4336</v>
      </c>
      <c r="G3508" s="632" t="s">
        <v>202</v>
      </c>
      <c r="H3508" s="633">
        <v>2</v>
      </c>
      <c r="I3508" s="11"/>
      <c r="J3508" s="634">
        <f>ROUND(I3508*H3508,0)</f>
        <v>0</v>
      </c>
      <c r="K3508" s="631" t="s">
        <v>5</v>
      </c>
      <c r="L3508" s="635"/>
      <c r="M3508" s="636" t="s">
        <v>5</v>
      </c>
      <c r="N3508" s="637" t="s">
        <v>53</v>
      </c>
      <c r="O3508" s="494"/>
      <c r="P3508" s="580">
        <f>O3508*H3508</f>
        <v>0</v>
      </c>
      <c r="Q3508" s="580">
        <v>0.45562999999999998</v>
      </c>
      <c r="R3508" s="580">
        <f>Q3508*H3508</f>
        <v>0.91125999999999996</v>
      </c>
      <c r="S3508" s="580">
        <v>0</v>
      </c>
      <c r="T3508" s="581">
        <f>S3508*H3508</f>
        <v>0</v>
      </c>
      <c r="AR3508" s="482" t="s">
        <v>779</v>
      </c>
      <c r="AT3508" s="482" t="s">
        <v>1907</v>
      </c>
      <c r="AU3508" s="482" t="s">
        <v>89</v>
      </c>
      <c r="AY3508" s="482" t="s">
        <v>197</v>
      </c>
      <c r="BE3508" s="582">
        <f>IF(N3508="základní",J3508,0)</f>
        <v>0</v>
      </c>
      <c r="BF3508" s="582">
        <f>IF(N3508="snížená",J3508,0)</f>
        <v>0</v>
      </c>
      <c r="BG3508" s="582">
        <f>IF(N3508="zákl. přenesená",J3508,0)</f>
        <v>0</v>
      </c>
      <c r="BH3508" s="582">
        <f>IF(N3508="sníž. přenesená",J3508,0)</f>
        <v>0</v>
      </c>
      <c r="BI3508" s="582">
        <f>IF(N3508="nulová",J3508,0)</f>
        <v>0</v>
      </c>
      <c r="BJ3508" s="482" t="s">
        <v>11</v>
      </c>
      <c r="BK3508" s="582">
        <f>ROUND(I3508*H3508,0)</f>
        <v>0</v>
      </c>
      <c r="BL3508" s="482" t="s">
        <v>374</v>
      </c>
      <c r="BM3508" s="482" t="s">
        <v>4366</v>
      </c>
    </row>
    <row r="3509" spans="2:65" s="492" customFormat="1" ht="25.5" customHeight="1">
      <c r="B3509" s="493"/>
      <c r="C3509" s="572" t="s">
        <v>4367</v>
      </c>
      <c r="D3509" s="572" t="s">
        <v>199</v>
      </c>
      <c r="E3509" s="573" t="s">
        <v>4368</v>
      </c>
      <c r="F3509" s="574" t="s">
        <v>4369</v>
      </c>
      <c r="G3509" s="575" t="s">
        <v>290</v>
      </c>
      <c r="H3509" s="576">
        <v>409.96199999999999</v>
      </c>
      <c r="I3509" s="7"/>
      <c r="J3509" s="577">
        <f>ROUND(I3509*H3509,0)</f>
        <v>0</v>
      </c>
      <c r="K3509" s="574" t="s">
        <v>5</v>
      </c>
      <c r="L3509" s="493"/>
      <c r="M3509" s="578" t="s">
        <v>5</v>
      </c>
      <c r="N3509" s="579" t="s">
        <v>53</v>
      </c>
      <c r="O3509" s="494"/>
      <c r="P3509" s="580">
        <f>O3509*H3509</f>
        <v>0</v>
      </c>
      <c r="Q3509" s="580">
        <v>6.5000000000000002E-2</v>
      </c>
      <c r="R3509" s="580">
        <f>Q3509*H3509</f>
        <v>26.64753</v>
      </c>
      <c r="S3509" s="580">
        <v>0</v>
      </c>
      <c r="T3509" s="581">
        <f>S3509*H3509</f>
        <v>0</v>
      </c>
      <c r="AR3509" s="482" t="s">
        <v>374</v>
      </c>
      <c r="AT3509" s="482" t="s">
        <v>199</v>
      </c>
      <c r="AU3509" s="482" t="s">
        <v>89</v>
      </c>
      <c r="AY3509" s="482" t="s">
        <v>197</v>
      </c>
      <c r="BE3509" s="582">
        <f>IF(N3509="základní",J3509,0)</f>
        <v>0</v>
      </c>
      <c r="BF3509" s="582">
        <f>IF(N3509="snížená",J3509,0)</f>
        <v>0</v>
      </c>
      <c r="BG3509" s="582">
        <f>IF(N3509="zákl. přenesená",J3509,0)</f>
        <v>0</v>
      </c>
      <c r="BH3509" s="582">
        <f>IF(N3509="sníž. přenesená",J3509,0)</f>
        <v>0</v>
      </c>
      <c r="BI3509" s="582">
        <f>IF(N3509="nulová",J3509,0)</f>
        <v>0</v>
      </c>
      <c r="BJ3509" s="482" t="s">
        <v>11</v>
      </c>
      <c r="BK3509" s="582">
        <f>ROUND(I3509*H3509,0)</f>
        <v>0</v>
      </c>
      <c r="BL3509" s="482" t="s">
        <v>374</v>
      </c>
      <c r="BM3509" s="482" t="s">
        <v>4370</v>
      </c>
    </row>
    <row r="3510" spans="2:65" s="599" customFormat="1">
      <c r="B3510" s="598"/>
      <c r="D3510" s="594" t="s">
        <v>205</v>
      </c>
      <c r="E3510" s="600" t="s">
        <v>5</v>
      </c>
      <c r="F3510" s="601" t="s">
        <v>3557</v>
      </c>
      <c r="H3510" s="600" t="s">
        <v>5</v>
      </c>
      <c r="L3510" s="598"/>
      <c r="M3510" s="602"/>
      <c r="N3510" s="603"/>
      <c r="O3510" s="603"/>
      <c r="P3510" s="603"/>
      <c r="Q3510" s="603"/>
      <c r="R3510" s="603"/>
      <c r="S3510" s="603"/>
      <c r="T3510" s="604"/>
      <c r="AT3510" s="600" t="s">
        <v>205</v>
      </c>
      <c r="AU3510" s="600" t="s">
        <v>89</v>
      </c>
      <c r="AV3510" s="599" t="s">
        <v>11</v>
      </c>
      <c r="AW3510" s="599" t="s">
        <v>43</v>
      </c>
      <c r="AX3510" s="599" t="s">
        <v>82</v>
      </c>
      <c r="AY3510" s="600" t="s">
        <v>197</v>
      </c>
    </row>
    <row r="3511" spans="2:65" s="606" customFormat="1">
      <c r="B3511" s="605"/>
      <c r="D3511" s="594" t="s">
        <v>205</v>
      </c>
      <c r="E3511" s="607" t="s">
        <v>5</v>
      </c>
      <c r="F3511" s="608" t="s">
        <v>4371</v>
      </c>
      <c r="H3511" s="609">
        <v>325.613</v>
      </c>
      <c r="L3511" s="605"/>
      <c r="M3511" s="610"/>
      <c r="N3511" s="611"/>
      <c r="O3511" s="611"/>
      <c r="P3511" s="611"/>
      <c r="Q3511" s="611"/>
      <c r="R3511" s="611"/>
      <c r="S3511" s="611"/>
      <c r="T3511" s="612"/>
      <c r="AT3511" s="607" t="s">
        <v>205</v>
      </c>
      <c r="AU3511" s="607" t="s">
        <v>89</v>
      </c>
      <c r="AV3511" s="606" t="s">
        <v>89</v>
      </c>
      <c r="AW3511" s="606" t="s">
        <v>43</v>
      </c>
      <c r="AX3511" s="606" t="s">
        <v>82</v>
      </c>
      <c r="AY3511" s="607" t="s">
        <v>197</v>
      </c>
    </row>
    <row r="3512" spans="2:65" s="606" customFormat="1">
      <c r="B3512" s="605"/>
      <c r="D3512" s="594" t="s">
        <v>205</v>
      </c>
      <c r="E3512" s="607" t="s">
        <v>5</v>
      </c>
      <c r="F3512" s="608" t="s">
        <v>4372</v>
      </c>
      <c r="H3512" s="609">
        <v>31.817</v>
      </c>
      <c r="L3512" s="605"/>
      <c r="M3512" s="610"/>
      <c r="N3512" s="611"/>
      <c r="O3512" s="611"/>
      <c r="P3512" s="611"/>
      <c r="Q3512" s="611"/>
      <c r="R3512" s="611"/>
      <c r="S3512" s="611"/>
      <c r="T3512" s="612"/>
      <c r="AT3512" s="607" t="s">
        <v>205</v>
      </c>
      <c r="AU3512" s="607" t="s">
        <v>89</v>
      </c>
      <c r="AV3512" s="606" t="s">
        <v>89</v>
      </c>
      <c r="AW3512" s="606" t="s">
        <v>43</v>
      </c>
      <c r="AX3512" s="606" t="s">
        <v>82</v>
      </c>
      <c r="AY3512" s="607" t="s">
        <v>197</v>
      </c>
    </row>
    <row r="3513" spans="2:65" s="606" customFormat="1">
      <c r="B3513" s="605"/>
      <c r="D3513" s="594" t="s">
        <v>205</v>
      </c>
      <c r="E3513" s="607" t="s">
        <v>5</v>
      </c>
      <c r="F3513" s="608" t="s">
        <v>4373</v>
      </c>
      <c r="H3513" s="609">
        <v>52.531999999999996</v>
      </c>
      <c r="L3513" s="605"/>
      <c r="M3513" s="610"/>
      <c r="N3513" s="611"/>
      <c r="O3513" s="611"/>
      <c r="P3513" s="611"/>
      <c r="Q3513" s="611"/>
      <c r="R3513" s="611"/>
      <c r="S3513" s="611"/>
      <c r="T3513" s="612"/>
      <c r="AT3513" s="607" t="s">
        <v>205</v>
      </c>
      <c r="AU3513" s="607" t="s">
        <v>89</v>
      </c>
      <c r="AV3513" s="606" t="s">
        <v>89</v>
      </c>
      <c r="AW3513" s="606" t="s">
        <v>43</v>
      </c>
      <c r="AX3513" s="606" t="s">
        <v>82</v>
      </c>
      <c r="AY3513" s="607" t="s">
        <v>197</v>
      </c>
    </row>
    <row r="3514" spans="2:65" s="614" customFormat="1">
      <c r="B3514" s="613"/>
      <c r="D3514" s="594" t="s">
        <v>205</v>
      </c>
      <c r="E3514" s="615" t="s">
        <v>5</v>
      </c>
      <c r="F3514" s="616" t="s">
        <v>210</v>
      </c>
      <c r="H3514" s="617">
        <v>409.96199999999999</v>
      </c>
      <c r="L3514" s="613"/>
      <c r="M3514" s="618"/>
      <c r="N3514" s="619"/>
      <c r="O3514" s="619"/>
      <c r="P3514" s="619"/>
      <c r="Q3514" s="619"/>
      <c r="R3514" s="619"/>
      <c r="S3514" s="619"/>
      <c r="T3514" s="620"/>
      <c r="AT3514" s="615" t="s">
        <v>205</v>
      </c>
      <c r="AU3514" s="615" t="s">
        <v>89</v>
      </c>
      <c r="AV3514" s="614" t="s">
        <v>129</v>
      </c>
      <c r="AW3514" s="614" t="s">
        <v>43</v>
      </c>
      <c r="AX3514" s="614" t="s">
        <v>11</v>
      </c>
      <c r="AY3514" s="615" t="s">
        <v>197</v>
      </c>
    </row>
    <row r="3515" spans="2:65" s="492" customFormat="1" ht="25.5" customHeight="1">
      <c r="B3515" s="493"/>
      <c r="C3515" s="572" t="s">
        <v>4374</v>
      </c>
      <c r="D3515" s="572" t="s">
        <v>199</v>
      </c>
      <c r="E3515" s="573" t="s">
        <v>4375</v>
      </c>
      <c r="F3515" s="574" t="s">
        <v>4376</v>
      </c>
      <c r="G3515" s="575" t="s">
        <v>876</v>
      </c>
      <c r="H3515" s="576">
        <v>291.5</v>
      </c>
      <c r="I3515" s="7"/>
      <c r="J3515" s="577">
        <f>ROUND(I3515*H3515,0)</f>
        <v>0</v>
      </c>
      <c r="K3515" s="574" t="s">
        <v>203</v>
      </c>
      <c r="L3515" s="493"/>
      <c r="M3515" s="578" t="s">
        <v>5</v>
      </c>
      <c r="N3515" s="579" t="s">
        <v>53</v>
      </c>
      <c r="O3515" s="494"/>
      <c r="P3515" s="580">
        <f>O3515*H3515</f>
        <v>0</v>
      </c>
      <c r="Q3515" s="580">
        <v>0</v>
      </c>
      <c r="R3515" s="580">
        <f>Q3515*H3515</f>
        <v>0</v>
      </c>
      <c r="S3515" s="580">
        <v>0</v>
      </c>
      <c r="T3515" s="581">
        <f>S3515*H3515</f>
        <v>0</v>
      </c>
      <c r="AR3515" s="482" t="s">
        <v>374</v>
      </c>
      <c r="AT3515" s="482" t="s">
        <v>199</v>
      </c>
      <c r="AU3515" s="482" t="s">
        <v>89</v>
      </c>
      <c r="AY3515" s="482" t="s">
        <v>197</v>
      </c>
      <c r="BE3515" s="582">
        <f>IF(N3515="základní",J3515,0)</f>
        <v>0</v>
      </c>
      <c r="BF3515" s="582">
        <f>IF(N3515="snížená",J3515,0)</f>
        <v>0</v>
      </c>
      <c r="BG3515" s="582">
        <f>IF(N3515="zákl. přenesená",J3515,0)</f>
        <v>0</v>
      </c>
      <c r="BH3515" s="582">
        <f>IF(N3515="sníž. přenesená",J3515,0)</f>
        <v>0</v>
      </c>
      <c r="BI3515" s="582">
        <f>IF(N3515="nulová",J3515,0)</f>
        <v>0</v>
      </c>
      <c r="BJ3515" s="482" t="s">
        <v>11</v>
      </c>
      <c r="BK3515" s="582">
        <f>ROUND(I3515*H3515,0)</f>
        <v>0</v>
      </c>
      <c r="BL3515" s="482" t="s">
        <v>374</v>
      </c>
      <c r="BM3515" s="482" t="s">
        <v>4377</v>
      </c>
    </row>
    <row r="3516" spans="2:65" s="599" customFormat="1">
      <c r="B3516" s="598"/>
      <c r="D3516" s="594" t="s">
        <v>205</v>
      </c>
      <c r="E3516" s="600" t="s">
        <v>5</v>
      </c>
      <c r="F3516" s="601" t="s">
        <v>3307</v>
      </c>
      <c r="H3516" s="600" t="s">
        <v>5</v>
      </c>
      <c r="L3516" s="598"/>
      <c r="M3516" s="602"/>
      <c r="N3516" s="603"/>
      <c r="O3516" s="603"/>
      <c r="P3516" s="603"/>
      <c r="Q3516" s="603"/>
      <c r="R3516" s="603"/>
      <c r="S3516" s="603"/>
      <c r="T3516" s="604"/>
      <c r="AT3516" s="600" t="s">
        <v>205</v>
      </c>
      <c r="AU3516" s="600" t="s">
        <v>89</v>
      </c>
      <c r="AV3516" s="599" t="s">
        <v>11</v>
      </c>
      <c r="AW3516" s="599" t="s">
        <v>43</v>
      </c>
      <c r="AX3516" s="599" t="s">
        <v>82</v>
      </c>
      <c r="AY3516" s="600" t="s">
        <v>197</v>
      </c>
    </row>
    <row r="3517" spans="2:65" s="599" customFormat="1">
      <c r="B3517" s="598"/>
      <c r="D3517" s="594" t="s">
        <v>205</v>
      </c>
      <c r="E3517" s="600" t="s">
        <v>5</v>
      </c>
      <c r="F3517" s="601" t="s">
        <v>4378</v>
      </c>
      <c r="H3517" s="600" t="s">
        <v>5</v>
      </c>
      <c r="L3517" s="598"/>
      <c r="M3517" s="602"/>
      <c r="N3517" s="603"/>
      <c r="O3517" s="603"/>
      <c r="P3517" s="603"/>
      <c r="Q3517" s="603"/>
      <c r="R3517" s="603"/>
      <c r="S3517" s="603"/>
      <c r="T3517" s="604"/>
      <c r="AT3517" s="600" t="s">
        <v>205</v>
      </c>
      <c r="AU3517" s="600" t="s">
        <v>89</v>
      </c>
      <c r="AV3517" s="599" t="s">
        <v>11</v>
      </c>
      <c r="AW3517" s="599" t="s">
        <v>43</v>
      </c>
      <c r="AX3517" s="599" t="s">
        <v>82</v>
      </c>
      <c r="AY3517" s="600" t="s">
        <v>197</v>
      </c>
    </row>
    <row r="3518" spans="2:65" s="599" customFormat="1">
      <c r="B3518" s="598"/>
      <c r="D3518" s="594" t="s">
        <v>205</v>
      </c>
      <c r="E3518" s="600" t="s">
        <v>5</v>
      </c>
      <c r="F3518" s="601" t="s">
        <v>2630</v>
      </c>
      <c r="H3518" s="600" t="s">
        <v>5</v>
      </c>
      <c r="L3518" s="598"/>
      <c r="M3518" s="602"/>
      <c r="N3518" s="603"/>
      <c r="O3518" s="603"/>
      <c r="P3518" s="603"/>
      <c r="Q3518" s="603"/>
      <c r="R3518" s="603"/>
      <c r="S3518" s="603"/>
      <c r="T3518" s="604"/>
      <c r="AT3518" s="600" t="s">
        <v>205</v>
      </c>
      <c r="AU3518" s="600" t="s">
        <v>89</v>
      </c>
      <c r="AV3518" s="599" t="s">
        <v>11</v>
      </c>
      <c r="AW3518" s="599" t="s">
        <v>43</v>
      </c>
      <c r="AX3518" s="599" t="s">
        <v>82</v>
      </c>
      <c r="AY3518" s="600" t="s">
        <v>197</v>
      </c>
    </row>
    <row r="3519" spans="2:65" s="606" customFormat="1">
      <c r="B3519" s="605"/>
      <c r="D3519" s="594" t="s">
        <v>205</v>
      </c>
      <c r="E3519" s="607" t="s">
        <v>5</v>
      </c>
      <c r="F3519" s="608" t="s">
        <v>4379</v>
      </c>
      <c r="H3519" s="609">
        <v>291.5</v>
      </c>
      <c r="L3519" s="605"/>
      <c r="M3519" s="610"/>
      <c r="N3519" s="611"/>
      <c r="O3519" s="611"/>
      <c r="P3519" s="611"/>
      <c r="Q3519" s="611"/>
      <c r="R3519" s="611"/>
      <c r="S3519" s="611"/>
      <c r="T3519" s="612"/>
      <c r="AT3519" s="607" t="s">
        <v>205</v>
      </c>
      <c r="AU3519" s="607" t="s">
        <v>89</v>
      </c>
      <c r="AV3519" s="606" t="s">
        <v>89</v>
      </c>
      <c r="AW3519" s="606" t="s">
        <v>43</v>
      </c>
      <c r="AX3519" s="606" t="s">
        <v>82</v>
      </c>
      <c r="AY3519" s="607" t="s">
        <v>197</v>
      </c>
    </row>
    <row r="3520" spans="2:65" s="614" customFormat="1">
      <c r="B3520" s="613"/>
      <c r="D3520" s="594" t="s">
        <v>205</v>
      </c>
      <c r="E3520" s="615" t="s">
        <v>5</v>
      </c>
      <c r="F3520" s="616" t="s">
        <v>210</v>
      </c>
      <c r="H3520" s="617">
        <v>291.5</v>
      </c>
      <c r="L3520" s="613"/>
      <c r="M3520" s="618"/>
      <c r="N3520" s="619"/>
      <c r="O3520" s="619"/>
      <c r="P3520" s="619"/>
      <c r="Q3520" s="619"/>
      <c r="R3520" s="619"/>
      <c r="S3520" s="619"/>
      <c r="T3520" s="620"/>
      <c r="AT3520" s="615" t="s">
        <v>205</v>
      </c>
      <c r="AU3520" s="615" t="s">
        <v>89</v>
      </c>
      <c r="AV3520" s="614" t="s">
        <v>129</v>
      </c>
      <c r="AW3520" s="614" t="s">
        <v>43</v>
      </c>
      <c r="AX3520" s="614" t="s">
        <v>11</v>
      </c>
      <c r="AY3520" s="615" t="s">
        <v>197</v>
      </c>
    </row>
    <row r="3521" spans="2:65" s="492" customFormat="1" ht="25.5" customHeight="1">
      <c r="B3521" s="493"/>
      <c r="C3521" s="629" t="s">
        <v>4380</v>
      </c>
      <c r="D3521" s="629" t="s">
        <v>1907</v>
      </c>
      <c r="E3521" s="630" t="s">
        <v>4381</v>
      </c>
      <c r="F3521" s="631" t="s">
        <v>4382</v>
      </c>
      <c r="G3521" s="632" t="s">
        <v>876</v>
      </c>
      <c r="H3521" s="633">
        <v>291.5</v>
      </c>
      <c r="I3521" s="11"/>
      <c r="J3521" s="634">
        <f>ROUND(I3521*H3521,0)</f>
        <v>0</v>
      </c>
      <c r="K3521" s="631" t="s">
        <v>5</v>
      </c>
      <c r="L3521" s="635"/>
      <c r="M3521" s="636" t="s">
        <v>5</v>
      </c>
      <c r="N3521" s="637" t="s">
        <v>53</v>
      </c>
      <c r="O3521" s="494"/>
      <c r="P3521" s="580">
        <f>O3521*H3521</f>
        <v>0</v>
      </c>
      <c r="Q3521" s="580">
        <v>1.5E-3</v>
      </c>
      <c r="R3521" s="580">
        <f>Q3521*H3521</f>
        <v>0.43725000000000003</v>
      </c>
      <c r="S3521" s="580">
        <v>0</v>
      </c>
      <c r="T3521" s="581">
        <f>S3521*H3521</f>
        <v>0</v>
      </c>
      <c r="AR3521" s="482" t="s">
        <v>779</v>
      </c>
      <c r="AT3521" s="482" t="s">
        <v>1907</v>
      </c>
      <c r="AU3521" s="482" t="s">
        <v>89</v>
      </c>
      <c r="AY3521" s="482" t="s">
        <v>197</v>
      </c>
      <c r="BE3521" s="582">
        <f>IF(N3521="základní",J3521,0)</f>
        <v>0</v>
      </c>
      <c r="BF3521" s="582">
        <f>IF(N3521="snížená",J3521,0)</f>
        <v>0</v>
      </c>
      <c r="BG3521" s="582">
        <f>IF(N3521="zákl. přenesená",J3521,0)</f>
        <v>0</v>
      </c>
      <c r="BH3521" s="582">
        <f>IF(N3521="sníž. přenesená",J3521,0)</f>
        <v>0</v>
      </c>
      <c r="BI3521" s="582">
        <f>IF(N3521="nulová",J3521,0)</f>
        <v>0</v>
      </c>
      <c r="BJ3521" s="482" t="s">
        <v>11</v>
      </c>
      <c r="BK3521" s="582">
        <f>ROUND(I3521*H3521,0)</f>
        <v>0</v>
      </c>
      <c r="BL3521" s="482" t="s">
        <v>374</v>
      </c>
      <c r="BM3521" s="482" t="s">
        <v>4383</v>
      </c>
    </row>
    <row r="3522" spans="2:65" s="492" customFormat="1" ht="16.5" customHeight="1">
      <c r="B3522" s="493"/>
      <c r="C3522" s="572" t="s">
        <v>4384</v>
      </c>
      <c r="D3522" s="572" t="s">
        <v>199</v>
      </c>
      <c r="E3522" s="573" t="s">
        <v>4385</v>
      </c>
      <c r="F3522" s="574" t="s">
        <v>4386</v>
      </c>
      <c r="G3522" s="575" t="s">
        <v>876</v>
      </c>
      <c r="H3522" s="576">
        <v>28.74</v>
      </c>
      <c r="I3522" s="7"/>
      <c r="J3522" s="577">
        <f>ROUND(I3522*H3522,0)</f>
        <v>0</v>
      </c>
      <c r="K3522" s="574" t="s">
        <v>203</v>
      </c>
      <c r="L3522" s="493"/>
      <c r="M3522" s="578" t="s">
        <v>5</v>
      </c>
      <c r="N3522" s="579" t="s">
        <v>53</v>
      </c>
      <c r="O3522" s="494"/>
      <c r="P3522" s="580">
        <f>O3522*H3522</f>
        <v>0</v>
      </c>
      <c r="Q3522" s="580">
        <v>0</v>
      </c>
      <c r="R3522" s="580">
        <f>Q3522*H3522</f>
        <v>0</v>
      </c>
      <c r="S3522" s="580">
        <v>0</v>
      </c>
      <c r="T3522" s="581">
        <f>S3522*H3522</f>
        <v>0</v>
      </c>
      <c r="AR3522" s="482" t="s">
        <v>374</v>
      </c>
      <c r="AT3522" s="482" t="s">
        <v>199</v>
      </c>
      <c r="AU3522" s="482" t="s">
        <v>89</v>
      </c>
      <c r="AY3522" s="482" t="s">
        <v>197</v>
      </c>
      <c r="BE3522" s="582">
        <f>IF(N3522="základní",J3522,0)</f>
        <v>0</v>
      </c>
      <c r="BF3522" s="582">
        <f>IF(N3522="snížená",J3522,0)</f>
        <v>0</v>
      </c>
      <c r="BG3522" s="582">
        <f>IF(N3522="zákl. přenesená",J3522,0)</f>
        <v>0</v>
      </c>
      <c r="BH3522" s="582">
        <f>IF(N3522="sníž. přenesená",J3522,0)</f>
        <v>0</v>
      </c>
      <c r="BI3522" s="582">
        <f>IF(N3522="nulová",J3522,0)</f>
        <v>0</v>
      </c>
      <c r="BJ3522" s="482" t="s">
        <v>11</v>
      </c>
      <c r="BK3522" s="582">
        <f>ROUND(I3522*H3522,0)</f>
        <v>0</v>
      </c>
      <c r="BL3522" s="482" t="s">
        <v>374</v>
      </c>
      <c r="BM3522" s="482" t="s">
        <v>4387</v>
      </c>
    </row>
    <row r="3523" spans="2:65" s="599" customFormat="1">
      <c r="B3523" s="598"/>
      <c r="D3523" s="594" t="s">
        <v>205</v>
      </c>
      <c r="E3523" s="600" t="s">
        <v>5</v>
      </c>
      <c r="F3523" s="601" t="s">
        <v>2282</v>
      </c>
      <c r="H3523" s="600" t="s">
        <v>5</v>
      </c>
      <c r="L3523" s="598"/>
      <c r="M3523" s="602"/>
      <c r="N3523" s="603"/>
      <c r="O3523" s="603"/>
      <c r="P3523" s="603"/>
      <c r="Q3523" s="603"/>
      <c r="R3523" s="603"/>
      <c r="S3523" s="603"/>
      <c r="T3523" s="604"/>
      <c r="AT3523" s="600" t="s">
        <v>205</v>
      </c>
      <c r="AU3523" s="600" t="s">
        <v>89</v>
      </c>
      <c r="AV3523" s="599" t="s">
        <v>11</v>
      </c>
      <c r="AW3523" s="599" t="s">
        <v>43</v>
      </c>
      <c r="AX3523" s="599" t="s">
        <v>82</v>
      </c>
      <c r="AY3523" s="600" t="s">
        <v>197</v>
      </c>
    </row>
    <row r="3524" spans="2:65" s="599" customFormat="1">
      <c r="B3524" s="598"/>
      <c r="D3524" s="594" t="s">
        <v>205</v>
      </c>
      <c r="E3524" s="600" t="s">
        <v>5</v>
      </c>
      <c r="F3524" s="601" t="s">
        <v>2571</v>
      </c>
      <c r="H3524" s="600" t="s">
        <v>5</v>
      </c>
      <c r="L3524" s="598"/>
      <c r="M3524" s="602"/>
      <c r="N3524" s="603"/>
      <c r="O3524" s="603"/>
      <c r="P3524" s="603"/>
      <c r="Q3524" s="603"/>
      <c r="R3524" s="603"/>
      <c r="S3524" s="603"/>
      <c r="T3524" s="604"/>
      <c r="AT3524" s="600" t="s">
        <v>205</v>
      </c>
      <c r="AU3524" s="600" t="s">
        <v>89</v>
      </c>
      <c r="AV3524" s="599" t="s">
        <v>11</v>
      </c>
      <c r="AW3524" s="599" t="s">
        <v>43</v>
      </c>
      <c r="AX3524" s="599" t="s">
        <v>82</v>
      </c>
      <c r="AY3524" s="600" t="s">
        <v>197</v>
      </c>
    </row>
    <row r="3525" spans="2:65" s="599" customFormat="1">
      <c r="B3525" s="598"/>
      <c r="D3525" s="594" t="s">
        <v>205</v>
      </c>
      <c r="E3525" s="600" t="s">
        <v>5</v>
      </c>
      <c r="F3525" s="601" t="s">
        <v>4388</v>
      </c>
      <c r="H3525" s="600" t="s">
        <v>5</v>
      </c>
      <c r="L3525" s="598"/>
      <c r="M3525" s="602"/>
      <c r="N3525" s="603"/>
      <c r="O3525" s="603"/>
      <c r="P3525" s="603"/>
      <c r="Q3525" s="603"/>
      <c r="R3525" s="603"/>
      <c r="S3525" s="603"/>
      <c r="T3525" s="604"/>
      <c r="AT3525" s="600" t="s">
        <v>205</v>
      </c>
      <c r="AU3525" s="600" t="s">
        <v>89</v>
      </c>
      <c r="AV3525" s="599" t="s">
        <v>11</v>
      </c>
      <c r="AW3525" s="599" t="s">
        <v>43</v>
      </c>
      <c r="AX3525" s="599" t="s">
        <v>82</v>
      </c>
      <c r="AY3525" s="600" t="s">
        <v>197</v>
      </c>
    </row>
    <row r="3526" spans="2:65" s="606" customFormat="1">
      <c r="B3526" s="605"/>
      <c r="D3526" s="594" t="s">
        <v>205</v>
      </c>
      <c r="E3526" s="607" t="s">
        <v>5</v>
      </c>
      <c r="F3526" s="608" t="s">
        <v>4389</v>
      </c>
      <c r="H3526" s="609">
        <v>28.74</v>
      </c>
      <c r="L3526" s="605"/>
      <c r="M3526" s="610"/>
      <c r="N3526" s="611"/>
      <c r="O3526" s="611"/>
      <c r="P3526" s="611"/>
      <c r="Q3526" s="611"/>
      <c r="R3526" s="611"/>
      <c r="S3526" s="611"/>
      <c r="T3526" s="612"/>
      <c r="AT3526" s="607" t="s">
        <v>205</v>
      </c>
      <c r="AU3526" s="607" t="s">
        <v>89</v>
      </c>
      <c r="AV3526" s="606" t="s">
        <v>89</v>
      </c>
      <c r="AW3526" s="606" t="s">
        <v>43</v>
      </c>
      <c r="AX3526" s="606" t="s">
        <v>82</v>
      </c>
      <c r="AY3526" s="607" t="s">
        <v>197</v>
      </c>
    </row>
    <row r="3527" spans="2:65" s="622" customFormat="1">
      <c r="B3527" s="621"/>
      <c r="D3527" s="594" t="s">
        <v>205</v>
      </c>
      <c r="E3527" s="623" t="s">
        <v>5</v>
      </c>
      <c r="F3527" s="624" t="s">
        <v>2573</v>
      </c>
      <c r="H3527" s="625">
        <v>28.74</v>
      </c>
      <c r="L3527" s="621"/>
      <c r="M3527" s="626"/>
      <c r="N3527" s="627"/>
      <c r="O3527" s="627"/>
      <c r="P3527" s="627"/>
      <c r="Q3527" s="627"/>
      <c r="R3527" s="627"/>
      <c r="S3527" s="627"/>
      <c r="T3527" s="628"/>
      <c r="AT3527" s="623" t="s">
        <v>205</v>
      </c>
      <c r="AU3527" s="623" t="s">
        <v>89</v>
      </c>
      <c r="AV3527" s="622" t="s">
        <v>114</v>
      </c>
      <c r="AW3527" s="622" t="s">
        <v>43</v>
      </c>
      <c r="AX3527" s="622" t="s">
        <v>82</v>
      </c>
      <c r="AY3527" s="623" t="s">
        <v>197</v>
      </c>
    </row>
    <row r="3528" spans="2:65" s="614" customFormat="1">
      <c r="B3528" s="613"/>
      <c r="D3528" s="594" t="s">
        <v>205</v>
      </c>
      <c r="E3528" s="615" t="s">
        <v>5</v>
      </c>
      <c r="F3528" s="616" t="s">
        <v>210</v>
      </c>
      <c r="H3528" s="617">
        <v>28.74</v>
      </c>
      <c r="L3528" s="613"/>
      <c r="M3528" s="618"/>
      <c r="N3528" s="619"/>
      <c r="O3528" s="619"/>
      <c r="P3528" s="619"/>
      <c r="Q3528" s="619"/>
      <c r="R3528" s="619"/>
      <c r="S3528" s="619"/>
      <c r="T3528" s="620"/>
      <c r="AT3528" s="615" t="s">
        <v>205</v>
      </c>
      <c r="AU3528" s="615" t="s">
        <v>89</v>
      </c>
      <c r="AV3528" s="614" t="s">
        <v>129</v>
      </c>
      <c r="AW3528" s="614" t="s">
        <v>43</v>
      </c>
      <c r="AX3528" s="614" t="s">
        <v>11</v>
      </c>
      <c r="AY3528" s="615" t="s">
        <v>197</v>
      </c>
    </row>
    <row r="3529" spans="2:65" s="492" customFormat="1" ht="16.5" customHeight="1">
      <c r="B3529" s="493"/>
      <c r="C3529" s="629" t="s">
        <v>4390</v>
      </c>
      <c r="D3529" s="629" t="s">
        <v>1907</v>
      </c>
      <c r="E3529" s="630" t="s">
        <v>4391</v>
      </c>
      <c r="F3529" s="631" t="s">
        <v>4392</v>
      </c>
      <c r="G3529" s="632" t="s">
        <v>271</v>
      </c>
      <c r="H3529" s="633">
        <v>0.58899999999999997</v>
      </c>
      <c r="I3529" s="11"/>
      <c r="J3529" s="634">
        <f>ROUND(I3529*H3529,0)</f>
        <v>0</v>
      </c>
      <c r="K3529" s="631" t="s">
        <v>203</v>
      </c>
      <c r="L3529" s="635"/>
      <c r="M3529" s="636" t="s">
        <v>5</v>
      </c>
      <c r="N3529" s="637" t="s">
        <v>53</v>
      </c>
      <c r="O3529" s="494"/>
      <c r="P3529" s="580">
        <f>O3529*H3529</f>
        <v>0</v>
      </c>
      <c r="Q3529" s="580">
        <v>1</v>
      </c>
      <c r="R3529" s="580">
        <f>Q3529*H3529</f>
        <v>0.58899999999999997</v>
      </c>
      <c r="S3529" s="580">
        <v>0</v>
      </c>
      <c r="T3529" s="581">
        <f>S3529*H3529</f>
        <v>0</v>
      </c>
      <c r="AR3529" s="482" t="s">
        <v>779</v>
      </c>
      <c r="AT3529" s="482" t="s">
        <v>1907</v>
      </c>
      <c r="AU3529" s="482" t="s">
        <v>89</v>
      </c>
      <c r="AY3529" s="482" t="s">
        <v>197</v>
      </c>
      <c r="BE3529" s="582">
        <f>IF(N3529="základní",J3529,0)</f>
        <v>0</v>
      </c>
      <c r="BF3529" s="582">
        <f>IF(N3529="snížená",J3529,0)</f>
        <v>0</v>
      </c>
      <c r="BG3529" s="582">
        <f>IF(N3529="zákl. přenesená",J3529,0)</f>
        <v>0</v>
      </c>
      <c r="BH3529" s="582">
        <f>IF(N3529="sníž. přenesená",J3529,0)</f>
        <v>0</v>
      </c>
      <c r="BI3529" s="582">
        <f>IF(N3529="nulová",J3529,0)</f>
        <v>0</v>
      </c>
      <c r="BJ3529" s="482" t="s">
        <v>11</v>
      </c>
      <c r="BK3529" s="582">
        <f>ROUND(I3529*H3529,0)</f>
        <v>0</v>
      </c>
      <c r="BL3529" s="482" t="s">
        <v>374</v>
      </c>
      <c r="BM3529" s="482" t="s">
        <v>4393</v>
      </c>
    </row>
    <row r="3530" spans="2:65" s="492" customFormat="1" ht="27">
      <c r="B3530" s="493"/>
      <c r="D3530" s="594" t="s">
        <v>2337</v>
      </c>
      <c r="F3530" s="595" t="s">
        <v>4394</v>
      </c>
      <c r="L3530" s="493"/>
      <c r="M3530" s="596"/>
      <c r="N3530" s="494"/>
      <c r="O3530" s="494"/>
      <c r="P3530" s="494"/>
      <c r="Q3530" s="494"/>
      <c r="R3530" s="494"/>
      <c r="S3530" s="494"/>
      <c r="T3530" s="597"/>
      <c r="AT3530" s="482" t="s">
        <v>2337</v>
      </c>
      <c r="AU3530" s="482" t="s">
        <v>89</v>
      </c>
    </row>
    <row r="3531" spans="2:65" s="606" customFormat="1">
      <c r="B3531" s="605"/>
      <c r="D3531" s="594" t="s">
        <v>205</v>
      </c>
      <c r="E3531" s="607" t="s">
        <v>5</v>
      </c>
      <c r="F3531" s="608" t="s">
        <v>4395</v>
      </c>
      <c r="H3531" s="609">
        <v>0.54</v>
      </c>
      <c r="L3531" s="605"/>
      <c r="M3531" s="610"/>
      <c r="N3531" s="611"/>
      <c r="O3531" s="611"/>
      <c r="P3531" s="611"/>
      <c r="Q3531" s="611"/>
      <c r="R3531" s="611"/>
      <c r="S3531" s="611"/>
      <c r="T3531" s="612"/>
      <c r="AT3531" s="607" t="s">
        <v>205</v>
      </c>
      <c r="AU3531" s="607" t="s">
        <v>89</v>
      </c>
      <c r="AV3531" s="606" t="s">
        <v>89</v>
      </c>
      <c r="AW3531" s="606" t="s">
        <v>43</v>
      </c>
      <c r="AX3531" s="606" t="s">
        <v>11</v>
      </c>
      <c r="AY3531" s="607" t="s">
        <v>197</v>
      </c>
    </row>
    <row r="3532" spans="2:65" s="606" customFormat="1">
      <c r="B3532" s="605"/>
      <c r="D3532" s="594" t="s">
        <v>205</v>
      </c>
      <c r="F3532" s="608" t="s">
        <v>4396</v>
      </c>
      <c r="H3532" s="609">
        <v>0.58899999999999997</v>
      </c>
      <c r="L3532" s="605"/>
      <c r="M3532" s="610"/>
      <c r="N3532" s="611"/>
      <c r="O3532" s="611"/>
      <c r="P3532" s="611"/>
      <c r="Q3532" s="611"/>
      <c r="R3532" s="611"/>
      <c r="S3532" s="611"/>
      <c r="T3532" s="612"/>
      <c r="AT3532" s="607" t="s">
        <v>205</v>
      </c>
      <c r="AU3532" s="607" t="s">
        <v>89</v>
      </c>
      <c r="AV3532" s="606" t="s">
        <v>89</v>
      </c>
      <c r="AW3532" s="606" t="s">
        <v>6</v>
      </c>
      <c r="AX3532" s="606" t="s">
        <v>11</v>
      </c>
      <c r="AY3532" s="607" t="s">
        <v>197</v>
      </c>
    </row>
    <row r="3533" spans="2:65" s="492" customFormat="1" ht="16.5" customHeight="1">
      <c r="B3533" s="493"/>
      <c r="C3533" s="572" t="s">
        <v>4397</v>
      </c>
      <c r="D3533" s="572" t="s">
        <v>199</v>
      </c>
      <c r="E3533" s="573" t="s">
        <v>4398</v>
      </c>
      <c r="F3533" s="574" t="s">
        <v>4399</v>
      </c>
      <c r="G3533" s="575" t="s">
        <v>876</v>
      </c>
      <c r="H3533" s="576">
        <v>18.149999999999999</v>
      </c>
      <c r="I3533" s="7"/>
      <c r="J3533" s="577">
        <f>ROUND(I3533*H3533,0)</f>
        <v>0</v>
      </c>
      <c r="K3533" s="574" t="s">
        <v>203</v>
      </c>
      <c r="L3533" s="493"/>
      <c r="M3533" s="578" t="s">
        <v>5</v>
      </c>
      <c r="N3533" s="579" t="s">
        <v>53</v>
      </c>
      <c r="O3533" s="494"/>
      <c r="P3533" s="580">
        <f>O3533*H3533</f>
        <v>0</v>
      </c>
      <c r="Q3533" s="580">
        <v>8.0000000000000007E-5</v>
      </c>
      <c r="R3533" s="580">
        <f>Q3533*H3533</f>
        <v>1.4519999999999999E-3</v>
      </c>
      <c r="S3533" s="580">
        <v>0</v>
      </c>
      <c r="T3533" s="581">
        <f>S3533*H3533</f>
        <v>0</v>
      </c>
      <c r="AR3533" s="482" t="s">
        <v>374</v>
      </c>
      <c r="AT3533" s="482" t="s">
        <v>199</v>
      </c>
      <c r="AU3533" s="482" t="s">
        <v>89</v>
      </c>
      <c r="AY3533" s="482" t="s">
        <v>197</v>
      </c>
      <c r="BE3533" s="582">
        <f>IF(N3533="základní",J3533,0)</f>
        <v>0</v>
      </c>
      <c r="BF3533" s="582">
        <f>IF(N3533="snížená",J3533,0)</f>
        <v>0</v>
      </c>
      <c r="BG3533" s="582">
        <f>IF(N3533="zákl. přenesená",J3533,0)</f>
        <v>0</v>
      </c>
      <c r="BH3533" s="582">
        <f>IF(N3533="sníž. přenesená",J3533,0)</f>
        <v>0</v>
      </c>
      <c r="BI3533" s="582">
        <f>IF(N3533="nulová",J3533,0)</f>
        <v>0</v>
      </c>
      <c r="BJ3533" s="482" t="s">
        <v>11</v>
      </c>
      <c r="BK3533" s="582">
        <f>ROUND(I3533*H3533,0)</f>
        <v>0</v>
      </c>
      <c r="BL3533" s="482" t="s">
        <v>374</v>
      </c>
      <c r="BM3533" s="482" t="s">
        <v>4400</v>
      </c>
    </row>
    <row r="3534" spans="2:65" s="599" customFormat="1">
      <c r="B3534" s="598"/>
      <c r="D3534" s="594" t="s">
        <v>205</v>
      </c>
      <c r="E3534" s="600" t="s">
        <v>5</v>
      </c>
      <c r="F3534" s="601" t="s">
        <v>4401</v>
      </c>
      <c r="H3534" s="600" t="s">
        <v>5</v>
      </c>
      <c r="L3534" s="598"/>
      <c r="M3534" s="602"/>
      <c r="N3534" s="603"/>
      <c r="O3534" s="603"/>
      <c r="P3534" s="603"/>
      <c r="Q3534" s="603"/>
      <c r="R3534" s="603"/>
      <c r="S3534" s="603"/>
      <c r="T3534" s="604"/>
      <c r="AT3534" s="600" t="s">
        <v>205</v>
      </c>
      <c r="AU3534" s="600" t="s">
        <v>89</v>
      </c>
      <c r="AV3534" s="599" t="s">
        <v>11</v>
      </c>
      <c r="AW3534" s="599" t="s">
        <v>43</v>
      </c>
      <c r="AX3534" s="599" t="s">
        <v>82</v>
      </c>
      <c r="AY3534" s="600" t="s">
        <v>197</v>
      </c>
    </row>
    <row r="3535" spans="2:65" s="606" customFormat="1">
      <c r="B3535" s="605"/>
      <c r="D3535" s="594" t="s">
        <v>205</v>
      </c>
      <c r="E3535" s="607" t="s">
        <v>5</v>
      </c>
      <c r="F3535" s="608" t="s">
        <v>4402</v>
      </c>
      <c r="H3535" s="609">
        <v>18.149999999999999</v>
      </c>
      <c r="L3535" s="605"/>
      <c r="M3535" s="610"/>
      <c r="N3535" s="611"/>
      <c r="O3535" s="611"/>
      <c r="P3535" s="611"/>
      <c r="Q3535" s="611"/>
      <c r="R3535" s="611"/>
      <c r="S3535" s="611"/>
      <c r="T3535" s="612"/>
      <c r="AT3535" s="607" t="s">
        <v>205</v>
      </c>
      <c r="AU3535" s="607" t="s">
        <v>89</v>
      </c>
      <c r="AV3535" s="606" t="s">
        <v>89</v>
      </c>
      <c r="AW3535" s="606" t="s">
        <v>43</v>
      </c>
      <c r="AX3535" s="606" t="s">
        <v>82</v>
      </c>
      <c r="AY3535" s="607" t="s">
        <v>197</v>
      </c>
    </row>
    <row r="3536" spans="2:65" s="614" customFormat="1">
      <c r="B3536" s="613"/>
      <c r="D3536" s="594" t="s">
        <v>205</v>
      </c>
      <c r="E3536" s="615" t="s">
        <v>5</v>
      </c>
      <c r="F3536" s="616" t="s">
        <v>210</v>
      </c>
      <c r="H3536" s="617">
        <v>18.149999999999999</v>
      </c>
      <c r="L3536" s="613"/>
      <c r="M3536" s="618"/>
      <c r="N3536" s="619"/>
      <c r="O3536" s="619"/>
      <c r="P3536" s="619"/>
      <c r="Q3536" s="619"/>
      <c r="R3536" s="619"/>
      <c r="S3536" s="619"/>
      <c r="T3536" s="620"/>
      <c r="AT3536" s="615" t="s">
        <v>205</v>
      </c>
      <c r="AU3536" s="615" t="s">
        <v>89</v>
      </c>
      <c r="AV3536" s="614" t="s">
        <v>129</v>
      </c>
      <c r="AW3536" s="614" t="s">
        <v>43</v>
      </c>
      <c r="AX3536" s="614" t="s">
        <v>11</v>
      </c>
      <c r="AY3536" s="615" t="s">
        <v>197</v>
      </c>
    </row>
    <row r="3537" spans="2:65" s="492" customFormat="1" ht="25.5" customHeight="1">
      <c r="B3537" s="493"/>
      <c r="C3537" s="629" t="s">
        <v>4403</v>
      </c>
      <c r="D3537" s="629" t="s">
        <v>1907</v>
      </c>
      <c r="E3537" s="630" t="s">
        <v>4404</v>
      </c>
      <c r="F3537" s="631" t="s">
        <v>4405</v>
      </c>
      <c r="G3537" s="632" t="s">
        <v>202</v>
      </c>
      <c r="H3537" s="633">
        <v>1</v>
      </c>
      <c r="I3537" s="11"/>
      <c r="J3537" s="634">
        <f>ROUND(I3537*H3537,0)</f>
        <v>0</v>
      </c>
      <c r="K3537" s="631" t="s">
        <v>5</v>
      </c>
      <c r="L3537" s="635"/>
      <c r="M3537" s="636" t="s">
        <v>5</v>
      </c>
      <c r="N3537" s="637" t="s">
        <v>53</v>
      </c>
      <c r="O3537" s="494"/>
      <c r="P3537" s="580">
        <f>O3537*H3537</f>
        <v>0</v>
      </c>
      <c r="Q3537" s="580">
        <v>0.43619999999999998</v>
      </c>
      <c r="R3537" s="580">
        <f>Q3537*H3537</f>
        <v>0.43619999999999998</v>
      </c>
      <c r="S3537" s="580">
        <v>0</v>
      </c>
      <c r="T3537" s="581">
        <f>S3537*H3537</f>
        <v>0</v>
      </c>
      <c r="AR3537" s="482" t="s">
        <v>779</v>
      </c>
      <c r="AT3537" s="482" t="s">
        <v>1907</v>
      </c>
      <c r="AU3537" s="482" t="s">
        <v>89</v>
      </c>
      <c r="AY3537" s="482" t="s">
        <v>197</v>
      </c>
      <c r="BE3537" s="582">
        <f>IF(N3537="základní",J3537,0)</f>
        <v>0</v>
      </c>
      <c r="BF3537" s="582">
        <f>IF(N3537="snížená",J3537,0)</f>
        <v>0</v>
      </c>
      <c r="BG3537" s="582">
        <f>IF(N3537="zákl. přenesená",J3537,0)</f>
        <v>0</v>
      </c>
      <c r="BH3537" s="582">
        <f>IF(N3537="sníž. přenesená",J3537,0)</f>
        <v>0</v>
      </c>
      <c r="BI3537" s="582">
        <f>IF(N3537="nulová",J3537,0)</f>
        <v>0</v>
      </c>
      <c r="BJ3537" s="482" t="s">
        <v>11</v>
      </c>
      <c r="BK3537" s="582">
        <f>ROUND(I3537*H3537,0)</f>
        <v>0</v>
      </c>
      <c r="BL3537" s="482" t="s">
        <v>374</v>
      </c>
      <c r="BM3537" s="482" t="s">
        <v>4406</v>
      </c>
    </row>
    <row r="3538" spans="2:65" s="492" customFormat="1" ht="16.5" customHeight="1">
      <c r="B3538" s="493"/>
      <c r="C3538" s="572" t="s">
        <v>4407</v>
      </c>
      <c r="D3538" s="572" t="s">
        <v>199</v>
      </c>
      <c r="E3538" s="573" t="s">
        <v>4408</v>
      </c>
      <c r="F3538" s="574" t="s">
        <v>4409</v>
      </c>
      <c r="G3538" s="575" t="s">
        <v>202</v>
      </c>
      <c r="H3538" s="576">
        <v>8</v>
      </c>
      <c r="I3538" s="7"/>
      <c r="J3538" s="577">
        <f>ROUND(I3538*H3538,0)</f>
        <v>0</v>
      </c>
      <c r="K3538" s="574" t="s">
        <v>203</v>
      </c>
      <c r="L3538" s="493"/>
      <c r="M3538" s="578" t="s">
        <v>5</v>
      </c>
      <c r="N3538" s="579" t="s">
        <v>53</v>
      </c>
      <c r="O3538" s="494"/>
      <c r="P3538" s="580">
        <f>O3538*H3538</f>
        <v>0</v>
      </c>
      <c r="Q3538" s="580">
        <v>0</v>
      </c>
      <c r="R3538" s="580">
        <f>Q3538*H3538</f>
        <v>0</v>
      </c>
      <c r="S3538" s="580">
        <v>0</v>
      </c>
      <c r="T3538" s="581">
        <f>S3538*H3538</f>
        <v>0</v>
      </c>
      <c r="AR3538" s="482" t="s">
        <v>374</v>
      </c>
      <c r="AT3538" s="482" t="s">
        <v>199</v>
      </c>
      <c r="AU3538" s="482" t="s">
        <v>89</v>
      </c>
      <c r="AY3538" s="482" t="s">
        <v>197</v>
      </c>
      <c r="BE3538" s="582">
        <f>IF(N3538="základní",J3538,0)</f>
        <v>0</v>
      </c>
      <c r="BF3538" s="582">
        <f>IF(N3538="snížená",J3538,0)</f>
        <v>0</v>
      </c>
      <c r="BG3538" s="582">
        <f>IF(N3538="zákl. přenesená",J3538,0)</f>
        <v>0</v>
      </c>
      <c r="BH3538" s="582">
        <f>IF(N3538="sníž. přenesená",J3538,0)</f>
        <v>0</v>
      </c>
      <c r="BI3538" s="582">
        <f>IF(N3538="nulová",J3538,0)</f>
        <v>0</v>
      </c>
      <c r="BJ3538" s="482" t="s">
        <v>11</v>
      </c>
      <c r="BK3538" s="582">
        <f>ROUND(I3538*H3538,0)</f>
        <v>0</v>
      </c>
      <c r="BL3538" s="482" t="s">
        <v>374</v>
      </c>
      <c r="BM3538" s="482" t="s">
        <v>4410</v>
      </c>
    </row>
    <row r="3539" spans="2:65" s="599" customFormat="1">
      <c r="B3539" s="598"/>
      <c r="D3539" s="594" t="s">
        <v>205</v>
      </c>
      <c r="E3539" s="600" t="s">
        <v>5</v>
      </c>
      <c r="F3539" s="601" t="s">
        <v>2103</v>
      </c>
      <c r="H3539" s="600" t="s">
        <v>5</v>
      </c>
      <c r="L3539" s="598"/>
      <c r="M3539" s="602"/>
      <c r="N3539" s="603"/>
      <c r="O3539" s="603"/>
      <c r="P3539" s="603"/>
      <c r="Q3539" s="603"/>
      <c r="R3539" s="603"/>
      <c r="S3539" s="603"/>
      <c r="T3539" s="604"/>
      <c r="AT3539" s="600" t="s">
        <v>205</v>
      </c>
      <c r="AU3539" s="600" t="s">
        <v>89</v>
      </c>
      <c r="AV3539" s="599" t="s">
        <v>11</v>
      </c>
      <c r="AW3539" s="599" t="s">
        <v>43</v>
      </c>
      <c r="AX3539" s="599" t="s">
        <v>82</v>
      </c>
      <c r="AY3539" s="600" t="s">
        <v>197</v>
      </c>
    </row>
    <row r="3540" spans="2:65" s="599" customFormat="1">
      <c r="B3540" s="598"/>
      <c r="D3540" s="594" t="s">
        <v>205</v>
      </c>
      <c r="E3540" s="600" t="s">
        <v>5</v>
      </c>
      <c r="F3540" s="601" t="s">
        <v>2126</v>
      </c>
      <c r="H3540" s="600" t="s">
        <v>5</v>
      </c>
      <c r="L3540" s="598"/>
      <c r="M3540" s="602"/>
      <c r="N3540" s="603"/>
      <c r="O3540" s="603"/>
      <c r="P3540" s="603"/>
      <c r="Q3540" s="603"/>
      <c r="R3540" s="603"/>
      <c r="S3540" s="603"/>
      <c r="T3540" s="604"/>
      <c r="AT3540" s="600" t="s">
        <v>205</v>
      </c>
      <c r="AU3540" s="600" t="s">
        <v>89</v>
      </c>
      <c r="AV3540" s="599" t="s">
        <v>11</v>
      </c>
      <c r="AW3540" s="599" t="s">
        <v>43</v>
      </c>
      <c r="AX3540" s="599" t="s">
        <v>82</v>
      </c>
      <c r="AY3540" s="600" t="s">
        <v>197</v>
      </c>
    </row>
    <row r="3541" spans="2:65" s="606" customFormat="1">
      <c r="B3541" s="605"/>
      <c r="D3541" s="594" t="s">
        <v>205</v>
      </c>
      <c r="E3541" s="607" t="s">
        <v>5</v>
      </c>
      <c r="F3541" s="608" t="s">
        <v>4411</v>
      </c>
      <c r="H3541" s="609">
        <v>8</v>
      </c>
      <c r="L3541" s="605"/>
      <c r="M3541" s="610"/>
      <c r="N3541" s="611"/>
      <c r="O3541" s="611"/>
      <c r="P3541" s="611"/>
      <c r="Q3541" s="611"/>
      <c r="R3541" s="611"/>
      <c r="S3541" s="611"/>
      <c r="T3541" s="612"/>
      <c r="AT3541" s="607" t="s">
        <v>205</v>
      </c>
      <c r="AU3541" s="607" t="s">
        <v>89</v>
      </c>
      <c r="AV3541" s="606" t="s">
        <v>89</v>
      </c>
      <c r="AW3541" s="606" t="s">
        <v>43</v>
      </c>
      <c r="AX3541" s="606" t="s">
        <v>82</v>
      </c>
      <c r="AY3541" s="607" t="s">
        <v>197</v>
      </c>
    </row>
    <row r="3542" spans="2:65" s="622" customFormat="1">
      <c r="B3542" s="621"/>
      <c r="D3542" s="594" t="s">
        <v>205</v>
      </c>
      <c r="E3542" s="623" t="s">
        <v>5</v>
      </c>
      <c r="F3542" s="624" t="s">
        <v>2129</v>
      </c>
      <c r="H3542" s="625">
        <v>8</v>
      </c>
      <c r="L3542" s="621"/>
      <c r="M3542" s="626"/>
      <c r="N3542" s="627"/>
      <c r="O3542" s="627"/>
      <c r="P3542" s="627"/>
      <c r="Q3542" s="627"/>
      <c r="R3542" s="627"/>
      <c r="S3542" s="627"/>
      <c r="T3542" s="628"/>
      <c r="AT3542" s="623" t="s">
        <v>205</v>
      </c>
      <c r="AU3542" s="623" t="s">
        <v>89</v>
      </c>
      <c r="AV3542" s="622" t="s">
        <v>114</v>
      </c>
      <c r="AW3542" s="622" t="s">
        <v>43</v>
      </c>
      <c r="AX3542" s="622" t="s">
        <v>82</v>
      </c>
      <c r="AY3542" s="623" t="s">
        <v>197</v>
      </c>
    </row>
    <row r="3543" spans="2:65" s="614" customFormat="1">
      <c r="B3543" s="613"/>
      <c r="D3543" s="594" t="s">
        <v>205</v>
      </c>
      <c r="E3543" s="615" t="s">
        <v>5</v>
      </c>
      <c r="F3543" s="616" t="s">
        <v>210</v>
      </c>
      <c r="H3543" s="617">
        <v>8</v>
      </c>
      <c r="L3543" s="613"/>
      <c r="M3543" s="618"/>
      <c r="N3543" s="619"/>
      <c r="O3543" s="619"/>
      <c r="P3543" s="619"/>
      <c r="Q3543" s="619"/>
      <c r="R3543" s="619"/>
      <c r="S3543" s="619"/>
      <c r="T3543" s="620"/>
      <c r="AT3543" s="615" t="s">
        <v>205</v>
      </c>
      <c r="AU3543" s="615" t="s">
        <v>89</v>
      </c>
      <c r="AV3543" s="614" t="s">
        <v>129</v>
      </c>
      <c r="AW3543" s="614" t="s">
        <v>43</v>
      </c>
      <c r="AX3543" s="614" t="s">
        <v>11</v>
      </c>
      <c r="AY3543" s="615" t="s">
        <v>197</v>
      </c>
    </row>
    <row r="3544" spans="2:65" s="492" customFormat="1" ht="25.5" customHeight="1">
      <c r="B3544" s="493"/>
      <c r="C3544" s="629" t="s">
        <v>4412</v>
      </c>
      <c r="D3544" s="629" t="s">
        <v>1907</v>
      </c>
      <c r="E3544" s="630" t="s">
        <v>4413</v>
      </c>
      <c r="F3544" s="631" t="s">
        <v>4414</v>
      </c>
      <c r="G3544" s="632" t="s">
        <v>202</v>
      </c>
      <c r="H3544" s="633">
        <v>8</v>
      </c>
      <c r="I3544" s="11"/>
      <c r="J3544" s="634">
        <f>ROUND(I3544*H3544,0)</f>
        <v>0</v>
      </c>
      <c r="K3544" s="631" t="s">
        <v>203</v>
      </c>
      <c r="L3544" s="635"/>
      <c r="M3544" s="636" t="s">
        <v>5</v>
      </c>
      <c r="N3544" s="637" t="s">
        <v>53</v>
      </c>
      <c r="O3544" s="494"/>
      <c r="P3544" s="580">
        <f>O3544*H3544</f>
        <v>0</v>
      </c>
      <c r="Q3544" s="580">
        <v>1.11E-2</v>
      </c>
      <c r="R3544" s="580">
        <f>Q3544*H3544</f>
        <v>8.8800000000000004E-2</v>
      </c>
      <c r="S3544" s="580">
        <v>0</v>
      </c>
      <c r="T3544" s="581">
        <f>S3544*H3544</f>
        <v>0</v>
      </c>
      <c r="AR3544" s="482" t="s">
        <v>779</v>
      </c>
      <c r="AT3544" s="482" t="s">
        <v>1907</v>
      </c>
      <c r="AU3544" s="482" t="s">
        <v>89</v>
      </c>
      <c r="AY3544" s="482" t="s">
        <v>197</v>
      </c>
      <c r="BE3544" s="582">
        <f>IF(N3544="základní",J3544,0)</f>
        <v>0</v>
      </c>
      <c r="BF3544" s="582">
        <f>IF(N3544="snížená",J3544,0)</f>
        <v>0</v>
      </c>
      <c r="BG3544" s="582">
        <f>IF(N3544="zákl. přenesená",J3544,0)</f>
        <v>0</v>
      </c>
      <c r="BH3544" s="582">
        <f>IF(N3544="sníž. přenesená",J3544,0)</f>
        <v>0</v>
      </c>
      <c r="BI3544" s="582">
        <f>IF(N3544="nulová",J3544,0)</f>
        <v>0</v>
      </c>
      <c r="BJ3544" s="482" t="s">
        <v>11</v>
      </c>
      <c r="BK3544" s="582">
        <f>ROUND(I3544*H3544,0)</f>
        <v>0</v>
      </c>
      <c r="BL3544" s="482" t="s">
        <v>374</v>
      </c>
      <c r="BM3544" s="482" t="s">
        <v>4415</v>
      </c>
    </row>
    <row r="3545" spans="2:65" s="492" customFormat="1" ht="25.5" customHeight="1">
      <c r="B3545" s="493"/>
      <c r="C3545" s="572" t="s">
        <v>4416</v>
      </c>
      <c r="D3545" s="572" t="s">
        <v>199</v>
      </c>
      <c r="E3545" s="573" t="s">
        <v>4417</v>
      </c>
      <c r="F3545" s="574" t="s">
        <v>4418</v>
      </c>
      <c r="G3545" s="575" t="s">
        <v>876</v>
      </c>
      <c r="H3545" s="576">
        <v>15.680999999999999</v>
      </c>
      <c r="I3545" s="7"/>
      <c r="J3545" s="577">
        <f>ROUND(I3545*H3545,0)</f>
        <v>0</v>
      </c>
      <c r="K3545" s="574" t="s">
        <v>203</v>
      </c>
      <c r="L3545" s="493"/>
      <c r="M3545" s="578" t="s">
        <v>5</v>
      </c>
      <c r="N3545" s="579" t="s">
        <v>53</v>
      </c>
      <c r="O3545" s="494"/>
      <c r="P3545" s="580">
        <f>O3545*H3545</f>
        <v>0</v>
      </c>
      <c r="Q3545" s="580">
        <v>1.1E-4</v>
      </c>
      <c r="R3545" s="580">
        <f>Q3545*H3545</f>
        <v>1.7249100000000001E-3</v>
      </c>
      <c r="S3545" s="580">
        <v>0</v>
      </c>
      <c r="T3545" s="581">
        <f>S3545*H3545</f>
        <v>0</v>
      </c>
      <c r="AR3545" s="482" t="s">
        <v>374</v>
      </c>
      <c r="AT3545" s="482" t="s">
        <v>199</v>
      </c>
      <c r="AU3545" s="482" t="s">
        <v>89</v>
      </c>
      <c r="AY3545" s="482" t="s">
        <v>197</v>
      </c>
      <c r="BE3545" s="582">
        <f>IF(N3545="základní",J3545,0)</f>
        <v>0</v>
      </c>
      <c r="BF3545" s="582">
        <f>IF(N3545="snížená",J3545,0)</f>
        <v>0</v>
      </c>
      <c r="BG3545" s="582">
        <f>IF(N3545="zákl. přenesená",J3545,0)</f>
        <v>0</v>
      </c>
      <c r="BH3545" s="582">
        <f>IF(N3545="sníž. přenesená",J3545,0)</f>
        <v>0</v>
      </c>
      <c r="BI3545" s="582">
        <f>IF(N3545="nulová",J3545,0)</f>
        <v>0</v>
      </c>
      <c r="BJ3545" s="482" t="s">
        <v>11</v>
      </c>
      <c r="BK3545" s="582">
        <f>ROUND(I3545*H3545,0)</f>
        <v>0</v>
      </c>
      <c r="BL3545" s="482" t="s">
        <v>374</v>
      </c>
      <c r="BM3545" s="482" t="s">
        <v>4419</v>
      </c>
    </row>
    <row r="3546" spans="2:65" s="599" customFormat="1">
      <c r="B3546" s="598"/>
      <c r="D3546" s="594" t="s">
        <v>205</v>
      </c>
      <c r="E3546" s="600" t="s">
        <v>5</v>
      </c>
      <c r="F3546" s="601" t="s">
        <v>2103</v>
      </c>
      <c r="H3546" s="600" t="s">
        <v>5</v>
      </c>
      <c r="L3546" s="598"/>
      <c r="M3546" s="602"/>
      <c r="N3546" s="603"/>
      <c r="O3546" s="603"/>
      <c r="P3546" s="603"/>
      <c r="Q3546" s="603"/>
      <c r="R3546" s="603"/>
      <c r="S3546" s="603"/>
      <c r="T3546" s="604"/>
      <c r="AT3546" s="600" t="s">
        <v>205</v>
      </c>
      <c r="AU3546" s="600" t="s">
        <v>89</v>
      </c>
      <c r="AV3546" s="599" t="s">
        <v>11</v>
      </c>
      <c r="AW3546" s="599" t="s">
        <v>43</v>
      </c>
      <c r="AX3546" s="599" t="s">
        <v>82</v>
      </c>
      <c r="AY3546" s="600" t="s">
        <v>197</v>
      </c>
    </row>
    <row r="3547" spans="2:65" s="599" customFormat="1">
      <c r="B3547" s="598"/>
      <c r="D3547" s="594" t="s">
        <v>205</v>
      </c>
      <c r="E3547" s="600" t="s">
        <v>5</v>
      </c>
      <c r="F3547" s="601" t="s">
        <v>4420</v>
      </c>
      <c r="H3547" s="600" t="s">
        <v>5</v>
      </c>
      <c r="L3547" s="598"/>
      <c r="M3547" s="602"/>
      <c r="N3547" s="603"/>
      <c r="O3547" s="603"/>
      <c r="P3547" s="603"/>
      <c r="Q3547" s="603"/>
      <c r="R3547" s="603"/>
      <c r="S3547" s="603"/>
      <c r="T3547" s="604"/>
      <c r="AT3547" s="600" t="s">
        <v>205</v>
      </c>
      <c r="AU3547" s="600" t="s">
        <v>89</v>
      </c>
      <c r="AV3547" s="599" t="s">
        <v>11</v>
      </c>
      <c r="AW3547" s="599" t="s">
        <v>43</v>
      </c>
      <c r="AX3547" s="599" t="s">
        <v>82</v>
      </c>
      <c r="AY3547" s="600" t="s">
        <v>197</v>
      </c>
    </row>
    <row r="3548" spans="2:65" s="599" customFormat="1">
      <c r="B3548" s="598"/>
      <c r="D3548" s="594" t="s">
        <v>205</v>
      </c>
      <c r="E3548" s="600" t="s">
        <v>5</v>
      </c>
      <c r="F3548" s="601" t="s">
        <v>4421</v>
      </c>
      <c r="H3548" s="600" t="s">
        <v>5</v>
      </c>
      <c r="L3548" s="598"/>
      <c r="M3548" s="602"/>
      <c r="N3548" s="603"/>
      <c r="O3548" s="603"/>
      <c r="P3548" s="603"/>
      <c r="Q3548" s="603"/>
      <c r="R3548" s="603"/>
      <c r="S3548" s="603"/>
      <c r="T3548" s="604"/>
      <c r="AT3548" s="600" t="s">
        <v>205</v>
      </c>
      <c r="AU3548" s="600" t="s">
        <v>89</v>
      </c>
      <c r="AV3548" s="599" t="s">
        <v>11</v>
      </c>
      <c r="AW3548" s="599" t="s">
        <v>43</v>
      </c>
      <c r="AX3548" s="599" t="s">
        <v>82</v>
      </c>
      <c r="AY3548" s="600" t="s">
        <v>197</v>
      </c>
    </row>
    <row r="3549" spans="2:65" s="606" customFormat="1">
      <c r="B3549" s="605"/>
      <c r="D3549" s="594" t="s">
        <v>205</v>
      </c>
      <c r="E3549" s="607" t="s">
        <v>5</v>
      </c>
      <c r="F3549" s="608" t="s">
        <v>4422</v>
      </c>
      <c r="H3549" s="609">
        <v>8.8810000000000002</v>
      </c>
      <c r="L3549" s="605"/>
      <c r="M3549" s="610"/>
      <c r="N3549" s="611"/>
      <c r="O3549" s="611"/>
      <c r="P3549" s="611"/>
      <c r="Q3549" s="611"/>
      <c r="R3549" s="611"/>
      <c r="S3549" s="611"/>
      <c r="T3549" s="612"/>
      <c r="AT3549" s="607" t="s">
        <v>205</v>
      </c>
      <c r="AU3549" s="607" t="s">
        <v>89</v>
      </c>
      <c r="AV3549" s="606" t="s">
        <v>89</v>
      </c>
      <c r="AW3549" s="606" t="s">
        <v>43</v>
      </c>
      <c r="AX3549" s="606" t="s">
        <v>82</v>
      </c>
      <c r="AY3549" s="607" t="s">
        <v>197</v>
      </c>
    </row>
    <row r="3550" spans="2:65" s="622" customFormat="1">
      <c r="B3550" s="621"/>
      <c r="D3550" s="594" t="s">
        <v>205</v>
      </c>
      <c r="E3550" s="623" t="s">
        <v>5</v>
      </c>
      <c r="F3550" s="624" t="s">
        <v>4423</v>
      </c>
      <c r="H3550" s="625">
        <v>8.8810000000000002</v>
      </c>
      <c r="L3550" s="621"/>
      <c r="M3550" s="626"/>
      <c r="N3550" s="627"/>
      <c r="O3550" s="627"/>
      <c r="P3550" s="627"/>
      <c r="Q3550" s="627"/>
      <c r="R3550" s="627"/>
      <c r="S3550" s="627"/>
      <c r="T3550" s="628"/>
      <c r="AT3550" s="623" t="s">
        <v>205</v>
      </c>
      <c r="AU3550" s="623" t="s">
        <v>89</v>
      </c>
      <c r="AV3550" s="622" t="s">
        <v>114</v>
      </c>
      <c r="AW3550" s="622" t="s">
        <v>43</v>
      </c>
      <c r="AX3550" s="622" t="s">
        <v>82</v>
      </c>
      <c r="AY3550" s="623" t="s">
        <v>197</v>
      </c>
    </row>
    <row r="3551" spans="2:65" s="599" customFormat="1">
      <c r="B3551" s="598"/>
      <c r="D3551" s="594" t="s">
        <v>205</v>
      </c>
      <c r="E3551" s="600" t="s">
        <v>5</v>
      </c>
      <c r="F3551" s="601" t="s">
        <v>4424</v>
      </c>
      <c r="H3551" s="600" t="s">
        <v>5</v>
      </c>
      <c r="L3551" s="598"/>
      <c r="M3551" s="602"/>
      <c r="N3551" s="603"/>
      <c r="O3551" s="603"/>
      <c r="P3551" s="603"/>
      <c r="Q3551" s="603"/>
      <c r="R3551" s="603"/>
      <c r="S3551" s="603"/>
      <c r="T3551" s="604"/>
      <c r="AT3551" s="600" t="s">
        <v>205</v>
      </c>
      <c r="AU3551" s="600" t="s">
        <v>89</v>
      </c>
      <c r="AV3551" s="599" t="s">
        <v>11</v>
      </c>
      <c r="AW3551" s="599" t="s">
        <v>43</v>
      </c>
      <c r="AX3551" s="599" t="s">
        <v>82</v>
      </c>
      <c r="AY3551" s="600" t="s">
        <v>197</v>
      </c>
    </row>
    <row r="3552" spans="2:65" s="599" customFormat="1">
      <c r="B3552" s="598"/>
      <c r="D3552" s="594" t="s">
        <v>205</v>
      </c>
      <c r="E3552" s="600" t="s">
        <v>5</v>
      </c>
      <c r="F3552" s="601" t="s">
        <v>2571</v>
      </c>
      <c r="H3552" s="600" t="s">
        <v>5</v>
      </c>
      <c r="L3552" s="598"/>
      <c r="M3552" s="602"/>
      <c r="N3552" s="603"/>
      <c r="O3552" s="603"/>
      <c r="P3552" s="603"/>
      <c r="Q3552" s="603"/>
      <c r="R3552" s="603"/>
      <c r="S3552" s="603"/>
      <c r="T3552" s="604"/>
      <c r="AT3552" s="600" t="s">
        <v>205</v>
      </c>
      <c r="AU3552" s="600" t="s">
        <v>89</v>
      </c>
      <c r="AV3552" s="599" t="s">
        <v>11</v>
      </c>
      <c r="AW3552" s="599" t="s">
        <v>43</v>
      </c>
      <c r="AX3552" s="599" t="s">
        <v>82</v>
      </c>
      <c r="AY3552" s="600" t="s">
        <v>197</v>
      </c>
    </row>
    <row r="3553" spans="2:65" s="606" customFormat="1">
      <c r="B3553" s="605"/>
      <c r="D3553" s="594" t="s">
        <v>205</v>
      </c>
      <c r="E3553" s="607" t="s">
        <v>5</v>
      </c>
      <c r="F3553" s="608" t="s">
        <v>4425</v>
      </c>
      <c r="H3553" s="609">
        <v>6.8</v>
      </c>
      <c r="L3553" s="605"/>
      <c r="M3553" s="610"/>
      <c r="N3553" s="611"/>
      <c r="O3553" s="611"/>
      <c r="P3553" s="611"/>
      <c r="Q3553" s="611"/>
      <c r="R3553" s="611"/>
      <c r="S3553" s="611"/>
      <c r="T3553" s="612"/>
      <c r="AT3553" s="607" t="s">
        <v>205</v>
      </c>
      <c r="AU3553" s="607" t="s">
        <v>89</v>
      </c>
      <c r="AV3553" s="606" t="s">
        <v>89</v>
      </c>
      <c r="AW3553" s="606" t="s">
        <v>43</v>
      </c>
      <c r="AX3553" s="606" t="s">
        <v>82</v>
      </c>
      <c r="AY3553" s="607" t="s">
        <v>197</v>
      </c>
    </row>
    <row r="3554" spans="2:65" s="622" customFormat="1">
      <c r="B3554" s="621"/>
      <c r="D3554" s="594" t="s">
        <v>205</v>
      </c>
      <c r="E3554" s="623" t="s">
        <v>5</v>
      </c>
      <c r="F3554" s="624" t="s">
        <v>4426</v>
      </c>
      <c r="H3554" s="625">
        <v>6.8</v>
      </c>
      <c r="L3554" s="621"/>
      <c r="M3554" s="626"/>
      <c r="N3554" s="627"/>
      <c r="O3554" s="627"/>
      <c r="P3554" s="627"/>
      <c r="Q3554" s="627"/>
      <c r="R3554" s="627"/>
      <c r="S3554" s="627"/>
      <c r="T3554" s="628"/>
      <c r="AT3554" s="623" t="s">
        <v>205</v>
      </c>
      <c r="AU3554" s="623" t="s">
        <v>89</v>
      </c>
      <c r="AV3554" s="622" t="s">
        <v>114</v>
      </c>
      <c r="AW3554" s="622" t="s">
        <v>43</v>
      </c>
      <c r="AX3554" s="622" t="s">
        <v>82</v>
      </c>
      <c r="AY3554" s="623" t="s">
        <v>197</v>
      </c>
    </row>
    <row r="3555" spans="2:65" s="614" customFormat="1">
      <c r="B3555" s="613"/>
      <c r="D3555" s="594" t="s">
        <v>205</v>
      </c>
      <c r="E3555" s="615" t="s">
        <v>5</v>
      </c>
      <c r="F3555" s="616" t="s">
        <v>210</v>
      </c>
      <c r="H3555" s="617">
        <v>15.680999999999999</v>
      </c>
      <c r="L3555" s="613"/>
      <c r="M3555" s="618"/>
      <c r="N3555" s="619"/>
      <c r="O3555" s="619"/>
      <c r="P3555" s="619"/>
      <c r="Q3555" s="619"/>
      <c r="R3555" s="619"/>
      <c r="S3555" s="619"/>
      <c r="T3555" s="620"/>
      <c r="AT3555" s="615" t="s">
        <v>205</v>
      </c>
      <c r="AU3555" s="615" t="s">
        <v>89</v>
      </c>
      <c r="AV3555" s="614" t="s">
        <v>129</v>
      </c>
      <c r="AW3555" s="614" t="s">
        <v>43</v>
      </c>
      <c r="AX3555" s="614" t="s">
        <v>11</v>
      </c>
      <c r="AY3555" s="615" t="s">
        <v>197</v>
      </c>
    </row>
    <row r="3556" spans="2:65" s="492" customFormat="1" ht="25.5" customHeight="1">
      <c r="B3556" s="493"/>
      <c r="C3556" s="629" t="s">
        <v>4427</v>
      </c>
      <c r="D3556" s="629" t="s">
        <v>1907</v>
      </c>
      <c r="E3556" s="630" t="s">
        <v>4428</v>
      </c>
      <c r="F3556" s="631" t="s">
        <v>4429</v>
      </c>
      <c r="G3556" s="632" t="s">
        <v>876</v>
      </c>
      <c r="H3556" s="633">
        <v>8.8810000000000002</v>
      </c>
      <c r="I3556" s="11"/>
      <c r="J3556" s="634">
        <f>ROUND(I3556*H3556,0)</f>
        <v>0</v>
      </c>
      <c r="K3556" s="631" t="s">
        <v>5</v>
      </c>
      <c r="L3556" s="635"/>
      <c r="M3556" s="636" t="s">
        <v>5</v>
      </c>
      <c r="N3556" s="637" t="s">
        <v>53</v>
      </c>
      <c r="O3556" s="494"/>
      <c r="P3556" s="580">
        <f>O3556*H3556</f>
        <v>0</v>
      </c>
      <c r="Q3556" s="580">
        <v>1.8509999999999999E-2</v>
      </c>
      <c r="R3556" s="580">
        <f>Q3556*H3556</f>
        <v>0.16438730999999998</v>
      </c>
      <c r="S3556" s="580">
        <v>0</v>
      </c>
      <c r="T3556" s="581">
        <f>S3556*H3556</f>
        <v>0</v>
      </c>
      <c r="AR3556" s="482" t="s">
        <v>779</v>
      </c>
      <c r="AT3556" s="482" t="s">
        <v>1907</v>
      </c>
      <c r="AU3556" s="482" t="s">
        <v>89</v>
      </c>
      <c r="AY3556" s="482" t="s">
        <v>197</v>
      </c>
      <c r="BE3556" s="582">
        <f>IF(N3556="základní",J3556,0)</f>
        <v>0</v>
      </c>
      <c r="BF3556" s="582">
        <f>IF(N3556="snížená",J3556,0)</f>
        <v>0</v>
      </c>
      <c r="BG3556" s="582">
        <f>IF(N3556="zákl. přenesená",J3556,0)</f>
        <v>0</v>
      </c>
      <c r="BH3556" s="582">
        <f>IF(N3556="sníž. přenesená",J3556,0)</f>
        <v>0</v>
      </c>
      <c r="BI3556" s="582">
        <f>IF(N3556="nulová",J3556,0)</f>
        <v>0</v>
      </c>
      <c r="BJ3556" s="482" t="s">
        <v>11</v>
      </c>
      <c r="BK3556" s="582">
        <f>ROUND(I3556*H3556,0)</f>
        <v>0</v>
      </c>
      <c r="BL3556" s="482" t="s">
        <v>374</v>
      </c>
      <c r="BM3556" s="482" t="s">
        <v>4430</v>
      </c>
    </row>
    <row r="3557" spans="2:65" s="492" customFormat="1" ht="16.5" customHeight="1">
      <c r="B3557" s="493"/>
      <c r="C3557" s="629" t="s">
        <v>4431</v>
      </c>
      <c r="D3557" s="629" t="s">
        <v>1907</v>
      </c>
      <c r="E3557" s="630" t="s">
        <v>4432</v>
      </c>
      <c r="F3557" s="631" t="s">
        <v>4433</v>
      </c>
      <c r="G3557" s="632" t="s">
        <v>876</v>
      </c>
      <c r="H3557" s="633">
        <v>6.8</v>
      </c>
      <c r="I3557" s="11"/>
      <c r="J3557" s="634">
        <f>ROUND(I3557*H3557,0)</f>
        <v>0</v>
      </c>
      <c r="K3557" s="631" t="s">
        <v>5</v>
      </c>
      <c r="L3557" s="635"/>
      <c r="M3557" s="636" t="s">
        <v>5</v>
      </c>
      <c r="N3557" s="637" t="s">
        <v>53</v>
      </c>
      <c r="O3557" s="494"/>
      <c r="P3557" s="580">
        <f>O3557*H3557</f>
        <v>0</v>
      </c>
      <c r="Q3557" s="580">
        <v>1.8509999999999999E-2</v>
      </c>
      <c r="R3557" s="580">
        <f>Q3557*H3557</f>
        <v>0.12586799999999998</v>
      </c>
      <c r="S3557" s="580">
        <v>0</v>
      </c>
      <c r="T3557" s="581">
        <f>S3557*H3557</f>
        <v>0</v>
      </c>
      <c r="AR3557" s="482" t="s">
        <v>779</v>
      </c>
      <c r="AT3557" s="482" t="s">
        <v>1907</v>
      </c>
      <c r="AU3557" s="482" t="s">
        <v>89</v>
      </c>
      <c r="AY3557" s="482" t="s">
        <v>197</v>
      </c>
      <c r="BE3557" s="582">
        <f>IF(N3557="základní",J3557,0)</f>
        <v>0</v>
      </c>
      <c r="BF3557" s="582">
        <f>IF(N3557="snížená",J3557,0)</f>
        <v>0</v>
      </c>
      <c r="BG3557" s="582">
        <f>IF(N3557="zákl. přenesená",J3557,0)</f>
        <v>0</v>
      </c>
      <c r="BH3557" s="582">
        <f>IF(N3557="sníž. přenesená",J3557,0)</f>
        <v>0</v>
      </c>
      <c r="BI3557" s="582">
        <f>IF(N3557="nulová",J3557,0)</f>
        <v>0</v>
      </c>
      <c r="BJ3557" s="482" t="s">
        <v>11</v>
      </c>
      <c r="BK3557" s="582">
        <f>ROUND(I3557*H3557,0)</f>
        <v>0</v>
      </c>
      <c r="BL3557" s="482" t="s">
        <v>374</v>
      </c>
      <c r="BM3557" s="482" t="s">
        <v>4434</v>
      </c>
    </row>
    <row r="3558" spans="2:65" s="492" customFormat="1" ht="16.5" customHeight="1">
      <c r="B3558" s="493"/>
      <c r="C3558" s="572" t="s">
        <v>4435</v>
      </c>
      <c r="D3558" s="572" t="s">
        <v>199</v>
      </c>
      <c r="E3558" s="573" t="s">
        <v>4436</v>
      </c>
      <c r="F3558" s="574" t="s">
        <v>4437</v>
      </c>
      <c r="G3558" s="575" t="s">
        <v>290</v>
      </c>
      <c r="H3558" s="576">
        <v>2.7160000000000002</v>
      </c>
      <c r="I3558" s="7"/>
      <c r="J3558" s="577">
        <f>ROUND(I3558*H3558,0)</f>
        <v>0</v>
      </c>
      <c r="K3558" s="574" t="s">
        <v>203</v>
      </c>
      <c r="L3558" s="493"/>
      <c r="M3558" s="578" t="s">
        <v>5</v>
      </c>
      <c r="N3558" s="579" t="s">
        <v>53</v>
      </c>
      <c r="O3558" s="494"/>
      <c r="P3558" s="580">
        <f>O3558*H3558</f>
        <v>0</v>
      </c>
      <c r="Q3558" s="580">
        <v>0</v>
      </c>
      <c r="R3558" s="580">
        <f>Q3558*H3558</f>
        <v>0</v>
      </c>
      <c r="S3558" s="580">
        <v>0</v>
      </c>
      <c r="T3558" s="581">
        <f>S3558*H3558</f>
        <v>0</v>
      </c>
      <c r="AR3558" s="482" t="s">
        <v>374</v>
      </c>
      <c r="AT3558" s="482" t="s">
        <v>199</v>
      </c>
      <c r="AU3558" s="482" t="s">
        <v>89</v>
      </c>
      <c r="AY3558" s="482" t="s">
        <v>197</v>
      </c>
      <c r="BE3558" s="582">
        <f>IF(N3558="základní",J3558,0)</f>
        <v>0</v>
      </c>
      <c r="BF3558" s="582">
        <f>IF(N3558="snížená",J3558,0)</f>
        <v>0</v>
      </c>
      <c r="BG3558" s="582">
        <f>IF(N3558="zákl. přenesená",J3558,0)</f>
        <v>0</v>
      </c>
      <c r="BH3558" s="582">
        <f>IF(N3558="sníž. přenesená",J3558,0)</f>
        <v>0</v>
      </c>
      <c r="BI3558" s="582">
        <f>IF(N3558="nulová",J3558,0)</f>
        <v>0</v>
      </c>
      <c r="BJ3558" s="482" t="s">
        <v>11</v>
      </c>
      <c r="BK3558" s="582">
        <f>ROUND(I3558*H3558,0)</f>
        <v>0</v>
      </c>
      <c r="BL3558" s="482" t="s">
        <v>374</v>
      </c>
      <c r="BM3558" s="482" t="s">
        <v>4438</v>
      </c>
    </row>
    <row r="3559" spans="2:65" s="599" customFormat="1">
      <c r="B3559" s="598"/>
      <c r="D3559" s="594" t="s">
        <v>205</v>
      </c>
      <c r="E3559" s="600" t="s">
        <v>5</v>
      </c>
      <c r="F3559" s="601" t="s">
        <v>2103</v>
      </c>
      <c r="H3559" s="600" t="s">
        <v>5</v>
      </c>
      <c r="L3559" s="598"/>
      <c r="M3559" s="602"/>
      <c r="N3559" s="603"/>
      <c r="O3559" s="603"/>
      <c r="P3559" s="603"/>
      <c r="Q3559" s="603"/>
      <c r="R3559" s="603"/>
      <c r="S3559" s="603"/>
      <c r="T3559" s="604"/>
      <c r="AT3559" s="600" t="s">
        <v>205</v>
      </c>
      <c r="AU3559" s="600" t="s">
        <v>89</v>
      </c>
      <c r="AV3559" s="599" t="s">
        <v>11</v>
      </c>
      <c r="AW3559" s="599" t="s">
        <v>43</v>
      </c>
      <c r="AX3559" s="599" t="s">
        <v>82</v>
      </c>
      <c r="AY3559" s="600" t="s">
        <v>197</v>
      </c>
    </row>
    <row r="3560" spans="2:65" s="599" customFormat="1">
      <c r="B3560" s="598"/>
      <c r="D3560" s="594" t="s">
        <v>205</v>
      </c>
      <c r="E3560" s="600" t="s">
        <v>5</v>
      </c>
      <c r="F3560" s="601" t="s">
        <v>2126</v>
      </c>
      <c r="H3560" s="600" t="s">
        <v>5</v>
      </c>
      <c r="L3560" s="598"/>
      <c r="M3560" s="602"/>
      <c r="N3560" s="603"/>
      <c r="O3560" s="603"/>
      <c r="P3560" s="603"/>
      <c r="Q3560" s="603"/>
      <c r="R3560" s="603"/>
      <c r="S3560" s="603"/>
      <c r="T3560" s="604"/>
      <c r="AT3560" s="600" t="s">
        <v>205</v>
      </c>
      <c r="AU3560" s="600" t="s">
        <v>89</v>
      </c>
      <c r="AV3560" s="599" t="s">
        <v>11</v>
      </c>
      <c r="AW3560" s="599" t="s">
        <v>43</v>
      </c>
      <c r="AX3560" s="599" t="s">
        <v>82</v>
      </c>
      <c r="AY3560" s="600" t="s">
        <v>197</v>
      </c>
    </row>
    <row r="3561" spans="2:65" s="606" customFormat="1">
      <c r="B3561" s="605"/>
      <c r="D3561" s="594" t="s">
        <v>205</v>
      </c>
      <c r="E3561" s="607" t="s">
        <v>5</v>
      </c>
      <c r="F3561" s="608" t="s">
        <v>4439</v>
      </c>
      <c r="H3561" s="609">
        <v>2.7160000000000002</v>
      </c>
      <c r="L3561" s="605"/>
      <c r="M3561" s="610"/>
      <c r="N3561" s="611"/>
      <c r="O3561" s="611"/>
      <c r="P3561" s="611"/>
      <c r="Q3561" s="611"/>
      <c r="R3561" s="611"/>
      <c r="S3561" s="611"/>
      <c r="T3561" s="612"/>
      <c r="AT3561" s="607" t="s">
        <v>205</v>
      </c>
      <c r="AU3561" s="607" t="s">
        <v>89</v>
      </c>
      <c r="AV3561" s="606" t="s">
        <v>89</v>
      </c>
      <c r="AW3561" s="606" t="s">
        <v>43</v>
      </c>
      <c r="AX3561" s="606" t="s">
        <v>82</v>
      </c>
      <c r="AY3561" s="607" t="s">
        <v>197</v>
      </c>
    </row>
    <row r="3562" spans="2:65" s="622" customFormat="1">
      <c r="B3562" s="621"/>
      <c r="D3562" s="594" t="s">
        <v>205</v>
      </c>
      <c r="E3562" s="623" t="s">
        <v>5</v>
      </c>
      <c r="F3562" s="624" t="s">
        <v>2129</v>
      </c>
      <c r="H3562" s="625">
        <v>2.7160000000000002</v>
      </c>
      <c r="L3562" s="621"/>
      <c r="M3562" s="626"/>
      <c r="N3562" s="627"/>
      <c r="O3562" s="627"/>
      <c r="P3562" s="627"/>
      <c r="Q3562" s="627"/>
      <c r="R3562" s="627"/>
      <c r="S3562" s="627"/>
      <c r="T3562" s="628"/>
      <c r="AT3562" s="623" t="s">
        <v>205</v>
      </c>
      <c r="AU3562" s="623" t="s">
        <v>89</v>
      </c>
      <c r="AV3562" s="622" t="s">
        <v>114</v>
      </c>
      <c r="AW3562" s="622" t="s">
        <v>43</v>
      </c>
      <c r="AX3562" s="622" t="s">
        <v>82</v>
      </c>
      <c r="AY3562" s="623" t="s">
        <v>197</v>
      </c>
    </row>
    <row r="3563" spans="2:65" s="614" customFormat="1">
      <c r="B3563" s="613"/>
      <c r="D3563" s="594" t="s">
        <v>205</v>
      </c>
      <c r="E3563" s="615" t="s">
        <v>5</v>
      </c>
      <c r="F3563" s="616" t="s">
        <v>210</v>
      </c>
      <c r="H3563" s="617">
        <v>2.7160000000000002</v>
      </c>
      <c r="L3563" s="613"/>
      <c r="M3563" s="618"/>
      <c r="N3563" s="619"/>
      <c r="O3563" s="619"/>
      <c r="P3563" s="619"/>
      <c r="Q3563" s="619"/>
      <c r="R3563" s="619"/>
      <c r="S3563" s="619"/>
      <c r="T3563" s="620"/>
      <c r="AT3563" s="615" t="s">
        <v>205</v>
      </c>
      <c r="AU3563" s="615" t="s">
        <v>89</v>
      </c>
      <c r="AV3563" s="614" t="s">
        <v>129</v>
      </c>
      <c r="AW3563" s="614" t="s">
        <v>43</v>
      </c>
      <c r="AX3563" s="614" t="s">
        <v>11</v>
      </c>
      <c r="AY3563" s="615" t="s">
        <v>197</v>
      </c>
    </row>
    <row r="3564" spans="2:65" s="492" customFormat="1" ht="16.5" customHeight="1">
      <c r="B3564" s="493"/>
      <c r="C3564" s="629" t="s">
        <v>4440</v>
      </c>
      <c r="D3564" s="629" t="s">
        <v>1907</v>
      </c>
      <c r="E3564" s="630" t="s">
        <v>4441</v>
      </c>
      <c r="F3564" s="631" t="s">
        <v>4442</v>
      </c>
      <c r="G3564" s="632" t="s">
        <v>202</v>
      </c>
      <c r="H3564" s="633">
        <v>10</v>
      </c>
      <c r="I3564" s="11"/>
      <c r="J3564" s="634">
        <f>ROUND(I3564*H3564,0)</f>
        <v>0</v>
      </c>
      <c r="K3564" s="631" t="s">
        <v>5</v>
      </c>
      <c r="L3564" s="635"/>
      <c r="M3564" s="636" t="s">
        <v>5</v>
      </c>
      <c r="N3564" s="637" t="s">
        <v>53</v>
      </c>
      <c r="O3564" s="494"/>
      <c r="P3564" s="580">
        <f>O3564*H3564</f>
        <v>0</v>
      </c>
      <c r="Q3564" s="580">
        <v>7.1399999999999996E-3</v>
      </c>
      <c r="R3564" s="580">
        <f>Q3564*H3564</f>
        <v>7.1399999999999991E-2</v>
      </c>
      <c r="S3564" s="580">
        <v>0</v>
      </c>
      <c r="T3564" s="581">
        <f>S3564*H3564</f>
        <v>0</v>
      </c>
      <c r="AR3564" s="482" t="s">
        <v>779</v>
      </c>
      <c r="AT3564" s="482" t="s">
        <v>1907</v>
      </c>
      <c r="AU3564" s="482" t="s">
        <v>89</v>
      </c>
      <c r="AY3564" s="482" t="s">
        <v>197</v>
      </c>
      <c r="BE3564" s="582">
        <f>IF(N3564="základní",J3564,0)</f>
        <v>0</v>
      </c>
      <c r="BF3564" s="582">
        <f>IF(N3564="snížená",J3564,0)</f>
        <v>0</v>
      </c>
      <c r="BG3564" s="582">
        <f>IF(N3564="zákl. přenesená",J3564,0)</f>
        <v>0</v>
      </c>
      <c r="BH3564" s="582">
        <f>IF(N3564="sníž. přenesená",J3564,0)</f>
        <v>0</v>
      </c>
      <c r="BI3564" s="582">
        <f>IF(N3564="nulová",J3564,0)</f>
        <v>0</v>
      </c>
      <c r="BJ3564" s="482" t="s">
        <v>11</v>
      </c>
      <c r="BK3564" s="582">
        <f>ROUND(I3564*H3564,0)</f>
        <v>0</v>
      </c>
      <c r="BL3564" s="482" t="s">
        <v>374</v>
      </c>
      <c r="BM3564" s="482" t="s">
        <v>4443</v>
      </c>
    </row>
    <row r="3565" spans="2:65" s="492" customFormat="1" ht="16.5" customHeight="1">
      <c r="B3565" s="493"/>
      <c r="C3565" s="629" t="s">
        <v>4444</v>
      </c>
      <c r="D3565" s="629" t="s">
        <v>1907</v>
      </c>
      <c r="E3565" s="630" t="s">
        <v>4445</v>
      </c>
      <c r="F3565" s="631" t="s">
        <v>4446</v>
      </c>
      <c r="G3565" s="632" t="s">
        <v>202</v>
      </c>
      <c r="H3565" s="633">
        <v>1</v>
      </c>
      <c r="I3565" s="11"/>
      <c r="J3565" s="634">
        <f>ROUND(I3565*H3565,0)</f>
        <v>0</v>
      </c>
      <c r="K3565" s="631" t="s">
        <v>5</v>
      </c>
      <c r="L3565" s="635"/>
      <c r="M3565" s="636" t="s">
        <v>5</v>
      </c>
      <c r="N3565" s="637" t="s">
        <v>53</v>
      </c>
      <c r="O3565" s="494"/>
      <c r="P3565" s="580">
        <f>O3565*H3565</f>
        <v>0</v>
      </c>
      <c r="Q3565" s="580">
        <v>5.3600000000000002E-3</v>
      </c>
      <c r="R3565" s="580">
        <f>Q3565*H3565</f>
        <v>5.3600000000000002E-3</v>
      </c>
      <c r="S3565" s="580">
        <v>0</v>
      </c>
      <c r="T3565" s="581">
        <f>S3565*H3565</f>
        <v>0</v>
      </c>
      <c r="AR3565" s="482" t="s">
        <v>779</v>
      </c>
      <c r="AT3565" s="482" t="s">
        <v>1907</v>
      </c>
      <c r="AU3565" s="482" t="s">
        <v>89</v>
      </c>
      <c r="AY3565" s="482" t="s">
        <v>197</v>
      </c>
      <c r="BE3565" s="582">
        <f>IF(N3565="základní",J3565,0)</f>
        <v>0</v>
      </c>
      <c r="BF3565" s="582">
        <f>IF(N3565="snížená",J3565,0)</f>
        <v>0</v>
      </c>
      <c r="BG3565" s="582">
        <f>IF(N3565="zákl. přenesená",J3565,0)</f>
        <v>0</v>
      </c>
      <c r="BH3565" s="582">
        <f>IF(N3565="sníž. přenesená",J3565,0)</f>
        <v>0</v>
      </c>
      <c r="BI3565" s="582">
        <f>IF(N3565="nulová",J3565,0)</f>
        <v>0</v>
      </c>
      <c r="BJ3565" s="482" t="s">
        <v>11</v>
      </c>
      <c r="BK3565" s="582">
        <f>ROUND(I3565*H3565,0)</f>
        <v>0</v>
      </c>
      <c r="BL3565" s="482" t="s">
        <v>374</v>
      </c>
      <c r="BM3565" s="482" t="s">
        <v>4447</v>
      </c>
    </row>
    <row r="3566" spans="2:65" s="492" customFormat="1" ht="16.5" customHeight="1">
      <c r="B3566" s="493"/>
      <c r="C3566" s="572" t="s">
        <v>4448</v>
      </c>
      <c r="D3566" s="572" t="s">
        <v>199</v>
      </c>
      <c r="E3566" s="573" t="s">
        <v>4449</v>
      </c>
      <c r="F3566" s="574" t="s">
        <v>4450</v>
      </c>
      <c r="G3566" s="575" t="s">
        <v>290</v>
      </c>
      <c r="H3566" s="576">
        <v>12.75</v>
      </c>
      <c r="I3566" s="7"/>
      <c r="J3566" s="577">
        <f>ROUND(I3566*H3566,0)</f>
        <v>0</v>
      </c>
      <c r="K3566" s="574" t="s">
        <v>203</v>
      </c>
      <c r="L3566" s="493"/>
      <c r="M3566" s="578" t="s">
        <v>5</v>
      </c>
      <c r="N3566" s="579" t="s">
        <v>53</v>
      </c>
      <c r="O3566" s="494"/>
      <c r="P3566" s="580">
        <f>O3566*H3566</f>
        <v>0</v>
      </c>
      <c r="Q3566" s="580">
        <v>6.9999999999999994E-5</v>
      </c>
      <c r="R3566" s="580">
        <f>Q3566*H3566</f>
        <v>8.9249999999999996E-4</v>
      </c>
      <c r="S3566" s="580">
        <v>0</v>
      </c>
      <c r="T3566" s="581">
        <f>S3566*H3566</f>
        <v>0</v>
      </c>
      <c r="AR3566" s="482" t="s">
        <v>374</v>
      </c>
      <c r="AT3566" s="482" t="s">
        <v>199</v>
      </c>
      <c r="AU3566" s="482" t="s">
        <v>89</v>
      </c>
      <c r="AY3566" s="482" t="s">
        <v>197</v>
      </c>
      <c r="BE3566" s="582">
        <f>IF(N3566="základní",J3566,0)</f>
        <v>0</v>
      </c>
      <c r="BF3566" s="582">
        <f>IF(N3566="snížená",J3566,0)</f>
        <v>0</v>
      </c>
      <c r="BG3566" s="582">
        <f>IF(N3566="zákl. přenesená",J3566,0)</f>
        <v>0</v>
      </c>
      <c r="BH3566" s="582">
        <f>IF(N3566="sníž. přenesená",J3566,0)</f>
        <v>0</v>
      </c>
      <c r="BI3566" s="582">
        <f>IF(N3566="nulová",J3566,0)</f>
        <v>0</v>
      </c>
      <c r="BJ3566" s="482" t="s">
        <v>11</v>
      </c>
      <c r="BK3566" s="582">
        <f>ROUND(I3566*H3566,0)</f>
        <v>0</v>
      </c>
      <c r="BL3566" s="482" t="s">
        <v>374</v>
      </c>
      <c r="BM3566" s="482" t="s">
        <v>4451</v>
      </c>
    </row>
    <row r="3567" spans="2:65" s="599" customFormat="1">
      <c r="B3567" s="598"/>
      <c r="D3567" s="594" t="s">
        <v>205</v>
      </c>
      <c r="E3567" s="600" t="s">
        <v>5</v>
      </c>
      <c r="F3567" s="601" t="s">
        <v>2282</v>
      </c>
      <c r="H3567" s="600" t="s">
        <v>5</v>
      </c>
      <c r="L3567" s="598"/>
      <c r="M3567" s="602"/>
      <c r="N3567" s="603"/>
      <c r="O3567" s="603"/>
      <c r="P3567" s="603"/>
      <c r="Q3567" s="603"/>
      <c r="R3567" s="603"/>
      <c r="S3567" s="603"/>
      <c r="T3567" s="604"/>
      <c r="AT3567" s="600" t="s">
        <v>205</v>
      </c>
      <c r="AU3567" s="600" t="s">
        <v>89</v>
      </c>
      <c r="AV3567" s="599" t="s">
        <v>11</v>
      </c>
      <c r="AW3567" s="599" t="s">
        <v>43</v>
      </c>
      <c r="AX3567" s="599" t="s">
        <v>82</v>
      </c>
      <c r="AY3567" s="600" t="s">
        <v>197</v>
      </c>
    </row>
    <row r="3568" spans="2:65" s="599" customFormat="1">
      <c r="B3568" s="598"/>
      <c r="D3568" s="594" t="s">
        <v>205</v>
      </c>
      <c r="E3568" s="600" t="s">
        <v>5</v>
      </c>
      <c r="F3568" s="601" t="s">
        <v>2571</v>
      </c>
      <c r="H3568" s="600" t="s">
        <v>5</v>
      </c>
      <c r="L3568" s="598"/>
      <c r="M3568" s="602"/>
      <c r="N3568" s="603"/>
      <c r="O3568" s="603"/>
      <c r="P3568" s="603"/>
      <c r="Q3568" s="603"/>
      <c r="R3568" s="603"/>
      <c r="S3568" s="603"/>
      <c r="T3568" s="604"/>
      <c r="AT3568" s="600" t="s">
        <v>205</v>
      </c>
      <c r="AU3568" s="600" t="s">
        <v>89</v>
      </c>
      <c r="AV3568" s="599" t="s">
        <v>11</v>
      </c>
      <c r="AW3568" s="599" t="s">
        <v>43</v>
      </c>
      <c r="AX3568" s="599" t="s">
        <v>82</v>
      </c>
      <c r="AY3568" s="600" t="s">
        <v>197</v>
      </c>
    </row>
    <row r="3569" spans="2:65" s="599" customFormat="1">
      <c r="B3569" s="598"/>
      <c r="D3569" s="594" t="s">
        <v>205</v>
      </c>
      <c r="E3569" s="600" t="s">
        <v>5</v>
      </c>
      <c r="F3569" s="601" t="s">
        <v>4452</v>
      </c>
      <c r="H3569" s="600" t="s">
        <v>5</v>
      </c>
      <c r="L3569" s="598"/>
      <c r="M3569" s="602"/>
      <c r="N3569" s="603"/>
      <c r="O3569" s="603"/>
      <c r="P3569" s="603"/>
      <c r="Q3569" s="603"/>
      <c r="R3569" s="603"/>
      <c r="S3569" s="603"/>
      <c r="T3569" s="604"/>
      <c r="AT3569" s="600" t="s">
        <v>205</v>
      </c>
      <c r="AU3569" s="600" t="s">
        <v>89</v>
      </c>
      <c r="AV3569" s="599" t="s">
        <v>11</v>
      </c>
      <c r="AW3569" s="599" t="s">
        <v>43</v>
      </c>
      <c r="AX3569" s="599" t="s">
        <v>82</v>
      </c>
      <c r="AY3569" s="600" t="s">
        <v>197</v>
      </c>
    </row>
    <row r="3570" spans="2:65" s="606" customFormat="1">
      <c r="B3570" s="605"/>
      <c r="D3570" s="594" t="s">
        <v>205</v>
      </c>
      <c r="E3570" s="607" t="s">
        <v>5</v>
      </c>
      <c r="F3570" s="608" t="s">
        <v>4453</v>
      </c>
      <c r="H3570" s="609">
        <v>12.75</v>
      </c>
      <c r="L3570" s="605"/>
      <c r="M3570" s="610"/>
      <c r="N3570" s="611"/>
      <c r="O3570" s="611"/>
      <c r="P3570" s="611"/>
      <c r="Q3570" s="611"/>
      <c r="R3570" s="611"/>
      <c r="S3570" s="611"/>
      <c r="T3570" s="612"/>
      <c r="AT3570" s="607" t="s">
        <v>205</v>
      </c>
      <c r="AU3570" s="607" t="s">
        <v>89</v>
      </c>
      <c r="AV3570" s="606" t="s">
        <v>89</v>
      </c>
      <c r="AW3570" s="606" t="s">
        <v>43</v>
      </c>
      <c r="AX3570" s="606" t="s">
        <v>82</v>
      </c>
      <c r="AY3570" s="607" t="s">
        <v>197</v>
      </c>
    </row>
    <row r="3571" spans="2:65" s="622" customFormat="1">
      <c r="B3571" s="621"/>
      <c r="D3571" s="594" t="s">
        <v>205</v>
      </c>
      <c r="E3571" s="623" t="s">
        <v>5</v>
      </c>
      <c r="F3571" s="624" t="s">
        <v>2573</v>
      </c>
      <c r="H3571" s="625">
        <v>12.75</v>
      </c>
      <c r="L3571" s="621"/>
      <c r="M3571" s="626"/>
      <c r="N3571" s="627"/>
      <c r="O3571" s="627"/>
      <c r="P3571" s="627"/>
      <c r="Q3571" s="627"/>
      <c r="R3571" s="627"/>
      <c r="S3571" s="627"/>
      <c r="T3571" s="628"/>
      <c r="AT3571" s="623" t="s">
        <v>205</v>
      </c>
      <c r="AU3571" s="623" t="s">
        <v>89</v>
      </c>
      <c r="AV3571" s="622" t="s">
        <v>114</v>
      </c>
      <c r="AW3571" s="622" t="s">
        <v>43</v>
      </c>
      <c r="AX3571" s="622" t="s">
        <v>82</v>
      </c>
      <c r="AY3571" s="623" t="s">
        <v>197</v>
      </c>
    </row>
    <row r="3572" spans="2:65" s="614" customFormat="1">
      <c r="B3572" s="613"/>
      <c r="D3572" s="594" t="s">
        <v>205</v>
      </c>
      <c r="E3572" s="615" t="s">
        <v>5</v>
      </c>
      <c r="F3572" s="616" t="s">
        <v>210</v>
      </c>
      <c r="H3572" s="617">
        <v>12.75</v>
      </c>
      <c r="L3572" s="613"/>
      <c r="M3572" s="618"/>
      <c r="N3572" s="619"/>
      <c r="O3572" s="619"/>
      <c r="P3572" s="619"/>
      <c r="Q3572" s="619"/>
      <c r="R3572" s="619"/>
      <c r="S3572" s="619"/>
      <c r="T3572" s="620"/>
      <c r="AT3572" s="615" t="s">
        <v>205</v>
      </c>
      <c r="AU3572" s="615" t="s">
        <v>89</v>
      </c>
      <c r="AV3572" s="614" t="s">
        <v>129</v>
      </c>
      <c r="AW3572" s="614" t="s">
        <v>43</v>
      </c>
      <c r="AX3572" s="614" t="s">
        <v>11</v>
      </c>
      <c r="AY3572" s="615" t="s">
        <v>197</v>
      </c>
    </row>
    <row r="3573" spans="2:65" s="492" customFormat="1" ht="16.5" customHeight="1">
      <c r="B3573" s="493"/>
      <c r="C3573" s="629" t="s">
        <v>4454</v>
      </c>
      <c r="D3573" s="629" t="s">
        <v>1907</v>
      </c>
      <c r="E3573" s="630" t="s">
        <v>4455</v>
      </c>
      <c r="F3573" s="631" t="s">
        <v>4456</v>
      </c>
      <c r="G3573" s="632" t="s">
        <v>271</v>
      </c>
      <c r="H3573" s="633">
        <v>0.14000000000000001</v>
      </c>
      <c r="I3573" s="11"/>
      <c r="J3573" s="634">
        <f>ROUND(I3573*H3573,0)</f>
        <v>0</v>
      </c>
      <c r="K3573" s="631" t="s">
        <v>5</v>
      </c>
      <c r="L3573" s="635"/>
      <c r="M3573" s="636" t="s">
        <v>5</v>
      </c>
      <c r="N3573" s="637" t="s">
        <v>53</v>
      </c>
      <c r="O3573" s="494"/>
      <c r="P3573" s="580">
        <f>O3573*H3573</f>
        <v>0</v>
      </c>
      <c r="Q3573" s="580">
        <v>1</v>
      </c>
      <c r="R3573" s="580">
        <f>Q3573*H3573</f>
        <v>0.14000000000000001</v>
      </c>
      <c r="S3573" s="580">
        <v>0</v>
      </c>
      <c r="T3573" s="581">
        <f>S3573*H3573</f>
        <v>0</v>
      </c>
      <c r="AR3573" s="482" t="s">
        <v>779</v>
      </c>
      <c r="AT3573" s="482" t="s">
        <v>1907</v>
      </c>
      <c r="AU3573" s="482" t="s">
        <v>89</v>
      </c>
      <c r="AY3573" s="482" t="s">
        <v>197</v>
      </c>
      <c r="BE3573" s="582">
        <f>IF(N3573="základní",J3573,0)</f>
        <v>0</v>
      </c>
      <c r="BF3573" s="582">
        <f>IF(N3573="snížená",J3573,0)</f>
        <v>0</v>
      </c>
      <c r="BG3573" s="582">
        <f>IF(N3573="zákl. přenesená",J3573,0)</f>
        <v>0</v>
      </c>
      <c r="BH3573" s="582">
        <f>IF(N3573="sníž. přenesená",J3573,0)</f>
        <v>0</v>
      </c>
      <c r="BI3573" s="582">
        <f>IF(N3573="nulová",J3573,0)</f>
        <v>0</v>
      </c>
      <c r="BJ3573" s="482" t="s">
        <v>11</v>
      </c>
      <c r="BK3573" s="582">
        <f>ROUND(I3573*H3573,0)</f>
        <v>0</v>
      </c>
      <c r="BL3573" s="482" t="s">
        <v>374</v>
      </c>
      <c r="BM3573" s="482" t="s">
        <v>4457</v>
      </c>
    </row>
    <row r="3574" spans="2:65" s="606" customFormat="1">
      <c r="B3574" s="605"/>
      <c r="D3574" s="594" t="s">
        <v>205</v>
      </c>
      <c r="F3574" s="608" t="s">
        <v>4458</v>
      </c>
      <c r="H3574" s="609">
        <v>0.14000000000000001</v>
      </c>
      <c r="L3574" s="605"/>
      <c r="M3574" s="610"/>
      <c r="N3574" s="611"/>
      <c r="O3574" s="611"/>
      <c r="P3574" s="611"/>
      <c r="Q3574" s="611"/>
      <c r="R3574" s="611"/>
      <c r="S3574" s="611"/>
      <c r="T3574" s="612"/>
      <c r="AT3574" s="607" t="s">
        <v>205</v>
      </c>
      <c r="AU3574" s="607" t="s">
        <v>89</v>
      </c>
      <c r="AV3574" s="606" t="s">
        <v>89</v>
      </c>
      <c r="AW3574" s="606" t="s">
        <v>6</v>
      </c>
      <c r="AX3574" s="606" t="s">
        <v>11</v>
      </c>
      <c r="AY3574" s="607" t="s">
        <v>197</v>
      </c>
    </row>
    <row r="3575" spans="2:65" s="492" customFormat="1" ht="16.5" customHeight="1">
      <c r="B3575" s="493"/>
      <c r="C3575" s="572" t="s">
        <v>4459</v>
      </c>
      <c r="D3575" s="572" t="s">
        <v>199</v>
      </c>
      <c r="E3575" s="573" t="s">
        <v>4460</v>
      </c>
      <c r="F3575" s="574" t="s">
        <v>4461</v>
      </c>
      <c r="G3575" s="575" t="s">
        <v>202</v>
      </c>
      <c r="H3575" s="576">
        <v>2</v>
      </c>
      <c r="I3575" s="7"/>
      <c r="J3575" s="577">
        <f>ROUND(I3575*H3575,0)</f>
        <v>0</v>
      </c>
      <c r="K3575" s="574" t="s">
        <v>203</v>
      </c>
      <c r="L3575" s="493"/>
      <c r="M3575" s="578" t="s">
        <v>5</v>
      </c>
      <c r="N3575" s="579" t="s">
        <v>53</v>
      </c>
      <c r="O3575" s="494"/>
      <c r="P3575" s="580">
        <f>O3575*H3575</f>
        <v>0</v>
      </c>
      <c r="Q3575" s="580">
        <v>0</v>
      </c>
      <c r="R3575" s="580">
        <f>Q3575*H3575</f>
        <v>0</v>
      </c>
      <c r="S3575" s="580">
        <v>0</v>
      </c>
      <c r="T3575" s="581">
        <f>S3575*H3575</f>
        <v>0</v>
      </c>
      <c r="AR3575" s="482" t="s">
        <v>374</v>
      </c>
      <c r="AT3575" s="482" t="s">
        <v>199</v>
      </c>
      <c r="AU3575" s="482" t="s">
        <v>89</v>
      </c>
      <c r="AY3575" s="482" t="s">
        <v>197</v>
      </c>
      <c r="BE3575" s="582">
        <f>IF(N3575="základní",J3575,0)</f>
        <v>0</v>
      </c>
      <c r="BF3575" s="582">
        <f>IF(N3575="snížená",J3575,0)</f>
        <v>0</v>
      </c>
      <c r="BG3575" s="582">
        <f>IF(N3575="zákl. přenesená",J3575,0)</f>
        <v>0</v>
      </c>
      <c r="BH3575" s="582">
        <f>IF(N3575="sníž. přenesená",J3575,0)</f>
        <v>0</v>
      </c>
      <c r="BI3575" s="582">
        <f>IF(N3575="nulová",J3575,0)</f>
        <v>0</v>
      </c>
      <c r="BJ3575" s="482" t="s">
        <v>11</v>
      </c>
      <c r="BK3575" s="582">
        <f>ROUND(I3575*H3575,0)</f>
        <v>0</v>
      </c>
      <c r="BL3575" s="482" t="s">
        <v>374</v>
      </c>
      <c r="BM3575" s="482" t="s">
        <v>4462</v>
      </c>
    </row>
    <row r="3576" spans="2:65" s="599" customFormat="1">
      <c r="B3576" s="598"/>
      <c r="D3576" s="594" t="s">
        <v>205</v>
      </c>
      <c r="E3576" s="600" t="s">
        <v>5</v>
      </c>
      <c r="F3576" s="601" t="s">
        <v>4463</v>
      </c>
      <c r="H3576" s="600" t="s">
        <v>5</v>
      </c>
      <c r="L3576" s="598"/>
      <c r="M3576" s="602"/>
      <c r="N3576" s="603"/>
      <c r="O3576" s="603"/>
      <c r="P3576" s="603"/>
      <c r="Q3576" s="603"/>
      <c r="R3576" s="603"/>
      <c r="S3576" s="603"/>
      <c r="T3576" s="604"/>
      <c r="AT3576" s="600" t="s">
        <v>205</v>
      </c>
      <c r="AU3576" s="600" t="s">
        <v>89</v>
      </c>
      <c r="AV3576" s="599" t="s">
        <v>11</v>
      </c>
      <c r="AW3576" s="599" t="s">
        <v>43</v>
      </c>
      <c r="AX3576" s="599" t="s">
        <v>82</v>
      </c>
      <c r="AY3576" s="600" t="s">
        <v>197</v>
      </c>
    </row>
    <row r="3577" spans="2:65" s="606" customFormat="1">
      <c r="B3577" s="605"/>
      <c r="D3577" s="594" t="s">
        <v>205</v>
      </c>
      <c r="E3577" s="607" t="s">
        <v>5</v>
      </c>
      <c r="F3577" s="608" t="s">
        <v>4464</v>
      </c>
      <c r="H3577" s="609">
        <v>1</v>
      </c>
      <c r="L3577" s="605"/>
      <c r="M3577" s="610"/>
      <c r="N3577" s="611"/>
      <c r="O3577" s="611"/>
      <c r="P3577" s="611"/>
      <c r="Q3577" s="611"/>
      <c r="R3577" s="611"/>
      <c r="S3577" s="611"/>
      <c r="T3577" s="612"/>
      <c r="AT3577" s="607" t="s">
        <v>205</v>
      </c>
      <c r="AU3577" s="607" t="s">
        <v>89</v>
      </c>
      <c r="AV3577" s="606" t="s">
        <v>89</v>
      </c>
      <c r="AW3577" s="606" t="s">
        <v>43</v>
      </c>
      <c r="AX3577" s="606" t="s">
        <v>82</v>
      </c>
      <c r="AY3577" s="607" t="s">
        <v>197</v>
      </c>
    </row>
    <row r="3578" spans="2:65" s="606" customFormat="1">
      <c r="B3578" s="605"/>
      <c r="D3578" s="594" t="s">
        <v>205</v>
      </c>
      <c r="E3578" s="607" t="s">
        <v>5</v>
      </c>
      <c r="F3578" s="608" t="s">
        <v>4465</v>
      </c>
      <c r="H3578" s="609">
        <v>1</v>
      </c>
      <c r="L3578" s="605"/>
      <c r="M3578" s="610"/>
      <c r="N3578" s="611"/>
      <c r="O3578" s="611"/>
      <c r="P3578" s="611"/>
      <c r="Q3578" s="611"/>
      <c r="R3578" s="611"/>
      <c r="S3578" s="611"/>
      <c r="T3578" s="612"/>
      <c r="AT3578" s="607" t="s">
        <v>205</v>
      </c>
      <c r="AU3578" s="607" t="s">
        <v>89</v>
      </c>
      <c r="AV3578" s="606" t="s">
        <v>89</v>
      </c>
      <c r="AW3578" s="606" t="s">
        <v>43</v>
      </c>
      <c r="AX3578" s="606" t="s">
        <v>82</v>
      </c>
      <c r="AY3578" s="607" t="s">
        <v>197</v>
      </c>
    </row>
    <row r="3579" spans="2:65" s="614" customFormat="1">
      <c r="B3579" s="613"/>
      <c r="D3579" s="594" t="s">
        <v>205</v>
      </c>
      <c r="E3579" s="615" t="s">
        <v>5</v>
      </c>
      <c r="F3579" s="616" t="s">
        <v>210</v>
      </c>
      <c r="H3579" s="617">
        <v>2</v>
      </c>
      <c r="L3579" s="613"/>
      <c r="M3579" s="618"/>
      <c r="N3579" s="619"/>
      <c r="O3579" s="619"/>
      <c r="P3579" s="619"/>
      <c r="Q3579" s="619"/>
      <c r="R3579" s="619"/>
      <c r="S3579" s="619"/>
      <c r="T3579" s="620"/>
      <c r="AT3579" s="615" t="s">
        <v>205</v>
      </c>
      <c r="AU3579" s="615" t="s">
        <v>89</v>
      </c>
      <c r="AV3579" s="614" t="s">
        <v>129</v>
      </c>
      <c r="AW3579" s="614" t="s">
        <v>43</v>
      </c>
      <c r="AX3579" s="614" t="s">
        <v>11</v>
      </c>
      <c r="AY3579" s="615" t="s">
        <v>197</v>
      </c>
    </row>
    <row r="3580" spans="2:65" s="492" customFormat="1" ht="25.5" customHeight="1">
      <c r="B3580" s="493"/>
      <c r="C3580" s="629" t="s">
        <v>4466</v>
      </c>
      <c r="D3580" s="629" t="s">
        <v>1907</v>
      </c>
      <c r="E3580" s="630" t="s">
        <v>4467</v>
      </c>
      <c r="F3580" s="631" t="s">
        <v>4468</v>
      </c>
      <c r="G3580" s="632" t="s">
        <v>202</v>
      </c>
      <c r="H3580" s="633">
        <v>1</v>
      </c>
      <c r="I3580" s="11"/>
      <c r="J3580" s="634">
        <f>ROUND(I3580*H3580,0)</f>
        <v>0</v>
      </c>
      <c r="K3580" s="631" t="s">
        <v>5</v>
      </c>
      <c r="L3580" s="635"/>
      <c r="M3580" s="636" t="s">
        <v>5</v>
      </c>
      <c r="N3580" s="637" t="s">
        <v>53</v>
      </c>
      <c r="O3580" s="494"/>
      <c r="P3580" s="580">
        <f>O3580*H3580</f>
        <v>0</v>
      </c>
      <c r="Q3580" s="580">
        <v>3.5000000000000003E-2</v>
      </c>
      <c r="R3580" s="580">
        <f>Q3580*H3580</f>
        <v>3.5000000000000003E-2</v>
      </c>
      <c r="S3580" s="580">
        <v>0</v>
      </c>
      <c r="T3580" s="581">
        <f>S3580*H3580</f>
        <v>0</v>
      </c>
      <c r="AR3580" s="482" t="s">
        <v>779</v>
      </c>
      <c r="AT3580" s="482" t="s">
        <v>1907</v>
      </c>
      <c r="AU3580" s="482" t="s">
        <v>89</v>
      </c>
      <c r="AY3580" s="482" t="s">
        <v>197</v>
      </c>
      <c r="BE3580" s="582">
        <f>IF(N3580="základní",J3580,0)</f>
        <v>0</v>
      </c>
      <c r="BF3580" s="582">
        <f>IF(N3580="snížená",J3580,0)</f>
        <v>0</v>
      </c>
      <c r="BG3580" s="582">
        <f>IF(N3580="zákl. přenesená",J3580,0)</f>
        <v>0</v>
      </c>
      <c r="BH3580" s="582">
        <f>IF(N3580="sníž. přenesená",J3580,0)</f>
        <v>0</v>
      </c>
      <c r="BI3580" s="582">
        <f>IF(N3580="nulová",J3580,0)</f>
        <v>0</v>
      </c>
      <c r="BJ3580" s="482" t="s">
        <v>11</v>
      </c>
      <c r="BK3580" s="582">
        <f>ROUND(I3580*H3580,0)</f>
        <v>0</v>
      </c>
      <c r="BL3580" s="482" t="s">
        <v>374</v>
      </c>
      <c r="BM3580" s="482" t="s">
        <v>4469</v>
      </c>
    </row>
    <row r="3581" spans="2:65" s="492" customFormat="1" ht="16.5" customHeight="1">
      <c r="B3581" s="493"/>
      <c r="C3581" s="629" t="s">
        <v>4470</v>
      </c>
      <c r="D3581" s="629" t="s">
        <v>1907</v>
      </c>
      <c r="E3581" s="630" t="s">
        <v>4471</v>
      </c>
      <c r="F3581" s="631" t="s">
        <v>4472</v>
      </c>
      <c r="G3581" s="632" t="s">
        <v>202</v>
      </c>
      <c r="H3581" s="633">
        <v>1</v>
      </c>
      <c r="I3581" s="11"/>
      <c r="J3581" s="634">
        <f>ROUND(I3581*H3581,0)</f>
        <v>0</v>
      </c>
      <c r="K3581" s="631" t="s">
        <v>5</v>
      </c>
      <c r="L3581" s="635"/>
      <c r="M3581" s="636" t="s">
        <v>5</v>
      </c>
      <c r="N3581" s="637" t="s">
        <v>53</v>
      </c>
      <c r="O3581" s="494"/>
      <c r="P3581" s="580">
        <f>O3581*H3581</f>
        <v>0</v>
      </c>
      <c r="Q3581" s="580">
        <v>1.2E-2</v>
      </c>
      <c r="R3581" s="580">
        <f>Q3581*H3581</f>
        <v>1.2E-2</v>
      </c>
      <c r="S3581" s="580">
        <v>0</v>
      </c>
      <c r="T3581" s="581">
        <f>S3581*H3581</f>
        <v>0</v>
      </c>
      <c r="AR3581" s="482" t="s">
        <v>779</v>
      </c>
      <c r="AT3581" s="482" t="s">
        <v>1907</v>
      </c>
      <c r="AU3581" s="482" t="s">
        <v>89</v>
      </c>
      <c r="AY3581" s="482" t="s">
        <v>197</v>
      </c>
      <c r="BE3581" s="582">
        <f>IF(N3581="základní",J3581,0)</f>
        <v>0</v>
      </c>
      <c r="BF3581" s="582">
        <f>IF(N3581="snížená",J3581,0)</f>
        <v>0</v>
      </c>
      <c r="BG3581" s="582">
        <f>IF(N3581="zákl. přenesená",J3581,0)</f>
        <v>0</v>
      </c>
      <c r="BH3581" s="582">
        <f>IF(N3581="sníž. přenesená",J3581,0)</f>
        <v>0</v>
      </c>
      <c r="BI3581" s="582">
        <f>IF(N3581="nulová",J3581,0)</f>
        <v>0</v>
      </c>
      <c r="BJ3581" s="482" t="s">
        <v>11</v>
      </c>
      <c r="BK3581" s="582">
        <f>ROUND(I3581*H3581,0)</f>
        <v>0</v>
      </c>
      <c r="BL3581" s="482" t="s">
        <v>374</v>
      </c>
      <c r="BM3581" s="482" t="s">
        <v>4473</v>
      </c>
    </row>
    <row r="3582" spans="2:65" s="492" customFormat="1" ht="16.5" customHeight="1">
      <c r="B3582" s="493"/>
      <c r="C3582" s="572" t="s">
        <v>4474</v>
      </c>
      <c r="D3582" s="572" t="s">
        <v>199</v>
      </c>
      <c r="E3582" s="573" t="s">
        <v>4475</v>
      </c>
      <c r="F3582" s="574" t="s">
        <v>4476</v>
      </c>
      <c r="G3582" s="575" t="s">
        <v>202</v>
      </c>
      <c r="H3582" s="576">
        <v>3</v>
      </c>
      <c r="I3582" s="7"/>
      <c r="J3582" s="577">
        <f>ROUND(I3582*H3582,0)</f>
        <v>0</v>
      </c>
      <c r="K3582" s="574" t="s">
        <v>203</v>
      </c>
      <c r="L3582" s="493"/>
      <c r="M3582" s="578" t="s">
        <v>5</v>
      </c>
      <c r="N3582" s="579" t="s">
        <v>53</v>
      </c>
      <c r="O3582" s="494"/>
      <c r="P3582" s="580">
        <f>O3582*H3582</f>
        <v>0</v>
      </c>
      <c r="Q3582" s="580">
        <v>0</v>
      </c>
      <c r="R3582" s="580">
        <f>Q3582*H3582</f>
        <v>0</v>
      </c>
      <c r="S3582" s="580">
        <v>0</v>
      </c>
      <c r="T3582" s="581">
        <f>S3582*H3582</f>
        <v>0</v>
      </c>
      <c r="AR3582" s="482" t="s">
        <v>374</v>
      </c>
      <c r="AT3582" s="482" t="s">
        <v>199</v>
      </c>
      <c r="AU3582" s="482" t="s">
        <v>89</v>
      </c>
      <c r="AY3582" s="482" t="s">
        <v>197</v>
      </c>
      <c r="BE3582" s="582">
        <f>IF(N3582="základní",J3582,0)</f>
        <v>0</v>
      </c>
      <c r="BF3582" s="582">
        <f>IF(N3582="snížená",J3582,0)</f>
        <v>0</v>
      </c>
      <c r="BG3582" s="582">
        <f>IF(N3582="zákl. přenesená",J3582,0)</f>
        <v>0</v>
      </c>
      <c r="BH3582" s="582">
        <f>IF(N3582="sníž. přenesená",J3582,0)</f>
        <v>0</v>
      </c>
      <c r="BI3582" s="582">
        <f>IF(N3582="nulová",J3582,0)</f>
        <v>0</v>
      </c>
      <c r="BJ3582" s="482" t="s">
        <v>11</v>
      </c>
      <c r="BK3582" s="582">
        <f>ROUND(I3582*H3582,0)</f>
        <v>0</v>
      </c>
      <c r="BL3582" s="482" t="s">
        <v>374</v>
      </c>
      <c r="BM3582" s="482" t="s">
        <v>4477</v>
      </c>
    </row>
    <row r="3583" spans="2:65" s="599" customFormat="1">
      <c r="B3583" s="598"/>
      <c r="D3583" s="594" t="s">
        <v>205</v>
      </c>
      <c r="E3583" s="600" t="s">
        <v>5</v>
      </c>
      <c r="F3583" s="601" t="s">
        <v>3997</v>
      </c>
      <c r="H3583" s="600" t="s">
        <v>5</v>
      </c>
      <c r="L3583" s="598"/>
      <c r="M3583" s="602"/>
      <c r="N3583" s="603"/>
      <c r="O3583" s="603"/>
      <c r="P3583" s="603"/>
      <c r="Q3583" s="603"/>
      <c r="R3583" s="603"/>
      <c r="S3583" s="603"/>
      <c r="T3583" s="604"/>
      <c r="AT3583" s="600" t="s">
        <v>205</v>
      </c>
      <c r="AU3583" s="600" t="s">
        <v>89</v>
      </c>
      <c r="AV3583" s="599" t="s">
        <v>11</v>
      </c>
      <c r="AW3583" s="599" t="s">
        <v>43</v>
      </c>
      <c r="AX3583" s="599" t="s">
        <v>82</v>
      </c>
      <c r="AY3583" s="600" t="s">
        <v>197</v>
      </c>
    </row>
    <row r="3584" spans="2:65" s="606" customFormat="1">
      <c r="B3584" s="605"/>
      <c r="D3584" s="594" t="s">
        <v>205</v>
      </c>
      <c r="E3584" s="607" t="s">
        <v>5</v>
      </c>
      <c r="F3584" s="608" t="s">
        <v>4256</v>
      </c>
      <c r="H3584" s="609">
        <v>1</v>
      </c>
      <c r="L3584" s="605"/>
      <c r="M3584" s="610"/>
      <c r="N3584" s="611"/>
      <c r="O3584" s="611"/>
      <c r="P3584" s="611"/>
      <c r="Q3584" s="611"/>
      <c r="R3584" s="611"/>
      <c r="S3584" s="611"/>
      <c r="T3584" s="612"/>
      <c r="AT3584" s="607" t="s">
        <v>205</v>
      </c>
      <c r="AU3584" s="607" t="s">
        <v>89</v>
      </c>
      <c r="AV3584" s="606" t="s">
        <v>89</v>
      </c>
      <c r="AW3584" s="606" t="s">
        <v>43</v>
      </c>
      <c r="AX3584" s="606" t="s">
        <v>82</v>
      </c>
      <c r="AY3584" s="607" t="s">
        <v>197</v>
      </c>
    </row>
    <row r="3585" spans="2:65" s="606" customFormat="1">
      <c r="B3585" s="605"/>
      <c r="D3585" s="594" t="s">
        <v>205</v>
      </c>
      <c r="E3585" s="607" t="s">
        <v>5</v>
      </c>
      <c r="F3585" s="608" t="s">
        <v>4258</v>
      </c>
      <c r="H3585" s="609">
        <v>1</v>
      </c>
      <c r="L3585" s="605"/>
      <c r="M3585" s="610"/>
      <c r="N3585" s="611"/>
      <c r="O3585" s="611"/>
      <c r="P3585" s="611"/>
      <c r="Q3585" s="611"/>
      <c r="R3585" s="611"/>
      <c r="S3585" s="611"/>
      <c r="T3585" s="612"/>
      <c r="AT3585" s="607" t="s">
        <v>205</v>
      </c>
      <c r="AU3585" s="607" t="s">
        <v>89</v>
      </c>
      <c r="AV3585" s="606" t="s">
        <v>89</v>
      </c>
      <c r="AW3585" s="606" t="s">
        <v>43</v>
      </c>
      <c r="AX3585" s="606" t="s">
        <v>82</v>
      </c>
      <c r="AY3585" s="607" t="s">
        <v>197</v>
      </c>
    </row>
    <row r="3586" spans="2:65" s="606" customFormat="1">
      <c r="B3586" s="605"/>
      <c r="D3586" s="594" t="s">
        <v>205</v>
      </c>
      <c r="E3586" s="607" t="s">
        <v>5</v>
      </c>
      <c r="F3586" s="608" t="s">
        <v>4259</v>
      </c>
      <c r="H3586" s="609">
        <v>1</v>
      </c>
      <c r="L3586" s="605"/>
      <c r="M3586" s="610"/>
      <c r="N3586" s="611"/>
      <c r="O3586" s="611"/>
      <c r="P3586" s="611"/>
      <c r="Q3586" s="611"/>
      <c r="R3586" s="611"/>
      <c r="S3586" s="611"/>
      <c r="T3586" s="612"/>
      <c r="AT3586" s="607" t="s">
        <v>205</v>
      </c>
      <c r="AU3586" s="607" t="s">
        <v>89</v>
      </c>
      <c r="AV3586" s="606" t="s">
        <v>89</v>
      </c>
      <c r="AW3586" s="606" t="s">
        <v>43</v>
      </c>
      <c r="AX3586" s="606" t="s">
        <v>82</v>
      </c>
      <c r="AY3586" s="607" t="s">
        <v>197</v>
      </c>
    </row>
    <row r="3587" spans="2:65" s="614" customFormat="1">
      <c r="B3587" s="613"/>
      <c r="D3587" s="594" t="s">
        <v>205</v>
      </c>
      <c r="E3587" s="615" t="s">
        <v>5</v>
      </c>
      <c r="F3587" s="616" t="s">
        <v>210</v>
      </c>
      <c r="H3587" s="617">
        <v>3</v>
      </c>
      <c r="L3587" s="613"/>
      <c r="M3587" s="618"/>
      <c r="N3587" s="619"/>
      <c r="O3587" s="619"/>
      <c r="P3587" s="619"/>
      <c r="Q3587" s="619"/>
      <c r="R3587" s="619"/>
      <c r="S3587" s="619"/>
      <c r="T3587" s="620"/>
      <c r="AT3587" s="615" t="s">
        <v>205</v>
      </c>
      <c r="AU3587" s="615" t="s">
        <v>89</v>
      </c>
      <c r="AV3587" s="614" t="s">
        <v>129</v>
      </c>
      <c r="AW3587" s="614" t="s">
        <v>43</v>
      </c>
      <c r="AX3587" s="614" t="s">
        <v>11</v>
      </c>
      <c r="AY3587" s="615" t="s">
        <v>197</v>
      </c>
    </row>
    <row r="3588" spans="2:65" s="492" customFormat="1" ht="25.5" customHeight="1">
      <c r="B3588" s="493"/>
      <c r="C3588" s="629" t="s">
        <v>4478</v>
      </c>
      <c r="D3588" s="629" t="s">
        <v>1907</v>
      </c>
      <c r="E3588" s="630" t="s">
        <v>4479</v>
      </c>
      <c r="F3588" s="631" t="s">
        <v>4480</v>
      </c>
      <c r="G3588" s="632" t="s">
        <v>202</v>
      </c>
      <c r="H3588" s="633">
        <v>1</v>
      </c>
      <c r="I3588" s="11"/>
      <c r="J3588" s="634">
        <f>ROUND(I3588*H3588,0)</f>
        <v>0</v>
      </c>
      <c r="K3588" s="631" t="s">
        <v>5</v>
      </c>
      <c r="L3588" s="635"/>
      <c r="M3588" s="636" t="s">
        <v>5</v>
      </c>
      <c r="N3588" s="637" t="s">
        <v>53</v>
      </c>
      <c r="O3588" s="494"/>
      <c r="P3588" s="580">
        <f>O3588*H3588</f>
        <v>0</v>
      </c>
      <c r="Q3588" s="580">
        <v>0.13297</v>
      </c>
      <c r="R3588" s="580">
        <f>Q3588*H3588</f>
        <v>0.13297</v>
      </c>
      <c r="S3588" s="580">
        <v>0</v>
      </c>
      <c r="T3588" s="581">
        <f>S3588*H3588</f>
        <v>0</v>
      </c>
      <c r="AR3588" s="482" t="s">
        <v>779</v>
      </c>
      <c r="AT3588" s="482" t="s">
        <v>1907</v>
      </c>
      <c r="AU3588" s="482" t="s">
        <v>89</v>
      </c>
      <c r="AY3588" s="482" t="s">
        <v>197</v>
      </c>
      <c r="BE3588" s="582">
        <f>IF(N3588="základní",J3588,0)</f>
        <v>0</v>
      </c>
      <c r="BF3588" s="582">
        <f>IF(N3588="snížená",J3588,0)</f>
        <v>0</v>
      </c>
      <c r="BG3588" s="582">
        <f>IF(N3588="zákl. přenesená",J3588,0)</f>
        <v>0</v>
      </c>
      <c r="BH3588" s="582">
        <f>IF(N3588="sníž. přenesená",J3588,0)</f>
        <v>0</v>
      </c>
      <c r="BI3588" s="582">
        <f>IF(N3588="nulová",J3588,0)</f>
        <v>0</v>
      </c>
      <c r="BJ3588" s="482" t="s">
        <v>11</v>
      </c>
      <c r="BK3588" s="582">
        <f>ROUND(I3588*H3588,0)</f>
        <v>0</v>
      </c>
      <c r="BL3588" s="482" t="s">
        <v>374</v>
      </c>
      <c r="BM3588" s="482" t="s">
        <v>4481</v>
      </c>
    </row>
    <row r="3589" spans="2:65" s="492" customFormat="1" ht="25.5" customHeight="1">
      <c r="B3589" s="493"/>
      <c r="C3589" s="629" t="s">
        <v>4482</v>
      </c>
      <c r="D3589" s="629" t="s">
        <v>1907</v>
      </c>
      <c r="E3589" s="630" t="s">
        <v>4483</v>
      </c>
      <c r="F3589" s="631" t="s">
        <v>4484</v>
      </c>
      <c r="G3589" s="632" t="s">
        <v>202</v>
      </c>
      <c r="H3589" s="633">
        <v>1</v>
      </c>
      <c r="I3589" s="11"/>
      <c r="J3589" s="634">
        <f>ROUND(I3589*H3589,0)</f>
        <v>0</v>
      </c>
      <c r="K3589" s="631" t="s">
        <v>5</v>
      </c>
      <c r="L3589" s="635"/>
      <c r="M3589" s="636" t="s">
        <v>5</v>
      </c>
      <c r="N3589" s="637" t="s">
        <v>53</v>
      </c>
      <c r="O3589" s="494"/>
      <c r="P3589" s="580">
        <f>O3589*H3589</f>
        <v>0</v>
      </c>
      <c r="Q3589" s="580">
        <v>0.11967999999999999</v>
      </c>
      <c r="R3589" s="580">
        <f>Q3589*H3589</f>
        <v>0.11967999999999999</v>
      </c>
      <c r="S3589" s="580">
        <v>0</v>
      </c>
      <c r="T3589" s="581">
        <f>S3589*H3589</f>
        <v>0</v>
      </c>
      <c r="AR3589" s="482" t="s">
        <v>779</v>
      </c>
      <c r="AT3589" s="482" t="s">
        <v>1907</v>
      </c>
      <c r="AU3589" s="482" t="s">
        <v>89</v>
      </c>
      <c r="AY3589" s="482" t="s">
        <v>197</v>
      </c>
      <c r="BE3589" s="582">
        <f>IF(N3589="základní",J3589,0)</f>
        <v>0</v>
      </c>
      <c r="BF3589" s="582">
        <f>IF(N3589="snížená",J3589,0)</f>
        <v>0</v>
      </c>
      <c r="BG3589" s="582">
        <f>IF(N3589="zákl. přenesená",J3589,0)</f>
        <v>0</v>
      </c>
      <c r="BH3589" s="582">
        <f>IF(N3589="sníž. přenesená",J3589,0)</f>
        <v>0</v>
      </c>
      <c r="BI3589" s="582">
        <f>IF(N3589="nulová",J3589,0)</f>
        <v>0</v>
      </c>
      <c r="BJ3589" s="482" t="s">
        <v>11</v>
      </c>
      <c r="BK3589" s="582">
        <f>ROUND(I3589*H3589,0)</f>
        <v>0</v>
      </c>
      <c r="BL3589" s="482" t="s">
        <v>374</v>
      </c>
      <c r="BM3589" s="482" t="s">
        <v>4485</v>
      </c>
    </row>
    <row r="3590" spans="2:65" s="492" customFormat="1" ht="25.5" customHeight="1">
      <c r="B3590" s="493"/>
      <c r="C3590" s="629" t="s">
        <v>4486</v>
      </c>
      <c r="D3590" s="629" t="s">
        <v>1907</v>
      </c>
      <c r="E3590" s="630" t="s">
        <v>4487</v>
      </c>
      <c r="F3590" s="631" t="s">
        <v>4488</v>
      </c>
      <c r="G3590" s="632" t="s">
        <v>202</v>
      </c>
      <c r="H3590" s="633">
        <v>1</v>
      </c>
      <c r="I3590" s="11"/>
      <c r="J3590" s="634">
        <f>ROUND(I3590*H3590,0)</f>
        <v>0</v>
      </c>
      <c r="K3590" s="631" t="s">
        <v>5</v>
      </c>
      <c r="L3590" s="635"/>
      <c r="M3590" s="636" t="s">
        <v>5</v>
      </c>
      <c r="N3590" s="637" t="s">
        <v>53</v>
      </c>
      <c r="O3590" s="494"/>
      <c r="P3590" s="580">
        <f>O3590*H3590</f>
        <v>0</v>
      </c>
      <c r="Q3590" s="580">
        <v>0.14183999999999999</v>
      </c>
      <c r="R3590" s="580">
        <f>Q3590*H3590</f>
        <v>0.14183999999999999</v>
      </c>
      <c r="S3590" s="580">
        <v>0</v>
      </c>
      <c r="T3590" s="581">
        <f>S3590*H3590</f>
        <v>0</v>
      </c>
      <c r="AR3590" s="482" t="s">
        <v>779</v>
      </c>
      <c r="AT3590" s="482" t="s">
        <v>1907</v>
      </c>
      <c r="AU3590" s="482" t="s">
        <v>89</v>
      </c>
      <c r="AY3590" s="482" t="s">
        <v>197</v>
      </c>
      <c r="BE3590" s="582">
        <f>IF(N3590="základní",J3590,0)</f>
        <v>0</v>
      </c>
      <c r="BF3590" s="582">
        <f>IF(N3590="snížená",J3590,0)</f>
        <v>0</v>
      </c>
      <c r="BG3590" s="582">
        <f>IF(N3590="zákl. přenesená",J3590,0)</f>
        <v>0</v>
      </c>
      <c r="BH3590" s="582">
        <f>IF(N3590="sníž. přenesená",J3590,0)</f>
        <v>0</v>
      </c>
      <c r="BI3590" s="582">
        <f>IF(N3590="nulová",J3590,0)</f>
        <v>0</v>
      </c>
      <c r="BJ3590" s="482" t="s">
        <v>11</v>
      </c>
      <c r="BK3590" s="582">
        <f>ROUND(I3590*H3590,0)</f>
        <v>0</v>
      </c>
      <c r="BL3590" s="482" t="s">
        <v>374</v>
      </c>
      <c r="BM3590" s="482" t="s">
        <v>4489</v>
      </c>
    </row>
    <row r="3591" spans="2:65" s="492" customFormat="1" ht="16.5" customHeight="1">
      <c r="B3591" s="493"/>
      <c r="C3591" s="572" t="s">
        <v>4490</v>
      </c>
      <c r="D3591" s="572" t="s">
        <v>199</v>
      </c>
      <c r="E3591" s="573" t="s">
        <v>4491</v>
      </c>
      <c r="F3591" s="574" t="s">
        <v>4492</v>
      </c>
      <c r="G3591" s="575" t="s">
        <v>202</v>
      </c>
      <c r="H3591" s="576">
        <v>2</v>
      </c>
      <c r="I3591" s="7"/>
      <c r="J3591" s="577">
        <f>ROUND(I3591*H3591,0)</f>
        <v>0</v>
      </c>
      <c r="K3591" s="574" t="s">
        <v>203</v>
      </c>
      <c r="L3591" s="493"/>
      <c r="M3591" s="578" t="s">
        <v>5</v>
      </c>
      <c r="N3591" s="579" t="s">
        <v>53</v>
      </c>
      <c r="O3591" s="494"/>
      <c r="P3591" s="580">
        <f>O3591*H3591</f>
        <v>0</v>
      </c>
      <c r="Q3591" s="580">
        <v>0</v>
      </c>
      <c r="R3591" s="580">
        <f>Q3591*H3591</f>
        <v>0</v>
      </c>
      <c r="S3591" s="580">
        <v>0</v>
      </c>
      <c r="T3591" s="581">
        <f>S3591*H3591</f>
        <v>0</v>
      </c>
      <c r="AR3591" s="482" t="s">
        <v>374</v>
      </c>
      <c r="AT3591" s="482" t="s">
        <v>199</v>
      </c>
      <c r="AU3591" s="482" t="s">
        <v>89</v>
      </c>
      <c r="AY3591" s="482" t="s">
        <v>197</v>
      </c>
      <c r="BE3591" s="582">
        <f>IF(N3591="základní",J3591,0)</f>
        <v>0</v>
      </c>
      <c r="BF3591" s="582">
        <f>IF(N3591="snížená",J3591,0)</f>
        <v>0</v>
      </c>
      <c r="BG3591" s="582">
        <f>IF(N3591="zákl. přenesená",J3591,0)</f>
        <v>0</v>
      </c>
      <c r="BH3591" s="582">
        <f>IF(N3591="sníž. přenesená",J3591,0)</f>
        <v>0</v>
      </c>
      <c r="BI3591" s="582">
        <f>IF(N3591="nulová",J3591,0)</f>
        <v>0</v>
      </c>
      <c r="BJ3591" s="482" t="s">
        <v>11</v>
      </c>
      <c r="BK3591" s="582">
        <f>ROUND(I3591*H3591,0)</f>
        <v>0</v>
      </c>
      <c r="BL3591" s="482" t="s">
        <v>374</v>
      </c>
      <c r="BM3591" s="482" t="s">
        <v>4493</v>
      </c>
    </row>
    <row r="3592" spans="2:65" s="599" customFormat="1">
      <c r="B3592" s="598"/>
      <c r="D3592" s="594" t="s">
        <v>205</v>
      </c>
      <c r="E3592" s="600" t="s">
        <v>5</v>
      </c>
      <c r="F3592" s="601" t="s">
        <v>3997</v>
      </c>
      <c r="H3592" s="600" t="s">
        <v>5</v>
      </c>
      <c r="L3592" s="598"/>
      <c r="M3592" s="602"/>
      <c r="N3592" s="603"/>
      <c r="O3592" s="603"/>
      <c r="P3592" s="603"/>
      <c r="Q3592" s="603"/>
      <c r="R3592" s="603"/>
      <c r="S3592" s="603"/>
      <c r="T3592" s="604"/>
      <c r="AT3592" s="600" t="s">
        <v>205</v>
      </c>
      <c r="AU3592" s="600" t="s">
        <v>89</v>
      </c>
      <c r="AV3592" s="599" t="s">
        <v>11</v>
      </c>
      <c r="AW3592" s="599" t="s">
        <v>43</v>
      </c>
      <c r="AX3592" s="599" t="s">
        <v>82</v>
      </c>
      <c r="AY3592" s="600" t="s">
        <v>197</v>
      </c>
    </row>
    <row r="3593" spans="2:65" s="606" customFormat="1">
      <c r="B3593" s="605"/>
      <c r="D3593" s="594" t="s">
        <v>205</v>
      </c>
      <c r="E3593" s="607" t="s">
        <v>5</v>
      </c>
      <c r="F3593" s="608" t="s">
        <v>4257</v>
      </c>
      <c r="H3593" s="609">
        <v>1</v>
      </c>
      <c r="L3593" s="605"/>
      <c r="M3593" s="610"/>
      <c r="N3593" s="611"/>
      <c r="O3593" s="611"/>
      <c r="P3593" s="611"/>
      <c r="Q3593" s="611"/>
      <c r="R3593" s="611"/>
      <c r="S3593" s="611"/>
      <c r="T3593" s="612"/>
      <c r="AT3593" s="607" t="s">
        <v>205</v>
      </c>
      <c r="AU3593" s="607" t="s">
        <v>89</v>
      </c>
      <c r="AV3593" s="606" t="s">
        <v>89</v>
      </c>
      <c r="AW3593" s="606" t="s">
        <v>43</v>
      </c>
      <c r="AX3593" s="606" t="s">
        <v>82</v>
      </c>
      <c r="AY3593" s="607" t="s">
        <v>197</v>
      </c>
    </row>
    <row r="3594" spans="2:65" s="606" customFormat="1">
      <c r="B3594" s="605"/>
      <c r="D3594" s="594" t="s">
        <v>205</v>
      </c>
      <c r="E3594" s="607" t="s">
        <v>5</v>
      </c>
      <c r="F3594" s="608" t="s">
        <v>4260</v>
      </c>
      <c r="H3594" s="609">
        <v>1</v>
      </c>
      <c r="L3594" s="605"/>
      <c r="M3594" s="610"/>
      <c r="N3594" s="611"/>
      <c r="O3594" s="611"/>
      <c r="P3594" s="611"/>
      <c r="Q3594" s="611"/>
      <c r="R3594" s="611"/>
      <c r="S3594" s="611"/>
      <c r="T3594" s="612"/>
      <c r="AT3594" s="607" t="s">
        <v>205</v>
      </c>
      <c r="AU3594" s="607" t="s">
        <v>89</v>
      </c>
      <c r="AV3594" s="606" t="s">
        <v>89</v>
      </c>
      <c r="AW3594" s="606" t="s">
        <v>43</v>
      </c>
      <c r="AX3594" s="606" t="s">
        <v>82</v>
      </c>
      <c r="AY3594" s="607" t="s">
        <v>197</v>
      </c>
    </row>
    <row r="3595" spans="2:65" s="614" customFormat="1">
      <c r="B3595" s="613"/>
      <c r="D3595" s="594" t="s">
        <v>205</v>
      </c>
      <c r="E3595" s="615" t="s">
        <v>5</v>
      </c>
      <c r="F3595" s="616" t="s">
        <v>210</v>
      </c>
      <c r="H3595" s="617">
        <v>2</v>
      </c>
      <c r="L3595" s="613"/>
      <c r="M3595" s="618"/>
      <c r="N3595" s="619"/>
      <c r="O3595" s="619"/>
      <c r="P3595" s="619"/>
      <c r="Q3595" s="619"/>
      <c r="R3595" s="619"/>
      <c r="S3595" s="619"/>
      <c r="T3595" s="620"/>
      <c r="AT3595" s="615" t="s">
        <v>205</v>
      </c>
      <c r="AU3595" s="615" t="s">
        <v>89</v>
      </c>
      <c r="AV3595" s="614" t="s">
        <v>129</v>
      </c>
      <c r="AW3595" s="614" t="s">
        <v>43</v>
      </c>
      <c r="AX3595" s="614" t="s">
        <v>11</v>
      </c>
      <c r="AY3595" s="615" t="s">
        <v>197</v>
      </c>
    </row>
    <row r="3596" spans="2:65" s="492" customFormat="1" ht="25.5" customHeight="1">
      <c r="B3596" s="493"/>
      <c r="C3596" s="629" t="s">
        <v>4494</v>
      </c>
      <c r="D3596" s="629" t="s">
        <v>1907</v>
      </c>
      <c r="E3596" s="630" t="s">
        <v>4495</v>
      </c>
      <c r="F3596" s="631" t="s">
        <v>4496</v>
      </c>
      <c r="G3596" s="632" t="s">
        <v>202</v>
      </c>
      <c r="H3596" s="633">
        <v>1</v>
      </c>
      <c r="I3596" s="11"/>
      <c r="J3596" s="634">
        <f>ROUND(I3596*H3596,0)</f>
        <v>0</v>
      </c>
      <c r="K3596" s="631" t="s">
        <v>5</v>
      </c>
      <c r="L3596" s="635"/>
      <c r="M3596" s="636" t="s">
        <v>5</v>
      </c>
      <c r="N3596" s="637" t="s">
        <v>53</v>
      </c>
      <c r="O3596" s="494"/>
      <c r="P3596" s="580">
        <f>O3596*H3596</f>
        <v>0</v>
      </c>
      <c r="Q3596" s="580">
        <v>0.18360000000000001</v>
      </c>
      <c r="R3596" s="580">
        <f>Q3596*H3596</f>
        <v>0.18360000000000001</v>
      </c>
      <c r="S3596" s="580">
        <v>0</v>
      </c>
      <c r="T3596" s="581">
        <f>S3596*H3596</f>
        <v>0</v>
      </c>
      <c r="AR3596" s="482" t="s">
        <v>779</v>
      </c>
      <c r="AT3596" s="482" t="s">
        <v>1907</v>
      </c>
      <c r="AU3596" s="482" t="s">
        <v>89</v>
      </c>
      <c r="AY3596" s="482" t="s">
        <v>197</v>
      </c>
      <c r="BE3596" s="582">
        <f>IF(N3596="základní",J3596,0)</f>
        <v>0</v>
      </c>
      <c r="BF3596" s="582">
        <f>IF(N3596="snížená",J3596,0)</f>
        <v>0</v>
      </c>
      <c r="BG3596" s="582">
        <f>IF(N3596="zákl. přenesená",J3596,0)</f>
        <v>0</v>
      </c>
      <c r="BH3596" s="582">
        <f>IF(N3596="sníž. přenesená",J3596,0)</f>
        <v>0</v>
      </c>
      <c r="BI3596" s="582">
        <f>IF(N3596="nulová",J3596,0)</f>
        <v>0</v>
      </c>
      <c r="BJ3596" s="482" t="s">
        <v>11</v>
      </c>
      <c r="BK3596" s="582">
        <f>ROUND(I3596*H3596,0)</f>
        <v>0</v>
      </c>
      <c r="BL3596" s="482" t="s">
        <v>374</v>
      </c>
      <c r="BM3596" s="482" t="s">
        <v>4497</v>
      </c>
    </row>
    <row r="3597" spans="2:65" s="492" customFormat="1" ht="25.5" customHeight="1">
      <c r="B3597" s="493"/>
      <c r="C3597" s="629" t="s">
        <v>4498</v>
      </c>
      <c r="D3597" s="629" t="s">
        <v>1907</v>
      </c>
      <c r="E3597" s="630" t="s">
        <v>4499</v>
      </c>
      <c r="F3597" s="631" t="s">
        <v>4500</v>
      </c>
      <c r="G3597" s="632" t="s">
        <v>202</v>
      </c>
      <c r="H3597" s="633">
        <v>1</v>
      </c>
      <c r="I3597" s="11"/>
      <c r="J3597" s="634">
        <f>ROUND(I3597*H3597,0)</f>
        <v>0</v>
      </c>
      <c r="K3597" s="631" t="s">
        <v>5</v>
      </c>
      <c r="L3597" s="635"/>
      <c r="M3597" s="636" t="s">
        <v>5</v>
      </c>
      <c r="N3597" s="637" t="s">
        <v>53</v>
      </c>
      <c r="O3597" s="494"/>
      <c r="P3597" s="580">
        <f>O3597*H3597</f>
        <v>0</v>
      </c>
      <c r="Q3597" s="580">
        <v>0.18360000000000001</v>
      </c>
      <c r="R3597" s="580">
        <f>Q3597*H3597</f>
        <v>0.18360000000000001</v>
      </c>
      <c r="S3597" s="580">
        <v>0</v>
      </c>
      <c r="T3597" s="581">
        <f>S3597*H3597</f>
        <v>0</v>
      </c>
      <c r="AR3597" s="482" t="s">
        <v>779</v>
      </c>
      <c r="AT3597" s="482" t="s">
        <v>1907</v>
      </c>
      <c r="AU3597" s="482" t="s">
        <v>89</v>
      </c>
      <c r="AY3597" s="482" t="s">
        <v>197</v>
      </c>
      <c r="BE3597" s="582">
        <f>IF(N3597="základní",J3597,0)</f>
        <v>0</v>
      </c>
      <c r="BF3597" s="582">
        <f>IF(N3597="snížená",J3597,0)</f>
        <v>0</v>
      </c>
      <c r="BG3597" s="582">
        <f>IF(N3597="zákl. přenesená",J3597,0)</f>
        <v>0</v>
      </c>
      <c r="BH3597" s="582">
        <f>IF(N3597="sníž. přenesená",J3597,0)</f>
        <v>0</v>
      </c>
      <c r="BI3597" s="582">
        <f>IF(N3597="nulová",J3597,0)</f>
        <v>0</v>
      </c>
      <c r="BJ3597" s="482" t="s">
        <v>11</v>
      </c>
      <c r="BK3597" s="582">
        <f>ROUND(I3597*H3597,0)</f>
        <v>0</v>
      </c>
      <c r="BL3597" s="482" t="s">
        <v>374</v>
      </c>
      <c r="BM3597" s="482" t="s">
        <v>4501</v>
      </c>
    </row>
    <row r="3598" spans="2:65" s="492" customFormat="1" ht="16.5" customHeight="1">
      <c r="B3598" s="493"/>
      <c r="C3598" s="572" t="s">
        <v>4502</v>
      </c>
      <c r="D3598" s="572" t="s">
        <v>199</v>
      </c>
      <c r="E3598" s="573" t="s">
        <v>4503</v>
      </c>
      <c r="F3598" s="574" t="s">
        <v>4504</v>
      </c>
      <c r="G3598" s="575" t="s">
        <v>202</v>
      </c>
      <c r="H3598" s="576">
        <v>8</v>
      </c>
      <c r="I3598" s="7"/>
      <c r="J3598" s="577">
        <f>ROUND(I3598*H3598,0)</f>
        <v>0</v>
      </c>
      <c r="K3598" s="574" t="s">
        <v>203</v>
      </c>
      <c r="L3598" s="493"/>
      <c r="M3598" s="578" t="s">
        <v>5</v>
      </c>
      <c r="N3598" s="579" t="s">
        <v>53</v>
      </c>
      <c r="O3598" s="494"/>
      <c r="P3598" s="580">
        <f>O3598*H3598</f>
        <v>0</v>
      </c>
      <c r="Q3598" s="580">
        <v>0</v>
      </c>
      <c r="R3598" s="580">
        <f>Q3598*H3598</f>
        <v>0</v>
      </c>
      <c r="S3598" s="580">
        <v>0</v>
      </c>
      <c r="T3598" s="581">
        <f>S3598*H3598</f>
        <v>0</v>
      </c>
      <c r="AR3598" s="482" t="s">
        <v>374</v>
      </c>
      <c r="AT3598" s="482" t="s">
        <v>199</v>
      </c>
      <c r="AU3598" s="482" t="s">
        <v>89</v>
      </c>
      <c r="AY3598" s="482" t="s">
        <v>197</v>
      </c>
      <c r="BE3598" s="582">
        <f>IF(N3598="základní",J3598,0)</f>
        <v>0</v>
      </c>
      <c r="BF3598" s="582">
        <f>IF(N3598="snížená",J3598,0)</f>
        <v>0</v>
      </c>
      <c r="BG3598" s="582">
        <f>IF(N3598="zákl. přenesená",J3598,0)</f>
        <v>0</v>
      </c>
      <c r="BH3598" s="582">
        <f>IF(N3598="sníž. přenesená",J3598,0)</f>
        <v>0</v>
      </c>
      <c r="BI3598" s="582">
        <f>IF(N3598="nulová",J3598,0)</f>
        <v>0</v>
      </c>
      <c r="BJ3598" s="482" t="s">
        <v>11</v>
      </c>
      <c r="BK3598" s="582">
        <f>ROUND(I3598*H3598,0)</f>
        <v>0</v>
      </c>
      <c r="BL3598" s="482" t="s">
        <v>374</v>
      </c>
      <c r="BM3598" s="482" t="s">
        <v>4505</v>
      </c>
    </row>
    <row r="3599" spans="2:65" s="599" customFormat="1">
      <c r="B3599" s="598"/>
      <c r="D3599" s="594" t="s">
        <v>205</v>
      </c>
      <c r="E3599" s="600" t="s">
        <v>5</v>
      </c>
      <c r="F3599" s="601" t="s">
        <v>3997</v>
      </c>
      <c r="H3599" s="600" t="s">
        <v>5</v>
      </c>
      <c r="L3599" s="598"/>
      <c r="M3599" s="602"/>
      <c r="N3599" s="603"/>
      <c r="O3599" s="603"/>
      <c r="P3599" s="603"/>
      <c r="Q3599" s="603"/>
      <c r="R3599" s="603"/>
      <c r="S3599" s="603"/>
      <c r="T3599" s="604"/>
      <c r="AT3599" s="600" t="s">
        <v>205</v>
      </c>
      <c r="AU3599" s="600" t="s">
        <v>89</v>
      </c>
      <c r="AV3599" s="599" t="s">
        <v>11</v>
      </c>
      <c r="AW3599" s="599" t="s">
        <v>43</v>
      </c>
      <c r="AX3599" s="599" t="s">
        <v>82</v>
      </c>
      <c r="AY3599" s="600" t="s">
        <v>197</v>
      </c>
    </row>
    <row r="3600" spans="2:65" s="606" customFormat="1">
      <c r="B3600" s="605"/>
      <c r="D3600" s="594" t="s">
        <v>205</v>
      </c>
      <c r="E3600" s="607" t="s">
        <v>5</v>
      </c>
      <c r="F3600" s="608" t="s">
        <v>4506</v>
      </c>
      <c r="H3600" s="609">
        <v>5</v>
      </c>
      <c r="L3600" s="605"/>
      <c r="M3600" s="610"/>
      <c r="N3600" s="611"/>
      <c r="O3600" s="611"/>
      <c r="P3600" s="611"/>
      <c r="Q3600" s="611"/>
      <c r="R3600" s="611"/>
      <c r="S3600" s="611"/>
      <c r="T3600" s="612"/>
      <c r="AT3600" s="607" t="s">
        <v>205</v>
      </c>
      <c r="AU3600" s="607" t="s">
        <v>89</v>
      </c>
      <c r="AV3600" s="606" t="s">
        <v>89</v>
      </c>
      <c r="AW3600" s="606" t="s">
        <v>43</v>
      </c>
      <c r="AX3600" s="606" t="s">
        <v>82</v>
      </c>
      <c r="AY3600" s="607" t="s">
        <v>197</v>
      </c>
    </row>
    <row r="3601" spans="2:65" s="606" customFormat="1">
      <c r="B3601" s="605"/>
      <c r="D3601" s="594" t="s">
        <v>205</v>
      </c>
      <c r="E3601" s="607" t="s">
        <v>5</v>
      </c>
      <c r="F3601" s="608" t="s">
        <v>4253</v>
      </c>
      <c r="H3601" s="609">
        <v>1</v>
      </c>
      <c r="L3601" s="605"/>
      <c r="M3601" s="610"/>
      <c r="N3601" s="611"/>
      <c r="O3601" s="611"/>
      <c r="P3601" s="611"/>
      <c r="Q3601" s="611"/>
      <c r="R3601" s="611"/>
      <c r="S3601" s="611"/>
      <c r="T3601" s="612"/>
      <c r="AT3601" s="607" t="s">
        <v>205</v>
      </c>
      <c r="AU3601" s="607" t="s">
        <v>89</v>
      </c>
      <c r="AV3601" s="606" t="s">
        <v>89</v>
      </c>
      <c r="AW3601" s="606" t="s">
        <v>43</v>
      </c>
      <c r="AX3601" s="606" t="s">
        <v>82</v>
      </c>
      <c r="AY3601" s="607" t="s">
        <v>197</v>
      </c>
    </row>
    <row r="3602" spans="2:65" s="606" customFormat="1">
      <c r="B3602" s="605"/>
      <c r="D3602" s="594" t="s">
        <v>205</v>
      </c>
      <c r="E3602" s="607" t="s">
        <v>5</v>
      </c>
      <c r="F3602" s="608" t="s">
        <v>4507</v>
      </c>
      <c r="H3602" s="609">
        <v>2</v>
      </c>
      <c r="L3602" s="605"/>
      <c r="M3602" s="610"/>
      <c r="N3602" s="611"/>
      <c r="O3602" s="611"/>
      <c r="P3602" s="611"/>
      <c r="Q3602" s="611"/>
      <c r="R3602" s="611"/>
      <c r="S3602" s="611"/>
      <c r="T3602" s="612"/>
      <c r="AT3602" s="607" t="s">
        <v>205</v>
      </c>
      <c r="AU3602" s="607" t="s">
        <v>89</v>
      </c>
      <c r="AV3602" s="606" t="s">
        <v>89</v>
      </c>
      <c r="AW3602" s="606" t="s">
        <v>43</v>
      </c>
      <c r="AX3602" s="606" t="s">
        <v>82</v>
      </c>
      <c r="AY3602" s="607" t="s">
        <v>197</v>
      </c>
    </row>
    <row r="3603" spans="2:65" s="614" customFormat="1">
      <c r="B3603" s="613"/>
      <c r="D3603" s="594" t="s">
        <v>205</v>
      </c>
      <c r="E3603" s="615" t="s">
        <v>5</v>
      </c>
      <c r="F3603" s="616" t="s">
        <v>210</v>
      </c>
      <c r="H3603" s="617">
        <v>8</v>
      </c>
      <c r="L3603" s="613"/>
      <c r="M3603" s="618"/>
      <c r="N3603" s="619"/>
      <c r="O3603" s="619"/>
      <c r="P3603" s="619"/>
      <c r="Q3603" s="619"/>
      <c r="R3603" s="619"/>
      <c r="S3603" s="619"/>
      <c r="T3603" s="620"/>
      <c r="AT3603" s="615" t="s">
        <v>205</v>
      </c>
      <c r="AU3603" s="615" t="s">
        <v>89</v>
      </c>
      <c r="AV3603" s="614" t="s">
        <v>129</v>
      </c>
      <c r="AW3603" s="614" t="s">
        <v>43</v>
      </c>
      <c r="AX3603" s="614" t="s">
        <v>11</v>
      </c>
      <c r="AY3603" s="615" t="s">
        <v>197</v>
      </c>
    </row>
    <row r="3604" spans="2:65" s="492" customFormat="1" ht="25.5" customHeight="1">
      <c r="B3604" s="493"/>
      <c r="C3604" s="629" t="s">
        <v>4508</v>
      </c>
      <c r="D3604" s="629" t="s">
        <v>1907</v>
      </c>
      <c r="E3604" s="630" t="s">
        <v>4509</v>
      </c>
      <c r="F3604" s="631" t="s">
        <v>4510</v>
      </c>
      <c r="G3604" s="632" t="s">
        <v>202</v>
      </c>
      <c r="H3604" s="633">
        <v>5</v>
      </c>
      <c r="I3604" s="11"/>
      <c r="J3604" s="634">
        <f>ROUND(I3604*H3604,0)</f>
        <v>0</v>
      </c>
      <c r="K3604" s="631" t="s">
        <v>5</v>
      </c>
      <c r="L3604" s="635"/>
      <c r="M3604" s="636" t="s">
        <v>5</v>
      </c>
      <c r="N3604" s="637" t="s">
        <v>53</v>
      </c>
      <c r="O3604" s="494"/>
      <c r="P3604" s="580">
        <f>O3604*H3604</f>
        <v>0</v>
      </c>
      <c r="Q3604" s="580">
        <v>0.12756999999999999</v>
      </c>
      <c r="R3604" s="580">
        <f>Q3604*H3604</f>
        <v>0.63784999999999992</v>
      </c>
      <c r="S3604" s="580">
        <v>0</v>
      </c>
      <c r="T3604" s="581">
        <f>S3604*H3604</f>
        <v>0</v>
      </c>
      <c r="AR3604" s="482" t="s">
        <v>779</v>
      </c>
      <c r="AT3604" s="482" t="s">
        <v>1907</v>
      </c>
      <c r="AU3604" s="482" t="s">
        <v>89</v>
      </c>
      <c r="AY3604" s="482" t="s">
        <v>197</v>
      </c>
      <c r="BE3604" s="582">
        <f>IF(N3604="základní",J3604,0)</f>
        <v>0</v>
      </c>
      <c r="BF3604" s="582">
        <f>IF(N3604="snížená",J3604,0)</f>
        <v>0</v>
      </c>
      <c r="BG3604" s="582">
        <f>IF(N3604="zákl. přenesená",J3604,0)</f>
        <v>0</v>
      </c>
      <c r="BH3604" s="582">
        <f>IF(N3604="sníž. přenesená",J3604,0)</f>
        <v>0</v>
      </c>
      <c r="BI3604" s="582">
        <f>IF(N3604="nulová",J3604,0)</f>
        <v>0</v>
      </c>
      <c r="BJ3604" s="482" t="s">
        <v>11</v>
      </c>
      <c r="BK3604" s="582">
        <f>ROUND(I3604*H3604,0)</f>
        <v>0</v>
      </c>
      <c r="BL3604" s="482" t="s">
        <v>374</v>
      </c>
      <c r="BM3604" s="482" t="s">
        <v>4511</v>
      </c>
    </row>
    <row r="3605" spans="2:65" s="492" customFormat="1" ht="25.5" customHeight="1">
      <c r="B3605" s="493"/>
      <c r="C3605" s="629" t="s">
        <v>4512</v>
      </c>
      <c r="D3605" s="629" t="s">
        <v>1907</v>
      </c>
      <c r="E3605" s="630" t="s">
        <v>4513</v>
      </c>
      <c r="F3605" s="631" t="s">
        <v>4514</v>
      </c>
      <c r="G3605" s="632" t="s">
        <v>202</v>
      </c>
      <c r="H3605" s="633">
        <v>1</v>
      </c>
      <c r="I3605" s="11"/>
      <c r="J3605" s="634">
        <f>ROUND(I3605*H3605,0)</f>
        <v>0</v>
      </c>
      <c r="K3605" s="631" t="s">
        <v>5</v>
      </c>
      <c r="L3605" s="635"/>
      <c r="M3605" s="636" t="s">
        <v>5</v>
      </c>
      <c r="N3605" s="637" t="s">
        <v>53</v>
      </c>
      <c r="O3605" s="494"/>
      <c r="P3605" s="580">
        <f>O3605*H3605</f>
        <v>0</v>
      </c>
      <c r="Q3605" s="580">
        <v>0.13297</v>
      </c>
      <c r="R3605" s="580">
        <f>Q3605*H3605</f>
        <v>0.13297</v>
      </c>
      <c r="S3605" s="580">
        <v>0</v>
      </c>
      <c r="T3605" s="581">
        <f>S3605*H3605</f>
        <v>0</v>
      </c>
      <c r="AR3605" s="482" t="s">
        <v>779</v>
      </c>
      <c r="AT3605" s="482" t="s">
        <v>1907</v>
      </c>
      <c r="AU3605" s="482" t="s">
        <v>89</v>
      </c>
      <c r="AY3605" s="482" t="s">
        <v>197</v>
      </c>
      <c r="BE3605" s="582">
        <f>IF(N3605="základní",J3605,0)</f>
        <v>0</v>
      </c>
      <c r="BF3605" s="582">
        <f>IF(N3605="snížená",J3605,0)</f>
        <v>0</v>
      </c>
      <c r="BG3605" s="582">
        <f>IF(N3605="zákl. přenesená",J3605,0)</f>
        <v>0</v>
      </c>
      <c r="BH3605" s="582">
        <f>IF(N3605="sníž. přenesená",J3605,0)</f>
        <v>0</v>
      </c>
      <c r="BI3605" s="582">
        <f>IF(N3605="nulová",J3605,0)</f>
        <v>0</v>
      </c>
      <c r="BJ3605" s="482" t="s">
        <v>11</v>
      </c>
      <c r="BK3605" s="582">
        <f>ROUND(I3605*H3605,0)</f>
        <v>0</v>
      </c>
      <c r="BL3605" s="482" t="s">
        <v>374</v>
      </c>
      <c r="BM3605" s="482" t="s">
        <v>4515</v>
      </c>
    </row>
    <row r="3606" spans="2:65" s="492" customFormat="1" ht="25.5" customHeight="1">
      <c r="B3606" s="493"/>
      <c r="C3606" s="629" t="s">
        <v>4516</v>
      </c>
      <c r="D3606" s="629" t="s">
        <v>1907</v>
      </c>
      <c r="E3606" s="630" t="s">
        <v>4517</v>
      </c>
      <c r="F3606" s="631" t="s">
        <v>4518</v>
      </c>
      <c r="G3606" s="632" t="s">
        <v>202</v>
      </c>
      <c r="H3606" s="633">
        <v>2</v>
      </c>
      <c r="I3606" s="11"/>
      <c r="J3606" s="634">
        <f>ROUND(I3606*H3606,0)</f>
        <v>0</v>
      </c>
      <c r="K3606" s="631" t="s">
        <v>5</v>
      </c>
      <c r="L3606" s="635"/>
      <c r="M3606" s="636" t="s">
        <v>5</v>
      </c>
      <c r="N3606" s="637" t="s">
        <v>53</v>
      </c>
      <c r="O3606" s="494"/>
      <c r="P3606" s="580">
        <f>O3606*H3606</f>
        <v>0</v>
      </c>
      <c r="Q3606" s="580">
        <v>0.15956999999999999</v>
      </c>
      <c r="R3606" s="580">
        <f>Q3606*H3606</f>
        <v>0.31913999999999998</v>
      </c>
      <c r="S3606" s="580">
        <v>0</v>
      </c>
      <c r="T3606" s="581">
        <f>S3606*H3606</f>
        <v>0</v>
      </c>
      <c r="AR3606" s="482" t="s">
        <v>779</v>
      </c>
      <c r="AT3606" s="482" t="s">
        <v>1907</v>
      </c>
      <c r="AU3606" s="482" t="s">
        <v>89</v>
      </c>
      <c r="AY3606" s="482" t="s">
        <v>197</v>
      </c>
      <c r="BE3606" s="582">
        <f>IF(N3606="základní",J3606,0)</f>
        <v>0</v>
      </c>
      <c r="BF3606" s="582">
        <f>IF(N3606="snížená",J3606,0)</f>
        <v>0</v>
      </c>
      <c r="BG3606" s="582">
        <f>IF(N3606="zákl. přenesená",J3606,0)</f>
        <v>0</v>
      </c>
      <c r="BH3606" s="582">
        <f>IF(N3606="sníž. přenesená",J3606,0)</f>
        <v>0</v>
      </c>
      <c r="BI3606" s="582">
        <f>IF(N3606="nulová",J3606,0)</f>
        <v>0</v>
      </c>
      <c r="BJ3606" s="482" t="s">
        <v>11</v>
      </c>
      <c r="BK3606" s="582">
        <f>ROUND(I3606*H3606,0)</f>
        <v>0</v>
      </c>
      <c r="BL3606" s="482" t="s">
        <v>374</v>
      </c>
      <c r="BM3606" s="482" t="s">
        <v>4519</v>
      </c>
    </row>
    <row r="3607" spans="2:65" s="492" customFormat="1" ht="25.5" customHeight="1">
      <c r="B3607" s="493"/>
      <c r="C3607" s="572" t="s">
        <v>4520</v>
      </c>
      <c r="D3607" s="572" t="s">
        <v>199</v>
      </c>
      <c r="E3607" s="573" t="s">
        <v>4521</v>
      </c>
      <c r="F3607" s="574" t="s">
        <v>4522</v>
      </c>
      <c r="G3607" s="575" t="s">
        <v>202</v>
      </c>
      <c r="H3607" s="576">
        <v>5</v>
      </c>
      <c r="I3607" s="7"/>
      <c r="J3607" s="577">
        <f>ROUND(I3607*H3607,0)</f>
        <v>0</v>
      </c>
      <c r="K3607" s="574" t="s">
        <v>203</v>
      </c>
      <c r="L3607" s="493"/>
      <c r="M3607" s="578" t="s">
        <v>5</v>
      </c>
      <c r="N3607" s="579" t="s">
        <v>53</v>
      </c>
      <c r="O3607" s="494"/>
      <c r="P3607" s="580">
        <f>O3607*H3607</f>
        <v>0</v>
      </c>
      <c r="Q3607" s="580">
        <v>0</v>
      </c>
      <c r="R3607" s="580">
        <f>Q3607*H3607</f>
        <v>0</v>
      </c>
      <c r="S3607" s="580">
        <v>0</v>
      </c>
      <c r="T3607" s="581">
        <f>S3607*H3607</f>
        <v>0</v>
      </c>
      <c r="AR3607" s="482" t="s">
        <v>374</v>
      </c>
      <c r="AT3607" s="482" t="s">
        <v>199</v>
      </c>
      <c r="AU3607" s="482" t="s">
        <v>89</v>
      </c>
      <c r="AY3607" s="482" t="s">
        <v>197</v>
      </c>
      <c r="BE3607" s="582">
        <f>IF(N3607="základní",J3607,0)</f>
        <v>0</v>
      </c>
      <c r="BF3607" s="582">
        <f>IF(N3607="snížená",J3607,0)</f>
        <v>0</v>
      </c>
      <c r="BG3607" s="582">
        <f>IF(N3607="zákl. přenesená",J3607,0)</f>
        <v>0</v>
      </c>
      <c r="BH3607" s="582">
        <f>IF(N3607="sníž. přenesená",J3607,0)</f>
        <v>0</v>
      </c>
      <c r="BI3607" s="582">
        <f>IF(N3607="nulová",J3607,0)</f>
        <v>0</v>
      </c>
      <c r="BJ3607" s="482" t="s">
        <v>11</v>
      </c>
      <c r="BK3607" s="582">
        <f>ROUND(I3607*H3607,0)</f>
        <v>0</v>
      </c>
      <c r="BL3607" s="482" t="s">
        <v>374</v>
      </c>
      <c r="BM3607" s="482" t="s">
        <v>4523</v>
      </c>
    </row>
    <row r="3608" spans="2:65" s="599" customFormat="1">
      <c r="B3608" s="598"/>
      <c r="D3608" s="594" t="s">
        <v>205</v>
      </c>
      <c r="E3608" s="600" t="s">
        <v>5</v>
      </c>
      <c r="F3608" s="601" t="s">
        <v>3997</v>
      </c>
      <c r="H3608" s="600" t="s">
        <v>5</v>
      </c>
      <c r="L3608" s="598"/>
      <c r="M3608" s="602"/>
      <c r="N3608" s="603"/>
      <c r="O3608" s="603"/>
      <c r="P3608" s="603"/>
      <c r="Q3608" s="603"/>
      <c r="R3608" s="603"/>
      <c r="S3608" s="603"/>
      <c r="T3608" s="604"/>
      <c r="AT3608" s="600" t="s">
        <v>205</v>
      </c>
      <c r="AU3608" s="600" t="s">
        <v>89</v>
      </c>
      <c r="AV3608" s="599" t="s">
        <v>11</v>
      </c>
      <c r="AW3608" s="599" t="s">
        <v>43</v>
      </c>
      <c r="AX3608" s="599" t="s">
        <v>82</v>
      </c>
      <c r="AY3608" s="600" t="s">
        <v>197</v>
      </c>
    </row>
    <row r="3609" spans="2:65" s="606" customFormat="1">
      <c r="B3609" s="605"/>
      <c r="D3609" s="594" t="s">
        <v>205</v>
      </c>
      <c r="E3609" s="607" t="s">
        <v>5</v>
      </c>
      <c r="F3609" s="608" t="s">
        <v>4524</v>
      </c>
      <c r="H3609" s="609">
        <v>1</v>
      </c>
      <c r="L3609" s="605"/>
      <c r="M3609" s="610"/>
      <c r="N3609" s="611"/>
      <c r="O3609" s="611"/>
      <c r="P3609" s="611"/>
      <c r="Q3609" s="611"/>
      <c r="R3609" s="611"/>
      <c r="S3609" s="611"/>
      <c r="T3609" s="612"/>
      <c r="AT3609" s="607" t="s">
        <v>205</v>
      </c>
      <c r="AU3609" s="607" t="s">
        <v>89</v>
      </c>
      <c r="AV3609" s="606" t="s">
        <v>89</v>
      </c>
      <c r="AW3609" s="606" t="s">
        <v>43</v>
      </c>
      <c r="AX3609" s="606" t="s">
        <v>82</v>
      </c>
      <c r="AY3609" s="607" t="s">
        <v>197</v>
      </c>
    </row>
    <row r="3610" spans="2:65" s="606" customFormat="1">
      <c r="B3610" s="605"/>
      <c r="D3610" s="594" t="s">
        <v>205</v>
      </c>
      <c r="E3610" s="607" t="s">
        <v>5</v>
      </c>
      <c r="F3610" s="608" t="s">
        <v>4525</v>
      </c>
      <c r="H3610" s="609">
        <v>4</v>
      </c>
      <c r="L3610" s="605"/>
      <c r="M3610" s="610"/>
      <c r="N3610" s="611"/>
      <c r="O3610" s="611"/>
      <c r="P3610" s="611"/>
      <c r="Q3610" s="611"/>
      <c r="R3610" s="611"/>
      <c r="S3610" s="611"/>
      <c r="T3610" s="612"/>
      <c r="AT3610" s="607" t="s">
        <v>205</v>
      </c>
      <c r="AU3610" s="607" t="s">
        <v>89</v>
      </c>
      <c r="AV3610" s="606" t="s">
        <v>89</v>
      </c>
      <c r="AW3610" s="606" t="s">
        <v>43</v>
      </c>
      <c r="AX3610" s="606" t="s">
        <v>82</v>
      </c>
      <c r="AY3610" s="607" t="s">
        <v>197</v>
      </c>
    </row>
    <row r="3611" spans="2:65" s="614" customFormat="1">
      <c r="B3611" s="613"/>
      <c r="D3611" s="594" t="s">
        <v>205</v>
      </c>
      <c r="E3611" s="615" t="s">
        <v>5</v>
      </c>
      <c r="F3611" s="616" t="s">
        <v>210</v>
      </c>
      <c r="H3611" s="617">
        <v>5</v>
      </c>
      <c r="L3611" s="613"/>
      <c r="M3611" s="618"/>
      <c r="N3611" s="619"/>
      <c r="O3611" s="619"/>
      <c r="P3611" s="619"/>
      <c r="Q3611" s="619"/>
      <c r="R3611" s="619"/>
      <c r="S3611" s="619"/>
      <c r="T3611" s="620"/>
      <c r="AT3611" s="615" t="s">
        <v>205</v>
      </c>
      <c r="AU3611" s="615" t="s">
        <v>89</v>
      </c>
      <c r="AV3611" s="614" t="s">
        <v>129</v>
      </c>
      <c r="AW3611" s="614" t="s">
        <v>43</v>
      </c>
      <c r="AX3611" s="614" t="s">
        <v>11</v>
      </c>
      <c r="AY3611" s="615" t="s">
        <v>197</v>
      </c>
    </row>
    <row r="3612" spans="2:65" s="492" customFormat="1" ht="25.5" customHeight="1">
      <c r="B3612" s="493"/>
      <c r="C3612" s="629" t="s">
        <v>4526</v>
      </c>
      <c r="D3612" s="629" t="s">
        <v>1907</v>
      </c>
      <c r="E3612" s="630" t="s">
        <v>4527</v>
      </c>
      <c r="F3612" s="631" t="s">
        <v>4528</v>
      </c>
      <c r="G3612" s="632" t="s">
        <v>202</v>
      </c>
      <c r="H3612" s="633">
        <v>5</v>
      </c>
      <c r="I3612" s="11"/>
      <c r="J3612" s="634">
        <f>ROUND(I3612*H3612,0)</f>
        <v>0</v>
      </c>
      <c r="K3612" s="631" t="s">
        <v>5</v>
      </c>
      <c r="L3612" s="635"/>
      <c r="M3612" s="636" t="s">
        <v>5</v>
      </c>
      <c r="N3612" s="637" t="s">
        <v>53</v>
      </c>
      <c r="O3612" s="494"/>
      <c r="P3612" s="580">
        <f>O3612*H3612</f>
        <v>0</v>
      </c>
      <c r="Q3612" s="580">
        <v>0.11</v>
      </c>
      <c r="R3612" s="580">
        <f>Q3612*H3612</f>
        <v>0.55000000000000004</v>
      </c>
      <c r="S3612" s="580">
        <v>0</v>
      </c>
      <c r="T3612" s="581">
        <f>S3612*H3612</f>
        <v>0</v>
      </c>
      <c r="AR3612" s="482" t="s">
        <v>779</v>
      </c>
      <c r="AT3612" s="482" t="s">
        <v>1907</v>
      </c>
      <c r="AU3612" s="482" t="s">
        <v>89</v>
      </c>
      <c r="AY3612" s="482" t="s">
        <v>197</v>
      </c>
      <c r="BE3612" s="582">
        <f>IF(N3612="základní",J3612,0)</f>
        <v>0</v>
      </c>
      <c r="BF3612" s="582">
        <f>IF(N3612="snížená",J3612,0)</f>
        <v>0</v>
      </c>
      <c r="BG3612" s="582">
        <f>IF(N3612="zákl. přenesená",J3612,0)</f>
        <v>0</v>
      </c>
      <c r="BH3612" s="582">
        <f>IF(N3612="sníž. přenesená",J3612,0)</f>
        <v>0</v>
      </c>
      <c r="BI3612" s="582">
        <f>IF(N3612="nulová",J3612,0)</f>
        <v>0</v>
      </c>
      <c r="BJ3612" s="482" t="s">
        <v>11</v>
      </c>
      <c r="BK3612" s="582">
        <f>ROUND(I3612*H3612,0)</f>
        <v>0</v>
      </c>
      <c r="BL3612" s="482" t="s">
        <v>374</v>
      </c>
      <c r="BM3612" s="482" t="s">
        <v>4529</v>
      </c>
    </row>
    <row r="3613" spans="2:65" s="492" customFormat="1" ht="25.5" customHeight="1">
      <c r="B3613" s="493"/>
      <c r="C3613" s="572" t="s">
        <v>4530</v>
      </c>
      <c r="D3613" s="572" t="s">
        <v>199</v>
      </c>
      <c r="E3613" s="573" t="s">
        <v>4531</v>
      </c>
      <c r="F3613" s="574" t="s">
        <v>4532</v>
      </c>
      <c r="G3613" s="575" t="s">
        <v>202</v>
      </c>
      <c r="H3613" s="576">
        <v>9</v>
      </c>
      <c r="I3613" s="7"/>
      <c r="J3613" s="577">
        <f>ROUND(I3613*H3613,0)</f>
        <v>0</v>
      </c>
      <c r="K3613" s="574" t="s">
        <v>203</v>
      </c>
      <c r="L3613" s="493"/>
      <c r="M3613" s="578" t="s">
        <v>5</v>
      </c>
      <c r="N3613" s="579" t="s">
        <v>53</v>
      </c>
      <c r="O3613" s="494"/>
      <c r="P3613" s="580">
        <f>O3613*H3613</f>
        <v>0</v>
      </c>
      <c r="Q3613" s="580">
        <v>0</v>
      </c>
      <c r="R3613" s="580">
        <f>Q3613*H3613</f>
        <v>0</v>
      </c>
      <c r="S3613" s="580">
        <v>0</v>
      </c>
      <c r="T3613" s="581">
        <f>S3613*H3613</f>
        <v>0</v>
      </c>
      <c r="AR3613" s="482" t="s">
        <v>374</v>
      </c>
      <c r="AT3613" s="482" t="s">
        <v>199</v>
      </c>
      <c r="AU3613" s="482" t="s">
        <v>89</v>
      </c>
      <c r="AY3613" s="482" t="s">
        <v>197</v>
      </c>
      <c r="BE3613" s="582">
        <f>IF(N3613="základní",J3613,0)</f>
        <v>0</v>
      </c>
      <c r="BF3613" s="582">
        <f>IF(N3613="snížená",J3613,0)</f>
        <v>0</v>
      </c>
      <c r="BG3613" s="582">
        <f>IF(N3613="zákl. přenesená",J3613,0)</f>
        <v>0</v>
      </c>
      <c r="BH3613" s="582">
        <f>IF(N3613="sníž. přenesená",J3613,0)</f>
        <v>0</v>
      </c>
      <c r="BI3613" s="582">
        <f>IF(N3613="nulová",J3613,0)</f>
        <v>0</v>
      </c>
      <c r="BJ3613" s="482" t="s">
        <v>11</v>
      </c>
      <c r="BK3613" s="582">
        <f>ROUND(I3613*H3613,0)</f>
        <v>0</v>
      </c>
      <c r="BL3613" s="482" t="s">
        <v>374</v>
      </c>
      <c r="BM3613" s="482" t="s">
        <v>4533</v>
      </c>
    </row>
    <row r="3614" spans="2:65" s="599" customFormat="1">
      <c r="B3614" s="598"/>
      <c r="D3614" s="594" t="s">
        <v>205</v>
      </c>
      <c r="E3614" s="600" t="s">
        <v>5</v>
      </c>
      <c r="F3614" s="601" t="s">
        <v>2742</v>
      </c>
      <c r="H3614" s="600" t="s">
        <v>5</v>
      </c>
      <c r="L3614" s="598"/>
      <c r="M3614" s="602"/>
      <c r="N3614" s="603"/>
      <c r="O3614" s="603"/>
      <c r="P3614" s="603"/>
      <c r="Q3614" s="603"/>
      <c r="R3614" s="603"/>
      <c r="S3614" s="603"/>
      <c r="T3614" s="604"/>
      <c r="AT3614" s="600" t="s">
        <v>205</v>
      </c>
      <c r="AU3614" s="600" t="s">
        <v>89</v>
      </c>
      <c r="AV3614" s="599" t="s">
        <v>11</v>
      </c>
      <c r="AW3614" s="599" t="s">
        <v>43</v>
      </c>
      <c r="AX3614" s="599" t="s">
        <v>82</v>
      </c>
      <c r="AY3614" s="600" t="s">
        <v>197</v>
      </c>
    </row>
    <row r="3615" spans="2:65" s="606" customFormat="1">
      <c r="B3615" s="605"/>
      <c r="D3615" s="594" t="s">
        <v>205</v>
      </c>
      <c r="E3615" s="607" t="s">
        <v>5</v>
      </c>
      <c r="F3615" s="608" t="s">
        <v>4534</v>
      </c>
      <c r="H3615" s="609">
        <v>2</v>
      </c>
      <c r="L3615" s="605"/>
      <c r="M3615" s="610"/>
      <c r="N3615" s="611"/>
      <c r="O3615" s="611"/>
      <c r="P3615" s="611"/>
      <c r="Q3615" s="611"/>
      <c r="R3615" s="611"/>
      <c r="S3615" s="611"/>
      <c r="T3615" s="612"/>
      <c r="AT3615" s="607" t="s">
        <v>205</v>
      </c>
      <c r="AU3615" s="607" t="s">
        <v>89</v>
      </c>
      <c r="AV3615" s="606" t="s">
        <v>89</v>
      </c>
      <c r="AW3615" s="606" t="s">
        <v>43</v>
      </c>
      <c r="AX3615" s="606" t="s">
        <v>82</v>
      </c>
      <c r="AY3615" s="607" t="s">
        <v>197</v>
      </c>
    </row>
    <row r="3616" spans="2:65" s="599" customFormat="1">
      <c r="B3616" s="598"/>
      <c r="D3616" s="594" t="s">
        <v>205</v>
      </c>
      <c r="E3616" s="600" t="s">
        <v>5</v>
      </c>
      <c r="F3616" s="601" t="s">
        <v>3997</v>
      </c>
      <c r="H3616" s="600" t="s">
        <v>5</v>
      </c>
      <c r="L3616" s="598"/>
      <c r="M3616" s="602"/>
      <c r="N3616" s="603"/>
      <c r="O3616" s="603"/>
      <c r="P3616" s="603"/>
      <c r="Q3616" s="603"/>
      <c r="R3616" s="603"/>
      <c r="S3616" s="603"/>
      <c r="T3616" s="604"/>
      <c r="AT3616" s="600" t="s">
        <v>205</v>
      </c>
      <c r="AU3616" s="600" t="s">
        <v>89</v>
      </c>
      <c r="AV3616" s="599" t="s">
        <v>11</v>
      </c>
      <c r="AW3616" s="599" t="s">
        <v>43</v>
      </c>
      <c r="AX3616" s="599" t="s">
        <v>82</v>
      </c>
      <c r="AY3616" s="600" t="s">
        <v>197</v>
      </c>
    </row>
    <row r="3617" spans="2:65" s="606" customFormat="1">
      <c r="B3617" s="605"/>
      <c r="D3617" s="594" t="s">
        <v>205</v>
      </c>
      <c r="E3617" s="607" t="s">
        <v>5</v>
      </c>
      <c r="F3617" s="608" t="s">
        <v>4535</v>
      </c>
      <c r="H3617" s="609">
        <v>1</v>
      </c>
      <c r="L3617" s="605"/>
      <c r="M3617" s="610"/>
      <c r="N3617" s="611"/>
      <c r="O3617" s="611"/>
      <c r="P3617" s="611"/>
      <c r="Q3617" s="611"/>
      <c r="R3617" s="611"/>
      <c r="S3617" s="611"/>
      <c r="T3617" s="612"/>
      <c r="AT3617" s="607" t="s">
        <v>205</v>
      </c>
      <c r="AU3617" s="607" t="s">
        <v>89</v>
      </c>
      <c r="AV3617" s="606" t="s">
        <v>89</v>
      </c>
      <c r="AW3617" s="606" t="s">
        <v>43</v>
      </c>
      <c r="AX3617" s="606" t="s">
        <v>82</v>
      </c>
      <c r="AY3617" s="607" t="s">
        <v>197</v>
      </c>
    </row>
    <row r="3618" spans="2:65" s="606" customFormat="1">
      <c r="B3618" s="605"/>
      <c r="D3618" s="594" t="s">
        <v>205</v>
      </c>
      <c r="E3618" s="607" t="s">
        <v>5</v>
      </c>
      <c r="F3618" s="608" t="s">
        <v>4536</v>
      </c>
      <c r="H3618" s="609">
        <v>5</v>
      </c>
      <c r="L3618" s="605"/>
      <c r="M3618" s="610"/>
      <c r="N3618" s="611"/>
      <c r="O3618" s="611"/>
      <c r="P3618" s="611"/>
      <c r="Q3618" s="611"/>
      <c r="R3618" s="611"/>
      <c r="S3618" s="611"/>
      <c r="T3618" s="612"/>
      <c r="AT3618" s="607" t="s">
        <v>205</v>
      </c>
      <c r="AU3618" s="607" t="s">
        <v>89</v>
      </c>
      <c r="AV3618" s="606" t="s">
        <v>89</v>
      </c>
      <c r="AW3618" s="606" t="s">
        <v>43</v>
      </c>
      <c r="AX3618" s="606" t="s">
        <v>82</v>
      </c>
      <c r="AY3618" s="607" t="s">
        <v>197</v>
      </c>
    </row>
    <row r="3619" spans="2:65" s="606" customFormat="1">
      <c r="B3619" s="605"/>
      <c r="D3619" s="594" t="s">
        <v>205</v>
      </c>
      <c r="E3619" s="607" t="s">
        <v>5</v>
      </c>
      <c r="F3619" s="608" t="s">
        <v>4537</v>
      </c>
      <c r="H3619" s="609">
        <v>1</v>
      </c>
      <c r="L3619" s="605"/>
      <c r="M3619" s="610"/>
      <c r="N3619" s="611"/>
      <c r="O3619" s="611"/>
      <c r="P3619" s="611"/>
      <c r="Q3619" s="611"/>
      <c r="R3619" s="611"/>
      <c r="S3619" s="611"/>
      <c r="T3619" s="612"/>
      <c r="AT3619" s="607" t="s">
        <v>205</v>
      </c>
      <c r="AU3619" s="607" t="s">
        <v>89</v>
      </c>
      <c r="AV3619" s="606" t="s">
        <v>89</v>
      </c>
      <c r="AW3619" s="606" t="s">
        <v>43</v>
      </c>
      <c r="AX3619" s="606" t="s">
        <v>82</v>
      </c>
      <c r="AY3619" s="607" t="s">
        <v>197</v>
      </c>
    </row>
    <row r="3620" spans="2:65" s="614" customFormat="1">
      <c r="B3620" s="613"/>
      <c r="D3620" s="594" t="s">
        <v>205</v>
      </c>
      <c r="E3620" s="615" t="s">
        <v>5</v>
      </c>
      <c r="F3620" s="616" t="s">
        <v>210</v>
      </c>
      <c r="H3620" s="617">
        <v>9</v>
      </c>
      <c r="L3620" s="613"/>
      <c r="M3620" s="618"/>
      <c r="N3620" s="619"/>
      <c r="O3620" s="619"/>
      <c r="P3620" s="619"/>
      <c r="Q3620" s="619"/>
      <c r="R3620" s="619"/>
      <c r="S3620" s="619"/>
      <c r="T3620" s="620"/>
      <c r="AT3620" s="615" t="s">
        <v>205</v>
      </c>
      <c r="AU3620" s="615" t="s">
        <v>89</v>
      </c>
      <c r="AV3620" s="614" t="s">
        <v>129</v>
      </c>
      <c r="AW3620" s="614" t="s">
        <v>43</v>
      </c>
      <c r="AX3620" s="614" t="s">
        <v>11</v>
      </c>
      <c r="AY3620" s="615" t="s">
        <v>197</v>
      </c>
    </row>
    <row r="3621" spans="2:65" s="492" customFormat="1" ht="25.5" customHeight="1">
      <c r="B3621" s="493"/>
      <c r="C3621" s="629" t="s">
        <v>4538</v>
      </c>
      <c r="D3621" s="629" t="s">
        <v>1907</v>
      </c>
      <c r="E3621" s="630" t="s">
        <v>4539</v>
      </c>
      <c r="F3621" s="631" t="s">
        <v>4540</v>
      </c>
      <c r="G3621" s="632" t="s">
        <v>202</v>
      </c>
      <c r="H3621" s="633">
        <v>2</v>
      </c>
      <c r="I3621" s="11"/>
      <c r="J3621" s="634">
        <f>ROUND(I3621*H3621,0)</f>
        <v>0</v>
      </c>
      <c r="K3621" s="631" t="s">
        <v>203</v>
      </c>
      <c r="L3621" s="635"/>
      <c r="M3621" s="636" t="s">
        <v>5</v>
      </c>
      <c r="N3621" s="637" t="s">
        <v>53</v>
      </c>
      <c r="O3621" s="494"/>
      <c r="P3621" s="580">
        <f>O3621*H3621</f>
        <v>0</v>
      </c>
      <c r="Q3621" s="580">
        <v>0.18</v>
      </c>
      <c r="R3621" s="580">
        <f>Q3621*H3621</f>
        <v>0.36</v>
      </c>
      <c r="S3621" s="580">
        <v>0</v>
      </c>
      <c r="T3621" s="581">
        <f>S3621*H3621</f>
        <v>0</v>
      </c>
      <c r="AR3621" s="482" t="s">
        <v>779</v>
      </c>
      <c r="AT3621" s="482" t="s">
        <v>1907</v>
      </c>
      <c r="AU3621" s="482" t="s">
        <v>89</v>
      </c>
      <c r="AY3621" s="482" t="s">
        <v>197</v>
      </c>
      <c r="BE3621" s="582">
        <f>IF(N3621="základní",J3621,0)</f>
        <v>0</v>
      </c>
      <c r="BF3621" s="582">
        <f>IF(N3621="snížená",J3621,0)</f>
        <v>0</v>
      </c>
      <c r="BG3621" s="582">
        <f>IF(N3621="zákl. přenesená",J3621,0)</f>
        <v>0</v>
      </c>
      <c r="BH3621" s="582">
        <f>IF(N3621="sníž. přenesená",J3621,0)</f>
        <v>0</v>
      </c>
      <c r="BI3621" s="582">
        <f>IF(N3621="nulová",J3621,0)</f>
        <v>0</v>
      </c>
      <c r="BJ3621" s="482" t="s">
        <v>11</v>
      </c>
      <c r="BK3621" s="582">
        <f>ROUND(I3621*H3621,0)</f>
        <v>0</v>
      </c>
      <c r="BL3621" s="482" t="s">
        <v>374</v>
      </c>
      <c r="BM3621" s="482" t="s">
        <v>4541</v>
      </c>
    </row>
    <row r="3622" spans="2:65" s="492" customFormat="1" ht="25.5" customHeight="1">
      <c r="B3622" s="493"/>
      <c r="C3622" s="629" t="s">
        <v>4542</v>
      </c>
      <c r="D3622" s="629" t="s">
        <v>1907</v>
      </c>
      <c r="E3622" s="630" t="s">
        <v>4543</v>
      </c>
      <c r="F3622" s="631" t="s">
        <v>4544</v>
      </c>
      <c r="G3622" s="632" t="s">
        <v>202</v>
      </c>
      <c r="H3622" s="633">
        <v>6</v>
      </c>
      <c r="I3622" s="11"/>
      <c r="J3622" s="634">
        <f>ROUND(I3622*H3622,0)</f>
        <v>0</v>
      </c>
      <c r="K3622" s="631" t="s">
        <v>203</v>
      </c>
      <c r="L3622" s="635"/>
      <c r="M3622" s="636" t="s">
        <v>5</v>
      </c>
      <c r="N3622" s="637" t="s">
        <v>53</v>
      </c>
      <c r="O3622" s="494"/>
      <c r="P3622" s="580">
        <f>O3622*H3622</f>
        <v>0</v>
      </c>
      <c r="Q3622" s="580">
        <v>0.17</v>
      </c>
      <c r="R3622" s="580">
        <f>Q3622*H3622</f>
        <v>1.02</v>
      </c>
      <c r="S3622" s="580">
        <v>0</v>
      </c>
      <c r="T3622" s="581">
        <f>S3622*H3622</f>
        <v>0</v>
      </c>
      <c r="AR3622" s="482" t="s">
        <v>779</v>
      </c>
      <c r="AT3622" s="482" t="s">
        <v>1907</v>
      </c>
      <c r="AU3622" s="482" t="s">
        <v>89</v>
      </c>
      <c r="AY3622" s="482" t="s">
        <v>197</v>
      </c>
      <c r="BE3622" s="582">
        <f>IF(N3622="základní",J3622,0)</f>
        <v>0</v>
      </c>
      <c r="BF3622" s="582">
        <f>IF(N3622="snížená",J3622,0)</f>
        <v>0</v>
      </c>
      <c r="BG3622" s="582">
        <f>IF(N3622="zákl. přenesená",J3622,0)</f>
        <v>0</v>
      </c>
      <c r="BH3622" s="582">
        <f>IF(N3622="sníž. přenesená",J3622,0)</f>
        <v>0</v>
      </c>
      <c r="BI3622" s="582">
        <f>IF(N3622="nulová",J3622,0)</f>
        <v>0</v>
      </c>
      <c r="BJ3622" s="482" t="s">
        <v>11</v>
      </c>
      <c r="BK3622" s="582">
        <f>ROUND(I3622*H3622,0)</f>
        <v>0</v>
      </c>
      <c r="BL3622" s="482" t="s">
        <v>374</v>
      </c>
      <c r="BM3622" s="482" t="s">
        <v>4545</v>
      </c>
    </row>
    <row r="3623" spans="2:65" s="492" customFormat="1" ht="25.5" customHeight="1">
      <c r="B3623" s="493"/>
      <c r="C3623" s="629" t="s">
        <v>4546</v>
      </c>
      <c r="D3623" s="629" t="s">
        <v>1907</v>
      </c>
      <c r="E3623" s="630" t="s">
        <v>4547</v>
      </c>
      <c r="F3623" s="631" t="s">
        <v>4548</v>
      </c>
      <c r="G3623" s="632" t="s">
        <v>202</v>
      </c>
      <c r="H3623" s="633">
        <v>1</v>
      </c>
      <c r="I3623" s="11"/>
      <c r="J3623" s="634">
        <f>ROUND(I3623*H3623,0)</f>
        <v>0</v>
      </c>
      <c r="K3623" s="631" t="s">
        <v>203</v>
      </c>
      <c r="L3623" s="635"/>
      <c r="M3623" s="636" t="s">
        <v>5</v>
      </c>
      <c r="N3623" s="637" t="s">
        <v>53</v>
      </c>
      <c r="O3623" s="494"/>
      <c r="P3623" s="580">
        <f>O3623*H3623</f>
        <v>0</v>
      </c>
      <c r="Q3623" s="580">
        <v>0.18</v>
      </c>
      <c r="R3623" s="580">
        <f>Q3623*H3623</f>
        <v>0.18</v>
      </c>
      <c r="S3623" s="580">
        <v>0</v>
      </c>
      <c r="T3623" s="581">
        <f>S3623*H3623</f>
        <v>0</v>
      </c>
      <c r="AR3623" s="482" t="s">
        <v>779</v>
      </c>
      <c r="AT3623" s="482" t="s">
        <v>1907</v>
      </c>
      <c r="AU3623" s="482" t="s">
        <v>89</v>
      </c>
      <c r="AY3623" s="482" t="s">
        <v>197</v>
      </c>
      <c r="BE3623" s="582">
        <f>IF(N3623="základní",J3623,0)</f>
        <v>0</v>
      </c>
      <c r="BF3623" s="582">
        <f>IF(N3623="snížená",J3623,0)</f>
        <v>0</v>
      </c>
      <c r="BG3623" s="582">
        <f>IF(N3623="zákl. přenesená",J3623,0)</f>
        <v>0</v>
      </c>
      <c r="BH3623" s="582">
        <f>IF(N3623="sníž. přenesená",J3623,0)</f>
        <v>0</v>
      </c>
      <c r="BI3623" s="582">
        <f>IF(N3623="nulová",J3623,0)</f>
        <v>0</v>
      </c>
      <c r="BJ3623" s="482" t="s">
        <v>11</v>
      </c>
      <c r="BK3623" s="582">
        <f>ROUND(I3623*H3623,0)</f>
        <v>0</v>
      </c>
      <c r="BL3623" s="482" t="s">
        <v>374</v>
      </c>
      <c r="BM3623" s="482" t="s">
        <v>4549</v>
      </c>
    </row>
    <row r="3624" spans="2:65" s="492" customFormat="1" ht="16.5" customHeight="1">
      <c r="B3624" s="493"/>
      <c r="C3624" s="572" t="s">
        <v>4550</v>
      </c>
      <c r="D3624" s="572" t="s">
        <v>199</v>
      </c>
      <c r="E3624" s="573" t="s">
        <v>4551</v>
      </c>
      <c r="F3624" s="574" t="s">
        <v>4552</v>
      </c>
      <c r="G3624" s="575" t="s">
        <v>202</v>
      </c>
      <c r="H3624" s="576">
        <v>10</v>
      </c>
      <c r="I3624" s="7"/>
      <c r="J3624" s="577">
        <f>ROUND(I3624*H3624,0)</f>
        <v>0</v>
      </c>
      <c r="K3624" s="574" t="s">
        <v>203</v>
      </c>
      <c r="L3624" s="493"/>
      <c r="M3624" s="578" t="s">
        <v>5</v>
      </c>
      <c r="N3624" s="579" t="s">
        <v>53</v>
      </c>
      <c r="O3624" s="494"/>
      <c r="P3624" s="580">
        <f>O3624*H3624</f>
        <v>0</v>
      </c>
      <c r="Q3624" s="580">
        <v>0</v>
      </c>
      <c r="R3624" s="580">
        <f>Q3624*H3624</f>
        <v>0</v>
      </c>
      <c r="S3624" s="580">
        <v>0</v>
      </c>
      <c r="T3624" s="581">
        <f>S3624*H3624</f>
        <v>0</v>
      </c>
      <c r="AR3624" s="482" t="s">
        <v>374</v>
      </c>
      <c r="AT3624" s="482" t="s">
        <v>199</v>
      </c>
      <c r="AU3624" s="482" t="s">
        <v>89</v>
      </c>
      <c r="AY3624" s="482" t="s">
        <v>197</v>
      </c>
      <c r="BE3624" s="582">
        <f>IF(N3624="základní",J3624,0)</f>
        <v>0</v>
      </c>
      <c r="BF3624" s="582">
        <f>IF(N3624="snížená",J3624,0)</f>
        <v>0</v>
      </c>
      <c r="BG3624" s="582">
        <f>IF(N3624="zákl. přenesená",J3624,0)</f>
        <v>0</v>
      </c>
      <c r="BH3624" s="582">
        <f>IF(N3624="sníž. přenesená",J3624,0)</f>
        <v>0</v>
      </c>
      <c r="BI3624" s="582">
        <f>IF(N3624="nulová",J3624,0)</f>
        <v>0</v>
      </c>
      <c r="BJ3624" s="482" t="s">
        <v>11</v>
      </c>
      <c r="BK3624" s="582">
        <f>ROUND(I3624*H3624,0)</f>
        <v>0</v>
      </c>
      <c r="BL3624" s="482" t="s">
        <v>374</v>
      </c>
      <c r="BM3624" s="482" t="s">
        <v>4553</v>
      </c>
    </row>
    <row r="3625" spans="2:65" s="599" customFormat="1">
      <c r="B3625" s="598"/>
      <c r="D3625" s="594" t="s">
        <v>205</v>
      </c>
      <c r="E3625" s="600" t="s">
        <v>5</v>
      </c>
      <c r="F3625" s="601" t="s">
        <v>3997</v>
      </c>
      <c r="H3625" s="600" t="s">
        <v>5</v>
      </c>
      <c r="L3625" s="598"/>
      <c r="M3625" s="602"/>
      <c r="N3625" s="603"/>
      <c r="O3625" s="603"/>
      <c r="P3625" s="603"/>
      <c r="Q3625" s="603"/>
      <c r="R3625" s="603"/>
      <c r="S3625" s="603"/>
      <c r="T3625" s="604"/>
      <c r="AT3625" s="600" t="s">
        <v>205</v>
      </c>
      <c r="AU3625" s="600" t="s">
        <v>89</v>
      </c>
      <c r="AV3625" s="599" t="s">
        <v>11</v>
      </c>
      <c r="AW3625" s="599" t="s">
        <v>43</v>
      </c>
      <c r="AX3625" s="599" t="s">
        <v>82</v>
      </c>
      <c r="AY3625" s="600" t="s">
        <v>197</v>
      </c>
    </row>
    <row r="3626" spans="2:65" s="606" customFormat="1">
      <c r="B3626" s="605"/>
      <c r="D3626" s="594" t="s">
        <v>205</v>
      </c>
      <c r="E3626" s="607" t="s">
        <v>5</v>
      </c>
      <c r="F3626" s="608" t="s">
        <v>4506</v>
      </c>
      <c r="H3626" s="609">
        <v>5</v>
      </c>
      <c r="L3626" s="605"/>
      <c r="M3626" s="610"/>
      <c r="N3626" s="611"/>
      <c r="O3626" s="611"/>
      <c r="P3626" s="611"/>
      <c r="Q3626" s="611"/>
      <c r="R3626" s="611"/>
      <c r="S3626" s="611"/>
      <c r="T3626" s="612"/>
      <c r="AT3626" s="607" t="s">
        <v>205</v>
      </c>
      <c r="AU3626" s="607" t="s">
        <v>89</v>
      </c>
      <c r="AV3626" s="606" t="s">
        <v>89</v>
      </c>
      <c r="AW3626" s="606" t="s">
        <v>43</v>
      </c>
      <c r="AX3626" s="606" t="s">
        <v>82</v>
      </c>
      <c r="AY3626" s="607" t="s">
        <v>197</v>
      </c>
    </row>
    <row r="3627" spans="2:65" s="606" customFormat="1">
      <c r="B3627" s="605"/>
      <c r="D3627" s="594" t="s">
        <v>205</v>
      </c>
      <c r="E3627" s="607" t="s">
        <v>5</v>
      </c>
      <c r="F3627" s="608" t="s">
        <v>4253</v>
      </c>
      <c r="H3627" s="609">
        <v>1</v>
      </c>
      <c r="L3627" s="605"/>
      <c r="M3627" s="610"/>
      <c r="N3627" s="611"/>
      <c r="O3627" s="611"/>
      <c r="P3627" s="611"/>
      <c r="Q3627" s="611"/>
      <c r="R3627" s="611"/>
      <c r="S3627" s="611"/>
      <c r="T3627" s="612"/>
      <c r="AT3627" s="607" t="s">
        <v>205</v>
      </c>
      <c r="AU3627" s="607" t="s">
        <v>89</v>
      </c>
      <c r="AV3627" s="606" t="s">
        <v>89</v>
      </c>
      <c r="AW3627" s="606" t="s">
        <v>43</v>
      </c>
      <c r="AX3627" s="606" t="s">
        <v>82</v>
      </c>
      <c r="AY3627" s="607" t="s">
        <v>197</v>
      </c>
    </row>
    <row r="3628" spans="2:65" s="606" customFormat="1">
      <c r="B3628" s="605"/>
      <c r="D3628" s="594" t="s">
        <v>205</v>
      </c>
      <c r="E3628" s="607" t="s">
        <v>5</v>
      </c>
      <c r="F3628" s="608" t="s">
        <v>4554</v>
      </c>
      <c r="H3628" s="609">
        <v>4</v>
      </c>
      <c r="L3628" s="605"/>
      <c r="M3628" s="610"/>
      <c r="N3628" s="611"/>
      <c r="O3628" s="611"/>
      <c r="P3628" s="611"/>
      <c r="Q3628" s="611"/>
      <c r="R3628" s="611"/>
      <c r="S3628" s="611"/>
      <c r="T3628" s="612"/>
      <c r="AT3628" s="607" t="s">
        <v>205</v>
      </c>
      <c r="AU3628" s="607" t="s">
        <v>89</v>
      </c>
      <c r="AV3628" s="606" t="s">
        <v>89</v>
      </c>
      <c r="AW3628" s="606" t="s">
        <v>43</v>
      </c>
      <c r="AX3628" s="606" t="s">
        <v>82</v>
      </c>
      <c r="AY3628" s="607" t="s">
        <v>197</v>
      </c>
    </row>
    <row r="3629" spans="2:65" s="614" customFormat="1">
      <c r="B3629" s="613"/>
      <c r="D3629" s="594" t="s">
        <v>205</v>
      </c>
      <c r="E3629" s="615" t="s">
        <v>5</v>
      </c>
      <c r="F3629" s="616" t="s">
        <v>210</v>
      </c>
      <c r="H3629" s="617">
        <v>10</v>
      </c>
      <c r="L3629" s="613"/>
      <c r="M3629" s="618"/>
      <c r="N3629" s="619"/>
      <c r="O3629" s="619"/>
      <c r="P3629" s="619"/>
      <c r="Q3629" s="619"/>
      <c r="R3629" s="619"/>
      <c r="S3629" s="619"/>
      <c r="T3629" s="620"/>
      <c r="AT3629" s="615" t="s">
        <v>205</v>
      </c>
      <c r="AU3629" s="615" t="s">
        <v>89</v>
      </c>
      <c r="AV3629" s="614" t="s">
        <v>129</v>
      </c>
      <c r="AW3629" s="614" t="s">
        <v>43</v>
      </c>
      <c r="AX3629" s="614" t="s">
        <v>11</v>
      </c>
      <c r="AY3629" s="615" t="s">
        <v>197</v>
      </c>
    </row>
    <row r="3630" spans="2:65" s="492" customFormat="1" ht="16.5" customHeight="1">
      <c r="B3630" s="493"/>
      <c r="C3630" s="629" t="s">
        <v>4555</v>
      </c>
      <c r="D3630" s="629" t="s">
        <v>1907</v>
      </c>
      <c r="E3630" s="630" t="s">
        <v>4238</v>
      </c>
      <c r="F3630" s="631" t="s">
        <v>4239</v>
      </c>
      <c r="G3630" s="632" t="s">
        <v>202</v>
      </c>
      <c r="H3630" s="633">
        <v>10</v>
      </c>
      <c r="I3630" s="11"/>
      <c r="J3630" s="634">
        <f>ROUND(I3630*H3630,0)</f>
        <v>0</v>
      </c>
      <c r="K3630" s="631" t="s">
        <v>5</v>
      </c>
      <c r="L3630" s="635"/>
      <c r="M3630" s="636" t="s">
        <v>5</v>
      </c>
      <c r="N3630" s="637" t="s">
        <v>53</v>
      </c>
      <c r="O3630" s="494"/>
      <c r="P3630" s="580">
        <f>O3630*H3630</f>
        <v>0</v>
      </c>
      <c r="Q3630" s="580">
        <v>4.7000000000000002E-3</v>
      </c>
      <c r="R3630" s="580">
        <f>Q3630*H3630</f>
        <v>4.7E-2</v>
      </c>
      <c r="S3630" s="580">
        <v>0</v>
      </c>
      <c r="T3630" s="581">
        <f>S3630*H3630</f>
        <v>0</v>
      </c>
      <c r="AR3630" s="482" t="s">
        <v>779</v>
      </c>
      <c r="AT3630" s="482" t="s">
        <v>1907</v>
      </c>
      <c r="AU3630" s="482" t="s">
        <v>89</v>
      </c>
      <c r="AY3630" s="482" t="s">
        <v>197</v>
      </c>
      <c r="BE3630" s="582">
        <f>IF(N3630="základní",J3630,0)</f>
        <v>0</v>
      </c>
      <c r="BF3630" s="582">
        <f>IF(N3630="snížená",J3630,0)</f>
        <v>0</v>
      </c>
      <c r="BG3630" s="582">
        <f>IF(N3630="zákl. přenesená",J3630,0)</f>
        <v>0</v>
      </c>
      <c r="BH3630" s="582">
        <f>IF(N3630="sníž. přenesená",J3630,0)</f>
        <v>0</v>
      </c>
      <c r="BI3630" s="582">
        <f>IF(N3630="nulová",J3630,0)</f>
        <v>0</v>
      </c>
      <c r="BJ3630" s="482" t="s">
        <v>11</v>
      </c>
      <c r="BK3630" s="582">
        <f>ROUND(I3630*H3630,0)</f>
        <v>0</v>
      </c>
      <c r="BL3630" s="482" t="s">
        <v>374</v>
      </c>
      <c r="BM3630" s="482" t="s">
        <v>4556</v>
      </c>
    </row>
    <row r="3631" spans="2:65" s="492" customFormat="1" ht="38.25" customHeight="1">
      <c r="B3631" s="493"/>
      <c r="C3631" s="572" t="s">
        <v>4557</v>
      </c>
      <c r="D3631" s="572" t="s">
        <v>199</v>
      </c>
      <c r="E3631" s="573" t="s">
        <v>4558</v>
      </c>
      <c r="F3631" s="574" t="s">
        <v>4559</v>
      </c>
      <c r="G3631" s="575" t="s">
        <v>271</v>
      </c>
      <c r="H3631" s="576">
        <v>35.645000000000003</v>
      </c>
      <c r="I3631" s="7"/>
      <c r="J3631" s="577">
        <f>ROUND(I3631*H3631,0)</f>
        <v>0</v>
      </c>
      <c r="K3631" s="574" t="s">
        <v>203</v>
      </c>
      <c r="L3631" s="493"/>
      <c r="M3631" s="578" t="s">
        <v>5</v>
      </c>
      <c r="N3631" s="579" t="s">
        <v>53</v>
      </c>
      <c r="O3631" s="494"/>
      <c r="P3631" s="580">
        <f>O3631*H3631</f>
        <v>0</v>
      </c>
      <c r="Q3631" s="580">
        <v>0</v>
      </c>
      <c r="R3631" s="580">
        <f>Q3631*H3631</f>
        <v>0</v>
      </c>
      <c r="S3631" s="580">
        <v>0</v>
      </c>
      <c r="T3631" s="581">
        <f>S3631*H3631</f>
        <v>0</v>
      </c>
      <c r="AR3631" s="482" t="s">
        <v>374</v>
      </c>
      <c r="AT3631" s="482" t="s">
        <v>199</v>
      </c>
      <c r="AU3631" s="482" t="s">
        <v>89</v>
      </c>
      <c r="AY3631" s="482" t="s">
        <v>197</v>
      </c>
      <c r="BE3631" s="582">
        <f>IF(N3631="základní",J3631,0)</f>
        <v>0</v>
      </c>
      <c r="BF3631" s="582">
        <f>IF(N3631="snížená",J3631,0)</f>
        <v>0</v>
      </c>
      <c r="BG3631" s="582">
        <f>IF(N3631="zákl. přenesená",J3631,0)</f>
        <v>0</v>
      </c>
      <c r="BH3631" s="582">
        <f>IF(N3631="sníž. přenesená",J3631,0)</f>
        <v>0</v>
      </c>
      <c r="BI3631" s="582">
        <f>IF(N3631="nulová",J3631,0)</f>
        <v>0</v>
      </c>
      <c r="BJ3631" s="482" t="s">
        <v>11</v>
      </c>
      <c r="BK3631" s="582">
        <f>ROUND(I3631*H3631,0)</f>
        <v>0</v>
      </c>
      <c r="BL3631" s="482" t="s">
        <v>374</v>
      </c>
      <c r="BM3631" s="482" t="s">
        <v>4560</v>
      </c>
    </row>
    <row r="3632" spans="2:65" s="560" customFormat="1" ht="29.85" customHeight="1">
      <c r="B3632" s="559"/>
      <c r="D3632" s="561" t="s">
        <v>81</v>
      </c>
      <c r="E3632" s="570" t="s">
        <v>1482</v>
      </c>
      <c r="F3632" s="570" t="s">
        <v>1483</v>
      </c>
      <c r="J3632" s="571">
        <f>BK3632</f>
        <v>0</v>
      </c>
      <c r="L3632" s="559"/>
      <c r="M3632" s="564"/>
      <c r="N3632" s="565"/>
      <c r="O3632" s="565"/>
      <c r="P3632" s="566">
        <f>SUM(P3633:P3737)</f>
        <v>0</v>
      </c>
      <c r="Q3632" s="565"/>
      <c r="R3632" s="566">
        <f>SUM(R3633:R3737)</f>
        <v>151.97565166999999</v>
      </c>
      <c r="S3632" s="565"/>
      <c r="T3632" s="567">
        <f>SUM(T3633:T3737)</f>
        <v>0</v>
      </c>
      <c r="AR3632" s="561" t="s">
        <v>89</v>
      </c>
      <c r="AT3632" s="568" t="s">
        <v>81</v>
      </c>
      <c r="AU3632" s="568" t="s">
        <v>11</v>
      </c>
      <c r="AY3632" s="561" t="s">
        <v>197</v>
      </c>
      <c r="BK3632" s="569">
        <f>SUM(BK3633:BK3737)</f>
        <v>0</v>
      </c>
    </row>
    <row r="3633" spans="2:65" s="492" customFormat="1" ht="25.5" customHeight="1">
      <c r="B3633" s="493"/>
      <c r="C3633" s="572" t="s">
        <v>4561</v>
      </c>
      <c r="D3633" s="572" t="s">
        <v>199</v>
      </c>
      <c r="E3633" s="573" t="s">
        <v>4562</v>
      </c>
      <c r="F3633" s="574" t="s">
        <v>4563</v>
      </c>
      <c r="G3633" s="575" t="s">
        <v>876</v>
      </c>
      <c r="H3633" s="576">
        <v>230.9</v>
      </c>
      <c r="I3633" s="7"/>
      <c r="J3633" s="577">
        <f>ROUND(I3633*H3633,0)</f>
        <v>0</v>
      </c>
      <c r="K3633" s="574" t="s">
        <v>203</v>
      </c>
      <c r="L3633" s="493"/>
      <c r="M3633" s="578" t="s">
        <v>5</v>
      </c>
      <c r="N3633" s="579" t="s">
        <v>53</v>
      </c>
      <c r="O3633" s="494"/>
      <c r="P3633" s="580">
        <f>O3633*H3633</f>
        <v>0</v>
      </c>
      <c r="Q3633" s="580">
        <v>1.47E-3</v>
      </c>
      <c r="R3633" s="580">
        <f>Q3633*H3633</f>
        <v>0.33942299999999997</v>
      </c>
      <c r="S3633" s="580">
        <v>0</v>
      </c>
      <c r="T3633" s="581">
        <f>S3633*H3633</f>
        <v>0</v>
      </c>
      <c r="AR3633" s="482" t="s">
        <v>374</v>
      </c>
      <c r="AT3633" s="482" t="s">
        <v>199</v>
      </c>
      <c r="AU3633" s="482" t="s">
        <v>89</v>
      </c>
      <c r="AY3633" s="482" t="s">
        <v>197</v>
      </c>
      <c r="BE3633" s="582">
        <f>IF(N3633="základní",J3633,0)</f>
        <v>0</v>
      </c>
      <c r="BF3633" s="582">
        <f>IF(N3633="snížená",J3633,0)</f>
        <v>0</v>
      </c>
      <c r="BG3633" s="582">
        <f>IF(N3633="zákl. přenesená",J3633,0)</f>
        <v>0</v>
      </c>
      <c r="BH3633" s="582">
        <f>IF(N3633="sníž. přenesená",J3633,0)</f>
        <v>0</v>
      </c>
      <c r="BI3633" s="582">
        <f>IF(N3633="nulová",J3633,0)</f>
        <v>0</v>
      </c>
      <c r="BJ3633" s="482" t="s">
        <v>11</v>
      </c>
      <c r="BK3633" s="582">
        <f>ROUND(I3633*H3633,0)</f>
        <v>0</v>
      </c>
      <c r="BL3633" s="482" t="s">
        <v>374</v>
      </c>
      <c r="BM3633" s="482" t="s">
        <v>4564</v>
      </c>
    </row>
    <row r="3634" spans="2:65" s="599" customFormat="1">
      <c r="B3634" s="598"/>
      <c r="D3634" s="594" t="s">
        <v>205</v>
      </c>
      <c r="E3634" s="600" t="s">
        <v>5</v>
      </c>
      <c r="F3634" s="601" t="s">
        <v>215</v>
      </c>
      <c r="H3634" s="600" t="s">
        <v>5</v>
      </c>
      <c r="L3634" s="598"/>
      <c r="M3634" s="602"/>
      <c r="N3634" s="603"/>
      <c r="O3634" s="603"/>
      <c r="P3634" s="603"/>
      <c r="Q3634" s="603"/>
      <c r="R3634" s="603"/>
      <c r="S3634" s="603"/>
      <c r="T3634" s="604"/>
      <c r="AT3634" s="600" t="s">
        <v>205</v>
      </c>
      <c r="AU3634" s="600" t="s">
        <v>89</v>
      </c>
      <c r="AV3634" s="599" t="s">
        <v>11</v>
      </c>
      <c r="AW3634" s="599" t="s">
        <v>43</v>
      </c>
      <c r="AX3634" s="599" t="s">
        <v>82</v>
      </c>
      <c r="AY3634" s="600" t="s">
        <v>197</v>
      </c>
    </row>
    <row r="3635" spans="2:65" s="599" customFormat="1">
      <c r="B3635" s="598"/>
      <c r="D3635" s="594" t="s">
        <v>205</v>
      </c>
      <c r="E3635" s="600" t="s">
        <v>5</v>
      </c>
      <c r="F3635" s="601" t="s">
        <v>4565</v>
      </c>
      <c r="H3635" s="600" t="s">
        <v>5</v>
      </c>
      <c r="L3635" s="598"/>
      <c r="M3635" s="602"/>
      <c r="N3635" s="603"/>
      <c r="O3635" s="603"/>
      <c r="P3635" s="603"/>
      <c r="Q3635" s="603"/>
      <c r="R3635" s="603"/>
      <c r="S3635" s="603"/>
      <c r="T3635" s="604"/>
      <c r="AT3635" s="600" t="s">
        <v>205</v>
      </c>
      <c r="AU3635" s="600" t="s">
        <v>89</v>
      </c>
      <c r="AV3635" s="599" t="s">
        <v>11</v>
      </c>
      <c r="AW3635" s="599" t="s">
        <v>43</v>
      </c>
      <c r="AX3635" s="599" t="s">
        <v>82</v>
      </c>
      <c r="AY3635" s="600" t="s">
        <v>197</v>
      </c>
    </row>
    <row r="3636" spans="2:65" s="606" customFormat="1">
      <c r="B3636" s="605"/>
      <c r="D3636" s="594" t="s">
        <v>205</v>
      </c>
      <c r="E3636" s="607" t="s">
        <v>5</v>
      </c>
      <c r="F3636" s="608" t="s">
        <v>2656</v>
      </c>
      <c r="H3636" s="609">
        <v>5</v>
      </c>
      <c r="L3636" s="605"/>
      <c r="M3636" s="610"/>
      <c r="N3636" s="611"/>
      <c r="O3636" s="611"/>
      <c r="P3636" s="611"/>
      <c r="Q3636" s="611"/>
      <c r="R3636" s="611"/>
      <c r="S3636" s="611"/>
      <c r="T3636" s="612"/>
      <c r="AT3636" s="607" t="s">
        <v>205</v>
      </c>
      <c r="AU3636" s="607" t="s">
        <v>89</v>
      </c>
      <c r="AV3636" s="606" t="s">
        <v>89</v>
      </c>
      <c r="AW3636" s="606" t="s">
        <v>43</v>
      </c>
      <c r="AX3636" s="606" t="s">
        <v>82</v>
      </c>
      <c r="AY3636" s="607" t="s">
        <v>197</v>
      </c>
    </row>
    <row r="3637" spans="2:65" s="599" customFormat="1">
      <c r="B3637" s="598"/>
      <c r="D3637" s="594" t="s">
        <v>205</v>
      </c>
      <c r="E3637" s="600" t="s">
        <v>5</v>
      </c>
      <c r="F3637" s="601" t="s">
        <v>4566</v>
      </c>
      <c r="H3637" s="600" t="s">
        <v>5</v>
      </c>
      <c r="L3637" s="598"/>
      <c r="M3637" s="602"/>
      <c r="N3637" s="603"/>
      <c r="O3637" s="603"/>
      <c r="P3637" s="603"/>
      <c r="Q3637" s="603"/>
      <c r="R3637" s="603"/>
      <c r="S3637" s="603"/>
      <c r="T3637" s="604"/>
      <c r="AT3637" s="600" t="s">
        <v>205</v>
      </c>
      <c r="AU3637" s="600" t="s">
        <v>89</v>
      </c>
      <c r="AV3637" s="599" t="s">
        <v>11</v>
      </c>
      <c r="AW3637" s="599" t="s">
        <v>43</v>
      </c>
      <c r="AX3637" s="599" t="s">
        <v>82</v>
      </c>
      <c r="AY3637" s="600" t="s">
        <v>197</v>
      </c>
    </row>
    <row r="3638" spans="2:65" s="606" customFormat="1">
      <c r="B3638" s="605"/>
      <c r="D3638" s="594" t="s">
        <v>205</v>
      </c>
      <c r="E3638" s="607" t="s">
        <v>5</v>
      </c>
      <c r="F3638" s="608" t="s">
        <v>4567</v>
      </c>
      <c r="H3638" s="609">
        <v>18.18</v>
      </c>
      <c r="L3638" s="605"/>
      <c r="M3638" s="610"/>
      <c r="N3638" s="611"/>
      <c r="O3638" s="611"/>
      <c r="P3638" s="611"/>
      <c r="Q3638" s="611"/>
      <c r="R3638" s="611"/>
      <c r="S3638" s="611"/>
      <c r="T3638" s="612"/>
      <c r="AT3638" s="607" t="s">
        <v>205</v>
      </c>
      <c r="AU3638" s="607" t="s">
        <v>89</v>
      </c>
      <c r="AV3638" s="606" t="s">
        <v>89</v>
      </c>
      <c r="AW3638" s="606" t="s">
        <v>43</v>
      </c>
      <c r="AX3638" s="606" t="s">
        <v>82</v>
      </c>
      <c r="AY3638" s="607" t="s">
        <v>197</v>
      </c>
    </row>
    <row r="3639" spans="2:65" s="606" customFormat="1">
      <c r="B3639" s="605"/>
      <c r="D3639" s="594" t="s">
        <v>205</v>
      </c>
      <c r="E3639" s="607" t="s">
        <v>5</v>
      </c>
      <c r="F3639" s="608" t="s">
        <v>4568</v>
      </c>
      <c r="H3639" s="609">
        <v>27</v>
      </c>
      <c r="L3639" s="605"/>
      <c r="M3639" s="610"/>
      <c r="N3639" s="611"/>
      <c r="O3639" s="611"/>
      <c r="P3639" s="611"/>
      <c r="Q3639" s="611"/>
      <c r="R3639" s="611"/>
      <c r="S3639" s="611"/>
      <c r="T3639" s="612"/>
      <c r="AT3639" s="607" t="s">
        <v>205</v>
      </c>
      <c r="AU3639" s="607" t="s">
        <v>89</v>
      </c>
      <c r="AV3639" s="606" t="s">
        <v>89</v>
      </c>
      <c r="AW3639" s="606" t="s">
        <v>43</v>
      </c>
      <c r="AX3639" s="606" t="s">
        <v>82</v>
      </c>
      <c r="AY3639" s="607" t="s">
        <v>197</v>
      </c>
    </row>
    <row r="3640" spans="2:65" s="622" customFormat="1">
      <c r="B3640" s="621"/>
      <c r="D3640" s="594" t="s">
        <v>205</v>
      </c>
      <c r="E3640" s="623" t="s">
        <v>5</v>
      </c>
      <c r="F3640" s="624" t="s">
        <v>1489</v>
      </c>
      <c r="H3640" s="625">
        <v>50.18</v>
      </c>
      <c r="L3640" s="621"/>
      <c r="M3640" s="626"/>
      <c r="N3640" s="627"/>
      <c r="O3640" s="627"/>
      <c r="P3640" s="627"/>
      <c r="Q3640" s="627"/>
      <c r="R3640" s="627"/>
      <c r="S3640" s="627"/>
      <c r="T3640" s="628"/>
      <c r="AT3640" s="623" t="s">
        <v>205</v>
      </c>
      <c r="AU3640" s="623" t="s">
        <v>89</v>
      </c>
      <c r="AV3640" s="622" t="s">
        <v>114</v>
      </c>
      <c r="AW3640" s="622" t="s">
        <v>43</v>
      </c>
      <c r="AX3640" s="622" t="s">
        <v>82</v>
      </c>
      <c r="AY3640" s="623" t="s">
        <v>197</v>
      </c>
    </row>
    <row r="3641" spans="2:65" s="606" customFormat="1">
      <c r="B3641" s="605"/>
      <c r="D3641" s="594" t="s">
        <v>205</v>
      </c>
      <c r="E3641" s="607" t="s">
        <v>5</v>
      </c>
      <c r="F3641" s="608" t="s">
        <v>4567</v>
      </c>
      <c r="H3641" s="609">
        <v>18.18</v>
      </c>
      <c r="L3641" s="605"/>
      <c r="M3641" s="610"/>
      <c r="N3641" s="611"/>
      <c r="O3641" s="611"/>
      <c r="P3641" s="611"/>
      <c r="Q3641" s="611"/>
      <c r="R3641" s="611"/>
      <c r="S3641" s="611"/>
      <c r="T3641" s="612"/>
      <c r="AT3641" s="607" t="s">
        <v>205</v>
      </c>
      <c r="AU3641" s="607" t="s">
        <v>89</v>
      </c>
      <c r="AV3641" s="606" t="s">
        <v>89</v>
      </c>
      <c r="AW3641" s="606" t="s">
        <v>43</v>
      </c>
      <c r="AX3641" s="606" t="s">
        <v>82</v>
      </c>
      <c r="AY3641" s="607" t="s">
        <v>197</v>
      </c>
    </row>
    <row r="3642" spans="2:65" s="606" customFormat="1">
      <c r="B3642" s="605"/>
      <c r="D3642" s="594" t="s">
        <v>205</v>
      </c>
      <c r="E3642" s="607" t="s">
        <v>5</v>
      </c>
      <c r="F3642" s="608" t="s">
        <v>4568</v>
      </c>
      <c r="H3642" s="609">
        <v>27</v>
      </c>
      <c r="L3642" s="605"/>
      <c r="M3642" s="610"/>
      <c r="N3642" s="611"/>
      <c r="O3642" s="611"/>
      <c r="P3642" s="611"/>
      <c r="Q3642" s="611"/>
      <c r="R3642" s="611"/>
      <c r="S3642" s="611"/>
      <c r="T3642" s="612"/>
      <c r="AT3642" s="607" t="s">
        <v>205</v>
      </c>
      <c r="AU3642" s="607" t="s">
        <v>89</v>
      </c>
      <c r="AV3642" s="606" t="s">
        <v>89</v>
      </c>
      <c r="AW3642" s="606" t="s">
        <v>43</v>
      </c>
      <c r="AX3642" s="606" t="s">
        <v>82</v>
      </c>
      <c r="AY3642" s="607" t="s">
        <v>197</v>
      </c>
    </row>
    <row r="3643" spans="2:65" s="622" customFormat="1">
      <c r="B3643" s="621"/>
      <c r="D3643" s="594" t="s">
        <v>205</v>
      </c>
      <c r="E3643" s="623" t="s">
        <v>5</v>
      </c>
      <c r="F3643" s="624" t="s">
        <v>1491</v>
      </c>
      <c r="H3643" s="625">
        <v>45.18</v>
      </c>
      <c r="L3643" s="621"/>
      <c r="M3643" s="626"/>
      <c r="N3643" s="627"/>
      <c r="O3643" s="627"/>
      <c r="P3643" s="627"/>
      <c r="Q3643" s="627"/>
      <c r="R3643" s="627"/>
      <c r="S3643" s="627"/>
      <c r="T3643" s="628"/>
      <c r="AT3643" s="623" t="s">
        <v>205</v>
      </c>
      <c r="AU3643" s="623" t="s">
        <v>89</v>
      </c>
      <c r="AV3643" s="622" t="s">
        <v>114</v>
      </c>
      <c r="AW3643" s="622" t="s">
        <v>43</v>
      </c>
      <c r="AX3643" s="622" t="s">
        <v>82</v>
      </c>
      <c r="AY3643" s="623" t="s">
        <v>197</v>
      </c>
    </row>
    <row r="3644" spans="2:65" s="606" customFormat="1">
      <c r="B3644" s="605"/>
      <c r="D3644" s="594" t="s">
        <v>205</v>
      </c>
      <c r="E3644" s="607" t="s">
        <v>5</v>
      </c>
      <c r="F3644" s="608" t="s">
        <v>4567</v>
      </c>
      <c r="H3644" s="609">
        <v>18.18</v>
      </c>
      <c r="L3644" s="605"/>
      <c r="M3644" s="610"/>
      <c r="N3644" s="611"/>
      <c r="O3644" s="611"/>
      <c r="P3644" s="611"/>
      <c r="Q3644" s="611"/>
      <c r="R3644" s="611"/>
      <c r="S3644" s="611"/>
      <c r="T3644" s="612"/>
      <c r="AT3644" s="607" t="s">
        <v>205</v>
      </c>
      <c r="AU3644" s="607" t="s">
        <v>89</v>
      </c>
      <c r="AV3644" s="606" t="s">
        <v>89</v>
      </c>
      <c r="AW3644" s="606" t="s">
        <v>43</v>
      </c>
      <c r="AX3644" s="606" t="s">
        <v>82</v>
      </c>
      <c r="AY3644" s="607" t="s">
        <v>197</v>
      </c>
    </row>
    <row r="3645" spans="2:65" s="606" customFormat="1">
      <c r="B3645" s="605"/>
      <c r="D3645" s="594" t="s">
        <v>205</v>
      </c>
      <c r="E3645" s="607" t="s">
        <v>5</v>
      </c>
      <c r="F3645" s="608" t="s">
        <v>4568</v>
      </c>
      <c r="H3645" s="609">
        <v>27</v>
      </c>
      <c r="L3645" s="605"/>
      <c r="M3645" s="610"/>
      <c r="N3645" s="611"/>
      <c r="O3645" s="611"/>
      <c r="P3645" s="611"/>
      <c r="Q3645" s="611"/>
      <c r="R3645" s="611"/>
      <c r="S3645" s="611"/>
      <c r="T3645" s="612"/>
      <c r="AT3645" s="607" t="s">
        <v>205</v>
      </c>
      <c r="AU3645" s="607" t="s">
        <v>89</v>
      </c>
      <c r="AV3645" s="606" t="s">
        <v>89</v>
      </c>
      <c r="AW3645" s="606" t="s">
        <v>43</v>
      </c>
      <c r="AX3645" s="606" t="s">
        <v>82</v>
      </c>
      <c r="AY3645" s="607" t="s">
        <v>197</v>
      </c>
    </row>
    <row r="3646" spans="2:65" s="622" customFormat="1">
      <c r="B3646" s="621"/>
      <c r="D3646" s="594" t="s">
        <v>205</v>
      </c>
      <c r="E3646" s="623" t="s">
        <v>5</v>
      </c>
      <c r="F3646" s="624" t="s">
        <v>1493</v>
      </c>
      <c r="H3646" s="625">
        <v>45.18</v>
      </c>
      <c r="L3646" s="621"/>
      <c r="M3646" s="626"/>
      <c r="N3646" s="627"/>
      <c r="O3646" s="627"/>
      <c r="P3646" s="627"/>
      <c r="Q3646" s="627"/>
      <c r="R3646" s="627"/>
      <c r="S3646" s="627"/>
      <c r="T3646" s="628"/>
      <c r="AT3646" s="623" t="s">
        <v>205</v>
      </c>
      <c r="AU3646" s="623" t="s">
        <v>89</v>
      </c>
      <c r="AV3646" s="622" t="s">
        <v>114</v>
      </c>
      <c r="AW3646" s="622" t="s">
        <v>43</v>
      </c>
      <c r="AX3646" s="622" t="s">
        <v>82</v>
      </c>
      <c r="AY3646" s="623" t="s">
        <v>197</v>
      </c>
    </row>
    <row r="3647" spans="2:65" s="606" customFormat="1">
      <c r="B3647" s="605"/>
      <c r="D3647" s="594" t="s">
        <v>205</v>
      </c>
      <c r="E3647" s="607" t="s">
        <v>5</v>
      </c>
      <c r="F3647" s="608" t="s">
        <v>4567</v>
      </c>
      <c r="H3647" s="609">
        <v>18.18</v>
      </c>
      <c r="L3647" s="605"/>
      <c r="M3647" s="610"/>
      <c r="N3647" s="611"/>
      <c r="O3647" s="611"/>
      <c r="P3647" s="611"/>
      <c r="Q3647" s="611"/>
      <c r="R3647" s="611"/>
      <c r="S3647" s="611"/>
      <c r="T3647" s="612"/>
      <c r="AT3647" s="607" t="s">
        <v>205</v>
      </c>
      <c r="AU3647" s="607" t="s">
        <v>89</v>
      </c>
      <c r="AV3647" s="606" t="s">
        <v>89</v>
      </c>
      <c r="AW3647" s="606" t="s">
        <v>43</v>
      </c>
      <c r="AX3647" s="606" t="s">
        <v>82</v>
      </c>
      <c r="AY3647" s="607" t="s">
        <v>197</v>
      </c>
    </row>
    <row r="3648" spans="2:65" s="606" customFormat="1">
      <c r="B3648" s="605"/>
      <c r="D3648" s="594" t="s">
        <v>205</v>
      </c>
      <c r="E3648" s="607" t="s">
        <v>5</v>
      </c>
      <c r="F3648" s="608" t="s">
        <v>4568</v>
      </c>
      <c r="H3648" s="609">
        <v>27</v>
      </c>
      <c r="L3648" s="605"/>
      <c r="M3648" s="610"/>
      <c r="N3648" s="611"/>
      <c r="O3648" s="611"/>
      <c r="P3648" s="611"/>
      <c r="Q3648" s="611"/>
      <c r="R3648" s="611"/>
      <c r="S3648" s="611"/>
      <c r="T3648" s="612"/>
      <c r="AT3648" s="607" t="s">
        <v>205</v>
      </c>
      <c r="AU3648" s="607" t="s">
        <v>89</v>
      </c>
      <c r="AV3648" s="606" t="s">
        <v>89</v>
      </c>
      <c r="AW3648" s="606" t="s">
        <v>43</v>
      </c>
      <c r="AX3648" s="606" t="s">
        <v>82</v>
      </c>
      <c r="AY3648" s="607" t="s">
        <v>197</v>
      </c>
    </row>
    <row r="3649" spans="2:65" s="622" customFormat="1">
      <c r="B3649" s="621"/>
      <c r="D3649" s="594" t="s">
        <v>205</v>
      </c>
      <c r="E3649" s="623" t="s">
        <v>5</v>
      </c>
      <c r="F3649" s="624" t="s">
        <v>1494</v>
      </c>
      <c r="H3649" s="625">
        <v>45.18</v>
      </c>
      <c r="L3649" s="621"/>
      <c r="M3649" s="626"/>
      <c r="N3649" s="627"/>
      <c r="O3649" s="627"/>
      <c r="P3649" s="627"/>
      <c r="Q3649" s="627"/>
      <c r="R3649" s="627"/>
      <c r="S3649" s="627"/>
      <c r="T3649" s="628"/>
      <c r="AT3649" s="623" t="s">
        <v>205</v>
      </c>
      <c r="AU3649" s="623" t="s">
        <v>89</v>
      </c>
      <c r="AV3649" s="622" t="s">
        <v>114</v>
      </c>
      <c r="AW3649" s="622" t="s">
        <v>43</v>
      </c>
      <c r="AX3649" s="622" t="s">
        <v>82</v>
      </c>
      <c r="AY3649" s="623" t="s">
        <v>197</v>
      </c>
    </row>
    <row r="3650" spans="2:65" s="606" customFormat="1">
      <c r="B3650" s="605"/>
      <c r="D3650" s="594" t="s">
        <v>205</v>
      </c>
      <c r="E3650" s="607" t="s">
        <v>5</v>
      </c>
      <c r="F3650" s="608" t="s">
        <v>4567</v>
      </c>
      <c r="H3650" s="609">
        <v>18.18</v>
      </c>
      <c r="L3650" s="605"/>
      <c r="M3650" s="610"/>
      <c r="N3650" s="611"/>
      <c r="O3650" s="611"/>
      <c r="P3650" s="611"/>
      <c r="Q3650" s="611"/>
      <c r="R3650" s="611"/>
      <c r="S3650" s="611"/>
      <c r="T3650" s="612"/>
      <c r="AT3650" s="607" t="s">
        <v>205</v>
      </c>
      <c r="AU3650" s="607" t="s">
        <v>89</v>
      </c>
      <c r="AV3650" s="606" t="s">
        <v>89</v>
      </c>
      <c r="AW3650" s="606" t="s">
        <v>43</v>
      </c>
      <c r="AX3650" s="606" t="s">
        <v>82</v>
      </c>
      <c r="AY3650" s="607" t="s">
        <v>197</v>
      </c>
    </row>
    <row r="3651" spans="2:65" s="606" customFormat="1">
      <c r="B3651" s="605"/>
      <c r="D3651" s="594" t="s">
        <v>205</v>
      </c>
      <c r="E3651" s="607" t="s">
        <v>5</v>
      </c>
      <c r="F3651" s="608" t="s">
        <v>4568</v>
      </c>
      <c r="H3651" s="609">
        <v>27</v>
      </c>
      <c r="L3651" s="605"/>
      <c r="M3651" s="610"/>
      <c r="N3651" s="611"/>
      <c r="O3651" s="611"/>
      <c r="P3651" s="611"/>
      <c r="Q3651" s="611"/>
      <c r="R3651" s="611"/>
      <c r="S3651" s="611"/>
      <c r="T3651" s="612"/>
      <c r="AT3651" s="607" t="s">
        <v>205</v>
      </c>
      <c r="AU3651" s="607" t="s">
        <v>89</v>
      </c>
      <c r="AV3651" s="606" t="s">
        <v>89</v>
      </c>
      <c r="AW3651" s="606" t="s">
        <v>43</v>
      </c>
      <c r="AX3651" s="606" t="s">
        <v>82</v>
      </c>
      <c r="AY3651" s="607" t="s">
        <v>197</v>
      </c>
    </row>
    <row r="3652" spans="2:65" s="622" customFormat="1">
      <c r="B3652" s="621"/>
      <c r="D3652" s="594" t="s">
        <v>205</v>
      </c>
      <c r="E3652" s="623" t="s">
        <v>5</v>
      </c>
      <c r="F3652" s="624" t="s">
        <v>4569</v>
      </c>
      <c r="H3652" s="625">
        <v>45.18</v>
      </c>
      <c r="L3652" s="621"/>
      <c r="M3652" s="626"/>
      <c r="N3652" s="627"/>
      <c r="O3652" s="627"/>
      <c r="P3652" s="627"/>
      <c r="Q3652" s="627"/>
      <c r="R3652" s="627"/>
      <c r="S3652" s="627"/>
      <c r="T3652" s="628"/>
      <c r="AT3652" s="623" t="s">
        <v>205</v>
      </c>
      <c r="AU3652" s="623" t="s">
        <v>89</v>
      </c>
      <c r="AV3652" s="622" t="s">
        <v>114</v>
      </c>
      <c r="AW3652" s="622" t="s">
        <v>43</v>
      </c>
      <c r="AX3652" s="622" t="s">
        <v>82</v>
      </c>
      <c r="AY3652" s="623" t="s">
        <v>197</v>
      </c>
    </row>
    <row r="3653" spans="2:65" s="614" customFormat="1">
      <c r="B3653" s="613"/>
      <c r="D3653" s="594" t="s">
        <v>205</v>
      </c>
      <c r="E3653" s="615" t="s">
        <v>5</v>
      </c>
      <c r="F3653" s="616" t="s">
        <v>210</v>
      </c>
      <c r="H3653" s="617">
        <v>230.9</v>
      </c>
      <c r="L3653" s="613"/>
      <c r="M3653" s="618"/>
      <c r="N3653" s="619"/>
      <c r="O3653" s="619"/>
      <c r="P3653" s="619"/>
      <c r="Q3653" s="619"/>
      <c r="R3653" s="619"/>
      <c r="S3653" s="619"/>
      <c r="T3653" s="620"/>
      <c r="AT3653" s="615" t="s">
        <v>205</v>
      </c>
      <c r="AU3653" s="615" t="s">
        <v>89</v>
      </c>
      <c r="AV3653" s="614" t="s">
        <v>129</v>
      </c>
      <c r="AW3653" s="614" t="s">
        <v>43</v>
      </c>
      <c r="AX3653" s="614" t="s">
        <v>11</v>
      </c>
      <c r="AY3653" s="615" t="s">
        <v>197</v>
      </c>
    </row>
    <row r="3654" spans="2:65" s="492" customFormat="1" ht="16.5" customHeight="1">
      <c r="B3654" s="493"/>
      <c r="C3654" s="629" t="s">
        <v>4570</v>
      </c>
      <c r="D3654" s="629" t="s">
        <v>1907</v>
      </c>
      <c r="E3654" s="630" t="s">
        <v>4571</v>
      </c>
      <c r="F3654" s="631" t="s">
        <v>4572</v>
      </c>
      <c r="G3654" s="632" t="s">
        <v>202</v>
      </c>
      <c r="H3654" s="633">
        <v>847</v>
      </c>
      <c r="I3654" s="11"/>
      <c r="J3654" s="634">
        <f>ROUND(I3654*H3654,0)</f>
        <v>0</v>
      </c>
      <c r="K3654" s="631" t="s">
        <v>5</v>
      </c>
      <c r="L3654" s="635"/>
      <c r="M3654" s="636" t="s">
        <v>5</v>
      </c>
      <c r="N3654" s="637" t="s">
        <v>53</v>
      </c>
      <c r="O3654" s="494"/>
      <c r="P3654" s="580">
        <f>O3654*H3654</f>
        <v>0</v>
      </c>
      <c r="Q3654" s="580">
        <v>2.2519999999999998E-2</v>
      </c>
      <c r="R3654" s="580">
        <f>Q3654*H3654</f>
        <v>19.074439999999999</v>
      </c>
      <c r="S3654" s="580">
        <v>0</v>
      </c>
      <c r="T3654" s="581">
        <f>S3654*H3654</f>
        <v>0</v>
      </c>
      <c r="AR3654" s="482" t="s">
        <v>779</v>
      </c>
      <c r="AT3654" s="482" t="s">
        <v>1907</v>
      </c>
      <c r="AU3654" s="482" t="s">
        <v>89</v>
      </c>
      <c r="AY3654" s="482" t="s">
        <v>197</v>
      </c>
      <c r="BE3654" s="582">
        <f>IF(N3654="základní",J3654,0)</f>
        <v>0</v>
      </c>
      <c r="BF3654" s="582">
        <f>IF(N3654="snížená",J3654,0)</f>
        <v>0</v>
      </c>
      <c r="BG3654" s="582">
        <f>IF(N3654="zákl. přenesená",J3654,0)</f>
        <v>0</v>
      </c>
      <c r="BH3654" s="582">
        <f>IF(N3654="sníž. přenesená",J3654,0)</f>
        <v>0</v>
      </c>
      <c r="BI3654" s="582">
        <f>IF(N3654="nulová",J3654,0)</f>
        <v>0</v>
      </c>
      <c r="BJ3654" s="482" t="s">
        <v>11</v>
      </c>
      <c r="BK3654" s="582">
        <f>ROUND(I3654*H3654,0)</f>
        <v>0</v>
      </c>
      <c r="BL3654" s="482" t="s">
        <v>374</v>
      </c>
      <c r="BM3654" s="482" t="s">
        <v>4573</v>
      </c>
    </row>
    <row r="3655" spans="2:65" s="492" customFormat="1" ht="25.5" customHeight="1">
      <c r="B3655" s="493"/>
      <c r="C3655" s="572" t="s">
        <v>4574</v>
      </c>
      <c r="D3655" s="572" t="s">
        <v>199</v>
      </c>
      <c r="E3655" s="573" t="s">
        <v>4575</v>
      </c>
      <c r="F3655" s="574" t="s">
        <v>4576</v>
      </c>
      <c r="G3655" s="575" t="s">
        <v>876</v>
      </c>
      <c r="H3655" s="576">
        <v>230.9</v>
      </c>
      <c r="I3655" s="7"/>
      <c r="J3655" s="577">
        <f>ROUND(I3655*H3655,0)</f>
        <v>0</v>
      </c>
      <c r="K3655" s="574" t="s">
        <v>203</v>
      </c>
      <c r="L3655" s="493"/>
      <c r="M3655" s="578" t="s">
        <v>5</v>
      </c>
      <c r="N3655" s="579" t="s">
        <v>53</v>
      </c>
      <c r="O3655" s="494"/>
      <c r="P3655" s="580">
        <f>O3655*H3655</f>
        <v>0</v>
      </c>
      <c r="Q3655" s="580">
        <v>9.7999999999999997E-4</v>
      </c>
      <c r="R3655" s="580">
        <f>Q3655*H3655</f>
        <v>0.22628200000000001</v>
      </c>
      <c r="S3655" s="580">
        <v>0</v>
      </c>
      <c r="T3655" s="581">
        <f>S3655*H3655</f>
        <v>0</v>
      </c>
      <c r="AR3655" s="482" t="s">
        <v>374</v>
      </c>
      <c r="AT3655" s="482" t="s">
        <v>199</v>
      </c>
      <c r="AU3655" s="482" t="s">
        <v>89</v>
      </c>
      <c r="AY3655" s="482" t="s">
        <v>197</v>
      </c>
      <c r="BE3655" s="582">
        <f>IF(N3655="základní",J3655,0)</f>
        <v>0</v>
      </c>
      <c r="BF3655" s="582">
        <f>IF(N3655="snížená",J3655,0)</f>
        <v>0</v>
      </c>
      <c r="BG3655" s="582">
        <f>IF(N3655="zákl. přenesená",J3655,0)</f>
        <v>0</v>
      </c>
      <c r="BH3655" s="582">
        <f>IF(N3655="sníž. přenesená",J3655,0)</f>
        <v>0</v>
      </c>
      <c r="BI3655" s="582">
        <f>IF(N3655="nulová",J3655,0)</f>
        <v>0</v>
      </c>
      <c r="BJ3655" s="482" t="s">
        <v>11</v>
      </c>
      <c r="BK3655" s="582">
        <f>ROUND(I3655*H3655,0)</f>
        <v>0</v>
      </c>
      <c r="BL3655" s="482" t="s">
        <v>374</v>
      </c>
      <c r="BM3655" s="482" t="s">
        <v>4577</v>
      </c>
    </row>
    <row r="3656" spans="2:65" s="599" customFormat="1">
      <c r="B3656" s="598"/>
      <c r="D3656" s="594" t="s">
        <v>205</v>
      </c>
      <c r="E3656" s="600" t="s">
        <v>5</v>
      </c>
      <c r="F3656" s="601" t="s">
        <v>215</v>
      </c>
      <c r="H3656" s="600" t="s">
        <v>5</v>
      </c>
      <c r="L3656" s="598"/>
      <c r="M3656" s="602"/>
      <c r="N3656" s="603"/>
      <c r="O3656" s="603"/>
      <c r="P3656" s="603"/>
      <c r="Q3656" s="603"/>
      <c r="R3656" s="603"/>
      <c r="S3656" s="603"/>
      <c r="T3656" s="604"/>
      <c r="AT3656" s="600" t="s">
        <v>205</v>
      </c>
      <c r="AU3656" s="600" t="s">
        <v>89</v>
      </c>
      <c r="AV3656" s="599" t="s">
        <v>11</v>
      </c>
      <c r="AW3656" s="599" t="s">
        <v>43</v>
      </c>
      <c r="AX3656" s="599" t="s">
        <v>82</v>
      </c>
      <c r="AY3656" s="600" t="s">
        <v>197</v>
      </c>
    </row>
    <row r="3657" spans="2:65" s="599" customFormat="1">
      <c r="B3657" s="598"/>
      <c r="D3657" s="594" t="s">
        <v>205</v>
      </c>
      <c r="E3657" s="600" t="s">
        <v>5</v>
      </c>
      <c r="F3657" s="601" t="s">
        <v>4565</v>
      </c>
      <c r="H3657" s="600" t="s">
        <v>5</v>
      </c>
      <c r="L3657" s="598"/>
      <c r="M3657" s="602"/>
      <c r="N3657" s="603"/>
      <c r="O3657" s="603"/>
      <c r="P3657" s="603"/>
      <c r="Q3657" s="603"/>
      <c r="R3657" s="603"/>
      <c r="S3657" s="603"/>
      <c r="T3657" s="604"/>
      <c r="AT3657" s="600" t="s">
        <v>205</v>
      </c>
      <c r="AU3657" s="600" t="s">
        <v>89</v>
      </c>
      <c r="AV3657" s="599" t="s">
        <v>11</v>
      </c>
      <c r="AW3657" s="599" t="s">
        <v>43</v>
      </c>
      <c r="AX3657" s="599" t="s">
        <v>82</v>
      </c>
      <c r="AY3657" s="600" t="s">
        <v>197</v>
      </c>
    </row>
    <row r="3658" spans="2:65" s="606" customFormat="1">
      <c r="B3658" s="605"/>
      <c r="D3658" s="594" t="s">
        <v>205</v>
      </c>
      <c r="E3658" s="607" t="s">
        <v>5</v>
      </c>
      <c r="F3658" s="608" t="s">
        <v>2656</v>
      </c>
      <c r="H3658" s="609">
        <v>5</v>
      </c>
      <c r="L3658" s="605"/>
      <c r="M3658" s="610"/>
      <c r="N3658" s="611"/>
      <c r="O3658" s="611"/>
      <c r="P3658" s="611"/>
      <c r="Q3658" s="611"/>
      <c r="R3658" s="611"/>
      <c r="S3658" s="611"/>
      <c r="T3658" s="612"/>
      <c r="AT3658" s="607" t="s">
        <v>205</v>
      </c>
      <c r="AU3658" s="607" t="s">
        <v>89</v>
      </c>
      <c r="AV3658" s="606" t="s">
        <v>89</v>
      </c>
      <c r="AW3658" s="606" t="s">
        <v>43</v>
      </c>
      <c r="AX3658" s="606" t="s">
        <v>82</v>
      </c>
      <c r="AY3658" s="607" t="s">
        <v>197</v>
      </c>
    </row>
    <row r="3659" spans="2:65" s="599" customFormat="1">
      <c r="B3659" s="598"/>
      <c r="D3659" s="594" t="s">
        <v>205</v>
      </c>
      <c r="E3659" s="600" t="s">
        <v>5</v>
      </c>
      <c r="F3659" s="601" t="s">
        <v>4566</v>
      </c>
      <c r="H3659" s="600" t="s">
        <v>5</v>
      </c>
      <c r="L3659" s="598"/>
      <c r="M3659" s="602"/>
      <c r="N3659" s="603"/>
      <c r="O3659" s="603"/>
      <c r="P3659" s="603"/>
      <c r="Q3659" s="603"/>
      <c r="R3659" s="603"/>
      <c r="S3659" s="603"/>
      <c r="T3659" s="604"/>
      <c r="AT3659" s="600" t="s">
        <v>205</v>
      </c>
      <c r="AU3659" s="600" t="s">
        <v>89</v>
      </c>
      <c r="AV3659" s="599" t="s">
        <v>11</v>
      </c>
      <c r="AW3659" s="599" t="s">
        <v>43</v>
      </c>
      <c r="AX3659" s="599" t="s">
        <v>82</v>
      </c>
      <c r="AY3659" s="600" t="s">
        <v>197</v>
      </c>
    </row>
    <row r="3660" spans="2:65" s="606" customFormat="1">
      <c r="B3660" s="605"/>
      <c r="D3660" s="594" t="s">
        <v>205</v>
      </c>
      <c r="E3660" s="607" t="s">
        <v>5</v>
      </c>
      <c r="F3660" s="608" t="s">
        <v>4567</v>
      </c>
      <c r="H3660" s="609">
        <v>18.18</v>
      </c>
      <c r="L3660" s="605"/>
      <c r="M3660" s="610"/>
      <c r="N3660" s="611"/>
      <c r="O3660" s="611"/>
      <c r="P3660" s="611"/>
      <c r="Q3660" s="611"/>
      <c r="R3660" s="611"/>
      <c r="S3660" s="611"/>
      <c r="T3660" s="612"/>
      <c r="AT3660" s="607" t="s">
        <v>205</v>
      </c>
      <c r="AU3660" s="607" t="s">
        <v>89</v>
      </c>
      <c r="AV3660" s="606" t="s">
        <v>89</v>
      </c>
      <c r="AW3660" s="606" t="s">
        <v>43</v>
      </c>
      <c r="AX3660" s="606" t="s">
        <v>82</v>
      </c>
      <c r="AY3660" s="607" t="s">
        <v>197</v>
      </c>
    </row>
    <row r="3661" spans="2:65" s="606" customFormat="1">
      <c r="B3661" s="605"/>
      <c r="D3661" s="594" t="s">
        <v>205</v>
      </c>
      <c r="E3661" s="607" t="s">
        <v>5</v>
      </c>
      <c r="F3661" s="608" t="s">
        <v>4568</v>
      </c>
      <c r="H3661" s="609">
        <v>27</v>
      </c>
      <c r="L3661" s="605"/>
      <c r="M3661" s="610"/>
      <c r="N3661" s="611"/>
      <c r="O3661" s="611"/>
      <c r="P3661" s="611"/>
      <c r="Q3661" s="611"/>
      <c r="R3661" s="611"/>
      <c r="S3661" s="611"/>
      <c r="T3661" s="612"/>
      <c r="AT3661" s="607" t="s">
        <v>205</v>
      </c>
      <c r="AU3661" s="607" t="s">
        <v>89</v>
      </c>
      <c r="AV3661" s="606" t="s">
        <v>89</v>
      </c>
      <c r="AW3661" s="606" t="s">
        <v>43</v>
      </c>
      <c r="AX3661" s="606" t="s">
        <v>82</v>
      </c>
      <c r="AY3661" s="607" t="s">
        <v>197</v>
      </c>
    </row>
    <row r="3662" spans="2:65" s="622" customFormat="1">
      <c r="B3662" s="621"/>
      <c r="D3662" s="594" t="s">
        <v>205</v>
      </c>
      <c r="E3662" s="623" t="s">
        <v>5</v>
      </c>
      <c r="F3662" s="624" t="s">
        <v>1489</v>
      </c>
      <c r="H3662" s="625">
        <v>50.18</v>
      </c>
      <c r="L3662" s="621"/>
      <c r="M3662" s="626"/>
      <c r="N3662" s="627"/>
      <c r="O3662" s="627"/>
      <c r="P3662" s="627"/>
      <c r="Q3662" s="627"/>
      <c r="R3662" s="627"/>
      <c r="S3662" s="627"/>
      <c r="T3662" s="628"/>
      <c r="AT3662" s="623" t="s">
        <v>205</v>
      </c>
      <c r="AU3662" s="623" t="s">
        <v>89</v>
      </c>
      <c r="AV3662" s="622" t="s">
        <v>114</v>
      </c>
      <c r="AW3662" s="622" t="s">
        <v>43</v>
      </c>
      <c r="AX3662" s="622" t="s">
        <v>82</v>
      </c>
      <c r="AY3662" s="623" t="s">
        <v>197</v>
      </c>
    </row>
    <row r="3663" spans="2:65" s="606" customFormat="1">
      <c r="B3663" s="605"/>
      <c r="D3663" s="594" t="s">
        <v>205</v>
      </c>
      <c r="E3663" s="607" t="s">
        <v>5</v>
      </c>
      <c r="F3663" s="608" t="s">
        <v>4567</v>
      </c>
      <c r="H3663" s="609">
        <v>18.18</v>
      </c>
      <c r="L3663" s="605"/>
      <c r="M3663" s="610"/>
      <c r="N3663" s="611"/>
      <c r="O3663" s="611"/>
      <c r="P3663" s="611"/>
      <c r="Q3663" s="611"/>
      <c r="R3663" s="611"/>
      <c r="S3663" s="611"/>
      <c r="T3663" s="612"/>
      <c r="AT3663" s="607" t="s">
        <v>205</v>
      </c>
      <c r="AU3663" s="607" t="s">
        <v>89</v>
      </c>
      <c r="AV3663" s="606" t="s">
        <v>89</v>
      </c>
      <c r="AW3663" s="606" t="s">
        <v>43</v>
      </c>
      <c r="AX3663" s="606" t="s">
        <v>82</v>
      </c>
      <c r="AY3663" s="607" t="s">
        <v>197</v>
      </c>
    </row>
    <row r="3664" spans="2:65" s="606" customFormat="1">
      <c r="B3664" s="605"/>
      <c r="D3664" s="594" t="s">
        <v>205</v>
      </c>
      <c r="E3664" s="607" t="s">
        <v>5</v>
      </c>
      <c r="F3664" s="608" t="s">
        <v>4568</v>
      </c>
      <c r="H3664" s="609">
        <v>27</v>
      </c>
      <c r="L3664" s="605"/>
      <c r="M3664" s="610"/>
      <c r="N3664" s="611"/>
      <c r="O3664" s="611"/>
      <c r="P3664" s="611"/>
      <c r="Q3664" s="611"/>
      <c r="R3664" s="611"/>
      <c r="S3664" s="611"/>
      <c r="T3664" s="612"/>
      <c r="AT3664" s="607" t="s">
        <v>205</v>
      </c>
      <c r="AU3664" s="607" t="s">
        <v>89</v>
      </c>
      <c r="AV3664" s="606" t="s">
        <v>89</v>
      </c>
      <c r="AW3664" s="606" t="s">
        <v>43</v>
      </c>
      <c r="AX3664" s="606" t="s">
        <v>82</v>
      </c>
      <c r="AY3664" s="607" t="s">
        <v>197</v>
      </c>
    </row>
    <row r="3665" spans="2:65" s="622" customFormat="1">
      <c r="B3665" s="621"/>
      <c r="D3665" s="594" t="s">
        <v>205</v>
      </c>
      <c r="E3665" s="623" t="s">
        <v>5</v>
      </c>
      <c r="F3665" s="624" t="s">
        <v>1491</v>
      </c>
      <c r="H3665" s="625">
        <v>45.18</v>
      </c>
      <c r="L3665" s="621"/>
      <c r="M3665" s="626"/>
      <c r="N3665" s="627"/>
      <c r="O3665" s="627"/>
      <c r="P3665" s="627"/>
      <c r="Q3665" s="627"/>
      <c r="R3665" s="627"/>
      <c r="S3665" s="627"/>
      <c r="T3665" s="628"/>
      <c r="AT3665" s="623" t="s">
        <v>205</v>
      </c>
      <c r="AU3665" s="623" t="s">
        <v>89</v>
      </c>
      <c r="AV3665" s="622" t="s">
        <v>114</v>
      </c>
      <c r="AW3665" s="622" t="s">
        <v>43</v>
      </c>
      <c r="AX3665" s="622" t="s">
        <v>82</v>
      </c>
      <c r="AY3665" s="623" t="s">
        <v>197</v>
      </c>
    </row>
    <row r="3666" spans="2:65" s="606" customFormat="1">
      <c r="B3666" s="605"/>
      <c r="D3666" s="594" t="s">
        <v>205</v>
      </c>
      <c r="E3666" s="607" t="s">
        <v>5</v>
      </c>
      <c r="F3666" s="608" t="s">
        <v>4567</v>
      </c>
      <c r="H3666" s="609">
        <v>18.18</v>
      </c>
      <c r="L3666" s="605"/>
      <c r="M3666" s="610"/>
      <c r="N3666" s="611"/>
      <c r="O3666" s="611"/>
      <c r="P3666" s="611"/>
      <c r="Q3666" s="611"/>
      <c r="R3666" s="611"/>
      <c r="S3666" s="611"/>
      <c r="T3666" s="612"/>
      <c r="AT3666" s="607" t="s">
        <v>205</v>
      </c>
      <c r="AU3666" s="607" t="s">
        <v>89</v>
      </c>
      <c r="AV3666" s="606" t="s">
        <v>89</v>
      </c>
      <c r="AW3666" s="606" t="s">
        <v>43</v>
      </c>
      <c r="AX3666" s="606" t="s">
        <v>82</v>
      </c>
      <c r="AY3666" s="607" t="s">
        <v>197</v>
      </c>
    </row>
    <row r="3667" spans="2:65" s="606" customFormat="1">
      <c r="B3667" s="605"/>
      <c r="D3667" s="594" t="s">
        <v>205</v>
      </c>
      <c r="E3667" s="607" t="s">
        <v>5</v>
      </c>
      <c r="F3667" s="608" t="s">
        <v>4568</v>
      </c>
      <c r="H3667" s="609">
        <v>27</v>
      </c>
      <c r="L3667" s="605"/>
      <c r="M3667" s="610"/>
      <c r="N3667" s="611"/>
      <c r="O3667" s="611"/>
      <c r="P3667" s="611"/>
      <c r="Q3667" s="611"/>
      <c r="R3667" s="611"/>
      <c r="S3667" s="611"/>
      <c r="T3667" s="612"/>
      <c r="AT3667" s="607" t="s">
        <v>205</v>
      </c>
      <c r="AU3667" s="607" t="s">
        <v>89</v>
      </c>
      <c r="AV3667" s="606" t="s">
        <v>89</v>
      </c>
      <c r="AW3667" s="606" t="s">
        <v>43</v>
      </c>
      <c r="AX3667" s="606" t="s">
        <v>82</v>
      </c>
      <c r="AY3667" s="607" t="s">
        <v>197</v>
      </c>
    </row>
    <row r="3668" spans="2:65" s="622" customFormat="1">
      <c r="B3668" s="621"/>
      <c r="D3668" s="594" t="s">
        <v>205</v>
      </c>
      <c r="E3668" s="623" t="s">
        <v>5</v>
      </c>
      <c r="F3668" s="624" t="s">
        <v>1493</v>
      </c>
      <c r="H3668" s="625">
        <v>45.18</v>
      </c>
      <c r="L3668" s="621"/>
      <c r="M3668" s="626"/>
      <c r="N3668" s="627"/>
      <c r="O3668" s="627"/>
      <c r="P3668" s="627"/>
      <c r="Q3668" s="627"/>
      <c r="R3668" s="627"/>
      <c r="S3668" s="627"/>
      <c r="T3668" s="628"/>
      <c r="AT3668" s="623" t="s">
        <v>205</v>
      </c>
      <c r="AU3668" s="623" t="s">
        <v>89</v>
      </c>
      <c r="AV3668" s="622" t="s">
        <v>114</v>
      </c>
      <c r="AW3668" s="622" t="s">
        <v>43</v>
      </c>
      <c r="AX3668" s="622" t="s">
        <v>82</v>
      </c>
      <c r="AY3668" s="623" t="s">
        <v>197</v>
      </c>
    </row>
    <row r="3669" spans="2:65" s="606" customFormat="1">
      <c r="B3669" s="605"/>
      <c r="D3669" s="594" t="s">
        <v>205</v>
      </c>
      <c r="E3669" s="607" t="s">
        <v>5</v>
      </c>
      <c r="F3669" s="608" t="s">
        <v>4567</v>
      </c>
      <c r="H3669" s="609">
        <v>18.18</v>
      </c>
      <c r="L3669" s="605"/>
      <c r="M3669" s="610"/>
      <c r="N3669" s="611"/>
      <c r="O3669" s="611"/>
      <c r="P3669" s="611"/>
      <c r="Q3669" s="611"/>
      <c r="R3669" s="611"/>
      <c r="S3669" s="611"/>
      <c r="T3669" s="612"/>
      <c r="AT3669" s="607" t="s">
        <v>205</v>
      </c>
      <c r="AU3669" s="607" t="s">
        <v>89</v>
      </c>
      <c r="AV3669" s="606" t="s">
        <v>89</v>
      </c>
      <c r="AW3669" s="606" t="s">
        <v>43</v>
      </c>
      <c r="AX3669" s="606" t="s">
        <v>82</v>
      </c>
      <c r="AY3669" s="607" t="s">
        <v>197</v>
      </c>
    </row>
    <row r="3670" spans="2:65" s="606" customFormat="1">
      <c r="B3670" s="605"/>
      <c r="D3670" s="594" t="s">
        <v>205</v>
      </c>
      <c r="E3670" s="607" t="s">
        <v>5</v>
      </c>
      <c r="F3670" s="608" t="s">
        <v>4568</v>
      </c>
      <c r="H3670" s="609">
        <v>27</v>
      </c>
      <c r="L3670" s="605"/>
      <c r="M3670" s="610"/>
      <c r="N3670" s="611"/>
      <c r="O3670" s="611"/>
      <c r="P3670" s="611"/>
      <c r="Q3670" s="611"/>
      <c r="R3670" s="611"/>
      <c r="S3670" s="611"/>
      <c r="T3670" s="612"/>
      <c r="AT3670" s="607" t="s">
        <v>205</v>
      </c>
      <c r="AU3670" s="607" t="s">
        <v>89</v>
      </c>
      <c r="AV3670" s="606" t="s">
        <v>89</v>
      </c>
      <c r="AW3670" s="606" t="s">
        <v>43</v>
      </c>
      <c r="AX3670" s="606" t="s">
        <v>82</v>
      </c>
      <c r="AY3670" s="607" t="s">
        <v>197</v>
      </c>
    </row>
    <row r="3671" spans="2:65" s="622" customFormat="1">
      <c r="B3671" s="621"/>
      <c r="D3671" s="594" t="s">
        <v>205</v>
      </c>
      <c r="E3671" s="623" t="s">
        <v>5</v>
      </c>
      <c r="F3671" s="624" t="s">
        <v>1494</v>
      </c>
      <c r="H3671" s="625">
        <v>45.18</v>
      </c>
      <c r="L3671" s="621"/>
      <c r="M3671" s="626"/>
      <c r="N3671" s="627"/>
      <c r="O3671" s="627"/>
      <c r="P3671" s="627"/>
      <c r="Q3671" s="627"/>
      <c r="R3671" s="627"/>
      <c r="S3671" s="627"/>
      <c r="T3671" s="628"/>
      <c r="AT3671" s="623" t="s">
        <v>205</v>
      </c>
      <c r="AU3671" s="623" t="s">
        <v>89</v>
      </c>
      <c r="AV3671" s="622" t="s">
        <v>114</v>
      </c>
      <c r="AW3671" s="622" t="s">
        <v>43</v>
      </c>
      <c r="AX3671" s="622" t="s">
        <v>82</v>
      </c>
      <c r="AY3671" s="623" t="s">
        <v>197</v>
      </c>
    </row>
    <row r="3672" spans="2:65" s="606" customFormat="1">
      <c r="B3672" s="605"/>
      <c r="D3672" s="594" t="s">
        <v>205</v>
      </c>
      <c r="E3672" s="607" t="s">
        <v>5</v>
      </c>
      <c r="F3672" s="608" t="s">
        <v>4567</v>
      </c>
      <c r="H3672" s="609">
        <v>18.18</v>
      </c>
      <c r="L3672" s="605"/>
      <c r="M3672" s="610"/>
      <c r="N3672" s="611"/>
      <c r="O3672" s="611"/>
      <c r="P3672" s="611"/>
      <c r="Q3672" s="611"/>
      <c r="R3672" s="611"/>
      <c r="S3672" s="611"/>
      <c r="T3672" s="612"/>
      <c r="AT3672" s="607" t="s">
        <v>205</v>
      </c>
      <c r="AU3672" s="607" t="s">
        <v>89</v>
      </c>
      <c r="AV3672" s="606" t="s">
        <v>89</v>
      </c>
      <c r="AW3672" s="606" t="s">
        <v>43</v>
      </c>
      <c r="AX3672" s="606" t="s">
        <v>82</v>
      </c>
      <c r="AY3672" s="607" t="s">
        <v>197</v>
      </c>
    </row>
    <row r="3673" spans="2:65" s="606" customFormat="1">
      <c r="B3673" s="605"/>
      <c r="D3673" s="594" t="s">
        <v>205</v>
      </c>
      <c r="E3673" s="607" t="s">
        <v>5</v>
      </c>
      <c r="F3673" s="608" t="s">
        <v>4568</v>
      </c>
      <c r="H3673" s="609">
        <v>27</v>
      </c>
      <c r="L3673" s="605"/>
      <c r="M3673" s="610"/>
      <c r="N3673" s="611"/>
      <c r="O3673" s="611"/>
      <c r="P3673" s="611"/>
      <c r="Q3673" s="611"/>
      <c r="R3673" s="611"/>
      <c r="S3673" s="611"/>
      <c r="T3673" s="612"/>
      <c r="AT3673" s="607" t="s">
        <v>205</v>
      </c>
      <c r="AU3673" s="607" t="s">
        <v>89</v>
      </c>
      <c r="AV3673" s="606" t="s">
        <v>89</v>
      </c>
      <c r="AW3673" s="606" t="s">
        <v>43</v>
      </c>
      <c r="AX3673" s="606" t="s">
        <v>82</v>
      </c>
      <c r="AY3673" s="607" t="s">
        <v>197</v>
      </c>
    </row>
    <row r="3674" spans="2:65" s="622" customFormat="1">
      <c r="B3674" s="621"/>
      <c r="D3674" s="594" t="s">
        <v>205</v>
      </c>
      <c r="E3674" s="623" t="s">
        <v>5</v>
      </c>
      <c r="F3674" s="624" t="s">
        <v>4569</v>
      </c>
      <c r="H3674" s="625">
        <v>45.18</v>
      </c>
      <c r="L3674" s="621"/>
      <c r="M3674" s="626"/>
      <c r="N3674" s="627"/>
      <c r="O3674" s="627"/>
      <c r="P3674" s="627"/>
      <c r="Q3674" s="627"/>
      <c r="R3674" s="627"/>
      <c r="S3674" s="627"/>
      <c r="T3674" s="628"/>
      <c r="AT3674" s="623" t="s">
        <v>205</v>
      </c>
      <c r="AU3674" s="623" t="s">
        <v>89</v>
      </c>
      <c r="AV3674" s="622" t="s">
        <v>114</v>
      </c>
      <c r="AW3674" s="622" t="s">
        <v>43</v>
      </c>
      <c r="AX3674" s="622" t="s">
        <v>82</v>
      </c>
      <c r="AY3674" s="623" t="s">
        <v>197</v>
      </c>
    </row>
    <row r="3675" spans="2:65" s="614" customFormat="1">
      <c r="B3675" s="613"/>
      <c r="D3675" s="594" t="s">
        <v>205</v>
      </c>
      <c r="E3675" s="615" t="s">
        <v>5</v>
      </c>
      <c r="F3675" s="616" t="s">
        <v>210</v>
      </c>
      <c r="H3675" s="617">
        <v>230.9</v>
      </c>
      <c r="L3675" s="613"/>
      <c r="M3675" s="618"/>
      <c r="N3675" s="619"/>
      <c r="O3675" s="619"/>
      <c r="P3675" s="619"/>
      <c r="Q3675" s="619"/>
      <c r="R3675" s="619"/>
      <c r="S3675" s="619"/>
      <c r="T3675" s="620"/>
      <c r="AT3675" s="615" t="s">
        <v>205</v>
      </c>
      <c r="AU3675" s="615" t="s">
        <v>89</v>
      </c>
      <c r="AV3675" s="614" t="s">
        <v>129</v>
      </c>
      <c r="AW3675" s="614" t="s">
        <v>43</v>
      </c>
      <c r="AX3675" s="614" t="s">
        <v>11</v>
      </c>
      <c r="AY3675" s="615" t="s">
        <v>197</v>
      </c>
    </row>
    <row r="3676" spans="2:65" s="492" customFormat="1" ht="25.5" customHeight="1">
      <c r="B3676" s="493"/>
      <c r="C3676" s="629" t="s">
        <v>4578</v>
      </c>
      <c r="D3676" s="629" t="s">
        <v>1907</v>
      </c>
      <c r="E3676" s="630" t="s">
        <v>4579</v>
      </c>
      <c r="F3676" s="631" t="s">
        <v>4580</v>
      </c>
      <c r="G3676" s="632" t="s">
        <v>290</v>
      </c>
      <c r="H3676" s="633">
        <v>76.197000000000003</v>
      </c>
      <c r="I3676" s="11"/>
      <c r="J3676" s="634">
        <f>ROUND(I3676*H3676,0)</f>
        <v>0</v>
      </c>
      <c r="K3676" s="631" t="s">
        <v>203</v>
      </c>
      <c r="L3676" s="635"/>
      <c r="M3676" s="636" t="s">
        <v>5</v>
      </c>
      <c r="N3676" s="637" t="s">
        <v>53</v>
      </c>
      <c r="O3676" s="494"/>
      <c r="P3676" s="580">
        <f>O3676*H3676</f>
        <v>0</v>
      </c>
      <c r="Q3676" s="580">
        <v>1.9199999999999998E-2</v>
      </c>
      <c r="R3676" s="580">
        <f>Q3676*H3676</f>
        <v>1.4629824</v>
      </c>
      <c r="S3676" s="580">
        <v>0</v>
      </c>
      <c r="T3676" s="581">
        <f>S3676*H3676</f>
        <v>0</v>
      </c>
      <c r="AR3676" s="482" t="s">
        <v>779</v>
      </c>
      <c r="AT3676" s="482" t="s">
        <v>1907</v>
      </c>
      <c r="AU3676" s="482" t="s">
        <v>89</v>
      </c>
      <c r="AY3676" s="482" t="s">
        <v>197</v>
      </c>
      <c r="BE3676" s="582">
        <f>IF(N3676="základní",J3676,0)</f>
        <v>0</v>
      </c>
      <c r="BF3676" s="582">
        <f>IF(N3676="snížená",J3676,0)</f>
        <v>0</v>
      </c>
      <c r="BG3676" s="582">
        <f>IF(N3676="zákl. přenesená",J3676,0)</f>
        <v>0</v>
      </c>
      <c r="BH3676" s="582">
        <f>IF(N3676="sníž. přenesená",J3676,0)</f>
        <v>0</v>
      </c>
      <c r="BI3676" s="582">
        <f>IF(N3676="nulová",J3676,0)</f>
        <v>0</v>
      </c>
      <c r="BJ3676" s="482" t="s">
        <v>11</v>
      </c>
      <c r="BK3676" s="582">
        <f>ROUND(I3676*H3676,0)</f>
        <v>0</v>
      </c>
      <c r="BL3676" s="482" t="s">
        <v>374</v>
      </c>
      <c r="BM3676" s="482" t="s">
        <v>4581</v>
      </c>
    </row>
    <row r="3677" spans="2:65" s="606" customFormat="1">
      <c r="B3677" s="605"/>
      <c r="D3677" s="594" t="s">
        <v>205</v>
      </c>
      <c r="F3677" s="608" t="s">
        <v>4582</v>
      </c>
      <c r="H3677" s="609">
        <v>76.197000000000003</v>
      </c>
      <c r="L3677" s="605"/>
      <c r="M3677" s="610"/>
      <c r="N3677" s="611"/>
      <c r="O3677" s="611"/>
      <c r="P3677" s="611"/>
      <c r="Q3677" s="611"/>
      <c r="R3677" s="611"/>
      <c r="S3677" s="611"/>
      <c r="T3677" s="612"/>
      <c r="AT3677" s="607" t="s">
        <v>205</v>
      </c>
      <c r="AU3677" s="607" t="s">
        <v>89</v>
      </c>
      <c r="AV3677" s="606" t="s">
        <v>89</v>
      </c>
      <c r="AW3677" s="606" t="s">
        <v>6</v>
      </c>
      <c r="AX3677" s="606" t="s">
        <v>11</v>
      </c>
      <c r="AY3677" s="607" t="s">
        <v>197</v>
      </c>
    </row>
    <row r="3678" spans="2:65" s="492" customFormat="1" ht="25.5" customHeight="1">
      <c r="B3678" s="493"/>
      <c r="C3678" s="572" t="s">
        <v>4583</v>
      </c>
      <c r="D3678" s="572" t="s">
        <v>199</v>
      </c>
      <c r="E3678" s="573" t="s">
        <v>4584</v>
      </c>
      <c r="F3678" s="574" t="s">
        <v>4585</v>
      </c>
      <c r="G3678" s="575" t="s">
        <v>876</v>
      </c>
      <c r="H3678" s="576">
        <v>3194.4989999999998</v>
      </c>
      <c r="I3678" s="7"/>
      <c r="J3678" s="577">
        <f>ROUND(I3678*H3678,0)</f>
        <v>0</v>
      </c>
      <c r="K3678" s="574" t="s">
        <v>203</v>
      </c>
      <c r="L3678" s="493"/>
      <c r="M3678" s="578" t="s">
        <v>5</v>
      </c>
      <c r="N3678" s="579" t="s">
        <v>53</v>
      </c>
      <c r="O3678" s="494"/>
      <c r="P3678" s="580">
        <f>O3678*H3678</f>
        <v>0</v>
      </c>
      <c r="Q3678" s="580">
        <v>4.6000000000000001E-4</v>
      </c>
      <c r="R3678" s="580">
        <f>Q3678*H3678</f>
        <v>1.46946954</v>
      </c>
      <c r="S3678" s="580">
        <v>0</v>
      </c>
      <c r="T3678" s="581">
        <f>S3678*H3678</f>
        <v>0</v>
      </c>
      <c r="AR3678" s="482" t="s">
        <v>374</v>
      </c>
      <c r="AT3678" s="482" t="s">
        <v>199</v>
      </c>
      <c r="AU3678" s="482" t="s">
        <v>89</v>
      </c>
      <c r="AY3678" s="482" t="s">
        <v>197</v>
      </c>
      <c r="BE3678" s="582">
        <f>IF(N3678="základní",J3678,0)</f>
        <v>0</v>
      </c>
      <c r="BF3678" s="582">
        <f>IF(N3678="snížená",J3678,0)</f>
        <v>0</v>
      </c>
      <c r="BG3678" s="582">
        <f>IF(N3678="zákl. přenesená",J3678,0)</f>
        <v>0</v>
      </c>
      <c r="BH3678" s="582">
        <f>IF(N3678="sníž. přenesená",J3678,0)</f>
        <v>0</v>
      </c>
      <c r="BI3678" s="582">
        <f>IF(N3678="nulová",J3678,0)</f>
        <v>0</v>
      </c>
      <c r="BJ3678" s="482" t="s">
        <v>11</v>
      </c>
      <c r="BK3678" s="582">
        <f>ROUND(I3678*H3678,0)</f>
        <v>0</v>
      </c>
      <c r="BL3678" s="482" t="s">
        <v>374</v>
      </c>
      <c r="BM3678" s="482" t="s">
        <v>4586</v>
      </c>
    </row>
    <row r="3679" spans="2:65" s="492" customFormat="1" ht="16.5" customHeight="1">
      <c r="B3679" s="493"/>
      <c r="C3679" s="629" t="s">
        <v>4587</v>
      </c>
      <c r="D3679" s="629" t="s">
        <v>1907</v>
      </c>
      <c r="E3679" s="630" t="s">
        <v>4588</v>
      </c>
      <c r="F3679" s="631" t="s">
        <v>4589</v>
      </c>
      <c r="G3679" s="632" t="s">
        <v>202</v>
      </c>
      <c r="H3679" s="633">
        <v>11714</v>
      </c>
      <c r="I3679" s="11"/>
      <c r="J3679" s="634">
        <f>ROUND(I3679*H3679,0)</f>
        <v>0</v>
      </c>
      <c r="K3679" s="631" t="s">
        <v>203</v>
      </c>
      <c r="L3679" s="635"/>
      <c r="M3679" s="636" t="s">
        <v>5</v>
      </c>
      <c r="N3679" s="637" t="s">
        <v>53</v>
      </c>
      <c r="O3679" s="494"/>
      <c r="P3679" s="580">
        <f>O3679*H3679</f>
        <v>0</v>
      </c>
      <c r="Q3679" s="580">
        <v>4.4999999999999999E-4</v>
      </c>
      <c r="R3679" s="580">
        <f>Q3679*H3679</f>
        <v>5.2713000000000001</v>
      </c>
      <c r="S3679" s="580">
        <v>0</v>
      </c>
      <c r="T3679" s="581">
        <f>S3679*H3679</f>
        <v>0</v>
      </c>
      <c r="AR3679" s="482" t="s">
        <v>779</v>
      </c>
      <c r="AT3679" s="482" t="s">
        <v>1907</v>
      </c>
      <c r="AU3679" s="482" t="s">
        <v>89</v>
      </c>
      <c r="AY3679" s="482" t="s">
        <v>197</v>
      </c>
      <c r="BE3679" s="582">
        <f>IF(N3679="základní",J3679,0)</f>
        <v>0</v>
      </c>
      <c r="BF3679" s="582">
        <f>IF(N3679="snížená",J3679,0)</f>
        <v>0</v>
      </c>
      <c r="BG3679" s="582">
        <f>IF(N3679="zákl. přenesená",J3679,0)</f>
        <v>0</v>
      </c>
      <c r="BH3679" s="582">
        <f>IF(N3679="sníž. přenesená",J3679,0)</f>
        <v>0</v>
      </c>
      <c r="BI3679" s="582">
        <f>IF(N3679="nulová",J3679,0)</f>
        <v>0</v>
      </c>
      <c r="BJ3679" s="482" t="s">
        <v>11</v>
      </c>
      <c r="BK3679" s="582">
        <f>ROUND(I3679*H3679,0)</f>
        <v>0</v>
      </c>
      <c r="BL3679" s="482" t="s">
        <v>374</v>
      </c>
      <c r="BM3679" s="482" t="s">
        <v>4590</v>
      </c>
    </row>
    <row r="3680" spans="2:65" s="492" customFormat="1" ht="25.5" customHeight="1">
      <c r="B3680" s="493"/>
      <c r="C3680" s="572" t="s">
        <v>4591</v>
      </c>
      <c r="D3680" s="572" t="s">
        <v>199</v>
      </c>
      <c r="E3680" s="573" t="s">
        <v>4592</v>
      </c>
      <c r="F3680" s="574" t="s">
        <v>4593</v>
      </c>
      <c r="G3680" s="575" t="s">
        <v>876</v>
      </c>
      <c r="H3680" s="576">
        <v>120.36</v>
      </c>
      <c r="I3680" s="7"/>
      <c r="J3680" s="577">
        <f>ROUND(I3680*H3680,0)</f>
        <v>0</v>
      </c>
      <c r="K3680" s="574" t="s">
        <v>203</v>
      </c>
      <c r="L3680" s="493"/>
      <c r="M3680" s="578" t="s">
        <v>5</v>
      </c>
      <c r="N3680" s="579" t="s">
        <v>53</v>
      </c>
      <c r="O3680" s="494"/>
      <c r="P3680" s="580">
        <f>O3680*H3680</f>
        <v>0</v>
      </c>
      <c r="Q3680" s="580">
        <v>4.6000000000000001E-4</v>
      </c>
      <c r="R3680" s="580">
        <f>Q3680*H3680</f>
        <v>5.5365600000000001E-2</v>
      </c>
      <c r="S3680" s="580">
        <v>0</v>
      </c>
      <c r="T3680" s="581">
        <f>S3680*H3680</f>
        <v>0</v>
      </c>
      <c r="AR3680" s="482" t="s">
        <v>374</v>
      </c>
      <c r="AT3680" s="482" t="s">
        <v>199</v>
      </c>
      <c r="AU3680" s="482" t="s">
        <v>89</v>
      </c>
      <c r="AY3680" s="482" t="s">
        <v>197</v>
      </c>
      <c r="BE3680" s="582">
        <f>IF(N3680="základní",J3680,0)</f>
        <v>0</v>
      </c>
      <c r="BF3680" s="582">
        <f>IF(N3680="snížená",J3680,0)</f>
        <v>0</v>
      </c>
      <c r="BG3680" s="582">
        <f>IF(N3680="zákl. přenesená",J3680,0)</f>
        <v>0</v>
      </c>
      <c r="BH3680" s="582">
        <f>IF(N3680="sníž. přenesená",J3680,0)</f>
        <v>0</v>
      </c>
      <c r="BI3680" s="582">
        <f>IF(N3680="nulová",J3680,0)</f>
        <v>0</v>
      </c>
      <c r="BJ3680" s="482" t="s">
        <v>11</v>
      </c>
      <c r="BK3680" s="582">
        <f>ROUND(I3680*H3680,0)</f>
        <v>0</v>
      </c>
      <c r="BL3680" s="482" t="s">
        <v>374</v>
      </c>
      <c r="BM3680" s="482" t="s">
        <v>4594</v>
      </c>
    </row>
    <row r="3681" spans="2:65" s="606" customFormat="1">
      <c r="B3681" s="605"/>
      <c r="D3681" s="594" t="s">
        <v>205</v>
      </c>
      <c r="E3681" s="607" t="s">
        <v>5</v>
      </c>
      <c r="F3681" s="608" t="s">
        <v>4595</v>
      </c>
      <c r="H3681" s="609">
        <v>70.08</v>
      </c>
      <c r="L3681" s="605"/>
      <c r="M3681" s="610"/>
      <c r="N3681" s="611"/>
      <c r="O3681" s="611"/>
      <c r="P3681" s="611"/>
      <c r="Q3681" s="611"/>
      <c r="R3681" s="611"/>
      <c r="S3681" s="611"/>
      <c r="T3681" s="612"/>
      <c r="AT3681" s="607" t="s">
        <v>205</v>
      </c>
      <c r="AU3681" s="607" t="s">
        <v>89</v>
      </c>
      <c r="AV3681" s="606" t="s">
        <v>89</v>
      </c>
      <c r="AW3681" s="606" t="s">
        <v>43</v>
      </c>
      <c r="AX3681" s="606" t="s">
        <v>82</v>
      </c>
      <c r="AY3681" s="607" t="s">
        <v>197</v>
      </c>
    </row>
    <row r="3682" spans="2:65" s="606" customFormat="1">
      <c r="B3682" s="605"/>
      <c r="D3682" s="594" t="s">
        <v>205</v>
      </c>
      <c r="E3682" s="607" t="s">
        <v>5</v>
      </c>
      <c r="F3682" s="608" t="s">
        <v>4596</v>
      </c>
      <c r="H3682" s="609">
        <v>8.16</v>
      </c>
      <c r="L3682" s="605"/>
      <c r="M3682" s="610"/>
      <c r="N3682" s="611"/>
      <c r="O3682" s="611"/>
      <c r="P3682" s="611"/>
      <c r="Q3682" s="611"/>
      <c r="R3682" s="611"/>
      <c r="S3682" s="611"/>
      <c r="T3682" s="612"/>
      <c r="AT3682" s="607" t="s">
        <v>205</v>
      </c>
      <c r="AU3682" s="607" t="s">
        <v>89</v>
      </c>
      <c r="AV3682" s="606" t="s">
        <v>89</v>
      </c>
      <c r="AW3682" s="606" t="s">
        <v>43</v>
      </c>
      <c r="AX3682" s="606" t="s">
        <v>82</v>
      </c>
      <c r="AY3682" s="607" t="s">
        <v>197</v>
      </c>
    </row>
    <row r="3683" spans="2:65" s="606" customFormat="1">
      <c r="B3683" s="605"/>
      <c r="D3683" s="594" t="s">
        <v>205</v>
      </c>
      <c r="E3683" s="607" t="s">
        <v>5</v>
      </c>
      <c r="F3683" s="608" t="s">
        <v>4597</v>
      </c>
      <c r="H3683" s="609">
        <v>42.12</v>
      </c>
      <c r="L3683" s="605"/>
      <c r="M3683" s="610"/>
      <c r="N3683" s="611"/>
      <c r="O3683" s="611"/>
      <c r="P3683" s="611"/>
      <c r="Q3683" s="611"/>
      <c r="R3683" s="611"/>
      <c r="S3683" s="611"/>
      <c r="T3683" s="612"/>
      <c r="AT3683" s="607" t="s">
        <v>205</v>
      </c>
      <c r="AU3683" s="607" t="s">
        <v>89</v>
      </c>
      <c r="AV3683" s="606" t="s">
        <v>89</v>
      </c>
      <c r="AW3683" s="606" t="s">
        <v>43</v>
      </c>
      <c r="AX3683" s="606" t="s">
        <v>82</v>
      </c>
      <c r="AY3683" s="607" t="s">
        <v>197</v>
      </c>
    </row>
    <row r="3684" spans="2:65" s="614" customFormat="1">
      <c r="B3684" s="613"/>
      <c r="D3684" s="594" t="s">
        <v>205</v>
      </c>
      <c r="E3684" s="615" t="s">
        <v>5</v>
      </c>
      <c r="F3684" s="616" t="s">
        <v>210</v>
      </c>
      <c r="H3684" s="617">
        <v>120.36</v>
      </c>
      <c r="I3684" s="9"/>
      <c r="L3684" s="613"/>
      <c r="M3684" s="618"/>
      <c r="N3684" s="619"/>
      <c r="O3684" s="619"/>
      <c r="P3684" s="619"/>
      <c r="Q3684" s="619"/>
      <c r="R3684" s="619"/>
      <c r="S3684" s="619"/>
      <c r="T3684" s="620"/>
      <c r="AT3684" s="615" t="s">
        <v>205</v>
      </c>
      <c r="AU3684" s="615" t="s">
        <v>89</v>
      </c>
      <c r="AV3684" s="614" t="s">
        <v>129</v>
      </c>
      <c r="AW3684" s="614" t="s">
        <v>43</v>
      </c>
      <c r="AX3684" s="614" t="s">
        <v>11</v>
      </c>
      <c r="AY3684" s="615" t="s">
        <v>197</v>
      </c>
    </row>
    <row r="3685" spans="2:65" s="492" customFormat="1" ht="16.5" customHeight="1">
      <c r="B3685" s="493"/>
      <c r="C3685" s="629" t="s">
        <v>4598</v>
      </c>
      <c r="D3685" s="629" t="s">
        <v>1907</v>
      </c>
      <c r="E3685" s="630" t="s">
        <v>4588</v>
      </c>
      <c r="F3685" s="631" t="s">
        <v>4589</v>
      </c>
      <c r="G3685" s="632" t="s">
        <v>202</v>
      </c>
      <c r="H3685" s="633">
        <v>445</v>
      </c>
      <c r="I3685" s="11"/>
      <c r="J3685" s="634">
        <f>ROUND(I3685*H3685,0)</f>
        <v>0</v>
      </c>
      <c r="K3685" s="631" t="s">
        <v>203</v>
      </c>
      <c r="L3685" s="635"/>
      <c r="M3685" s="636" t="s">
        <v>5</v>
      </c>
      <c r="N3685" s="637" t="s">
        <v>53</v>
      </c>
      <c r="O3685" s="494"/>
      <c r="P3685" s="580">
        <f>O3685*H3685</f>
        <v>0</v>
      </c>
      <c r="Q3685" s="580">
        <v>4.4999999999999999E-4</v>
      </c>
      <c r="R3685" s="580">
        <f>Q3685*H3685</f>
        <v>0.20024999999999998</v>
      </c>
      <c r="S3685" s="580">
        <v>0</v>
      </c>
      <c r="T3685" s="581">
        <f>S3685*H3685</f>
        <v>0</v>
      </c>
      <c r="AR3685" s="482" t="s">
        <v>779</v>
      </c>
      <c r="AT3685" s="482" t="s">
        <v>1907</v>
      </c>
      <c r="AU3685" s="482" t="s">
        <v>89</v>
      </c>
      <c r="AY3685" s="482" t="s">
        <v>197</v>
      </c>
      <c r="BE3685" s="582">
        <f>IF(N3685="základní",J3685,0)</f>
        <v>0</v>
      </c>
      <c r="BF3685" s="582">
        <f>IF(N3685="snížená",J3685,0)</f>
        <v>0</v>
      </c>
      <c r="BG3685" s="582">
        <f>IF(N3685="zákl. přenesená",J3685,0)</f>
        <v>0</v>
      </c>
      <c r="BH3685" s="582">
        <f>IF(N3685="sníž. přenesená",J3685,0)</f>
        <v>0</v>
      </c>
      <c r="BI3685" s="582">
        <f>IF(N3685="nulová",J3685,0)</f>
        <v>0</v>
      </c>
      <c r="BJ3685" s="482" t="s">
        <v>11</v>
      </c>
      <c r="BK3685" s="582">
        <f>ROUND(I3685*H3685,0)</f>
        <v>0</v>
      </c>
      <c r="BL3685" s="482" t="s">
        <v>374</v>
      </c>
      <c r="BM3685" s="482" t="s">
        <v>4599</v>
      </c>
    </row>
    <row r="3686" spans="2:65" s="492" customFormat="1" ht="25.5" customHeight="1">
      <c r="B3686" s="493"/>
      <c r="C3686" s="572" t="s">
        <v>4600</v>
      </c>
      <c r="D3686" s="572" t="s">
        <v>199</v>
      </c>
      <c r="E3686" s="573" t="s">
        <v>4601</v>
      </c>
      <c r="F3686" s="574" t="s">
        <v>4602</v>
      </c>
      <c r="G3686" s="575" t="s">
        <v>290</v>
      </c>
      <c r="H3686" s="576">
        <v>3362.63</v>
      </c>
      <c r="I3686" s="7"/>
      <c r="J3686" s="577">
        <f>ROUND(I3686*H3686,0)</f>
        <v>0</v>
      </c>
      <c r="K3686" s="574" t="s">
        <v>203</v>
      </c>
      <c r="L3686" s="493"/>
      <c r="M3686" s="578" t="s">
        <v>5</v>
      </c>
      <c r="N3686" s="579" t="s">
        <v>53</v>
      </c>
      <c r="O3686" s="494"/>
      <c r="P3686" s="580">
        <f>O3686*H3686</f>
        <v>0</v>
      </c>
      <c r="Q3686" s="580">
        <v>3.6700000000000001E-3</v>
      </c>
      <c r="R3686" s="580">
        <f>Q3686*H3686</f>
        <v>12.340852100000001</v>
      </c>
      <c r="S3686" s="580">
        <v>0</v>
      </c>
      <c r="T3686" s="581">
        <f>S3686*H3686</f>
        <v>0</v>
      </c>
      <c r="AR3686" s="482" t="s">
        <v>374</v>
      </c>
      <c r="AT3686" s="482" t="s">
        <v>199</v>
      </c>
      <c r="AU3686" s="482" t="s">
        <v>89</v>
      </c>
      <c r="AY3686" s="482" t="s">
        <v>197</v>
      </c>
      <c r="BE3686" s="582">
        <f>IF(N3686="základní",J3686,0)</f>
        <v>0</v>
      </c>
      <c r="BF3686" s="582">
        <f>IF(N3686="snížená",J3686,0)</f>
        <v>0</v>
      </c>
      <c r="BG3686" s="582">
        <f>IF(N3686="zákl. přenesená",J3686,0)</f>
        <v>0</v>
      </c>
      <c r="BH3686" s="582">
        <f>IF(N3686="sníž. přenesená",J3686,0)</f>
        <v>0</v>
      </c>
      <c r="BI3686" s="582">
        <f>IF(N3686="nulová",J3686,0)</f>
        <v>0</v>
      </c>
      <c r="BJ3686" s="482" t="s">
        <v>11</v>
      </c>
      <c r="BK3686" s="582">
        <f>ROUND(I3686*H3686,0)</f>
        <v>0</v>
      </c>
      <c r="BL3686" s="482" t="s">
        <v>374</v>
      </c>
      <c r="BM3686" s="482" t="s">
        <v>4603</v>
      </c>
    </row>
    <row r="3687" spans="2:65" s="606" customFormat="1">
      <c r="B3687" s="605"/>
      <c r="D3687" s="594" t="s">
        <v>205</v>
      </c>
      <c r="E3687" s="607" t="s">
        <v>5</v>
      </c>
      <c r="F3687" s="608" t="s">
        <v>4604</v>
      </c>
      <c r="H3687" s="609">
        <v>3362.63</v>
      </c>
      <c r="L3687" s="605"/>
      <c r="M3687" s="610"/>
      <c r="N3687" s="611"/>
      <c r="O3687" s="611"/>
      <c r="P3687" s="611"/>
      <c r="Q3687" s="611"/>
      <c r="R3687" s="611"/>
      <c r="S3687" s="611"/>
      <c r="T3687" s="612"/>
      <c r="AT3687" s="607" t="s">
        <v>205</v>
      </c>
      <c r="AU3687" s="607" t="s">
        <v>89</v>
      </c>
      <c r="AV3687" s="606" t="s">
        <v>89</v>
      </c>
      <c r="AW3687" s="606" t="s">
        <v>43</v>
      </c>
      <c r="AX3687" s="606" t="s">
        <v>82</v>
      </c>
      <c r="AY3687" s="607" t="s">
        <v>197</v>
      </c>
    </row>
    <row r="3688" spans="2:65" s="614" customFormat="1">
      <c r="B3688" s="613"/>
      <c r="D3688" s="594" t="s">
        <v>205</v>
      </c>
      <c r="E3688" s="615" t="s">
        <v>5</v>
      </c>
      <c r="F3688" s="616" t="s">
        <v>210</v>
      </c>
      <c r="H3688" s="617">
        <v>3362.63</v>
      </c>
      <c r="L3688" s="613"/>
      <c r="M3688" s="618"/>
      <c r="N3688" s="619"/>
      <c r="O3688" s="619"/>
      <c r="P3688" s="619"/>
      <c r="Q3688" s="619"/>
      <c r="R3688" s="619"/>
      <c r="S3688" s="619"/>
      <c r="T3688" s="620"/>
      <c r="AT3688" s="615" t="s">
        <v>205</v>
      </c>
      <c r="AU3688" s="615" t="s">
        <v>89</v>
      </c>
      <c r="AV3688" s="614" t="s">
        <v>129</v>
      </c>
      <c r="AW3688" s="614" t="s">
        <v>43</v>
      </c>
      <c r="AX3688" s="614" t="s">
        <v>11</v>
      </c>
      <c r="AY3688" s="615" t="s">
        <v>197</v>
      </c>
    </row>
    <row r="3689" spans="2:65" s="492" customFormat="1" ht="25.5" customHeight="1">
      <c r="B3689" s="493"/>
      <c r="C3689" s="629" t="s">
        <v>4605</v>
      </c>
      <c r="D3689" s="629" t="s">
        <v>1907</v>
      </c>
      <c r="E3689" s="630" t="s">
        <v>4579</v>
      </c>
      <c r="F3689" s="631" t="s">
        <v>4580</v>
      </c>
      <c r="G3689" s="632" t="s">
        <v>290</v>
      </c>
      <c r="H3689" s="633">
        <v>3698.893</v>
      </c>
      <c r="I3689" s="11"/>
      <c r="J3689" s="634">
        <f>ROUND(I3689*H3689,0)</f>
        <v>0</v>
      </c>
      <c r="K3689" s="631" t="s">
        <v>203</v>
      </c>
      <c r="L3689" s="635"/>
      <c r="M3689" s="636" t="s">
        <v>5</v>
      </c>
      <c r="N3689" s="637" t="s">
        <v>53</v>
      </c>
      <c r="O3689" s="494"/>
      <c r="P3689" s="580">
        <f>O3689*H3689</f>
        <v>0</v>
      </c>
      <c r="Q3689" s="580">
        <v>1.9199999999999998E-2</v>
      </c>
      <c r="R3689" s="580">
        <f>Q3689*H3689</f>
        <v>71.018745599999988</v>
      </c>
      <c r="S3689" s="580">
        <v>0</v>
      </c>
      <c r="T3689" s="581">
        <f>S3689*H3689</f>
        <v>0</v>
      </c>
      <c r="AR3689" s="482" t="s">
        <v>779</v>
      </c>
      <c r="AT3689" s="482" t="s">
        <v>1907</v>
      </c>
      <c r="AU3689" s="482" t="s">
        <v>89</v>
      </c>
      <c r="AY3689" s="482" t="s">
        <v>197</v>
      </c>
      <c r="BE3689" s="582">
        <f>IF(N3689="základní",J3689,0)</f>
        <v>0</v>
      </c>
      <c r="BF3689" s="582">
        <f>IF(N3689="snížená",J3689,0)</f>
        <v>0</v>
      </c>
      <c r="BG3689" s="582">
        <f>IF(N3689="zákl. přenesená",J3689,0)</f>
        <v>0</v>
      </c>
      <c r="BH3689" s="582">
        <f>IF(N3689="sníž. přenesená",J3689,0)</f>
        <v>0</v>
      </c>
      <c r="BI3689" s="582">
        <f>IF(N3689="nulová",J3689,0)</f>
        <v>0</v>
      </c>
      <c r="BJ3689" s="482" t="s">
        <v>11</v>
      </c>
      <c r="BK3689" s="582">
        <f>ROUND(I3689*H3689,0)</f>
        <v>0</v>
      </c>
      <c r="BL3689" s="482" t="s">
        <v>374</v>
      </c>
      <c r="BM3689" s="482" t="s">
        <v>4606</v>
      </c>
    </row>
    <row r="3690" spans="2:65" s="606" customFormat="1">
      <c r="B3690" s="605"/>
      <c r="D3690" s="594" t="s">
        <v>205</v>
      </c>
      <c r="F3690" s="608" t="s">
        <v>4607</v>
      </c>
      <c r="H3690" s="609">
        <v>3698.893</v>
      </c>
      <c r="L3690" s="605"/>
      <c r="M3690" s="610"/>
      <c r="N3690" s="611"/>
      <c r="O3690" s="611"/>
      <c r="P3690" s="611"/>
      <c r="Q3690" s="611"/>
      <c r="R3690" s="611"/>
      <c r="S3690" s="611"/>
      <c r="T3690" s="612"/>
      <c r="AT3690" s="607" t="s">
        <v>205</v>
      </c>
      <c r="AU3690" s="607" t="s">
        <v>89</v>
      </c>
      <c r="AV3690" s="606" t="s">
        <v>89</v>
      </c>
      <c r="AW3690" s="606" t="s">
        <v>6</v>
      </c>
      <c r="AX3690" s="606" t="s">
        <v>11</v>
      </c>
      <c r="AY3690" s="607" t="s">
        <v>197</v>
      </c>
    </row>
    <row r="3691" spans="2:65" s="492" customFormat="1" ht="25.5" customHeight="1">
      <c r="B3691" s="493"/>
      <c r="C3691" s="572" t="s">
        <v>4608</v>
      </c>
      <c r="D3691" s="572" t="s">
        <v>199</v>
      </c>
      <c r="E3691" s="573" t="s">
        <v>4609</v>
      </c>
      <c r="F3691" s="574" t="s">
        <v>4610</v>
      </c>
      <c r="G3691" s="575" t="s">
        <v>290</v>
      </c>
      <c r="H3691" s="576">
        <v>139.99</v>
      </c>
      <c r="I3691" s="7"/>
      <c r="J3691" s="577">
        <f>ROUND(I3691*H3691,0)</f>
        <v>0</v>
      </c>
      <c r="K3691" s="574" t="s">
        <v>203</v>
      </c>
      <c r="L3691" s="493"/>
      <c r="M3691" s="578" t="s">
        <v>5</v>
      </c>
      <c r="N3691" s="579" t="s">
        <v>53</v>
      </c>
      <c r="O3691" s="494"/>
      <c r="P3691" s="580">
        <f>O3691*H3691</f>
        <v>0</v>
      </c>
      <c r="Q3691" s="580">
        <v>0</v>
      </c>
      <c r="R3691" s="580">
        <f>Q3691*H3691</f>
        <v>0</v>
      </c>
      <c r="S3691" s="580">
        <v>0</v>
      </c>
      <c r="T3691" s="581">
        <f>S3691*H3691</f>
        <v>0</v>
      </c>
      <c r="AR3691" s="482" t="s">
        <v>374</v>
      </c>
      <c r="AT3691" s="482" t="s">
        <v>199</v>
      </c>
      <c r="AU3691" s="482" t="s">
        <v>89</v>
      </c>
      <c r="AY3691" s="482" t="s">
        <v>197</v>
      </c>
      <c r="BE3691" s="582">
        <f>IF(N3691="základní",J3691,0)</f>
        <v>0</v>
      </c>
      <c r="BF3691" s="582">
        <f>IF(N3691="snížená",J3691,0)</f>
        <v>0</v>
      </c>
      <c r="BG3691" s="582">
        <f>IF(N3691="zákl. přenesená",J3691,0)</f>
        <v>0</v>
      </c>
      <c r="BH3691" s="582">
        <f>IF(N3691="sníž. přenesená",J3691,0)</f>
        <v>0</v>
      </c>
      <c r="BI3691" s="582">
        <f>IF(N3691="nulová",J3691,0)</f>
        <v>0</v>
      </c>
      <c r="BJ3691" s="482" t="s">
        <v>11</v>
      </c>
      <c r="BK3691" s="582">
        <f>ROUND(I3691*H3691,0)</f>
        <v>0</v>
      </c>
      <c r="BL3691" s="482" t="s">
        <v>374</v>
      </c>
      <c r="BM3691" s="482" t="s">
        <v>4611</v>
      </c>
    </row>
    <row r="3692" spans="2:65" s="599" customFormat="1">
      <c r="B3692" s="598"/>
      <c r="D3692" s="594" t="s">
        <v>205</v>
      </c>
      <c r="E3692" s="600" t="s">
        <v>5</v>
      </c>
      <c r="F3692" s="601" t="s">
        <v>215</v>
      </c>
      <c r="H3692" s="600" t="s">
        <v>5</v>
      </c>
      <c r="L3692" s="598"/>
      <c r="M3692" s="602"/>
      <c r="N3692" s="603"/>
      <c r="O3692" s="603"/>
      <c r="P3692" s="603"/>
      <c r="Q3692" s="603"/>
      <c r="R3692" s="603"/>
      <c r="S3692" s="603"/>
      <c r="T3692" s="604"/>
      <c r="AT3692" s="600" t="s">
        <v>205</v>
      </c>
      <c r="AU3692" s="600" t="s">
        <v>89</v>
      </c>
      <c r="AV3692" s="599" t="s">
        <v>11</v>
      </c>
      <c r="AW3692" s="599" t="s">
        <v>43</v>
      </c>
      <c r="AX3692" s="599" t="s">
        <v>82</v>
      </c>
      <c r="AY3692" s="600" t="s">
        <v>197</v>
      </c>
    </row>
    <row r="3693" spans="2:65" s="606" customFormat="1">
      <c r="B3693" s="605"/>
      <c r="D3693" s="594" t="s">
        <v>205</v>
      </c>
      <c r="E3693" s="607" t="s">
        <v>5</v>
      </c>
      <c r="F3693" s="608" t="s">
        <v>4612</v>
      </c>
      <c r="H3693" s="609">
        <v>20.69</v>
      </c>
      <c r="L3693" s="605"/>
      <c r="M3693" s="610"/>
      <c r="N3693" s="611"/>
      <c r="O3693" s="611"/>
      <c r="P3693" s="611"/>
      <c r="Q3693" s="611"/>
      <c r="R3693" s="611"/>
      <c r="S3693" s="611"/>
      <c r="T3693" s="612"/>
      <c r="AT3693" s="607" t="s">
        <v>205</v>
      </c>
      <c r="AU3693" s="607" t="s">
        <v>89</v>
      </c>
      <c r="AV3693" s="606" t="s">
        <v>89</v>
      </c>
      <c r="AW3693" s="606" t="s">
        <v>43</v>
      </c>
      <c r="AX3693" s="606" t="s">
        <v>82</v>
      </c>
      <c r="AY3693" s="607" t="s">
        <v>197</v>
      </c>
    </row>
    <row r="3694" spans="2:65" s="622" customFormat="1">
      <c r="B3694" s="621"/>
      <c r="D3694" s="594" t="s">
        <v>205</v>
      </c>
      <c r="E3694" s="623" t="s">
        <v>5</v>
      </c>
      <c r="F3694" s="624" t="s">
        <v>222</v>
      </c>
      <c r="H3694" s="625">
        <v>20.69</v>
      </c>
      <c r="L3694" s="621"/>
      <c r="M3694" s="626"/>
      <c r="N3694" s="627"/>
      <c r="O3694" s="627"/>
      <c r="P3694" s="627"/>
      <c r="Q3694" s="627"/>
      <c r="R3694" s="627"/>
      <c r="S3694" s="627"/>
      <c r="T3694" s="628"/>
      <c r="AT3694" s="623" t="s">
        <v>205</v>
      </c>
      <c r="AU3694" s="623" t="s">
        <v>89</v>
      </c>
      <c r="AV3694" s="622" t="s">
        <v>114</v>
      </c>
      <c r="AW3694" s="622" t="s">
        <v>43</v>
      </c>
      <c r="AX3694" s="622" t="s">
        <v>82</v>
      </c>
      <c r="AY3694" s="623" t="s">
        <v>197</v>
      </c>
    </row>
    <row r="3695" spans="2:65" s="599" customFormat="1">
      <c r="B3695" s="598"/>
      <c r="D3695" s="594" t="s">
        <v>205</v>
      </c>
      <c r="E3695" s="600" t="s">
        <v>5</v>
      </c>
      <c r="F3695" s="601" t="s">
        <v>223</v>
      </c>
      <c r="H3695" s="600" t="s">
        <v>5</v>
      </c>
      <c r="L3695" s="598"/>
      <c r="M3695" s="602"/>
      <c r="N3695" s="603"/>
      <c r="O3695" s="603"/>
      <c r="P3695" s="603"/>
      <c r="Q3695" s="603"/>
      <c r="R3695" s="603"/>
      <c r="S3695" s="603"/>
      <c r="T3695" s="604"/>
      <c r="AT3695" s="600" t="s">
        <v>205</v>
      </c>
      <c r="AU3695" s="600" t="s">
        <v>89</v>
      </c>
      <c r="AV3695" s="599" t="s">
        <v>11</v>
      </c>
      <c r="AW3695" s="599" t="s">
        <v>43</v>
      </c>
      <c r="AX3695" s="599" t="s">
        <v>82</v>
      </c>
      <c r="AY3695" s="600" t="s">
        <v>197</v>
      </c>
    </row>
    <row r="3696" spans="2:65" s="606" customFormat="1">
      <c r="B3696" s="605"/>
      <c r="D3696" s="594" t="s">
        <v>205</v>
      </c>
      <c r="E3696" s="607" t="s">
        <v>5</v>
      </c>
      <c r="F3696" s="608" t="s">
        <v>4613</v>
      </c>
      <c r="H3696" s="609">
        <v>27.19</v>
      </c>
      <c r="L3696" s="605"/>
      <c r="M3696" s="610"/>
      <c r="N3696" s="611"/>
      <c r="O3696" s="611"/>
      <c r="P3696" s="611"/>
      <c r="Q3696" s="611"/>
      <c r="R3696" s="611"/>
      <c r="S3696" s="611"/>
      <c r="T3696" s="612"/>
      <c r="AT3696" s="607" t="s">
        <v>205</v>
      </c>
      <c r="AU3696" s="607" t="s">
        <v>89</v>
      </c>
      <c r="AV3696" s="606" t="s">
        <v>89</v>
      </c>
      <c r="AW3696" s="606" t="s">
        <v>43</v>
      </c>
      <c r="AX3696" s="606" t="s">
        <v>82</v>
      </c>
      <c r="AY3696" s="607" t="s">
        <v>197</v>
      </c>
    </row>
    <row r="3697" spans="2:65" s="622" customFormat="1">
      <c r="B3697" s="621"/>
      <c r="D3697" s="594" t="s">
        <v>205</v>
      </c>
      <c r="E3697" s="623" t="s">
        <v>5</v>
      </c>
      <c r="F3697" s="624" t="s">
        <v>237</v>
      </c>
      <c r="H3697" s="625">
        <v>27.19</v>
      </c>
      <c r="L3697" s="621"/>
      <c r="M3697" s="626"/>
      <c r="N3697" s="627"/>
      <c r="O3697" s="627"/>
      <c r="P3697" s="627"/>
      <c r="Q3697" s="627"/>
      <c r="R3697" s="627"/>
      <c r="S3697" s="627"/>
      <c r="T3697" s="628"/>
      <c r="AT3697" s="623" t="s">
        <v>205</v>
      </c>
      <c r="AU3697" s="623" t="s">
        <v>89</v>
      </c>
      <c r="AV3697" s="622" t="s">
        <v>114</v>
      </c>
      <c r="AW3697" s="622" t="s">
        <v>43</v>
      </c>
      <c r="AX3697" s="622" t="s">
        <v>82</v>
      </c>
      <c r="AY3697" s="623" t="s">
        <v>197</v>
      </c>
    </row>
    <row r="3698" spans="2:65" s="599" customFormat="1">
      <c r="B3698" s="598"/>
      <c r="D3698" s="594" t="s">
        <v>205</v>
      </c>
      <c r="E3698" s="600" t="s">
        <v>5</v>
      </c>
      <c r="F3698" s="601" t="s">
        <v>238</v>
      </c>
      <c r="H3698" s="600" t="s">
        <v>5</v>
      </c>
      <c r="L3698" s="598"/>
      <c r="M3698" s="602"/>
      <c r="N3698" s="603"/>
      <c r="O3698" s="603"/>
      <c r="P3698" s="603"/>
      <c r="Q3698" s="603"/>
      <c r="R3698" s="603"/>
      <c r="S3698" s="603"/>
      <c r="T3698" s="604"/>
      <c r="AT3698" s="600" t="s">
        <v>205</v>
      </c>
      <c r="AU3698" s="600" t="s">
        <v>89</v>
      </c>
      <c r="AV3698" s="599" t="s">
        <v>11</v>
      </c>
      <c r="AW3698" s="599" t="s">
        <v>43</v>
      </c>
      <c r="AX3698" s="599" t="s">
        <v>82</v>
      </c>
      <c r="AY3698" s="600" t="s">
        <v>197</v>
      </c>
    </row>
    <row r="3699" spans="2:65" s="606" customFormat="1">
      <c r="B3699" s="605"/>
      <c r="D3699" s="594" t="s">
        <v>205</v>
      </c>
      <c r="E3699" s="607" t="s">
        <v>5</v>
      </c>
      <c r="F3699" s="608" t="s">
        <v>4614</v>
      </c>
      <c r="H3699" s="609">
        <v>21.97</v>
      </c>
      <c r="L3699" s="605"/>
      <c r="M3699" s="610"/>
      <c r="N3699" s="611"/>
      <c r="O3699" s="611"/>
      <c r="P3699" s="611"/>
      <c r="Q3699" s="611"/>
      <c r="R3699" s="611"/>
      <c r="S3699" s="611"/>
      <c r="T3699" s="612"/>
      <c r="AT3699" s="607" t="s">
        <v>205</v>
      </c>
      <c r="AU3699" s="607" t="s">
        <v>89</v>
      </c>
      <c r="AV3699" s="606" t="s">
        <v>89</v>
      </c>
      <c r="AW3699" s="606" t="s">
        <v>43</v>
      </c>
      <c r="AX3699" s="606" t="s">
        <v>82</v>
      </c>
      <c r="AY3699" s="607" t="s">
        <v>197</v>
      </c>
    </row>
    <row r="3700" spans="2:65" s="622" customFormat="1">
      <c r="B3700" s="621"/>
      <c r="D3700" s="594" t="s">
        <v>205</v>
      </c>
      <c r="E3700" s="623" t="s">
        <v>5</v>
      </c>
      <c r="F3700" s="624" t="s">
        <v>243</v>
      </c>
      <c r="H3700" s="625">
        <v>21.97</v>
      </c>
      <c r="L3700" s="621"/>
      <c r="M3700" s="626"/>
      <c r="N3700" s="627"/>
      <c r="O3700" s="627"/>
      <c r="P3700" s="627"/>
      <c r="Q3700" s="627"/>
      <c r="R3700" s="627"/>
      <c r="S3700" s="627"/>
      <c r="T3700" s="628"/>
      <c r="AT3700" s="623" t="s">
        <v>205</v>
      </c>
      <c r="AU3700" s="623" t="s">
        <v>89</v>
      </c>
      <c r="AV3700" s="622" t="s">
        <v>114</v>
      </c>
      <c r="AW3700" s="622" t="s">
        <v>43</v>
      </c>
      <c r="AX3700" s="622" t="s">
        <v>82</v>
      </c>
      <c r="AY3700" s="623" t="s">
        <v>197</v>
      </c>
    </row>
    <row r="3701" spans="2:65" s="599" customFormat="1">
      <c r="B3701" s="598"/>
      <c r="D3701" s="594" t="s">
        <v>205</v>
      </c>
      <c r="E3701" s="600" t="s">
        <v>5</v>
      </c>
      <c r="F3701" s="601" t="s">
        <v>244</v>
      </c>
      <c r="H3701" s="600" t="s">
        <v>5</v>
      </c>
      <c r="L3701" s="598"/>
      <c r="M3701" s="602"/>
      <c r="N3701" s="603"/>
      <c r="O3701" s="603"/>
      <c r="P3701" s="603"/>
      <c r="Q3701" s="603"/>
      <c r="R3701" s="603"/>
      <c r="S3701" s="603"/>
      <c r="T3701" s="604"/>
      <c r="AT3701" s="600" t="s">
        <v>205</v>
      </c>
      <c r="AU3701" s="600" t="s">
        <v>89</v>
      </c>
      <c r="AV3701" s="599" t="s">
        <v>11</v>
      </c>
      <c r="AW3701" s="599" t="s">
        <v>43</v>
      </c>
      <c r="AX3701" s="599" t="s">
        <v>82</v>
      </c>
      <c r="AY3701" s="600" t="s">
        <v>197</v>
      </c>
    </row>
    <row r="3702" spans="2:65" s="606" customFormat="1">
      <c r="B3702" s="605"/>
      <c r="D3702" s="594" t="s">
        <v>205</v>
      </c>
      <c r="E3702" s="607" t="s">
        <v>5</v>
      </c>
      <c r="F3702" s="608" t="s">
        <v>4615</v>
      </c>
      <c r="H3702" s="609">
        <v>22.91</v>
      </c>
      <c r="L3702" s="605"/>
      <c r="M3702" s="610"/>
      <c r="N3702" s="611"/>
      <c r="O3702" s="611"/>
      <c r="P3702" s="611"/>
      <c r="Q3702" s="611"/>
      <c r="R3702" s="611"/>
      <c r="S3702" s="611"/>
      <c r="T3702" s="612"/>
      <c r="AT3702" s="607" t="s">
        <v>205</v>
      </c>
      <c r="AU3702" s="607" t="s">
        <v>89</v>
      </c>
      <c r="AV3702" s="606" t="s">
        <v>89</v>
      </c>
      <c r="AW3702" s="606" t="s">
        <v>43</v>
      </c>
      <c r="AX3702" s="606" t="s">
        <v>82</v>
      </c>
      <c r="AY3702" s="607" t="s">
        <v>197</v>
      </c>
    </row>
    <row r="3703" spans="2:65" s="622" customFormat="1">
      <c r="B3703" s="621"/>
      <c r="D3703" s="594" t="s">
        <v>205</v>
      </c>
      <c r="E3703" s="623" t="s">
        <v>5</v>
      </c>
      <c r="F3703" s="624" t="s">
        <v>248</v>
      </c>
      <c r="H3703" s="625">
        <v>22.91</v>
      </c>
      <c r="L3703" s="621"/>
      <c r="M3703" s="626"/>
      <c r="N3703" s="627"/>
      <c r="O3703" s="627"/>
      <c r="P3703" s="627"/>
      <c r="Q3703" s="627"/>
      <c r="R3703" s="627"/>
      <c r="S3703" s="627"/>
      <c r="T3703" s="628"/>
      <c r="AT3703" s="623" t="s">
        <v>205</v>
      </c>
      <c r="AU3703" s="623" t="s">
        <v>89</v>
      </c>
      <c r="AV3703" s="622" t="s">
        <v>114</v>
      </c>
      <c r="AW3703" s="622" t="s">
        <v>43</v>
      </c>
      <c r="AX3703" s="622" t="s">
        <v>82</v>
      </c>
      <c r="AY3703" s="623" t="s">
        <v>197</v>
      </c>
    </row>
    <row r="3704" spans="2:65" s="599" customFormat="1">
      <c r="B3704" s="598"/>
      <c r="D3704" s="594" t="s">
        <v>205</v>
      </c>
      <c r="E3704" s="600" t="s">
        <v>5</v>
      </c>
      <c r="F3704" s="601" t="s">
        <v>249</v>
      </c>
      <c r="H3704" s="600" t="s">
        <v>5</v>
      </c>
      <c r="L3704" s="598"/>
      <c r="M3704" s="602"/>
      <c r="N3704" s="603"/>
      <c r="O3704" s="603"/>
      <c r="P3704" s="603"/>
      <c r="Q3704" s="603"/>
      <c r="R3704" s="603"/>
      <c r="S3704" s="603"/>
      <c r="T3704" s="604"/>
      <c r="AT3704" s="600" t="s">
        <v>205</v>
      </c>
      <c r="AU3704" s="600" t="s">
        <v>89</v>
      </c>
      <c r="AV3704" s="599" t="s">
        <v>11</v>
      </c>
      <c r="AW3704" s="599" t="s">
        <v>43</v>
      </c>
      <c r="AX3704" s="599" t="s">
        <v>82</v>
      </c>
      <c r="AY3704" s="600" t="s">
        <v>197</v>
      </c>
    </row>
    <row r="3705" spans="2:65" s="606" customFormat="1">
      <c r="B3705" s="605"/>
      <c r="D3705" s="594" t="s">
        <v>205</v>
      </c>
      <c r="E3705" s="607" t="s">
        <v>5</v>
      </c>
      <c r="F3705" s="608" t="s">
        <v>4616</v>
      </c>
      <c r="H3705" s="609">
        <v>24.15</v>
      </c>
      <c r="L3705" s="605"/>
      <c r="M3705" s="610"/>
      <c r="N3705" s="611"/>
      <c r="O3705" s="611"/>
      <c r="P3705" s="611"/>
      <c r="Q3705" s="611"/>
      <c r="R3705" s="611"/>
      <c r="S3705" s="611"/>
      <c r="T3705" s="612"/>
      <c r="AT3705" s="607" t="s">
        <v>205</v>
      </c>
      <c r="AU3705" s="607" t="s">
        <v>89</v>
      </c>
      <c r="AV3705" s="606" t="s">
        <v>89</v>
      </c>
      <c r="AW3705" s="606" t="s">
        <v>43</v>
      </c>
      <c r="AX3705" s="606" t="s">
        <v>82</v>
      </c>
      <c r="AY3705" s="607" t="s">
        <v>197</v>
      </c>
    </row>
    <row r="3706" spans="2:65" s="622" customFormat="1">
      <c r="B3706" s="621"/>
      <c r="D3706" s="594" t="s">
        <v>205</v>
      </c>
      <c r="E3706" s="623" t="s">
        <v>5</v>
      </c>
      <c r="F3706" s="624" t="s">
        <v>253</v>
      </c>
      <c r="H3706" s="625">
        <v>24.15</v>
      </c>
      <c r="L3706" s="621"/>
      <c r="M3706" s="626"/>
      <c r="N3706" s="627"/>
      <c r="O3706" s="627"/>
      <c r="P3706" s="627"/>
      <c r="Q3706" s="627"/>
      <c r="R3706" s="627"/>
      <c r="S3706" s="627"/>
      <c r="T3706" s="628"/>
      <c r="AT3706" s="623" t="s">
        <v>205</v>
      </c>
      <c r="AU3706" s="623" t="s">
        <v>89</v>
      </c>
      <c r="AV3706" s="622" t="s">
        <v>114</v>
      </c>
      <c r="AW3706" s="622" t="s">
        <v>43</v>
      </c>
      <c r="AX3706" s="622" t="s">
        <v>82</v>
      </c>
      <c r="AY3706" s="623" t="s">
        <v>197</v>
      </c>
    </row>
    <row r="3707" spans="2:65" s="599" customFormat="1">
      <c r="B3707" s="598"/>
      <c r="D3707" s="594" t="s">
        <v>205</v>
      </c>
      <c r="E3707" s="600" t="s">
        <v>5</v>
      </c>
      <c r="F3707" s="601" t="s">
        <v>446</v>
      </c>
      <c r="H3707" s="600" t="s">
        <v>5</v>
      </c>
      <c r="L3707" s="598"/>
      <c r="M3707" s="602"/>
      <c r="N3707" s="603"/>
      <c r="O3707" s="603"/>
      <c r="P3707" s="603"/>
      <c r="Q3707" s="603"/>
      <c r="R3707" s="603"/>
      <c r="S3707" s="603"/>
      <c r="T3707" s="604"/>
      <c r="AT3707" s="600" t="s">
        <v>205</v>
      </c>
      <c r="AU3707" s="600" t="s">
        <v>89</v>
      </c>
      <c r="AV3707" s="599" t="s">
        <v>11</v>
      </c>
      <c r="AW3707" s="599" t="s">
        <v>43</v>
      </c>
      <c r="AX3707" s="599" t="s">
        <v>82</v>
      </c>
      <c r="AY3707" s="600" t="s">
        <v>197</v>
      </c>
    </row>
    <row r="3708" spans="2:65" s="606" customFormat="1">
      <c r="B3708" s="605"/>
      <c r="D3708" s="594" t="s">
        <v>205</v>
      </c>
      <c r="E3708" s="607" t="s">
        <v>5</v>
      </c>
      <c r="F3708" s="608" t="s">
        <v>4617</v>
      </c>
      <c r="H3708" s="609">
        <v>23.08</v>
      </c>
      <c r="L3708" s="605"/>
      <c r="M3708" s="610"/>
      <c r="N3708" s="611"/>
      <c r="O3708" s="611"/>
      <c r="P3708" s="611"/>
      <c r="Q3708" s="611"/>
      <c r="R3708" s="611"/>
      <c r="S3708" s="611"/>
      <c r="T3708" s="612"/>
      <c r="AT3708" s="607" t="s">
        <v>205</v>
      </c>
      <c r="AU3708" s="607" t="s">
        <v>89</v>
      </c>
      <c r="AV3708" s="606" t="s">
        <v>89</v>
      </c>
      <c r="AW3708" s="606" t="s">
        <v>43</v>
      </c>
      <c r="AX3708" s="606" t="s">
        <v>82</v>
      </c>
      <c r="AY3708" s="607" t="s">
        <v>197</v>
      </c>
    </row>
    <row r="3709" spans="2:65" s="622" customFormat="1">
      <c r="B3709" s="621"/>
      <c r="D3709" s="594" t="s">
        <v>205</v>
      </c>
      <c r="E3709" s="623" t="s">
        <v>5</v>
      </c>
      <c r="F3709" s="624" t="s">
        <v>449</v>
      </c>
      <c r="H3709" s="625">
        <v>23.08</v>
      </c>
      <c r="L3709" s="621"/>
      <c r="M3709" s="626"/>
      <c r="N3709" s="627"/>
      <c r="O3709" s="627"/>
      <c r="P3709" s="627"/>
      <c r="Q3709" s="627"/>
      <c r="R3709" s="627"/>
      <c r="S3709" s="627"/>
      <c r="T3709" s="628"/>
      <c r="AT3709" s="623" t="s">
        <v>205</v>
      </c>
      <c r="AU3709" s="623" t="s">
        <v>89</v>
      </c>
      <c r="AV3709" s="622" t="s">
        <v>114</v>
      </c>
      <c r="AW3709" s="622" t="s">
        <v>43</v>
      </c>
      <c r="AX3709" s="622" t="s">
        <v>82</v>
      </c>
      <c r="AY3709" s="623" t="s">
        <v>197</v>
      </c>
    </row>
    <row r="3710" spans="2:65" s="614" customFormat="1">
      <c r="B3710" s="613"/>
      <c r="D3710" s="594" t="s">
        <v>205</v>
      </c>
      <c r="E3710" s="615" t="s">
        <v>5</v>
      </c>
      <c r="F3710" s="616" t="s">
        <v>210</v>
      </c>
      <c r="H3710" s="617">
        <v>139.99</v>
      </c>
      <c r="L3710" s="613"/>
      <c r="M3710" s="618"/>
      <c r="N3710" s="619"/>
      <c r="O3710" s="619"/>
      <c r="P3710" s="619"/>
      <c r="Q3710" s="619"/>
      <c r="R3710" s="619"/>
      <c r="S3710" s="619"/>
      <c r="T3710" s="620"/>
      <c r="AT3710" s="615" t="s">
        <v>205</v>
      </c>
      <c r="AU3710" s="615" t="s">
        <v>89</v>
      </c>
      <c r="AV3710" s="614" t="s">
        <v>129</v>
      </c>
      <c r="AW3710" s="614" t="s">
        <v>43</v>
      </c>
      <c r="AX3710" s="614" t="s">
        <v>11</v>
      </c>
      <c r="AY3710" s="615" t="s">
        <v>197</v>
      </c>
    </row>
    <row r="3711" spans="2:65" s="492" customFormat="1" ht="25.5" customHeight="1">
      <c r="B3711" s="493"/>
      <c r="C3711" s="572" t="s">
        <v>4618</v>
      </c>
      <c r="D3711" s="572" t="s">
        <v>199</v>
      </c>
      <c r="E3711" s="573" t="s">
        <v>4619</v>
      </c>
      <c r="F3711" s="574" t="s">
        <v>4620</v>
      </c>
      <c r="G3711" s="575" t="s">
        <v>290</v>
      </c>
      <c r="H3711" s="576">
        <v>3627.819</v>
      </c>
      <c r="I3711" s="7"/>
      <c r="J3711" s="577">
        <f>ROUND(I3711*H3711,0)</f>
        <v>0</v>
      </c>
      <c r="K3711" s="574" t="s">
        <v>203</v>
      </c>
      <c r="L3711" s="493"/>
      <c r="M3711" s="578" t="s">
        <v>5</v>
      </c>
      <c r="N3711" s="579" t="s">
        <v>53</v>
      </c>
      <c r="O3711" s="494"/>
      <c r="P3711" s="580">
        <f>O3711*H3711</f>
        <v>0</v>
      </c>
      <c r="Q3711" s="580">
        <v>0</v>
      </c>
      <c r="R3711" s="580">
        <f>Q3711*H3711</f>
        <v>0</v>
      </c>
      <c r="S3711" s="580">
        <v>0</v>
      </c>
      <c r="T3711" s="581">
        <f>S3711*H3711</f>
        <v>0</v>
      </c>
      <c r="AR3711" s="482" t="s">
        <v>374</v>
      </c>
      <c r="AT3711" s="482" t="s">
        <v>199</v>
      </c>
      <c r="AU3711" s="482" t="s">
        <v>89</v>
      </c>
      <c r="AY3711" s="482" t="s">
        <v>197</v>
      </c>
      <c r="BE3711" s="582">
        <f>IF(N3711="základní",J3711,0)</f>
        <v>0</v>
      </c>
      <c r="BF3711" s="582">
        <f>IF(N3711="snížená",J3711,0)</f>
        <v>0</v>
      </c>
      <c r="BG3711" s="582">
        <f>IF(N3711="zákl. přenesená",J3711,0)</f>
        <v>0</v>
      </c>
      <c r="BH3711" s="582">
        <f>IF(N3711="sníž. přenesená",J3711,0)</f>
        <v>0</v>
      </c>
      <c r="BI3711" s="582">
        <f>IF(N3711="nulová",J3711,0)</f>
        <v>0</v>
      </c>
      <c r="BJ3711" s="482" t="s">
        <v>11</v>
      </c>
      <c r="BK3711" s="582">
        <f>ROUND(I3711*H3711,0)</f>
        <v>0</v>
      </c>
      <c r="BL3711" s="482" t="s">
        <v>374</v>
      </c>
      <c r="BM3711" s="482" t="s">
        <v>4621</v>
      </c>
    </row>
    <row r="3712" spans="2:65" s="606" customFormat="1">
      <c r="B3712" s="605"/>
      <c r="D3712" s="594" t="s">
        <v>205</v>
      </c>
      <c r="E3712" s="607" t="s">
        <v>5</v>
      </c>
      <c r="F3712" s="608" t="s">
        <v>4622</v>
      </c>
      <c r="H3712" s="609">
        <v>255.56</v>
      </c>
      <c r="L3712" s="605"/>
      <c r="M3712" s="610"/>
      <c r="N3712" s="611"/>
      <c r="O3712" s="611"/>
      <c r="P3712" s="611"/>
      <c r="Q3712" s="611"/>
      <c r="R3712" s="611"/>
      <c r="S3712" s="611"/>
      <c r="T3712" s="612"/>
      <c r="AT3712" s="607" t="s">
        <v>205</v>
      </c>
      <c r="AU3712" s="607" t="s">
        <v>89</v>
      </c>
      <c r="AV3712" s="606" t="s">
        <v>89</v>
      </c>
      <c r="AW3712" s="606" t="s">
        <v>43</v>
      </c>
      <c r="AX3712" s="606" t="s">
        <v>82</v>
      </c>
      <c r="AY3712" s="607" t="s">
        <v>197</v>
      </c>
    </row>
    <row r="3713" spans="2:65" s="606" customFormat="1">
      <c r="B3713" s="605"/>
      <c r="D3713" s="594" t="s">
        <v>205</v>
      </c>
      <c r="E3713" s="607" t="s">
        <v>5</v>
      </c>
      <c r="F3713" s="608" t="s">
        <v>4623</v>
      </c>
      <c r="H3713" s="609">
        <v>9.6289999999999996</v>
      </c>
      <c r="L3713" s="605"/>
      <c r="M3713" s="610"/>
      <c r="N3713" s="611"/>
      <c r="O3713" s="611"/>
      <c r="P3713" s="611"/>
      <c r="Q3713" s="611"/>
      <c r="R3713" s="611"/>
      <c r="S3713" s="611"/>
      <c r="T3713" s="612"/>
      <c r="AT3713" s="607" t="s">
        <v>205</v>
      </c>
      <c r="AU3713" s="607" t="s">
        <v>89</v>
      </c>
      <c r="AV3713" s="606" t="s">
        <v>89</v>
      </c>
      <c r="AW3713" s="606" t="s">
        <v>43</v>
      </c>
      <c r="AX3713" s="606" t="s">
        <v>82</v>
      </c>
      <c r="AY3713" s="607" t="s">
        <v>197</v>
      </c>
    </row>
    <row r="3714" spans="2:65" s="606" customFormat="1">
      <c r="B3714" s="605"/>
      <c r="D3714" s="594" t="s">
        <v>205</v>
      </c>
      <c r="E3714" s="607" t="s">
        <v>5</v>
      </c>
      <c r="F3714" s="608" t="s">
        <v>4624</v>
      </c>
      <c r="H3714" s="609">
        <v>3362.63</v>
      </c>
      <c r="L3714" s="605"/>
      <c r="M3714" s="610"/>
      <c r="N3714" s="611"/>
      <c r="O3714" s="611"/>
      <c r="P3714" s="611"/>
      <c r="Q3714" s="611"/>
      <c r="R3714" s="611"/>
      <c r="S3714" s="611"/>
      <c r="T3714" s="612"/>
      <c r="AT3714" s="607" t="s">
        <v>205</v>
      </c>
      <c r="AU3714" s="607" t="s">
        <v>89</v>
      </c>
      <c r="AV3714" s="606" t="s">
        <v>89</v>
      </c>
      <c r="AW3714" s="606" t="s">
        <v>43</v>
      </c>
      <c r="AX3714" s="606" t="s">
        <v>82</v>
      </c>
      <c r="AY3714" s="607" t="s">
        <v>197</v>
      </c>
    </row>
    <row r="3715" spans="2:65" s="614" customFormat="1">
      <c r="B3715" s="613"/>
      <c r="D3715" s="594" t="s">
        <v>205</v>
      </c>
      <c r="E3715" s="615" t="s">
        <v>5</v>
      </c>
      <c r="F3715" s="616" t="s">
        <v>210</v>
      </c>
      <c r="H3715" s="617">
        <v>3627.819</v>
      </c>
      <c r="L3715" s="613"/>
      <c r="M3715" s="618"/>
      <c r="N3715" s="619"/>
      <c r="O3715" s="619"/>
      <c r="P3715" s="619"/>
      <c r="Q3715" s="619"/>
      <c r="R3715" s="619"/>
      <c r="S3715" s="619"/>
      <c r="T3715" s="620"/>
      <c r="AT3715" s="615" t="s">
        <v>205</v>
      </c>
      <c r="AU3715" s="615" t="s">
        <v>89</v>
      </c>
      <c r="AV3715" s="614" t="s">
        <v>129</v>
      </c>
      <c r="AW3715" s="614" t="s">
        <v>43</v>
      </c>
      <c r="AX3715" s="614" t="s">
        <v>11</v>
      </c>
      <c r="AY3715" s="615" t="s">
        <v>197</v>
      </c>
    </row>
    <row r="3716" spans="2:65" s="492" customFormat="1" ht="16.5" customHeight="1">
      <c r="B3716" s="493"/>
      <c r="C3716" s="572" t="s">
        <v>4625</v>
      </c>
      <c r="D3716" s="572" t="s">
        <v>199</v>
      </c>
      <c r="E3716" s="573" t="s">
        <v>4626</v>
      </c>
      <c r="F3716" s="574" t="s">
        <v>4627</v>
      </c>
      <c r="G3716" s="575" t="s">
        <v>290</v>
      </c>
      <c r="H3716" s="576">
        <v>3627.819</v>
      </c>
      <c r="I3716" s="7"/>
      <c r="J3716" s="577">
        <f>ROUND(I3716*H3716,0)</f>
        <v>0</v>
      </c>
      <c r="K3716" s="574" t="s">
        <v>203</v>
      </c>
      <c r="L3716" s="493"/>
      <c r="M3716" s="578" t="s">
        <v>5</v>
      </c>
      <c r="N3716" s="579" t="s">
        <v>53</v>
      </c>
      <c r="O3716" s="494"/>
      <c r="P3716" s="580">
        <f>O3716*H3716</f>
        <v>0</v>
      </c>
      <c r="Q3716" s="580">
        <v>2.9999999999999997E-4</v>
      </c>
      <c r="R3716" s="580">
        <f>Q3716*H3716</f>
        <v>1.0883456999999999</v>
      </c>
      <c r="S3716" s="580">
        <v>0</v>
      </c>
      <c r="T3716" s="581">
        <f>S3716*H3716</f>
        <v>0</v>
      </c>
      <c r="AR3716" s="482" t="s">
        <v>374</v>
      </c>
      <c r="AT3716" s="482" t="s">
        <v>199</v>
      </c>
      <c r="AU3716" s="482" t="s">
        <v>89</v>
      </c>
      <c r="AY3716" s="482" t="s">
        <v>197</v>
      </c>
      <c r="BE3716" s="582">
        <f>IF(N3716="základní",J3716,0)</f>
        <v>0</v>
      </c>
      <c r="BF3716" s="582">
        <f>IF(N3716="snížená",J3716,0)</f>
        <v>0</v>
      </c>
      <c r="BG3716" s="582">
        <f>IF(N3716="zákl. přenesená",J3716,0)</f>
        <v>0</v>
      </c>
      <c r="BH3716" s="582">
        <f>IF(N3716="sníž. přenesená",J3716,0)</f>
        <v>0</v>
      </c>
      <c r="BI3716" s="582">
        <f>IF(N3716="nulová",J3716,0)</f>
        <v>0</v>
      </c>
      <c r="BJ3716" s="482" t="s">
        <v>11</v>
      </c>
      <c r="BK3716" s="582">
        <f>ROUND(I3716*H3716,0)</f>
        <v>0</v>
      </c>
      <c r="BL3716" s="482" t="s">
        <v>374</v>
      </c>
      <c r="BM3716" s="482" t="s">
        <v>4628</v>
      </c>
    </row>
    <row r="3717" spans="2:65" s="492" customFormat="1" ht="16.5" customHeight="1">
      <c r="B3717" s="493"/>
      <c r="C3717" s="572" t="s">
        <v>4629</v>
      </c>
      <c r="D3717" s="572" t="s">
        <v>199</v>
      </c>
      <c r="E3717" s="573" t="s">
        <v>4630</v>
      </c>
      <c r="F3717" s="574" t="s">
        <v>4631</v>
      </c>
      <c r="G3717" s="575" t="s">
        <v>876</v>
      </c>
      <c r="H3717" s="576">
        <v>3314.8589999999999</v>
      </c>
      <c r="I3717" s="7"/>
      <c r="J3717" s="577">
        <f>ROUND(I3717*H3717,0)</f>
        <v>0</v>
      </c>
      <c r="K3717" s="574" t="s">
        <v>203</v>
      </c>
      <c r="L3717" s="493"/>
      <c r="M3717" s="578" t="s">
        <v>5</v>
      </c>
      <c r="N3717" s="579" t="s">
        <v>53</v>
      </c>
      <c r="O3717" s="494"/>
      <c r="P3717" s="580">
        <f>O3717*H3717</f>
        <v>0</v>
      </c>
      <c r="Q3717" s="580">
        <v>3.0000000000000001E-5</v>
      </c>
      <c r="R3717" s="580">
        <f>Q3717*H3717</f>
        <v>9.9445770000000003E-2</v>
      </c>
      <c r="S3717" s="580">
        <v>0</v>
      </c>
      <c r="T3717" s="581">
        <f>S3717*H3717</f>
        <v>0</v>
      </c>
      <c r="AR3717" s="482" t="s">
        <v>374</v>
      </c>
      <c r="AT3717" s="482" t="s">
        <v>199</v>
      </c>
      <c r="AU3717" s="482" t="s">
        <v>89</v>
      </c>
      <c r="AY3717" s="482" t="s">
        <v>197</v>
      </c>
      <c r="BE3717" s="582">
        <f>IF(N3717="základní",J3717,0)</f>
        <v>0</v>
      </c>
      <c r="BF3717" s="582">
        <f>IF(N3717="snížená",J3717,0)</f>
        <v>0</v>
      </c>
      <c r="BG3717" s="582">
        <f>IF(N3717="zákl. přenesená",J3717,0)</f>
        <v>0</v>
      </c>
      <c r="BH3717" s="582">
        <f>IF(N3717="sníž. přenesená",J3717,0)</f>
        <v>0</v>
      </c>
      <c r="BI3717" s="582">
        <f>IF(N3717="nulová",J3717,0)</f>
        <v>0</v>
      </c>
      <c r="BJ3717" s="482" t="s">
        <v>11</v>
      </c>
      <c r="BK3717" s="582">
        <f>ROUND(I3717*H3717,0)</f>
        <v>0</v>
      </c>
      <c r="BL3717" s="482" t="s">
        <v>374</v>
      </c>
      <c r="BM3717" s="482" t="s">
        <v>4632</v>
      </c>
    </row>
    <row r="3718" spans="2:65" s="606" customFormat="1">
      <c r="B3718" s="605"/>
      <c r="D3718" s="594" t="s">
        <v>205</v>
      </c>
      <c r="E3718" s="607" t="s">
        <v>5</v>
      </c>
      <c r="F3718" s="608" t="s">
        <v>4633</v>
      </c>
      <c r="H3718" s="609">
        <v>3194.4989999999998</v>
      </c>
      <c r="L3718" s="605"/>
      <c r="M3718" s="610"/>
      <c r="N3718" s="611"/>
      <c r="O3718" s="611"/>
      <c r="P3718" s="611"/>
      <c r="Q3718" s="611"/>
      <c r="R3718" s="611"/>
      <c r="S3718" s="611"/>
      <c r="T3718" s="612"/>
      <c r="AT3718" s="607" t="s">
        <v>205</v>
      </c>
      <c r="AU3718" s="607" t="s">
        <v>89</v>
      </c>
      <c r="AV3718" s="606" t="s">
        <v>89</v>
      </c>
      <c r="AW3718" s="606" t="s">
        <v>43</v>
      </c>
      <c r="AX3718" s="606" t="s">
        <v>82</v>
      </c>
      <c r="AY3718" s="607" t="s">
        <v>197</v>
      </c>
    </row>
    <row r="3719" spans="2:65" s="606" customFormat="1">
      <c r="B3719" s="605"/>
      <c r="D3719" s="594" t="s">
        <v>205</v>
      </c>
      <c r="E3719" s="607" t="s">
        <v>5</v>
      </c>
      <c r="F3719" s="608" t="s">
        <v>4634</v>
      </c>
      <c r="H3719" s="609">
        <v>120.36</v>
      </c>
      <c r="L3719" s="605"/>
      <c r="M3719" s="610"/>
      <c r="N3719" s="611"/>
      <c r="O3719" s="611"/>
      <c r="P3719" s="611"/>
      <c r="Q3719" s="611"/>
      <c r="R3719" s="611"/>
      <c r="S3719" s="611"/>
      <c r="T3719" s="612"/>
      <c r="AT3719" s="607" t="s">
        <v>205</v>
      </c>
      <c r="AU3719" s="607" t="s">
        <v>89</v>
      </c>
      <c r="AV3719" s="606" t="s">
        <v>89</v>
      </c>
      <c r="AW3719" s="606" t="s">
        <v>43</v>
      </c>
      <c r="AX3719" s="606" t="s">
        <v>82</v>
      </c>
      <c r="AY3719" s="607" t="s">
        <v>197</v>
      </c>
    </row>
    <row r="3720" spans="2:65" s="614" customFormat="1">
      <c r="B3720" s="613"/>
      <c r="D3720" s="594" t="s">
        <v>205</v>
      </c>
      <c r="E3720" s="615" t="s">
        <v>5</v>
      </c>
      <c r="F3720" s="616" t="s">
        <v>210</v>
      </c>
      <c r="H3720" s="617">
        <v>3314.8589999999999</v>
      </c>
      <c r="L3720" s="613"/>
      <c r="M3720" s="618"/>
      <c r="N3720" s="619"/>
      <c r="O3720" s="619"/>
      <c r="P3720" s="619"/>
      <c r="Q3720" s="619"/>
      <c r="R3720" s="619"/>
      <c r="S3720" s="619"/>
      <c r="T3720" s="620"/>
      <c r="AT3720" s="615" t="s">
        <v>205</v>
      </c>
      <c r="AU3720" s="615" t="s">
        <v>89</v>
      </c>
      <c r="AV3720" s="614" t="s">
        <v>129</v>
      </c>
      <c r="AW3720" s="614" t="s">
        <v>43</v>
      </c>
      <c r="AX3720" s="614" t="s">
        <v>11</v>
      </c>
      <c r="AY3720" s="615" t="s">
        <v>197</v>
      </c>
    </row>
    <row r="3721" spans="2:65" s="492" customFormat="1" ht="16.5" customHeight="1">
      <c r="B3721" s="493"/>
      <c r="C3721" s="572" t="s">
        <v>4635</v>
      </c>
      <c r="D3721" s="572" t="s">
        <v>199</v>
      </c>
      <c r="E3721" s="573" t="s">
        <v>4636</v>
      </c>
      <c r="F3721" s="574" t="s">
        <v>4637</v>
      </c>
      <c r="G3721" s="575" t="s">
        <v>202</v>
      </c>
      <c r="H3721" s="576">
        <v>16864</v>
      </c>
      <c r="I3721" s="7"/>
      <c r="J3721" s="577">
        <f>ROUND(I3721*H3721,0)</f>
        <v>0</v>
      </c>
      <c r="K3721" s="574" t="s">
        <v>203</v>
      </c>
      <c r="L3721" s="493"/>
      <c r="M3721" s="578" t="s">
        <v>5</v>
      </c>
      <c r="N3721" s="579" t="s">
        <v>53</v>
      </c>
      <c r="O3721" s="494"/>
      <c r="P3721" s="580">
        <f>O3721*H3721</f>
        <v>0</v>
      </c>
      <c r="Q3721" s="580">
        <v>0</v>
      </c>
      <c r="R3721" s="580">
        <f>Q3721*H3721</f>
        <v>0</v>
      </c>
      <c r="S3721" s="580">
        <v>0</v>
      </c>
      <c r="T3721" s="581">
        <f>S3721*H3721</f>
        <v>0</v>
      </c>
      <c r="AR3721" s="482" t="s">
        <v>374</v>
      </c>
      <c r="AT3721" s="482" t="s">
        <v>199</v>
      </c>
      <c r="AU3721" s="482" t="s">
        <v>89</v>
      </c>
      <c r="AY3721" s="482" t="s">
        <v>197</v>
      </c>
      <c r="BE3721" s="582">
        <f>IF(N3721="základní",J3721,0)</f>
        <v>0</v>
      </c>
      <c r="BF3721" s="582">
        <f>IF(N3721="snížená",J3721,0)</f>
        <v>0</v>
      </c>
      <c r="BG3721" s="582">
        <f>IF(N3721="zákl. přenesená",J3721,0)</f>
        <v>0</v>
      </c>
      <c r="BH3721" s="582">
        <f>IF(N3721="sníž. přenesená",J3721,0)</f>
        <v>0</v>
      </c>
      <c r="BI3721" s="582">
        <f>IF(N3721="nulová",J3721,0)</f>
        <v>0</v>
      </c>
      <c r="BJ3721" s="482" t="s">
        <v>11</v>
      </c>
      <c r="BK3721" s="582">
        <f>ROUND(I3721*H3721,0)</f>
        <v>0</v>
      </c>
      <c r="BL3721" s="482" t="s">
        <v>374</v>
      </c>
      <c r="BM3721" s="482" t="s">
        <v>4638</v>
      </c>
    </row>
    <row r="3722" spans="2:65" s="606" customFormat="1">
      <c r="B3722" s="605"/>
      <c r="D3722" s="594" t="s">
        <v>205</v>
      </c>
      <c r="E3722" s="607" t="s">
        <v>5</v>
      </c>
      <c r="F3722" s="608" t="s">
        <v>4639</v>
      </c>
      <c r="H3722" s="609">
        <v>3515</v>
      </c>
      <c r="L3722" s="605"/>
      <c r="M3722" s="610"/>
      <c r="N3722" s="611"/>
      <c r="O3722" s="611"/>
      <c r="P3722" s="611"/>
      <c r="Q3722" s="611"/>
      <c r="R3722" s="611"/>
      <c r="S3722" s="611"/>
      <c r="T3722" s="612"/>
      <c r="AT3722" s="607" t="s">
        <v>205</v>
      </c>
      <c r="AU3722" s="607" t="s">
        <v>89</v>
      </c>
      <c r="AV3722" s="606" t="s">
        <v>89</v>
      </c>
      <c r="AW3722" s="606" t="s">
        <v>43</v>
      </c>
      <c r="AX3722" s="606" t="s">
        <v>82</v>
      </c>
      <c r="AY3722" s="607" t="s">
        <v>197</v>
      </c>
    </row>
    <row r="3723" spans="2:65" s="606" customFormat="1">
      <c r="B3723" s="605"/>
      <c r="D3723" s="594" t="s">
        <v>205</v>
      </c>
      <c r="E3723" s="607" t="s">
        <v>5</v>
      </c>
      <c r="F3723" s="608" t="s">
        <v>4640</v>
      </c>
      <c r="H3723" s="609">
        <v>445</v>
      </c>
      <c r="L3723" s="605"/>
      <c r="M3723" s="610"/>
      <c r="N3723" s="611"/>
      <c r="O3723" s="611"/>
      <c r="P3723" s="611"/>
      <c r="Q3723" s="611"/>
      <c r="R3723" s="611"/>
      <c r="S3723" s="611"/>
      <c r="T3723" s="612"/>
      <c r="AT3723" s="607" t="s">
        <v>205</v>
      </c>
      <c r="AU3723" s="607" t="s">
        <v>89</v>
      </c>
      <c r="AV3723" s="606" t="s">
        <v>89</v>
      </c>
      <c r="AW3723" s="606" t="s">
        <v>43</v>
      </c>
      <c r="AX3723" s="606" t="s">
        <v>82</v>
      </c>
      <c r="AY3723" s="607" t="s">
        <v>197</v>
      </c>
    </row>
    <row r="3724" spans="2:65" s="606" customFormat="1">
      <c r="B3724" s="605"/>
      <c r="D3724" s="594" t="s">
        <v>205</v>
      </c>
      <c r="E3724" s="607" t="s">
        <v>5</v>
      </c>
      <c r="F3724" s="608" t="s">
        <v>4641</v>
      </c>
      <c r="H3724" s="609">
        <v>11210</v>
      </c>
      <c r="L3724" s="605"/>
      <c r="M3724" s="610"/>
      <c r="N3724" s="611"/>
      <c r="O3724" s="611"/>
      <c r="P3724" s="611"/>
      <c r="Q3724" s="611"/>
      <c r="R3724" s="611"/>
      <c r="S3724" s="611"/>
      <c r="T3724" s="612"/>
      <c r="AT3724" s="607" t="s">
        <v>205</v>
      </c>
      <c r="AU3724" s="607" t="s">
        <v>89</v>
      </c>
      <c r="AV3724" s="606" t="s">
        <v>89</v>
      </c>
      <c r="AW3724" s="606" t="s">
        <v>43</v>
      </c>
      <c r="AX3724" s="606" t="s">
        <v>82</v>
      </c>
      <c r="AY3724" s="607" t="s">
        <v>197</v>
      </c>
    </row>
    <row r="3725" spans="2:65" s="606" customFormat="1">
      <c r="B3725" s="605"/>
      <c r="D3725" s="594" t="s">
        <v>205</v>
      </c>
      <c r="E3725" s="607" t="s">
        <v>5</v>
      </c>
      <c r="F3725" s="608" t="s">
        <v>4642</v>
      </c>
      <c r="H3725" s="609">
        <v>1694</v>
      </c>
      <c r="L3725" s="605"/>
      <c r="M3725" s="610"/>
      <c r="N3725" s="611"/>
      <c r="O3725" s="611"/>
      <c r="P3725" s="611"/>
      <c r="Q3725" s="611"/>
      <c r="R3725" s="611"/>
      <c r="S3725" s="611"/>
      <c r="T3725" s="612"/>
      <c r="AT3725" s="607" t="s">
        <v>205</v>
      </c>
      <c r="AU3725" s="607" t="s">
        <v>89</v>
      </c>
      <c r="AV3725" s="606" t="s">
        <v>89</v>
      </c>
      <c r="AW3725" s="606" t="s">
        <v>43</v>
      </c>
      <c r="AX3725" s="606" t="s">
        <v>82</v>
      </c>
      <c r="AY3725" s="607" t="s">
        <v>197</v>
      </c>
    </row>
    <row r="3726" spans="2:65" s="614" customFormat="1">
      <c r="B3726" s="613"/>
      <c r="D3726" s="594" t="s">
        <v>205</v>
      </c>
      <c r="E3726" s="615" t="s">
        <v>5</v>
      </c>
      <c r="F3726" s="616" t="s">
        <v>210</v>
      </c>
      <c r="H3726" s="617">
        <v>16864</v>
      </c>
      <c r="L3726" s="613"/>
      <c r="M3726" s="618"/>
      <c r="N3726" s="619"/>
      <c r="O3726" s="619"/>
      <c r="P3726" s="619"/>
      <c r="Q3726" s="619"/>
      <c r="R3726" s="619"/>
      <c r="S3726" s="619"/>
      <c r="T3726" s="620"/>
      <c r="AT3726" s="615" t="s">
        <v>205</v>
      </c>
      <c r="AU3726" s="615" t="s">
        <v>89</v>
      </c>
      <c r="AV3726" s="614" t="s">
        <v>129</v>
      </c>
      <c r="AW3726" s="614" t="s">
        <v>43</v>
      </c>
      <c r="AX3726" s="614" t="s">
        <v>11</v>
      </c>
      <c r="AY3726" s="615" t="s">
        <v>197</v>
      </c>
    </row>
    <row r="3727" spans="2:65" s="492" customFormat="1" ht="25.5" customHeight="1">
      <c r="B3727" s="493"/>
      <c r="C3727" s="572" t="s">
        <v>4643</v>
      </c>
      <c r="D3727" s="572" t="s">
        <v>199</v>
      </c>
      <c r="E3727" s="573" t="s">
        <v>4644</v>
      </c>
      <c r="F3727" s="574" t="s">
        <v>4645</v>
      </c>
      <c r="G3727" s="575" t="s">
        <v>290</v>
      </c>
      <c r="H3727" s="576">
        <v>3402.1410000000001</v>
      </c>
      <c r="I3727" s="7"/>
      <c r="J3727" s="577">
        <f>ROUND(I3727*H3727,0)</f>
        <v>0</v>
      </c>
      <c r="K3727" s="574" t="s">
        <v>203</v>
      </c>
      <c r="L3727" s="493"/>
      <c r="M3727" s="578" t="s">
        <v>5</v>
      </c>
      <c r="N3727" s="579" t="s">
        <v>53</v>
      </c>
      <c r="O3727" s="494"/>
      <c r="P3727" s="580">
        <f>O3727*H3727</f>
        <v>0</v>
      </c>
      <c r="Q3727" s="580">
        <v>7.7000000000000002E-3</v>
      </c>
      <c r="R3727" s="580">
        <f>Q3727*H3727</f>
        <v>26.1964857</v>
      </c>
      <c r="S3727" s="580">
        <v>0</v>
      </c>
      <c r="T3727" s="581">
        <f>S3727*H3727</f>
        <v>0</v>
      </c>
      <c r="AR3727" s="482" t="s">
        <v>374</v>
      </c>
      <c r="AT3727" s="482" t="s">
        <v>199</v>
      </c>
      <c r="AU3727" s="482" t="s">
        <v>89</v>
      </c>
      <c r="AY3727" s="482" t="s">
        <v>197</v>
      </c>
      <c r="BE3727" s="582">
        <f>IF(N3727="základní",J3727,0)</f>
        <v>0</v>
      </c>
      <c r="BF3727" s="582">
        <f>IF(N3727="snížená",J3727,0)</f>
        <v>0</v>
      </c>
      <c r="BG3727" s="582">
        <f>IF(N3727="zákl. přenesená",J3727,0)</f>
        <v>0</v>
      </c>
      <c r="BH3727" s="582">
        <f>IF(N3727="sníž. přenesená",J3727,0)</f>
        <v>0</v>
      </c>
      <c r="BI3727" s="582">
        <f>IF(N3727="nulová",J3727,0)</f>
        <v>0</v>
      </c>
      <c r="BJ3727" s="482" t="s">
        <v>11</v>
      </c>
      <c r="BK3727" s="582">
        <f>ROUND(I3727*H3727,0)</f>
        <v>0</v>
      </c>
      <c r="BL3727" s="482" t="s">
        <v>374</v>
      </c>
      <c r="BM3727" s="482" t="s">
        <v>4646</v>
      </c>
    </row>
    <row r="3728" spans="2:65" s="606" customFormat="1">
      <c r="B3728" s="605"/>
      <c r="D3728" s="594" t="s">
        <v>205</v>
      </c>
      <c r="E3728" s="607" t="s">
        <v>5</v>
      </c>
      <c r="F3728" s="608" t="s">
        <v>4604</v>
      </c>
      <c r="H3728" s="609">
        <v>3362.63</v>
      </c>
      <c r="L3728" s="605"/>
      <c r="M3728" s="610"/>
      <c r="N3728" s="611"/>
      <c r="O3728" s="611"/>
      <c r="P3728" s="611"/>
      <c r="Q3728" s="611"/>
      <c r="R3728" s="611"/>
      <c r="S3728" s="611"/>
      <c r="T3728" s="612"/>
      <c r="AT3728" s="607" t="s">
        <v>205</v>
      </c>
      <c r="AU3728" s="607" t="s">
        <v>89</v>
      </c>
      <c r="AV3728" s="606" t="s">
        <v>89</v>
      </c>
      <c r="AW3728" s="606" t="s">
        <v>43</v>
      </c>
      <c r="AX3728" s="606" t="s">
        <v>82</v>
      </c>
      <c r="AY3728" s="607" t="s">
        <v>197</v>
      </c>
    </row>
    <row r="3729" spans="2:65" s="622" customFormat="1">
      <c r="B3729" s="621"/>
      <c r="D3729" s="594" t="s">
        <v>205</v>
      </c>
      <c r="E3729" s="623" t="s">
        <v>5</v>
      </c>
      <c r="F3729" s="624" t="s">
        <v>2055</v>
      </c>
      <c r="H3729" s="625">
        <v>3362.63</v>
      </c>
      <c r="L3729" s="621"/>
      <c r="M3729" s="626"/>
      <c r="N3729" s="627"/>
      <c r="O3729" s="627"/>
      <c r="P3729" s="627"/>
      <c r="Q3729" s="627"/>
      <c r="R3729" s="627"/>
      <c r="S3729" s="627"/>
      <c r="T3729" s="628"/>
      <c r="AT3729" s="623" t="s">
        <v>205</v>
      </c>
      <c r="AU3729" s="623" t="s">
        <v>89</v>
      </c>
      <c r="AV3729" s="622" t="s">
        <v>114</v>
      </c>
      <c r="AW3729" s="622" t="s">
        <v>43</v>
      </c>
      <c r="AX3729" s="622" t="s">
        <v>82</v>
      </c>
      <c r="AY3729" s="623" t="s">
        <v>197</v>
      </c>
    </row>
    <row r="3730" spans="2:65" s="599" customFormat="1">
      <c r="B3730" s="598"/>
      <c r="D3730" s="594" t="s">
        <v>205</v>
      </c>
      <c r="E3730" s="600" t="s">
        <v>5</v>
      </c>
      <c r="F3730" s="601" t="s">
        <v>786</v>
      </c>
      <c r="H3730" s="600" t="s">
        <v>5</v>
      </c>
      <c r="L3730" s="598"/>
      <c r="M3730" s="602"/>
      <c r="N3730" s="603"/>
      <c r="O3730" s="603"/>
      <c r="P3730" s="603"/>
      <c r="Q3730" s="603"/>
      <c r="R3730" s="603"/>
      <c r="S3730" s="603"/>
      <c r="T3730" s="604"/>
      <c r="AT3730" s="600" t="s">
        <v>205</v>
      </c>
      <c r="AU3730" s="600" t="s">
        <v>89</v>
      </c>
      <c r="AV3730" s="599" t="s">
        <v>11</v>
      </c>
      <c r="AW3730" s="599" t="s">
        <v>43</v>
      </c>
      <c r="AX3730" s="599" t="s">
        <v>82</v>
      </c>
      <c r="AY3730" s="600" t="s">
        <v>197</v>
      </c>
    </row>
    <row r="3731" spans="2:65" s="606" customFormat="1">
      <c r="B3731" s="605"/>
      <c r="D3731" s="594" t="s">
        <v>205</v>
      </c>
      <c r="E3731" s="607" t="s">
        <v>5</v>
      </c>
      <c r="F3731" s="608" t="s">
        <v>4647</v>
      </c>
      <c r="H3731" s="609">
        <v>35.39</v>
      </c>
      <c r="L3731" s="605"/>
      <c r="M3731" s="610"/>
      <c r="N3731" s="611"/>
      <c r="O3731" s="611"/>
      <c r="P3731" s="611"/>
      <c r="Q3731" s="611"/>
      <c r="R3731" s="611"/>
      <c r="S3731" s="611"/>
      <c r="T3731" s="612"/>
      <c r="AT3731" s="607" t="s">
        <v>205</v>
      </c>
      <c r="AU3731" s="607" t="s">
        <v>89</v>
      </c>
      <c r="AV3731" s="606" t="s">
        <v>89</v>
      </c>
      <c r="AW3731" s="606" t="s">
        <v>43</v>
      </c>
      <c r="AX3731" s="606" t="s">
        <v>82</v>
      </c>
      <c r="AY3731" s="607" t="s">
        <v>197</v>
      </c>
    </row>
    <row r="3732" spans="2:65" s="606" customFormat="1">
      <c r="B3732" s="605"/>
      <c r="D3732" s="594" t="s">
        <v>205</v>
      </c>
      <c r="E3732" s="607" t="s">
        <v>5</v>
      </c>
      <c r="F3732" s="608" t="s">
        <v>4648</v>
      </c>
      <c r="H3732" s="609">
        <v>4.1210000000000004</v>
      </c>
      <c r="L3732" s="605"/>
      <c r="M3732" s="610"/>
      <c r="N3732" s="611"/>
      <c r="O3732" s="611"/>
      <c r="P3732" s="611"/>
      <c r="Q3732" s="611"/>
      <c r="R3732" s="611"/>
      <c r="S3732" s="611"/>
      <c r="T3732" s="612"/>
      <c r="AT3732" s="607" t="s">
        <v>205</v>
      </c>
      <c r="AU3732" s="607" t="s">
        <v>89</v>
      </c>
      <c r="AV3732" s="606" t="s">
        <v>89</v>
      </c>
      <c r="AW3732" s="606" t="s">
        <v>43</v>
      </c>
      <c r="AX3732" s="606" t="s">
        <v>82</v>
      </c>
      <c r="AY3732" s="607" t="s">
        <v>197</v>
      </c>
    </row>
    <row r="3733" spans="2:65" s="622" customFormat="1">
      <c r="B3733" s="621"/>
      <c r="D3733" s="594" t="s">
        <v>205</v>
      </c>
      <c r="E3733" s="623" t="s">
        <v>5</v>
      </c>
      <c r="F3733" s="624" t="s">
        <v>2055</v>
      </c>
      <c r="H3733" s="625">
        <v>39.511000000000003</v>
      </c>
      <c r="L3733" s="621"/>
      <c r="M3733" s="626"/>
      <c r="N3733" s="627"/>
      <c r="O3733" s="627"/>
      <c r="P3733" s="627"/>
      <c r="Q3733" s="627"/>
      <c r="R3733" s="627"/>
      <c r="S3733" s="627"/>
      <c r="T3733" s="628"/>
      <c r="AT3733" s="623" t="s">
        <v>205</v>
      </c>
      <c r="AU3733" s="623" t="s">
        <v>89</v>
      </c>
      <c r="AV3733" s="622" t="s">
        <v>114</v>
      </c>
      <c r="AW3733" s="622" t="s">
        <v>43</v>
      </c>
      <c r="AX3733" s="622" t="s">
        <v>82</v>
      </c>
      <c r="AY3733" s="623" t="s">
        <v>197</v>
      </c>
    </row>
    <row r="3734" spans="2:65" s="614" customFormat="1">
      <c r="B3734" s="613"/>
      <c r="D3734" s="594" t="s">
        <v>205</v>
      </c>
      <c r="E3734" s="615" t="s">
        <v>5</v>
      </c>
      <c r="F3734" s="616" t="s">
        <v>210</v>
      </c>
      <c r="H3734" s="617">
        <v>3402.1410000000001</v>
      </c>
      <c r="L3734" s="613"/>
      <c r="M3734" s="618"/>
      <c r="N3734" s="619"/>
      <c r="O3734" s="619"/>
      <c r="P3734" s="619"/>
      <c r="Q3734" s="619"/>
      <c r="R3734" s="619"/>
      <c r="S3734" s="619"/>
      <c r="T3734" s="620"/>
      <c r="AT3734" s="615" t="s">
        <v>205</v>
      </c>
      <c r="AU3734" s="615" t="s">
        <v>89</v>
      </c>
      <c r="AV3734" s="614" t="s">
        <v>129</v>
      </c>
      <c r="AW3734" s="614" t="s">
        <v>43</v>
      </c>
      <c r="AX3734" s="614" t="s">
        <v>11</v>
      </c>
      <c r="AY3734" s="615" t="s">
        <v>197</v>
      </c>
    </row>
    <row r="3735" spans="2:65" s="492" customFormat="1" ht="25.5" customHeight="1">
      <c r="B3735" s="493"/>
      <c r="C3735" s="572" t="s">
        <v>4649</v>
      </c>
      <c r="D3735" s="572" t="s">
        <v>199</v>
      </c>
      <c r="E3735" s="573" t="s">
        <v>4650</v>
      </c>
      <c r="F3735" s="574" t="s">
        <v>4651</v>
      </c>
      <c r="G3735" s="575" t="s">
        <v>290</v>
      </c>
      <c r="H3735" s="576">
        <v>6804.2820000000002</v>
      </c>
      <c r="I3735" s="7"/>
      <c r="J3735" s="577">
        <f>ROUND(I3735*H3735,0)</f>
        <v>0</v>
      </c>
      <c r="K3735" s="574" t="s">
        <v>203</v>
      </c>
      <c r="L3735" s="493"/>
      <c r="M3735" s="578" t="s">
        <v>5</v>
      </c>
      <c r="N3735" s="579" t="s">
        <v>53</v>
      </c>
      <c r="O3735" s="494"/>
      <c r="P3735" s="580">
        <f>O3735*H3735</f>
        <v>0</v>
      </c>
      <c r="Q3735" s="580">
        <v>1.9300000000000001E-3</v>
      </c>
      <c r="R3735" s="580">
        <f>Q3735*H3735</f>
        <v>13.132264260000001</v>
      </c>
      <c r="S3735" s="580">
        <v>0</v>
      </c>
      <c r="T3735" s="581">
        <f>S3735*H3735</f>
        <v>0</v>
      </c>
      <c r="AR3735" s="482" t="s">
        <v>374</v>
      </c>
      <c r="AT3735" s="482" t="s">
        <v>199</v>
      </c>
      <c r="AU3735" s="482" t="s">
        <v>89</v>
      </c>
      <c r="AY3735" s="482" t="s">
        <v>197</v>
      </c>
      <c r="BE3735" s="582">
        <f>IF(N3735="základní",J3735,0)</f>
        <v>0</v>
      </c>
      <c r="BF3735" s="582">
        <f>IF(N3735="snížená",J3735,0)</f>
        <v>0</v>
      </c>
      <c r="BG3735" s="582">
        <f>IF(N3735="zákl. přenesená",J3735,0)</f>
        <v>0</v>
      </c>
      <c r="BH3735" s="582">
        <f>IF(N3735="sníž. přenesená",J3735,0)</f>
        <v>0</v>
      </c>
      <c r="BI3735" s="582">
        <f>IF(N3735="nulová",J3735,0)</f>
        <v>0</v>
      </c>
      <c r="BJ3735" s="482" t="s">
        <v>11</v>
      </c>
      <c r="BK3735" s="582">
        <f>ROUND(I3735*H3735,0)</f>
        <v>0</v>
      </c>
      <c r="BL3735" s="482" t="s">
        <v>374</v>
      </c>
      <c r="BM3735" s="482" t="s">
        <v>4652</v>
      </c>
    </row>
    <row r="3736" spans="2:65" s="606" customFormat="1">
      <c r="B3736" s="605"/>
      <c r="D3736" s="594" t="s">
        <v>205</v>
      </c>
      <c r="F3736" s="608" t="s">
        <v>4653</v>
      </c>
      <c r="H3736" s="609">
        <v>6804.2820000000002</v>
      </c>
      <c r="L3736" s="605"/>
      <c r="M3736" s="610"/>
      <c r="N3736" s="611"/>
      <c r="O3736" s="611"/>
      <c r="P3736" s="611"/>
      <c r="Q3736" s="611"/>
      <c r="R3736" s="611"/>
      <c r="S3736" s="611"/>
      <c r="T3736" s="612"/>
      <c r="AT3736" s="607" t="s">
        <v>205</v>
      </c>
      <c r="AU3736" s="607" t="s">
        <v>89</v>
      </c>
      <c r="AV3736" s="606" t="s">
        <v>89</v>
      </c>
      <c r="AW3736" s="606" t="s">
        <v>6</v>
      </c>
      <c r="AX3736" s="606" t="s">
        <v>11</v>
      </c>
      <c r="AY3736" s="607" t="s">
        <v>197</v>
      </c>
    </row>
    <row r="3737" spans="2:65" s="492" customFormat="1" ht="38.25" customHeight="1">
      <c r="B3737" s="493"/>
      <c r="C3737" s="572" t="s">
        <v>4654</v>
      </c>
      <c r="D3737" s="572" t="s">
        <v>199</v>
      </c>
      <c r="E3737" s="573" t="s">
        <v>4655</v>
      </c>
      <c r="F3737" s="574" t="s">
        <v>4656</v>
      </c>
      <c r="G3737" s="575" t="s">
        <v>271</v>
      </c>
      <c r="H3737" s="576">
        <v>151.976</v>
      </c>
      <c r="I3737" s="7"/>
      <c r="J3737" s="577">
        <f>ROUND(I3737*H3737,0)</f>
        <v>0</v>
      </c>
      <c r="K3737" s="574" t="s">
        <v>203</v>
      </c>
      <c r="L3737" s="493"/>
      <c r="M3737" s="578" t="s">
        <v>5</v>
      </c>
      <c r="N3737" s="579" t="s">
        <v>53</v>
      </c>
      <c r="O3737" s="494"/>
      <c r="P3737" s="580">
        <f>O3737*H3737</f>
        <v>0</v>
      </c>
      <c r="Q3737" s="580">
        <v>0</v>
      </c>
      <c r="R3737" s="580">
        <f>Q3737*H3737</f>
        <v>0</v>
      </c>
      <c r="S3737" s="580">
        <v>0</v>
      </c>
      <c r="T3737" s="581">
        <f>S3737*H3737</f>
        <v>0</v>
      </c>
      <c r="AR3737" s="482" t="s">
        <v>374</v>
      </c>
      <c r="AT3737" s="482" t="s">
        <v>199</v>
      </c>
      <c r="AU3737" s="482" t="s">
        <v>89</v>
      </c>
      <c r="AY3737" s="482" t="s">
        <v>197</v>
      </c>
      <c r="BE3737" s="582">
        <f>IF(N3737="základní",J3737,0)</f>
        <v>0</v>
      </c>
      <c r="BF3737" s="582">
        <f>IF(N3737="snížená",J3737,0)</f>
        <v>0</v>
      </c>
      <c r="BG3737" s="582">
        <f>IF(N3737="zákl. přenesená",J3737,0)</f>
        <v>0</v>
      </c>
      <c r="BH3737" s="582">
        <f>IF(N3737="sníž. přenesená",J3737,0)</f>
        <v>0</v>
      </c>
      <c r="BI3737" s="582">
        <f>IF(N3737="nulová",J3737,0)</f>
        <v>0</v>
      </c>
      <c r="BJ3737" s="482" t="s">
        <v>11</v>
      </c>
      <c r="BK3737" s="582">
        <f>ROUND(I3737*H3737,0)</f>
        <v>0</v>
      </c>
      <c r="BL3737" s="482" t="s">
        <v>374</v>
      </c>
      <c r="BM3737" s="482" t="s">
        <v>4657</v>
      </c>
    </row>
    <row r="3738" spans="2:65" s="560" customFormat="1" ht="29.85" customHeight="1">
      <c r="B3738" s="559"/>
      <c r="D3738" s="561" t="s">
        <v>81</v>
      </c>
      <c r="E3738" s="570" t="s">
        <v>1781</v>
      </c>
      <c r="F3738" s="570" t="s">
        <v>1782</v>
      </c>
      <c r="J3738" s="571">
        <f>BK3738</f>
        <v>0</v>
      </c>
      <c r="L3738" s="559"/>
      <c r="M3738" s="564"/>
      <c r="N3738" s="565"/>
      <c r="O3738" s="565"/>
      <c r="P3738" s="566">
        <f>SUM(P3739:P3747)</f>
        <v>0</v>
      </c>
      <c r="Q3738" s="565"/>
      <c r="R3738" s="566">
        <f>SUM(R3739:R3747)</f>
        <v>3.8351389999999999</v>
      </c>
      <c r="S3738" s="565"/>
      <c r="T3738" s="567">
        <f>SUM(T3739:T3747)</f>
        <v>0</v>
      </c>
      <c r="AR3738" s="561" t="s">
        <v>89</v>
      </c>
      <c r="AT3738" s="568" t="s">
        <v>81</v>
      </c>
      <c r="AU3738" s="568" t="s">
        <v>11</v>
      </c>
      <c r="AY3738" s="561" t="s">
        <v>197</v>
      </c>
      <c r="BK3738" s="569">
        <f>SUM(BK3739:BK3747)</f>
        <v>0</v>
      </c>
    </row>
    <row r="3739" spans="2:65" s="492" customFormat="1" ht="16.5" customHeight="1">
      <c r="B3739" s="493"/>
      <c r="C3739" s="572" t="s">
        <v>4658</v>
      </c>
      <c r="D3739" s="572" t="s">
        <v>199</v>
      </c>
      <c r="E3739" s="573" t="s">
        <v>4659</v>
      </c>
      <c r="F3739" s="574" t="s">
        <v>4660</v>
      </c>
      <c r="G3739" s="575" t="s">
        <v>290</v>
      </c>
      <c r="H3739" s="576">
        <v>498.07</v>
      </c>
      <c r="I3739" s="7"/>
      <c r="J3739" s="577">
        <f>ROUND(I3739*H3739,0)</f>
        <v>0</v>
      </c>
      <c r="K3739" s="574" t="s">
        <v>203</v>
      </c>
      <c r="L3739" s="493"/>
      <c r="M3739" s="578" t="s">
        <v>5</v>
      </c>
      <c r="N3739" s="579" t="s">
        <v>53</v>
      </c>
      <c r="O3739" s="494"/>
      <c r="P3739" s="580">
        <f>O3739*H3739</f>
        <v>0</v>
      </c>
      <c r="Q3739" s="580">
        <v>0</v>
      </c>
      <c r="R3739" s="580">
        <f>Q3739*H3739</f>
        <v>0</v>
      </c>
      <c r="S3739" s="580">
        <v>0</v>
      </c>
      <c r="T3739" s="581">
        <f>S3739*H3739</f>
        <v>0</v>
      </c>
      <c r="AR3739" s="482" t="s">
        <v>374</v>
      </c>
      <c r="AT3739" s="482" t="s">
        <v>199</v>
      </c>
      <c r="AU3739" s="482" t="s">
        <v>89</v>
      </c>
      <c r="AY3739" s="482" t="s">
        <v>197</v>
      </c>
      <c r="BE3739" s="582">
        <f>IF(N3739="základní",J3739,0)</f>
        <v>0</v>
      </c>
      <c r="BF3739" s="582">
        <f>IF(N3739="snížená",J3739,0)</f>
        <v>0</v>
      </c>
      <c r="BG3739" s="582">
        <f>IF(N3739="zákl. přenesená",J3739,0)</f>
        <v>0</v>
      </c>
      <c r="BH3739" s="582">
        <f>IF(N3739="sníž. přenesená",J3739,0)</f>
        <v>0</v>
      </c>
      <c r="BI3739" s="582">
        <f>IF(N3739="nulová",J3739,0)</f>
        <v>0</v>
      </c>
      <c r="BJ3739" s="482" t="s">
        <v>11</v>
      </c>
      <c r="BK3739" s="582">
        <f>ROUND(I3739*H3739,0)</f>
        <v>0</v>
      </c>
      <c r="BL3739" s="482" t="s">
        <v>374</v>
      </c>
      <c r="BM3739" s="482" t="s">
        <v>4661</v>
      </c>
    </row>
    <row r="3740" spans="2:65" s="599" customFormat="1">
      <c r="B3740" s="598"/>
      <c r="D3740" s="594" t="s">
        <v>205</v>
      </c>
      <c r="E3740" s="600" t="s">
        <v>5</v>
      </c>
      <c r="F3740" s="601" t="s">
        <v>2630</v>
      </c>
      <c r="H3740" s="600" t="s">
        <v>5</v>
      </c>
      <c r="L3740" s="598"/>
      <c r="M3740" s="602"/>
      <c r="N3740" s="603"/>
      <c r="O3740" s="603"/>
      <c r="P3740" s="603"/>
      <c r="Q3740" s="603"/>
      <c r="R3740" s="603"/>
      <c r="S3740" s="603"/>
      <c r="T3740" s="604"/>
      <c r="AT3740" s="600" t="s">
        <v>205</v>
      </c>
      <c r="AU3740" s="600" t="s">
        <v>89</v>
      </c>
      <c r="AV3740" s="599" t="s">
        <v>11</v>
      </c>
      <c r="AW3740" s="599" t="s">
        <v>43</v>
      </c>
      <c r="AX3740" s="599" t="s">
        <v>82</v>
      </c>
      <c r="AY3740" s="600" t="s">
        <v>197</v>
      </c>
    </row>
    <row r="3741" spans="2:65" s="599" customFormat="1">
      <c r="B3741" s="598"/>
      <c r="D3741" s="594" t="s">
        <v>205</v>
      </c>
      <c r="E3741" s="600" t="s">
        <v>5</v>
      </c>
      <c r="F3741" s="601" t="s">
        <v>4662</v>
      </c>
      <c r="H3741" s="600" t="s">
        <v>5</v>
      </c>
      <c r="L3741" s="598"/>
      <c r="M3741" s="602"/>
      <c r="N3741" s="603"/>
      <c r="O3741" s="603"/>
      <c r="P3741" s="603"/>
      <c r="Q3741" s="603"/>
      <c r="R3741" s="603"/>
      <c r="S3741" s="603"/>
      <c r="T3741" s="604"/>
      <c r="AT3741" s="600" t="s">
        <v>205</v>
      </c>
      <c r="AU3741" s="600" t="s">
        <v>89</v>
      </c>
      <c r="AV3741" s="599" t="s">
        <v>11</v>
      </c>
      <c r="AW3741" s="599" t="s">
        <v>43</v>
      </c>
      <c r="AX3741" s="599" t="s">
        <v>82</v>
      </c>
      <c r="AY3741" s="600" t="s">
        <v>197</v>
      </c>
    </row>
    <row r="3742" spans="2:65" s="606" customFormat="1">
      <c r="B3742" s="605"/>
      <c r="D3742" s="594" t="s">
        <v>205</v>
      </c>
      <c r="E3742" s="607" t="s">
        <v>5</v>
      </c>
      <c r="F3742" s="608" t="s">
        <v>3115</v>
      </c>
      <c r="H3742" s="609">
        <v>498.07</v>
      </c>
      <c r="L3742" s="605"/>
      <c r="M3742" s="610"/>
      <c r="N3742" s="611"/>
      <c r="O3742" s="611"/>
      <c r="P3742" s="611"/>
      <c r="Q3742" s="611"/>
      <c r="R3742" s="611"/>
      <c r="S3742" s="611"/>
      <c r="T3742" s="612"/>
      <c r="AT3742" s="607" t="s">
        <v>205</v>
      </c>
      <c r="AU3742" s="607" t="s">
        <v>89</v>
      </c>
      <c r="AV3742" s="606" t="s">
        <v>89</v>
      </c>
      <c r="AW3742" s="606" t="s">
        <v>43</v>
      </c>
      <c r="AX3742" s="606" t="s">
        <v>82</v>
      </c>
      <c r="AY3742" s="607" t="s">
        <v>197</v>
      </c>
    </row>
    <row r="3743" spans="2:65" s="614" customFormat="1">
      <c r="B3743" s="613"/>
      <c r="D3743" s="594" t="s">
        <v>205</v>
      </c>
      <c r="E3743" s="615" t="s">
        <v>5</v>
      </c>
      <c r="F3743" s="616" t="s">
        <v>210</v>
      </c>
      <c r="H3743" s="617">
        <v>498.07</v>
      </c>
      <c r="L3743" s="613"/>
      <c r="M3743" s="618"/>
      <c r="N3743" s="619"/>
      <c r="O3743" s="619"/>
      <c r="P3743" s="619"/>
      <c r="Q3743" s="619"/>
      <c r="R3743" s="619"/>
      <c r="S3743" s="619"/>
      <c r="T3743" s="620"/>
      <c r="AT3743" s="615" t="s">
        <v>205</v>
      </c>
      <c r="AU3743" s="615" t="s">
        <v>89</v>
      </c>
      <c r="AV3743" s="614" t="s">
        <v>129</v>
      </c>
      <c r="AW3743" s="614" t="s">
        <v>43</v>
      </c>
      <c r="AX3743" s="614" t="s">
        <v>11</v>
      </c>
      <c r="AY3743" s="615" t="s">
        <v>197</v>
      </c>
    </row>
    <row r="3744" spans="2:65" s="492" customFormat="1" ht="16.5" customHeight="1">
      <c r="B3744" s="493"/>
      <c r="C3744" s="572" t="s">
        <v>4663</v>
      </c>
      <c r="D3744" s="572" t="s">
        <v>199</v>
      </c>
      <c r="E3744" s="573" t="s">
        <v>4664</v>
      </c>
      <c r="F3744" s="574" t="s">
        <v>4665</v>
      </c>
      <c r="G3744" s="575" t="s">
        <v>290</v>
      </c>
      <c r="H3744" s="576">
        <v>498.07</v>
      </c>
      <c r="I3744" s="7"/>
      <c r="J3744" s="577">
        <f>ROUND(I3744*H3744,0)</f>
        <v>0</v>
      </c>
      <c r="K3744" s="574" t="s">
        <v>203</v>
      </c>
      <c r="L3744" s="493"/>
      <c r="M3744" s="578" t="s">
        <v>5</v>
      </c>
      <c r="N3744" s="579" t="s">
        <v>53</v>
      </c>
      <c r="O3744" s="494"/>
      <c r="P3744" s="580">
        <f>O3744*H3744</f>
        <v>0</v>
      </c>
      <c r="Q3744" s="580">
        <v>0</v>
      </c>
      <c r="R3744" s="580">
        <f>Q3744*H3744</f>
        <v>0</v>
      </c>
      <c r="S3744" s="580">
        <v>0</v>
      </c>
      <c r="T3744" s="581">
        <f>S3744*H3744</f>
        <v>0</v>
      </c>
      <c r="AR3744" s="482" t="s">
        <v>374</v>
      </c>
      <c r="AT3744" s="482" t="s">
        <v>199</v>
      </c>
      <c r="AU3744" s="482" t="s">
        <v>89</v>
      </c>
      <c r="AY3744" s="482" t="s">
        <v>197</v>
      </c>
      <c r="BE3744" s="582">
        <f>IF(N3744="základní",J3744,0)</f>
        <v>0</v>
      </c>
      <c r="BF3744" s="582">
        <f>IF(N3744="snížená",J3744,0)</f>
        <v>0</v>
      </c>
      <c r="BG3744" s="582">
        <f>IF(N3744="zákl. přenesená",J3744,0)</f>
        <v>0</v>
      </c>
      <c r="BH3744" s="582">
        <f>IF(N3744="sníž. přenesená",J3744,0)</f>
        <v>0</v>
      </c>
      <c r="BI3744" s="582">
        <f>IF(N3744="nulová",J3744,0)</f>
        <v>0</v>
      </c>
      <c r="BJ3744" s="482" t="s">
        <v>11</v>
      </c>
      <c r="BK3744" s="582">
        <f>ROUND(I3744*H3744,0)</f>
        <v>0</v>
      </c>
      <c r="BL3744" s="482" t="s">
        <v>374</v>
      </c>
      <c r="BM3744" s="482" t="s">
        <v>4666</v>
      </c>
    </row>
    <row r="3745" spans="2:65" s="492" customFormat="1" ht="16.5" customHeight="1">
      <c r="B3745" s="493"/>
      <c r="C3745" s="572" t="s">
        <v>4667</v>
      </c>
      <c r="D3745" s="572" t="s">
        <v>199</v>
      </c>
      <c r="E3745" s="573" t="s">
        <v>4668</v>
      </c>
      <c r="F3745" s="574" t="s">
        <v>4669</v>
      </c>
      <c r="G3745" s="575" t="s">
        <v>290</v>
      </c>
      <c r="H3745" s="576">
        <v>498.07</v>
      </c>
      <c r="I3745" s="7"/>
      <c r="J3745" s="577">
        <f>ROUND(I3745*H3745,0)</f>
        <v>0</v>
      </c>
      <c r="K3745" s="574" t="s">
        <v>203</v>
      </c>
      <c r="L3745" s="493"/>
      <c r="M3745" s="578" t="s">
        <v>5</v>
      </c>
      <c r="N3745" s="579" t="s">
        <v>53</v>
      </c>
      <c r="O3745" s="494"/>
      <c r="P3745" s="580">
        <f>O3745*H3745</f>
        <v>0</v>
      </c>
      <c r="Q3745" s="580">
        <v>2.0000000000000001E-4</v>
      </c>
      <c r="R3745" s="580">
        <f>Q3745*H3745</f>
        <v>9.9614000000000008E-2</v>
      </c>
      <c r="S3745" s="580">
        <v>0</v>
      </c>
      <c r="T3745" s="581">
        <f>S3745*H3745</f>
        <v>0</v>
      </c>
      <c r="AR3745" s="482" t="s">
        <v>374</v>
      </c>
      <c r="AT3745" s="482" t="s">
        <v>199</v>
      </c>
      <c r="AU3745" s="482" t="s">
        <v>89</v>
      </c>
      <c r="AY3745" s="482" t="s">
        <v>197</v>
      </c>
      <c r="BE3745" s="582">
        <f>IF(N3745="základní",J3745,0)</f>
        <v>0</v>
      </c>
      <c r="BF3745" s="582">
        <f>IF(N3745="snížená",J3745,0)</f>
        <v>0</v>
      </c>
      <c r="BG3745" s="582">
        <f>IF(N3745="zákl. přenesená",J3745,0)</f>
        <v>0</v>
      </c>
      <c r="BH3745" s="582">
        <f>IF(N3745="sníž. přenesená",J3745,0)</f>
        <v>0</v>
      </c>
      <c r="BI3745" s="582">
        <f>IF(N3745="nulová",J3745,0)</f>
        <v>0</v>
      </c>
      <c r="BJ3745" s="482" t="s">
        <v>11</v>
      </c>
      <c r="BK3745" s="582">
        <f>ROUND(I3745*H3745,0)</f>
        <v>0</v>
      </c>
      <c r="BL3745" s="482" t="s">
        <v>374</v>
      </c>
      <c r="BM3745" s="482" t="s">
        <v>4670</v>
      </c>
    </row>
    <row r="3746" spans="2:65" s="492" customFormat="1" ht="25.5" customHeight="1">
      <c r="B3746" s="493"/>
      <c r="C3746" s="572" t="s">
        <v>4671</v>
      </c>
      <c r="D3746" s="572" t="s">
        <v>199</v>
      </c>
      <c r="E3746" s="573" t="s">
        <v>4672</v>
      </c>
      <c r="F3746" s="574" t="s">
        <v>4673</v>
      </c>
      <c r="G3746" s="575" t="s">
        <v>290</v>
      </c>
      <c r="H3746" s="576">
        <v>498.07</v>
      </c>
      <c r="I3746" s="7"/>
      <c r="J3746" s="577">
        <f>ROUND(I3746*H3746,0)</f>
        <v>0</v>
      </c>
      <c r="K3746" s="574" t="s">
        <v>203</v>
      </c>
      <c r="L3746" s="493"/>
      <c r="M3746" s="578" t="s">
        <v>5</v>
      </c>
      <c r="N3746" s="579" t="s">
        <v>53</v>
      </c>
      <c r="O3746" s="494"/>
      <c r="P3746" s="580">
        <f>O3746*H3746</f>
        <v>0</v>
      </c>
      <c r="Q3746" s="580">
        <v>7.4999999999999997E-3</v>
      </c>
      <c r="R3746" s="580">
        <f>Q3746*H3746</f>
        <v>3.735525</v>
      </c>
      <c r="S3746" s="580">
        <v>0</v>
      </c>
      <c r="T3746" s="581">
        <f>S3746*H3746</f>
        <v>0</v>
      </c>
      <c r="AR3746" s="482" t="s">
        <v>374</v>
      </c>
      <c r="AT3746" s="482" t="s">
        <v>199</v>
      </c>
      <c r="AU3746" s="482" t="s">
        <v>89</v>
      </c>
      <c r="AY3746" s="482" t="s">
        <v>197</v>
      </c>
      <c r="BE3746" s="582">
        <f>IF(N3746="základní",J3746,0)</f>
        <v>0</v>
      </c>
      <c r="BF3746" s="582">
        <f>IF(N3746="snížená",J3746,0)</f>
        <v>0</v>
      </c>
      <c r="BG3746" s="582">
        <f>IF(N3746="zákl. přenesená",J3746,0)</f>
        <v>0</v>
      </c>
      <c r="BH3746" s="582">
        <f>IF(N3746="sníž. přenesená",J3746,0)</f>
        <v>0</v>
      </c>
      <c r="BI3746" s="582">
        <f>IF(N3746="nulová",J3746,0)</f>
        <v>0</v>
      </c>
      <c r="BJ3746" s="482" t="s">
        <v>11</v>
      </c>
      <c r="BK3746" s="582">
        <f>ROUND(I3746*H3746,0)</f>
        <v>0</v>
      </c>
      <c r="BL3746" s="482" t="s">
        <v>374</v>
      </c>
      <c r="BM3746" s="482" t="s">
        <v>4674</v>
      </c>
    </row>
    <row r="3747" spans="2:65" s="492" customFormat="1" ht="38.25" customHeight="1">
      <c r="B3747" s="493"/>
      <c r="C3747" s="572" t="s">
        <v>4675</v>
      </c>
      <c r="D3747" s="572" t="s">
        <v>199</v>
      </c>
      <c r="E3747" s="573" t="s">
        <v>4676</v>
      </c>
      <c r="F3747" s="574" t="s">
        <v>4677</v>
      </c>
      <c r="G3747" s="575" t="s">
        <v>271</v>
      </c>
      <c r="H3747" s="576">
        <v>3.835</v>
      </c>
      <c r="I3747" s="7"/>
      <c r="J3747" s="577">
        <f>ROUND(I3747*H3747,0)</f>
        <v>0</v>
      </c>
      <c r="K3747" s="574" t="s">
        <v>203</v>
      </c>
      <c r="L3747" s="493"/>
      <c r="M3747" s="578" t="s">
        <v>5</v>
      </c>
      <c r="N3747" s="579" t="s">
        <v>53</v>
      </c>
      <c r="O3747" s="494"/>
      <c r="P3747" s="580">
        <f>O3747*H3747</f>
        <v>0</v>
      </c>
      <c r="Q3747" s="580">
        <v>0</v>
      </c>
      <c r="R3747" s="580">
        <f>Q3747*H3747</f>
        <v>0</v>
      </c>
      <c r="S3747" s="580">
        <v>0</v>
      </c>
      <c r="T3747" s="581">
        <f>S3747*H3747</f>
        <v>0</v>
      </c>
      <c r="AR3747" s="482" t="s">
        <v>374</v>
      </c>
      <c r="AT3747" s="482" t="s">
        <v>199</v>
      </c>
      <c r="AU3747" s="482" t="s">
        <v>89</v>
      </c>
      <c r="AY3747" s="482" t="s">
        <v>197</v>
      </c>
      <c r="BE3747" s="582">
        <f>IF(N3747="základní",J3747,0)</f>
        <v>0</v>
      </c>
      <c r="BF3747" s="582">
        <f>IF(N3747="snížená",J3747,0)</f>
        <v>0</v>
      </c>
      <c r="BG3747" s="582">
        <f>IF(N3747="zákl. přenesená",J3747,0)</f>
        <v>0</v>
      </c>
      <c r="BH3747" s="582">
        <f>IF(N3747="sníž. přenesená",J3747,0)</f>
        <v>0</v>
      </c>
      <c r="BI3747" s="582">
        <f>IF(N3747="nulová",J3747,0)</f>
        <v>0</v>
      </c>
      <c r="BJ3747" s="482" t="s">
        <v>11</v>
      </c>
      <c r="BK3747" s="582">
        <f>ROUND(I3747*H3747,0)</f>
        <v>0</v>
      </c>
      <c r="BL3747" s="482" t="s">
        <v>374</v>
      </c>
      <c r="BM3747" s="482" t="s">
        <v>4678</v>
      </c>
    </row>
    <row r="3748" spans="2:65" s="560" customFormat="1" ht="29.85" customHeight="1">
      <c r="B3748" s="559"/>
      <c r="D3748" s="561" t="s">
        <v>81</v>
      </c>
      <c r="E3748" s="570" t="s">
        <v>4679</v>
      </c>
      <c r="F3748" s="570" t="s">
        <v>4680</v>
      </c>
      <c r="J3748" s="571">
        <f>BK3748</f>
        <v>0</v>
      </c>
      <c r="L3748" s="559"/>
      <c r="M3748" s="564"/>
      <c r="N3748" s="565"/>
      <c r="O3748" s="565"/>
      <c r="P3748" s="566">
        <f>SUM(P3749:P3780)</f>
        <v>0</v>
      </c>
      <c r="Q3748" s="565"/>
      <c r="R3748" s="566">
        <f>SUM(R3749:R3780)</f>
        <v>3.0555178999999995</v>
      </c>
      <c r="S3748" s="565"/>
      <c r="T3748" s="567">
        <f>SUM(T3749:T3780)</f>
        <v>0</v>
      </c>
      <c r="AR3748" s="561" t="s">
        <v>89</v>
      </c>
      <c r="AT3748" s="568" t="s">
        <v>81</v>
      </c>
      <c r="AU3748" s="568" t="s">
        <v>11</v>
      </c>
      <c r="AY3748" s="561" t="s">
        <v>197</v>
      </c>
      <c r="BK3748" s="569">
        <f>SUM(BK3749:BK3780)</f>
        <v>0</v>
      </c>
    </row>
    <row r="3749" spans="2:65" s="492" customFormat="1" ht="16.5" customHeight="1">
      <c r="B3749" s="493"/>
      <c r="C3749" s="572" t="s">
        <v>4681</v>
      </c>
      <c r="D3749" s="572" t="s">
        <v>199</v>
      </c>
      <c r="E3749" s="573" t="s">
        <v>4682</v>
      </c>
      <c r="F3749" s="574" t="s">
        <v>4683</v>
      </c>
      <c r="G3749" s="575" t="s">
        <v>290</v>
      </c>
      <c r="H3749" s="576">
        <v>130.38999999999999</v>
      </c>
      <c r="I3749" s="7"/>
      <c r="J3749" s="577">
        <f>ROUND(I3749*H3749,0)</f>
        <v>0</v>
      </c>
      <c r="K3749" s="574" t="s">
        <v>203</v>
      </c>
      <c r="L3749" s="493"/>
      <c r="M3749" s="578" t="s">
        <v>5</v>
      </c>
      <c r="N3749" s="579" t="s">
        <v>53</v>
      </c>
      <c r="O3749" s="494"/>
      <c r="P3749" s="580">
        <f>O3749*H3749</f>
        <v>0</v>
      </c>
      <c r="Q3749" s="580">
        <v>0</v>
      </c>
      <c r="R3749" s="580">
        <f>Q3749*H3749</f>
        <v>0</v>
      </c>
      <c r="S3749" s="580">
        <v>0</v>
      </c>
      <c r="T3749" s="581">
        <f>S3749*H3749</f>
        <v>0</v>
      </c>
      <c r="AR3749" s="482" t="s">
        <v>374</v>
      </c>
      <c r="AT3749" s="482" t="s">
        <v>199</v>
      </c>
      <c r="AU3749" s="482" t="s">
        <v>89</v>
      </c>
      <c r="AY3749" s="482" t="s">
        <v>197</v>
      </c>
      <c r="BE3749" s="582">
        <f>IF(N3749="základní",J3749,0)</f>
        <v>0</v>
      </c>
      <c r="BF3749" s="582">
        <f>IF(N3749="snížená",J3749,0)</f>
        <v>0</v>
      </c>
      <c r="BG3749" s="582">
        <f>IF(N3749="zákl. přenesená",J3749,0)</f>
        <v>0</v>
      </c>
      <c r="BH3749" s="582">
        <f>IF(N3749="sníž. přenesená",J3749,0)</f>
        <v>0</v>
      </c>
      <c r="BI3749" s="582">
        <f>IF(N3749="nulová",J3749,0)</f>
        <v>0</v>
      </c>
      <c r="BJ3749" s="482" t="s">
        <v>11</v>
      </c>
      <c r="BK3749" s="582">
        <f>ROUND(I3749*H3749,0)</f>
        <v>0</v>
      </c>
      <c r="BL3749" s="482" t="s">
        <v>374</v>
      </c>
      <c r="BM3749" s="482" t="s">
        <v>4684</v>
      </c>
    </row>
    <row r="3750" spans="2:65" s="606" customFormat="1">
      <c r="B3750" s="605"/>
      <c r="D3750" s="594" t="s">
        <v>205</v>
      </c>
      <c r="E3750" s="607" t="s">
        <v>5</v>
      </c>
      <c r="F3750" s="608" t="s">
        <v>1947</v>
      </c>
      <c r="H3750" s="609">
        <v>130.38999999999999</v>
      </c>
      <c r="L3750" s="605"/>
      <c r="M3750" s="610"/>
      <c r="N3750" s="611"/>
      <c r="O3750" s="611"/>
      <c r="P3750" s="611"/>
      <c r="Q3750" s="611"/>
      <c r="R3750" s="611"/>
      <c r="S3750" s="611"/>
      <c r="T3750" s="612"/>
      <c r="AT3750" s="607" t="s">
        <v>205</v>
      </c>
      <c r="AU3750" s="607" t="s">
        <v>89</v>
      </c>
      <c r="AV3750" s="606" t="s">
        <v>89</v>
      </c>
      <c r="AW3750" s="606" t="s">
        <v>43</v>
      </c>
      <c r="AX3750" s="606" t="s">
        <v>11</v>
      </c>
      <c r="AY3750" s="607" t="s">
        <v>197</v>
      </c>
    </row>
    <row r="3751" spans="2:65" s="492" customFormat="1" ht="16.5" customHeight="1">
      <c r="B3751" s="493"/>
      <c r="C3751" s="572" t="s">
        <v>4685</v>
      </c>
      <c r="D3751" s="572" t="s">
        <v>199</v>
      </c>
      <c r="E3751" s="573" t="s">
        <v>4686</v>
      </c>
      <c r="F3751" s="574" t="s">
        <v>4687</v>
      </c>
      <c r="G3751" s="575" t="s">
        <v>290</v>
      </c>
      <c r="H3751" s="576">
        <v>130.38999999999999</v>
      </c>
      <c r="I3751" s="7"/>
      <c r="J3751" s="577">
        <f>ROUND(I3751*H3751,0)</f>
        <v>0</v>
      </c>
      <c r="K3751" s="574" t="s">
        <v>203</v>
      </c>
      <c r="L3751" s="493"/>
      <c r="M3751" s="578" t="s">
        <v>5</v>
      </c>
      <c r="N3751" s="579" t="s">
        <v>53</v>
      </c>
      <c r="O3751" s="494"/>
      <c r="P3751" s="580">
        <f>O3751*H3751</f>
        <v>0</v>
      </c>
      <c r="Q3751" s="580">
        <v>0</v>
      </c>
      <c r="R3751" s="580">
        <f>Q3751*H3751</f>
        <v>0</v>
      </c>
      <c r="S3751" s="580">
        <v>0</v>
      </c>
      <c r="T3751" s="581">
        <f>S3751*H3751</f>
        <v>0</v>
      </c>
      <c r="AR3751" s="482" t="s">
        <v>374</v>
      </c>
      <c r="AT3751" s="482" t="s">
        <v>199</v>
      </c>
      <c r="AU3751" s="482" t="s">
        <v>89</v>
      </c>
      <c r="AY3751" s="482" t="s">
        <v>197</v>
      </c>
      <c r="BE3751" s="582">
        <f>IF(N3751="základní",J3751,0)</f>
        <v>0</v>
      </c>
      <c r="BF3751" s="582">
        <f>IF(N3751="snížená",J3751,0)</f>
        <v>0</v>
      </c>
      <c r="BG3751" s="582">
        <f>IF(N3751="zákl. přenesená",J3751,0)</f>
        <v>0</v>
      </c>
      <c r="BH3751" s="582">
        <f>IF(N3751="sníž. přenesená",J3751,0)</f>
        <v>0</v>
      </c>
      <c r="BI3751" s="582">
        <f>IF(N3751="nulová",J3751,0)</f>
        <v>0</v>
      </c>
      <c r="BJ3751" s="482" t="s">
        <v>11</v>
      </c>
      <c r="BK3751" s="582">
        <f>ROUND(I3751*H3751,0)</f>
        <v>0</v>
      </c>
      <c r="BL3751" s="482" t="s">
        <v>374</v>
      </c>
      <c r="BM3751" s="482" t="s">
        <v>4688</v>
      </c>
    </row>
    <row r="3752" spans="2:65" s="492" customFormat="1" ht="25.5" customHeight="1">
      <c r="B3752" s="493"/>
      <c r="C3752" s="572" t="s">
        <v>4689</v>
      </c>
      <c r="D3752" s="572" t="s">
        <v>199</v>
      </c>
      <c r="E3752" s="573" t="s">
        <v>4690</v>
      </c>
      <c r="F3752" s="574" t="s">
        <v>4691</v>
      </c>
      <c r="G3752" s="575" t="s">
        <v>876</v>
      </c>
      <c r="H3752" s="576">
        <v>116.29</v>
      </c>
      <c r="I3752" s="7"/>
      <c r="J3752" s="577">
        <f>ROUND(I3752*H3752,0)</f>
        <v>0</v>
      </c>
      <c r="K3752" s="574" t="s">
        <v>203</v>
      </c>
      <c r="L3752" s="493"/>
      <c r="M3752" s="578" t="s">
        <v>5</v>
      </c>
      <c r="N3752" s="579" t="s">
        <v>53</v>
      </c>
      <c r="O3752" s="494"/>
      <c r="P3752" s="580">
        <f>O3752*H3752</f>
        <v>0</v>
      </c>
      <c r="Q3752" s="580">
        <v>2.0000000000000002E-5</v>
      </c>
      <c r="R3752" s="580">
        <f>Q3752*H3752</f>
        <v>2.3258000000000003E-3</v>
      </c>
      <c r="S3752" s="580">
        <v>0</v>
      </c>
      <c r="T3752" s="581">
        <f>S3752*H3752</f>
        <v>0</v>
      </c>
      <c r="AR3752" s="482" t="s">
        <v>374</v>
      </c>
      <c r="AT3752" s="482" t="s">
        <v>199</v>
      </c>
      <c r="AU3752" s="482" t="s">
        <v>89</v>
      </c>
      <c r="AY3752" s="482" t="s">
        <v>197</v>
      </c>
      <c r="BE3752" s="582">
        <f>IF(N3752="základní",J3752,0)</f>
        <v>0</v>
      </c>
      <c r="BF3752" s="582">
        <f>IF(N3752="snížená",J3752,0)</f>
        <v>0</v>
      </c>
      <c r="BG3752" s="582">
        <f>IF(N3752="zákl. přenesená",J3752,0)</f>
        <v>0</v>
      </c>
      <c r="BH3752" s="582">
        <f>IF(N3752="sníž. přenesená",J3752,0)</f>
        <v>0</v>
      </c>
      <c r="BI3752" s="582">
        <f>IF(N3752="nulová",J3752,0)</f>
        <v>0</v>
      </c>
      <c r="BJ3752" s="482" t="s">
        <v>11</v>
      </c>
      <c r="BK3752" s="582">
        <f>ROUND(I3752*H3752,0)</f>
        <v>0</v>
      </c>
      <c r="BL3752" s="482" t="s">
        <v>374</v>
      </c>
      <c r="BM3752" s="482" t="s">
        <v>4692</v>
      </c>
    </row>
    <row r="3753" spans="2:65" s="599" customFormat="1">
      <c r="B3753" s="598"/>
      <c r="D3753" s="594" t="s">
        <v>205</v>
      </c>
      <c r="E3753" s="600" t="s">
        <v>5</v>
      </c>
      <c r="F3753" s="601" t="s">
        <v>4693</v>
      </c>
      <c r="H3753" s="600" t="s">
        <v>5</v>
      </c>
      <c r="L3753" s="598"/>
      <c r="M3753" s="602"/>
      <c r="N3753" s="603"/>
      <c r="O3753" s="603"/>
      <c r="P3753" s="603"/>
      <c r="Q3753" s="603"/>
      <c r="R3753" s="603"/>
      <c r="S3753" s="603"/>
      <c r="T3753" s="604"/>
      <c r="AT3753" s="600" t="s">
        <v>205</v>
      </c>
      <c r="AU3753" s="600" t="s">
        <v>89</v>
      </c>
      <c r="AV3753" s="599" t="s">
        <v>11</v>
      </c>
      <c r="AW3753" s="599" t="s">
        <v>43</v>
      </c>
      <c r="AX3753" s="599" t="s">
        <v>82</v>
      </c>
      <c r="AY3753" s="600" t="s">
        <v>197</v>
      </c>
    </row>
    <row r="3754" spans="2:65" s="599" customFormat="1">
      <c r="B3754" s="598"/>
      <c r="D3754" s="594" t="s">
        <v>205</v>
      </c>
      <c r="E3754" s="600" t="s">
        <v>5</v>
      </c>
      <c r="F3754" s="601" t="s">
        <v>215</v>
      </c>
      <c r="H3754" s="600" t="s">
        <v>5</v>
      </c>
      <c r="L3754" s="598"/>
      <c r="M3754" s="602"/>
      <c r="N3754" s="603"/>
      <c r="O3754" s="603"/>
      <c r="P3754" s="603"/>
      <c r="Q3754" s="603"/>
      <c r="R3754" s="603"/>
      <c r="S3754" s="603"/>
      <c r="T3754" s="604"/>
      <c r="AT3754" s="600" t="s">
        <v>205</v>
      </c>
      <c r="AU3754" s="600" t="s">
        <v>89</v>
      </c>
      <c r="AV3754" s="599" t="s">
        <v>11</v>
      </c>
      <c r="AW3754" s="599" t="s">
        <v>43</v>
      </c>
      <c r="AX3754" s="599" t="s">
        <v>82</v>
      </c>
      <c r="AY3754" s="600" t="s">
        <v>197</v>
      </c>
    </row>
    <row r="3755" spans="2:65" s="606" customFormat="1">
      <c r="B3755" s="605"/>
      <c r="D3755" s="594" t="s">
        <v>205</v>
      </c>
      <c r="E3755" s="607" t="s">
        <v>5</v>
      </c>
      <c r="F3755" s="608" t="s">
        <v>4694</v>
      </c>
      <c r="H3755" s="609">
        <v>12.5</v>
      </c>
      <c r="L3755" s="605"/>
      <c r="M3755" s="610"/>
      <c r="N3755" s="611"/>
      <c r="O3755" s="611"/>
      <c r="P3755" s="611"/>
      <c r="Q3755" s="611"/>
      <c r="R3755" s="611"/>
      <c r="S3755" s="611"/>
      <c r="T3755" s="612"/>
      <c r="AT3755" s="607" t="s">
        <v>205</v>
      </c>
      <c r="AU3755" s="607" t="s">
        <v>89</v>
      </c>
      <c r="AV3755" s="606" t="s">
        <v>89</v>
      </c>
      <c r="AW3755" s="606" t="s">
        <v>43</v>
      </c>
      <c r="AX3755" s="606" t="s">
        <v>82</v>
      </c>
      <c r="AY3755" s="607" t="s">
        <v>197</v>
      </c>
    </row>
    <row r="3756" spans="2:65" s="606" customFormat="1">
      <c r="B3756" s="605"/>
      <c r="D3756" s="594" t="s">
        <v>205</v>
      </c>
      <c r="E3756" s="607" t="s">
        <v>5</v>
      </c>
      <c r="F3756" s="608" t="s">
        <v>4695</v>
      </c>
      <c r="H3756" s="609">
        <v>25.2</v>
      </c>
      <c r="L3756" s="605"/>
      <c r="M3756" s="610"/>
      <c r="N3756" s="611"/>
      <c r="O3756" s="611"/>
      <c r="P3756" s="611"/>
      <c r="Q3756" s="611"/>
      <c r="R3756" s="611"/>
      <c r="S3756" s="611"/>
      <c r="T3756" s="612"/>
      <c r="AT3756" s="607" t="s">
        <v>205</v>
      </c>
      <c r="AU3756" s="607" t="s">
        <v>89</v>
      </c>
      <c r="AV3756" s="606" t="s">
        <v>89</v>
      </c>
      <c r="AW3756" s="606" t="s">
        <v>43</v>
      </c>
      <c r="AX3756" s="606" t="s">
        <v>82</v>
      </c>
      <c r="AY3756" s="607" t="s">
        <v>197</v>
      </c>
    </row>
    <row r="3757" spans="2:65" s="606" customFormat="1">
      <c r="B3757" s="605"/>
      <c r="D3757" s="594" t="s">
        <v>205</v>
      </c>
      <c r="E3757" s="607" t="s">
        <v>5</v>
      </c>
      <c r="F3757" s="608" t="s">
        <v>4031</v>
      </c>
      <c r="H3757" s="609">
        <v>11.1</v>
      </c>
      <c r="L3757" s="605"/>
      <c r="M3757" s="610"/>
      <c r="N3757" s="611"/>
      <c r="O3757" s="611"/>
      <c r="P3757" s="611"/>
      <c r="Q3757" s="611"/>
      <c r="R3757" s="611"/>
      <c r="S3757" s="611"/>
      <c r="T3757" s="612"/>
      <c r="AT3757" s="607" t="s">
        <v>205</v>
      </c>
      <c r="AU3757" s="607" t="s">
        <v>89</v>
      </c>
      <c r="AV3757" s="606" t="s">
        <v>89</v>
      </c>
      <c r="AW3757" s="606" t="s">
        <v>43</v>
      </c>
      <c r="AX3757" s="606" t="s">
        <v>82</v>
      </c>
      <c r="AY3757" s="607" t="s">
        <v>197</v>
      </c>
    </row>
    <row r="3758" spans="2:65" s="606" customFormat="1">
      <c r="B3758" s="605"/>
      <c r="D3758" s="594" t="s">
        <v>205</v>
      </c>
      <c r="E3758" s="607" t="s">
        <v>5</v>
      </c>
      <c r="F3758" s="608" t="s">
        <v>4032</v>
      </c>
      <c r="H3758" s="609">
        <v>14.2</v>
      </c>
      <c r="L3758" s="605"/>
      <c r="M3758" s="610"/>
      <c r="N3758" s="611"/>
      <c r="O3758" s="611"/>
      <c r="P3758" s="611"/>
      <c r="Q3758" s="611"/>
      <c r="R3758" s="611"/>
      <c r="S3758" s="611"/>
      <c r="T3758" s="612"/>
      <c r="AT3758" s="607" t="s">
        <v>205</v>
      </c>
      <c r="AU3758" s="607" t="s">
        <v>89</v>
      </c>
      <c r="AV3758" s="606" t="s">
        <v>89</v>
      </c>
      <c r="AW3758" s="606" t="s">
        <v>43</v>
      </c>
      <c r="AX3758" s="606" t="s">
        <v>82</v>
      </c>
      <c r="AY3758" s="607" t="s">
        <v>197</v>
      </c>
    </row>
    <row r="3759" spans="2:65" s="606" customFormat="1">
      <c r="B3759" s="605"/>
      <c r="D3759" s="594" t="s">
        <v>205</v>
      </c>
      <c r="E3759" s="607" t="s">
        <v>5</v>
      </c>
      <c r="F3759" s="608" t="s">
        <v>4696</v>
      </c>
      <c r="H3759" s="609">
        <v>23.4</v>
      </c>
      <c r="L3759" s="605"/>
      <c r="M3759" s="610"/>
      <c r="N3759" s="611"/>
      <c r="O3759" s="611"/>
      <c r="P3759" s="611"/>
      <c r="Q3759" s="611"/>
      <c r="R3759" s="611"/>
      <c r="S3759" s="611"/>
      <c r="T3759" s="612"/>
      <c r="AT3759" s="607" t="s">
        <v>205</v>
      </c>
      <c r="AU3759" s="607" t="s">
        <v>89</v>
      </c>
      <c r="AV3759" s="606" t="s">
        <v>89</v>
      </c>
      <c r="AW3759" s="606" t="s">
        <v>43</v>
      </c>
      <c r="AX3759" s="606" t="s">
        <v>82</v>
      </c>
      <c r="AY3759" s="607" t="s">
        <v>197</v>
      </c>
    </row>
    <row r="3760" spans="2:65" s="606" customFormat="1">
      <c r="B3760" s="605"/>
      <c r="D3760" s="594" t="s">
        <v>205</v>
      </c>
      <c r="E3760" s="607" t="s">
        <v>5</v>
      </c>
      <c r="F3760" s="608" t="s">
        <v>4697</v>
      </c>
      <c r="H3760" s="609">
        <v>12.68</v>
      </c>
      <c r="L3760" s="605"/>
      <c r="M3760" s="610"/>
      <c r="N3760" s="611"/>
      <c r="O3760" s="611"/>
      <c r="P3760" s="611"/>
      <c r="Q3760" s="611"/>
      <c r="R3760" s="611"/>
      <c r="S3760" s="611"/>
      <c r="T3760" s="612"/>
      <c r="AT3760" s="607" t="s">
        <v>205</v>
      </c>
      <c r="AU3760" s="607" t="s">
        <v>89</v>
      </c>
      <c r="AV3760" s="606" t="s">
        <v>89</v>
      </c>
      <c r="AW3760" s="606" t="s">
        <v>43</v>
      </c>
      <c r="AX3760" s="606" t="s">
        <v>82</v>
      </c>
      <c r="AY3760" s="607" t="s">
        <v>197</v>
      </c>
    </row>
    <row r="3761" spans="2:65" s="606" customFormat="1">
      <c r="B3761" s="605"/>
      <c r="D3761" s="594" t="s">
        <v>205</v>
      </c>
      <c r="E3761" s="607" t="s">
        <v>5</v>
      </c>
      <c r="F3761" s="608" t="s">
        <v>4698</v>
      </c>
      <c r="H3761" s="609">
        <v>17.21</v>
      </c>
      <c r="L3761" s="605"/>
      <c r="M3761" s="610"/>
      <c r="N3761" s="611"/>
      <c r="O3761" s="611"/>
      <c r="P3761" s="611"/>
      <c r="Q3761" s="611"/>
      <c r="R3761" s="611"/>
      <c r="S3761" s="611"/>
      <c r="T3761" s="612"/>
      <c r="AT3761" s="607" t="s">
        <v>205</v>
      </c>
      <c r="AU3761" s="607" t="s">
        <v>89</v>
      </c>
      <c r="AV3761" s="606" t="s">
        <v>89</v>
      </c>
      <c r="AW3761" s="606" t="s">
        <v>43</v>
      </c>
      <c r="AX3761" s="606" t="s">
        <v>82</v>
      </c>
      <c r="AY3761" s="607" t="s">
        <v>197</v>
      </c>
    </row>
    <row r="3762" spans="2:65" s="622" customFormat="1">
      <c r="B3762" s="621"/>
      <c r="D3762" s="594" t="s">
        <v>205</v>
      </c>
      <c r="E3762" s="623" t="s">
        <v>5</v>
      </c>
      <c r="F3762" s="624" t="s">
        <v>222</v>
      </c>
      <c r="H3762" s="625">
        <v>116.29</v>
      </c>
      <c r="L3762" s="621"/>
      <c r="M3762" s="626"/>
      <c r="N3762" s="627"/>
      <c r="O3762" s="627"/>
      <c r="P3762" s="627"/>
      <c r="Q3762" s="627"/>
      <c r="R3762" s="627"/>
      <c r="S3762" s="627"/>
      <c r="T3762" s="628"/>
      <c r="AT3762" s="623" t="s">
        <v>205</v>
      </c>
      <c r="AU3762" s="623" t="s">
        <v>89</v>
      </c>
      <c r="AV3762" s="622" t="s">
        <v>114</v>
      </c>
      <c r="AW3762" s="622" t="s">
        <v>43</v>
      </c>
      <c r="AX3762" s="622" t="s">
        <v>82</v>
      </c>
      <c r="AY3762" s="623" t="s">
        <v>197</v>
      </c>
    </row>
    <row r="3763" spans="2:65" s="614" customFormat="1">
      <c r="B3763" s="613"/>
      <c r="D3763" s="594" t="s">
        <v>205</v>
      </c>
      <c r="E3763" s="615" t="s">
        <v>5</v>
      </c>
      <c r="F3763" s="616" t="s">
        <v>210</v>
      </c>
      <c r="H3763" s="617">
        <v>116.29</v>
      </c>
      <c r="L3763" s="613"/>
      <c r="M3763" s="618"/>
      <c r="N3763" s="619"/>
      <c r="O3763" s="619"/>
      <c r="P3763" s="619"/>
      <c r="Q3763" s="619"/>
      <c r="R3763" s="619"/>
      <c r="S3763" s="619"/>
      <c r="T3763" s="620"/>
      <c r="AT3763" s="615" t="s">
        <v>205</v>
      </c>
      <c r="AU3763" s="615" t="s">
        <v>89</v>
      </c>
      <c r="AV3763" s="614" t="s">
        <v>129</v>
      </c>
      <c r="AW3763" s="614" t="s">
        <v>43</v>
      </c>
      <c r="AX3763" s="614" t="s">
        <v>11</v>
      </c>
      <c r="AY3763" s="615" t="s">
        <v>197</v>
      </c>
    </row>
    <row r="3764" spans="2:65" s="492" customFormat="1" ht="16.5" customHeight="1">
      <c r="B3764" s="493"/>
      <c r="C3764" s="572" t="s">
        <v>4699</v>
      </c>
      <c r="D3764" s="572" t="s">
        <v>199</v>
      </c>
      <c r="E3764" s="573" t="s">
        <v>4700</v>
      </c>
      <c r="F3764" s="574" t="s">
        <v>4701</v>
      </c>
      <c r="G3764" s="575" t="s">
        <v>290</v>
      </c>
      <c r="H3764" s="576">
        <v>130.38999999999999</v>
      </c>
      <c r="I3764" s="7"/>
      <c r="J3764" s="577">
        <f>ROUND(I3764*H3764,0)</f>
        <v>0</v>
      </c>
      <c r="K3764" s="574" t="s">
        <v>203</v>
      </c>
      <c r="L3764" s="493"/>
      <c r="M3764" s="578" t="s">
        <v>5</v>
      </c>
      <c r="N3764" s="579" t="s">
        <v>53</v>
      </c>
      <c r="O3764" s="494"/>
      <c r="P3764" s="580">
        <f>O3764*H3764</f>
        <v>0</v>
      </c>
      <c r="Q3764" s="580">
        <v>4.0000000000000003E-5</v>
      </c>
      <c r="R3764" s="580">
        <f>Q3764*H3764</f>
        <v>5.2155999999999999E-3</v>
      </c>
      <c r="S3764" s="580">
        <v>0</v>
      </c>
      <c r="T3764" s="581">
        <f>S3764*H3764</f>
        <v>0</v>
      </c>
      <c r="AR3764" s="482" t="s">
        <v>374</v>
      </c>
      <c r="AT3764" s="482" t="s">
        <v>199</v>
      </c>
      <c r="AU3764" s="482" t="s">
        <v>89</v>
      </c>
      <c r="AY3764" s="482" t="s">
        <v>197</v>
      </c>
      <c r="BE3764" s="582">
        <f>IF(N3764="základní",J3764,0)</f>
        <v>0</v>
      </c>
      <c r="BF3764" s="582">
        <f>IF(N3764="snížená",J3764,0)</f>
        <v>0</v>
      </c>
      <c r="BG3764" s="582">
        <f>IF(N3764="zákl. přenesená",J3764,0)</f>
        <v>0</v>
      </c>
      <c r="BH3764" s="582">
        <f>IF(N3764="sníž. přenesená",J3764,0)</f>
        <v>0</v>
      </c>
      <c r="BI3764" s="582">
        <f>IF(N3764="nulová",J3764,0)</f>
        <v>0</v>
      </c>
      <c r="BJ3764" s="482" t="s">
        <v>11</v>
      </c>
      <c r="BK3764" s="582">
        <f>ROUND(I3764*H3764,0)</f>
        <v>0</v>
      </c>
      <c r="BL3764" s="482" t="s">
        <v>374</v>
      </c>
      <c r="BM3764" s="482" t="s">
        <v>4702</v>
      </c>
    </row>
    <row r="3765" spans="2:65" s="492" customFormat="1" ht="25.5" customHeight="1">
      <c r="B3765" s="493"/>
      <c r="C3765" s="572" t="s">
        <v>4703</v>
      </c>
      <c r="D3765" s="572" t="s">
        <v>199</v>
      </c>
      <c r="E3765" s="573" t="s">
        <v>4704</v>
      </c>
      <c r="F3765" s="574" t="s">
        <v>4705</v>
      </c>
      <c r="G3765" s="575" t="s">
        <v>290</v>
      </c>
      <c r="H3765" s="576">
        <v>130.38999999999999</v>
      </c>
      <c r="I3765" s="7"/>
      <c r="J3765" s="577">
        <f>ROUND(I3765*H3765,0)</f>
        <v>0</v>
      </c>
      <c r="K3765" s="574" t="s">
        <v>203</v>
      </c>
      <c r="L3765" s="493"/>
      <c r="M3765" s="578" t="s">
        <v>5</v>
      </c>
      <c r="N3765" s="579" t="s">
        <v>53</v>
      </c>
      <c r="O3765" s="494"/>
      <c r="P3765" s="580">
        <f>O3765*H3765</f>
        <v>0</v>
      </c>
      <c r="Q3765" s="580">
        <v>1.175E-2</v>
      </c>
      <c r="R3765" s="580">
        <f>Q3765*H3765</f>
        <v>1.5320824999999998</v>
      </c>
      <c r="S3765" s="580">
        <v>0</v>
      </c>
      <c r="T3765" s="581">
        <f>S3765*H3765</f>
        <v>0</v>
      </c>
      <c r="AR3765" s="482" t="s">
        <v>374</v>
      </c>
      <c r="AT3765" s="482" t="s">
        <v>199</v>
      </c>
      <c r="AU3765" s="482" t="s">
        <v>89</v>
      </c>
      <c r="AY3765" s="482" t="s">
        <v>197</v>
      </c>
      <c r="BE3765" s="582">
        <f>IF(N3765="základní",J3765,0)</f>
        <v>0</v>
      </c>
      <c r="BF3765" s="582">
        <f>IF(N3765="snížená",J3765,0)</f>
        <v>0</v>
      </c>
      <c r="BG3765" s="582">
        <f>IF(N3765="zákl. přenesená",J3765,0)</f>
        <v>0</v>
      </c>
      <c r="BH3765" s="582">
        <f>IF(N3765="sníž. přenesená",J3765,0)</f>
        <v>0</v>
      </c>
      <c r="BI3765" s="582">
        <f>IF(N3765="nulová",J3765,0)</f>
        <v>0</v>
      </c>
      <c r="BJ3765" s="482" t="s">
        <v>11</v>
      </c>
      <c r="BK3765" s="582">
        <f>ROUND(I3765*H3765,0)</f>
        <v>0</v>
      </c>
      <c r="BL3765" s="482" t="s">
        <v>374</v>
      </c>
      <c r="BM3765" s="482" t="s">
        <v>4706</v>
      </c>
    </row>
    <row r="3766" spans="2:65" s="492" customFormat="1" ht="16.5" customHeight="1">
      <c r="B3766" s="493"/>
      <c r="C3766" s="572" t="s">
        <v>4707</v>
      </c>
      <c r="D3766" s="572" t="s">
        <v>199</v>
      </c>
      <c r="E3766" s="573" t="s">
        <v>4708</v>
      </c>
      <c r="F3766" s="574" t="s">
        <v>4709</v>
      </c>
      <c r="G3766" s="575" t="s">
        <v>290</v>
      </c>
      <c r="H3766" s="576">
        <v>130.38999999999999</v>
      </c>
      <c r="I3766" s="7"/>
      <c r="J3766" s="577">
        <f>ROUND(I3766*H3766,0)</f>
        <v>0</v>
      </c>
      <c r="K3766" s="574" t="s">
        <v>203</v>
      </c>
      <c r="L3766" s="493"/>
      <c r="M3766" s="578" t="s">
        <v>5</v>
      </c>
      <c r="N3766" s="579" t="s">
        <v>53</v>
      </c>
      <c r="O3766" s="494"/>
      <c r="P3766" s="580">
        <f>O3766*H3766</f>
        <v>0</v>
      </c>
      <c r="Q3766" s="580">
        <v>5.4000000000000001E-4</v>
      </c>
      <c r="R3766" s="580">
        <f>Q3766*H3766</f>
        <v>7.041059999999999E-2</v>
      </c>
      <c r="S3766" s="580">
        <v>0</v>
      </c>
      <c r="T3766" s="581">
        <f>S3766*H3766</f>
        <v>0</v>
      </c>
      <c r="AR3766" s="482" t="s">
        <v>374</v>
      </c>
      <c r="AT3766" s="482" t="s">
        <v>199</v>
      </c>
      <c r="AU3766" s="482" t="s">
        <v>89</v>
      </c>
      <c r="AY3766" s="482" t="s">
        <v>197</v>
      </c>
      <c r="BE3766" s="582">
        <f>IF(N3766="základní",J3766,0)</f>
        <v>0</v>
      </c>
      <c r="BF3766" s="582">
        <f>IF(N3766="snížená",J3766,0)</f>
        <v>0</v>
      </c>
      <c r="BG3766" s="582">
        <f>IF(N3766="zákl. přenesená",J3766,0)</f>
        <v>0</v>
      </c>
      <c r="BH3766" s="582">
        <f>IF(N3766="sníž. přenesená",J3766,0)</f>
        <v>0</v>
      </c>
      <c r="BI3766" s="582">
        <f>IF(N3766="nulová",J3766,0)</f>
        <v>0</v>
      </c>
      <c r="BJ3766" s="482" t="s">
        <v>11</v>
      </c>
      <c r="BK3766" s="582">
        <f>ROUND(I3766*H3766,0)</f>
        <v>0</v>
      </c>
      <c r="BL3766" s="482" t="s">
        <v>374</v>
      </c>
      <c r="BM3766" s="482" t="s">
        <v>4710</v>
      </c>
    </row>
    <row r="3767" spans="2:65" s="492" customFormat="1" ht="16.5" customHeight="1">
      <c r="B3767" s="493"/>
      <c r="C3767" s="572" t="s">
        <v>4711</v>
      </c>
      <c r="D3767" s="572" t="s">
        <v>199</v>
      </c>
      <c r="E3767" s="573" t="s">
        <v>4712</v>
      </c>
      <c r="F3767" s="574" t="s">
        <v>4713</v>
      </c>
      <c r="G3767" s="575" t="s">
        <v>290</v>
      </c>
      <c r="H3767" s="576">
        <v>130.38999999999999</v>
      </c>
      <c r="I3767" s="7"/>
      <c r="J3767" s="577">
        <f>ROUND(I3767*H3767,0)</f>
        <v>0</v>
      </c>
      <c r="K3767" s="574" t="s">
        <v>5</v>
      </c>
      <c r="L3767" s="493"/>
      <c r="M3767" s="578" t="s">
        <v>5</v>
      </c>
      <c r="N3767" s="579" t="s">
        <v>53</v>
      </c>
      <c r="O3767" s="494"/>
      <c r="P3767" s="580">
        <f>O3767*H3767</f>
        <v>0</v>
      </c>
      <c r="Q3767" s="580">
        <v>8.0000000000000002E-3</v>
      </c>
      <c r="R3767" s="580">
        <f>Q3767*H3767</f>
        <v>1.0431199999999998</v>
      </c>
      <c r="S3767" s="580">
        <v>0</v>
      </c>
      <c r="T3767" s="581">
        <f>S3767*H3767</f>
        <v>0</v>
      </c>
      <c r="AR3767" s="482" t="s">
        <v>374</v>
      </c>
      <c r="AT3767" s="482" t="s">
        <v>199</v>
      </c>
      <c r="AU3767" s="482" t="s">
        <v>89</v>
      </c>
      <c r="AY3767" s="482" t="s">
        <v>197</v>
      </c>
      <c r="BE3767" s="582">
        <f>IF(N3767="základní",J3767,0)</f>
        <v>0</v>
      </c>
      <c r="BF3767" s="582">
        <f>IF(N3767="snížená",J3767,0)</f>
        <v>0</v>
      </c>
      <c r="BG3767" s="582">
        <f>IF(N3767="zákl. přenesená",J3767,0)</f>
        <v>0</v>
      </c>
      <c r="BH3767" s="582">
        <f>IF(N3767="sníž. přenesená",J3767,0)</f>
        <v>0</v>
      </c>
      <c r="BI3767" s="582">
        <f>IF(N3767="nulová",J3767,0)</f>
        <v>0</v>
      </c>
      <c r="BJ3767" s="482" t="s">
        <v>11</v>
      </c>
      <c r="BK3767" s="582">
        <f>ROUND(I3767*H3767,0)</f>
        <v>0</v>
      </c>
      <c r="BL3767" s="482" t="s">
        <v>374</v>
      </c>
      <c r="BM3767" s="482" t="s">
        <v>4714</v>
      </c>
    </row>
    <row r="3768" spans="2:65" s="492" customFormat="1" ht="25.5" customHeight="1">
      <c r="B3768" s="493"/>
      <c r="C3768" s="572" t="s">
        <v>4715</v>
      </c>
      <c r="D3768" s="572" t="s">
        <v>199</v>
      </c>
      <c r="E3768" s="573" t="s">
        <v>4716</v>
      </c>
      <c r="F3768" s="574" t="s">
        <v>4717</v>
      </c>
      <c r="G3768" s="575" t="s">
        <v>876</v>
      </c>
      <c r="H3768" s="576">
        <v>116.29</v>
      </c>
      <c r="I3768" s="7"/>
      <c r="J3768" s="577">
        <f>ROUND(I3768*H3768,0)</f>
        <v>0</v>
      </c>
      <c r="K3768" s="574" t="s">
        <v>203</v>
      </c>
      <c r="L3768" s="493"/>
      <c r="M3768" s="578" t="s">
        <v>5</v>
      </c>
      <c r="N3768" s="579" t="s">
        <v>53</v>
      </c>
      <c r="O3768" s="494"/>
      <c r="P3768" s="580">
        <f>O3768*H3768</f>
        <v>0</v>
      </c>
      <c r="Q3768" s="580">
        <v>3.46E-3</v>
      </c>
      <c r="R3768" s="580">
        <f>Q3768*H3768</f>
        <v>0.40236340000000004</v>
      </c>
      <c r="S3768" s="580">
        <v>0</v>
      </c>
      <c r="T3768" s="581">
        <f>S3768*H3768</f>
        <v>0</v>
      </c>
      <c r="AR3768" s="482" t="s">
        <v>374</v>
      </c>
      <c r="AT3768" s="482" t="s">
        <v>199</v>
      </c>
      <c r="AU3768" s="482" t="s">
        <v>89</v>
      </c>
      <c r="AY3768" s="482" t="s">
        <v>197</v>
      </c>
      <c r="BE3768" s="582">
        <f>IF(N3768="základní",J3768,0)</f>
        <v>0</v>
      </c>
      <c r="BF3768" s="582">
        <f>IF(N3768="snížená",J3768,0)</f>
        <v>0</v>
      </c>
      <c r="BG3768" s="582">
        <f>IF(N3768="zákl. přenesená",J3768,0)</f>
        <v>0</v>
      </c>
      <c r="BH3768" s="582">
        <f>IF(N3768="sníž. přenesená",J3768,0)</f>
        <v>0</v>
      </c>
      <c r="BI3768" s="582">
        <f>IF(N3768="nulová",J3768,0)</f>
        <v>0</v>
      </c>
      <c r="BJ3768" s="482" t="s">
        <v>11</v>
      </c>
      <c r="BK3768" s="582">
        <f>ROUND(I3768*H3768,0)</f>
        <v>0</v>
      </c>
      <c r="BL3768" s="482" t="s">
        <v>374</v>
      </c>
      <c r="BM3768" s="482" t="s">
        <v>4718</v>
      </c>
    </row>
    <row r="3769" spans="2:65" s="599" customFormat="1">
      <c r="B3769" s="598"/>
      <c r="D3769" s="594" t="s">
        <v>205</v>
      </c>
      <c r="E3769" s="600" t="s">
        <v>5</v>
      </c>
      <c r="F3769" s="601" t="s">
        <v>4693</v>
      </c>
      <c r="H3769" s="600" t="s">
        <v>5</v>
      </c>
      <c r="L3769" s="598"/>
      <c r="M3769" s="602"/>
      <c r="N3769" s="603"/>
      <c r="O3769" s="603"/>
      <c r="P3769" s="603"/>
      <c r="Q3769" s="603"/>
      <c r="R3769" s="603"/>
      <c r="S3769" s="603"/>
      <c r="T3769" s="604"/>
      <c r="AT3769" s="600" t="s">
        <v>205</v>
      </c>
      <c r="AU3769" s="600" t="s">
        <v>89</v>
      </c>
      <c r="AV3769" s="599" t="s">
        <v>11</v>
      </c>
      <c r="AW3769" s="599" t="s">
        <v>43</v>
      </c>
      <c r="AX3769" s="599" t="s">
        <v>82</v>
      </c>
      <c r="AY3769" s="600" t="s">
        <v>197</v>
      </c>
    </row>
    <row r="3770" spans="2:65" s="599" customFormat="1">
      <c r="B3770" s="598"/>
      <c r="D3770" s="594" t="s">
        <v>205</v>
      </c>
      <c r="E3770" s="600" t="s">
        <v>5</v>
      </c>
      <c r="F3770" s="601" t="s">
        <v>215</v>
      </c>
      <c r="H3770" s="600" t="s">
        <v>5</v>
      </c>
      <c r="L3770" s="598"/>
      <c r="M3770" s="602"/>
      <c r="N3770" s="603"/>
      <c r="O3770" s="603"/>
      <c r="P3770" s="603"/>
      <c r="Q3770" s="603"/>
      <c r="R3770" s="603"/>
      <c r="S3770" s="603"/>
      <c r="T3770" s="604"/>
      <c r="AT3770" s="600" t="s">
        <v>205</v>
      </c>
      <c r="AU3770" s="600" t="s">
        <v>89</v>
      </c>
      <c r="AV3770" s="599" t="s">
        <v>11</v>
      </c>
      <c r="AW3770" s="599" t="s">
        <v>43</v>
      </c>
      <c r="AX3770" s="599" t="s">
        <v>82</v>
      </c>
      <c r="AY3770" s="600" t="s">
        <v>197</v>
      </c>
    </row>
    <row r="3771" spans="2:65" s="606" customFormat="1">
      <c r="B3771" s="605"/>
      <c r="D3771" s="594" t="s">
        <v>205</v>
      </c>
      <c r="E3771" s="607" t="s">
        <v>5</v>
      </c>
      <c r="F3771" s="608" t="s">
        <v>4694</v>
      </c>
      <c r="H3771" s="609">
        <v>12.5</v>
      </c>
      <c r="L3771" s="605"/>
      <c r="M3771" s="610"/>
      <c r="N3771" s="611"/>
      <c r="O3771" s="611"/>
      <c r="P3771" s="611"/>
      <c r="Q3771" s="611"/>
      <c r="R3771" s="611"/>
      <c r="S3771" s="611"/>
      <c r="T3771" s="612"/>
      <c r="AT3771" s="607" t="s">
        <v>205</v>
      </c>
      <c r="AU3771" s="607" t="s">
        <v>89</v>
      </c>
      <c r="AV3771" s="606" t="s">
        <v>89</v>
      </c>
      <c r="AW3771" s="606" t="s">
        <v>43</v>
      </c>
      <c r="AX3771" s="606" t="s">
        <v>82</v>
      </c>
      <c r="AY3771" s="607" t="s">
        <v>197</v>
      </c>
    </row>
    <row r="3772" spans="2:65" s="606" customFormat="1">
      <c r="B3772" s="605"/>
      <c r="D3772" s="594" t="s">
        <v>205</v>
      </c>
      <c r="E3772" s="607" t="s">
        <v>5</v>
      </c>
      <c r="F3772" s="608" t="s">
        <v>4695</v>
      </c>
      <c r="H3772" s="609">
        <v>25.2</v>
      </c>
      <c r="L3772" s="605"/>
      <c r="M3772" s="610"/>
      <c r="N3772" s="611"/>
      <c r="O3772" s="611"/>
      <c r="P3772" s="611"/>
      <c r="Q3772" s="611"/>
      <c r="R3772" s="611"/>
      <c r="S3772" s="611"/>
      <c r="T3772" s="612"/>
      <c r="AT3772" s="607" t="s">
        <v>205</v>
      </c>
      <c r="AU3772" s="607" t="s">
        <v>89</v>
      </c>
      <c r="AV3772" s="606" t="s">
        <v>89</v>
      </c>
      <c r="AW3772" s="606" t="s">
        <v>43</v>
      </c>
      <c r="AX3772" s="606" t="s">
        <v>82</v>
      </c>
      <c r="AY3772" s="607" t="s">
        <v>197</v>
      </c>
    </row>
    <row r="3773" spans="2:65" s="606" customFormat="1">
      <c r="B3773" s="605"/>
      <c r="D3773" s="594" t="s">
        <v>205</v>
      </c>
      <c r="E3773" s="607" t="s">
        <v>5</v>
      </c>
      <c r="F3773" s="608" t="s">
        <v>4031</v>
      </c>
      <c r="H3773" s="609">
        <v>11.1</v>
      </c>
      <c r="L3773" s="605"/>
      <c r="M3773" s="610"/>
      <c r="N3773" s="611"/>
      <c r="O3773" s="611"/>
      <c r="P3773" s="611"/>
      <c r="Q3773" s="611"/>
      <c r="R3773" s="611"/>
      <c r="S3773" s="611"/>
      <c r="T3773" s="612"/>
      <c r="AT3773" s="607" t="s">
        <v>205</v>
      </c>
      <c r="AU3773" s="607" t="s">
        <v>89</v>
      </c>
      <c r="AV3773" s="606" t="s">
        <v>89</v>
      </c>
      <c r="AW3773" s="606" t="s">
        <v>43</v>
      </c>
      <c r="AX3773" s="606" t="s">
        <v>82</v>
      </c>
      <c r="AY3773" s="607" t="s">
        <v>197</v>
      </c>
    </row>
    <row r="3774" spans="2:65" s="606" customFormat="1">
      <c r="B3774" s="605"/>
      <c r="D3774" s="594" t="s">
        <v>205</v>
      </c>
      <c r="E3774" s="607" t="s">
        <v>5</v>
      </c>
      <c r="F3774" s="608" t="s">
        <v>4032</v>
      </c>
      <c r="H3774" s="609">
        <v>14.2</v>
      </c>
      <c r="L3774" s="605"/>
      <c r="M3774" s="610"/>
      <c r="N3774" s="611"/>
      <c r="O3774" s="611"/>
      <c r="P3774" s="611"/>
      <c r="Q3774" s="611"/>
      <c r="R3774" s="611"/>
      <c r="S3774" s="611"/>
      <c r="T3774" s="612"/>
      <c r="AT3774" s="607" t="s">
        <v>205</v>
      </c>
      <c r="AU3774" s="607" t="s">
        <v>89</v>
      </c>
      <c r="AV3774" s="606" t="s">
        <v>89</v>
      </c>
      <c r="AW3774" s="606" t="s">
        <v>43</v>
      </c>
      <c r="AX3774" s="606" t="s">
        <v>82</v>
      </c>
      <c r="AY3774" s="607" t="s">
        <v>197</v>
      </c>
    </row>
    <row r="3775" spans="2:65" s="606" customFormat="1">
      <c r="B3775" s="605"/>
      <c r="D3775" s="594" t="s">
        <v>205</v>
      </c>
      <c r="E3775" s="607" t="s">
        <v>5</v>
      </c>
      <c r="F3775" s="608" t="s">
        <v>4696</v>
      </c>
      <c r="H3775" s="609">
        <v>23.4</v>
      </c>
      <c r="L3775" s="605"/>
      <c r="M3775" s="610"/>
      <c r="N3775" s="611"/>
      <c r="O3775" s="611"/>
      <c r="P3775" s="611"/>
      <c r="Q3775" s="611"/>
      <c r="R3775" s="611"/>
      <c r="S3775" s="611"/>
      <c r="T3775" s="612"/>
      <c r="AT3775" s="607" t="s">
        <v>205</v>
      </c>
      <c r="AU3775" s="607" t="s">
        <v>89</v>
      </c>
      <c r="AV3775" s="606" t="s">
        <v>89</v>
      </c>
      <c r="AW3775" s="606" t="s">
        <v>43</v>
      </c>
      <c r="AX3775" s="606" t="s">
        <v>82</v>
      </c>
      <c r="AY3775" s="607" t="s">
        <v>197</v>
      </c>
    </row>
    <row r="3776" spans="2:65" s="606" customFormat="1">
      <c r="B3776" s="605"/>
      <c r="D3776" s="594" t="s">
        <v>205</v>
      </c>
      <c r="E3776" s="607" t="s">
        <v>5</v>
      </c>
      <c r="F3776" s="608" t="s">
        <v>4697</v>
      </c>
      <c r="H3776" s="609">
        <v>12.68</v>
      </c>
      <c r="L3776" s="605"/>
      <c r="M3776" s="610"/>
      <c r="N3776" s="611"/>
      <c r="O3776" s="611"/>
      <c r="P3776" s="611"/>
      <c r="Q3776" s="611"/>
      <c r="R3776" s="611"/>
      <c r="S3776" s="611"/>
      <c r="T3776" s="612"/>
      <c r="AT3776" s="607" t="s">
        <v>205</v>
      </c>
      <c r="AU3776" s="607" t="s">
        <v>89</v>
      </c>
      <c r="AV3776" s="606" t="s">
        <v>89</v>
      </c>
      <c r="AW3776" s="606" t="s">
        <v>43</v>
      </c>
      <c r="AX3776" s="606" t="s">
        <v>82</v>
      </c>
      <c r="AY3776" s="607" t="s">
        <v>197</v>
      </c>
    </row>
    <row r="3777" spans="2:65" s="606" customFormat="1">
      <c r="B3777" s="605"/>
      <c r="D3777" s="594" t="s">
        <v>205</v>
      </c>
      <c r="E3777" s="607" t="s">
        <v>5</v>
      </c>
      <c r="F3777" s="608" t="s">
        <v>4698</v>
      </c>
      <c r="H3777" s="609">
        <v>17.21</v>
      </c>
      <c r="L3777" s="605"/>
      <c r="M3777" s="610"/>
      <c r="N3777" s="611"/>
      <c r="O3777" s="611"/>
      <c r="P3777" s="611"/>
      <c r="Q3777" s="611"/>
      <c r="R3777" s="611"/>
      <c r="S3777" s="611"/>
      <c r="T3777" s="612"/>
      <c r="AT3777" s="607" t="s">
        <v>205</v>
      </c>
      <c r="AU3777" s="607" t="s">
        <v>89</v>
      </c>
      <c r="AV3777" s="606" t="s">
        <v>89</v>
      </c>
      <c r="AW3777" s="606" t="s">
        <v>43</v>
      </c>
      <c r="AX3777" s="606" t="s">
        <v>82</v>
      </c>
      <c r="AY3777" s="607" t="s">
        <v>197</v>
      </c>
    </row>
    <row r="3778" spans="2:65" s="622" customFormat="1">
      <c r="B3778" s="621"/>
      <c r="D3778" s="594" t="s">
        <v>205</v>
      </c>
      <c r="E3778" s="623" t="s">
        <v>5</v>
      </c>
      <c r="F3778" s="624" t="s">
        <v>222</v>
      </c>
      <c r="H3778" s="625">
        <v>116.29</v>
      </c>
      <c r="L3778" s="621"/>
      <c r="M3778" s="626"/>
      <c r="N3778" s="627"/>
      <c r="O3778" s="627"/>
      <c r="P3778" s="627"/>
      <c r="Q3778" s="627"/>
      <c r="R3778" s="627"/>
      <c r="S3778" s="627"/>
      <c r="T3778" s="628"/>
      <c r="AT3778" s="623" t="s">
        <v>205</v>
      </c>
      <c r="AU3778" s="623" t="s">
        <v>89</v>
      </c>
      <c r="AV3778" s="622" t="s">
        <v>114</v>
      </c>
      <c r="AW3778" s="622" t="s">
        <v>43</v>
      </c>
      <c r="AX3778" s="622" t="s">
        <v>82</v>
      </c>
      <c r="AY3778" s="623" t="s">
        <v>197</v>
      </c>
    </row>
    <row r="3779" spans="2:65" s="614" customFormat="1">
      <c r="B3779" s="613"/>
      <c r="D3779" s="594" t="s">
        <v>205</v>
      </c>
      <c r="E3779" s="615" t="s">
        <v>5</v>
      </c>
      <c r="F3779" s="616" t="s">
        <v>210</v>
      </c>
      <c r="H3779" s="617">
        <v>116.29</v>
      </c>
      <c r="L3779" s="613"/>
      <c r="M3779" s="618"/>
      <c r="N3779" s="619"/>
      <c r="O3779" s="619"/>
      <c r="P3779" s="619"/>
      <c r="Q3779" s="619"/>
      <c r="R3779" s="619"/>
      <c r="S3779" s="619"/>
      <c r="T3779" s="620"/>
      <c r="AT3779" s="615" t="s">
        <v>205</v>
      </c>
      <c r="AU3779" s="615" t="s">
        <v>89</v>
      </c>
      <c r="AV3779" s="614" t="s">
        <v>129</v>
      </c>
      <c r="AW3779" s="614" t="s">
        <v>43</v>
      </c>
      <c r="AX3779" s="614" t="s">
        <v>11</v>
      </c>
      <c r="AY3779" s="615" t="s">
        <v>197</v>
      </c>
    </row>
    <row r="3780" spans="2:65" s="492" customFormat="1" ht="38.25" customHeight="1">
      <c r="B3780" s="493"/>
      <c r="C3780" s="572" t="s">
        <v>4719</v>
      </c>
      <c r="D3780" s="572" t="s">
        <v>199</v>
      </c>
      <c r="E3780" s="573" t="s">
        <v>4720</v>
      </c>
      <c r="F3780" s="574" t="s">
        <v>4721</v>
      </c>
      <c r="G3780" s="575" t="s">
        <v>271</v>
      </c>
      <c r="H3780" s="576">
        <v>3.056</v>
      </c>
      <c r="I3780" s="7"/>
      <c r="J3780" s="577">
        <f>ROUND(I3780*H3780,0)</f>
        <v>0</v>
      </c>
      <c r="K3780" s="574" t="s">
        <v>203</v>
      </c>
      <c r="L3780" s="493"/>
      <c r="M3780" s="578" t="s">
        <v>5</v>
      </c>
      <c r="N3780" s="579" t="s">
        <v>53</v>
      </c>
      <c r="O3780" s="494"/>
      <c r="P3780" s="580">
        <f>O3780*H3780</f>
        <v>0</v>
      </c>
      <c r="Q3780" s="580">
        <v>0</v>
      </c>
      <c r="R3780" s="580">
        <f>Q3780*H3780</f>
        <v>0</v>
      </c>
      <c r="S3780" s="580">
        <v>0</v>
      </c>
      <c r="T3780" s="581">
        <f>S3780*H3780</f>
        <v>0</v>
      </c>
      <c r="AR3780" s="482" t="s">
        <v>374</v>
      </c>
      <c r="AT3780" s="482" t="s">
        <v>199</v>
      </c>
      <c r="AU3780" s="482" t="s">
        <v>89</v>
      </c>
      <c r="AY3780" s="482" t="s">
        <v>197</v>
      </c>
      <c r="BE3780" s="582">
        <f>IF(N3780="základní",J3780,0)</f>
        <v>0</v>
      </c>
      <c r="BF3780" s="582">
        <f>IF(N3780="snížená",J3780,0)</f>
        <v>0</v>
      </c>
      <c r="BG3780" s="582">
        <f>IF(N3780="zákl. přenesená",J3780,0)</f>
        <v>0</v>
      </c>
      <c r="BH3780" s="582">
        <f>IF(N3780="sníž. přenesená",J3780,0)</f>
        <v>0</v>
      </c>
      <c r="BI3780" s="582">
        <f>IF(N3780="nulová",J3780,0)</f>
        <v>0</v>
      </c>
      <c r="BJ3780" s="482" t="s">
        <v>11</v>
      </c>
      <c r="BK3780" s="582">
        <f>ROUND(I3780*H3780,0)</f>
        <v>0</v>
      </c>
      <c r="BL3780" s="482" t="s">
        <v>374</v>
      </c>
      <c r="BM3780" s="482" t="s">
        <v>4722</v>
      </c>
    </row>
    <row r="3781" spans="2:65" s="560" customFormat="1" ht="29.85" customHeight="1">
      <c r="B3781" s="559"/>
      <c r="D3781" s="561" t="s">
        <v>81</v>
      </c>
      <c r="E3781" s="570" t="s">
        <v>1891</v>
      </c>
      <c r="F3781" s="570" t="s">
        <v>1892</v>
      </c>
      <c r="J3781" s="571">
        <f>BK3781</f>
        <v>0</v>
      </c>
      <c r="L3781" s="559"/>
      <c r="M3781" s="564"/>
      <c r="N3781" s="565"/>
      <c r="O3781" s="565"/>
      <c r="P3781" s="566">
        <f>SUM(P3782:P4030)</f>
        <v>0</v>
      </c>
      <c r="Q3781" s="565"/>
      <c r="R3781" s="566">
        <f>SUM(R3782:R4030)</f>
        <v>31.991284499999995</v>
      </c>
      <c r="S3781" s="565"/>
      <c r="T3781" s="567">
        <f>SUM(T3782:T4030)</f>
        <v>0</v>
      </c>
      <c r="AR3781" s="561" t="s">
        <v>89</v>
      </c>
      <c r="AT3781" s="568" t="s">
        <v>81</v>
      </c>
      <c r="AU3781" s="568" t="s">
        <v>11</v>
      </c>
      <c r="AY3781" s="561" t="s">
        <v>197</v>
      </c>
      <c r="BK3781" s="569">
        <f>SUM(BK3782:BK4030)</f>
        <v>0</v>
      </c>
    </row>
    <row r="3782" spans="2:65" s="492" customFormat="1" ht="25.5" customHeight="1">
      <c r="B3782" s="493"/>
      <c r="C3782" s="572" t="s">
        <v>4723</v>
      </c>
      <c r="D3782" s="572" t="s">
        <v>199</v>
      </c>
      <c r="E3782" s="573" t="s">
        <v>4724</v>
      </c>
      <c r="F3782" s="574" t="s">
        <v>4725</v>
      </c>
      <c r="G3782" s="575" t="s">
        <v>290</v>
      </c>
      <c r="H3782" s="576">
        <v>1840.6089999999999</v>
      </c>
      <c r="I3782" s="7"/>
      <c r="J3782" s="577">
        <f>ROUND(I3782*H3782,0)</f>
        <v>0</v>
      </c>
      <c r="K3782" s="574" t="s">
        <v>203</v>
      </c>
      <c r="L3782" s="493"/>
      <c r="M3782" s="578" t="s">
        <v>5</v>
      </c>
      <c r="N3782" s="579" t="s">
        <v>53</v>
      </c>
      <c r="O3782" s="494"/>
      <c r="P3782" s="580">
        <f>O3782*H3782</f>
        <v>0</v>
      </c>
      <c r="Q3782" s="580">
        <v>3.0000000000000001E-3</v>
      </c>
      <c r="R3782" s="580">
        <f>Q3782*H3782</f>
        <v>5.521827</v>
      </c>
      <c r="S3782" s="580">
        <v>0</v>
      </c>
      <c r="T3782" s="581">
        <f>S3782*H3782</f>
        <v>0</v>
      </c>
      <c r="AR3782" s="482" t="s">
        <v>374</v>
      </c>
      <c r="AT3782" s="482" t="s">
        <v>199</v>
      </c>
      <c r="AU3782" s="482" t="s">
        <v>89</v>
      </c>
      <c r="AY3782" s="482" t="s">
        <v>197</v>
      </c>
      <c r="BE3782" s="582">
        <f>IF(N3782="základní",J3782,0)</f>
        <v>0</v>
      </c>
      <c r="BF3782" s="582">
        <f>IF(N3782="snížená",J3782,0)</f>
        <v>0</v>
      </c>
      <c r="BG3782" s="582">
        <f>IF(N3782="zákl. přenesená",J3782,0)</f>
        <v>0</v>
      </c>
      <c r="BH3782" s="582">
        <f>IF(N3782="sníž. přenesená",J3782,0)</f>
        <v>0</v>
      </c>
      <c r="BI3782" s="582">
        <f>IF(N3782="nulová",J3782,0)</f>
        <v>0</v>
      </c>
      <c r="BJ3782" s="482" t="s">
        <v>11</v>
      </c>
      <c r="BK3782" s="582">
        <f>ROUND(I3782*H3782,0)</f>
        <v>0</v>
      </c>
      <c r="BL3782" s="482" t="s">
        <v>374</v>
      </c>
      <c r="BM3782" s="482" t="s">
        <v>4726</v>
      </c>
    </row>
    <row r="3783" spans="2:65" s="599" customFormat="1">
      <c r="B3783" s="598"/>
      <c r="D3783" s="594" t="s">
        <v>205</v>
      </c>
      <c r="E3783" s="600" t="s">
        <v>5</v>
      </c>
      <c r="F3783" s="601" t="s">
        <v>215</v>
      </c>
      <c r="H3783" s="600" t="s">
        <v>5</v>
      </c>
      <c r="L3783" s="598"/>
      <c r="M3783" s="602"/>
      <c r="N3783" s="603"/>
      <c r="O3783" s="603"/>
      <c r="P3783" s="603"/>
      <c r="Q3783" s="603"/>
      <c r="R3783" s="603"/>
      <c r="S3783" s="603"/>
      <c r="T3783" s="604"/>
      <c r="AT3783" s="600" t="s">
        <v>205</v>
      </c>
      <c r="AU3783" s="600" t="s">
        <v>89</v>
      </c>
      <c r="AV3783" s="599" t="s">
        <v>11</v>
      </c>
      <c r="AW3783" s="599" t="s">
        <v>43</v>
      </c>
      <c r="AX3783" s="599" t="s">
        <v>82</v>
      </c>
      <c r="AY3783" s="600" t="s">
        <v>197</v>
      </c>
    </row>
    <row r="3784" spans="2:65" s="606" customFormat="1">
      <c r="B3784" s="605"/>
      <c r="D3784" s="594" t="s">
        <v>205</v>
      </c>
      <c r="E3784" s="607" t="s">
        <v>5</v>
      </c>
      <c r="F3784" s="608" t="s">
        <v>4727</v>
      </c>
      <c r="H3784" s="609">
        <v>2.25</v>
      </c>
      <c r="L3784" s="605"/>
      <c r="M3784" s="610"/>
      <c r="N3784" s="611"/>
      <c r="O3784" s="611"/>
      <c r="P3784" s="611"/>
      <c r="Q3784" s="611"/>
      <c r="R3784" s="611"/>
      <c r="S3784" s="611"/>
      <c r="T3784" s="612"/>
      <c r="AT3784" s="607" t="s">
        <v>205</v>
      </c>
      <c r="AU3784" s="607" t="s">
        <v>89</v>
      </c>
      <c r="AV3784" s="606" t="s">
        <v>89</v>
      </c>
      <c r="AW3784" s="606" t="s">
        <v>43</v>
      </c>
      <c r="AX3784" s="606" t="s">
        <v>82</v>
      </c>
      <c r="AY3784" s="607" t="s">
        <v>197</v>
      </c>
    </row>
    <row r="3785" spans="2:65" s="606" customFormat="1">
      <c r="B3785" s="605"/>
      <c r="D3785" s="594" t="s">
        <v>205</v>
      </c>
      <c r="E3785" s="607" t="s">
        <v>5</v>
      </c>
      <c r="F3785" s="608" t="s">
        <v>4728</v>
      </c>
      <c r="H3785" s="609">
        <v>7.5149999999999997</v>
      </c>
      <c r="L3785" s="605"/>
      <c r="M3785" s="610"/>
      <c r="N3785" s="611"/>
      <c r="O3785" s="611"/>
      <c r="P3785" s="611"/>
      <c r="Q3785" s="611"/>
      <c r="R3785" s="611"/>
      <c r="S3785" s="611"/>
      <c r="T3785" s="612"/>
      <c r="AT3785" s="607" t="s">
        <v>205</v>
      </c>
      <c r="AU3785" s="607" t="s">
        <v>89</v>
      </c>
      <c r="AV3785" s="606" t="s">
        <v>89</v>
      </c>
      <c r="AW3785" s="606" t="s">
        <v>43</v>
      </c>
      <c r="AX3785" s="606" t="s">
        <v>82</v>
      </c>
      <c r="AY3785" s="607" t="s">
        <v>197</v>
      </c>
    </row>
    <row r="3786" spans="2:65" s="606" customFormat="1">
      <c r="B3786" s="605"/>
      <c r="D3786" s="594" t="s">
        <v>205</v>
      </c>
      <c r="E3786" s="607" t="s">
        <v>5</v>
      </c>
      <c r="F3786" s="608" t="s">
        <v>4729</v>
      </c>
      <c r="H3786" s="609">
        <v>21.6</v>
      </c>
      <c r="L3786" s="605"/>
      <c r="M3786" s="610"/>
      <c r="N3786" s="611"/>
      <c r="O3786" s="611"/>
      <c r="P3786" s="611"/>
      <c r="Q3786" s="611"/>
      <c r="R3786" s="611"/>
      <c r="S3786" s="611"/>
      <c r="T3786" s="612"/>
      <c r="AT3786" s="607" t="s">
        <v>205</v>
      </c>
      <c r="AU3786" s="607" t="s">
        <v>89</v>
      </c>
      <c r="AV3786" s="606" t="s">
        <v>89</v>
      </c>
      <c r="AW3786" s="606" t="s">
        <v>43</v>
      </c>
      <c r="AX3786" s="606" t="s">
        <v>82</v>
      </c>
      <c r="AY3786" s="607" t="s">
        <v>197</v>
      </c>
    </row>
    <row r="3787" spans="2:65" s="606" customFormat="1">
      <c r="B3787" s="605"/>
      <c r="D3787" s="594" t="s">
        <v>205</v>
      </c>
      <c r="E3787" s="607" t="s">
        <v>5</v>
      </c>
      <c r="F3787" s="608" t="s">
        <v>4730</v>
      </c>
      <c r="H3787" s="609">
        <v>12.5</v>
      </c>
      <c r="L3787" s="605"/>
      <c r="M3787" s="610"/>
      <c r="N3787" s="611"/>
      <c r="O3787" s="611"/>
      <c r="P3787" s="611"/>
      <c r="Q3787" s="611"/>
      <c r="R3787" s="611"/>
      <c r="S3787" s="611"/>
      <c r="T3787" s="612"/>
      <c r="AT3787" s="607" t="s">
        <v>205</v>
      </c>
      <c r="AU3787" s="607" t="s">
        <v>89</v>
      </c>
      <c r="AV3787" s="606" t="s">
        <v>89</v>
      </c>
      <c r="AW3787" s="606" t="s">
        <v>43</v>
      </c>
      <c r="AX3787" s="606" t="s">
        <v>82</v>
      </c>
      <c r="AY3787" s="607" t="s">
        <v>197</v>
      </c>
    </row>
    <row r="3788" spans="2:65" s="606" customFormat="1">
      <c r="B3788" s="605"/>
      <c r="D3788" s="594" t="s">
        <v>205</v>
      </c>
      <c r="E3788" s="607" t="s">
        <v>5</v>
      </c>
      <c r="F3788" s="608" t="s">
        <v>4731</v>
      </c>
      <c r="H3788" s="609">
        <v>20.2</v>
      </c>
      <c r="L3788" s="605"/>
      <c r="M3788" s="610"/>
      <c r="N3788" s="611"/>
      <c r="O3788" s="611"/>
      <c r="P3788" s="611"/>
      <c r="Q3788" s="611"/>
      <c r="R3788" s="611"/>
      <c r="S3788" s="611"/>
      <c r="T3788" s="612"/>
      <c r="AT3788" s="607" t="s">
        <v>205</v>
      </c>
      <c r="AU3788" s="607" t="s">
        <v>89</v>
      </c>
      <c r="AV3788" s="606" t="s">
        <v>89</v>
      </c>
      <c r="AW3788" s="606" t="s">
        <v>43</v>
      </c>
      <c r="AX3788" s="606" t="s">
        <v>82</v>
      </c>
      <c r="AY3788" s="607" t="s">
        <v>197</v>
      </c>
    </row>
    <row r="3789" spans="2:65" s="606" customFormat="1">
      <c r="B3789" s="605"/>
      <c r="D3789" s="594" t="s">
        <v>205</v>
      </c>
      <c r="E3789" s="607" t="s">
        <v>5</v>
      </c>
      <c r="F3789" s="608" t="s">
        <v>4732</v>
      </c>
      <c r="H3789" s="609">
        <v>37.5</v>
      </c>
      <c r="L3789" s="605"/>
      <c r="M3789" s="610"/>
      <c r="N3789" s="611"/>
      <c r="O3789" s="611"/>
      <c r="P3789" s="611"/>
      <c r="Q3789" s="611"/>
      <c r="R3789" s="611"/>
      <c r="S3789" s="611"/>
      <c r="T3789" s="612"/>
      <c r="AT3789" s="607" t="s">
        <v>205</v>
      </c>
      <c r="AU3789" s="607" t="s">
        <v>89</v>
      </c>
      <c r="AV3789" s="606" t="s">
        <v>89</v>
      </c>
      <c r="AW3789" s="606" t="s">
        <v>43</v>
      </c>
      <c r="AX3789" s="606" t="s">
        <v>82</v>
      </c>
      <c r="AY3789" s="607" t="s">
        <v>197</v>
      </c>
    </row>
    <row r="3790" spans="2:65" s="606" customFormat="1">
      <c r="B3790" s="605"/>
      <c r="D3790" s="594" t="s">
        <v>205</v>
      </c>
      <c r="E3790" s="607" t="s">
        <v>5</v>
      </c>
      <c r="F3790" s="608" t="s">
        <v>4733</v>
      </c>
      <c r="H3790" s="609">
        <v>75.599999999999994</v>
      </c>
      <c r="L3790" s="605"/>
      <c r="M3790" s="610"/>
      <c r="N3790" s="611"/>
      <c r="O3790" s="611"/>
      <c r="P3790" s="611"/>
      <c r="Q3790" s="611"/>
      <c r="R3790" s="611"/>
      <c r="S3790" s="611"/>
      <c r="T3790" s="612"/>
      <c r="AT3790" s="607" t="s">
        <v>205</v>
      </c>
      <c r="AU3790" s="607" t="s">
        <v>89</v>
      </c>
      <c r="AV3790" s="606" t="s">
        <v>89</v>
      </c>
      <c r="AW3790" s="606" t="s">
        <v>43</v>
      </c>
      <c r="AX3790" s="606" t="s">
        <v>82</v>
      </c>
      <c r="AY3790" s="607" t="s">
        <v>197</v>
      </c>
    </row>
    <row r="3791" spans="2:65" s="606" customFormat="1">
      <c r="B3791" s="605"/>
      <c r="D3791" s="594" t="s">
        <v>205</v>
      </c>
      <c r="E3791" s="607" t="s">
        <v>5</v>
      </c>
      <c r="F3791" s="608" t="s">
        <v>4734</v>
      </c>
      <c r="H3791" s="609">
        <v>27.3</v>
      </c>
      <c r="L3791" s="605"/>
      <c r="M3791" s="610"/>
      <c r="N3791" s="611"/>
      <c r="O3791" s="611"/>
      <c r="P3791" s="611"/>
      <c r="Q3791" s="611"/>
      <c r="R3791" s="611"/>
      <c r="S3791" s="611"/>
      <c r="T3791" s="612"/>
      <c r="AT3791" s="607" t="s">
        <v>205</v>
      </c>
      <c r="AU3791" s="607" t="s">
        <v>89</v>
      </c>
      <c r="AV3791" s="606" t="s">
        <v>89</v>
      </c>
      <c r="AW3791" s="606" t="s">
        <v>43</v>
      </c>
      <c r="AX3791" s="606" t="s">
        <v>82</v>
      </c>
      <c r="AY3791" s="607" t="s">
        <v>197</v>
      </c>
    </row>
    <row r="3792" spans="2:65" s="606" customFormat="1">
      <c r="B3792" s="605"/>
      <c r="D3792" s="594" t="s">
        <v>205</v>
      </c>
      <c r="E3792" s="607" t="s">
        <v>5</v>
      </c>
      <c r="F3792" s="608" t="s">
        <v>4735</v>
      </c>
      <c r="H3792" s="609">
        <v>27.58</v>
      </c>
      <c r="L3792" s="605"/>
      <c r="M3792" s="610"/>
      <c r="N3792" s="611"/>
      <c r="O3792" s="611"/>
      <c r="P3792" s="611"/>
      <c r="Q3792" s="611"/>
      <c r="R3792" s="611"/>
      <c r="S3792" s="611"/>
      <c r="T3792" s="612"/>
      <c r="AT3792" s="607" t="s">
        <v>205</v>
      </c>
      <c r="AU3792" s="607" t="s">
        <v>89</v>
      </c>
      <c r="AV3792" s="606" t="s">
        <v>89</v>
      </c>
      <c r="AW3792" s="606" t="s">
        <v>43</v>
      </c>
      <c r="AX3792" s="606" t="s">
        <v>82</v>
      </c>
      <c r="AY3792" s="607" t="s">
        <v>197</v>
      </c>
    </row>
    <row r="3793" spans="2:51" s="606" customFormat="1">
      <c r="B3793" s="605"/>
      <c r="D3793" s="594" t="s">
        <v>205</v>
      </c>
      <c r="E3793" s="607" t="s">
        <v>5</v>
      </c>
      <c r="F3793" s="608" t="s">
        <v>4736</v>
      </c>
      <c r="H3793" s="609">
        <v>12.6</v>
      </c>
      <c r="L3793" s="605"/>
      <c r="M3793" s="610"/>
      <c r="N3793" s="611"/>
      <c r="O3793" s="611"/>
      <c r="P3793" s="611"/>
      <c r="Q3793" s="611"/>
      <c r="R3793" s="611"/>
      <c r="S3793" s="611"/>
      <c r="T3793" s="612"/>
      <c r="AT3793" s="607" t="s">
        <v>205</v>
      </c>
      <c r="AU3793" s="607" t="s">
        <v>89</v>
      </c>
      <c r="AV3793" s="606" t="s">
        <v>89</v>
      </c>
      <c r="AW3793" s="606" t="s">
        <v>43</v>
      </c>
      <c r="AX3793" s="606" t="s">
        <v>82</v>
      </c>
      <c r="AY3793" s="607" t="s">
        <v>197</v>
      </c>
    </row>
    <row r="3794" spans="2:51" s="606" customFormat="1">
      <c r="B3794" s="605"/>
      <c r="D3794" s="594" t="s">
        <v>205</v>
      </c>
      <c r="E3794" s="607" t="s">
        <v>5</v>
      </c>
      <c r="F3794" s="608" t="s">
        <v>4737</v>
      </c>
      <c r="H3794" s="609">
        <v>10.3</v>
      </c>
      <c r="L3794" s="605"/>
      <c r="M3794" s="610"/>
      <c r="N3794" s="611"/>
      <c r="O3794" s="611"/>
      <c r="P3794" s="611"/>
      <c r="Q3794" s="611"/>
      <c r="R3794" s="611"/>
      <c r="S3794" s="611"/>
      <c r="T3794" s="612"/>
      <c r="AT3794" s="607" t="s">
        <v>205</v>
      </c>
      <c r="AU3794" s="607" t="s">
        <v>89</v>
      </c>
      <c r="AV3794" s="606" t="s">
        <v>89</v>
      </c>
      <c r="AW3794" s="606" t="s">
        <v>43</v>
      </c>
      <c r="AX3794" s="606" t="s">
        <v>82</v>
      </c>
      <c r="AY3794" s="607" t="s">
        <v>197</v>
      </c>
    </row>
    <row r="3795" spans="2:51" s="606" customFormat="1">
      <c r="B3795" s="605"/>
      <c r="D3795" s="594" t="s">
        <v>205</v>
      </c>
      <c r="E3795" s="607" t="s">
        <v>5</v>
      </c>
      <c r="F3795" s="608" t="s">
        <v>4738</v>
      </c>
      <c r="H3795" s="609">
        <v>6.73</v>
      </c>
      <c r="L3795" s="605"/>
      <c r="M3795" s="610"/>
      <c r="N3795" s="611"/>
      <c r="O3795" s="611"/>
      <c r="P3795" s="611"/>
      <c r="Q3795" s="611"/>
      <c r="R3795" s="611"/>
      <c r="S3795" s="611"/>
      <c r="T3795" s="612"/>
      <c r="AT3795" s="607" t="s">
        <v>205</v>
      </c>
      <c r="AU3795" s="607" t="s">
        <v>89</v>
      </c>
      <c r="AV3795" s="606" t="s">
        <v>89</v>
      </c>
      <c r="AW3795" s="606" t="s">
        <v>43</v>
      </c>
      <c r="AX3795" s="606" t="s">
        <v>82</v>
      </c>
      <c r="AY3795" s="607" t="s">
        <v>197</v>
      </c>
    </row>
    <row r="3796" spans="2:51" s="606" customFormat="1">
      <c r="B3796" s="605"/>
      <c r="D3796" s="594" t="s">
        <v>205</v>
      </c>
      <c r="E3796" s="607" t="s">
        <v>5</v>
      </c>
      <c r="F3796" s="608" t="s">
        <v>4739</v>
      </c>
      <c r="H3796" s="609">
        <v>11.6</v>
      </c>
      <c r="L3796" s="605"/>
      <c r="M3796" s="610"/>
      <c r="N3796" s="611"/>
      <c r="O3796" s="611"/>
      <c r="P3796" s="611"/>
      <c r="Q3796" s="611"/>
      <c r="R3796" s="611"/>
      <c r="S3796" s="611"/>
      <c r="T3796" s="612"/>
      <c r="AT3796" s="607" t="s">
        <v>205</v>
      </c>
      <c r="AU3796" s="607" t="s">
        <v>89</v>
      </c>
      <c r="AV3796" s="606" t="s">
        <v>89</v>
      </c>
      <c r="AW3796" s="606" t="s">
        <v>43</v>
      </c>
      <c r="AX3796" s="606" t="s">
        <v>82</v>
      </c>
      <c r="AY3796" s="607" t="s">
        <v>197</v>
      </c>
    </row>
    <row r="3797" spans="2:51" s="606" customFormat="1">
      <c r="B3797" s="605"/>
      <c r="D3797" s="594" t="s">
        <v>205</v>
      </c>
      <c r="E3797" s="607" t="s">
        <v>5</v>
      </c>
      <c r="F3797" s="608" t="s">
        <v>4740</v>
      </c>
      <c r="H3797" s="609">
        <v>26</v>
      </c>
      <c r="L3797" s="605"/>
      <c r="M3797" s="610"/>
      <c r="N3797" s="611"/>
      <c r="O3797" s="611"/>
      <c r="P3797" s="611"/>
      <c r="Q3797" s="611"/>
      <c r="R3797" s="611"/>
      <c r="S3797" s="611"/>
      <c r="T3797" s="612"/>
      <c r="AT3797" s="607" t="s">
        <v>205</v>
      </c>
      <c r="AU3797" s="607" t="s">
        <v>89</v>
      </c>
      <c r="AV3797" s="606" t="s">
        <v>89</v>
      </c>
      <c r="AW3797" s="606" t="s">
        <v>43</v>
      </c>
      <c r="AX3797" s="606" t="s">
        <v>82</v>
      </c>
      <c r="AY3797" s="607" t="s">
        <v>197</v>
      </c>
    </row>
    <row r="3798" spans="2:51" s="606" customFormat="1">
      <c r="B3798" s="605"/>
      <c r="D3798" s="594" t="s">
        <v>205</v>
      </c>
      <c r="E3798" s="607" t="s">
        <v>5</v>
      </c>
      <c r="F3798" s="608" t="s">
        <v>4741</v>
      </c>
      <c r="H3798" s="609">
        <v>33.6</v>
      </c>
      <c r="L3798" s="605"/>
      <c r="M3798" s="610"/>
      <c r="N3798" s="611"/>
      <c r="O3798" s="611"/>
      <c r="P3798" s="611"/>
      <c r="Q3798" s="611"/>
      <c r="R3798" s="611"/>
      <c r="S3798" s="611"/>
      <c r="T3798" s="612"/>
      <c r="AT3798" s="607" t="s">
        <v>205</v>
      </c>
      <c r="AU3798" s="607" t="s">
        <v>89</v>
      </c>
      <c r="AV3798" s="606" t="s">
        <v>89</v>
      </c>
      <c r="AW3798" s="606" t="s">
        <v>43</v>
      </c>
      <c r="AX3798" s="606" t="s">
        <v>82</v>
      </c>
      <c r="AY3798" s="607" t="s">
        <v>197</v>
      </c>
    </row>
    <row r="3799" spans="2:51" s="606" customFormat="1">
      <c r="B3799" s="605"/>
      <c r="D3799" s="594" t="s">
        <v>205</v>
      </c>
      <c r="E3799" s="607" t="s">
        <v>5</v>
      </c>
      <c r="F3799" s="608" t="s">
        <v>4742</v>
      </c>
      <c r="H3799" s="609">
        <v>56.78</v>
      </c>
      <c r="L3799" s="605"/>
      <c r="M3799" s="610"/>
      <c r="N3799" s="611"/>
      <c r="O3799" s="611"/>
      <c r="P3799" s="611"/>
      <c r="Q3799" s="611"/>
      <c r="R3799" s="611"/>
      <c r="S3799" s="611"/>
      <c r="T3799" s="612"/>
      <c r="AT3799" s="607" t="s">
        <v>205</v>
      </c>
      <c r="AU3799" s="607" t="s">
        <v>89</v>
      </c>
      <c r="AV3799" s="606" t="s">
        <v>89</v>
      </c>
      <c r="AW3799" s="606" t="s">
        <v>43</v>
      </c>
      <c r="AX3799" s="606" t="s">
        <v>82</v>
      </c>
      <c r="AY3799" s="607" t="s">
        <v>197</v>
      </c>
    </row>
    <row r="3800" spans="2:51" s="606" customFormat="1">
      <c r="B3800" s="605"/>
      <c r="D3800" s="594" t="s">
        <v>205</v>
      </c>
      <c r="E3800" s="607" t="s">
        <v>5</v>
      </c>
      <c r="F3800" s="608" t="s">
        <v>4743</v>
      </c>
      <c r="H3800" s="609">
        <v>45.4</v>
      </c>
      <c r="L3800" s="605"/>
      <c r="M3800" s="610"/>
      <c r="N3800" s="611"/>
      <c r="O3800" s="611"/>
      <c r="P3800" s="611"/>
      <c r="Q3800" s="611"/>
      <c r="R3800" s="611"/>
      <c r="S3800" s="611"/>
      <c r="T3800" s="612"/>
      <c r="AT3800" s="607" t="s">
        <v>205</v>
      </c>
      <c r="AU3800" s="607" t="s">
        <v>89</v>
      </c>
      <c r="AV3800" s="606" t="s">
        <v>89</v>
      </c>
      <c r="AW3800" s="606" t="s">
        <v>43</v>
      </c>
      <c r="AX3800" s="606" t="s">
        <v>82</v>
      </c>
      <c r="AY3800" s="607" t="s">
        <v>197</v>
      </c>
    </row>
    <row r="3801" spans="2:51" s="606" customFormat="1">
      <c r="B3801" s="605"/>
      <c r="D3801" s="594" t="s">
        <v>205</v>
      </c>
      <c r="E3801" s="607" t="s">
        <v>5</v>
      </c>
      <c r="F3801" s="608" t="s">
        <v>4744</v>
      </c>
      <c r="H3801" s="609">
        <v>48.36</v>
      </c>
      <c r="L3801" s="605"/>
      <c r="M3801" s="610"/>
      <c r="N3801" s="611"/>
      <c r="O3801" s="611"/>
      <c r="P3801" s="611"/>
      <c r="Q3801" s="611"/>
      <c r="R3801" s="611"/>
      <c r="S3801" s="611"/>
      <c r="T3801" s="612"/>
      <c r="AT3801" s="607" t="s">
        <v>205</v>
      </c>
      <c r="AU3801" s="607" t="s">
        <v>89</v>
      </c>
      <c r="AV3801" s="606" t="s">
        <v>89</v>
      </c>
      <c r="AW3801" s="606" t="s">
        <v>43</v>
      </c>
      <c r="AX3801" s="606" t="s">
        <v>82</v>
      </c>
      <c r="AY3801" s="607" t="s">
        <v>197</v>
      </c>
    </row>
    <row r="3802" spans="2:51" s="606" customFormat="1">
      <c r="B3802" s="605"/>
      <c r="D3802" s="594" t="s">
        <v>205</v>
      </c>
      <c r="E3802" s="607" t="s">
        <v>5</v>
      </c>
      <c r="F3802" s="608" t="s">
        <v>4745</v>
      </c>
      <c r="H3802" s="609">
        <v>13.4</v>
      </c>
      <c r="L3802" s="605"/>
      <c r="M3802" s="610"/>
      <c r="N3802" s="611"/>
      <c r="O3802" s="611"/>
      <c r="P3802" s="611"/>
      <c r="Q3802" s="611"/>
      <c r="R3802" s="611"/>
      <c r="S3802" s="611"/>
      <c r="T3802" s="612"/>
      <c r="AT3802" s="607" t="s">
        <v>205</v>
      </c>
      <c r="AU3802" s="607" t="s">
        <v>89</v>
      </c>
      <c r="AV3802" s="606" t="s">
        <v>89</v>
      </c>
      <c r="AW3802" s="606" t="s">
        <v>43</v>
      </c>
      <c r="AX3802" s="606" t="s">
        <v>82</v>
      </c>
      <c r="AY3802" s="607" t="s">
        <v>197</v>
      </c>
    </row>
    <row r="3803" spans="2:51" s="606" customFormat="1">
      <c r="B3803" s="605"/>
      <c r="D3803" s="594" t="s">
        <v>205</v>
      </c>
      <c r="E3803" s="607" t="s">
        <v>5</v>
      </c>
      <c r="F3803" s="608" t="s">
        <v>4746</v>
      </c>
      <c r="H3803" s="609">
        <v>10.52</v>
      </c>
      <c r="L3803" s="605"/>
      <c r="M3803" s="610"/>
      <c r="N3803" s="611"/>
      <c r="O3803" s="611"/>
      <c r="P3803" s="611"/>
      <c r="Q3803" s="611"/>
      <c r="R3803" s="611"/>
      <c r="S3803" s="611"/>
      <c r="T3803" s="612"/>
      <c r="AT3803" s="607" t="s">
        <v>205</v>
      </c>
      <c r="AU3803" s="607" t="s">
        <v>89</v>
      </c>
      <c r="AV3803" s="606" t="s">
        <v>89</v>
      </c>
      <c r="AW3803" s="606" t="s">
        <v>43</v>
      </c>
      <c r="AX3803" s="606" t="s">
        <v>82</v>
      </c>
      <c r="AY3803" s="607" t="s">
        <v>197</v>
      </c>
    </row>
    <row r="3804" spans="2:51" s="606" customFormat="1">
      <c r="B3804" s="605"/>
      <c r="D3804" s="594" t="s">
        <v>205</v>
      </c>
      <c r="E3804" s="607" t="s">
        <v>5</v>
      </c>
      <c r="F3804" s="608" t="s">
        <v>4747</v>
      </c>
      <c r="H3804" s="609">
        <v>13.46</v>
      </c>
      <c r="L3804" s="605"/>
      <c r="M3804" s="610"/>
      <c r="N3804" s="611"/>
      <c r="O3804" s="611"/>
      <c r="P3804" s="611"/>
      <c r="Q3804" s="611"/>
      <c r="R3804" s="611"/>
      <c r="S3804" s="611"/>
      <c r="T3804" s="612"/>
      <c r="AT3804" s="607" t="s">
        <v>205</v>
      </c>
      <c r="AU3804" s="607" t="s">
        <v>89</v>
      </c>
      <c r="AV3804" s="606" t="s">
        <v>89</v>
      </c>
      <c r="AW3804" s="606" t="s">
        <v>43</v>
      </c>
      <c r="AX3804" s="606" t="s">
        <v>82</v>
      </c>
      <c r="AY3804" s="607" t="s">
        <v>197</v>
      </c>
    </row>
    <row r="3805" spans="2:51" s="606" customFormat="1">
      <c r="B3805" s="605"/>
      <c r="D3805" s="594" t="s">
        <v>205</v>
      </c>
      <c r="E3805" s="607" t="s">
        <v>5</v>
      </c>
      <c r="F3805" s="608" t="s">
        <v>4748</v>
      </c>
      <c r="H3805" s="609">
        <v>10.58</v>
      </c>
      <c r="L3805" s="605"/>
      <c r="M3805" s="610"/>
      <c r="N3805" s="611"/>
      <c r="O3805" s="611"/>
      <c r="P3805" s="611"/>
      <c r="Q3805" s="611"/>
      <c r="R3805" s="611"/>
      <c r="S3805" s="611"/>
      <c r="T3805" s="612"/>
      <c r="AT3805" s="607" t="s">
        <v>205</v>
      </c>
      <c r="AU3805" s="607" t="s">
        <v>89</v>
      </c>
      <c r="AV3805" s="606" t="s">
        <v>89</v>
      </c>
      <c r="AW3805" s="606" t="s">
        <v>43</v>
      </c>
      <c r="AX3805" s="606" t="s">
        <v>82</v>
      </c>
      <c r="AY3805" s="607" t="s">
        <v>197</v>
      </c>
    </row>
    <row r="3806" spans="2:51" s="622" customFormat="1">
      <c r="B3806" s="621"/>
      <c r="D3806" s="594" t="s">
        <v>205</v>
      </c>
      <c r="E3806" s="623" t="s">
        <v>5</v>
      </c>
      <c r="F3806" s="624" t="s">
        <v>222</v>
      </c>
      <c r="H3806" s="625">
        <v>531.375</v>
      </c>
      <c r="L3806" s="621"/>
      <c r="M3806" s="626"/>
      <c r="N3806" s="627"/>
      <c r="O3806" s="627"/>
      <c r="P3806" s="627"/>
      <c r="Q3806" s="627"/>
      <c r="R3806" s="627"/>
      <c r="S3806" s="627"/>
      <c r="T3806" s="628"/>
      <c r="AT3806" s="623" t="s">
        <v>205</v>
      </c>
      <c r="AU3806" s="623" t="s">
        <v>89</v>
      </c>
      <c r="AV3806" s="622" t="s">
        <v>114</v>
      </c>
      <c r="AW3806" s="622" t="s">
        <v>43</v>
      </c>
      <c r="AX3806" s="622" t="s">
        <v>82</v>
      </c>
      <c r="AY3806" s="623" t="s">
        <v>197</v>
      </c>
    </row>
    <row r="3807" spans="2:51" s="599" customFormat="1">
      <c r="B3807" s="598"/>
      <c r="D3807" s="594" t="s">
        <v>205</v>
      </c>
      <c r="E3807" s="600" t="s">
        <v>5</v>
      </c>
      <c r="F3807" s="601" t="s">
        <v>223</v>
      </c>
      <c r="H3807" s="600" t="s">
        <v>5</v>
      </c>
      <c r="L3807" s="598"/>
      <c r="M3807" s="602"/>
      <c r="N3807" s="603"/>
      <c r="O3807" s="603"/>
      <c r="P3807" s="603"/>
      <c r="Q3807" s="603"/>
      <c r="R3807" s="603"/>
      <c r="S3807" s="603"/>
      <c r="T3807" s="604"/>
      <c r="AT3807" s="600" t="s">
        <v>205</v>
      </c>
      <c r="AU3807" s="600" t="s">
        <v>89</v>
      </c>
      <c r="AV3807" s="599" t="s">
        <v>11</v>
      </c>
      <c r="AW3807" s="599" t="s">
        <v>43</v>
      </c>
      <c r="AX3807" s="599" t="s">
        <v>82</v>
      </c>
      <c r="AY3807" s="600" t="s">
        <v>197</v>
      </c>
    </row>
    <row r="3808" spans="2:51" s="606" customFormat="1">
      <c r="B3808" s="605"/>
      <c r="D3808" s="594" t="s">
        <v>205</v>
      </c>
      <c r="E3808" s="607" t="s">
        <v>5</v>
      </c>
      <c r="F3808" s="608" t="s">
        <v>4749</v>
      </c>
      <c r="H3808" s="609">
        <v>16.248000000000001</v>
      </c>
      <c r="L3808" s="605"/>
      <c r="M3808" s="610"/>
      <c r="N3808" s="611"/>
      <c r="O3808" s="611"/>
      <c r="P3808" s="611"/>
      <c r="Q3808" s="611"/>
      <c r="R3808" s="611"/>
      <c r="S3808" s="611"/>
      <c r="T3808" s="612"/>
      <c r="AT3808" s="607" t="s">
        <v>205</v>
      </c>
      <c r="AU3808" s="607" t="s">
        <v>89</v>
      </c>
      <c r="AV3808" s="606" t="s">
        <v>89</v>
      </c>
      <c r="AW3808" s="606" t="s">
        <v>43</v>
      </c>
      <c r="AX3808" s="606" t="s">
        <v>82</v>
      </c>
      <c r="AY3808" s="607" t="s">
        <v>197</v>
      </c>
    </row>
    <row r="3809" spans="2:51" s="606" customFormat="1">
      <c r="B3809" s="605"/>
      <c r="D3809" s="594" t="s">
        <v>205</v>
      </c>
      <c r="E3809" s="607" t="s">
        <v>5</v>
      </c>
      <c r="F3809" s="608" t="s">
        <v>4750</v>
      </c>
      <c r="H3809" s="609">
        <v>16.248000000000001</v>
      </c>
      <c r="L3809" s="605"/>
      <c r="M3809" s="610"/>
      <c r="N3809" s="611"/>
      <c r="O3809" s="611"/>
      <c r="P3809" s="611"/>
      <c r="Q3809" s="611"/>
      <c r="R3809" s="611"/>
      <c r="S3809" s="611"/>
      <c r="T3809" s="612"/>
      <c r="AT3809" s="607" t="s">
        <v>205</v>
      </c>
      <c r="AU3809" s="607" t="s">
        <v>89</v>
      </c>
      <c r="AV3809" s="606" t="s">
        <v>89</v>
      </c>
      <c r="AW3809" s="606" t="s">
        <v>43</v>
      </c>
      <c r="AX3809" s="606" t="s">
        <v>82</v>
      </c>
      <c r="AY3809" s="607" t="s">
        <v>197</v>
      </c>
    </row>
    <row r="3810" spans="2:51" s="606" customFormat="1">
      <c r="B3810" s="605"/>
      <c r="D3810" s="594" t="s">
        <v>205</v>
      </c>
      <c r="E3810" s="607" t="s">
        <v>5</v>
      </c>
      <c r="F3810" s="608" t="s">
        <v>4751</v>
      </c>
      <c r="H3810" s="609">
        <v>11.151999999999999</v>
      </c>
      <c r="L3810" s="605"/>
      <c r="M3810" s="610"/>
      <c r="N3810" s="611"/>
      <c r="O3810" s="611"/>
      <c r="P3810" s="611"/>
      <c r="Q3810" s="611"/>
      <c r="R3810" s="611"/>
      <c r="S3810" s="611"/>
      <c r="T3810" s="612"/>
      <c r="AT3810" s="607" t="s">
        <v>205</v>
      </c>
      <c r="AU3810" s="607" t="s">
        <v>89</v>
      </c>
      <c r="AV3810" s="606" t="s">
        <v>89</v>
      </c>
      <c r="AW3810" s="606" t="s">
        <v>43</v>
      </c>
      <c r="AX3810" s="606" t="s">
        <v>82</v>
      </c>
      <c r="AY3810" s="607" t="s">
        <v>197</v>
      </c>
    </row>
    <row r="3811" spans="2:51" s="606" customFormat="1">
      <c r="B3811" s="605"/>
      <c r="D3811" s="594" t="s">
        <v>205</v>
      </c>
      <c r="E3811" s="607" t="s">
        <v>5</v>
      </c>
      <c r="F3811" s="608" t="s">
        <v>4752</v>
      </c>
      <c r="H3811" s="609">
        <v>14.6</v>
      </c>
      <c r="L3811" s="605"/>
      <c r="M3811" s="610"/>
      <c r="N3811" s="611"/>
      <c r="O3811" s="611"/>
      <c r="P3811" s="611"/>
      <c r="Q3811" s="611"/>
      <c r="R3811" s="611"/>
      <c r="S3811" s="611"/>
      <c r="T3811" s="612"/>
      <c r="AT3811" s="607" t="s">
        <v>205</v>
      </c>
      <c r="AU3811" s="607" t="s">
        <v>89</v>
      </c>
      <c r="AV3811" s="606" t="s">
        <v>89</v>
      </c>
      <c r="AW3811" s="606" t="s">
        <v>43</v>
      </c>
      <c r="AX3811" s="606" t="s">
        <v>82</v>
      </c>
      <c r="AY3811" s="607" t="s">
        <v>197</v>
      </c>
    </row>
    <row r="3812" spans="2:51" s="606" customFormat="1">
      <c r="B3812" s="605"/>
      <c r="D3812" s="594" t="s">
        <v>205</v>
      </c>
      <c r="E3812" s="607" t="s">
        <v>5</v>
      </c>
      <c r="F3812" s="608" t="s">
        <v>4753</v>
      </c>
      <c r="H3812" s="609">
        <v>14.151999999999999</v>
      </c>
      <c r="L3812" s="605"/>
      <c r="M3812" s="610"/>
      <c r="N3812" s="611"/>
      <c r="O3812" s="611"/>
      <c r="P3812" s="611"/>
      <c r="Q3812" s="611"/>
      <c r="R3812" s="611"/>
      <c r="S3812" s="611"/>
      <c r="T3812" s="612"/>
      <c r="AT3812" s="607" t="s">
        <v>205</v>
      </c>
      <c r="AU3812" s="607" t="s">
        <v>89</v>
      </c>
      <c r="AV3812" s="606" t="s">
        <v>89</v>
      </c>
      <c r="AW3812" s="606" t="s">
        <v>43</v>
      </c>
      <c r="AX3812" s="606" t="s">
        <v>82</v>
      </c>
      <c r="AY3812" s="607" t="s">
        <v>197</v>
      </c>
    </row>
    <row r="3813" spans="2:51" s="606" customFormat="1">
      <c r="B3813" s="605"/>
      <c r="D3813" s="594" t="s">
        <v>205</v>
      </c>
      <c r="E3813" s="607" t="s">
        <v>5</v>
      </c>
      <c r="F3813" s="608" t="s">
        <v>4754</v>
      </c>
      <c r="H3813" s="609">
        <v>10.856</v>
      </c>
      <c r="L3813" s="605"/>
      <c r="M3813" s="610"/>
      <c r="N3813" s="611"/>
      <c r="O3813" s="611"/>
      <c r="P3813" s="611"/>
      <c r="Q3813" s="611"/>
      <c r="R3813" s="611"/>
      <c r="S3813" s="611"/>
      <c r="T3813" s="612"/>
      <c r="AT3813" s="607" t="s">
        <v>205</v>
      </c>
      <c r="AU3813" s="607" t="s">
        <v>89</v>
      </c>
      <c r="AV3813" s="606" t="s">
        <v>89</v>
      </c>
      <c r="AW3813" s="606" t="s">
        <v>43</v>
      </c>
      <c r="AX3813" s="606" t="s">
        <v>82</v>
      </c>
      <c r="AY3813" s="607" t="s">
        <v>197</v>
      </c>
    </row>
    <row r="3814" spans="2:51" s="606" customFormat="1">
      <c r="B3814" s="605"/>
      <c r="D3814" s="594" t="s">
        <v>205</v>
      </c>
      <c r="E3814" s="607" t="s">
        <v>5</v>
      </c>
      <c r="F3814" s="608" t="s">
        <v>4755</v>
      </c>
      <c r="H3814" s="609">
        <v>27.224</v>
      </c>
      <c r="L3814" s="605"/>
      <c r="M3814" s="610"/>
      <c r="N3814" s="611"/>
      <c r="O3814" s="611"/>
      <c r="P3814" s="611"/>
      <c r="Q3814" s="611"/>
      <c r="R3814" s="611"/>
      <c r="S3814" s="611"/>
      <c r="T3814" s="612"/>
      <c r="AT3814" s="607" t="s">
        <v>205</v>
      </c>
      <c r="AU3814" s="607" t="s">
        <v>89</v>
      </c>
      <c r="AV3814" s="606" t="s">
        <v>89</v>
      </c>
      <c r="AW3814" s="606" t="s">
        <v>43</v>
      </c>
      <c r="AX3814" s="606" t="s">
        <v>82</v>
      </c>
      <c r="AY3814" s="607" t="s">
        <v>197</v>
      </c>
    </row>
    <row r="3815" spans="2:51" s="606" customFormat="1" ht="27">
      <c r="B3815" s="605"/>
      <c r="D3815" s="594" t="s">
        <v>205</v>
      </c>
      <c r="E3815" s="607" t="s">
        <v>5</v>
      </c>
      <c r="F3815" s="608" t="s">
        <v>4756</v>
      </c>
      <c r="H3815" s="609">
        <v>44.933</v>
      </c>
      <c r="L3815" s="605"/>
      <c r="M3815" s="610"/>
      <c r="N3815" s="611"/>
      <c r="O3815" s="611"/>
      <c r="P3815" s="611"/>
      <c r="Q3815" s="611"/>
      <c r="R3815" s="611"/>
      <c r="S3815" s="611"/>
      <c r="T3815" s="612"/>
      <c r="AT3815" s="607" t="s">
        <v>205</v>
      </c>
      <c r="AU3815" s="607" t="s">
        <v>89</v>
      </c>
      <c r="AV3815" s="606" t="s">
        <v>89</v>
      </c>
      <c r="AW3815" s="606" t="s">
        <v>43</v>
      </c>
      <c r="AX3815" s="606" t="s">
        <v>82</v>
      </c>
      <c r="AY3815" s="607" t="s">
        <v>197</v>
      </c>
    </row>
    <row r="3816" spans="2:51" s="606" customFormat="1">
      <c r="B3816" s="605"/>
      <c r="D3816" s="594" t="s">
        <v>205</v>
      </c>
      <c r="E3816" s="607" t="s">
        <v>5</v>
      </c>
      <c r="F3816" s="608" t="s">
        <v>4757</v>
      </c>
      <c r="H3816" s="609">
        <v>4.9000000000000004</v>
      </c>
      <c r="L3816" s="605"/>
      <c r="M3816" s="610"/>
      <c r="N3816" s="611"/>
      <c r="O3816" s="611"/>
      <c r="P3816" s="611"/>
      <c r="Q3816" s="611"/>
      <c r="R3816" s="611"/>
      <c r="S3816" s="611"/>
      <c r="T3816" s="612"/>
      <c r="AT3816" s="607" t="s">
        <v>205</v>
      </c>
      <c r="AU3816" s="607" t="s">
        <v>89</v>
      </c>
      <c r="AV3816" s="606" t="s">
        <v>89</v>
      </c>
      <c r="AW3816" s="606" t="s">
        <v>43</v>
      </c>
      <c r="AX3816" s="606" t="s">
        <v>82</v>
      </c>
      <c r="AY3816" s="607" t="s">
        <v>197</v>
      </c>
    </row>
    <row r="3817" spans="2:51" s="606" customFormat="1">
      <c r="B3817" s="605"/>
      <c r="D3817" s="594" t="s">
        <v>205</v>
      </c>
      <c r="E3817" s="607" t="s">
        <v>5</v>
      </c>
      <c r="F3817" s="608" t="s">
        <v>4758</v>
      </c>
      <c r="H3817" s="609">
        <v>19.707000000000001</v>
      </c>
      <c r="L3817" s="605"/>
      <c r="M3817" s="610"/>
      <c r="N3817" s="611"/>
      <c r="O3817" s="611"/>
      <c r="P3817" s="611"/>
      <c r="Q3817" s="611"/>
      <c r="R3817" s="611"/>
      <c r="S3817" s="611"/>
      <c r="T3817" s="612"/>
      <c r="AT3817" s="607" t="s">
        <v>205</v>
      </c>
      <c r="AU3817" s="607" t="s">
        <v>89</v>
      </c>
      <c r="AV3817" s="606" t="s">
        <v>89</v>
      </c>
      <c r="AW3817" s="606" t="s">
        <v>43</v>
      </c>
      <c r="AX3817" s="606" t="s">
        <v>82</v>
      </c>
      <c r="AY3817" s="607" t="s">
        <v>197</v>
      </c>
    </row>
    <row r="3818" spans="2:51" s="606" customFormat="1">
      <c r="B3818" s="605"/>
      <c r="D3818" s="594" t="s">
        <v>205</v>
      </c>
      <c r="E3818" s="607" t="s">
        <v>5</v>
      </c>
      <c r="F3818" s="608" t="s">
        <v>4759</v>
      </c>
      <c r="H3818" s="609">
        <v>23.463999999999999</v>
      </c>
      <c r="L3818" s="605"/>
      <c r="M3818" s="610"/>
      <c r="N3818" s="611"/>
      <c r="O3818" s="611"/>
      <c r="P3818" s="611"/>
      <c r="Q3818" s="611"/>
      <c r="R3818" s="611"/>
      <c r="S3818" s="611"/>
      <c r="T3818" s="612"/>
      <c r="AT3818" s="607" t="s">
        <v>205</v>
      </c>
      <c r="AU3818" s="607" t="s">
        <v>89</v>
      </c>
      <c r="AV3818" s="606" t="s">
        <v>89</v>
      </c>
      <c r="AW3818" s="606" t="s">
        <v>43</v>
      </c>
      <c r="AX3818" s="606" t="s">
        <v>82</v>
      </c>
      <c r="AY3818" s="607" t="s">
        <v>197</v>
      </c>
    </row>
    <row r="3819" spans="2:51" s="606" customFormat="1">
      <c r="B3819" s="605"/>
      <c r="D3819" s="594" t="s">
        <v>205</v>
      </c>
      <c r="E3819" s="607" t="s">
        <v>5</v>
      </c>
      <c r="F3819" s="608" t="s">
        <v>4760</v>
      </c>
      <c r="H3819" s="609">
        <v>23.463999999999999</v>
      </c>
      <c r="L3819" s="605"/>
      <c r="M3819" s="610"/>
      <c r="N3819" s="611"/>
      <c r="O3819" s="611"/>
      <c r="P3819" s="611"/>
      <c r="Q3819" s="611"/>
      <c r="R3819" s="611"/>
      <c r="S3819" s="611"/>
      <c r="T3819" s="612"/>
      <c r="AT3819" s="607" t="s">
        <v>205</v>
      </c>
      <c r="AU3819" s="607" t="s">
        <v>89</v>
      </c>
      <c r="AV3819" s="606" t="s">
        <v>89</v>
      </c>
      <c r="AW3819" s="606" t="s">
        <v>43</v>
      </c>
      <c r="AX3819" s="606" t="s">
        <v>82</v>
      </c>
      <c r="AY3819" s="607" t="s">
        <v>197</v>
      </c>
    </row>
    <row r="3820" spans="2:51" s="606" customFormat="1">
      <c r="B3820" s="605"/>
      <c r="D3820" s="594" t="s">
        <v>205</v>
      </c>
      <c r="E3820" s="607" t="s">
        <v>5</v>
      </c>
      <c r="F3820" s="608" t="s">
        <v>4761</v>
      </c>
      <c r="H3820" s="609">
        <v>9.4529999999999994</v>
      </c>
      <c r="L3820" s="605"/>
      <c r="M3820" s="610"/>
      <c r="N3820" s="611"/>
      <c r="O3820" s="611"/>
      <c r="P3820" s="611"/>
      <c r="Q3820" s="611"/>
      <c r="R3820" s="611"/>
      <c r="S3820" s="611"/>
      <c r="T3820" s="612"/>
      <c r="AT3820" s="607" t="s">
        <v>205</v>
      </c>
      <c r="AU3820" s="607" t="s">
        <v>89</v>
      </c>
      <c r="AV3820" s="606" t="s">
        <v>89</v>
      </c>
      <c r="AW3820" s="606" t="s">
        <v>43</v>
      </c>
      <c r="AX3820" s="606" t="s">
        <v>82</v>
      </c>
      <c r="AY3820" s="607" t="s">
        <v>197</v>
      </c>
    </row>
    <row r="3821" spans="2:51" s="606" customFormat="1">
      <c r="B3821" s="605"/>
      <c r="D3821" s="594" t="s">
        <v>205</v>
      </c>
      <c r="E3821" s="607" t="s">
        <v>5</v>
      </c>
      <c r="F3821" s="608" t="s">
        <v>4762</v>
      </c>
      <c r="H3821" s="609">
        <v>11.581</v>
      </c>
      <c r="L3821" s="605"/>
      <c r="M3821" s="610"/>
      <c r="N3821" s="611"/>
      <c r="O3821" s="611"/>
      <c r="P3821" s="611"/>
      <c r="Q3821" s="611"/>
      <c r="R3821" s="611"/>
      <c r="S3821" s="611"/>
      <c r="T3821" s="612"/>
      <c r="AT3821" s="607" t="s">
        <v>205</v>
      </c>
      <c r="AU3821" s="607" t="s">
        <v>89</v>
      </c>
      <c r="AV3821" s="606" t="s">
        <v>89</v>
      </c>
      <c r="AW3821" s="606" t="s">
        <v>43</v>
      </c>
      <c r="AX3821" s="606" t="s">
        <v>82</v>
      </c>
      <c r="AY3821" s="607" t="s">
        <v>197</v>
      </c>
    </row>
    <row r="3822" spans="2:51" s="606" customFormat="1">
      <c r="B3822" s="605"/>
      <c r="D3822" s="594" t="s">
        <v>205</v>
      </c>
      <c r="E3822" s="607" t="s">
        <v>5</v>
      </c>
      <c r="F3822" s="608" t="s">
        <v>4763</v>
      </c>
      <c r="H3822" s="609">
        <v>9.5250000000000004</v>
      </c>
      <c r="L3822" s="605"/>
      <c r="M3822" s="610"/>
      <c r="N3822" s="611"/>
      <c r="O3822" s="611"/>
      <c r="P3822" s="611"/>
      <c r="Q3822" s="611"/>
      <c r="R3822" s="611"/>
      <c r="S3822" s="611"/>
      <c r="T3822" s="612"/>
      <c r="AT3822" s="607" t="s">
        <v>205</v>
      </c>
      <c r="AU3822" s="607" t="s">
        <v>89</v>
      </c>
      <c r="AV3822" s="606" t="s">
        <v>89</v>
      </c>
      <c r="AW3822" s="606" t="s">
        <v>43</v>
      </c>
      <c r="AX3822" s="606" t="s">
        <v>82</v>
      </c>
      <c r="AY3822" s="607" t="s">
        <v>197</v>
      </c>
    </row>
    <row r="3823" spans="2:51" s="606" customFormat="1">
      <c r="B3823" s="605"/>
      <c r="D3823" s="594" t="s">
        <v>205</v>
      </c>
      <c r="E3823" s="607" t="s">
        <v>5</v>
      </c>
      <c r="F3823" s="608" t="s">
        <v>4764</v>
      </c>
      <c r="H3823" s="609">
        <v>11.653</v>
      </c>
      <c r="L3823" s="605"/>
      <c r="M3823" s="610"/>
      <c r="N3823" s="611"/>
      <c r="O3823" s="611"/>
      <c r="P3823" s="611"/>
      <c r="Q3823" s="611"/>
      <c r="R3823" s="611"/>
      <c r="S3823" s="611"/>
      <c r="T3823" s="612"/>
      <c r="AT3823" s="607" t="s">
        <v>205</v>
      </c>
      <c r="AU3823" s="607" t="s">
        <v>89</v>
      </c>
      <c r="AV3823" s="606" t="s">
        <v>89</v>
      </c>
      <c r="AW3823" s="606" t="s">
        <v>43</v>
      </c>
      <c r="AX3823" s="606" t="s">
        <v>82</v>
      </c>
      <c r="AY3823" s="607" t="s">
        <v>197</v>
      </c>
    </row>
    <row r="3824" spans="2:51" s="622" customFormat="1">
      <c r="B3824" s="621"/>
      <c r="D3824" s="594" t="s">
        <v>205</v>
      </c>
      <c r="E3824" s="623" t="s">
        <v>5</v>
      </c>
      <c r="F3824" s="624" t="s">
        <v>237</v>
      </c>
      <c r="H3824" s="625">
        <v>269.16000000000003</v>
      </c>
      <c r="L3824" s="621"/>
      <c r="M3824" s="626"/>
      <c r="N3824" s="627"/>
      <c r="O3824" s="627"/>
      <c r="P3824" s="627"/>
      <c r="Q3824" s="627"/>
      <c r="R3824" s="627"/>
      <c r="S3824" s="627"/>
      <c r="T3824" s="628"/>
      <c r="AT3824" s="623" t="s">
        <v>205</v>
      </c>
      <c r="AU3824" s="623" t="s">
        <v>89</v>
      </c>
      <c r="AV3824" s="622" t="s">
        <v>114</v>
      </c>
      <c r="AW3824" s="622" t="s">
        <v>43</v>
      </c>
      <c r="AX3824" s="622" t="s">
        <v>82</v>
      </c>
      <c r="AY3824" s="623" t="s">
        <v>197</v>
      </c>
    </row>
    <row r="3825" spans="2:51" s="599" customFormat="1">
      <c r="B3825" s="598"/>
      <c r="D3825" s="594" t="s">
        <v>205</v>
      </c>
      <c r="E3825" s="600" t="s">
        <v>5</v>
      </c>
      <c r="F3825" s="601" t="s">
        <v>238</v>
      </c>
      <c r="H3825" s="600" t="s">
        <v>5</v>
      </c>
      <c r="L3825" s="598"/>
      <c r="M3825" s="602"/>
      <c r="N3825" s="603"/>
      <c r="O3825" s="603"/>
      <c r="P3825" s="603"/>
      <c r="Q3825" s="603"/>
      <c r="R3825" s="603"/>
      <c r="S3825" s="603"/>
      <c r="T3825" s="604"/>
      <c r="AT3825" s="600" t="s">
        <v>205</v>
      </c>
      <c r="AU3825" s="600" t="s">
        <v>89</v>
      </c>
      <c r="AV3825" s="599" t="s">
        <v>11</v>
      </c>
      <c r="AW3825" s="599" t="s">
        <v>43</v>
      </c>
      <c r="AX3825" s="599" t="s">
        <v>82</v>
      </c>
      <c r="AY3825" s="600" t="s">
        <v>197</v>
      </c>
    </row>
    <row r="3826" spans="2:51" s="606" customFormat="1">
      <c r="B3826" s="605"/>
      <c r="D3826" s="594" t="s">
        <v>205</v>
      </c>
      <c r="E3826" s="607" t="s">
        <v>5</v>
      </c>
      <c r="F3826" s="608" t="s">
        <v>4765</v>
      </c>
      <c r="H3826" s="609">
        <v>19.803000000000001</v>
      </c>
      <c r="L3826" s="605"/>
      <c r="M3826" s="610"/>
      <c r="N3826" s="611"/>
      <c r="O3826" s="611"/>
      <c r="P3826" s="611"/>
      <c r="Q3826" s="611"/>
      <c r="R3826" s="611"/>
      <c r="S3826" s="611"/>
      <c r="T3826" s="612"/>
      <c r="AT3826" s="607" t="s">
        <v>205</v>
      </c>
      <c r="AU3826" s="607" t="s">
        <v>89</v>
      </c>
      <c r="AV3826" s="606" t="s">
        <v>89</v>
      </c>
      <c r="AW3826" s="606" t="s">
        <v>43</v>
      </c>
      <c r="AX3826" s="606" t="s">
        <v>82</v>
      </c>
      <c r="AY3826" s="607" t="s">
        <v>197</v>
      </c>
    </row>
    <row r="3827" spans="2:51" s="606" customFormat="1">
      <c r="B3827" s="605"/>
      <c r="D3827" s="594" t="s">
        <v>205</v>
      </c>
      <c r="E3827" s="607" t="s">
        <v>5</v>
      </c>
      <c r="F3827" s="608" t="s">
        <v>4766</v>
      </c>
      <c r="H3827" s="609">
        <v>23.986999999999998</v>
      </c>
      <c r="L3827" s="605"/>
      <c r="M3827" s="610"/>
      <c r="N3827" s="611"/>
      <c r="O3827" s="611"/>
      <c r="P3827" s="611"/>
      <c r="Q3827" s="611"/>
      <c r="R3827" s="611"/>
      <c r="S3827" s="611"/>
      <c r="T3827" s="612"/>
      <c r="AT3827" s="607" t="s">
        <v>205</v>
      </c>
      <c r="AU3827" s="607" t="s">
        <v>89</v>
      </c>
      <c r="AV3827" s="606" t="s">
        <v>89</v>
      </c>
      <c r="AW3827" s="606" t="s">
        <v>43</v>
      </c>
      <c r="AX3827" s="606" t="s">
        <v>82</v>
      </c>
      <c r="AY3827" s="607" t="s">
        <v>197</v>
      </c>
    </row>
    <row r="3828" spans="2:51" s="606" customFormat="1">
      <c r="B3828" s="605"/>
      <c r="D3828" s="594" t="s">
        <v>205</v>
      </c>
      <c r="E3828" s="607" t="s">
        <v>5</v>
      </c>
      <c r="F3828" s="608" t="s">
        <v>4767</v>
      </c>
      <c r="H3828" s="609">
        <v>9.65</v>
      </c>
      <c r="L3828" s="605"/>
      <c r="M3828" s="610"/>
      <c r="N3828" s="611"/>
      <c r="O3828" s="611"/>
      <c r="P3828" s="611"/>
      <c r="Q3828" s="611"/>
      <c r="R3828" s="611"/>
      <c r="S3828" s="611"/>
      <c r="T3828" s="612"/>
      <c r="AT3828" s="607" t="s">
        <v>205</v>
      </c>
      <c r="AU3828" s="607" t="s">
        <v>89</v>
      </c>
      <c r="AV3828" s="606" t="s">
        <v>89</v>
      </c>
      <c r="AW3828" s="606" t="s">
        <v>43</v>
      </c>
      <c r="AX3828" s="606" t="s">
        <v>82</v>
      </c>
      <c r="AY3828" s="607" t="s">
        <v>197</v>
      </c>
    </row>
    <row r="3829" spans="2:51" s="606" customFormat="1">
      <c r="B3829" s="605"/>
      <c r="D3829" s="594" t="s">
        <v>205</v>
      </c>
      <c r="E3829" s="607" t="s">
        <v>5</v>
      </c>
      <c r="F3829" s="608" t="s">
        <v>4768</v>
      </c>
      <c r="H3829" s="609">
        <v>9.1809999999999992</v>
      </c>
      <c r="L3829" s="605"/>
      <c r="M3829" s="610"/>
      <c r="N3829" s="611"/>
      <c r="O3829" s="611"/>
      <c r="P3829" s="611"/>
      <c r="Q3829" s="611"/>
      <c r="R3829" s="611"/>
      <c r="S3829" s="611"/>
      <c r="T3829" s="612"/>
      <c r="AT3829" s="607" t="s">
        <v>205</v>
      </c>
      <c r="AU3829" s="607" t="s">
        <v>89</v>
      </c>
      <c r="AV3829" s="606" t="s">
        <v>89</v>
      </c>
      <c r="AW3829" s="606" t="s">
        <v>43</v>
      </c>
      <c r="AX3829" s="606" t="s">
        <v>82</v>
      </c>
      <c r="AY3829" s="607" t="s">
        <v>197</v>
      </c>
    </row>
    <row r="3830" spans="2:51" s="606" customFormat="1">
      <c r="B3830" s="605"/>
      <c r="D3830" s="594" t="s">
        <v>205</v>
      </c>
      <c r="E3830" s="607" t="s">
        <v>5</v>
      </c>
      <c r="F3830" s="608" t="s">
        <v>4769</v>
      </c>
      <c r="H3830" s="609">
        <v>12.212999999999999</v>
      </c>
      <c r="L3830" s="605"/>
      <c r="M3830" s="610"/>
      <c r="N3830" s="611"/>
      <c r="O3830" s="611"/>
      <c r="P3830" s="611"/>
      <c r="Q3830" s="611"/>
      <c r="R3830" s="611"/>
      <c r="S3830" s="611"/>
      <c r="T3830" s="612"/>
      <c r="AT3830" s="607" t="s">
        <v>205</v>
      </c>
      <c r="AU3830" s="607" t="s">
        <v>89</v>
      </c>
      <c r="AV3830" s="606" t="s">
        <v>89</v>
      </c>
      <c r="AW3830" s="606" t="s">
        <v>43</v>
      </c>
      <c r="AX3830" s="606" t="s">
        <v>82</v>
      </c>
      <c r="AY3830" s="607" t="s">
        <v>197</v>
      </c>
    </row>
    <row r="3831" spans="2:51" s="606" customFormat="1">
      <c r="B3831" s="605"/>
      <c r="D3831" s="594" t="s">
        <v>205</v>
      </c>
      <c r="E3831" s="607" t="s">
        <v>5</v>
      </c>
      <c r="F3831" s="608" t="s">
        <v>4770</v>
      </c>
      <c r="H3831" s="609">
        <v>12.349</v>
      </c>
      <c r="L3831" s="605"/>
      <c r="M3831" s="610"/>
      <c r="N3831" s="611"/>
      <c r="O3831" s="611"/>
      <c r="P3831" s="611"/>
      <c r="Q3831" s="611"/>
      <c r="R3831" s="611"/>
      <c r="S3831" s="611"/>
      <c r="T3831" s="612"/>
      <c r="AT3831" s="607" t="s">
        <v>205</v>
      </c>
      <c r="AU3831" s="607" t="s">
        <v>89</v>
      </c>
      <c r="AV3831" s="606" t="s">
        <v>89</v>
      </c>
      <c r="AW3831" s="606" t="s">
        <v>43</v>
      </c>
      <c r="AX3831" s="606" t="s">
        <v>82</v>
      </c>
      <c r="AY3831" s="607" t="s">
        <v>197</v>
      </c>
    </row>
    <row r="3832" spans="2:51" s="606" customFormat="1">
      <c r="B3832" s="605"/>
      <c r="D3832" s="594" t="s">
        <v>205</v>
      </c>
      <c r="E3832" s="607" t="s">
        <v>5</v>
      </c>
      <c r="F3832" s="608" t="s">
        <v>4771</v>
      </c>
      <c r="H3832" s="609">
        <v>12.285</v>
      </c>
      <c r="L3832" s="605"/>
      <c r="M3832" s="610"/>
      <c r="N3832" s="611"/>
      <c r="O3832" s="611"/>
      <c r="P3832" s="611"/>
      <c r="Q3832" s="611"/>
      <c r="R3832" s="611"/>
      <c r="S3832" s="611"/>
      <c r="T3832" s="612"/>
      <c r="AT3832" s="607" t="s">
        <v>205</v>
      </c>
      <c r="AU3832" s="607" t="s">
        <v>89</v>
      </c>
      <c r="AV3832" s="606" t="s">
        <v>89</v>
      </c>
      <c r="AW3832" s="606" t="s">
        <v>43</v>
      </c>
      <c r="AX3832" s="606" t="s">
        <v>82</v>
      </c>
      <c r="AY3832" s="607" t="s">
        <v>197</v>
      </c>
    </row>
    <row r="3833" spans="2:51" s="606" customFormat="1">
      <c r="B3833" s="605"/>
      <c r="D3833" s="594" t="s">
        <v>205</v>
      </c>
      <c r="E3833" s="607" t="s">
        <v>5</v>
      </c>
      <c r="F3833" s="608" t="s">
        <v>4772</v>
      </c>
      <c r="H3833" s="609">
        <v>9.0079999999999991</v>
      </c>
      <c r="L3833" s="605"/>
      <c r="M3833" s="610"/>
      <c r="N3833" s="611"/>
      <c r="O3833" s="611"/>
      <c r="P3833" s="611"/>
      <c r="Q3833" s="611"/>
      <c r="R3833" s="611"/>
      <c r="S3833" s="611"/>
      <c r="T3833" s="612"/>
      <c r="AT3833" s="607" t="s">
        <v>205</v>
      </c>
      <c r="AU3833" s="607" t="s">
        <v>89</v>
      </c>
      <c r="AV3833" s="606" t="s">
        <v>89</v>
      </c>
      <c r="AW3833" s="606" t="s">
        <v>43</v>
      </c>
      <c r="AX3833" s="606" t="s">
        <v>82</v>
      </c>
      <c r="AY3833" s="607" t="s">
        <v>197</v>
      </c>
    </row>
    <row r="3834" spans="2:51" s="606" customFormat="1">
      <c r="B3834" s="605"/>
      <c r="D3834" s="594" t="s">
        <v>205</v>
      </c>
      <c r="E3834" s="607" t="s">
        <v>5</v>
      </c>
      <c r="F3834" s="608" t="s">
        <v>4773</v>
      </c>
      <c r="H3834" s="609">
        <v>11.616</v>
      </c>
      <c r="L3834" s="605"/>
      <c r="M3834" s="610"/>
      <c r="N3834" s="611"/>
      <c r="O3834" s="611"/>
      <c r="P3834" s="611"/>
      <c r="Q3834" s="611"/>
      <c r="R3834" s="611"/>
      <c r="S3834" s="611"/>
      <c r="T3834" s="612"/>
      <c r="AT3834" s="607" t="s">
        <v>205</v>
      </c>
      <c r="AU3834" s="607" t="s">
        <v>89</v>
      </c>
      <c r="AV3834" s="606" t="s">
        <v>89</v>
      </c>
      <c r="AW3834" s="606" t="s">
        <v>43</v>
      </c>
      <c r="AX3834" s="606" t="s">
        <v>82</v>
      </c>
      <c r="AY3834" s="607" t="s">
        <v>197</v>
      </c>
    </row>
    <row r="3835" spans="2:51" s="606" customFormat="1">
      <c r="B3835" s="605"/>
      <c r="D3835" s="594" t="s">
        <v>205</v>
      </c>
      <c r="E3835" s="607" t="s">
        <v>5</v>
      </c>
      <c r="F3835" s="608" t="s">
        <v>4774</v>
      </c>
      <c r="H3835" s="609">
        <v>31.536000000000001</v>
      </c>
      <c r="L3835" s="605"/>
      <c r="M3835" s="610"/>
      <c r="N3835" s="611"/>
      <c r="O3835" s="611"/>
      <c r="P3835" s="611"/>
      <c r="Q3835" s="611"/>
      <c r="R3835" s="611"/>
      <c r="S3835" s="611"/>
      <c r="T3835" s="612"/>
      <c r="AT3835" s="607" t="s">
        <v>205</v>
      </c>
      <c r="AU3835" s="607" t="s">
        <v>89</v>
      </c>
      <c r="AV3835" s="606" t="s">
        <v>89</v>
      </c>
      <c r="AW3835" s="606" t="s">
        <v>43</v>
      </c>
      <c r="AX3835" s="606" t="s">
        <v>82</v>
      </c>
      <c r="AY3835" s="607" t="s">
        <v>197</v>
      </c>
    </row>
    <row r="3836" spans="2:51" s="606" customFormat="1">
      <c r="B3836" s="605"/>
      <c r="D3836" s="594" t="s">
        <v>205</v>
      </c>
      <c r="E3836" s="607" t="s">
        <v>5</v>
      </c>
      <c r="F3836" s="608" t="s">
        <v>4775</v>
      </c>
      <c r="H3836" s="609">
        <v>23.463999999999999</v>
      </c>
      <c r="L3836" s="605"/>
      <c r="M3836" s="610"/>
      <c r="N3836" s="611"/>
      <c r="O3836" s="611"/>
      <c r="P3836" s="611"/>
      <c r="Q3836" s="611"/>
      <c r="R3836" s="611"/>
      <c r="S3836" s="611"/>
      <c r="T3836" s="612"/>
      <c r="AT3836" s="607" t="s">
        <v>205</v>
      </c>
      <c r="AU3836" s="607" t="s">
        <v>89</v>
      </c>
      <c r="AV3836" s="606" t="s">
        <v>89</v>
      </c>
      <c r="AW3836" s="606" t="s">
        <v>43</v>
      </c>
      <c r="AX3836" s="606" t="s">
        <v>82</v>
      </c>
      <c r="AY3836" s="607" t="s">
        <v>197</v>
      </c>
    </row>
    <row r="3837" spans="2:51" s="606" customFormat="1">
      <c r="B3837" s="605"/>
      <c r="D3837" s="594" t="s">
        <v>205</v>
      </c>
      <c r="E3837" s="607" t="s">
        <v>5</v>
      </c>
      <c r="F3837" s="608" t="s">
        <v>4776</v>
      </c>
      <c r="H3837" s="609">
        <v>23.07</v>
      </c>
      <c r="L3837" s="605"/>
      <c r="M3837" s="610"/>
      <c r="N3837" s="611"/>
      <c r="O3837" s="611"/>
      <c r="P3837" s="611"/>
      <c r="Q3837" s="611"/>
      <c r="R3837" s="611"/>
      <c r="S3837" s="611"/>
      <c r="T3837" s="612"/>
      <c r="AT3837" s="607" t="s">
        <v>205</v>
      </c>
      <c r="AU3837" s="607" t="s">
        <v>89</v>
      </c>
      <c r="AV3837" s="606" t="s">
        <v>89</v>
      </c>
      <c r="AW3837" s="606" t="s">
        <v>43</v>
      </c>
      <c r="AX3837" s="606" t="s">
        <v>82</v>
      </c>
      <c r="AY3837" s="607" t="s">
        <v>197</v>
      </c>
    </row>
    <row r="3838" spans="2:51" s="606" customFormat="1">
      <c r="B3838" s="605"/>
      <c r="D3838" s="594" t="s">
        <v>205</v>
      </c>
      <c r="E3838" s="607" t="s">
        <v>5</v>
      </c>
      <c r="F3838" s="608" t="s">
        <v>4777</v>
      </c>
      <c r="H3838" s="609">
        <v>20.163</v>
      </c>
      <c r="L3838" s="605"/>
      <c r="M3838" s="610"/>
      <c r="N3838" s="611"/>
      <c r="O3838" s="611"/>
      <c r="P3838" s="611"/>
      <c r="Q3838" s="611"/>
      <c r="R3838" s="611"/>
      <c r="S3838" s="611"/>
      <c r="T3838" s="612"/>
      <c r="AT3838" s="607" t="s">
        <v>205</v>
      </c>
      <c r="AU3838" s="607" t="s">
        <v>89</v>
      </c>
      <c r="AV3838" s="606" t="s">
        <v>89</v>
      </c>
      <c r="AW3838" s="606" t="s">
        <v>43</v>
      </c>
      <c r="AX3838" s="606" t="s">
        <v>82</v>
      </c>
      <c r="AY3838" s="607" t="s">
        <v>197</v>
      </c>
    </row>
    <row r="3839" spans="2:51" s="606" customFormat="1">
      <c r="B3839" s="605"/>
      <c r="D3839" s="594" t="s">
        <v>205</v>
      </c>
      <c r="E3839" s="607" t="s">
        <v>5</v>
      </c>
      <c r="F3839" s="608" t="s">
        <v>4778</v>
      </c>
      <c r="H3839" s="609">
        <v>23.463999999999999</v>
      </c>
      <c r="L3839" s="605"/>
      <c r="M3839" s="610"/>
      <c r="N3839" s="611"/>
      <c r="O3839" s="611"/>
      <c r="P3839" s="611"/>
      <c r="Q3839" s="611"/>
      <c r="R3839" s="611"/>
      <c r="S3839" s="611"/>
      <c r="T3839" s="612"/>
      <c r="AT3839" s="607" t="s">
        <v>205</v>
      </c>
      <c r="AU3839" s="607" t="s">
        <v>89</v>
      </c>
      <c r="AV3839" s="606" t="s">
        <v>89</v>
      </c>
      <c r="AW3839" s="606" t="s">
        <v>43</v>
      </c>
      <c r="AX3839" s="606" t="s">
        <v>82</v>
      </c>
      <c r="AY3839" s="607" t="s">
        <v>197</v>
      </c>
    </row>
    <row r="3840" spans="2:51" s="606" customFormat="1">
      <c r="B3840" s="605"/>
      <c r="D3840" s="594" t="s">
        <v>205</v>
      </c>
      <c r="E3840" s="607" t="s">
        <v>5</v>
      </c>
      <c r="F3840" s="608" t="s">
        <v>4779</v>
      </c>
      <c r="H3840" s="609">
        <v>19.803000000000001</v>
      </c>
      <c r="L3840" s="605"/>
      <c r="M3840" s="610"/>
      <c r="N3840" s="611"/>
      <c r="O3840" s="611"/>
      <c r="P3840" s="611"/>
      <c r="Q3840" s="611"/>
      <c r="R3840" s="611"/>
      <c r="S3840" s="611"/>
      <c r="T3840" s="612"/>
      <c r="AT3840" s="607" t="s">
        <v>205</v>
      </c>
      <c r="AU3840" s="607" t="s">
        <v>89</v>
      </c>
      <c r="AV3840" s="606" t="s">
        <v>89</v>
      </c>
      <c r="AW3840" s="606" t="s">
        <v>43</v>
      </c>
      <c r="AX3840" s="606" t="s">
        <v>82</v>
      </c>
      <c r="AY3840" s="607" t="s">
        <v>197</v>
      </c>
    </row>
    <row r="3841" spans="2:51" s="622" customFormat="1">
      <c r="B3841" s="621"/>
      <c r="D3841" s="594" t="s">
        <v>205</v>
      </c>
      <c r="E3841" s="623" t="s">
        <v>5</v>
      </c>
      <c r="F3841" s="624" t="s">
        <v>243</v>
      </c>
      <c r="H3841" s="625">
        <v>261.59199999999998</v>
      </c>
      <c r="L3841" s="621"/>
      <c r="M3841" s="626"/>
      <c r="N3841" s="627"/>
      <c r="O3841" s="627"/>
      <c r="P3841" s="627"/>
      <c r="Q3841" s="627"/>
      <c r="R3841" s="627"/>
      <c r="S3841" s="627"/>
      <c r="T3841" s="628"/>
      <c r="AT3841" s="623" t="s">
        <v>205</v>
      </c>
      <c r="AU3841" s="623" t="s">
        <v>89</v>
      </c>
      <c r="AV3841" s="622" t="s">
        <v>114</v>
      </c>
      <c r="AW3841" s="622" t="s">
        <v>43</v>
      </c>
      <c r="AX3841" s="622" t="s">
        <v>82</v>
      </c>
      <c r="AY3841" s="623" t="s">
        <v>197</v>
      </c>
    </row>
    <row r="3842" spans="2:51" s="599" customFormat="1">
      <c r="B3842" s="598"/>
      <c r="D3842" s="594" t="s">
        <v>205</v>
      </c>
      <c r="E3842" s="600" t="s">
        <v>5</v>
      </c>
      <c r="F3842" s="601" t="s">
        <v>244</v>
      </c>
      <c r="H3842" s="600" t="s">
        <v>5</v>
      </c>
      <c r="L3842" s="598"/>
      <c r="M3842" s="602"/>
      <c r="N3842" s="603"/>
      <c r="O3842" s="603"/>
      <c r="P3842" s="603"/>
      <c r="Q3842" s="603"/>
      <c r="R3842" s="603"/>
      <c r="S3842" s="603"/>
      <c r="T3842" s="604"/>
      <c r="AT3842" s="600" t="s">
        <v>205</v>
      </c>
      <c r="AU3842" s="600" t="s">
        <v>89</v>
      </c>
      <c r="AV3842" s="599" t="s">
        <v>11</v>
      </c>
      <c r="AW3842" s="599" t="s">
        <v>43</v>
      </c>
      <c r="AX3842" s="599" t="s">
        <v>82</v>
      </c>
      <c r="AY3842" s="600" t="s">
        <v>197</v>
      </c>
    </row>
    <row r="3843" spans="2:51" s="606" customFormat="1">
      <c r="B3843" s="605"/>
      <c r="D3843" s="594" t="s">
        <v>205</v>
      </c>
      <c r="E3843" s="607" t="s">
        <v>5</v>
      </c>
      <c r="F3843" s="608" t="s">
        <v>4780</v>
      </c>
      <c r="H3843" s="609">
        <v>19.803000000000001</v>
      </c>
      <c r="L3843" s="605"/>
      <c r="M3843" s="610"/>
      <c r="N3843" s="611"/>
      <c r="O3843" s="611"/>
      <c r="P3843" s="611"/>
      <c r="Q3843" s="611"/>
      <c r="R3843" s="611"/>
      <c r="S3843" s="611"/>
      <c r="T3843" s="612"/>
      <c r="AT3843" s="607" t="s">
        <v>205</v>
      </c>
      <c r="AU3843" s="607" t="s">
        <v>89</v>
      </c>
      <c r="AV3843" s="606" t="s">
        <v>89</v>
      </c>
      <c r="AW3843" s="606" t="s">
        <v>43</v>
      </c>
      <c r="AX3843" s="606" t="s">
        <v>82</v>
      </c>
      <c r="AY3843" s="607" t="s">
        <v>197</v>
      </c>
    </row>
    <row r="3844" spans="2:51" s="606" customFormat="1">
      <c r="B3844" s="605"/>
      <c r="D3844" s="594" t="s">
        <v>205</v>
      </c>
      <c r="E3844" s="607" t="s">
        <v>5</v>
      </c>
      <c r="F3844" s="608" t="s">
        <v>4781</v>
      </c>
      <c r="H3844" s="609">
        <v>23.986999999999998</v>
      </c>
      <c r="L3844" s="605"/>
      <c r="M3844" s="610"/>
      <c r="N3844" s="611"/>
      <c r="O3844" s="611"/>
      <c r="P3844" s="611"/>
      <c r="Q3844" s="611"/>
      <c r="R3844" s="611"/>
      <c r="S3844" s="611"/>
      <c r="T3844" s="612"/>
      <c r="AT3844" s="607" t="s">
        <v>205</v>
      </c>
      <c r="AU3844" s="607" t="s">
        <v>89</v>
      </c>
      <c r="AV3844" s="606" t="s">
        <v>89</v>
      </c>
      <c r="AW3844" s="606" t="s">
        <v>43</v>
      </c>
      <c r="AX3844" s="606" t="s">
        <v>82</v>
      </c>
      <c r="AY3844" s="607" t="s">
        <v>197</v>
      </c>
    </row>
    <row r="3845" spans="2:51" s="606" customFormat="1">
      <c r="B3845" s="605"/>
      <c r="D3845" s="594" t="s">
        <v>205</v>
      </c>
      <c r="E3845" s="607" t="s">
        <v>5</v>
      </c>
      <c r="F3845" s="608" t="s">
        <v>4782</v>
      </c>
      <c r="H3845" s="609">
        <v>16.88</v>
      </c>
      <c r="L3845" s="605"/>
      <c r="M3845" s="610"/>
      <c r="N3845" s="611"/>
      <c r="O3845" s="611"/>
      <c r="P3845" s="611"/>
      <c r="Q3845" s="611"/>
      <c r="R3845" s="611"/>
      <c r="S3845" s="611"/>
      <c r="T3845" s="612"/>
      <c r="AT3845" s="607" t="s">
        <v>205</v>
      </c>
      <c r="AU3845" s="607" t="s">
        <v>89</v>
      </c>
      <c r="AV3845" s="606" t="s">
        <v>89</v>
      </c>
      <c r="AW3845" s="606" t="s">
        <v>43</v>
      </c>
      <c r="AX3845" s="606" t="s">
        <v>82</v>
      </c>
      <c r="AY3845" s="607" t="s">
        <v>197</v>
      </c>
    </row>
    <row r="3846" spans="2:51" s="606" customFormat="1">
      <c r="B3846" s="605"/>
      <c r="D3846" s="594" t="s">
        <v>205</v>
      </c>
      <c r="E3846" s="607" t="s">
        <v>5</v>
      </c>
      <c r="F3846" s="608" t="s">
        <v>4783</v>
      </c>
      <c r="H3846" s="609">
        <v>12.212999999999999</v>
      </c>
      <c r="L3846" s="605"/>
      <c r="M3846" s="610"/>
      <c r="N3846" s="611"/>
      <c r="O3846" s="611"/>
      <c r="P3846" s="611"/>
      <c r="Q3846" s="611"/>
      <c r="R3846" s="611"/>
      <c r="S3846" s="611"/>
      <c r="T3846" s="612"/>
      <c r="AT3846" s="607" t="s">
        <v>205</v>
      </c>
      <c r="AU3846" s="607" t="s">
        <v>89</v>
      </c>
      <c r="AV3846" s="606" t="s">
        <v>89</v>
      </c>
      <c r="AW3846" s="606" t="s">
        <v>43</v>
      </c>
      <c r="AX3846" s="606" t="s">
        <v>82</v>
      </c>
      <c r="AY3846" s="607" t="s">
        <v>197</v>
      </c>
    </row>
    <row r="3847" spans="2:51" s="606" customFormat="1">
      <c r="B3847" s="605"/>
      <c r="D3847" s="594" t="s">
        <v>205</v>
      </c>
      <c r="E3847" s="607" t="s">
        <v>5</v>
      </c>
      <c r="F3847" s="608" t="s">
        <v>4784</v>
      </c>
      <c r="H3847" s="609">
        <v>12.349</v>
      </c>
      <c r="L3847" s="605"/>
      <c r="M3847" s="610"/>
      <c r="N3847" s="611"/>
      <c r="O3847" s="611"/>
      <c r="P3847" s="611"/>
      <c r="Q3847" s="611"/>
      <c r="R3847" s="611"/>
      <c r="S3847" s="611"/>
      <c r="T3847" s="612"/>
      <c r="AT3847" s="607" t="s">
        <v>205</v>
      </c>
      <c r="AU3847" s="607" t="s">
        <v>89</v>
      </c>
      <c r="AV3847" s="606" t="s">
        <v>89</v>
      </c>
      <c r="AW3847" s="606" t="s">
        <v>43</v>
      </c>
      <c r="AX3847" s="606" t="s">
        <v>82</v>
      </c>
      <c r="AY3847" s="607" t="s">
        <v>197</v>
      </c>
    </row>
    <row r="3848" spans="2:51" s="606" customFormat="1">
      <c r="B3848" s="605"/>
      <c r="D3848" s="594" t="s">
        <v>205</v>
      </c>
      <c r="E3848" s="607" t="s">
        <v>5</v>
      </c>
      <c r="F3848" s="608" t="s">
        <v>4785</v>
      </c>
      <c r="H3848" s="609">
        <v>12.285</v>
      </c>
      <c r="L3848" s="605"/>
      <c r="M3848" s="610"/>
      <c r="N3848" s="611"/>
      <c r="O3848" s="611"/>
      <c r="P3848" s="611"/>
      <c r="Q3848" s="611"/>
      <c r="R3848" s="611"/>
      <c r="S3848" s="611"/>
      <c r="T3848" s="612"/>
      <c r="AT3848" s="607" t="s">
        <v>205</v>
      </c>
      <c r="AU3848" s="607" t="s">
        <v>89</v>
      </c>
      <c r="AV3848" s="606" t="s">
        <v>89</v>
      </c>
      <c r="AW3848" s="606" t="s">
        <v>43</v>
      </c>
      <c r="AX3848" s="606" t="s">
        <v>82</v>
      </c>
      <c r="AY3848" s="607" t="s">
        <v>197</v>
      </c>
    </row>
    <row r="3849" spans="2:51" s="606" customFormat="1">
      <c r="B3849" s="605"/>
      <c r="D3849" s="594" t="s">
        <v>205</v>
      </c>
      <c r="E3849" s="607" t="s">
        <v>5</v>
      </c>
      <c r="F3849" s="608" t="s">
        <v>4786</v>
      </c>
      <c r="H3849" s="609">
        <v>9.2050000000000001</v>
      </c>
      <c r="L3849" s="605"/>
      <c r="M3849" s="610"/>
      <c r="N3849" s="611"/>
      <c r="O3849" s="611"/>
      <c r="P3849" s="611"/>
      <c r="Q3849" s="611"/>
      <c r="R3849" s="611"/>
      <c r="S3849" s="611"/>
      <c r="T3849" s="612"/>
      <c r="AT3849" s="607" t="s">
        <v>205</v>
      </c>
      <c r="AU3849" s="607" t="s">
        <v>89</v>
      </c>
      <c r="AV3849" s="606" t="s">
        <v>89</v>
      </c>
      <c r="AW3849" s="606" t="s">
        <v>43</v>
      </c>
      <c r="AX3849" s="606" t="s">
        <v>82</v>
      </c>
      <c r="AY3849" s="607" t="s">
        <v>197</v>
      </c>
    </row>
    <row r="3850" spans="2:51" s="606" customFormat="1">
      <c r="B3850" s="605"/>
      <c r="D3850" s="594" t="s">
        <v>205</v>
      </c>
      <c r="E3850" s="607" t="s">
        <v>5</v>
      </c>
      <c r="F3850" s="608" t="s">
        <v>4787</v>
      </c>
      <c r="H3850" s="609">
        <v>11.616</v>
      </c>
      <c r="L3850" s="605"/>
      <c r="M3850" s="610"/>
      <c r="N3850" s="611"/>
      <c r="O3850" s="611"/>
      <c r="P3850" s="611"/>
      <c r="Q3850" s="611"/>
      <c r="R3850" s="611"/>
      <c r="S3850" s="611"/>
      <c r="T3850" s="612"/>
      <c r="AT3850" s="607" t="s">
        <v>205</v>
      </c>
      <c r="AU3850" s="607" t="s">
        <v>89</v>
      </c>
      <c r="AV3850" s="606" t="s">
        <v>89</v>
      </c>
      <c r="AW3850" s="606" t="s">
        <v>43</v>
      </c>
      <c r="AX3850" s="606" t="s">
        <v>82</v>
      </c>
      <c r="AY3850" s="607" t="s">
        <v>197</v>
      </c>
    </row>
    <row r="3851" spans="2:51" s="606" customFormat="1">
      <c r="B3851" s="605"/>
      <c r="D3851" s="594" t="s">
        <v>205</v>
      </c>
      <c r="E3851" s="607" t="s">
        <v>5</v>
      </c>
      <c r="F3851" s="608" t="s">
        <v>4788</v>
      </c>
      <c r="H3851" s="609">
        <v>31.536000000000001</v>
      </c>
      <c r="L3851" s="605"/>
      <c r="M3851" s="610"/>
      <c r="N3851" s="611"/>
      <c r="O3851" s="611"/>
      <c r="P3851" s="611"/>
      <c r="Q3851" s="611"/>
      <c r="R3851" s="611"/>
      <c r="S3851" s="611"/>
      <c r="T3851" s="612"/>
      <c r="AT3851" s="607" t="s">
        <v>205</v>
      </c>
      <c r="AU3851" s="607" t="s">
        <v>89</v>
      </c>
      <c r="AV3851" s="606" t="s">
        <v>89</v>
      </c>
      <c r="AW3851" s="606" t="s">
        <v>43</v>
      </c>
      <c r="AX3851" s="606" t="s">
        <v>82</v>
      </c>
      <c r="AY3851" s="607" t="s">
        <v>197</v>
      </c>
    </row>
    <row r="3852" spans="2:51" s="606" customFormat="1">
      <c r="B3852" s="605"/>
      <c r="D3852" s="594" t="s">
        <v>205</v>
      </c>
      <c r="E3852" s="607" t="s">
        <v>5</v>
      </c>
      <c r="F3852" s="608" t="s">
        <v>4789</v>
      </c>
      <c r="H3852" s="609">
        <v>23.463999999999999</v>
      </c>
      <c r="L3852" s="605"/>
      <c r="M3852" s="610"/>
      <c r="N3852" s="611"/>
      <c r="O3852" s="611"/>
      <c r="P3852" s="611"/>
      <c r="Q3852" s="611"/>
      <c r="R3852" s="611"/>
      <c r="S3852" s="611"/>
      <c r="T3852" s="612"/>
      <c r="AT3852" s="607" t="s">
        <v>205</v>
      </c>
      <c r="AU3852" s="607" t="s">
        <v>89</v>
      </c>
      <c r="AV3852" s="606" t="s">
        <v>89</v>
      </c>
      <c r="AW3852" s="606" t="s">
        <v>43</v>
      </c>
      <c r="AX3852" s="606" t="s">
        <v>82</v>
      </c>
      <c r="AY3852" s="607" t="s">
        <v>197</v>
      </c>
    </row>
    <row r="3853" spans="2:51" s="606" customFormat="1">
      <c r="B3853" s="605"/>
      <c r="D3853" s="594" t="s">
        <v>205</v>
      </c>
      <c r="E3853" s="607" t="s">
        <v>5</v>
      </c>
      <c r="F3853" s="608" t="s">
        <v>4790</v>
      </c>
      <c r="H3853" s="609">
        <v>22.134</v>
      </c>
      <c r="L3853" s="605"/>
      <c r="M3853" s="610"/>
      <c r="N3853" s="611"/>
      <c r="O3853" s="611"/>
      <c r="P3853" s="611"/>
      <c r="Q3853" s="611"/>
      <c r="R3853" s="611"/>
      <c r="S3853" s="611"/>
      <c r="T3853" s="612"/>
      <c r="AT3853" s="607" t="s">
        <v>205</v>
      </c>
      <c r="AU3853" s="607" t="s">
        <v>89</v>
      </c>
      <c r="AV3853" s="606" t="s">
        <v>89</v>
      </c>
      <c r="AW3853" s="606" t="s">
        <v>43</v>
      </c>
      <c r="AX3853" s="606" t="s">
        <v>82</v>
      </c>
      <c r="AY3853" s="607" t="s">
        <v>197</v>
      </c>
    </row>
    <row r="3854" spans="2:51" s="606" customFormat="1">
      <c r="B3854" s="605"/>
      <c r="D3854" s="594" t="s">
        <v>205</v>
      </c>
      <c r="E3854" s="607" t="s">
        <v>5</v>
      </c>
      <c r="F3854" s="608" t="s">
        <v>4791</v>
      </c>
      <c r="H3854" s="609">
        <v>20.163</v>
      </c>
      <c r="L3854" s="605"/>
      <c r="M3854" s="610"/>
      <c r="N3854" s="611"/>
      <c r="O3854" s="611"/>
      <c r="P3854" s="611"/>
      <c r="Q3854" s="611"/>
      <c r="R3854" s="611"/>
      <c r="S3854" s="611"/>
      <c r="T3854" s="612"/>
      <c r="AT3854" s="607" t="s">
        <v>205</v>
      </c>
      <c r="AU3854" s="607" t="s">
        <v>89</v>
      </c>
      <c r="AV3854" s="606" t="s">
        <v>89</v>
      </c>
      <c r="AW3854" s="606" t="s">
        <v>43</v>
      </c>
      <c r="AX3854" s="606" t="s">
        <v>82</v>
      </c>
      <c r="AY3854" s="607" t="s">
        <v>197</v>
      </c>
    </row>
    <row r="3855" spans="2:51" s="606" customFormat="1">
      <c r="B3855" s="605"/>
      <c r="D3855" s="594" t="s">
        <v>205</v>
      </c>
      <c r="E3855" s="607" t="s">
        <v>5</v>
      </c>
      <c r="F3855" s="608" t="s">
        <v>4792</v>
      </c>
      <c r="H3855" s="609">
        <v>23.463999999999999</v>
      </c>
      <c r="L3855" s="605"/>
      <c r="M3855" s="610"/>
      <c r="N3855" s="611"/>
      <c r="O3855" s="611"/>
      <c r="P3855" s="611"/>
      <c r="Q3855" s="611"/>
      <c r="R3855" s="611"/>
      <c r="S3855" s="611"/>
      <c r="T3855" s="612"/>
      <c r="AT3855" s="607" t="s">
        <v>205</v>
      </c>
      <c r="AU3855" s="607" t="s">
        <v>89</v>
      </c>
      <c r="AV3855" s="606" t="s">
        <v>89</v>
      </c>
      <c r="AW3855" s="606" t="s">
        <v>43</v>
      </c>
      <c r="AX3855" s="606" t="s">
        <v>82</v>
      </c>
      <c r="AY3855" s="607" t="s">
        <v>197</v>
      </c>
    </row>
    <row r="3856" spans="2:51" s="606" customFormat="1">
      <c r="B3856" s="605"/>
      <c r="D3856" s="594" t="s">
        <v>205</v>
      </c>
      <c r="E3856" s="607" t="s">
        <v>5</v>
      </c>
      <c r="F3856" s="608" t="s">
        <v>4793</v>
      </c>
      <c r="H3856" s="609">
        <v>19.803000000000001</v>
      </c>
      <c r="L3856" s="605"/>
      <c r="M3856" s="610"/>
      <c r="N3856" s="611"/>
      <c r="O3856" s="611"/>
      <c r="P3856" s="611"/>
      <c r="Q3856" s="611"/>
      <c r="R3856" s="611"/>
      <c r="S3856" s="611"/>
      <c r="T3856" s="612"/>
      <c r="AT3856" s="607" t="s">
        <v>205</v>
      </c>
      <c r="AU3856" s="607" t="s">
        <v>89</v>
      </c>
      <c r="AV3856" s="606" t="s">
        <v>89</v>
      </c>
      <c r="AW3856" s="606" t="s">
        <v>43</v>
      </c>
      <c r="AX3856" s="606" t="s">
        <v>82</v>
      </c>
      <c r="AY3856" s="607" t="s">
        <v>197</v>
      </c>
    </row>
    <row r="3857" spans="2:51" s="622" customFormat="1">
      <c r="B3857" s="621"/>
      <c r="D3857" s="594" t="s">
        <v>205</v>
      </c>
      <c r="E3857" s="623" t="s">
        <v>5</v>
      </c>
      <c r="F3857" s="624" t="s">
        <v>248</v>
      </c>
      <c r="H3857" s="625">
        <v>258.90199999999999</v>
      </c>
      <c r="L3857" s="621"/>
      <c r="M3857" s="626"/>
      <c r="N3857" s="627"/>
      <c r="O3857" s="627"/>
      <c r="P3857" s="627"/>
      <c r="Q3857" s="627"/>
      <c r="R3857" s="627"/>
      <c r="S3857" s="627"/>
      <c r="T3857" s="628"/>
      <c r="AT3857" s="623" t="s">
        <v>205</v>
      </c>
      <c r="AU3857" s="623" t="s">
        <v>89</v>
      </c>
      <c r="AV3857" s="622" t="s">
        <v>114</v>
      </c>
      <c r="AW3857" s="622" t="s">
        <v>43</v>
      </c>
      <c r="AX3857" s="622" t="s">
        <v>82</v>
      </c>
      <c r="AY3857" s="623" t="s">
        <v>197</v>
      </c>
    </row>
    <row r="3858" spans="2:51" s="599" customFormat="1">
      <c r="B3858" s="598"/>
      <c r="D3858" s="594" t="s">
        <v>205</v>
      </c>
      <c r="E3858" s="600" t="s">
        <v>5</v>
      </c>
      <c r="F3858" s="601" t="s">
        <v>249</v>
      </c>
      <c r="H3858" s="600" t="s">
        <v>5</v>
      </c>
      <c r="L3858" s="598"/>
      <c r="M3858" s="602"/>
      <c r="N3858" s="603"/>
      <c r="O3858" s="603"/>
      <c r="P3858" s="603"/>
      <c r="Q3858" s="603"/>
      <c r="R3858" s="603"/>
      <c r="S3858" s="603"/>
      <c r="T3858" s="604"/>
      <c r="AT3858" s="600" t="s">
        <v>205</v>
      </c>
      <c r="AU3858" s="600" t="s">
        <v>89</v>
      </c>
      <c r="AV3858" s="599" t="s">
        <v>11</v>
      </c>
      <c r="AW3858" s="599" t="s">
        <v>43</v>
      </c>
      <c r="AX3858" s="599" t="s">
        <v>82</v>
      </c>
      <c r="AY3858" s="600" t="s">
        <v>197</v>
      </c>
    </row>
    <row r="3859" spans="2:51" s="606" customFormat="1">
      <c r="B3859" s="605"/>
      <c r="D3859" s="594" t="s">
        <v>205</v>
      </c>
      <c r="E3859" s="607" t="s">
        <v>5</v>
      </c>
      <c r="F3859" s="608" t="s">
        <v>4794</v>
      </c>
      <c r="H3859" s="609">
        <v>19.803000000000001</v>
      </c>
      <c r="L3859" s="605"/>
      <c r="M3859" s="610"/>
      <c r="N3859" s="611"/>
      <c r="O3859" s="611"/>
      <c r="P3859" s="611"/>
      <c r="Q3859" s="611"/>
      <c r="R3859" s="611"/>
      <c r="S3859" s="611"/>
      <c r="T3859" s="612"/>
      <c r="AT3859" s="607" t="s">
        <v>205</v>
      </c>
      <c r="AU3859" s="607" t="s">
        <v>89</v>
      </c>
      <c r="AV3859" s="606" t="s">
        <v>89</v>
      </c>
      <c r="AW3859" s="606" t="s">
        <v>43</v>
      </c>
      <c r="AX3859" s="606" t="s">
        <v>82</v>
      </c>
      <c r="AY3859" s="607" t="s">
        <v>197</v>
      </c>
    </row>
    <row r="3860" spans="2:51" s="606" customFormat="1">
      <c r="B3860" s="605"/>
      <c r="D3860" s="594" t="s">
        <v>205</v>
      </c>
      <c r="E3860" s="607" t="s">
        <v>5</v>
      </c>
      <c r="F3860" s="608" t="s">
        <v>4795</v>
      </c>
      <c r="H3860" s="609">
        <v>23.986999999999998</v>
      </c>
      <c r="L3860" s="605"/>
      <c r="M3860" s="610"/>
      <c r="N3860" s="611"/>
      <c r="O3860" s="611"/>
      <c r="P3860" s="611"/>
      <c r="Q3860" s="611"/>
      <c r="R3860" s="611"/>
      <c r="S3860" s="611"/>
      <c r="T3860" s="612"/>
      <c r="AT3860" s="607" t="s">
        <v>205</v>
      </c>
      <c r="AU3860" s="607" t="s">
        <v>89</v>
      </c>
      <c r="AV3860" s="606" t="s">
        <v>89</v>
      </c>
      <c r="AW3860" s="606" t="s">
        <v>43</v>
      </c>
      <c r="AX3860" s="606" t="s">
        <v>82</v>
      </c>
      <c r="AY3860" s="607" t="s">
        <v>197</v>
      </c>
    </row>
    <row r="3861" spans="2:51" s="606" customFormat="1">
      <c r="B3861" s="605"/>
      <c r="D3861" s="594" t="s">
        <v>205</v>
      </c>
      <c r="E3861" s="607" t="s">
        <v>5</v>
      </c>
      <c r="F3861" s="608" t="s">
        <v>4796</v>
      </c>
      <c r="H3861" s="609">
        <v>16.88</v>
      </c>
      <c r="L3861" s="605"/>
      <c r="M3861" s="610"/>
      <c r="N3861" s="611"/>
      <c r="O3861" s="611"/>
      <c r="P3861" s="611"/>
      <c r="Q3861" s="611"/>
      <c r="R3861" s="611"/>
      <c r="S3861" s="611"/>
      <c r="T3861" s="612"/>
      <c r="AT3861" s="607" t="s">
        <v>205</v>
      </c>
      <c r="AU3861" s="607" t="s">
        <v>89</v>
      </c>
      <c r="AV3861" s="606" t="s">
        <v>89</v>
      </c>
      <c r="AW3861" s="606" t="s">
        <v>43</v>
      </c>
      <c r="AX3861" s="606" t="s">
        <v>82</v>
      </c>
      <c r="AY3861" s="607" t="s">
        <v>197</v>
      </c>
    </row>
    <row r="3862" spans="2:51" s="606" customFormat="1">
      <c r="B3862" s="605"/>
      <c r="D3862" s="594" t="s">
        <v>205</v>
      </c>
      <c r="E3862" s="607" t="s">
        <v>5</v>
      </c>
      <c r="F3862" s="608" t="s">
        <v>4797</v>
      </c>
      <c r="H3862" s="609">
        <v>12.212999999999999</v>
      </c>
      <c r="L3862" s="605"/>
      <c r="M3862" s="610"/>
      <c r="N3862" s="611"/>
      <c r="O3862" s="611"/>
      <c r="P3862" s="611"/>
      <c r="Q3862" s="611"/>
      <c r="R3862" s="611"/>
      <c r="S3862" s="611"/>
      <c r="T3862" s="612"/>
      <c r="AT3862" s="607" t="s">
        <v>205</v>
      </c>
      <c r="AU3862" s="607" t="s">
        <v>89</v>
      </c>
      <c r="AV3862" s="606" t="s">
        <v>89</v>
      </c>
      <c r="AW3862" s="606" t="s">
        <v>43</v>
      </c>
      <c r="AX3862" s="606" t="s">
        <v>82</v>
      </c>
      <c r="AY3862" s="607" t="s">
        <v>197</v>
      </c>
    </row>
    <row r="3863" spans="2:51" s="606" customFormat="1">
      <c r="B3863" s="605"/>
      <c r="D3863" s="594" t="s">
        <v>205</v>
      </c>
      <c r="E3863" s="607" t="s">
        <v>5</v>
      </c>
      <c r="F3863" s="608" t="s">
        <v>4798</v>
      </c>
      <c r="H3863" s="609">
        <v>12.349</v>
      </c>
      <c r="L3863" s="605"/>
      <c r="M3863" s="610"/>
      <c r="N3863" s="611"/>
      <c r="O3863" s="611"/>
      <c r="P3863" s="611"/>
      <c r="Q3863" s="611"/>
      <c r="R3863" s="611"/>
      <c r="S3863" s="611"/>
      <c r="T3863" s="612"/>
      <c r="AT3863" s="607" t="s">
        <v>205</v>
      </c>
      <c r="AU3863" s="607" t="s">
        <v>89</v>
      </c>
      <c r="AV3863" s="606" t="s">
        <v>89</v>
      </c>
      <c r="AW3863" s="606" t="s">
        <v>43</v>
      </c>
      <c r="AX3863" s="606" t="s">
        <v>82</v>
      </c>
      <c r="AY3863" s="607" t="s">
        <v>197</v>
      </c>
    </row>
    <row r="3864" spans="2:51" s="606" customFormat="1">
      <c r="B3864" s="605"/>
      <c r="D3864" s="594" t="s">
        <v>205</v>
      </c>
      <c r="E3864" s="607" t="s">
        <v>5</v>
      </c>
      <c r="F3864" s="608" t="s">
        <v>4799</v>
      </c>
      <c r="H3864" s="609">
        <v>12.285</v>
      </c>
      <c r="L3864" s="605"/>
      <c r="M3864" s="610"/>
      <c r="N3864" s="611"/>
      <c r="O3864" s="611"/>
      <c r="P3864" s="611"/>
      <c r="Q3864" s="611"/>
      <c r="R3864" s="611"/>
      <c r="S3864" s="611"/>
      <c r="T3864" s="612"/>
      <c r="AT3864" s="607" t="s">
        <v>205</v>
      </c>
      <c r="AU3864" s="607" t="s">
        <v>89</v>
      </c>
      <c r="AV3864" s="606" t="s">
        <v>89</v>
      </c>
      <c r="AW3864" s="606" t="s">
        <v>43</v>
      </c>
      <c r="AX3864" s="606" t="s">
        <v>82</v>
      </c>
      <c r="AY3864" s="607" t="s">
        <v>197</v>
      </c>
    </row>
    <row r="3865" spans="2:51" s="606" customFormat="1">
      <c r="B3865" s="605"/>
      <c r="D3865" s="594" t="s">
        <v>205</v>
      </c>
      <c r="E3865" s="607" t="s">
        <v>5</v>
      </c>
      <c r="F3865" s="608" t="s">
        <v>4800</v>
      </c>
      <c r="H3865" s="609">
        <v>9.2050000000000001</v>
      </c>
      <c r="L3865" s="605"/>
      <c r="M3865" s="610"/>
      <c r="N3865" s="611"/>
      <c r="O3865" s="611"/>
      <c r="P3865" s="611"/>
      <c r="Q3865" s="611"/>
      <c r="R3865" s="611"/>
      <c r="S3865" s="611"/>
      <c r="T3865" s="612"/>
      <c r="AT3865" s="607" t="s">
        <v>205</v>
      </c>
      <c r="AU3865" s="607" t="s">
        <v>89</v>
      </c>
      <c r="AV3865" s="606" t="s">
        <v>89</v>
      </c>
      <c r="AW3865" s="606" t="s">
        <v>43</v>
      </c>
      <c r="AX3865" s="606" t="s">
        <v>82</v>
      </c>
      <c r="AY3865" s="607" t="s">
        <v>197</v>
      </c>
    </row>
    <row r="3866" spans="2:51" s="606" customFormat="1">
      <c r="B3866" s="605"/>
      <c r="D3866" s="594" t="s">
        <v>205</v>
      </c>
      <c r="E3866" s="607" t="s">
        <v>5</v>
      </c>
      <c r="F3866" s="608" t="s">
        <v>4801</v>
      </c>
      <c r="H3866" s="609">
        <v>11.616</v>
      </c>
      <c r="L3866" s="605"/>
      <c r="M3866" s="610"/>
      <c r="N3866" s="611"/>
      <c r="O3866" s="611"/>
      <c r="P3866" s="611"/>
      <c r="Q3866" s="611"/>
      <c r="R3866" s="611"/>
      <c r="S3866" s="611"/>
      <c r="T3866" s="612"/>
      <c r="AT3866" s="607" t="s">
        <v>205</v>
      </c>
      <c r="AU3866" s="607" t="s">
        <v>89</v>
      </c>
      <c r="AV3866" s="606" t="s">
        <v>89</v>
      </c>
      <c r="AW3866" s="606" t="s">
        <v>43</v>
      </c>
      <c r="AX3866" s="606" t="s">
        <v>82</v>
      </c>
      <c r="AY3866" s="607" t="s">
        <v>197</v>
      </c>
    </row>
    <row r="3867" spans="2:51" s="606" customFormat="1">
      <c r="B3867" s="605"/>
      <c r="D3867" s="594" t="s">
        <v>205</v>
      </c>
      <c r="E3867" s="607" t="s">
        <v>5</v>
      </c>
      <c r="F3867" s="608" t="s">
        <v>4802</v>
      </c>
      <c r="H3867" s="609">
        <v>31.536000000000001</v>
      </c>
      <c r="L3867" s="605"/>
      <c r="M3867" s="610"/>
      <c r="N3867" s="611"/>
      <c r="O3867" s="611"/>
      <c r="P3867" s="611"/>
      <c r="Q3867" s="611"/>
      <c r="R3867" s="611"/>
      <c r="S3867" s="611"/>
      <c r="T3867" s="612"/>
      <c r="AT3867" s="607" t="s">
        <v>205</v>
      </c>
      <c r="AU3867" s="607" t="s">
        <v>89</v>
      </c>
      <c r="AV3867" s="606" t="s">
        <v>89</v>
      </c>
      <c r="AW3867" s="606" t="s">
        <v>43</v>
      </c>
      <c r="AX3867" s="606" t="s">
        <v>82</v>
      </c>
      <c r="AY3867" s="607" t="s">
        <v>197</v>
      </c>
    </row>
    <row r="3868" spans="2:51" s="606" customFormat="1">
      <c r="B3868" s="605"/>
      <c r="D3868" s="594" t="s">
        <v>205</v>
      </c>
      <c r="E3868" s="607" t="s">
        <v>5</v>
      </c>
      <c r="F3868" s="608" t="s">
        <v>4803</v>
      </c>
      <c r="H3868" s="609">
        <v>23.463999999999999</v>
      </c>
      <c r="L3868" s="605"/>
      <c r="M3868" s="610"/>
      <c r="N3868" s="611"/>
      <c r="O3868" s="611"/>
      <c r="P3868" s="611"/>
      <c r="Q3868" s="611"/>
      <c r="R3868" s="611"/>
      <c r="S3868" s="611"/>
      <c r="T3868" s="612"/>
      <c r="AT3868" s="607" t="s">
        <v>205</v>
      </c>
      <c r="AU3868" s="607" t="s">
        <v>89</v>
      </c>
      <c r="AV3868" s="606" t="s">
        <v>89</v>
      </c>
      <c r="AW3868" s="606" t="s">
        <v>43</v>
      </c>
      <c r="AX3868" s="606" t="s">
        <v>82</v>
      </c>
      <c r="AY3868" s="607" t="s">
        <v>197</v>
      </c>
    </row>
    <row r="3869" spans="2:51" s="606" customFormat="1">
      <c r="B3869" s="605"/>
      <c r="D3869" s="594" t="s">
        <v>205</v>
      </c>
      <c r="E3869" s="607" t="s">
        <v>5</v>
      </c>
      <c r="F3869" s="608" t="s">
        <v>4804</v>
      </c>
      <c r="H3869" s="609">
        <v>22.134</v>
      </c>
      <c r="L3869" s="605"/>
      <c r="M3869" s="610"/>
      <c r="N3869" s="611"/>
      <c r="O3869" s="611"/>
      <c r="P3869" s="611"/>
      <c r="Q3869" s="611"/>
      <c r="R3869" s="611"/>
      <c r="S3869" s="611"/>
      <c r="T3869" s="612"/>
      <c r="AT3869" s="607" t="s">
        <v>205</v>
      </c>
      <c r="AU3869" s="607" t="s">
        <v>89</v>
      </c>
      <c r="AV3869" s="606" t="s">
        <v>89</v>
      </c>
      <c r="AW3869" s="606" t="s">
        <v>43</v>
      </c>
      <c r="AX3869" s="606" t="s">
        <v>82</v>
      </c>
      <c r="AY3869" s="607" t="s">
        <v>197</v>
      </c>
    </row>
    <row r="3870" spans="2:51" s="606" customFormat="1">
      <c r="B3870" s="605"/>
      <c r="D3870" s="594" t="s">
        <v>205</v>
      </c>
      <c r="E3870" s="607" t="s">
        <v>5</v>
      </c>
      <c r="F3870" s="608" t="s">
        <v>4805</v>
      </c>
      <c r="H3870" s="609">
        <v>20.163</v>
      </c>
      <c r="L3870" s="605"/>
      <c r="M3870" s="610"/>
      <c r="N3870" s="611"/>
      <c r="O3870" s="611"/>
      <c r="P3870" s="611"/>
      <c r="Q3870" s="611"/>
      <c r="R3870" s="611"/>
      <c r="S3870" s="611"/>
      <c r="T3870" s="612"/>
      <c r="AT3870" s="607" t="s">
        <v>205</v>
      </c>
      <c r="AU3870" s="607" t="s">
        <v>89</v>
      </c>
      <c r="AV3870" s="606" t="s">
        <v>89</v>
      </c>
      <c r="AW3870" s="606" t="s">
        <v>43</v>
      </c>
      <c r="AX3870" s="606" t="s">
        <v>82</v>
      </c>
      <c r="AY3870" s="607" t="s">
        <v>197</v>
      </c>
    </row>
    <row r="3871" spans="2:51" s="606" customFormat="1">
      <c r="B3871" s="605"/>
      <c r="D3871" s="594" t="s">
        <v>205</v>
      </c>
      <c r="E3871" s="607" t="s">
        <v>5</v>
      </c>
      <c r="F3871" s="608" t="s">
        <v>4806</v>
      </c>
      <c r="H3871" s="609">
        <v>23.463999999999999</v>
      </c>
      <c r="L3871" s="605"/>
      <c r="M3871" s="610"/>
      <c r="N3871" s="611"/>
      <c r="O3871" s="611"/>
      <c r="P3871" s="611"/>
      <c r="Q3871" s="611"/>
      <c r="R3871" s="611"/>
      <c r="S3871" s="611"/>
      <c r="T3871" s="612"/>
      <c r="AT3871" s="607" t="s">
        <v>205</v>
      </c>
      <c r="AU3871" s="607" t="s">
        <v>89</v>
      </c>
      <c r="AV3871" s="606" t="s">
        <v>89</v>
      </c>
      <c r="AW3871" s="606" t="s">
        <v>43</v>
      </c>
      <c r="AX3871" s="606" t="s">
        <v>82</v>
      </c>
      <c r="AY3871" s="607" t="s">
        <v>197</v>
      </c>
    </row>
    <row r="3872" spans="2:51" s="606" customFormat="1">
      <c r="B3872" s="605"/>
      <c r="D3872" s="594" t="s">
        <v>205</v>
      </c>
      <c r="E3872" s="607" t="s">
        <v>5</v>
      </c>
      <c r="F3872" s="608" t="s">
        <v>4807</v>
      </c>
      <c r="H3872" s="609">
        <v>19.803000000000001</v>
      </c>
      <c r="L3872" s="605"/>
      <c r="M3872" s="610"/>
      <c r="N3872" s="611"/>
      <c r="O3872" s="611"/>
      <c r="P3872" s="611"/>
      <c r="Q3872" s="611"/>
      <c r="R3872" s="611"/>
      <c r="S3872" s="611"/>
      <c r="T3872" s="612"/>
      <c r="AT3872" s="607" t="s">
        <v>205</v>
      </c>
      <c r="AU3872" s="607" t="s">
        <v>89</v>
      </c>
      <c r="AV3872" s="606" t="s">
        <v>89</v>
      </c>
      <c r="AW3872" s="606" t="s">
        <v>43</v>
      </c>
      <c r="AX3872" s="606" t="s">
        <v>82</v>
      </c>
      <c r="AY3872" s="607" t="s">
        <v>197</v>
      </c>
    </row>
    <row r="3873" spans="2:51" s="622" customFormat="1">
      <c r="B3873" s="621"/>
      <c r="D3873" s="594" t="s">
        <v>205</v>
      </c>
      <c r="E3873" s="623" t="s">
        <v>5</v>
      </c>
      <c r="F3873" s="624" t="s">
        <v>253</v>
      </c>
      <c r="H3873" s="625">
        <v>258.90199999999999</v>
      </c>
      <c r="L3873" s="621"/>
      <c r="M3873" s="626"/>
      <c r="N3873" s="627"/>
      <c r="O3873" s="627"/>
      <c r="P3873" s="627"/>
      <c r="Q3873" s="627"/>
      <c r="R3873" s="627"/>
      <c r="S3873" s="627"/>
      <c r="T3873" s="628"/>
      <c r="AT3873" s="623" t="s">
        <v>205</v>
      </c>
      <c r="AU3873" s="623" t="s">
        <v>89</v>
      </c>
      <c r="AV3873" s="622" t="s">
        <v>114</v>
      </c>
      <c r="AW3873" s="622" t="s">
        <v>43</v>
      </c>
      <c r="AX3873" s="622" t="s">
        <v>82</v>
      </c>
      <c r="AY3873" s="623" t="s">
        <v>197</v>
      </c>
    </row>
    <row r="3874" spans="2:51" s="599" customFormat="1">
      <c r="B3874" s="598"/>
      <c r="D3874" s="594" t="s">
        <v>205</v>
      </c>
      <c r="E3874" s="600" t="s">
        <v>5</v>
      </c>
      <c r="F3874" s="601" t="s">
        <v>446</v>
      </c>
      <c r="H3874" s="600" t="s">
        <v>5</v>
      </c>
      <c r="L3874" s="598"/>
      <c r="M3874" s="602"/>
      <c r="N3874" s="603"/>
      <c r="O3874" s="603"/>
      <c r="P3874" s="603"/>
      <c r="Q3874" s="603"/>
      <c r="R3874" s="603"/>
      <c r="S3874" s="603"/>
      <c r="T3874" s="604"/>
      <c r="AT3874" s="600" t="s">
        <v>205</v>
      </c>
      <c r="AU3874" s="600" t="s">
        <v>89</v>
      </c>
      <c r="AV3874" s="599" t="s">
        <v>11</v>
      </c>
      <c r="AW3874" s="599" t="s">
        <v>43</v>
      </c>
      <c r="AX3874" s="599" t="s">
        <v>82</v>
      </c>
      <c r="AY3874" s="600" t="s">
        <v>197</v>
      </c>
    </row>
    <row r="3875" spans="2:51" s="606" customFormat="1">
      <c r="B3875" s="605"/>
      <c r="D3875" s="594" t="s">
        <v>205</v>
      </c>
      <c r="E3875" s="607" t="s">
        <v>5</v>
      </c>
      <c r="F3875" s="608" t="s">
        <v>4808</v>
      </c>
      <c r="H3875" s="609">
        <v>19.850999999999999</v>
      </c>
      <c r="L3875" s="605"/>
      <c r="M3875" s="610"/>
      <c r="N3875" s="611"/>
      <c r="O3875" s="611"/>
      <c r="P3875" s="611"/>
      <c r="Q3875" s="611"/>
      <c r="R3875" s="611"/>
      <c r="S3875" s="611"/>
      <c r="T3875" s="612"/>
      <c r="AT3875" s="607" t="s">
        <v>205</v>
      </c>
      <c r="AU3875" s="607" t="s">
        <v>89</v>
      </c>
      <c r="AV3875" s="606" t="s">
        <v>89</v>
      </c>
      <c r="AW3875" s="606" t="s">
        <v>43</v>
      </c>
      <c r="AX3875" s="606" t="s">
        <v>82</v>
      </c>
      <c r="AY3875" s="607" t="s">
        <v>197</v>
      </c>
    </row>
    <row r="3876" spans="2:51" s="606" customFormat="1">
      <c r="B3876" s="605"/>
      <c r="D3876" s="594" t="s">
        <v>205</v>
      </c>
      <c r="E3876" s="607" t="s">
        <v>5</v>
      </c>
      <c r="F3876" s="608" t="s">
        <v>4809</v>
      </c>
      <c r="H3876" s="609">
        <v>24.035</v>
      </c>
      <c r="L3876" s="605"/>
      <c r="M3876" s="610"/>
      <c r="N3876" s="611"/>
      <c r="O3876" s="611"/>
      <c r="P3876" s="611"/>
      <c r="Q3876" s="611"/>
      <c r="R3876" s="611"/>
      <c r="S3876" s="611"/>
      <c r="T3876" s="612"/>
      <c r="AT3876" s="607" t="s">
        <v>205</v>
      </c>
      <c r="AU3876" s="607" t="s">
        <v>89</v>
      </c>
      <c r="AV3876" s="606" t="s">
        <v>89</v>
      </c>
      <c r="AW3876" s="606" t="s">
        <v>43</v>
      </c>
      <c r="AX3876" s="606" t="s">
        <v>82</v>
      </c>
      <c r="AY3876" s="607" t="s">
        <v>197</v>
      </c>
    </row>
    <row r="3877" spans="2:51" s="606" customFormat="1">
      <c r="B3877" s="605"/>
      <c r="D3877" s="594" t="s">
        <v>205</v>
      </c>
      <c r="E3877" s="607" t="s">
        <v>5</v>
      </c>
      <c r="F3877" s="608" t="s">
        <v>4810</v>
      </c>
      <c r="H3877" s="609">
        <v>17.408000000000001</v>
      </c>
      <c r="L3877" s="605"/>
      <c r="M3877" s="610"/>
      <c r="N3877" s="611"/>
      <c r="O3877" s="611"/>
      <c r="P3877" s="611"/>
      <c r="Q3877" s="611"/>
      <c r="R3877" s="611"/>
      <c r="S3877" s="611"/>
      <c r="T3877" s="612"/>
      <c r="AT3877" s="607" t="s">
        <v>205</v>
      </c>
      <c r="AU3877" s="607" t="s">
        <v>89</v>
      </c>
      <c r="AV3877" s="606" t="s">
        <v>89</v>
      </c>
      <c r="AW3877" s="606" t="s">
        <v>43</v>
      </c>
      <c r="AX3877" s="606" t="s">
        <v>82</v>
      </c>
      <c r="AY3877" s="607" t="s">
        <v>197</v>
      </c>
    </row>
    <row r="3878" spans="2:51" s="606" customFormat="1">
      <c r="B3878" s="605"/>
      <c r="D3878" s="594" t="s">
        <v>205</v>
      </c>
      <c r="E3878" s="607" t="s">
        <v>5</v>
      </c>
      <c r="F3878" s="608" t="s">
        <v>4811</v>
      </c>
      <c r="H3878" s="609">
        <v>11.925000000000001</v>
      </c>
      <c r="L3878" s="605"/>
      <c r="M3878" s="610"/>
      <c r="N3878" s="611"/>
      <c r="O3878" s="611"/>
      <c r="P3878" s="611"/>
      <c r="Q3878" s="611"/>
      <c r="R3878" s="611"/>
      <c r="S3878" s="611"/>
      <c r="T3878" s="612"/>
      <c r="AT3878" s="607" t="s">
        <v>205</v>
      </c>
      <c r="AU3878" s="607" t="s">
        <v>89</v>
      </c>
      <c r="AV3878" s="606" t="s">
        <v>89</v>
      </c>
      <c r="AW3878" s="606" t="s">
        <v>43</v>
      </c>
      <c r="AX3878" s="606" t="s">
        <v>82</v>
      </c>
      <c r="AY3878" s="607" t="s">
        <v>197</v>
      </c>
    </row>
    <row r="3879" spans="2:51" s="606" customFormat="1">
      <c r="B3879" s="605"/>
      <c r="D3879" s="594" t="s">
        <v>205</v>
      </c>
      <c r="E3879" s="607" t="s">
        <v>5</v>
      </c>
      <c r="F3879" s="608" t="s">
        <v>4812</v>
      </c>
      <c r="H3879" s="609">
        <v>12.349</v>
      </c>
      <c r="L3879" s="605"/>
      <c r="M3879" s="610"/>
      <c r="N3879" s="611"/>
      <c r="O3879" s="611"/>
      <c r="P3879" s="611"/>
      <c r="Q3879" s="611"/>
      <c r="R3879" s="611"/>
      <c r="S3879" s="611"/>
      <c r="T3879" s="612"/>
      <c r="AT3879" s="607" t="s">
        <v>205</v>
      </c>
      <c r="AU3879" s="607" t="s">
        <v>89</v>
      </c>
      <c r="AV3879" s="606" t="s">
        <v>89</v>
      </c>
      <c r="AW3879" s="606" t="s">
        <v>43</v>
      </c>
      <c r="AX3879" s="606" t="s">
        <v>82</v>
      </c>
      <c r="AY3879" s="607" t="s">
        <v>197</v>
      </c>
    </row>
    <row r="3880" spans="2:51" s="606" customFormat="1">
      <c r="B3880" s="605"/>
      <c r="D3880" s="594" t="s">
        <v>205</v>
      </c>
      <c r="E3880" s="607" t="s">
        <v>5</v>
      </c>
      <c r="F3880" s="608" t="s">
        <v>4813</v>
      </c>
      <c r="H3880" s="609">
        <v>12.525</v>
      </c>
      <c r="L3880" s="605"/>
      <c r="M3880" s="610"/>
      <c r="N3880" s="611"/>
      <c r="O3880" s="611"/>
      <c r="P3880" s="611"/>
      <c r="Q3880" s="611"/>
      <c r="R3880" s="611"/>
      <c r="S3880" s="611"/>
      <c r="T3880" s="612"/>
      <c r="AT3880" s="607" t="s">
        <v>205</v>
      </c>
      <c r="AU3880" s="607" t="s">
        <v>89</v>
      </c>
      <c r="AV3880" s="606" t="s">
        <v>89</v>
      </c>
      <c r="AW3880" s="606" t="s">
        <v>43</v>
      </c>
      <c r="AX3880" s="606" t="s">
        <v>82</v>
      </c>
      <c r="AY3880" s="607" t="s">
        <v>197</v>
      </c>
    </row>
    <row r="3881" spans="2:51" s="606" customFormat="1">
      <c r="B3881" s="605"/>
      <c r="D3881" s="594" t="s">
        <v>205</v>
      </c>
      <c r="E3881" s="607" t="s">
        <v>5</v>
      </c>
      <c r="F3881" s="608" t="s">
        <v>4814</v>
      </c>
      <c r="H3881" s="609">
        <v>9.2050000000000001</v>
      </c>
      <c r="L3881" s="605"/>
      <c r="M3881" s="610"/>
      <c r="N3881" s="611"/>
      <c r="O3881" s="611"/>
      <c r="P3881" s="611"/>
      <c r="Q3881" s="611"/>
      <c r="R3881" s="611"/>
      <c r="S3881" s="611"/>
      <c r="T3881" s="612"/>
      <c r="AT3881" s="607" t="s">
        <v>205</v>
      </c>
      <c r="AU3881" s="607" t="s">
        <v>89</v>
      </c>
      <c r="AV3881" s="606" t="s">
        <v>89</v>
      </c>
      <c r="AW3881" s="606" t="s">
        <v>43</v>
      </c>
      <c r="AX3881" s="606" t="s">
        <v>82</v>
      </c>
      <c r="AY3881" s="607" t="s">
        <v>197</v>
      </c>
    </row>
    <row r="3882" spans="2:51" s="606" customFormat="1">
      <c r="B3882" s="605"/>
      <c r="D3882" s="594" t="s">
        <v>205</v>
      </c>
      <c r="E3882" s="607" t="s">
        <v>5</v>
      </c>
      <c r="F3882" s="608" t="s">
        <v>4815</v>
      </c>
      <c r="H3882" s="609">
        <v>12.144</v>
      </c>
      <c r="L3882" s="605"/>
      <c r="M3882" s="610"/>
      <c r="N3882" s="611"/>
      <c r="O3882" s="611"/>
      <c r="P3882" s="611"/>
      <c r="Q3882" s="611"/>
      <c r="R3882" s="611"/>
      <c r="S3882" s="611"/>
      <c r="T3882" s="612"/>
      <c r="AT3882" s="607" t="s">
        <v>205</v>
      </c>
      <c r="AU3882" s="607" t="s">
        <v>89</v>
      </c>
      <c r="AV3882" s="606" t="s">
        <v>89</v>
      </c>
      <c r="AW3882" s="606" t="s">
        <v>43</v>
      </c>
      <c r="AX3882" s="606" t="s">
        <v>82</v>
      </c>
      <c r="AY3882" s="607" t="s">
        <v>197</v>
      </c>
    </row>
    <row r="3883" spans="2:51" s="606" customFormat="1">
      <c r="B3883" s="605"/>
      <c r="D3883" s="594" t="s">
        <v>205</v>
      </c>
      <c r="E3883" s="607" t="s">
        <v>5</v>
      </c>
      <c r="F3883" s="608" t="s">
        <v>4816</v>
      </c>
      <c r="H3883" s="609">
        <v>32.064</v>
      </c>
      <c r="L3883" s="605"/>
      <c r="M3883" s="610"/>
      <c r="N3883" s="611"/>
      <c r="O3883" s="611"/>
      <c r="P3883" s="611"/>
      <c r="Q3883" s="611"/>
      <c r="R3883" s="611"/>
      <c r="S3883" s="611"/>
      <c r="T3883" s="612"/>
      <c r="AT3883" s="607" t="s">
        <v>205</v>
      </c>
      <c r="AU3883" s="607" t="s">
        <v>89</v>
      </c>
      <c r="AV3883" s="606" t="s">
        <v>89</v>
      </c>
      <c r="AW3883" s="606" t="s">
        <v>43</v>
      </c>
      <c r="AX3883" s="606" t="s">
        <v>82</v>
      </c>
      <c r="AY3883" s="607" t="s">
        <v>197</v>
      </c>
    </row>
    <row r="3884" spans="2:51" s="606" customFormat="1">
      <c r="B3884" s="605"/>
      <c r="D3884" s="594" t="s">
        <v>205</v>
      </c>
      <c r="E3884" s="607" t="s">
        <v>5</v>
      </c>
      <c r="F3884" s="608" t="s">
        <v>4817</v>
      </c>
      <c r="H3884" s="609">
        <v>23.512</v>
      </c>
      <c r="L3884" s="605"/>
      <c r="M3884" s="610"/>
      <c r="N3884" s="611"/>
      <c r="O3884" s="611"/>
      <c r="P3884" s="611"/>
      <c r="Q3884" s="611"/>
      <c r="R3884" s="611"/>
      <c r="S3884" s="611"/>
      <c r="T3884" s="612"/>
      <c r="AT3884" s="607" t="s">
        <v>205</v>
      </c>
      <c r="AU3884" s="607" t="s">
        <v>89</v>
      </c>
      <c r="AV3884" s="606" t="s">
        <v>89</v>
      </c>
      <c r="AW3884" s="606" t="s">
        <v>43</v>
      </c>
      <c r="AX3884" s="606" t="s">
        <v>82</v>
      </c>
      <c r="AY3884" s="607" t="s">
        <v>197</v>
      </c>
    </row>
    <row r="3885" spans="2:51" s="606" customFormat="1">
      <c r="B3885" s="605"/>
      <c r="D3885" s="594" t="s">
        <v>205</v>
      </c>
      <c r="E3885" s="607" t="s">
        <v>5</v>
      </c>
      <c r="F3885" s="608" t="s">
        <v>4818</v>
      </c>
      <c r="H3885" s="609">
        <v>22.134</v>
      </c>
      <c r="L3885" s="605"/>
      <c r="M3885" s="610"/>
      <c r="N3885" s="611"/>
      <c r="O3885" s="611"/>
      <c r="P3885" s="611"/>
      <c r="Q3885" s="611"/>
      <c r="R3885" s="611"/>
      <c r="S3885" s="611"/>
      <c r="T3885" s="612"/>
      <c r="AT3885" s="607" t="s">
        <v>205</v>
      </c>
      <c r="AU3885" s="607" t="s">
        <v>89</v>
      </c>
      <c r="AV3885" s="606" t="s">
        <v>89</v>
      </c>
      <c r="AW3885" s="606" t="s">
        <v>43</v>
      </c>
      <c r="AX3885" s="606" t="s">
        <v>82</v>
      </c>
      <c r="AY3885" s="607" t="s">
        <v>197</v>
      </c>
    </row>
    <row r="3886" spans="2:51" s="606" customFormat="1">
      <c r="B3886" s="605"/>
      <c r="D3886" s="594" t="s">
        <v>205</v>
      </c>
      <c r="E3886" s="607" t="s">
        <v>5</v>
      </c>
      <c r="F3886" s="608" t="s">
        <v>4819</v>
      </c>
      <c r="H3886" s="609">
        <v>20.163</v>
      </c>
      <c r="L3886" s="605"/>
      <c r="M3886" s="610"/>
      <c r="N3886" s="611"/>
      <c r="O3886" s="611"/>
      <c r="P3886" s="611"/>
      <c r="Q3886" s="611"/>
      <c r="R3886" s="611"/>
      <c r="S3886" s="611"/>
      <c r="T3886" s="612"/>
      <c r="AT3886" s="607" t="s">
        <v>205</v>
      </c>
      <c r="AU3886" s="607" t="s">
        <v>89</v>
      </c>
      <c r="AV3886" s="606" t="s">
        <v>89</v>
      </c>
      <c r="AW3886" s="606" t="s">
        <v>43</v>
      </c>
      <c r="AX3886" s="606" t="s">
        <v>82</v>
      </c>
      <c r="AY3886" s="607" t="s">
        <v>197</v>
      </c>
    </row>
    <row r="3887" spans="2:51" s="606" customFormat="1">
      <c r="B3887" s="605"/>
      <c r="D3887" s="594" t="s">
        <v>205</v>
      </c>
      <c r="E3887" s="607" t="s">
        <v>5</v>
      </c>
      <c r="F3887" s="608" t="s">
        <v>4820</v>
      </c>
      <c r="H3887" s="609">
        <v>23.512</v>
      </c>
      <c r="L3887" s="605"/>
      <c r="M3887" s="610"/>
      <c r="N3887" s="611"/>
      <c r="O3887" s="611"/>
      <c r="P3887" s="611"/>
      <c r="Q3887" s="611"/>
      <c r="R3887" s="611"/>
      <c r="S3887" s="611"/>
      <c r="T3887" s="612"/>
      <c r="AT3887" s="607" t="s">
        <v>205</v>
      </c>
      <c r="AU3887" s="607" t="s">
        <v>89</v>
      </c>
      <c r="AV3887" s="606" t="s">
        <v>89</v>
      </c>
      <c r="AW3887" s="606" t="s">
        <v>43</v>
      </c>
      <c r="AX3887" s="606" t="s">
        <v>82</v>
      </c>
      <c r="AY3887" s="607" t="s">
        <v>197</v>
      </c>
    </row>
    <row r="3888" spans="2:51" s="606" customFormat="1">
      <c r="B3888" s="605"/>
      <c r="D3888" s="594" t="s">
        <v>205</v>
      </c>
      <c r="E3888" s="607" t="s">
        <v>5</v>
      </c>
      <c r="F3888" s="608" t="s">
        <v>4821</v>
      </c>
      <c r="H3888" s="609">
        <v>19.850999999999999</v>
      </c>
      <c r="L3888" s="605"/>
      <c r="M3888" s="610"/>
      <c r="N3888" s="611"/>
      <c r="O3888" s="611"/>
      <c r="P3888" s="611"/>
      <c r="Q3888" s="611"/>
      <c r="R3888" s="611"/>
      <c r="S3888" s="611"/>
      <c r="T3888" s="612"/>
      <c r="AT3888" s="607" t="s">
        <v>205</v>
      </c>
      <c r="AU3888" s="607" t="s">
        <v>89</v>
      </c>
      <c r="AV3888" s="606" t="s">
        <v>89</v>
      </c>
      <c r="AW3888" s="606" t="s">
        <v>43</v>
      </c>
      <c r="AX3888" s="606" t="s">
        <v>82</v>
      </c>
      <c r="AY3888" s="607" t="s">
        <v>197</v>
      </c>
    </row>
    <row r="3889" spans="2:65" s="622" customFormat="1">
      <c r="B3889" s="621"/>
      <c r="D3889" s="594" t="s">
        <v>205</v>
      </c>
      <c r="E3889" s="623" t="s">
        <v>5</v>
      </c>
      <c r="F3889" s="624" t="s">
        <v>449</v>
      </c>
      <c r="H3889" s="625">
        <v>260.678</v>
      </c>
      <c r="L3889" s="621"/>
      <c r="M3889" s="626"/>
      <c r="N3889" s="627"/>
      <c r="O3889" s="627"/>
      <c r="P3889" s="627"/>
      <c r="Q3889" s="627"/>
      <c r="R3889" s="627"/>
      <c r="S3889" s="627"/>
      <c r="T3889" s="628"/>
      <c r="AT3889" s="623" t="s">
        <v>205</v>
      </c>
      <c r="AU3889" s="623" t="s">
        <v>89</v>
      </c>
      <c r="AV3889" s="622" t="s">
        <v>114</v>
      </c>
      <c r="AW3889" s="622" t="s">
        <v>43</v>
      </c>
      <c r="AX3889" s="622" t="s">
        <v>82</v>
      </c>
      <c r="AY3889" s="623" t="s">
        <v>197</v>
      </c>
    </row>
    <row r="3890" spans="2:65" s="614" customFormat="1">
      <c r="B3890" s="613"/>
      <c r="D3890" s="594" t="s">
        <v>205</v>
      </c>
      <c r="E3890" s="615" t="s">
        <v>5</v>
      </c>
      <c r="F3890" s="616" t="s">
        <v>210</v>
      </c>
      <c r="H3890" s="617">
        <v>1840.6089999999999</v>
      </c>
      <c r="L3890" s="613"/>
      <c r="M3890" s="618"/>
      <c r="N3890" s="619"/>
      <c r="O3890" s="619"/>
      <c r="P3890" s="619"/>
      <c r="Q3890" s="619"/>
      <c r="R3890" s="619"/>
      <c r="S3890" s="619"/>
      <c r="T3890" s="620"/>
      <c r="AT3890" s="615" t="s">
        <v>205</v>
      </c>
      <c r="AU3890" s="615" t="s">
        <v>89</v>
      </c>
      <c r="AV3890" s="614" t="s">
        <v>129</v>
      </c>
      <c r="AW3890" s="614" t="s">
        <v>43</v>
      </c>
      <c r="AX3890" s="614" t="s">
        <v>11</v>
      </c>
      <c r="AY3890" s="615" t="s">
        <v>197</v>
      </c>
    </row>
    <row r="3891" spans="2:65" s="492" customFormat="1" ht="16.5" customHeight="1">
      <c r="B3891" s="493"/>
      <c r="C3891" s="629" t="s">
        <v>4822</v>
      </c>
      <c r="D3891" s="629" t="s">
        <v>1907</v>
      </c>
      <c r="E3891" s="630" t="s">
        <v>4823</v>
      </c>
      <c r="F3891" s="631" t="s">
        <v>4824</v>
      </c>
      <c r="G3891" s="632" t="s">
        <v>290</v>
      </c>
      <c r="H3891" s="633">
        <v>2024.67</v>
      </c>
      <c r="I3891" s="11"/>
      <c r="J3891" s="634">
        <f>ROUND(I3891*H3891,0)</f>
        <v>0</v>
      </c>
      <c r="K3891" s="631" t="s">
        <v>5</v>
      </c>
      <c r="L3891" s="635"/>
      <c r="M3891" s="636" t="s">
        <v>5</v>
      </c>
      <c r="N3891" s="637" t="s">
        <v>53</v>
      </c>
      <c r="O3891" s="494"/>
      <c r="P3891" s="580">
        <f>O3891*H3891</f>
        <v>0</v>
      </c>
      <c r="Q3891" s="580">
        <v>1.26E-2</v>
      </c>
      <c r="R3891" s="580">
        <f>Q3891*H3891</f>
        <v>25.510842</v>
      </c>
      <c r="S3891" s="580">
        <v>0</v>
      </c>
      <c r="T3891" s="581">
        <f>S3891*H3891</f>
        <v>0</v>
      </c>
      <c r="AR3891" s="482" t="s">
        <v>779</v>
      </c>
      <c r="AT3891" s="482" t="s">
        <v>1907</v>
      </c>
      <c r="AU3891" s="482" t="s">
        <v>89</v>
      </c>
      <c r="AY3891" s="482" t="s">
        <v>197</v>
      </c>
      <c r="BE3891" s="582">
        <f>IF(N3891="základní",J3891,0)</f>
        <v>0</v>
      </c>
      <c r="BF3891" s="582">
        <f>IF(N3891="snížená",J3891,0)</f>
        <v>0</v>
      </c>
      <c r="BG3891" s="582">
        <f>IF(N3891="zákl. přenesená",J3891,0)</f>
        <v>0</v>
      </c>
      <c r="BH3891" s="582">
        <f>IF(N3891="sníž. přenesená",J3891,0)</f>
        <v>0</v>
      </c>
      <c r="BI3891" s="582">
        <f>IF(N3891="nulová",J3891,0)</f>
        <v>0</v>
      </c>
      <c r="BJ3891" s="482" t="s">
        <v>11</v>
      </c>
      <c r="BK3891" s="582">
        <f>ROUND(I3891*H3891,0)</f>
        <v>0</v>
      </c>
      <c r="BL3891" s="482" t="s">
        <v>374</v>
      </c>
      <c r="BM3891" s="482" t="s">
        <v>4825</v>
      </c>
    </row>
    <row r="3892" spans="2:65" s="606" customFormat="1">
      <c r="B3892" s="605"/>
      <c r="D3892" s="594" t="s">
        <v>205</v>
      </c>
      <c r="F3892" s="608" t="s">
        <v>4826</v>
      </c>
      <c r="H3892" s="609">
        <v>2024.67</v>
      </c>
      <c r="L3892" s="605"/>
      <c r="M3892" s="610"/>
      <c r="N3892" s="611"/>
      <c r="O3892" s="611"/>
      <c r="P3892" s="611"/>
      <c r="Q3892" s="611"/>
      <c r="R3892" s="611"/>
      <c r="S3892" s="611"/>
      <c r="T3892" s="612"/>
      <c r="AT3892" s="607" t="s">
        <v>205</v>
      </c>
      <c r="AU3892" s="607" t="s">
        <v>89</v>
      </c>
      <c r="AV3892" s="606" t="s">
        <v>89</v>
      </c>
      <c r="AW3892" s="606" t="s">
        <v>6</v>
      </c>
      <c r="AX3892" s="606" t="s">
        <v>11</v>
      </c>
      <c r="AY3892" s="607" t="s">
        <v>197</v>
      </c>
    </row>
    <row r="3893" spans="2:65" s="492" customFormat="1" ht="25.5" customHeight="1">
      <c r="B3893" s="493"/>
      <c r="C3893" s="572" t="s">
        <v>4827</v>
      </c>
      <c r="D3893" s="572" t="s">
        <v>199</v>
      </c>
      <c r="E3893" s="573" t="s">
        <v>4828</v>
      </c>
      <c r="F3893" s="574" t="s">
        <v>4829</v>
      </c>
      <c r="G3893" s="575" t="s">
        <v>290</v>
      </c>
      <c r="H3893" s="576">
        <v>95.826999999999998</v>
      </c>
      <c r="I3893" s="7"/>
      <c r="J3893" s="577">
        <f>ROUND(I3893*H3893,0)</f>
        <v>0</v>
      </c>
      <c r="K3893" s="574" t="s">
        <v>203</v>
      </c>
      <c r="L3893" s="493"/>
      <c r="M3893" s="578" t="s">
        <v>5</v>
      </c>
      <c r="N3893" s="579" t="s">
        <v>53</v>
      </c>
      <c r="O3893" s="494"/>
      <c r="P3893" s="580">
        <f>O3893*H3893</f>
        <v>0</v>
      </c>
      <c r="Q3893" s="580">
        <v>0</v>
      </c>
      <c r="R3893" s="580">
        <f>Q3893*H3893</f>
        <v>0</v>
      </c>
      <c r="S3893" s="580">
        <v>0</v>
      </c>
      <c r="T3893" s="581">
        <f>S3893*H3893</f>
        <v>0</v>
      </c>
      <c r="AR3893" s="482" t="s">
        <v>374</v>
      </c>
      <c r="AT3893" s="482" t="s">
        <v>199</v>
      </c>
      <c r="AU3893" s="482" t="s">
        <v>89</v>
      </c>
      <c r="AY3893" s="482" t="s">
        <v>197</v>
      </c>
      <c r="BE3893" s="582">
        <f>IF(N3893="základní",J3893,0)</f>
        <v>0</v>
      </c>
      <c r="BF3893" s="582">
        <f>IF(N3893="snížená",J3893,0)</f>
        <v>0</v>
      </c>
      <c r="BG3893" s="582">
        <f>IF(N3893="zákl. přenesená",J3893,0)</f>
        <v>0</v>
      </c>
      <c r="BH3893" s="582">
        <f>IF(N3893="sníž. přenesená",J3893,0)</f>
        <v>0</v>
      </c>
      <c r="BI3893" s="582">
        <f>IF(N3893="nulová",J3893,0)</f>
        <v>0</v>
      </c>
      <c r="BJ3893" s="482" t="s">
        <v>11</v>
      </c>
      <c r="BK3893" s="582">
        <f>ROUND(I3893*H3893,0)</f>
        <v>0</v>
      </c>
      <c r="BL3893" s="482" t="s">
        <v>374</v>
      </c>
      <c r="BM3893" s="482" t="s">
        <v>4830</v>
      </c>
    </row>
    <row r="3894" spans="2:65" s="599" customFormat="1">
      <c r="B3894" s="598"/>
      <c r="D3894" s="594" t="s">
        <v>205</v>
      </c>
      <c r="E3894" s="600" t="s">
        <v>5</v>
      </c>
      <c r="F3894" s="601" t="s">
        <v>215</v>
      </c>
      <c r="H3894" s="600" t="s">
        <v>5</v>
      </c>
      <c r="L3894" s="598"/>
      <c r="M3894" s="602"/>
      <c r="N3894" s="603"/>
      <c r="O3894" s="603"/>
      <c r="P3894" s="603"/>
      <c r="Q3894" s="603"/>
      <c r="R3894" s="603"/>
      <c r="S3894" s="603"/>
      <c r="T3894" s="604"/>
      <c r="AT3894" s="600" t="s">
        <v>205</v>
      </c>
      <c r="AU3894" s="600" t="s">
        <v>89</v>
      </c>
      <c r="AV3894" s="599" t="s">
        <v>11</v>
      </c>
      <c r="AW3894" s="599" t="s">
        <v>43</v>
      </c>
      <c r="AX3894" s="599" t="s">
        <v>82</v>
      </c>
      <c r="AY3894" s="600" t="s">
        <v>197</v>
      </c>
    </row>
    <row r="3895" spans="2:65" s="606" customFormat="1">
      <c r="B3895" s="605"/>
      <c r="D3895" s="594" t="s">
        <v>205</v>
      </c>
      <c r="E3895" s="607" t="s">
        <v>5</v>
      </c>
      <c r="F3895" s="608" t="s">
        <v>4727</v>
      </c>
      <c r="H3895" s="609">
        <v>2.25</v>
      </c>
      <c r="L3895" s="605"/>
      <c r="M3895" s="610"/>
      <c r="N3895" s="611"/>
      <c r="O3895" s="611"/>
      <c r="P3895" s="611"/>
      <c r="Q3895" s="611"/>
      <c r="R3895" s="611"/>
      <c r="S3895" s="611"/>
      <c r="T3895" s="612"/>
      <c r="AT3895" s="607" t="s">
        <v>205</v>
      </c>
      <c r="AU3895" s="607" t="s">
        <v>89</v>
      </c>
      <c r="AV3895" s="606" t="s">
        <v>89</v>
      </c>
      <c r="AW3895" s="606" t="s">
        <v>43</v>
      </c>
      <c r="AX3895" s="606" t="s">
        <v>82</v>
      </c>
      <c r="AY3895" s="607" t="s">
        <v>197</v>
      </c>
    </row>
    <row r="3896" spans="2:65" s="606" customFormat="1">
      <c r="B3896" s="605"/>
      <c r="D3896" s="594" t="s">
        <v>205</v>
      </c>
      <c r="E3896" s="607" t="s">
        <v>5</v>
      </c>
      <c r="F3896" s="608" t="s">
        <v>4728</v>
      </c>
      <c r="H3896" s="609">
        <v>7.5149999999999997</v>
      </c>
      <c r="L3896" s="605"/>
      <c r="M3896" s="610"/>
      <c r="N3896" s="611"/>
      <c r="O3896" s="611"/>
      <c r="P3896" s="611"/>
      <c r="Q3896" s="611"/>
      <c r="R3896" s="611"/>
      <c r="S3896" s="611"/>
      <c r="T3896" s="612"/>
      <c r="AT3896" s="607" t="s">
        <v>205</v>
      </c>
      <c r="AU3896" s="607" t="s">
        <v>89</v>
      </c>
      <c r="AV3896" s="606" t="s">
        <v>89</v>
      </c>
      <c r="AW3896" s="606" t="s">
        <v>43</v>
      </c>
      <c r="AX3896" s="606" t="s">
        <v>82</v>
      </c>
      <c r="AY3896" s="607" t="s">
        <v>197</v>
      </c>
    </row>
    <row r="3897" spans="2:65" s="606" customFormat="1">
      <c r="B3897" s="605"/>
      <c r="D3897" s="594" t="s">
        <v>205</v>
      </c>
      <c r="E3897" s="607" t="s">
        <v>5</v>
      </c>
      <c r="F3897" s="608" t="s">
        <v>4738</v>
      </c>
      <c r="H3897" s="609">
        <v>6.73</v>
      </c>
      <c r="L3897" s="605"/>
      <c r="M3897" s="610"/>
      <c r="N3897" s="611"/>
      <c r="O3897" s="611"/>
      <c r="P3897" s="611"/>
      <c r="Q3897" s="611"/>
      <c r="R3897" s="611"/>
      <c r="S3897" s="611"/>
      <c r="T3897" s="612"/>
      <c r="AT3897" s="607" t="s">
        <v>205</v>
      </c>
      <c r="AU3897" s="607" t="s">
        <v>89</v>
      </c>
      <c r="AV3897" s="606" t="s">
        <v>89</v>
      </c>
      <c r="AW3897" s="606" t="s">
        <v>43</v>
      </c>
      <c r="AX3897" s="606" t="s">
        <v>82</v>
      </c>
      <c r="AY3897" s="607" t="s">
        <v>197</v>
      </c>
    </row>
    <row r="3898" spans="2:65" s="622" customFormat="1">
      <c r="B3898" s="621"/>
      <c r="D3898" s="594" t="s">
        <v>205</v>
      </c>
      <c r="E3898" s="623" t="s">
        <v>5</v>
      </c>
      <c r="F3898" s="624" t="s">
        <v>222</v>
      </c>
      <c r="H3898" s="625">
        <v>16.495000000000001</v>
      </c>
      <c r="L3898" s="621"/>
      <c r="M3898" s="626"/>
      <c r="N3898" s="627"/>
      <c r="O3898" s="627"/>
      <c r="P3898" s="627"/>
      <c r="Q3898" s="627"/>
      <c r="R3898" s="627"/>
      <c r="S3898" s="627"/>
      <c r="T3898" s="628"/>
      <c r="AT3898" s="623" t="s">
        <v>205</v>
      </c>
      <c r="AU3898" s="623" t="s">
        <v>89</v>
      </c>
      <c r="AV3898" s="622" t="s">
        <v>114</v>
      </c>
      <c r="AW3898" s="622" t="s">
        <v>43</v>
      </c>
      <c r="AX3898" s="622" t="s">
        <v>82</v>
      </c>
      <c r="AY3898" s="623" t="s">
        <v>197</v>
      </c>
    </row>
    <row r="3899" spans="2:65" s="599" customFormat="1">
      <c r="B3899" s="598"/>
      <c r="D3899" s="594" t="s">
        <v>205</v>
      </c>
      <c r="E3899" s="600" t="s">
        <v>5</v>
      </c>
      <c r="F3899" s="601" t="s">
        <v>223</v>
      </c>
      <c r="H3899" s="600" t="s">
        <v>5</v>
      </c>
      <c r="L3899" s="598"/>
      <c r="M3899" s="602"/>
      <c r="N3899" s="603"/>
      <c r="O3899" s="603"/>
      <c r="P3899" s="603"/>
      <c r="Q3899" s="603"/>
      <c r="R3899" s="603"/>
      <c r="S3899" s="603"/>
      <c r="T3899" s="604"/>
      <c r="AT3899" s="600" t="s">
        <v>205</v>
      </c>
      <c r="AU3899" s="600" t="s">
        <v>89</v>
      </c>
      <c r="AV3899" s="599" t="s">
        <v>11</v>
      </c>
      <c r="AW3899" s="599" t="s">
        <v>43</v>
      </c>
      <c r="AX3899" s="599" t="s">
        <v>82</v>
      </c>
      <c r="AY3899" s="600" t="s">
        <v>197</v>
      </c>
    </row>
    <row r="3900" spans="2:65" s="606" customFormat="1">
      <c r="B3900" s="605"/>
      <c r="D3900" s="594" t="s">
        <v>205</v>
      </c>
      <c r="E3900" s="607" t="s">
        <v>5</v>
      </c>
      <c r="F3900" s="608" t="s">
        <v>4757</v>
      </c>
      <c r="H3900" s="609">
        <v>4.9000000000000004</v>
      </c>
      <c r="L3900" s="605"/>
      <c r="M3900" s="610"/>
      <c r="N3900" s="611"/>
      <c r="O3900" s="611"/>
      <c r="P3900" s="611"/>
      <c r="Q3900" s="611"/>
      <c r="R3900" s="611"/>
      <c r="S3900" s="611"/>
      <c r="T3900" s="612"/>
      <c r="AT3900" s="607" t="s">
        <v>205</v>
      </c>
      <c r="AU3900" s="607" t="s">
        <v>89</v>
      </c>
      <c r="AV3900" s="606" t="s">
        <v>89</v>
      </c>
      <c r="AW3900" s="606" t="s">
        <v>43</v>
      </c>
      <c r="AX3900" s="606" t="s">
        <v>82</v>
      </c>
      <c r="AY3900" s="607" t="s">
        <v>197</v>
      </c>
    </row>
    <row r="3901" spans="2:65" s="606" customFormat="1">
      <c r="B3901" s="605"/>
      <c r="D3901" s="594" t="s">
        <v>205</v>
      </c>
      <c r="E3901" s="607" t="s">
        <v>5</v>
      </c>
      <c r="F3901" s="608" t="s">
        <v>4761</v>
      </c>
      <c r="H3901" s="609">
        <v>9.4529999999999994</v>
      </c>
      <c r="L3901" s="605"/>
      <c r="M3901" s="610"/>
      <c r="N3901" s="611"/>
      <c r="O3901" s="611"/>
      <c r="P3901" s="611"/>
      <c r="Q3901" s="611"/>
      <c r="R3901" s="611"/>
      <c r="S3901" s="611"/>
      <c r="T3901" s="612"/>
      <c r="AT3901" s="607" t="s">
        <v>205</v>
      </c>
      <c r="AU3901" s="607" t="s">
        <v>89</v>
      </c>
      <c r="AV3901" s="606" t="s">
        <v>89</v>
      </c>
      <c r="AW3901" s="606" t="s">
        <v>43</v>
      </c>
      <c r="AX3901" s="606" t="s">
        <v>82</v>
      </c>
      <c r="AY3901" s="607" t="s">
        <v>197</v>
      </c>
    </row>
    <row r="3902" spans="2:65" s="606" customFormat="1">
      <c r="B3902" s="605"/>
      <c r="D3902" s="594" t="s">
        <v>205</v>
      </c>
      <c r="E3902" s="607" t="s">
        <v>5</v>
      </c>
      <c r="F3902" s="608" t="s">
        <v>4763</v>
      </c>
      <c r="H3902" s="609">
        <v>9.5250000000000004</v>
      </c>
      <c r="L3902" s="605"/>
      <c r="M3902" s="610"/>
      <c r="N3902" s="611"/>
      <c r="O3902" s="611"/>
      <c r="P3902" s="611"/>
      <c r="Q3902" s="611"/>
      <c r="R3902" s="611"/>
      <c r="S3902" s="611"/>
      <c r="T3902" s="612"/>
      <c r="AT3902" s="607" t="s">
        <v>205</v>
      </c>
      <c r="AU3902" s="607" t="s">
        <v>89</v>
      </c>
      <c r="AV3902" s="606" t="s">
        <v>89</v>
      </c>
      <c r="AW3902" s="606" t="s">
        <v>43</v>
      </c>
      <c r="AX3902" s="606" t="s">
        <v>82</v>
      </c>
      <c r="AY3902" s="607" t="s">
        <v>197</v>
      </c>
    </row>
    <row r="3903" spans="2:65" s="622" customFormat="1">
      <c r="B3903" s="621"/>
      <c r="D3903" s="594" t="s">
        <v>205</v>
      </c>
      <c r="E3903" s="623" t="s">
        <v>5</v>
      </c>
      <c r="F3903" s="624" t="s">
        <v>237</v>
      </c>
      <c r="H3903" s="625">
        <v>23.878</v>
      </c>
      <c r="L3903" s="621"/>
      <c r="M3903" s="626"/>
      <c r="N3903" s="627"/>
      <c r="O3903" s="627"/>
      <c r="P3903" s="627"/>
      <c r="Q3903" s="627"/>
      <c r="R3903" s="627"/>
      <c r="S3903" s="627"/>
      <c r="T3903" s="628"/>
      <c r="AT3903" s="623" t="s">
        <v>205</v>
      </c>
      <c r="AU3903" s="623" t="s">
        <v>89</v>
      </c>
      <c r="AV3903" s="622" t="s">
        <v>114</v>
      </c>
      <c r="AW3903" s="622" t="s">
        <v>43</v>
      </c>
      <c r="AX3903" s="622" t="s">
        <v>82</v>
      </c>
      <c r="AY3903" s="623" t="s">
        <v>197</v>
      </c>
    </row>
    <row r="3904" spans="2:65" s="599" customFormat="1">
      <c r="B3904" s="598"/>
      <c r="D3904" s="594" t="s">
        <v>205</v>
      </c>
      <c r="E3904" s="600" t="s">
        <v>5</v>
      </c>
      <c r="F3904" s="601" t="s">
        <v>238</v>
      </c>
      <c r="H3904" s="600" t="s">
        <v>5</v>
      </c>
      <c r="L3904" s="598"/>
      <c r="M3904" s="602"/>
      <c r="N3904" s="603"/>
      <c r="O3904" s="603"/>
      <c r="P3904" s="603"/>
      <c r="Q3904" s="603"/>
      <c r="R3904" s="603"/>
      <c r="S3904" s="603"/>
      <c r="T3904" s="604"/>
      <c r="AT3904" s="600" t="s">
        <v>205</v>
      </c>
      <c r="AU3904" s="600" t="s">
        <v>89</v>
      </c>
      <c r="AV3904" s="599" t="s">
        <v>11</v>
      </c>
      <c r="AW3904" s="599" t="s">
        <v>43</v>
      </c>
      <c r="AX3904" s="599" t="s">
        <v>82</v>
      </c>
      <c r="AY3904" s="600" t="s">
        <v>197</v>
      </c>
    </row>
    <row r="3905" spans="2:65" s="606" customFormat="1">
      <c r="B3905" s="605"/>
      <c r="D3905" s="594" t="s">
        <v>205</v>
      </c>
      <c r="E3905" s="607" t="s">
        <v>5</v>
      </c>
      <c r="F3905" s="608" t="s">
        <v>4767</v>
      </c>
      <c r="H3905" s="609">
        <v>9.65</v>
      </c>
      <c r="L3905" s="605"/>
      <c r="M3905" s="610"/>
      <c r="N3905" s="611"/>
      <c r="O3905" s="611"/>
      <c r="P3905" s="611"/>
      <c r="Q3905" s="611"/>
      <c r="R3905" s="611"/>
      <c r="S3905" s="611"/>
      <c r="T3905" s="612"/>
      <c r="AT3905" s="607" t="s">
        <v>205</v>
      </c>
      <c r="AU3905" s="607" t="s">
        <v>89</v>
      </c>
      <c r="AV3905" s="606" t="s">
        <v>89</v>
      </c>
      <c r="AW3905" s="606" t="s">
        <v>43</v>
      </c>
      <c r="AX3905" s="606" t="s">
        <v>82</v>
      </c>
      <c r="AY3905" s="607" t="s">
        <v>197</v>
      </c>
    </row>
    <row r="3906" spans="2:65" s="606" customFormat="1">
      <c r="B3906" s="605"/>
      <c r="D3906" s="594" t="s">
        <v>205</v>
      </c>
      <c r="E3906" s="607" t="s">
        <v>5</v>
      </c>
      <c r="F3906" s="608" t="s">
        <v>4768</v>
      </c>
      <c r="H3906" s="609">
        <v>9.1809999999999992</v>
      </c>
      <c r="L3906" s="605"/>
      <c r="M3906" s="610"/>
      <c r="N3906" s="611"/>
      <c r="O3906" s="611"/>
      <c r="P3906" s="611"/>
      <c r="Q3906" s="611"/>
      <c r="R3906" s="611"/>
      <c r="S3906" s="611"/>
      <c r="T3906" s="612"/>
      <c r="AT3906" s="607" t="s">
        <v>205</v>
      </c>
      <c r="AU3906" s="607" t="s">
        <v>89</v>
      </c>
      <c r="AV3906" s="606" t="s">
        <v>89</v>
      </c>
      <c r="AW3906" s="606" t="s">
        <v>43</v>
      </c>
      <c r="AX3906" s="606" t="s">
        <v>82</v>
      </c>
      <c r="AY3906" s="607" t="s">
        <v>197</v>
      </c>
    </row>
    <row r="3907" spans="2:65" s="606" customFormat="1">
      <c r="B3907" s="605"/>
      <c r="D3907" s="594" t="s">
        <v>205</v>
      </c>
      <c r="E3907" s="607" t="s">
        <v>5</v>
      </c>
      <c r="F3907" s="608" t="s">
        <v>4772</v>
      </c>
      <c r="H3907" s="609">
        <v>9.0079999999999991</v>
      </c>
      <c r="L3907" s="605"/>
      <c r="M3907" s="610"/>
      <c r="N3907" s="611"/>
      <c r="O3907" s="611"/>
      <c r="P3907" s="611"/>
      <c r="Q3907" s="611"/>
      <c r="R3907" s="611"/>
      <c r="S3907" s="611"/>
      <c r="T3907" s="612"/>
      <c r="AT3907" s="607" t="s">
        <v>205</v>
      </c>
      <c r="AU3907" s="607" t="s">
        <v>89</v>
      </c>
      <c r="AV3907" s="606" t="s">
        <v>89</v>
      </c>
      <c r="AW3907" s="606" t="s">
        <v>43</v>
      </c>
      <c r="AX3907" s="606" t="s">
        <v>82</v>
      </c>
      <c r="AY3907" s="607" t="s">
        <v>197</v>
      </c>
    </row>
    <row r="3908" spans="2:65" s="622" customFormat="1">
      <c r="B3908" s="621"/>
      <c r="D3908" s="594" t="s">
        <v>205</v>
      </c>
      <c r="E3908" s="623" t="s">
        <v>5</v>
      </c>
      <c r="F3908" s="624" t="s">
        <v>243</v>
      </c>
      <c r="H3908" s="625">
        <v>27.838999999999999</v>
      </c>
      <c r="L3908" s="621"/>
      <c r="M3908" s="626"/>
      <c r="N3908" s="627"/>
      <c r="O3908" s="627"/>
      <c r="P3908" s="627"/>
      <c r="Q3908" s="627"/>
      <c r="R3908" s="627"/>
      <c r="S3908" s="627"/>
      <c r="T3908" s="628"/>
      <c r="AT3908" s="623" t="s">
        <v>205</v>
      </c>
      <c r="AU3908" s="623" t="s">
        <v>89</v>
      </c>
      <c r="AV3908" s="622" t="s">
        <v>114</v>
      </c>
      <c r="AW3908" s="622" t="s">
        <v>43</v>
      </c>
      <c r="AX3908" s="622" t="s">
        <v>82</v>
      </c>
      <c r="AY3908" s="623" t="s">
        <v>197</v>
      </c>
    </row>
    <row r="3909" spans="2:65" s="599" customFormat="1">
      <c r="B3909" s="598"/>
      <c r="D3909" s="594" t="s">
        <v>205</v>
      </c>
      <c r="E3909" s="600" t="s">
        <v>5</v>
      </c>
      <c r="F3909" s="601" t="s">
        <v>244</v>
      </c>
      <c r="H3909" s="600" t="s">
        <v>5</v>
      </c>
      <c r="L3909" s="598"/>
      <c r="M3909" s="602"/>
      <c r="N3909" s="603"/>
      <c r="O3909" s="603"/>
      <c r="P3909" s="603"/>
      <c r="Q3909" s="603"/>
      <c r="R3909" s="603"/>
      <c r="S3909" s="603"/>
      <c r="T3909" s="604"/>
      <c r="AT3909" s="600" t="s">
        <v>205</v>
      </c>
      <c r="AU3909" s="600" t="s">
        <v>89</v>
      </c>
      <c r="AV3909" s="599" t="s">
        <v>11</v>
      </c>
      <c r="AW3909" s="599" t="s">
        <v>43</v>
      </c>
      <c r="AX3909" s="599" t="s">
        <v>82</v>
      </c>
      <c r="AY3909" s="600" t="s">
        <v>197</v>
      </c>
    </row>
    <row r="3910" spans="2:65" s="606" customFormat="1">
      <c r="B3910" s="605"/>
      <c r="D3910" s="594" t="s">
        <v>205</v>
      </c>
      <c r="E3910" s="607" t="s">
        <v>5</v>
      </c>
      <c r="F3910" s="608" t="s">
        <v>4786</v>
      </c>
      <c r="H3910" s="609">
        <v>9.2050000000000001</v>
      </c>
      <c r="L3910" s="605"/>
      <c r="M3910" s="610"/>
      <c r="N3910" s="611"/>
      <c r="O3910" s="611"/>
      <c r="P3910" s="611"/>
      <c r="Q3910" s="611"/>
      <c r="R3910" s="611"/>
      <c r="S3910" s="611"/>
      <c r="T3910" s="612"/>
      <c r="AT3910" s="607" t="s">
        <v>205</v>
      </c>
      <c r="AU3910" s="607" t="s">
        <v>89</v>
      </c>
      <c r="AV3910" s="606" t="s">
        <v>89</v>
      </c>
      <c r="AW3910" s="606" t="s">
        <v>43</v>
      </c>
      <c r="AX3910" s="606" t="s">
        <v>82</v>
      </c>
      <c r="AY3910" s="607" t="s">
        <v>197</v>
      </c>
    </row>
    <row r="3911" spans="2:65" s="622" customFormat="1">
      <c r="B3911" s="621"/>
      <c r="D3911" s="594" t="s">
        <v>205</v>
      </c>
      <c r="E3911" s="623" t="s">
        <v>5</v>
      </c>
      <c r="F3911" s="624" t="s">
        <v>248</v>
      </c>
      <c r="H3911" s="625">
        <v>9.2050000000000001</v>
      </c>
      <c r="L3911" s="621"/>
      <c r="M3911" s="626"/>
      <c r="N3911" s="627"/>
      <c r="O3911" s="627"/>
      <c r="P3911" s="627"/>
      <c r="Q3911" s="627"/>
      <c r="R3911" s="627"/>
      <c r="S3911" s="627"/>
      <c r="T3911" s="628"/>
      <c r="AT3911" s="623" t="s">
        <v>205</v>
      </c>
      <c r="AU3911" s="623" t="s">
        <v>89</v>
      </c>
      <c r="AV3911" s="622" t="s">
        <v>114</v>
      </c>
      <c r="AW3911" s="622" t="s">
        <v>43</v>
      </c>
      <c r="AX3911" s="622" t="s">
        <v>82</v>
      </c>
      <c r="AY3911" s="623" t="s">
        <v>197</v>
      </c>
    </row>
    <row r="3912" spans="2:65" s="599" customFormat="1">
      <c r="B3912" s="598"/>
      <c r="D3912" s="594" t="s">
        <v>205</v>
      </c>
      <c r="E3912" s="600" t="s">
        <v>5</v>
      </c>
      <c r="F3912" s="601" t="s">
        <v>249</v>
      </c>
      <c r="H3912" s="600" t="s">
        <v>5</v>
      </c>
      <c r="L3912" s="598"/>
      <c r="M3912" s="602"/>
      <c r="N3912" s="603"/>
      <c r="O3912" s="603"/>
      <c r="P3912" s="603"/>
      <c r="Q3912" s="603"/>
      <c r="R3912" s="603"/>
      <c r="S3912" s="603"/>
      <c r="T3912" s="604"/>
      <c r="AT3912" s="600" t="s">
        <v>205</v>
      </c>
      <c r="AU3912" s="600" t="s">
        <v>89</v>
      </c>
      <c r="AV3912" s="599" t="s">
        <v>11</v>
      </c>
      <c r="AW3912" s="599" t="s">
        <v>43</v>
      </c>
      <c r="AX3912" s="599" t="s">
        <v>82</v>
      </c>
      <c r="AY3912" s="600" t="s">
        <v>197</v>
      </c>
    </row>
    <row r="3913" spans="2:65" s="606" customFormat="1">
      <c r="B3913" s="605"/>
      <c r="D3913" s="594" t="s">
        <v>205</v>
      </c>
      <c r="E3913" s="607" t="s">
        <v>5</v>
      </c>
      <c r="F3913" s="608" t="s">
        <v>4800</v>
      </c>
      <c r="H3913" s="609">
        <v>9.2050000000000001</v>
      </c>
      <c r="L3913" s="605"/>
      <c r="M3913" s="610"/>
      <c r="N3913" s="611"/>
      <c r="O3913" s="611"/>
      <c r="P3913" s="611"/>
      <c r="Q3913" s="611"/>
      <c r="R3913" s="611"/>
      <c r="S3913" s="611"/>
      <c r="T3913" s="612"/>
      <c r="AT3913" s="607" t="s">
        <v>205</v>
      </c>
      <c r="AU3913" s="607" t="s">
        <v>89</v>
      </c>
      <c r="AV3913" s="606" t="s">
        <v>89</v>
      </c>
      <c r="AW3913" s="606" t="s">
        <v>43</v>
      </c>
      <c r="AX3913" s="606" t="s">
        <v>82</v>
      </c>
      <c r="AY3913" s="607" t="s">
        <v>197</v>
      </c>
    </row>
    <row r="3914" spans="2:65" s="622" customFormat="1">
      <c r="B3914" s="621"/>
      <c r="D3914" s="594" t="s">
        <v>205</v>
      </c>
      <c r="E3914" s="623" t="s">
        <v>5</v>
      </c>
      <c r="F3914" s="624" t="s">
        <v>253</v>
      </c>
      <c r="H3914" s="625">
        <v>9.2050000000000001</v>
      </c>
      <c r="L3914" s="621"/>
      <c r="M3914" s="626"/>
      <c r="N3914" s="627"/>
      <c r="O3914" s="627"/>
      <c r="P3914" s="627"/>
      <c r="Q3914" s="627"/>
      <c r="R3914" s="627"/>
      <c r="S3914" s="627"/>
      <c r="T3914" s="628"/>
      <c r="AT3914" s="623" t="s">
        <v>205</v>
      </c>
      <c r="AU3914" s="623" t="s">
        <v>89</v>
      </c>
      <c r="AV3914" s="622" t="s">
        <v>114</v>
      </c>
      <c r="AW3914" s="622" t="s">
        <v>43</v>
      </c>
      <c r="AX3914" s="622" t="s">
        <v>82</v>
      </c>
      <c r="AY3914" s="623" t="s">
        <v>197</v>
      </c>
    </row>
    <row r="3915" spans="2:65" s="599" customFormat="1">
      <c r="B3915" s="598"/>
      <c r="D3915" s="594" t="s">
        <v>205</v>
      </c>
      <c r="E3915" s="600" t="s">
        <v>5</v>
      </c>
      <c r="F3915" s="601" t="s">
        <v>446</v>
      </c>
      <c r="H3915" s="600" t="s">
        <v>5</v>
      </c>
      <c r="L3915" s="598"/>
      <c r="M3915" s="602"/>
      <c r="N3915" s="603"/>
      <c r="O3915" s="603"/>
      <c r="P3915" s="603"/>
      <c r="Q3915" s="603"/>
      <c r="R3915" s="603"/>
      <c r="S3915" s="603"/>
      <c r="T3915" s="604"/>
      <c r="AT3915" s="600" t="s">
        <v>205</v>
      </c>
      <c r="AU3915" s="600" t="s">
        <v>89</v>
      </c>
      <c r="AV3915" s="599" t="s">
        <v>11</v>
      </c>
      <c r="AW3915" s="599" t="s">
        <v>43</v>
      </c>
      <c r="AX3915" s="599" t="s">
        <v>82</v>
      </c>
      <c r="AY3915" s="600" t="s">
        <v>197</v>
      </c>
    </row>
    <row r="3916" spans="2:65" s="606" customFormat="1">
      <c r="B3916" s="605"/>
      <c r="D3916" s="594" t="s">
        <v>205</v>
      </c>
      <c r="E3916" s="607" t="s">
        <v>5</v>
      </c>
      <c r="F3916" s="608" t="s">
        <v>4814</v>
      </c>
      <c r="H3916" s="609">
        <v>9.2050000000000001</v>
      </c>
      <c r="L3916" s="605"/>
      <c r="M3916" s="610"/>
      <c r="N3916" s="611"/>
      <c r="O3916" s="611"/>
      <c r="P3916" s="611"/>
      <c r="Q3916" s="611"/>
      <c r="R3916" s="611"/>
      <c r="S3916" s="611"/>
      <c r="T3916" s="612"/>
      <c r="AT3916" s="607" t="s">
        <v>205</v>
      </c>
      <c r="AU3916" s="607" t="s">
        <v>89</v>
      </c>
      <c r="AV3916" s="606" t="s">
        <v>89</v>
      </c>
      <c r="AW3916" s="606" t="s">
        <v>43</v>
      </c>
      <c r="AX3916" s="606" t="s">
        <v>82</v>
      </c>
      <c r="AY3916" s="607" t="s">
        <v>197</v>
      </c>
    </row>
    <row r="3917" spans="2:65" s="622" customFormat="1">
      <c r="B3917" s="621"/>
      <c r="D3917" s="594" t="s">
        <v>205</v>
      </c>
      <c r="E3917" s="623" t="s">
        <v>5</v>
      </c>
      <c r="F3917" s="624" t="s">
        <v>449</v>
      </c>
      <c r="H3917" s="625">
        <v>9.2050000000000001</v>
      </c>
      <c r="L3917" s="621"/>
      <c r="M3917" s="626"/>
      <c r="N3917" s="627"/>
      <c r="O3917" s="627"/>
      <c r="P3917" s="627"/>
      <c r="Q3917" s="627"/>
      <c r="R3917" s="627"/>
      <c r="S3917" s="627"/>
      <c r="T3917" s="628"/>
      <c r="AT3917" s="623" t="s">
        <v>205</v>
      </c>
      <c r="AU3917" s="623" t="s">
        <v>89</v>
      </c>
      <c r="AV3917" s="622" t="s">
        <v>114</v>
      </c>
      <c r="AW3917" s="622" t="s">
        <v>43</v>
      </c>
      <c r="AX3917" s="622" t="s">
        <v>82</v>
      </c>
      <c r="AY3917" s="623" t="s">
        <v>197</v>
      </c>
    </row>
    <row r="3918" spans="2:65" s="614" customFormat="1">
      <c r="B3918" s="613"/>
      <c r="D3918" s="594" t="s">
        <v>205</v>
      </c>
      <c r="E3918" s="615" t="s">
        <v>5</v>
      </c>
      <c r="F3918" s="616" t="s">
        <v>210</v>
      </c>
      <c r="H3918" s="617">
        <v>95.826999999999998</v>
      </c>
      <c r="L3918" s="613"/>
      <c r="M3918" s="618"/>
      <c r="N3918" s="619"/>
      <c r="O3918" s="619"/>
      <c r="P3918" s="619"/>
      <c r="Q3918" s="619"/>
      <c r="R3918" s="619"/>
      <c r="S3918" s="619"/>
      <c r="T3918" s="620"/>
      <c r="AT3918" s="615" t="s">
        <v>205</v>
      </c>
      <c r="AU3918" s="615" t="s">
        <v>89</v>
      </c>
      <c r="AV3918" s="614" t="s">
        <v>129</v>
      </c>
      <c r="AW3918" s="614" t="s">
        <v>43</v>
      </c>
      <c r="AX3918" s="614" t="s">
        <v>11</v>
      </c>
      <c r="AY3918" s="615" t="s">
        <v>197</v>
      </c>
    </row>
    <row r="3919" spans="2:65" s="492" customFormat="1" ht="25.5" customHeight="1">
      <c r="B3919" s="493"/>
      <c r="C3919" s="572" t="s">
        <v>4831</v>
      </c>
      <c r="D3919" s="572" t="s">
        <v>199</v>
      </c>
      <c r="E3919" s="573" t="s">
        <v>4832</v>
      </c>
      <c r="F3919" s="574" t="s">
        <v>4833</v>
      </c>
      <c r="G3919" s="575" t="s">
        <v>290</v>
      </c>
      <c r="H3919" s="576">
        <v>1840.6089999999999</v>
      </c>
      <c r="I3919" s="7"/>
      <c r="J3919" s="577">
        <f>ROUND(I3919*H3919,0)</f>
        <v>0</v>
      </c>
      <c r="K3919" s="574" t="s">
        <v>203</v>
      </c>
      <c r="L3919" s="493"/>
      <c r="M3919" s="578" t="s">
        <v>5</v>
      </c>
      <c r="N3919" s="579" t="s">
        <v>53</v>
      </c>
      <c r="O3919" s="494"/>
      <c r="P3919" s="580">
        <f>O3919*H3919</f>
        <v>0</v>
      </c>
      <c r="Q3919" s="580">
        <v>0</v>
      </c>
      <c r="R3919" s="580">
        <f>Q3919*H3919</f>
        <v>0</v>
      </c>
      <c r="S3919" s="580">
        <v>0</v>
      </c>
      <c r="T3919" s="581">
        <f>S3919*H3919</f>
        <v>0</v>
      </c>
      <c r="AR3919" s="482" t="s">
        <v>374</v>
      </c>
      <c r="AT3919" s="482" t="s">
        <v>199</v>
      </c>
      <c r="AU3919" s="482" t="s">
        <v>89</v>
      </c>
      <c r="AY3919" s="482" t="s">
        <v>197</v>
      </c>
      <c r="BE3919" s="582">
        <f>IF(N3919="základní",J3919,0)</f>
        <v>0</v>
      </c>
      <c r="BF3919" s="582">
        <f>IF(N3919="snížená",J3919,0)</f>
        <v>0</v>
      </c>
      <c r="BG3919" s="582">
        <f>IF(N3919="zákl. přenesená",J3919,0)</f>
        <v>0</v>
      </c>
      <c r="BH3919" s="582">
        <f>IF(N3919="sníž. přenesená",J3919,0)</f>
        <v>0</v>
      </c>
      <c r="BI3919" s="582">
        <f>IF(N3919="nulová",J3919,0)</f>
        <v>0</v>
      </c>
      <c r="BJ3919" s="482" t="s">
        <v>11</v>
      </c>
      <c r="BK3919" s="582">
        <f>ROUND(I3919*H3919,0)</f>
        <v>0</v>
      </c>
      <c r="BL3919" s="482" t="s">
        <v>374</v>
      </c>
      <c r="BM3919" s="482" t="s">
        <v>4834</v>
      </c>
    </row>
    <row r="3920" spans="2:65" s="492" customFormat="1" ht="25.5" customHeight="1">
      <c r="B3920" s="493"/>
      <c r="C3920" s="572" t="s">
        <v>4835</v>
      </c>
      <c r="D3920" s="572" t="s">
        <v>199</v>
      </c>
      <c r="E3920" s="573" t="s">
        <v>4836</v>
      </c>
      <c r="F3920" s="574" t="s">
        <v>4837</v>
      </c>
      <c r="G3920" s="575" t="s">
        <v>876</v>
      </c>
      <c r="H3920" s="576">
        <v>846.73500000000001</v>
      </c>
      <c r="I3920" s="7"/>
      <c r="J3920" s="577">
        <f>ROUND(I3920*H3920,0)</f>
        <v>0</v>
      </c>
      <c r="K3920" s="574" t="s">
        <v>203</v>
      </c>
      <c r="L3920" s="493"/>
      <c r="M3920" s="578" t="s">
        <v>5</v>
      </c>
      <c r="N3920" s="579" t="s">
        <v>53</v>
      </c>
      <c r="O3920" s="494"/>
      <c r="P3920" s="580">
        <f>O3920*H3920</f>
        <v>0</v>
      </c>
      <c r="Q3920" s="580">
        <v>2.5999999999999998E-4</v>
      </c>
      <c r="R3920" s="580">
        <f>Q3920*H3920</f>
        <v>0.22015109999999999</v>
      </c>
      <c r="S3920" s="580">
        <v>0</v>
      </c>
      <c r="T3920" s="581">
        <f>S3920*H3920</f>
        <v>0</v>
      </c>
      <c r="AR3920" s="482" t="s">
        <v>374</v>
      </c>
      <c r="AT3920" s="482" t="s">
        <v>199</v>
      </c>
      <c r="AU3920" s="482" t="s">
        <v>89</v>
      </c>
      <c r="AY3920" s="482" t="s">
        <v>197</v>
      </c>
      <c r="BE3920" s="582">
        <f>IF(N3920="základní",J3920,0)</f>
        <v>0</v>
      </c>
      <c r="BF3920" s="582">
        <f>IF(N3920="snížená",J3920,0)</f>
        <v>0</v>
      </c>
      <c r="BG3920" s="582">
        <f>IF(N3920="zákl. přenesená",J3920,0)</f>
        <v>0</v>
      </c>
      <c r="BH3920" s="582">
        <f>IF(N3920="sníž. přenesená",J3920,0)</f>
        <v>0</v>
      </c>
      <c r="BI3920" s="582">
        <f>IF(N3920="nulová",J3920,0)</f>
        <v>0</v>
      </c>
      <c r="BJ3920" s="482" t="s">
        <v>11</v>
      </c>
      <c r="BK3920" s="582">
        <f>ROUND(I3920*H3920,0)</f>
        <v>0</v>
      </c>
      <c r="BL3920" s="482" t="s">
        <v>374</v>
      </c>
      <c r="BM3920" s="482" t="s">
        <v>4838</v>
      </c>
    </row>
    <row r="3921" spans="2:65" s="492" customFormat="1" ht="16.5" customHeight="1">
      <c r="B3921" s="493"/>
      <c r="C3921" s="572" t="s">
        <v>4839</v>
      </c>
      <c r="D3921" s="572" t="s">
        <v>199</v>
      </c>
      <c r="E3921" s="573" t="s">
        <v>4840</v>
      </c>
      <c r="F3921" s="574" t="s">
        <v>4841</v>
      </c>
      <c r="G3921" s="575" t="s">
        <v>290</v>
      </c>
      <c r="H3921" s="576">
        <v>1840.6089999999999</v>
      </c>
      <c r="I3921" s="7"/>
      <c r="J3921" s="577">
        <f>ROUND(I3921*H3921,0)</f>
        <v>0</v>
      </c>
      <c r="K3921" s="574" t="s">
        <v>203</v>
      </c>
      <c r="L3921" s="493"/>
      <c r="M3921" s="578" t="s">
        <v>5</v>
      </c>
      <c r="N3921" s="579" t="s">
        <v>53</v>
      </c>
      <c r="O3921" s="494"/>
      <c r="P3921" s="580">
        <f>O3921*H3921</f>
        <v>0</v>
      </c>
      <c r="Q3921" s="580">
        <v>2.9999999999999997E-4</v>
      </c>
      <c r="R3921" s="580">
        <f>Q3921*H3921</f>
        <v>0.55218269999999992</v>
      </c>
      <c r="S3921" s="580">
        <v>0</v>
      </c>
      <c r="T3921" s="581">
        <f>S3921*H3921</f>
        <v>0</v>
      </c>
      <c r="AR3921" s="482" t="s">
        <v>374</v>
      </c>
      <c r="AT3921" s="482" t="s">
        <v>199</v>
      </c>
      <c r="AU3921" s="482" t="s">
        <v>89</v>
      </c>
      <c r="AY3921" s="482" t="s">
        <v>197</v>
      </c>
      <c r="BE3921" s="582">
        <f>IF(N3921="základní",J3921,0)</f>
        <v>0</v>
      </c>
      <c r="BF3921" s="582">
        <f>IF(N3921="snížená",J3921,0)</f>
        <v>0</v>
      </c>
      <c r="BG3921" s="582">
        <f>IF(N3921="zákl. přenesená",J3921,0)</f>
        <v>0</v>
      </c>
      <c r="BH3921" s="582">
        <f>IF(N3921="sníž. přenesená",J3921,0)</f>
        <v>0</v>
      </c>
      <c r="BI3921" s="582">
        <f>IF(N3921="nulová",J3921,0)</f>
        <v>0</v>
      </c>
      <c r="BJ3921" s="482" t="s">
        <v>11</v>
      </c>
      <c r="BK3921" s="582">
        <f>ROUND(I3921*H3921,0)</f>
        <v>0</v>
      </c>
      <c r="BL3921" s="482" t="s">
        <v>374</v>
      </c>
      <c r="BM3921" s="482" t="s">
        <v>4842</v>
      </c>
    </row>
    <row r="3922" spans="2:65" s="492" customFormat="1" ht="16.5" customHeight="1">
      <c r="B3922" s="493"/>
      <c r="C3922" s="572" t="s">
        <v>4843</v>
      </c>
      <c r="D3922" s="572" t="s">
        <v>199</v>
      </c>
      <c r="E3922" s="573" t="s">
        <v>4844</v>
      </c>
      <c r="F3922" s="574" t="s">
        <v>4845</v>
      </c>
      <c r="G3922" s="575" t="s">
        <v>876</v>
      </c>
      <c r="H3922" s="576">
        <v>846.73500000000001</v>
      </c>
      <c r="I3922" s="7"/>
      <c r="J3922" s="577">
        <f>ROUND(I3922*H3922,0)</f>
        <v>0</v>
      </c>
      <c r="K3922" s="574" t="s">
        <v>203</v>
      </c>
      <c r="L3922" s="493"/>
      <c r="M3922" s="578" t="s">
        <v>5</v>
      </c>
      <c r="N3922" s="579" t="s">
        <v>53</v>
      </c>
      <c r="O3922" s="494"/>
      <c r="P3922" s="580">
        <f>O3922*H3922</f>
        <v>0</v>
      </c>
      <c r="Q3922" s="580">
        <v>2.2000000000000001E-4</v>
      </c>
      <c r="R3922" s="580">
        <f>Q3922*H3922</f>
        <v>0.18628170000000002</v>
      </c>
      <c r="S3922" s="580">
        <v>0</v>
      </c>
      <c r="T3922" s="581">
        <f>S3922*H3922</f>
        <v>0</v>
      </c>
      <c r="AR3922" s="482" t="s">
        <v>374</v>
      </c>
      <c r="AT3922" s="482" t="s">
        <v>199</v>
      </c>
      <c r="AU3922" s="482" t="s">
        <v>89</v>
      </c>
      <c r="AY3922" s="482" t="s">
        <v>197</v>
      </c>
      <c r="BE3922" s="582">
        <f>IF(N3922="základní",J3922,0)</f>
        <v>0</v>
      </c>
      <c r="BF3922" s="582">
        <f>IF(N3922="snížená",J3922,0)</f>
        <v>0</v>
      </c>
      <c r="BG3922" s="582">
        <f>IF(N3922="zákl. přenesená",J3922,0)</f>
        <v>0</v>
      </c>
      <c r="BH3922" s="582">
        <f>IF(N3922="sníž. přenesená",J3922,0)</f>
        <v>0</v>
      </c>
      <c r="BI3922" s="582">
        <f>IF(N3922="nulová",J3922,0)</f>
        <v>0</v>
      </c>
      <c r="BJ3922" s="482" t="s">
        <v>11</v>
      </c>
      <c r="BK3922" s="582">
        <f>ROUND(I3922*H3922,0)</f>
        <v>0</v>
      </c>
      <c r="BL3922" s="482" t="s">
        <v>374</v>
      </c>
      <c r="BM3922" s="482" t="s">
        <v>4846</v>
      </c>
    </row>
    <row r="3923" spans="2:65" s="599" customFormat="1">
      <c r="B3923" s="598"/>
      <c r="D3923" s="594" t="s">
        <v>205</v>
      </c>
      <c r="E3923" s="600" t="s">
        <v>5</v>
      </c>
      <c r="F3923" s="601" t="s">
        <v>215</v>
      </c>
      <c r="H3923" s="600" t="s">
        <v>5</v>
      </c>
      <c r="L3923" s="598"/>
      <c r="M3923" s="602"/>
      <c r="N3923" s="603"/>
      <c r="O3923" s="603"/>
      <c r="P3923" s="603"/>
      <c r="Q3923" s="603"/>
      <c r="R3923" s="603"/>
      <c r="S3923" s="603"/>
      <c r="T3923" s="604"/>
      <c r="AT3923" s="600" t="s">
        <v>205</v>
      </c>
      <c r="AU3923" s="600" t="s">
        <v>89</v>
      </c>
      <c r="AV3923" s="599" t="s">
        <v>11</v>
      </c>
      <c r="AW3923" s="599" t="s">
        <v>43</v>
      </c>
      <c r="AX3923" s="599" t="s">
        <v>82</v>
      </c>
      <c r="AY3923" s="600" t="s">
        <v>197</v>
      </c>
    </row>
    <row r="3924" spans="2:65" s="606" customFormat="1">
      <c r="B3924" s="605"/>
      <c r="D3924" s="594" t="s">
        <v>205</v>
      </c>
      <c r="E3924" s="607" t="s">
        <v>5</v>
      </c>
      <c r="F3924" s="608" t="s">
        <v>4847</v>
      </c>
      <c r="H3924" s="609">
        <v>5.01</v>
      </c>
      <c r="L3924" s="605"/>
      <c r="M3924" s="610"/>
      <c r="N3924" s="611"/>
      <c r="O3924" s="611"/>
      <c r="P3924" s="611"/>
      <c r="Q3924" s="611"/>
      <c r="R3924" s="611"/>
      <c r="S3924" s="611"/>
      <c r="T3924" s="612"/>
      <c r="AT3924" s="607" t="s">
        <v>205</v>
      </c>
      <c r="AU3924" s="607" t="s">
        <v>89</v>
      </c>
      <c r="AV3924" s="606" t="s">
        <v>89</v>
      </c>
      <c r="AW3924" s="606" t="s">
        <v>43</v>
      </c>
      <c r="AX3924" s="606" t="s">
        <v>82</v>
      </c>
      <c r="AY3924" s="607" t="s">
        <v>197</v>
      </c>
    </row>
    <row r="3925" spans="2:65" s="606" customFormat="1">
      <c r="B3925" s="605"/>
      <c r="D3925" s="594" t="s">
        <v>205</v>
      </c>
      <c r="E3925" s="607" t="s">
        <v>5</v>
      </c>
      <c r="F3925" s="608" t="s">
        <v>4848</v>
      </c>
      <c r="H3925" s="609">
        <v>10.8</v>
      </c>
      <c r="L3925" s="605"/>
      <c r="M3925" s="610"/>
      <c r="N3925" s="611"/>
      <c r="O3925" s="611"/>
      <c r="P3925" s="611"/>
      <c r="Q3925" s="611"/>
      <c r="R3925" s="611"/>
      <c r="S3925" s="611"/>
      <c r="T3925" s="612"/>
      <c r="AT3925" s="607" t="s">
        <v>205</v>
      </c>
      <c r="AU3925" s="607" t="s">
        <v>89</v>
      </c>
      <c r="AV3925" s="606" t="s">
        <v>89</v>
      </c>
      <c r="AW3925" s="606" t="s">
        <v>43</v>
      </c>
      <c r="AX3925" s="606" t="s">
        <v>82</v>
      </c>
      <c r="AY3925" s="607" t="s">
        <v>197</v>
      </c>
    </row>
    <row r="3926" spans="2:65" s="606" customFormat="1">
      <c r="B3926" s="605"/>
      <c r="D3926" s="594" t="s">
        <v>205</v>
      </c>
      <c r="E3926" s="607" t="s">
        <v>5</v>
      </c>
      <c r="F3926" s="608" t="s">
        <v>4849</v>
      </c>
      <c r="H3926" s="609">
        <v>6.25</v>
      </c>
      <c r="L3926" s="605"/>
      <c r="M3926" s="610"/>
      <c r="N3926" s="611"/>
      <c r="O3926" s="611"/>
      <c r="P3926" s="611"/>
      <c r="Q3926" s="611"/>
      <c r="R3926" s="611"/>
      <c r="S3926" s="611"/>
      <c r="T3926" s="612"/>
      <c r="AT3926" s="607" t="s">
        <v>205</v>
      </c>
      <c r="AU3926" s="607" t="s">
        <v>89</v>
      </c>
      <c r="AV3926" s="606" t="s">
        <v>89</v>
      </c>
      <c r="AW3926" s="606" t="s">
        <v>43</v>
      </c>
      <c r="AX3926" s="606" t="s">
        <v>82</v>
      </c>
      <c r="AY3926" s="607" t="s">
        <v>197</v>
      </c>
    </row>
    <row r="3927" spans="2:65" s="606" customFormat="1">
      <c r="B3927" s="605"/>
      <c r="D3927" s="594" t="s">
        <v>205</v>
      </c>
      <c r="E3927" s="607" t="s">
        <v>5</v>
      </c>
      <c r="F3927" s="608" t="s">
        <v>4850</v>
      </c>
      <c r="H3927" s="609">
        <v>10.1</v>
      </c>
      <c r="L3927" s="605"/>
      <c r="M3927" s="610"/>
      <c r="N3927" s="611"/>
      <c r="O3927" s="611"/>
      <c r="P3927" s="611"/>
      <c r="Q3927" s="611"/>
      <c r="R3927" s="611"/>
      <c r="S3927" s="611"/>
      <c r="T3927" s="612"/>
      <c r="AT3927" s="607" t="s">
        <v>205</v>
      </c>
      <c r="AU3927" s="607" t="s">
        <v>89</v>
      </c>
      <c r="AV3927" s="606" t="s">
        <v>89</v>
      </c>
      <c r="AW3927" s="606" t="s">
        <v>43</v>
      </c>
      <c r="AX3927" s="606" t="s">
        <v>82</v>
      </c>
      <c r="AY3927" s="607" t="s">
        <v>197</v>
      </c>
    </row>
    <row r="3928" spans="2:65" s="606" customFormat="1">
      <c r="B3928" s="605"/>
      <c r="D3928" s="594" t="s">
        <v>205</v>
      </c>
      <c r="E3928" s="607" t="s">
        <v>5</v>
      </c>
      <c r="F3928" s="608" t="s">
        <v>4851</v>
      </c>
      <c r="H3928" s="609">
        <v>12.5</v>
      </c>
      <c r="L3928" s="605"/>
      <c r="M3928" s="610"/>
      <c r="N3928" s="611"/>
      <c r="O3928" s="611"/>
      <c r="P3928" s="611"/>
      <c r="Q3928" s="611"/>
      <c r="R3928" s="611"/>
      <c r="S3928" s="611"/>
      <c r="T3928" s="612"/>
      <c r="AT3928" s="607" t="s">
        <v>205</v>
      </c>
      <c r="AU3928" s="607" t="s">
        <v>89</v>
      </c>
      <c r="AV3928" s="606" t="s">
        <v>89</v>
      </c>
      <c r="AW3928" s="606" t="s">
        <v>43</v>
      </c>
      <c r="AX3928" s="606" t="s">
        <v>82</v>
      </c>
      <c r="AY3928" s="607" t="s">
        <v>197</v>
      </c>
    </row>
    <row r="3929" spans="2:65" s="606" customFormat="1">
      <c r="B3929" s="605"/>
      <c r="D3929" s="594" t="s">
        <v>205</v>
      </c>
      <c r="E3929" s="607" t="s">
        <v>5</v>
      </c>
      <c r="F3929" s="608" t="s">
        <v>4852</v>
      </c>
      <c r="H3929" s="609">
        <v>25.2</v>
      </c>
      <c r="L3929" s="605"/>
      <c r="M3929" s="610"/>
      <c r="N3929" s="611"/>
      <c r="O3929" s="611"/>
      <c r="P3929" s="611"/>
      <c r="Q3929" s="611"/>
      <c r="R3929" s="611"/>
      <c r="S3929" s="611"/>
      <c r="T3929" s="612"/>
      <c r="AT3929" s="607" t="s">
        <v>205</v>
      </c>
      <c r="AU3929" s="607" t="s">
        <v>89</v>
      </c>
      <c r="AV3929" s="606" t="s">
        <v>89</v>
      </c>
      <c r="AW3929" s="606" t="s">
        <v>43</v>
      </c>
      <c r="AX3929" s="606" t="s">
        <v>82</v>
      </c>
      <c r="AY3929" s="607" t="s">
        <v>197</v>
      </c>
    </row>
    <row r="3930" spans="2:65" s="606" customFormat="1">
      <c r="B3930" s="605"/>
      <c r="D3930" s="594" t="s">
        <v>205</v>
      </c>
      <c r="E3930" s="607" t="s">
        <v>5</v>
      </c>
      <c r="F3930" s="608" t="s">
        <v>4853</v>
      </c>
      <c r="H3930" s="609">
        <v>9.75</v>
      </c>
      <c r="L3930" s="605"/>
      <c r="M3930" s="610"/>
      <c r="N3930" s="611"/>
      <c r="O3930" s="611"/>
      <c r="P3930" s="611"/>
      <c r="Q3930" s="611"/>
      <c r="R3930" s="611"/>
      <c r="S3930" s="611"/>
      <c r="T3930" s="612"/>
      <c r="AT3930" s="607" t="s">
        <v>205</v>
      </c>
      <c r="AU3930" s="607" t="s">
        <v>89</v>
      </c>
      <c r="AV3930" s="606" t="s">
        <v>89</v>
      </c>
      <c r="AW3930" s="606" t="s">
        <v>43</v>
      </c>
      <c r="AX3930" s="606" t="s">
        <v>82</v>
      </c>
      <c r="AY3930" s="607" t="s">
        <v>197</v>
      </c>
    </row>
    <row r="3931" spans="2:65" s="606" customFormat="1">
      <c r="B3931" s="605"/>
      <c r="D3931" s="594" t="s">
        <v>205</v>
      </c>
      <c r="E3931" s="607" t="s">
        <v>5</v>
      </c>
      <c r="F3931" s="608" t="s">
        <v>4854</v>
      </c>
      <c r="H3931" s="609">
        <v>9.85</v>
      </c>
      <c r="L3931" s="605"/>
      <c r="M3931" s="610"/>
      <c r="N3931" s="611"/>
      <c r="O3931" s="611"/>
      <c r="P3931" s="611"/>
      <c r="Q3931" s="611"/>
      <c r="R3931" s="611"/>
      <c r="S3931" s="611"/>
      <c r="T3931" s="612"/>
      <c r="AT3931" s="607" t="s">
        <v>205</v>
      </c>
      <c r="AU3931" s="607" t="s">
        <v>89</v>
      </c>
      <c r="AV3931" s="606" t="s">
        <v>89</v>
      </c>
      <c r="AW3931" s="606" t="s">
        <v>43</v>
      </c>
      <c r="AX3931" s="606" t="s">
        <v>82</v>
      </c>
      <c r="AY3931" s="607" t="s">
        <v>197</v>
      </c>
    </row>
    <row r="3932" spans="2:65" s="606" customFormat="1">
      <c r="B3932" s="605"/>
      <c r="D3932" s="594" t="s">
        <v>205</v>
      </c>
      <c r="E3932" s="607" t="s">
        <v>5</v>
      </c>
      <c r="F3932" s="608" t="s">
        <v>4855</v>
      </c>
      <c r="H3932" s="609">
        <v>6.3</v>
      </c>
      <c r="L3932" s="605"/>
      <c r="M3932" s="610"/>
      <c r="N3932" s="611"/>
      <c r="O3932" s="611"/>
      <c r="P3932" s="611"/>
      <c r="Q3932" s="611"/>
      <c r="R3932" s="611"/>
      <c r="S3932" s="611"/>
      <c r="T3932" s="612"/>
      <c r="AT3932" s="607" t="s">
        <v>205</v>
      </c>
      <c r="AU3932" s="607" t="s">
        <v>89</v>
      </c>
      <c r="AV3932" s="606" t="s">
        <v>89</v>
      </c>
      <c r="AW3932" s="606" t="s">
        <v>43</v>
      </c>
      <c r="AX3932" s="606" t="s">
        <v>82</v>
      </c>
      <c r="AY3932" s="607" t="s">
        <v>197</v>
      </c>
    </row>
    <row r="3933" spans="2:65" s="606" customFormat="1">
      <c r="B3933" s="605"/>
      <c r="D3933" s="594" t="s">
        <v>205</v>
      </c>
      <c r="E3933" s="607" t="s">
        <v>5</v>
      </c>
      <c r="F3933" s="608" t="s">
        <v>4856</v>
      </c>
      <c r="H3933" s="609">
        <v>5.15</v>
      </c>
      <c r="L3933" s="605"/>
      <c r="M3933" s="610"/>
      <c r="N3933" s="611"/>
      <c r="O3933" s="611"/>
      <c r="P3933" s="611"/>
      <c r="Q3933" s="611"/>
      <c r="R3933" s="611"/>
      <c r="S3933" s="611"/>
      <c r="T3933" s="612"/>
      <c r="AT3933" s="607" t="s">
        <v>205</v>
      </c>
      <c r="AU3933" s="607" t="s">
        <v>89</v>
      </c>
      <c r="AV3933" s="606" t="s">
        <v>89</v>
      </c>
      <c r="AW3933" s="606" t="s">
        <v>43</v>
      </c>
      <c r="AX3933" s="606" t="s">
        <v>82</v>
      </c>
      <c r="AY3933" s="607" t="s">
        <v>197</v>
      </c>
    </row>
    <row r="3934" spans="2:65" s="606" customFormat="1">
      <c r="B3934" s="605"/>
      <c r="D3934" s="594" t="s">
        <v>205</v>
      </c>
      <c r="E3934" s="607" t="s">
        <v>5</v>
      </c>
      <c r="F3934" s="608" t="s">
        <v>4857</v>
      </c>
      <c r="H3934" s="609">
        <v>3.3650000000000002</v>
      </c>
      <c r="L3934" s="605"/>
      <c r="M3934" s="610"/>
      <c r="N3934" s="611"/>
      <c r="O3934" s="611"/>
      <c r="P3934" s="611"/>
      <c r="Q3934" s="611"/>
      <c r="R3934" s="611"/>
      <c r="S3934" s="611"/>
      <c r="T3934" s="612"/>
      <c r="AT3934" s="607" t="s">
        <v>205</v>
      </c>
      <c r="AU3934" s="607" t="s">
        <v>89</v>
      </c>
      <c r="AV3934" s="606" t="s">
        <v>89</v>
      </c>
      <c r="AW3934" s="606" t="s">
        <v>43</v>
      </c>
      <c r="AX3934" s="606" t="s">
        <v>82</v>
      </c>
      <c r="AY3934" s="607" t="s">
        <v>197</v>
      </c>
    </row>
    <row r="3935" spans="2:65" s="606" customFormat="1">
      <c r="B3935" s="605"/>
      <c r="D3935" s="594" t="s">
        <v>205</v>
      </c>
      <c r="E3935" s="607" t="s">
        <v>5</v>
      </c>
      <c r="F3935" s="608" t="s">
        <v>4858</v>
      </c>
      <c r="H3935" s="609">
        <v>5.8</v>
      </c>
      <c r="L3935" s="605"/>
      <c r="M3935" s="610"/>
      <c r="N3935" s="611"/>
      <c r="O3935" s="611"/>
      <c r="P3935" s="611"/>
      <c r="Q3935" s="611"/>
      <c r="R3935" s="611"/>
      <c r="S3935" s="611"/>
      <c r="T3935" s="612"/>
      <c r="AT3935" s="607" t="s">
        <v>205</v>
      </c>
      <c r="AU3935" s="607" t="s">
        <v>89</v>
      </c>
      <c r="AV3935" s="606" t="s">
        <v>89</v>
      </c>
      <c r="AW3935" s="606" t="s">
        <v>43</v>
      </c>
      <c r="AX3935" s="606" t="s">
        <v>82</v>
      </c>
      <c r="AY3935" s="607" t="s">
        <v>197</v>
      </c>
    </row>
    <row r="3936" spans="2:65" s="606" customFormat="1">
      <c r="B3936" s="605"/>
      <c r="D3936" s="594" t="s">
        <v>205</v>
      </c>
      <c r="E3936" s="607" t="s">
        <v>5</v>
      </c>
      <c r="F3936" s="608" t="s">
        <v>4859</v>
      </c>
      <c r="H3936" s="609">
        <v>13</v>
      </c>
      <c r="L3936" s="605"/>
      <c r="M3936" s="610"/>
      <c r="N3936" s="611"/>
      <c r="O3936" s="611"/>
      <c r="P3936" s="611"/>
      <c r="Q3936" s="611"/>
      <c r="R3936" s="611"/>
      <c r="S3936" s="611"/>
      <c r="T3936" s="612"/>
      <c r="AT3936" s="607" t="s">
        <v>205</v>
      </c>
      <c r="AU3936" s="607" t="s">
        <v>89</v>
      </c>
      <c r="AV3936" s="606" t="s">
        <v>89</v>
      </c>
      <c r="AW3936" s="606" t="s">
        <v>43</v>
      </c>
      <c r="AX3936" s="606" t="s">
        <v>82</v>
      </c>
      <c r="AY3936" s="607" t="s">
        <v>197</v>
      </c>
    </row>
    <row r="3937" spans="2:51" s="606" customFormat="1">
      <c r="B3937" s="605"/>
      <c r="D3937" s="594" t="s">
        <v>205</v>
      </c>
      <c r="E3937" s="607" t="s">
        <v>5</v>
      </c>
      <c r="F3937" s="608" t="s">
        <v>4860</v>
      </c>
      <c r="H3937" s="609">
        <v>16.8</v>
      </c>
      <c r="L3937" s="605"/>
      <c r="M3937" s="610"/>
      <c r="N3937" s="611"/>
      <c r="O3937" s="611"/>
      <c r="P3937" s="611"/>
      <c r="Q3937" s="611"/>
      <c r="R3937" s="611"/>
      <c r="S3937" s="611"/>
      <c r="T3937" s="612"/>
      <c r="AT3937" s="607" t="s">
        <v>205</v>
      </c>
      <c r="AU3937" s="607" t="s">
        <v>89</v>
      </c>
      <c r="AV3937" s="606" t="s">
        <v>89</v>
      </c>
      <c r="AW3937" s="606" t="s">
        <v>43</v>
      </c>
      <c r="AX3937" s="606" t="s">
        <v>82</v>
      </c>
      <c r="AY3937" s="607" t="s">
        <v>197</v>
      </c>
    </row>
    <row r="3938" spans="2:51" s="606" customFormat="1">
      <c r="B3938" s="605"/>
      <c r="D3938" s="594" t="s">
        <v>205</v>
      </c>
      <c r="E3938" s="607" t="s">
        <v>5</v>
      </c>
      <c r="F3938" s="608" t="s">
        <v>4861</v>
      </c>
      <c r="H3938" s="609">
        <v>28.39</v>
      </c>
      <c r="L3938" s="605"/>
      <c r="M3938" s="610"/>
      <c r="N3938" s="611"/>
      <c r="O3938" s="611"/>
      <c r="P3938" s="611"/>
      <c r="Q3938" s="611"/>
      <c r="R3938" s="611"/>
      <c r="S3938" s="611"/>
      <c r="T3938" s="612"/>
      <c r="AT3938" s="607" t="s">
        <v>205</v>
      </c>
      <c r="AU3938" s="607" t="s">
        <v>89</v>
      </c>
      <c r="AV3938" s="606" t="s">
        <v>89</v>
      </c>
      <c r="AW3938" s="606" t="s">
        <v>43</v>
      </c>
      <c r="AX3938" s="606" t="s">
        <v>82</v>
      </c>
      <c r="AY3938" s="607" t="s">
        <v>197</v>
      </c>
    </row>
    <row r="3939" spans="2:51" s="606" customFormat="1">
      <c r="B3939" s="605"/>
      <c r="D3939" s="594" t="s">
        <v>205</v>
      </c>
      <c r="E3939" s="607" t="s">
        <v>5</v>
      </c>
      <c r="F3939" s="608" t="s">
        <v>4862</v>
      </c>
      <c r="H3939" s="609">
        <v>22.7</v>
      </c>
      <c r="L3939" s="605"/>
      <c r="M3939" s="610"/>
      <c r="N3939" s="611"/>
      <c r="O3939" s="611"/>
      <c r="P3939" s="611"/>
      <c r="Q3939" s="611"/>
      <c r="R3939" s="611"/>
      <c r="S3939" s="611"/>
      <c r="T3939" s="612"/>
      <c r="AT3939" s="607" t="s">
        <v>205</v>
      </c>
      <c r="AU3939" s="607" t="s">
        <v>89</v>
      </c>
      <c r="AV3939" s="606" t="s">
        <v>89</v>
      </c>
      <c r="AW3939" s="606" t="s">
        <v>43</v>
      </c>
      <c r="AX3939" s="606" t="s">
        <v>82</v>
      </c>
      <c r="AY3939" s="607" t="s">
        <v>197</v>
      </c>
    </row>
    <row r="3940" spans="2:51" s="606" customFormat="1">
      <c r="B3940" s="605"/>
      <c r="D3940" s="594" t="s">
        <v>205</v>
      </c>
      <c r="E3940" s="607" t="s">
        <v>5</v>
      </c>
      <c r="F3940" s="608" t="s">
        <v>4863</v>
      </c>
      <c r="H3940" s="609">
        <v>24.18</v>
      </c>
      <c r="L3940" s="605"/>
      <c r="M3940" s="610"/>
      <c r="N3940" s="611"/>
      <c r="O3940" s="611"/>
      <c r="P3940" s="611"/>
      <c r="Q3940" s="611"/>
      <c r="R3940" s="611"/>
      <c r="S3940" s="611"/>
      <c r="T3940" s="612"/>
      <c r="AT3940" s="607" t="s">
        <v>205</v>
      </c>
      <c r="AU3940" s="607" t="s">
        <v>89</v>
      </c>
      <c r="AV3940" s="606" t="s">
        <v>89</v>
      </c>
      <c r="AW3940" s="606" t="s">
        <v>43</v>
      </c>
      <c r="AX3940" s="606" t="s">
        <v>82</v>
      </c>
      <c r="AY3940" s="607" t="s">
        <v>197</v>
      </c>
    </row>
    <row r="3941" spans="2:51" s="606" customFormat="1">
      <c r="B3941" s="605"/>
      <c r="D3941" s="594" t="s">
        <v>205</v>
      </c>
      <c r="E3941" s="607" t="s">
        <v>5</v>
      </c>
      <c r="F3941" s="608" t="s">
        <v>4864</v>
      </c>
      <c r="H3941" s="609">
        <v>6.7</v>
      </c>
      <c r="L3941" s="605"/>
      <c r="M3941" s="610"/>
      <c r="N3941" s="611"/>
      <c r="O3941" s="611"/>
      <c r="P3941" s="611"/>
      <c r="Q3941" s="611"/>
      <c r="R3941" s="611"/>
      <c r="S3941" s="611"/>
      <c r="T3941" s="612"/>
      <c r="AT3941" s="607" t="s">
        <v>205</v>
      </c>
      <c r="AU3941" s="607" t="s">
        <v>89</v>
      </c>
      <c r="AV3941" s="606" t="s">
        <v>89</v>
      </c>
      <c r="AW3941" s="606" t="s">
        <v>43</v>
      </c>
      <c r="AX3941" s="606" t="s">
        <v>82</v>
      </c>
      <c r="AY3941" s="607" t="s">
        <v>197</v>
      </c>
    </row>
    <row r="3942" spans="2:51" s="606" customFormat="1">
      <c r="B3942" s="605"/>
      <c r="D3942" s="594" t="s">
        <v>205</v>
      </c>
      <c r="E3942" s="607" t="s">
        <v>5</v>
      </c>
      <c r="F3942" s="608" t="s">
        <v>4865</v>
      </c>
      <c r="H3942" s="609">
        <v>5.26</v>
      </c>
      <c r="L3942" s="605"/>
      <c r="M3942" s="610"/>
      <c r="N3942" s="611"/>
      <c r="O3942" s="611"/>
      <c r="P3942" s="611"/>
      <c r="Q3942" s="611"/>
      <c r="R3942" s="611"/>
      <c r="S3942" s="611"/>
      <c r="T3942" s="612"/>
      <c r="AT3942" s="607" t="s">
        <v>205</v>
      </c>
      <c r="AU3942" s="607" t="s">
        <v>89</v>
      </c>
      <c r="AV3942" s="606" t="s">
        <v>89</v>
      </c>
      <c r="AW3942" s="606" t="s">
        <v>43</v>
      </c>
      <c r="AX3942" s="606" t="s">
        <v>82</v>
      </c>
      <c r="AY3942" s="607" t="s">
        <v>197</v>
      </c>
    </row>
    <row r="3943" spans="2:51" s="606" customFormat="1">
      <c r="B3943" s="605"/>
      <c r="D3943" s="594" t="s">
        <v>205</v>
      </c>
      <c r="E3943" s="607" t="s">
        <v>5</v>
      </c>
      <c r="F3943" s="608" t="s">
        <v>4866</v>
      </c>
      <c r="H3943" s="609">
        <v>6.73</v>
      </c>
      <c r="L3943" s="605"/>
      <c r="M3943" s="610"/>
      <c r="N3943" s="611"/>
      <c r="O3943" s="611"/>
      <c r="P3943" s="611"/>
      <c r="Q3943" s="611"/>
      <c r="R3943" s="611"/>
      <c r="S3943" s="611"/>
      <c r="T3943" s="612"/>
      <c r="AT3943" s="607" t="s">
        <v>205</v>
      </c>
      <c r="AU3943" s="607" t="s">
        <v>89</v>
      </c>
      <c r="AV3943" s="606" t="s">
        <v>89</v>
      </c>
      <c r="AW3943" s="606" t="s">
        <v>43</v>
      </c>
      <c r="AX3943" s="606" t="s">
        <v>82</v>
      </c>
      <c r="AY3943" s="607" t="s">
        <v>197</v>
      </c>
    </row>
    <row r="3944" spans="2:51" s="606" customFormat="1">
      <c r="B3944" s="605"/>
      <c r="D3944" s="594" t="s">
        <v>205</v>
      </c>
      <c r="E3944" s="607" t="s">
        <v>5</v>
      </c>
      <c r="F3944" s="608" t="s">
        <v>4867</v>
      </c>
      <c r="H3944" s="609">
        <v>5.29</v>
      </c>
      <c r="L3944" s="605"/>
      <c r="M3944" s="610"/>
      <c r="N3944" s="611"/>
      <c r="O3944" s="611"/>
      <c r="P3944" s="611"/>
      <c r="Q3944" s="611"/>
      <c r="R3944" s="611"/>
      <c r="S3944" s="611"/>
      <c r="T3944" s="612"/>
      <c r="AT3944" s="607" t="s">
        <v>205</v>
      </c>
      <c r="AU3944" s="607" t="s">
        <v>89</v>
      </c>
      <c r="AV3944" s="606" t="s">
        <v>89</v>
      </c>
      <c r="AW3944" s="606" t="s">
        <v>43</v>
      </c>
      <c r="AX3944" s="606" t="s">
        <v>82</v>
      </c>
      <c r="AY3944" s="607" t="s">
        <v>197</v>
      </c>
    </row>
    <row r="3945" spans="2:51" s="622" customFormat="1">
      <c r="B3945" s="621"/>
      <c r="D3945" s="594" t="s">
        <v>205</v>
      </c>
      <c r="E3945" s="623" t="s">
        <v>5</v>
      </c>
      <c r="F3945" s="624" t="s">
        <v>222</v>
      </c>
      <c r="H3945" s="625">
        <v>239.125</v>
      </c>
      <c r="L3945" s="621"/>
      <c r="M3945" s="626"/>
      <c r="N3945" s="627"/>
      <c r="O3945" s="627"/>
      <c r="P3945" s="627"/>
      <c r="Q3945" s="627"/>
      <c r="R3945" s="627"/>
      <c r="S3945" s="627"/>
      <c r="T3945" s="628"/>
      <c r="AT3945" s="623" t="s">
        <v>205</v>
      </c>
      <c r="AU3945" s="623" t="s">
        <v>89</v>
      </c>
      <c r="AV3945" s="622" t="s">
        <v>114</v>
      </c>
      <c r="AW3945" s="622" t="s">
        <v>43</v>
      </c>
      <c r="AX3945" s="622" t="s">
        <v>82</v>
      </c>
      <c r="AY3945" s="623" t="s">
        <v>197</v>
      </c>
    </row>
    <row r="3946" spans="2:51" s="599" customFormat="1">
      <c r="B3946" s="598"/>
      <c r="D3946" s="594" t="s">
        <v>205</v>
      </c>
      <c r="E3946" s="600" t="s">
        <v>5</v>
      </c>
      <c r="F3946" s="601" t="s">
        <v>223</v>
      </c>
      <c r="H3946" s="600" t="s">
        <v>5</v>
      </c>
      <c r="L3946" s="598"/>
      <c r="M3946" s="602"/>
      <c r="N3946" s="603"/>
      <c r="O3946" s="603"/>
      <c r="P3946" s="603"/>
      <c r="Q3946" s="603"/>
      <c r="R3946" s="603"/>
      <c r="S3946" s="603"/>
      <c r="T3946" s="604"/>
      <c r="AT3946" s="600" t="s">
        <v>205</v>
      </c>
      <c r="AU3946" s="600" t="s">
        <v>89</v>
      </c>
      <c r="AV3946" s="599" t="s">
        <v>11</v>
      </c>
      <c r="AW3946" s="599" t="s">
        <v>43</v>
      </c>
      <c r="AX3946" s="599" t="s">
        <v>82</v>
      </c>
      <c r="AY3946" s="600" t="s">
        <v>197</v>
      </c>
    </row>
    <row r="3947" spans="2:51" s="606" customFormat="1">
      <c r="B3947" s="605"/>
      <c r="D3947" s="594" t="s">
        <v>205</v>
      </c>
      <c r="E3947" s="607" t="s">
        <v>5</v>
      </c>
      <c r="F3947" s="608" t="s">
        <v>4868</v>
      </c>
      <c r="H3947" s="609">
        <v>6.77</v>
      </c>
      <c r="L3947" s="605"/>
      <c r="M3947" s="610"/>
      <c r="N3947" s="611"/>
      <c r="O3947" s="611"/>
      <c r="P3947" s="611"/>
      <c r="Q3947" s="611"/>
      <c r="R3947" s="611"/>
      <c r="S3947" s="611"/>
      <c r="T3947" s="612"/>
      <c r="AT3947" s="607" t="s">
        <v>205</v>
      </c>
      <c r="AU3947" s="607" t="s">
        <v>89</v>
      </c>
      <c r="AV3947" s="606" t="s">
        <v>89</v>
      </c>
      <c r="AW3947" s="606" t="s">
        <v>43</v>
      </c>
      <c r="AX3947" s="606" t="s">
        <v>82</v>
      </c>
      <c r="AY3947" s="607" t="s">
        <v>197</v>
      </c>
    </row>
    <row r="3948" spans="2:51" s="606" customFormat="1">
      <c r="B3948" s="605"/>
      <c r="D3948" s="594" t="s">
        <v>205</v>
      </c>
      <c r="E3948" s="607" t="s">
        <v>5</v>
      </c>
      <c r="F3948" s="608" t="s">
        <v>4869</v>
      </c>
      <c r="H3948" s="609">
        <v>6.77</v>
      </c>
      <c r="L3948" s="605"/>
      <c r="M3948" s="610"/>
      <c r="N3948" s="611"/>
      <c r="O3948" s="611"/>
      <c r="P3948" s="611"/>
      <c r="Q3948" s="611"/>
      <c r="R3948" s="611"/>
      <c r="S3948" s="611"/>
      <c r="T3948" s="612"/>
      <c r="AT3948" s="607" t="s">
        <v>205</v>
      </c>
      <c r="AU3948" s="607" t="s">
        <v>89</v>
      </c>
      <c r="AV3948" s="606" t="s">
        <v>89</v>
      </c>
      <c r="AW3948" s="606" t="s">
        <v>43</v>
      </c>
      <c r="AX3948" s="606" t="s">
        <v>82</v>
      </c>
      <c r="AY3948" s="607" t="s">
        <v>197</v>
      </c>
    </row>
    <row r="3949" spans="2:51" s="606" customFormat="1">
      <c r="B3949" s="605"/>
      <c r="D3949" s="594" t="s">
        <v>205</v>
      </c>
      <c r="E3949" s="607" t="s">
        <v>5</v>
      </c>
      <c r="F3949" s="608" t="s">
        <v>4870</v>
      </c>
      <c r="H3949" s="609">
        <v>5.96</v>
      </c>
      <c r="L3949" s="605"/>
      <c r="M3949" s="610"/>
      <c r="N3949" s="611"/>
      <c r="O3949" s="611"/>
      <c r="P3949" s="611"/>
      <c r="Q3949" s="611"/>
      <c r="R3949" s="611"/>
      <c r="S3949" s="611"/>
      <c r="T3949" s="612"/>
      <c r="AT3949" s="607" t="s">
        <v>205</v>
      </c>
      <c r="AU3949" s="607" t="s">
        <v>89</v>
      </c>
      <c r="AV3949" s="606" t="s">
        <v>89</v>
      </c>
      <c r="AW3949" s="606" t="s">
        <v>43</v>
      </c>
      <c r="AX3949" s="606" t="s">
        <v>82</v>
      </c>
      <c r="AY3949" s="607" t="s">
        <v>197</v>
      </c>
    </row>
    <row r="3950" spans="2:51" s="606" customFormat="1">
      <c r="B3950" s="605"/>
      <c r="D3950" s="594" t="s">
        <v>205</v>
      </c>
      <c r="E3950" s="607" t="s">
        <v>5</v>
      </c>
      <c r="F3950" s="608" t="s">
        <v>4871</v>
      </c>
      <c r="H3950" s="609">
        <v>6.74</v>
      </c>
      <c r="L3950" s="605"/>
      <c r="M3950" s="610"/>
      <c r="N3950" s="611"/>
      <c r="O3950" s="611"/>
      <c r="P3950" s="611"/>
      <c r="Q3950" s="611"/>
      <c r="R3950" s="611"/>
      <c r="S3950" s="611"/>
      <c r="T3950" s="612"/>
      <c r="AT3950" s="607" t="s">
        <v>205</v>
      </c>
      <c r="AU3950" s="607" t="s">
        <v>89</v>
      </c>
      <c r="AV3950" s="606" t="s">
        <v>89</v>
      </c>
      <c r="AW3950" s="606" t="s">
        <v>43</v>
      </c>
      <c r="AX3950" s="606" t="s">
        <v>82</v>
      </c>
      <c r="AY3950" s="607" t="s">
        <v>197</v>
      </c>
    </row>
    <row r="3951" spans="2:51" s="606" customFormat="1">
      <c r="B3951" s="605"/>
      <c r="D3951" s="594" t="s">
        <v>205</v>
      </c>
      <c r="E3951" s="607" t="s">
        <v>5</v>
      </c>
      <c r="F3951" s="608" t="s">
        <v>4872</v>
      </c>
      <c r="H3951" s="609">
        <v>7.21</v>
      </c>
      <c r="L3951" s="605"/>
      <c r="M3951" s="610"/>
      <c r="N3951" s="611"/>
      <c r="O3951" s="611"/>
      <c r="P3951" s="611"/>
      <c r="Q3951" s="611"/>
      <c r="R3951" s="611"/>
      <c r="S3951" s="611"/>
      <c r="T3951" s="612"/>
      <c r="AT3951" s="607" t="s">
        <v>205</v>
      </c>
      <c r="AU3951" s="607" t="s">
        <v>89</v>
      </c>
      <c r="AV3951" s="606" t="s">
        <v>89</v>
      </c>
      <c r="AW3951" s="606" t="s">
        <v>43</v>
      </c>
      <c r="AX3951" s="606" t="s">
        <v>82</v>
      </c>
      <c r="AY3951" s="607" t="s">
        <v>197</v>
      </c>
    </row>
    <row r="3952" spans="2:51" s="606" customFormat="1">
      <c r="B3952" s="605"/>
      <c r="D3952" s="594" t="s">
        <v>205</v>
      </c>
      <c r="E3952" s="607" t="s">
        <v>5</v>
      </c>
      <c r="F3952" s="608" t="s">
        <v>4873</v>
      </c>
      <c r="H3952" s="609">
        <v>5.18</v>
      </c>
      <c r="L3952" s="605"/>
      <c r="M3952" s="610"/>
      <c r="N3952" s="611"/>
      <c r="O3952" s="611"/>
      <c r="P3952" s="611"/>
      <c r="Q3952" s="611"/>
      <c r="R3952" s="611"/>
      <c r="S3952" s="611"/>
      <c r="T3952" s="612"/>
      <c r="AT3952" s="607" t="s">
        <v>205</v>
      </c>
      <c r="AU3952" s="607" t="s">
        <v>89</v>
      </c>
      <c r="AV3952" s="606" t="s">
        <v>89</v>
      </c>
      <c r="AW3952" s="606" t="s">
        <v>43</v>
      </c>
      <c r="AX3952" s="606" t="s">
        <v>82</v>
      </c>
      <c r="AY3952" s="607" t="s">
        <v>197</v>
      </c>
    </row>
    <row r="3953" spans="2:51" s="606" customFormat="1">
      <c r="B3953" s="605"/>
      <c r="D3953" s="594" t="s">
        <v>205</v>
      </c>
      <c r="E3953" s="607" t="s">
        <v>5</v>
      </c>
      <c r="F3953" s="608" t="s">
        <v>4874</v>
      </c>
      <c r="H3953" s="609">
        <v>12</v>
      </c>
      <c r="L3953" s="605"/>
      <c r="M3953" s="610"/>
      <c r="N3953" s="611"/>
      <c r="O3953" s="611"/>
      <c r="P3953" s="611"/>
      <c r="Q3953" s="611"/>
      <c r="R3953" s="611"/>
      <c r="S3953" s="611"/>
      <c r="T3953" s="612"/>
      <c r="AT3953" s="607" t="s">
        <v>205</v>
      </c>
      <c r="AU3953" s="607" t="s">
        <v>89</v>
      </c>
      <c r="AV3953" s="606" t="s">
        <v>89</v>
      </c>
      <c r="AW3953" s="606" t="s">
        <v>43</v>
      </c>
      <c r="AX3953" s="606" t="s">
        <v>82</v>
      </c>
      <c r="AY3953" s="607" t="s">
        <v>197</v>
      </c>
    </row>
    <row r="3954" spans="2:51" s="606" customFormat="1">
      <c r="B3954" s="605"/>
      <c r="D3954" s="594" t="s">
        <v>205</v>
      </c>
      <c r="E3954" s="607" t="s">
        <v>5</v>
      </c>
      <c r="F3954" s="608" t="s">
        <v>4875</v>
      </c>
      <c r="H3954" s="609">
        <v>22.2</v>
      </c>
      <c r="L3954" s="605"/>
      <c r="M3954" s="610"/>
      <c r="N3954" s="611"/>
      <c r="O3954" s="611"/>
      <c r="P3954" s="611"/>
      <c r="Q3954" s="611"/>
      <c r="R3954" s="611"/>
      <c r="S3954" s="611"/>
      <c r="T3954" s="612"/>
      <c r="AT3954" s="607" t="s">
        <v>205</v>
      </c>
      <c r="AU3954" s="607" t="s">
        <v>89</v>
      </c>
      <c r="AV3954" s="606" t="s">
        <v>89</v>
      </c>
      <c r="AW3954" s="606" t="s">
        <v>43</v>
      </c>
      <c r="AX3954" s="606" t="s">
        <v>82</v>
      </c>
      <c r="AY3954" s="607" t="s">
        <v>197</v>
      </c>
    </row>
    <row r="3955" spans="2:51" s="606" customFormat="1">
      <c r="B3955" s="605"/>
      <c r="D3955" s="594" t="s">
        <v>205</v>
      </c>
      <c r="E3955" s="607" t="s">
        <v>5</v>
      </c>
      <c r="F3955" s="608" t="s">
        <v>4876</v>
      </c>
      <c r="H3955" s="609">
        <v>8.9499999999999993</v>
      </c>
      <c r="L3955" s="605"/>
      <c r="M3955" s="610"/>
      <c r="N3955" s="611"/>
      <c r="O3955" s="611"/>
      <c r="P3955" s="611"/>
      <c r="Q3955" s="611"/>
      <c r="R3955" s="611"/>
      <c r="S3955" s="611"/>
      <c r="T3955" s="612"/>
      <c r="AT3955" s="607" t="s">
        <v>205</v>
      </c>
      <c r="AU3955" s="607" t="s">
        <v>89</v>
      </c>
      <c r="AV3955" s="606" t="s">
        <v>89</v>
      </c>
      <c r="AW3955" s="606" t="s">
        <v>43</v>
      </c>
      <c r="AX3955" s="606" t="s">
        <v>82</v>
      </c>
      <c r="AY3955" s="607" t="s">
        <v>197</v>
      </c>
    </row>
    <row r="3956" spans="2:51" s="606" customFormat="1">
      <c r="B3956" s="605"/>
      <c r="D3956" s="594" t="s">
        <v>205</v>
      </c>
      <c r="E3956" s="607" t="s">
        <v>5</v>
      </c>
      <c r="F3956" s="608" t="s">
        <v>4877</v>
      </c>
      <c r="H3956" s="609">
        <v>11.09</v>
      </c>
      <c r="L3956" s="605"/>
      <c r="M3956" s="610"/>
      <c r="N3956" s="611"/>
      <c r="O3956" s="611"/>
      <c r="P3956" s="611"/>
      <c r="Q3956" s="611"/>
      <c r="R3956" s="611"/>
      <c r="S3956" s="611"/>
      <c r="T3956" s="612"/>
      <c r="AT3956" s="607" t="s">
        <v>205</v>
      </c>
      <c r="AU3956" s="607" t="s">
        <v>89</v>
      </c>
      <c r="AV3956" s="606" t="s">
        <v>89</v>
      </c>
      <c r="AW3956" s="606" t="s">
        <v>43</v>
      </c>
      <c r="AX3956" s="606" t="s">
        <v>82</v>
      </c>
      <c r="AY3956" s="607" t="s">
        <v>197</v>
      </c>
    </row>
    <row r="3957" spans="2:51" s="606" customFormat="1">
      <c r="B3957" s="605"/>
      <c r="D3957" s="594" t="s">
        <v>205</v>
      </c>
      <c r="E3957" s="607" t="s">
        <v>5</v>
      </c>
      <c r="F3957" s="608" t="s">
        <v>4878</v>
      </c>
      <c r="H3957" s="609">
        <v>11.09</v>
      </c>
      <c r="L3957" s="605"/>
      <c r="M3957" s="610"/>
      <c r="N3957" s="611"/>
      <c r="O3957" s="611"/>
      <c r="P3957" s="611"/>
      <c r="Q3957" s="611"/>
      <c r="R3957" s="611"/>
      <c r="S3957" s="611"/>
      <c r="T3957" s="612"/>
      <c r="AT3957" s="607" t="s">
        <v>205</v>
      </c>
      <c r="AU3957" s="607" t="s">
        <v>89</v>
      </c>
      <c r="AV3957" s="606" t="s">
        <v>89</v>
      </c>
      <c r="AW3957" s="606" t="s">
        <v>43</v>
      </c>
      <c r="AX3957" s="606" t="s">
        <v>82</v>
      </c>
      <c r="AY3957" s="607" t="s">
        <v>197</v>
      </c>
    </row>
    <row r="3958" spans="2:51" s="606" customFormat="1">
      <c r="B3958" s="605"/>
      <c r="D3958" s="594" t="s">
        <v>205</v>
      </c>
      <c r="E3958" s="607" t="s">
        <v>5</v>
      </c>
      <c r="F3958" s="608" t="s">
        <v>4879</v>
      </c>
      <c r="H3958" s="609">
        <v>5.17</v>
      </c>
      <c r="L3958" s="605"/>
      <c r="M3958" s="610"/>
      <c r="N3958" s="611"/>
      <c r="O3958" s="611"/>
      <c r="P3958" s="611"/>
      <c r="Q3958" s="611"/>
      <c r="R3958" s="611"/>
      <c r="S3958" s="611"/>
      <c r="T3958" s="612"/>
      <c r="AT3958" s="607" t="s">
        <v>205</v>
      </c>
      <c r="AU3958" s="607" t="s">
        <v>89</v>
      </c>
      <c r="AV3958" s="606" t="s">
        <v>89</v>
      </c>
      <c r="AW3958" s="606" t="s">
        <v>43</v>
      </c>
      <c r="AX3958" s="606" t="s">
        <v>82</v>
      </c>
      <c r="AY3958" s="607" t="s">
        <v>197</v>
      </c>
    </row>
    <row r="3959" spans="2:51" s="606" customFormat="1">
      <c r="B3959" s="605"/>
      <c r="D3959" s="594" t="s">
        <v>205</v>
      </c>
      <c r="E3959" s="607" t="s">
        <v>5</v>
      </c>
      <c r="F3959" s="608" t="s">
        <v>4880</v>
      </c>
      <c r="H3959" s="609">
        <v>5.4</v>
      </c>
      <c r="L3959" s="605"/>
      <c r="M3959" s="610"/>
      <c r="N3959" s="611"/>
      <c r="O3959" s="611"/>
      <c r="P3959" s="611"/>
      <c r="Q3959" s="611"/>
      <c r="R3959" s="611"/>
      <c r="S3959" s="611"/>
      <c r="T3959" s="612"/>
      <c r="AT3959" s="607" t="s">
        <v>205</v>
      </c>
      <c r="AU3959" s="607" t="s">
        <v>89</v>
      </c>
      <c r="AV3959" s="606" t="s">
        <v>89</v>
      </c>
      <c r="AW3959" s="606" t="s">
        <v>43</v>
      </c>
      <c r="AX3959" s="606" t="s">
        <v>82</v>
      </c>
      <c r="AY3959" s="607" t="s">
        <v>197</v>
      </c>
    </row>
    <row r="3960" spans="2:51" s="606" customFormat="1">
      <c r="B3960" s="605"/>
      <c r="D3960" s="594" t="s">
        <v>205</v>
      </c>
      <c r="E3960" s="607" t="s">
        <v>5</v>
      </c>
      <c r="F3960" s="608" t="s">
        <v>4881</v>
      </c>
      <c r="H3960" s="609">
        <v>5.2</v>
      </c>
      <c r="L3960" s="605"/>
      <c r="M3960" s="610"/>
      <c r="N3960" s="611"/>
      <c r="O3960" s="611"/>
      <c r="P3960" s="611"/>
      <c r="Q3960" s="611"/>
      <c r="R3960" s="611"/>
      <c r="S3960" s="611"/>
      <c r="T3960" s="612"/>
      <c r="AT3960" s="607" t="s">
        <v>205</v>
      </c>
      <c r="AU3960" s="607" t="s">
        <v>89</v>
      </c>
      <c r="AV3960" s="606" t="s">
        <v>89</v>
      </c>
      <c r="AW3960" s="606" t="s">
        <v>43</v>
      </c>
      <c r="AX3960" s="606" t="s">
        <v>82</v>
      </c>
      <c r="AY3960" s="607" t="s">
        <v>197</v>
      </c>
    </row>
    <row r="3961" spans="2:51" s="606" customFormat="1">
      <c r="B3961" s="605"/>
      <c r="D3961" s="594" t="s">
        <v>205</v>
      </c>
      <c r="E3961" s="607" t="s">
        <v>5</v>
      </c>
      <c r="F3961" s="608" t="s">
        <v>4882</v>
      </c>
      <c r="H3961" s="609">
        <v>5.43</v>
      </c>
      <c r="L3961" s="605"/>
      <c r="M3961" s="610"/>
      <c r="N3961" s="611"/>
      <c r="O3961" s="611"/>
      <c r="P3961" s="611"/>
      <c r="Q3961" s="611"/>
      <c r="R3961" s="611"/>
      <c r="S3961" s="611"/>
      <c r="T3961" s="612"/>
      <c r="AT3961" s="607" t="s">
        <v>205</v>
      </c>
      <c r="AU3961" s="607" t="s">
        <v>89</v>
      </c>
      <c r="AV3961" s="606" t="s">
        <v>89</v>
      </c>
      <c r="AW3961" s="606" t="s">
        <v>43</v>
      </c>
      <c r="AX3961" s="606" t="s">
        <v>82</v>
      </c>
      <c r="AY3961" s="607" t="s">
        <v>197</v>
      </c>
    </row>
    <row r="3962" spans="2:51" s="622" customFormat="1">
      <c r="B3962" s="621"/>
      <c r="D3962" s="594" t="s">
        <v>205</v>
      </c>
      <c r="E3962" s="623" t="s">
        <v>5</v>
      </c>
      <c r="F3962" s="624" t="s">
        <v>237</v>
      </c>
      <c r="H3962" s="625">
        <v>125.16</v>
      </c>
      <c r="L3962" s="621"/>
      <c r="M3962" s="626"/>
      <c r="N3962" s="627"/>
      <c r="O3962" s="627"/>
      <c r="P3962" s="627"/>
      <c r="Q3962" s="627"/>
      <c r="R3962" s="627"/>
      <c r="S3962" s="627"/>
      <c r="T3962" s="628"/>
      <c r="AT3962" s="623" t="s">
        <v>205</v>
      </c>
      <c r="AU3962" s="623" t="s">
        <v>89</v>
      </c>
      <c r="AV3962" s="622" t="s">
        <v>114</v>
      </c>
      <c r="AW3962" s="622" t="s">
        <v>43</v>
      </c>
      <c r="AX3962" s="622" t="s">
        <v>82</v>
      </c>
      <c r="AY3962" s="623" t="s">
        <v>197</v>
      </c>
    </row>
    <row r="3963" spans="2:51" s="599" customFormat="1">
      <c r="B3963" s="598"/>
      <c r="D3963" s="594" t="s">
        <v>205</v>
      </c>
      <c r="E3963" s="600" t="s">
        <v>5</v>
      </c>
      <c r="F3963" s="601" t="s">
        <v>238</v>
      </c>
      <c r="H3963" s="600" t="s">
        <v>5</v>
      </c>
      <c r="L3963" s="598"/>
      <c r="M3963" s="602"/>
      <c r="N3963" s="603"/>
      <c r="O3963" s="603"/>
      <c r="P3963" s="603"/>
      <c r="Q3963" s="603"/>
      <c r="R3963" s="603"/>
      <c r="S3963" s="603"/>
      <c r="T3963" s="604"/>
      <c r="AT3963" s="600" t="s">
        <v>205</v>
      </c>
      <c r="AU3963" s="600" t="s">
        <v>89</v>
      </c>
      <c r="AV3963" s="599" t="s">
        <v>11</v>
      </c>
      <c r="AW3963" s="599" t="s">
        <v>43</v>
      </c>
      <c r="AX3963" s="599" t="s">
        <v>82</v>
      </c>
      <c r="AY3963" s="600" t="s">
        <v>197</v>
      </c>
    </row>
    <row r="3964" spans="2:51" s="606" customFormat="1">
      <c r="B3964" s="605"/>
      <c r="D3964" s="594" t="s">
        <v>205</v>
      </c>
      <c r="E3964" s="607" t="s">
        <v>5</v>
      </c>
      <c r="F3964" s="608" t="s">
        <v>4883</v>
      </c>
      <c r="H3964" s="609">
        <v>8.99</v>
      </c>
      <c r="L3964" s="605"/>
      <c r="M3964" s="610"/>
      <c r="N3964" s="611"/>
      <c r="O3964" s="611"/>
      <c r="P3964" s="611"/>
      <c r="Q3964" s="611"/>
      <c r="R3964" s="611"/>
      <c r="S3964" s="611"/>
      <c r="T3964" s="612"/>
      <c r="AT3964" s="607" t="s">
        <v>205</v>
      </c>
      <c r="AU3964" s="607" t="s">
        <v>89</v>
      </c>
      <c r="AV3964" s="606" t="s">
        <v>89</v>
      </c>
      <c r="AW3964" s="606" t="s">
        <v>43</v>
      </c>
      <c r="AX3964" s="606" t="s">
        <v>82</v>
      </c>
      <c r="AY3964" s="607" t="s">
        <v>197</v>
      </c>
    </row>
    <row r="3965" spans="2:51" s="606" customFormat="1">
      <c r="B3965" s="605"/>
      <c r="D3965" s="594" t="s">
        <v>205</v>
      </c>
      <c r="E3965" s="607" t="s">
        <v>5</v>
      </c>
      <c r="F3965" s="608" t="s">
        <v>4884</v>
      </c>
      <c r="H3965" s="609">
        <v>11.39</v>
      </c>
      <c r="L3965" s="605"/>
      <c r="M3965" s="610"/>
      <c r="N3965" s="611"/>
      <c r="O3965" s="611"/>
      <c r="P3965" s="611"/>
      <c r="Q3965" s="611"/>
      <c r="R3965" s="611"/>
      <c r="S3965" s="611"/>
      <c r="T3965" s="612"/>
      <c r="AT3965" s="607" t="s">
        <v>205</v>
      </c>
      <c r="AU3965" s="607" t="s">
        <v>89</v>
      </c>
      <c r="AV3965" s="606" t="s">
        <v>89</v>
      </c>
      <c r="AW3965" s="606" t="s">
        <v>43</v>
      </c>
      <c r="AX3965" s="606" t="s">
        <v>82</v>
      </c>
      <c r="AY3965" s="607" t="s">
        <v>197</v>
      </c>
    </row>
    <row r="3966" spans="2:51" s="606" customFormat="1">
      <c r="B3966" s="605"/>
      <c r="D3966" s="594" t="s">
        <v>205</v>
      </c>
      <c r="E3966" s="607" t="s">
        <v>5</v>
      </c>
      <c r="F3966" s="608" t="s">
        <v>4885</v>
      </c>
      <c r="H3966" s="609">
        <v>5.17</v>
      </c>
      <c r="L3966" s="605"/>
      <c r="M3966" s="610"/>
      <c r="N3966" s="611"/>
      <c r="O3966" s="611"/>
      <c r="P3966" s="611"/>
      <c r="Q3966" s="611"/>
      <c r="R3966" s="611"/>
      <c r="S3966" s="611"/>
      <c r="T3966" s="612"/>
      <c r="AT3966" s="607" t="s">
        <v>205</v>
      </c>
      <c r="AU3966" s="607" t="s">
        <v>89</v>
      </c>
      <c r="AV3966" s="606" t="s">
        <v>89</v>
      </c>
      <c r="AW3966" s="606" t="s">
        <v>43</v>
      </c>
      <c r="AX3966" s="606" t="s">
        <v>82</v>
      </c>
      <c r="AY3966" s="607" t="s">
        <v>197</v>
      </c>
    </row>
    <row r="3967" spans="2:51" s="606" customFormat="1">
      <c r="B3967" s="605"/>
      <c r="D3967" s="594" t="s">
        <v>205</v>
      </c>
      <c r="E3967" s="607" t="s">
        <v>5</v>
      </c>
      <c r="F3967" s="608" t="s">
        <v>4886</v>
      </c>
      <c r="H3967" s="609">
        <v>4.4000000000000004</v>
      </c>
      <c r="L3967" s="605"/>
      <c r="M3967" s="610"/>
      <c r="N3967" s="611"/>
      <c r="O3967" s="611"/>
      <c r="P3967" s="611"/>
      <c r="Q3967" s="611"/>
      <c r="R3967" s="611"/>
      <c r="S3967" s="611"/>
      <c r="T3967" s="612"/>
      <c r="AT3967" s="607" t="s">
        <v>205</v>
      </c>
      <c r="AU3967" s="607" t="s">
        <v>89</v>
      </c>
      <c r="AV3967" s="606" t="s">
        <v>89</v>
      </c>
      <c r="AW3967" s="606" t="s">
        <v>43</v>
      </c>
      <c r="AX3967" s="606" t="s">
        <v>82</v>
      </c>
      <c r="AY3967" s="607" t="s">
        <v>197</v>
      </c>
    </row>
    <row r="3968" spans="2:51" s="606" customFormat="1">
      <c r="B3968" s="605"/>
      <c r="D3968" s="594" t="s">
        <v>205</v>
      </c>
      <c r="E3968" s="607" t="s">
        <v>5</v>
      </c>
      <c r="F3968" s="608" t="s">
        <v>4887</v>
      </c>
      <c r="H3968" s="609">
        <v>6.32</v>
      </c>
      <c r="L3968" s="605"/>
      <c r="M3968" s="610"/>
      <c r="N3968" s="611"/>
      <c r="O3968" s="611"/>
      <c r="P3968" s="611"/>
      <c r="Q3968" s="611"/>
      <c r="R3968" s="611"/>
      <c r="S3968" s="611"/>
      <c r="T3968" s="612"/>
      <c r="AT3968" s="607" t="s">
        <v>205</v>
      </c>
      <c r="AU3968" s="607" t="s">
        <v>89</v>
      </c>
      <c r="AV3968" s="606" t="s">
        <v>89</v>
      </c>
      <c r="AW3968" s="606" t="s">
        <v>43</v>
      </c>
      <c r="AX3968" s="606" t="s">
        <v>82</v>
      </c>
      <c r="AY3968" s="607" t="s">
        <v>197</v>
      </c>
    </row>
    <row r="3969" spans="2:51" s="606" customFormat="1">
      <c r="B3969" s="605"/>
      <c r="D3969" s="594" t="s">
        <v>205</v>
      </c>
      <c r="E3969" s="607" t="s">
        <v>5</v>
      </c>
      <c r="F3969" s="608" t="s">
        <v>4888</v>
      </c>
      <c r="H3969" s="609">
        <v>5.72</v>
      </c>
      <c r="L3969" s="605"/>
      <c r="M3969" s="610"/>
      <c r="N3969" s="611"/>
      <c r="O3969" s="611"/>
      <c r="P3969" s="611"/>
      <c r="Q3969" s="611"/>
      <c r="R3969" s="611"/>
      <c r="S3969" s="611"/>
      <c r="T3969" s="612"/>
      <c r="AT3969" s="607" t="s">
        <v>205</v>
      </c>
      <c r="AU3969" s="607" t="s">
        <v>89</v>
      </c>
      <c r="AV3969" s="606" t="s">
        <v>89</v>
      </c>
      <c r="AW3969" s="606" t="s">
        <v>43</v>
      </c>
      <c r="AX3969" s="606" t="s">
        <v>82</v>
      </c>
      <c r="AY3969" s="607" t="s">
        <v>197</v>
      </c>
    </row>
    <row r="3970" spans="2:51" s="606" customFormat="1">
      <c r="B3970" s="605"/>
      <c r="D3970" s="594" t="s">
        <v>205</v>
      </c>
      <c r="E3970" s="607" t="s">
        <v>5</v>
      </c>
      <c r="F3970" s="608" t="s">
        <v>4889</v>
      </c>
      <c r="H3970" s="609">
        <v>6.35</v>
      </c>
      <c r="L3970" s="605"/>
      <c r="M3970" s="610"/>
      <c r="N3970" s="611"/>
      <c r="O3970" s="611"/>
      <c r="P3970" s="611"/>
      <c r="Q3970" s="611"/>
      <c r="R3970" s="611"/>
      <c r="S3970" s="611"/>
      <c r="T3970" s="612"/>
      <c r="AT3970" s="607" t="s">
        <v>205</v>
      </c>
      <c r="AU3970" s="607" t="s">
        <v>89</v>
      </c>
      <c r="AV3970" s="606" t="s">
        <v>89</v>
      </c>
      <c r="AW3970" s="606" t="s">
        <v>43</v>
      </c>
      <c r="AX3970" s="606" t="s">
        <v>82</v>
      </c>
      <c r="AY3970" s="607" t="s">
        <v>197</v>
      </c>
    </row>
    <row r="3971" spans="2:51" s="606" customFormat="1">
      <c r="B3971" s="605"/>
      <c r="D3971" s="594" t="s">
        <v>205</v>
      </c>
      <c r="E3971" s="607" t="s">
        <v>5</v>
      </c>
      <c r="F3971" s="608" t="s">
        <v>4890</v>
      </c>
      <c r="H3971" s="609">
        <v>4.41</v>
      </c>
      <c r="L3971" s="605"/>
      <c r="M3971" s="610"/>
      <c r="N3971" s="611"/>
      <c r="O3971" s="611"/>
      <c r="P3971" s="611"/>
      <c r="Q3971" s="611"/>
      <c r="R3971" s="611"/>
      <c r="S3971" s="611"/>
      <c r="T3971" s="612"/>
      <c r="AT3971" s="607" t="s">
        <v>205</v>
      </c>
      <c r="AU3971" s="607" t="s">
        <v>89</v>
      </c>
      <c r="AV3971" s="606" t="s">
        <v>89</v>
      </c>
      <c r="AW3971" s="606" t="s">
        <v>43</v>
      </c>
      <c r="AX3971" s="606" t="s">
        <v>82</v>
      </c>
      <c r="AY3971" s="607" t="s">
        <v>197</v>
      </c>
    </row>
    <row r="3972" spans="2:51" s="606" customFormat="1">
      <c r="B3972" s="605"/>
      <c r="D3972" s="594" t="s">
        <v>205</v>
      </c>
      <c r="E3972" s="607" t="s">
        <v>5</v>
      </c>
      <c r="F3972" s="608" t="s">
        <v>4891</v>
      </c>
      <c r="H3972" s="609">
        <v>4.84</v>
      </c>
      <c r="L3972" s="605"/>
      <c r="M3972" s="610"/>
      <c r="N3972" s="611"/>
      <c r="O3972" s="611"/>
      <c r="P3972" s="611"/>
      <c r="Q3972" s="611"/>
      <c r="R3972" s="611"/>
      <c r="S3972" s="611"/>
      <c r="T3972" s="612"/>
      <c r="AT3972" s="607" t="s">
        <v>205</v>
      </c>
      <c r="AU3972" s="607" t="s">
        <v>89</v>
      </c>
      <c r="AV3972" s="606" t="s">
        <v>89</v>
      </c>
      <c r="AW3972" s="606" t="s">
        <v>43</v>
      </c>
      <c r="AX3972" s="606" t="s">
        <v>82</v>
      </c>
      <c r="AY3972" s="607" t="s">
        <v>197</v>
      </c>
    </row>
    <row r="3973" spans="2:51" s="606" customFormat="1">
      <c r="B3973" s="605"/>
      <c r="D3973" s="594" t="s">
        <v>205</v>
      </c>
      <c r="E3973" s="607" t="s">
        <v>5</v>
      </c>
      <c r="F3973" s="608" t="s">
        <v>4892</v>
      </c>
      <c r="H3973" s="609">
        <v>13.14</v>
      </c>
      <c r="L3973" s="605"/>
      <c r="M3973" s="610"/>
      <c r="N3973" s="611"/>
      <c r="O3973" s="611"/>
      <c r="P3973" s="611"/>
      <c r="Q3973" s="611"/>
      <c r="R3973" s="611"/>
      <c r="S3973" s="611"/>
      <c r="T3973" s="612"/>
      <c r="AT3973" s="607" t="s">
        <v>205</v>
      </c>
      <c r="AU3973" s="607" t="s">
        <v>89</v>
      </c>
      <c r="AV3973" s="606" t="s">
        <v>89</v>
      </c>
      <c r="AW3973" s="606" t="s">
        <v>43</v>
      </c>
      <c r="AX3973" s="606" t="s">
        <v>82</v>
      </c>
      <c r="AY3973" s="607" t="s">
        <v>197</v>
      </c>
    </row>
    <row r="3974" spans="2:51" s="606" customFormat="1">
      <c r="B3974" s="605"/>
      <c r="D3974" s="594" t="s">
        <v>205</v>
      </c>
      <c r="E3974" s="607" t="s">
        <v>5</v>
      </c>
      <c r="F3974" s="608" t="s">
        <v>4893</v>
      </c>
      <c r="H3974" s="609">
        <v>11.09</v>
      </c>
      <c r="L3974" s="605"/>
      <c r="M3974" s="610"/>
      <c r="N3974" s="611"/>
      <c r="O3974" s="611"/>
      <c r="P3974" s="611"/>
      <c r="Q3974" s="611"/>
      <c r="R3974" s="611"/>
      <c r="S3974" s="611"/>
      <c r="T3974" s="612"/>
      <c r="AT3974" s="607" t="s">
        <v>205</v>
      </c>
      <c r="AU3974" s="607" t="s">
        <v>89</v>
      </c>
      <c r="AV3974" s="606" t="s">
        <v>89</v>
      </c>
      <c r="AW3974" s="606" t="s">
        <v>43</v>
      </c>
      <c r="AX3974" s="606" t="s">
        <v>82</v>
      </c>
      <c r="AY3974" s="607" t="s">
        <v>197</v>
      </c>
    </row>
    <row r="3975" spans="2:51" s="606" customFormat="1">
      <c r="B3975" s="605"/>
      <c r="D3975" s="594" t="s">
        <v>205</v>
      </c>
      <c r="E3975" s="607" t="s">
        <v>5</v>
      </c>
      <c r="F3975" s="608" t="s">
        <v>4894</v>
      </c>
      <c r="H3975" s="609">
        <v>11.09</v>
      </c>
      <c r="L3975" s="605"/>
      <c r="M3975" s="610"/>
      <c r="N3975" s="611"/>
      <c r="O3975" s="611"/>
      <c r="P3975" s="611"/>
      <c r="Q3975" s="611"/>
      <c r="R3975" s="611"/>
      <c r="S3975" s="611"/>
      <c r="T3975" s="612"/>
      <c r="AT3975" s="607" t="s">
        <v>205</v>
      </c>
      <c r="AU3975" s="607" t="s">
        <v>89</v>
      </c>
      <c r="AV3975" s="606" t="s">
        <v>89</v>
      </c>
      <c r="AW3975" s="606" t="s">
        <v>43</v>
      </c>
      <c r="AX3975" s="606" t="s">
        <v>82</v>
      </c>
      <c r="AY3975" s="607" t="s">
        <v>197</v>
      </c>
    </row>
    <row r="3976" spans="2:51" s="606" customFormat="1">
      <c r="B3976" s="605"/>
      <c r="D3976" s="594" t="s">
        <v>205</v>
      </c>
      <c r="E3976" s="607" t="s">
        <v>5</v>
      </c>
      <c r="F3976" s="608" t="s">
        <v>4895</v>
      </c>
      <c r="H3976" s="609">
        <v>9.14</v>
      </c>
      <c r="L3976" s="605"/>
      <c r="M3976" s="610"/>
      <c r="N3976" s="611"/>
      <c r="O3976" s="611"/>
      <c r="P3976" s="611"/>
      <c r="Q3976" s="611"/>
      <c r="R3976" s="611"/>
      <c r="S3976" s="611"/>
      <c r="T3976" s="612"/>
      <c r="AT3976" s="607" t="s">
        <v>205</v>
      </c>
      <c r="AU3976" s="607" t="s">
        <v>89</v>
      </c>
      <c r="AV3976" s="606" t="s">
        <v>89</v>
      </c>
      <c r="AW3976" s="606" t="s">
        <v>43</v>
      </c>
      <c r="AX3976" s="606" t="s">
        <v>82</v>
      </c>
      <c r="AY3976" s="607" t="s">
        <v>197</v>
      </c>
    </row>
    <row r="3977" spans="2:51" s="606" customFormat="1">
      <c r="B3977" s="605"/>
      <c r="D3977" s="594" t="s">
        <v>205</v>
      </c>
      <c r="E3977" s="607" t="s">
        <v>5</v>
      </c>
      <c r="F3977" s="608" t="s">
        <v>4896</v>
      </c>
      <c r="H3977" s="609">
        <v>11.09</v>
      </c>
      <c r="L3977" s="605"/>
      <c r="M3977" s="610"/>
      <c r="N3977" s="611"/>
      <c r="O3977" s="611"/>
      <c r="P3977" s="611"/>
      <c r="Q3977" s="611"/>
      <c r="R3977" s="611"/>
      <c r="S3977" s="611"/>
      <c r="T3977" s="612"/>
      <c r="AT3977" s="607" t="s">
        <v>205</v>
      </c>
      <c r="AU3977" s="607" t="s">
        <v>89</v>
      </c>
      <c r="AV3977" s="606" t="s">
        <v>89</v>
      </c>
      <c r="AW3977" s="606" t="s">
        <v>43</v>
      </c>
      <c r="AX3977" s="606" t="s">
        <v>82</v>
      </c>
      <c r="AY3977" s="607" t="s">
        <v>197</v>
      </c>
    </row>
    <row r="3978" spans="2:51" s="606" customFormat="1">
      <c r="B3978" s="605"/>
      <c r="D3978" s="594" t="s">
        <v>205</v>
      </c>
      <c r="E3978" s="607" t="s">
        <v>5</v>
      </c>
      <c r="F3978" s="608" t="s">
        <v>4897</v>
      </c>
      <c r="H3978" s="609">
        <v>8.99</v>
      </c>
      <c r="L3978" s="605"/>
      <c r="M3978" s="610"/>
      <c r="N3978" s="611"/>
      <c r="O3978" s="611"/>
      <c r="P3978" s="611"/>
      <c r="Q3978" s="611"/>
      <c r="R3978" s="611"/>
      <c r="S3978" s="611"/>
      <c r="T3978" s="612"/>
      <c r="AT3978" s="607" t="s">
        <v>205</v>
      </c>
      <c r="AU3978" s="607" t="s">
        <v>89</v>
      </c>
      <c r="AV3978" s="606" t="s">
        <v>89</v>
      </c>
      <c r="AW3978" s="606" t="s">
        <v>43</v>
      </c>
      <c r="AX3978" s="606" t="s">
        <v>82</v>
      </c>
      <c r="AY3978" s="607" t="s">
        <v>197</v>
      </c>
    </row>
    <row r="3979" spans="2:51" s="622" customFormat="1">
      <c r="B3979" s="621"/>
      <c r="D3979" s="594" t="s">
        <v>205</v>
      </c>
      <c r="E3979" s="623" t="s">
        <v>5</v>
      </c>
      <c r="F3979" s="624" t="s">
        <v>243</v>
      </c>
      <c r="H3979" s="625">
        <v>122.13</v>
      </c>
      <c r="L3979" s="621"/>
      <c r="M3979" s="626"/>
      <c r="N3979" s="627"/>
      <c r="O3979" s="627"/>
      <c r="P3979" s="627"/>
      <c r="Q3979" s="627"/>
      <c r="R3979" s="627"/>
      <c r="S3979" s="627"/>
      <c r="T3979" s="628"/>
      <c r="AT3979" s="623" t="s">
        <v>205</v>
      </c>
      <c r="AU3979" s="623" t="s">
        <v>89</v>
      </c>
      <c r="AV3979" s="622" t="s">
        <v>114</v>
      </c>
      <c r="AW3979" s="622" t="s">
        <v>43</v>
      </c>
      <c r="AX3979" s="622" t="s">
        <v>82</v>
      </c>
      <c r="AY3979" s="623" t="s">
        <v>197</v>
      </c>
    </row>
    <row r="3980" spans="2:51" s="599" customFormat="1">
      <c r="B3980" s="598"/>
      <c r="D3980" s="594" t="s">
        <v>205</v>
      </c>
      <c r="E3980" s="600" t="s">
        <v>5</v>
      </c>
      <c r="F3980" s="601" t="s">
        <v>244</v>
      </c>
      <c r="H3980" s="600" t="s">
        <v>5</v>
      </c>
      <c r="L3980" s="598"/>
      <c r="M3980" s="602"/>
      <c r="N3980" s="603"/>
      <c r="O3980" s="603"/>
      <c r="P3980" s="603"/>
      <c r="Q3980" s="603"/>
      <c r="R3980" s="603"/>
      <c r="S3980" s="603"/>
      <c r="T3980" s="604"/>
      <c r="AT3980" s="600" t="s">
        <v>205</v>
      </c>
      <c r="AU3980" s="600" t="s">
        <v>89</v>
      </c>
      <c r="AV3980" s="599" t="s">
        <v>11</v>
      </c>
      <c r="AW3980" s="599" t="s">
        <v>43</v>
      </c>
      <c r="AX3980" s="599" t="s">
        <v>82</v>
      </c>
      <c r="AY3980" s="600" t="s">
        <v>197</v>
      </c>
    </row>
    <row r="3981" spans="2:51" s="606" customFormat="1">
      <c r="B3981" s="605"/>
      <c r="D3981" s="594" t="s">
        <v>205</v>
      </c>
      <c r="E3981" s="607" t="s">
        <v>5</v>
      </c>
      <c r="F3981" s="608" t="s">
        <v>4898</v>
      </c>
      <c r="H3981" s="609">
        <v>8.99</v>
      </c>
      <c r="L3981" s="605"/>
      <c r="M3981" s="610"/>
      <c r="N3981" s="611"/>
      <c r="O3981" s="611"/>
      <c r="P3981" s="611"/>
      <c r="Q3981" s="611"/>
      <c r="R3981" s="611"/>
      <c r="S3981" s="611"/>
      <c r="T3981" s="612"/>
      <c r="AT3981" s="607" t="s">
        <v>205</v>
      </c>
      <c r="AU3981" s="607" t="s">
        <v>89</v>
      </c>
      <c r="AV3981" s="606" t="s">
        <v>89</v>
      </c>
      <c r="AW3981" s="606" t="s">
        <v>43</v>
      </c>
      <c r="AX3981" s="606" t="s">
        <v>82</v>
      </c>
      <c r="AY3981" s="607" t="s">
        <v>197</v>
      </c>
    </row>
    <row r="3982" spans="2:51" s="606" customFormat="1">
      <c r="B3982" s="605"/>
      <c r="D3982" s="594" t="s">
        <v>205</v>
      </c>
      <c r="E3982" s="607" t="s">
        <v>5</v>
      </c>
      <c r="F3982" s="608" t="s">
        <v>4899</v>
      </c>
      <c r="H3982" s="609">
        <v>11.39</v>
      </c>
      <c r="L3982" s="605"/>
      <c r="M3982" s="610"/>
      <c r="N3982" s="611"/>
      <c r="O3982" s="611"/>
      <c r="P3982" s="611"/>
      <c r="Q3982" s="611"/>
      <c r="R3982" s="611"/>
      <c r="S3982" s="611"/>
      <c r="T3982" s="612"/>
      <c r="AT3982" s="607" t="s">
        <v>205</v>
      </c>
      <c r="AU3982" s="607" t="s">
        <v>89</v>
      </c>
      <c r="AV3982" s="606" t="s">
        <v>89</v>
      </c>
      <c r="AW3982" s="606" t="s">
        <v>43</v>
      </c>
      <c r="AX3982" s="606" t="s">
        <v>82</v>
      </c>
      <c r="AY3982" s="607" t="s">
        <v>197</v>
      </c>
    </row>
    <row r="3983" spans="2:51" s="606" customFormat="1">
      <c r="B3983" s="605"/>
      <c r="D3983" s="594" t="s">
        <v>205</v>
      </c>
      <c r="E3983" s="607" t="s">
        <v>5</v>
      </c>
      <c r="F3983" s="608" t="s">
        <v>4900</v>
      </c>
      <c r="H3983" s="609">
        <v>7.69</v>
      </c>
      <c r="L3983" s="605"/>
      <c r="M3983" s="610"/>
      <c r="N3983" s="611"/>
      <c r="O3983" s="611"/>
      <c r="P3983" s="611"/>
      <c r="Q3983" s="611"/>
      <c r="R3983" s="611"/>
      <c r="S3983" s="611"/>
      <c r="T3983" s="612"/>
      <c r="AT3983" s="607" t="s">
        <v>205</v>
      </c>
      <c r="AU3983" s="607" t="s">
        <v>89</v>
      </c>
      <c r="AV3983" s="606" t="s">
        <v>89</v>
      </c>
      <c r="AW3983" s="606" t="s">
        <v>43</v>
      </c>
      <c r="AX3983" s="606" t="s">
        <v>82</v>
      </c>
      <c r="AY3983" s="607" t="s">
        <v>197</v>
      </c>
    </row>
    <row r="3984" spans="2:51" s="606" customFormat="1">
      <c r="B3984" s="605"/>
      <c r="D3984" s="594" t="s">
        <v>205</v>
      </c>
      <c r="E3984" s="607" t="s">
        <v>5</v>
      </c>
      <c r="F3984" s="608" t="s">
        <v>4901</v>
      </c>
      <c r="H3984" s="609">
        <v>6.32</v>
      </c>
      <c r="L3984" s="605"/>
      <c r="M3984" s="610"/>
      <c r="N3984" s="611"/>
      <c r="O3984" s="611"/>
      <c r="P3984" s="611"/>
      <c r="Q3984" s="611"/>
      <c r="R3984" s="611"/>
      <c r="S3984" s="611"/>
      <c r="T3984" s="612"/>
      <c r="AT3984" s="607" t="s">
        <v>205</v>
      </c>
      <c r="AU3984" s="607" t="s">
        <v>89</v>
      </c>
      <c r="AV3984" s="606" t="s">
        <v>89</v>
      </c>
      <c r="AW3984" s="606" t="s">
        <v>43</v>
      </c>
      <c r="AX3984" s="606" t="s">
        <v>82</v>
      </c>
      <c r="AY3984" s="607" t="s">
        <v>197</v>
      </c>
    </row>
    <row r="3985" spans="2:51" s="606" customFormat="1">
      <c r="B3985" s="605"/>
      <c r="D3985" s="594" t="s">
        <v>205</v>
      </c>
      <c r="E3985" s="607" t="s">
        <v>5</v>
      </c>
      <c r="F3985" s="608" t="s">
        <v>4902</v>
      </c>
      <c r="H3985" s="609">
        <v>5.72</v>
      </c>
      <c r="L3985" s="605"/>
      <c r="M3985" s="610"/>
      <c r="N3985" s="611"/>
      <c r="O3985" s="611"/>
      <c r="P3985" s="611"/>
      <c r="Q3985" s="611"/>
      <c r="R3985" s="611"/>
      <c r="S3985" s="611"/>
      <c r="T3985" s="612"/>
      <c r="AT3985" s="607" t="s">
        <v>205</v>
      </c>
      <c r="AU3985" s="607" t="s">
        <v>89</v>
      </c>
      <c r="AV3985" s="606" t="s">
        <v>89</v>
      </c>
      <c r="AW3985" s="606" t="s">
        <v>43</v>
      </c>
      <c r="AX3985" s="606" t="s">
        <v>82</v>
      </c>
      <c r="AY3985" s="607" t="s">
        <v>197</v>
      </c>
    </row>
    <row r="3986" spans="2:51" s="606" customFormat="1">
      <c r="B3986" s="605"/>
      <c r="D3986" s="594" t="s">
        <v>205</v>
      </c>
      <c r="E3986" s="607" t="s">
        <v>5</v>
      </c>
      <c r="F3986" s="608" t="s">
        <v>4903</v>
      </c>
      <c r="H3986" s="609">
        <v>6.35</v>
      </c>
      <c r="L3986" s="605"/>
      <c r="M3986" s="610"/>
      <c r="N3986" s="611"/>
      <c r="O3986" s="611"/>
      <c r="P3986" s="611"/>
      <c r="Q3986" s="611"/>
      <c r="R3986" s="611"/>
      <c r="S3986" s="611"/>
      <c r="T3986" s="612"/>
      <c r="AT3986" s="607" t="s">
        <v>205</v>
      </c>
      <c r="AU3986" s="607" t="s">
        <v>89</v>
      </c>
      <c r="AV3986" s="606" t="s">
        <v>89</v>
      </c>
      <c r="AW3986" s="606" t="s">
        <v>43</v>
      </c>
      <c r="AX3986" s="606" t="s">
        <v>82</v>
      </c>
      <c r="AY3986" s="607" t="s">
        <v>197</v>
      </c>
    </row>
    <row r="3987" spans="2:51" s="606" customFormat="1">
      <c r="B3987" s="605"/>
      <c r="D3987" s="594" t="s">
        <v>205</v>
      </c>
      <c r="E3987" s="607" t="s">
        <v>5</v>
      </c>
      <c r="F3987" s="608" t="s">
        <v>4904</v>
      </c>
      <c r="H3987" s="609">
        <v>4.41</v>
      </c>
      <c r="L3987" s="605"/>
      <c r="M3987" s="610"/>
      <c r="N3987" s="611"/>
      <c r="O3987" s="611"/>
      <c r="P3987" s="611"/>
      <c r="Q3987" s="611"/>
      <c r="R3987" s="611"/>
      <c r="S3987" s="611"/>
      <c r="T3987" s="612"/>
      <c r="AT3987" s="607" t="s">
        <v>205</v>
      </c>
      <c r="AU3987" s="607" t="s">
        <v>89</v>
      </c>
      <c r="AV3987" s="606" t="s">
        <v>89</v>
      </c>
      <c r="AW3987" s="606" t="s">
        <v>43</v>
      </c>
      <c r="AX3987" s="606" t="s">
        <v>82</v>
      </c>
      <c r="AY3987" s="607" t="s">
        <v>197</v>
      </c>
    </row>
    <row r="3988" spans="2:51" s="606" customFormat="1">
      <c r="B3988" s="605"/>
      <c r="D3988" s="594" t="s">
        <v>205</v>
      </c>
      <c r="E3988" s="607" t="s">
        <v>5</v>
      </c>
      <c r="F3988" s="608" t="s">
        <v>4905</v>
      </c>
      <c r="H3988" s="609">
        <v>4.84</v>
      </c>
      <c r="L3988" s="605"/>
      <c r="M3988" s="610"/>
      <c r="N3988" s="611"/>
      <c r="O3988" s="611"/>
      <c r="P3988" s="611"/>
      <c r="Q3988" s="611"/>
      <c r="R3988" s="611"/>
      <c r="S3988" s="611"/>
      <c r="T3988" s="612"/>
      <c r="AT3988" s="607" t="s">
        <v>205</v>
      </c>
      <c r="AU3988" s="607" t="s">
        <v>89</v>
      </c>
      <c r="AV3988" s="606" t="s">
        <v>89</v>
      </c>
      <c r="AW3988" s="606" t="s">
        <v>43</v>
      </c>
      <c r="AX3988" s="606" t="s">
        <v>82</v>
      </c>
      <c r="AY3988" s="607" t="s">
        <v>197</v>
      </c>
    </row>
    <row r="3989" spans="2:51" s="606" customFormat="1">
      <c r="B3989" s="605"/>
      <c r="D3989" s="594" t="s">
        <v>205</v>
      </c>
      <c r="E3989" s="607" t="s">
        <v>5</v>
      </c>
      <c r="F3989" s="608" t="s">
        <v>4906</v>
      </c>
      <c r="H3989" s="609">
        <v>13.14</v>
      </c>
      <c r="L3989" s="605"/>
      <c r="M3989" s="610"/>
      <c r="N3989" s="611"/>
      <c r="O3989" s="611"/>
      <c r="P3989" s="611"/>
      <c r="Q3989" s="611"/>
      <c r="R3989" s="611"/>
      <c r="S3989" s="611"/>
      <c r="T3989" s="612"/>
      <c r="AT3989" s="607" t="s">
        <v>205</v>
      </c>
      <c r="AU3989" s="607" t="s">
        <v>89</v>
      </c>
      <c r="AV3989" s="606" t="s">
        <v>89</v>
      </c>
      <c r="AW3989" s="606" t="s">
        <v>43</v>
      </c>
      <c r="AX3989" s="606" t="s">
        <v>82</v>
      </c>
      <c r="AY3989" s="607" t="s">
        <v>197</v>
      </c>
    </row>
    <row r="3990" spans="2:51" s="606" customFormat="1">
      <c r="B3990" s="605"/>
      <c r="D3990" s="594" t="s">
        <v>205</v>
      </c>
      <c r="E3990" s="607" t="s">
        <v>5</v>
      </c>
      <c r="F3990" s="608" t="s">
        <v>4907</v>
      </c>
      <c r="H3990" s="609">
        <v>11.09</v>
      </c>
      <c r="L3990" s="605"/>
      <c r="M3990" s="610"/>
      <c r="N3990" s="611"/>
      <c r="O3990" s="611"/>
      <c r="P3990" s="611"/>
      <c r="Q3990" s="611"/>
      <c r="R3990" s="611"/>
      <c r="S3990" s="611"/>
      <c r="T3990" s="612"/>
      <c r="AT3990" s="607" t="s">
        <v>205</v>
      </c>
      <c r="AU3990" s="607" t="s">
        <v>89</v>
      </c>
      <c r="AV3990" s="606" t="s">
        <v>89</v>
      </c>
      <c r="AW3990" s="606" t="s">
        <v>43</v>
      </c>
      <c r="AX3990" s="606" t="s">
        <v>82</v>
      </c>
      <c r="AY3990" s="607" t="s">
        <v>197</v>
      </c>
    </row>
    <row r="3991" spans="2:51" s="606" customFormat="1">
      <c r="B3991" s="605"/>
      <c r="D3991" s="594" t="s">
        <v>205</v>
      </c>
      <c r="E3991" s="607" t="s">
        <v>5</v>
      </c>
      <c r="F3991" s="608" t="s">
        <v>4908</v>
      </c>
      <c r="H3991" s="609">
        <v>10.7</v>
      </c>
      <c r="L3991" s="605"/>
      <c r="M3991" s="610"/>
      <c r="N3991" s="611"/>
      <c r="O3991" s="611"/>
      <c r="P3991" s="611"/>
      <c r="Q3991" s="611"/>
      <c r="R3991" s="611"/>
      <c r="S3991" s="611"/>
      <c r="T3991" s="612"/>
      <c r="AT3991" s="607" t="s">
        <v>205</v>
      </c>
      <c r="AU3991" s="607" t="s">
        <v>89</v>
      </c>
      <c r="AV3991" s="606" t="s">
        <v>89</v>
      </c>
      <c r="AW3991" s="606" t="s">
        <v>43</v>
      </c>
      <c r="AX3991" s="606" t="s">
        <v>82</v>
      </c>
      <c r="AY3991" s="607" t="s">
        <v>197</v>
      </c>
    </row>
    <row r="3992" spans="2:51" s="606" customFormat="1">
      <c r="B3992" s="605"/>
      <c r="D3992" s="594" t="s">
        <v>205</v>
      </c>
      <c r="E3992" s="607" t="s">
        <v>5</v>
      </c>
      <c r="F3992" s="608" t="s">
        <v>4909</v>
      </c>
      <c r="H3992" s="609">
        <v>9.14</v>
      </c>
      <c r="L3992" s="605"/>
      <c r="M3992" s="610"/>
      <c r="N3992" s="611"/>
      <c r="O3992" s="611"/>
      <c r="P3992" s="611"/>
      <c r="Q3992" s="611"/>
      <c r="R3992" s="611"/>
      <c r="S3992" s="611"/>
      <c r="T3992" s="612"/>
      <c r="AT3992" s="607" t="s">
        <v>205</v>
      </c>
      <c r="AU3992" s="607" t="s">
        <v>89</v>
      </c>
      <c r="AV3992" s="606" t="s">
        <v>89</v>
      </c>
      <c r="AW3992" s="606" t="s">
        <v>43</v>
      </c>
      <c r="AX3992" s="606" t="s">
        <v>82</v>
      </c>
      <c r="AY3992" s="607" t="s">
        <v>197</v>
      </c>
    </row>
    <row r="3993" spans="2:51" s="606" customFormat="1">
      <c r="B3993" s="605"/>
      <c r="D3993" s="594" t="s">
        <v>205</v>
      </c>
      <c r="E3993" s="607" t="s">
        <v>5</v>
      </c>
      <c r="F3993" s="608" t="s">
        <v>4910</v>
      </c>
      <c r="H3993" s="609">
        <v>11.09</v>
      </c>
      <c r="L3993" s="605"/>
      <c r="M3993" s="610"/>
      <c r="N3993" s="611"/>
      <c r="O3993" s="611"/>
      <c r="P3993" s="611"/>
      <c r="Q3993" s="611"/>
      <c r="R3993" s="611"/>
      <c r="S3993" s="611"/>
      <c r="T3993" s="612"/>
      <c r="AT3993" s="607" t="s">
        <v>205</v>
      </c>
      <c r="AU3993" s="607" t="s">
        <v>89</v>
      </c>
      <c r="AV3993" s="606" t="s">
        <v>89</v>
      </c>
      <c r="AW3993" s="606" t="s">
        <v>43</v>
      </c>
      <c r="AX3993" s="606" t="s">
        <v>82</v>
      </c>
      <c r="AY3993" s="607" t="s">
        <v>197</v>
      </c>
    </row>
    <row r="3994" spans="2:51" s="606" customFormat="1">
      <c r="B3994" s="605"/>
      <c r="D3994" s="594" t="s">
        <v>205</v>
      </c>
      <c r="E3994" s="607" t="s">
        <v>5</v>
      </c>
      <c r="F3994" s="608" t="s">
        <v>4911</v>
      </c>
      <c r="H3994" s="609">
        <v>8.99</v>
      </c>
      <c r="L3994" s="605"/>
      <c r="M3994" s="610"/>
      <c r="N3994" s="611"/>
      <c r="O3994" s="611"/>
      <c r="P3994" s="611"/>
      <c r="Q3994" s="611"/>
      <c r="R3994" s="611"/>
      <c r="S3994" s="611"/>
      <c r="T3994" s="612"/>
      <c r="AT3994" s="607" t="s">
        <v>205</v>
      </c>
      <c r="AU3994" s="607" t="s">
        <v>89</v>
      </c>
      <c r="AV3994" s="606" t="s">
        <v>89</v>
      </c>
      <c r="AW3994" s="606" t="s">
        <v>43</v>
      </c>
      <c r="AX3994" s="606" t="s">
        <v>82</v>
      </c>
      <c r="AY3994" s="607" t="s">
        <v>197</v>
      </c>
    </row>
    <row r="3995" spans="2:51" s="622" customFormat="1">
      <c r="B3995" s="621"/>
      <c r="D3995" s="594" t="s">
        <v>205</v>
      </c>
      <c r="E3995" s="623" t="s">
        <v>5</v>
      </c>
      <c r="F3995" s="624" t="s">
        <v>248</v>
      </c>
      <c r="H3995" s="625">
        <v>119.86</v>
      </c>
      <c r="L3995" s="621"/>
      <c r="M3995" s="626"/>
      <c r="N3995" s="627"/>
      <c r="O3995" s="627"/>
      <c r="P3995" s="627"/>
      <c r="Q3995" s="627"/>
      <c r="R3995" s="627"/>
      <c r="S3995" s="627"/>
      <c r="T3995" s="628"/>
      <c r="AT3995" s="623" t="s">
        <v>205</v>
      </c>
      <c r="AU3995" s="623" t="s">
        <v>89</v>
      </c>
      <c r="AV3995" s="622" t="s">
        <v>114</v>
      </c>
      <c r="AW3995" s="622" t="s">
        <v>43</v>
      </c>
      <c r="AX3995" s="622" t="s">
        <v>82</v>
      </c>
      <c r="AY3995" s="623" t="s">
        <v>197</v>
      </c>
    </row>
    <row r="3996" spans="2:51" s="599" customFormat="1">
      <c r="B3996" s="598"/>
      <c r="D3996" s="594" t="s">
        <v>205</v>
      </c>
      <c r="E3996" s="600" t="s">
        <v>5</v>
      </c>
      <c r="F3996" s="601" t="s">
        <v>249</v>
      </c>
      <c r="H3996" s="600" t="s">
        <v>5</v>
      </c>
      <c r="L3996" s="598"/>
      <c r="M3996" s="602"/>
      <c r="N3996" s="603"/>
      <c r="O3996" s="603"/>
      <c r="P3996" s="603"/>
      <c r="Q3996" s="603"/>
      <c r="R3996" s="603"/>
      <c r="S3996" s="603"/>
      <c r="T3996" s="604"/>
      <c r="AT3996" s="600" t="s">
        <v>205</v>
      </c>
      <c r="AU3996" s="600" t="s">
        <v>89</v>
      </c>
      <c r="AV3996" s="599" t="s">
        <v>11</v>
      </c>
      <c r="AW3996" s="599" t="s">
        <v>43</v>
      </c>
      <c r="AX3996" s="599" t="s">
        <v>82</v>
      </c>
      <c r="AY3996" s="600" t="s">
        <v>197</v>
      </c>
    </row>
    <row r="3997" spans="2:51" s="606" customFormat="1">
      <c r="B3997" s="605"/>
      <c r="D3997" s="594" t="s">
        <v>205</v>
      </c>
      <c r="E3997" s="607" t="s">
        <v>5</v>
      </c>
      <c r="F3997" s="608" t="s">
        <v>4912</v>
      </c>
      <c r="H3997" s="609">
        <v>8.99</v>
      </c>
      <c r="L3997" s="605"/>
      <c r="M3997" s="610"/>
      <c r="N3997" s="611"/>
      <c r="O3997" s="611"/>
      <c r="P3997" s="611"/>
      <c r="Q3997" s="611"/>
      <c r="R3997" s="611"/>
      <c r="S3997" s="611"/>
      <c r="T3997" s="612"/>
      <c r="AT3997" s="607" t="s">
        <v>205</v>
      </c>
      <c r="AU3997" s="607" t="s">
        <v>89</v>
      </c>
      <c r="AV3997" s="606" t="s">
        <v>89</v>
      </c>
      <c r="AW3997" s="606" t="s">
        <v>43</v>
      </c>
      <c r="AX3997" s="606" t="s">
        <v>82</v>
      </c>
      <c r="AY3997" s="607" t="s">
        <v>197</v>
      </c>
    </row>
    <row r="3998" spans="2:51" s="606" customFormat="1">
      <c r="B3998" s="605"/>
      <c r="D3998" s="594" t="s">
        <v>205</v>
      </c>
      <c r="E3998" s="607" t="s">
        <v>5</v>
      </c>
      <c r="F3998" s="608" t="s">
        <v>4913</v>
      </c>
      <c r="H3998" s="609">
        <v>11.39</v>
      </c>
      <c r="L3998" s="605"/>
      <c r="M3998" s="610"/>
      <c r="N3998" s="611"/>
      <c r="O3998" s="611"/>
      <c r="P3998" s="611"/>
      <c r="Q3998" s="611"/>
      <c r="R3998" s="611"/>
      <c r="S3998" s="611"/>
      <c r="T3998" s="612"/>
      <c r="AT3998" s="607" t="s">
        <v>205</v>
      </c>
      <c r="AU3998" s="607" t="s">
        <v>89</v>
      </c>
      <c r="AV3998" s="606" t="s">
        <v>89</v>
      </c>
      <c r="AW3998" s="606" t="s">
        <v>43</v>
      </c>
      <c r="AX3998" s="606" t="s">
        <v>82</v>
      </c>
      <c r="AY3998" s="607" t="s">
        <v>197</v>
      </c>
    </row>
    <row r="3999" spans="2:51" s="606" customFormat="1">
      <c r="B3999" s="605"/>
      <c r="D3999" s="594" t="s">
        <v>205</v>
      </c>
      <c r="E3999" s="607" t="s">
        <v>5</v>
      </c>
      <c r="F3999" s="608" t="s">
        <v>4914</v>
      </c>
      <c r="H3999" s="609">
        <v>7.69</v>
      </c>
      <c r="L3999" s="605"/>
      <c r="M3999" s="610"/>
      <c r="N3999" s="611"/>
      <c r="O3999" s="611"/>
      <c r="P3999" s="611"/>
      <c r="Q3999" s="611"/>
      <c r="R3999" s="611"/>
      <c r="S3999" s="611"/>
      <c r="T3999" s="612"/>
      <c r="AT3999" s="607" t="s">
        <v>205</v>
      </c>
      <c r="AU3999" s="607" t="s">
        <v>89</v>
      </c>
      <c r="AV3999" s="606" t="s">
        <v>89</v>
      </c>
      <c r="AW3999" s="606" t="s">
        <v>43</v>
      </c>
      <c r="AX3999" s="606" t="s">
        <v>82</v>
      </c>
      <c r="AY3999" s="607" t="s">
        <v>197</v>
      </c>
    </row>
    <row r="4000" spans="2:51" s="606" customFormat="1">
      <c r="B4000" s="605"/>
      <c r="D4000" s="594" t="s">
        <v>205</v>
      </c>
      <c r="E4000" s="607" t="s">
        <v>5</v>
      </c>
      <c r="F4000" s="608" t="s">
        <v>4915</v>
      </c>
      <c r="H4000" s="609">
        <v>6.32</v>
      </c>
      <c r="L4000" s="605"/>
      <c r="M4000" s="610"/>
      <c r="N4000" s="611"/>
      <c r="O4000" s="611"/>
      <c r="P4000" s="611"/>
      <c r="Q4000" s="611"/>
      <c r="R4000" s="611"/>
      <c r="S4000" s="611"/>
      <c r="T4000" s="612"/>
      <c r="AT4000" s="607" t="s">
        <v>205</v>
      </c>
      <c r="AU4000" s="607" t="s">
        <v>89</v>
      </c>
      <c r="AV4000" s="606" t="s">
        <v>89</v>
      </c>
      <c r="AW4000" s="606" t="s">
        <v>43</v>
      </c>
      <c r="AX4000" s="606" t="s">
        <v>82</v>
      </c>
      <c r="AY4000" s="607" t="s">
        <v>197</v>
      </c>
    </row>
    <row r="4001" spans="2:51" s="606" customFormat="1">
      <c r="B4001" s="605"/>
      <c r="D4001" s="594" t="s">
        <v>205</v>
      </c>
      <c r="E4001" s="607" t="s">
        <v>5</v>
      </c>
      <c r="F4001" s="608" t="s">
        <v>4916</v>
      </c>
      <c r="H4001" s="609">
        <v>5.72</v>
      </c>
      <c r="L4001" s="605"/>
      <c r="M4001" s="610"/>
      <c r="N4001" s="611"/>
      <c r="O4001" s="611"/>
      <c r="P4001" s="611"/>
      <c r="Q4001" s="611"/>
      <c r="R4001" s="611"/>
      <c r="S4001" s="611"/>
      <c r="T4001" s="612"/>
      <c r="AT4001" s="607" t="s">
        <v>205</v>
      </c>
      <c r="AU4001" s="607" t="s">
        <v>89</v>
      </c>
      <c r="AV4001" s="606" t="s">
        <v>89</v>
      </c>
      <c r="AW4001" s="606" t="s">
        <v>43</v>
      </c>
      <c r="AX4001" s="606" t="s">
        <v>82</v>
      </c>
      <c r="AY4001" s="607" t="s">
        <v>197</v>
      </c>
    </row>
    <row r="4002" spans="2:51" s="606" customFormat="1">
      <c r="B4002" s="605"/>
      <c r="D4002" s="594" t="s">
        <v>205</v>
      </c>
      <c r="E4002" s="607" t="s">
        <v>5</v>
      </c>
      <c r="F4002" s="608" t="s">
        <v>4917</v>
      </c>
      <c r="H4002" s="609">
        <v>6.35</v>
      </c>
      <c r="L4002" s="605"/>
      <c r="M4002" s="610"/>
      <c r="N4002" s="611"/>
      <c r="O4002" s="611"/>
      <c r="P4002" s="611"/>
      <c r="Q4002" s="611"/>
      <c r="R4002" s="611"/>
      <c r="S4002" s="611"/>
      <c r="T4002" s="612"/>
      <c r="AT4002" s="607" t="s">
        <v>205</v>
      </c>
      <c r="AU4002" s="607" t="s">
        <v>89</v>
      </c>
      <c r="AV4002" s="606" t="s">
        <v>89</v>
      </c>
      <c r="AW4002" s="606" t="s">
        <v>43</v>
      </c>
      <c r="AX4002" s="606" t="s">
        <v>82</v>
      </c>
      <c r="AY4002" s="607" t="s">
        <v>197</v>
      </c>
    </row>
    <row r="4003" spans="2:51" s="606" customFormat="1">
      <c r="B4003" s="605"/>
      <c r="D4003" s="594" t="s">
        <v>205</v>
      </c>
      <c r="E4003" s="607" t="s">
        <v>5</v>
      </c>
      <c r="F4003" s="608" t="s">
        <v>4918</v>
      </c>
      <c r="H4003" s="609">
        <v>4.41</v>
      </c>
      <c r="L4003" s="605"/>
      <c r="M4003" s="610"/>
      <c r="N4003" s="611"/>
      <c r="O4003" s="611"/>
      <c r="P4003" s="611"/>
      <c r="Q4003" s="611"/>
      <c r="R4003" s="611"/>
      <c r="S4003" s="611"/>
      <c r="T4003" s="612"/>
      <c r="AT4003" s="607" t="s">
        <v>205</v>
      </c>
      <c r="AU4003" s="607" t="s">
        <v>89</v>
      </c>
      <c r="AV4003" s="606" t="s">
        <v>89</v>
      </c>
      <c r="AW4003" s="606" t="s">
        <v>43</v>
      </c>
      <c r="AX4003" s="606" t="s">
        <v>82</v>
      </c>
      <c r="AY4003" s="607" t="s">
        <v>197</v>
      </c>
    </row>
    <row r="4004" spans="2:51" s="606" customFormat="1">
      <c r="B4004" s="605"/>
      <c r="D4004" s="594" t="s">
        <v>205</v>
      </c>
      <c r="E4004" s="607" t="s">
        <v>5</v>
      </c>
      <c r="F4004" s="608" t="s">
        <v>4919</v>
      </c>
      <c r="H4004" s="609">
        <v>4.84</v>
      </c>
      <c r="L4004" s="605"/>
      <c r="M4004" s="610"/>
      <c r="N4004" s="611"/>
      <c r="O4004" s="611"/>
      <c r="P4004" s="611"/>
      <c r="Q4004" s="611"/>
      <c r="R4004" s="611"/>
      <c r="S4004" s="611"/>
      <c r="T4004" s="612"/>
      <c r="AT4004" s="607" t="s">
        <v>205</v>
      </c>
      <c r="AU4004" s="607" t="s">
        <v>89</v>
      </c>
      <c r="AV4004" s="606" t="s">
        <v>89</v>
      </c>
      <c r="AW4004" s="606" t="s">
        <v>43</v>
      </c>
      <c r="AX4004" s="606" t="s">
        <v>82</v>
      </c>
      <c r="AY4004" s="607" t="s">
        <v>197</v>
      </c>
    </row>
    <row r="4005" spans="2:51" s="606" customFormat="1">
      <c r="B4005" s="605"/>
      <c r="D4005" s="594" t="s">
        <v>205</v>
      </c>
      <c r="E4005" s="607" t="s">
        <v>5</v>
      </c>
      <c r="F4005" s="608" t="s">
        <v>4920</v>
      </c>
      <c r="H4005" s="609">
        <v>13.14</v>
      </c>
      <c r="L4005" s="605"/>
      <c r="M4005" s="610"/>
      <c r="N4005" s="611"/>
      <c r="O4005" s="611"/>
      <c r="P4005" s="611"/>
      <c r="Q4005" s="611"/>
      <c r="R4005" s="611"/>
      <c r="S4005" s="611"/>
      <c r="T4005" s="612"/>
      <c r="AT4005" s="607" t="s">
        <v>205</v>
      </c>
      <c r="AU4005" s="607" t="s">
        <v>89</v>
      </c>
      <c r="AV4005" s="606" t="s">
        <v>89</v>
      </c>
      <c r="AW4005" s="606" t="s">
        <v>43</v>
      </c>
      <c r="AX4005" s="606" t="s">
        <v>82</v>
      </c>
      <c r="AY4005" s="607" t="s">
        <v>197</v>
      </c>
    </row>
    <row r="4006" spans="2:51" s="606" customFormat="1">
      <c r="B4006" s="605"/>
      <c r="D4006" s="594" t="s">
        <v>205</v>
      </c>
      <c r="E4006" s="607" t="s">
        <v>5</v>
      </c>
      <c r="F4006" s="608" t="s">
        <v>4921</v>
      </c>
      <c r="H4006" s="609">
        <v>11.09</v>
      </c>
      <c r="L4006" s="605"/>
      <c r="M4006" s="610"/>
      <c r="N4006" s="611"/>
      <c r="O4006" s="611"/>
      <c r="P4006" s="611"/>
      <c r="Q4006" s="611"/>
      <c r="R4006" s="611"/>
      <c r="S4006" s="611"/>
      <c r="T4006" s="612"/>
      <c r="AT4006" s="607" t="s">
        <v>205</v>
      </c>
      <c r="AU4006" s="607" t="s">
        <v>89</v>
      </c>
      <c r="AV4006" s="606" t="s">
        <v>89</v>
      </c>
      <c r="AW4006" s="606" t="s">
        <v>43</v>
      </c>
      <c r="AX4006" s="606" t="s">
        <v>82</v>
      </c>
      <c r="AY4006" s="607" t="s">
        <v>197</v>
      </c>
    </row>
    <row r="4007" spans="2:51" s="606" customFormat="1">
      <c r="B4007" s="605"/>
      <c r="D4007" s="594" t="s">
        <v>205</v>
      </c>
      <c r="E4007" s="607" t="s">
        <v>5</v>
      </c>
      <c r="F4007" s="608" t="s">
        <v>4922</v>
      </c>
      <c r="H4007" s="609">
        <v>10.7</v>
      </c>
      <c r="L4007" s="605"/>
      <c r="M4007" s="610"/>
      <c r="N4007" s="611"/>
      <c r="O4007" s="611"/>
      <c r="P4007" s="611"/>
      <c r="Q4007" s="611"/>
      <c r="R4007" s="611"/>
      <c r="S4007" s="611"/>
      <c r="T4007" s="612"/>
      <c r="AT4007" s="607" t="s">
        <v>205</v>
      </c>
      <c r="AU4007" s="607" t="s">
        <v>89</v>
      </c>
      <c r="AV4007" s="606" t="s">
        <v>89</v>
      </c>
      <c r="AW4007" s="606" t="s">
        <v>43</v>
      </c>
      <c r="AX4007" s="606" t="s">
        <v>82</v>
      </c>
      <c r="AY4007" s="607" t="s">
        <v>197</v>
      </c>
    </row>
    <row r="4008" spans="2:51" s="606" customFormat="1">
      <c r="B4008" s="605"/>
      <c r="D4008" s="594" t="s">
        <v>205</v>
      </c>
      <c r="E4008" s="607" t="s">
        <v>5</v>
      </c>
      <c r="F4008" s="608" t="s">
        <v>4923</v>
      </c>
      <c r="H4008" s="609">
        <v>9.14</v>
      </c>
      <c r="L4008" s="605"/>
      <c r="M4008" s="610"/>
      <c r="N4008" s="611"/>
      <c r="O4008" s="611"/>
      <c r="P4008" s="611"/>
      <c r="Q4008" s="611"/>
      <c r="R4008" s="611"/>
      <c r="S4008" s="611"/>
      <c r="T4008" s="612"/>
      <c r="AT4008" s="607" t="s">
        <v>205</v>
      </c>
      <c r="AU4008" s="607" t="s">
        <v>89</v>
      </c>
      <c r="AV4008" s="606" t="s">
        <v>89</v>
      </c>
      <c r="AW4008" s="606" t="s">
        <v>43</v>
      </c>
      <c r="AX4008" s="606" t="s">
        <v>82</v>
      </c>
      <c r="AY4008" s="607" t="s">
        <v>197</v>
      </c>
    </row>
    <row r="4009" spans="2:51" s="606" customFormat="1">
      <c r="B4009" s="605"/>
      <c r="D4009" s="594" t="s">
        <v>205</v>
      </c>
      <c r="E4009" s="607" t="s">
        <v>5</v>
      </c>
      <c r="F4009" s="608" t="s">
        <v>4924</v>
      </c>
      <c r="H4009" s="609">
        <v>11.09</v>
      </c>
      <c r="L4009" s="605"/>
      <c r="M4009" s="610"/>
      <c r="N4009" s="611"/>
      <c r="O4009" s="611"/>
      <c r="P4009" s="611"/>
      <c r="Q4009" s="611"/>
      <c r="R4009" s="611"/>
      <c r="S4009" s="611"/>
      <c r="T4009" s="612"/>
      <c r="AT4009" s="607" t="s">
        <v>205</v>
      </c>
      <c r="AU4009" s="607" t="s">
        <v>89</v>
      </c>
      <c r="AV4009" s="606" t="s">
        <v>89</v>
      </c>
      <c r="AW4009" s="606" t="s">
        <v>43</v>
      </c>
      <c r="AX4009" s="606" t="s">
        <v>82</v>
      </c>
      <c r="AY4009" s="607" t="s">
        <v>197</v>
      </c>
    </row>
    <row r="4010" spans="2:51" s="606" customFormat="1">
      <c r="B4010" s="605"/>
      <c r="D4010" s="594" t="s">
        <v>205</v>
      </c>
      <c r="E4010" s="607" t="s">
        <v>5</v>
      </c>
      <c r="F4010" s="608" t="s">
        <v>4925</v>
      </c>
      <c r="H4010" s="609">
        <v>8.99</v>
      </c>
      <c r="L4010" s="605"/>
      <c r="M4010" s="610"/>
      <c r="N4010" s="611"/>
      <c r="O4010" s="611"/>
      <c r="P4010" s="611"/>
      <c r="Q4010" s="611"/>
      <c r="R4010" s="611"/>
      <c r="S4010" s="611"/>
      <c r="T4010" s="612"/>
      <c r="AT4010" s="607" t="s">
        <v>205</v>
      </c>
      <c r="AU4010" s="607" t="s">
        <v>89</v>
      </c>
      <c r="AV4010" s="606" t="s">
        <v>89</v>
      </c>
      <c r="AW4010" s="606" t="s">
        <v>43</v>
      </c>
      <c r="AX4010" s="606" t="s">
        <v>82</v>
      </c>
      <c r="AY4010" s="607" t="s">
        <v>197</v>
      </c>
    </row>
    <row r="4011" spans="2:51" s="622" customFormat="1">
      <c r="B4011" s="621"/>
      <c r="D4011" s="594" t="s">
        <v>205</v>
      </c>
      <c r="E4011" s="623" t="s">
        <v>5</v>
      </c>
      <c r="F4011" s="624" t="s">
        <v>253</v>
      </c>
      <c r="H4011" s="625">
        <v>119.86</v>
      </c>
      <c r="L4011" s="621"/>
      <c r="M4011" s="626"/>
      <c r="N4011" s="627"/>
      <c r="O4011" s="627"/>
      <c r="P4011" s="627"/>
      <c r="Q4011" s="627"/>
      <c r="R4011" s="627"/>
      <c r="S4011" s="627"/>
      <c r="T4011" s="628"/>
      <c r="AT4011" s="623" t="s">
        <v>205</v>
      </c>
      <c r="AU4011" s="623" t="s">
        <v>89</v>
      </c>
      <c r="AV4011" s="622" t="s">
        <v>114</v>
      </c>
      <c r="AW4011" s="622" t="s">
        <v>43</v>
      </c>
      <c r="AX4011" s="622" t="s">
        <v>82</v>
      </c>
      <c r="AY4011" s="623" t="s">
        <v>197</v>
      </c>
    </row>
    <row r="4012" spans="2:51" s="599" customFormat="1">
      <c r="B4012" s="598"/>
      <c r="D4012" s="594" t="s">
        <v>205</v>
      </c>
      <c r="E4012" s="600" t="s">
        <v>5</v>
      </c>
      <c r="F4012" s="601" t="s">
        <v>446</v>
      </c>
      <c r="H4012" s="600" t="s">
        <v>5</v>
      </c>
      <c r="L4012" s="598"/>
      <c r="M4012" s="602"/>
      <c r="N4012" s="603"/>
      <c r="O4012" s="603"/>
      <c r="P4012" s="603"/>
      <c r="Q4012" s="603"/>
      <c r="R4012" s="603"/>
      <c r="S4012" s="603"/>
      <c r="T4012" s="604"/>
      <c r="AT4012" s="600" t="s">
        <v>205</v>
      </c>
      <c r="AU4012" s="600" t="s">
        <v>89</v>
      </c>
      <c r="AV4012" s="599" t="s">
        <v>11</v>
      </c>
      <c r="AW4012" s="599" t="s">
        <v>43</v>
      </c>
      <c r="AX4012" s="599" t="s">
        <v>82</v>
      </c>
      <c r="AY4012" s="600" t="s">
        <v>197</v>
      </c>
    </row>
    <row r="4013" spans="2:51" s="606" customFormat="1">
      <c r="B4013" s="605"/>
      <c r="D4013" s="594" t="s">
        <v>205</v>
      </c>
      <c r="E4013" s="607" t="s">
        <v>5</v>
      </c>
      <c r="F4013" s="608" t="s">
        <v>4926</v>
      </c>
      <c r="H4013" s="609">
        <v>9.01</v>
      </c>
      <c r="L4013" s="605"/>
      <c r="M4013" s="610"/>
      <c r="N4013" s="611"/>
      <c r="O4013" s="611"/>
      <c r="P4013" s="611"/>
      <c r="Q4013" s="611"/>
      <c r="R4013" s="611"/>
      <c r="S4013" s="611"/>
      <c r="T4013" s="612"/>
      <c r="AT4013" s="607" t="s">
        <v>205</v>
      </c>
      <c r="AU4013" s="607" t="s">
        <v>89</v>
      </c>
      <c r="AV4013" s="606" t="s">
        <v>89</v>
      </c>
      <c r="AW4013" s="606" t="s">
        <v>43</v>
      </c>
      <c r="AX4013" s="606" t="s">
        <v>82</v>
      </c>
      <c r="AY4013" s="607" t="s">
        <v>197</v>
      </c>
    </row>
    <row r="4014" spans="2:51" s="606" customFormat="1">
      <c r="B4014" s="605"/>
      <c r="D4014" s="594" t="s">
        <v>205</v>
      </c>
      <c r="E4014" s="607" t="s">
        <v>5</v>
      </c>
      <c r="F4014" s="608" t="s">
        <v>4927</v>
      </c>
      <c r="H4014" s="609">
        <v>11.41</v>
      </c>
      <c r="L4014" s="605"/>
      <c r="M4014" s="610"/>
      <c r="N4014" s="611"/>
      <c r="O4014" s="611"/>
      <c r="P4014" s="611"/>
      <c r="Q4014" s="611"/>
      <c r="R4014" s="611"/>
      <c r="S4014" s="611"/>
      <c r="T4014" s="612"/>
      <c r="AT4014" s="607" t="s">
        <v>205</v>
      </c>
      <c r="AU4014" s="607" t="s">
        <v>89</v>
      </c>
      <c r="AV4014" s="606" t="s">
        <v>89</v>
      </c>
      <c r="AW4014" s="606" t="s">
        <v>43</v>
      </c>
      <c r="AX4014" s="606" t="s">
        <v>82</v>
      </c>
      <c r="AY4014" s="607" t="s">
        <v>197</v>
      </c>
    </row>
    <row r="4015" spans="2:51" s="606" customFormat="1">
      <c r="B4015" s="605"/>
      <c r="D4015" s="594" t="s">
        <v>205</v>
      </c>
      <c r="E4015" s="607" t="s">
        <v>5</v>
      </c>
      <c r="F4015" s="608" t="s">
        <v>4928</v>
      </c>
      <c r="H4015" s="609">
        <v>7.91</v>
      </c>
      <c r="L4015" s="605"/>
      <c r="M4015" s="610"/>
      <c r="N4015" s="611"/>
      <c r="O4015" s="611"/>
      <c r="P4015" s="611"/>
      <c r="Q4015" s="611"/>
      <c r="R4015" s="611"/>
      <c r="S4015" s="611"/>
      <c r="T4015" s="612"/>
      <c r="AT4015" s="607" t="s">
        <v>205</v>
      </c>
      <c r="AU4015" s="607" t="s">
        <v>89</v>
      </c>
      <c r="AV4015" s="606" t="s">
        <v>89</v>
      </c>
      <c r="AW4015" s="606" t="s">
        <v>43</v>
      </c>
      <c r="AX4015" s="606" t="s">
        <v>82</v>
      </c>
      <c r="AY4015" s="607" t="s">
        <v>197</v>
      </c>
    </row>
    <row r="4016" spans="2:51" s="606" customFormat="1">
      <c r="B4016" s="605"/>
      <c r="D4016" s="594" t="s">
        <v>205</v>
      </c>
      <c r="E4016" s="607" t="s">
        <v>5</v>
      </c>
      <c r="F4016" s="608" t="s">
        <v>4929</v>
      </c>
      <c r="H4016" s="609">
        <v>6.2</v>
      </c>
      <c r="L4016" s="605"/>
      <c r="M4016" s="610"/>
      <c r="N4016" s="611"/>
      <c r="O4016" s="611"/>
      <c r="P4016" s="611"/>
      <c r="Q4016" s="611"/>
      <c r="R4016" s="611"/>
      <c r="S4016" s="611"/>
      <c r="T4016" s="612"/>
      <c r="AT4016" s="607" t="s">
        <v>205</v>
      </c>
      <c r="AU4016" s="607" t="s">
        <v>89</v>
      </c>
      <c r="AV4016" s="606" t="s">
        <v>89</v>
      </c>
      <c r="AW4016" s="606" t="s">
        <v>43</v>
      </c>
      <c r="AX4016" s="606" t="s">
        <v>82</v>
      </c>
      <c r="AY4016" s="607" t="s">
        <v>197</v>
      </c>
    </row>
    <row r="4017" spans="2:65" s="606" customFormat="1">
      <c r="B4017" s="605"/>
      <c r="D4017" s="594" t="s">
        <v>205</v>
      </c>
      <c r="E4017" s="607" t="s">
        <v>5</v>
      </c>
      <c r="F4017" s="608" t="s">
        <v>4930</v>
      </c>
      <c r="H4017" s="609">
        <v>5.72</v>
      </c>
      <c r="L4017" s="605"/>
      <c r="M4017" s="610"/>
      <c r="N4017" s="611"/>
      <c r="O4017" s="611"/>
      <c r="P4017" s="611"/>
      <c r="Q4017" s="611"/>
      <c r="R4017" s="611"/>
      <c r="S4017" s="611"/>
      <c r="T4017" s="612"/>
      <c r="AT4017" s="607" t="s">
        <v>205</v>
      </c>
      <c r="AU4017" s="607" t="s">
        <v>89</v>
      </c>
      <c r="AV4017" s="606" t="s">
        <v>89</v>
      </c>
      <c r="AW4017" s="606" t="s">
        <v>43</v>
      </c>
      <c r="AX4017" s="606" t="s">
        <v>82</v>
      </c>
      <c r="AY4017" s="607" t="s">
        <v>197</v>
      </c>
    </row>
    <row r="4018" spans="2:65" s="606" customFormat="1">
      <c r="B4018" s="605"/>
      <c r="D4018" s="594" t="s">
        <v>205</v>
      </c>
      <c r="E4018" s="607" t="s">
        <v>5</v>
      </c>
      <c r="F4018" s="608" t="s">
        <v>4931</v>
      </c>
      <c r="H4018" s="609">
        <v>6.45</v>
      </c>
      <c r="L4018" s="605"/>
      <c r="M4018" s="610"/>
      <c r="N4018" s="611"/>
      <c r="O4018" s="611"/>
      <c r="P4018" s="611"/>
      <c r="Q4018" s="611"/>
      <c r="R4018" s="611"/>
      <c r="S4018" s="611"/>
      <c r="T4018" s="612"/>
      <c r="AT4018" s="607" t="s">
        <v>205</v>
      </c>
      <c r="AU4018" s="607" t="s">
        <v>89</v>
      </c>
      <c r="AV4018" s="606" t="s">
        <v>89</v>
      </c>
      <c r="AW4018" s="606" t="s">
        <v>43</v>
      </c>
      <c r="AX4018" s="606" t="s">
        <v>82</v>
      </c>
      <c r="AY4018" s="607" t="s">
        <v>197</v>
      </c>
    </row>
    <row r="4019" spans="2:65" s="606" customFormat="1">
      <c r="B4019" s="605"/>
      <c r="D4019" s="594" t="s">
        <v>205</v>
      </c>
      <c r="E4019" s="607" t="s">
        <v>5</v>
      </c>
      <c r="F4019" s="608" t="s">
        <v>4932</v>
      </c>
      <c r="H4019" s="609">
        <v>4.41</v>
      </c>
      <c r="L4019" s="605"/>
      <c r="M4019" s="610"/>
      <c r="N4019" s="611"/>
      <c r="O4019" s="611"/>
      <c r="P4019" s="611"/>
      <c r="Q4019" s="611"/>
      <c r="R4019" s="611"/>
      <c r="S4019" s="611"/>
      <c r="T4019" s="612"/>
      <c r="AT4019" s="607" t="s">
        <v>205</v>
      </c>
      <c r="AU4019" s="607" t="s">
        <v>89</v>
      </c>
      <c r="AV4019" s="606" t="s">
        <v>89</v>
      </c>
      <c r="AW4019" s="606" t="s">
        <v>43</v>
      </c>
      <c r="AX4019" s="606" t="s">
        <v>82</v>
      </c>
      <c r="AY4019" s="607" t="s">
        <v>197</v>
      </c>
    </row>
    <row r="4020" spans="2:65" s="606" customFormat="1">
      <c r="B4020" s="605"/>
      <c r="D4020" s="594" t="s">
        <v>205</v>
      </c>
      <c r="E4020" s="607" t="s">
        <v>5</v>
      </c>
      <c r="F4020" s="608" t="s">
        <v>4933</v>
      </c>
      <c r="H4020" s="609">
        <v>5.0599999999999996</v>
      </c>
      <c r="L4020" s="605"/>
      <c r="M4020" s="610"/>
      <c r="N4020" s="611"/>
      <c r="O4020" s="611"/>
      <c r="P4020" s="611"/>
      <c r="Q4020" s="611"/>
      <c r="R4020" s="611"/>
      <c r="S4020" s="611"/>
      <c r="T4020" s="612"/>
      <c r="AT4020" s="607" t="s">
        <v>205</v>
      </c>
      <c r="AU4020" s="607" t="s">
        <v>89</v>
      </c>
      <c r="AV4020" s="606" t="s">
        <v>89</v>
      </c>
      <c r="AW4020" s="606" t="s">
        <v>43</v>
      </c>
      <c r="AX4020" s="606" t="s">
        <v>82</v>
      </c>
      <c r="AY4020" s="607" t="s">
        <v>197</v>
      </c>
    </row>
    <row r="4021" spans="2:65" s="606" customFormat="1">
      <c r="B4021" s="605"/>
      <c r="D4021" s="594" t="s">
        <v>205</v>
      </c>
      <c r="E4021" s="607" t="s">
        <v>5</v>
      </c>
      <c r="F4021" s="608" t="s">
        <v>4934</v>
      </c>
      <c r="H4021" s="609">
        <v>13.36</v>
      </c>
      <c r="L4021" s="605"/>
      <c r="M4021" s="610"/>
      <c r="N4021" s="611"/>
      <c r="O4021" s="611"/>
      <c r="P4021" s="611"/>
      <c r="Q4021" s="611"/>
      <c r="R4021" s="611"/>
      <c r="S4021" s="611"/>
      <c r="T4021" s="612"/>
      <c r="AT4021" s="607" t="s">
        <v>205</v>
      </c>
      <c r="AU4021" s="607" t="s">
        <v>89</v>
      </c>
      <c r="AV4021" s="606" t="s">
        <v>89</v>
      </c>
      <c r="AW4021" s="606" t="s">
        <v>43</v>
      </c>
      <c r="AX4021" s="606" t="s">
        <v>82</v>
      </c>
      <c r="AY4021" s="607" t="s">
        <v>197</v>
      </c>
    </row>
    <row r="4022" spans="2:65" s="606" customFormat="1">
      <c r="B4022" s="605"/>
      <c r="D4022" s="594" t="s">
        <v>205</v>
      </c>
      <c r="E4022" s="607" t="s">
        <v>5</v>
      </c>
      <c r="F4022" s="608" t="s">
        <v>4935</v>
      </c>
      <c r="H4022" s="609">
        <v>11.11</v>
      </c>
      <c r="L4022" s="605"/>
      <c r="M4022" s="610"/>
      <c r="N4022" s="611"/>
      <c r="O4022" s="611"/>
      <c r="P4022" s="611"/>
      <c r="Q4022" s="611"/>
      <c r="R4022" s="611"/>
      <c r="S4022" s="611"/>
      <c r="T4022" s="612"/>
      <c r="AT4022" s="607" t="s">
        <v>205</v>
      </c>
      <c r="AU4022" s="607" t="s">
        <v>89</v>
      </c>
      <c r="AV4022" s="606" t="s">
        <v>89</v>
      </c>
      <c r="AW4022" s="606" t="s">
        <v>43</v>
      </c>
      <c r="AX4022" s="606" t="s">
        <v>82</v>
      </c>
      <c r="AY4022" s="607" t="s">
        <v>197</v>
      </c>
    </row>
    <row r="4023" spans="2:65" s="606" customFormat="1">
      <c r="B4023" s="605"/>
      <c r="D4023" s="594" t="s">
        <v>205</v>
      </c>
      <c r="E4023" s="607" t="s">
        <v>5</v>
      </c>
      <c r="F4023" s="608" t="s">
        <v>4936</v>
      </c>
      <c r="H4023" s="609">
        <v>10.7</v>
      </c>
      <c r="L4023" s="605"/>
      <c r="M4023" s="610"/>
      <c r="N4023" s="611"/>
      <c r="O4023" s="611"/>
      <c r="P4023" s="611"/>
      <c r="Q4023" s="611"/>
      <c r="R4023" s="611"/>
      <c r="S4023" s="611"/>
      <c r="T4023" s="612"/>
      <c r="AT4023" s="607" t="s">
        <v>205</v>
      </c>
      <c r="AU4023" s="607" t="s">
        <v>89</v>
      </c>
      <c r="AV4023" s="606" t="s">
        <v>89</v>
      </c>
      <c r="AW4023" s="606" t="s">
        <v>43</v>
      </c>
      <c r="AX4023" s="606" t="s">
        <v>82</v>
      </c>
      <c r="AY4023" s="607" t="s">
        <v>197</v>
      </c>
    </row>
    <row r="4024" spans="2:65" s="606" customFormat="1">
      <c r="B4024" s="605"/>
      <c r="D4024" s="594" t="s">
        <v>205</v>
      </c>
      <c r="E4024" s="607" t="s">
        <v>5</v>
      </c>
      <c r="F4024" s="608" t="s">
        <v>4937</v>
      </c>
      <c r="H4024" s="609">
        <v>9.14</v>
      </c>
      <c r="L4024" s="605"/>
      <c r="M4024" s="610"/>
      <c r="N4024" s="611"/>
      <c r="O4024" s="611"/>
      <c r="P4024" s="611"/>
      <c r="Q4024" s="611"/>
      <c r="R4024" s="611"/>
      <c r="S4024" s="611"/>
      <c r="T4024" s="612"/>
      <c r="AT4024" s="607" t="s">
        <v>205</v>
      </c>
      <c r="AU4024" s="607" t="s">
        <v>89</v>
      </c>
      <c r="AV4024" s="606" t="s">
        <v>89</v>
      </c>
      <c r="AW4024" s="606" t="s">
        <v>43</v>
      </c>
      <c r="AX4024" s="606" t="s">
        <v>82</v>
      </c>
      <c r="AY4024" s="607" t="s">
        <v>197</v>
      </c>
    </row>
    <row r="4025" spans="2:65" s="606" customFormat="1">
      <c r="B4025" s="605"/>
      <c r="D4025" s="594" t="s">
        <v>205</v>
      </c>
      <c r="E4025" s="607" t="s">
        <v>5</v>
      </c>
      <c r="F4025" s="608" t="s">
        <v>4938</v>
      </c>
      <c r="H4025" s="609">
        <v>11.11</v>
      </c>
      <c r="L4025" s="605"/>
      <c r="M4025" s="610"/>
      <c r="N4025" s="611"/>
      <c r="O4025" s="611"/>
      <c r="P4025" s="611"/>
      <c r="Q4025" s="611"/>
      <c r="R4025" s="611"/>
      <c r="S4025" s="611"/>
      <c r="T4025" s="612"/>
      <c r="AT4025" s="607" t="s">
        <v>205</v>
      </c>
      <c r="AU4025" s="607" t="s">
        <v>89</v>
      </c>
      <c r="AV4025" s="606" t="s">
        <v>89</v>
      </c>
      <c r="AW4025" s="606" t="s">
        <v>43</v>
      </c>
      <c r="AX4025" s="606" t="s">
        <v>82</v>
      </c>
      <c r="AY4025" s="607" t="s">
        <v>197</v>
      </c>
    </row>
    <row r="4026" spans="2:65" s="606" customFormat="1">
      <c r="B4026" s="605"/>
      <c r="D4026" s="594" t="s">
        <v>205</v>
      </c>
      <c r="E4026" s="607" t="s">
        <v>5</v>
      </c>
      <c r="F4026" s="608" t="s">
        <v>4939</v>
      </c>
      <c r="H4026" s="609">
        <v>9.01</v>
      </c>
      <c r="L4026" s="605"/>
      <c r="M4026" s="610"/>
      <c r="N4026" s="611"/>
      <c r="O4026" s="611"/>
      <c r="P4026" s="611"/>
      <c r="Q4026" s="611"/>
      <c r="R4026" s="611"/>
      <c r="S4026" s="611"/>
      <c r="T4026" s="612"/>
      <c r="AT4026" s="607" t="s">
        <v>205</v>
      </c>
      <c r="AU4026" s="607" t="s">
        <v>89</v>
      </c>
      <c r="AV4026" s="606" t="s">
        <v>89</v>
      </c>
      <c r="AW4026" s="606" t="s">
        <v>43</v>
      </c>
      <c r="AX4026" s="606" t="s">
        <v>82</v>
      </c>
      <c r="AY4026" s="607" t="s">
        <v>197</v>
      </c>
    </row>
    <row r="4027" spans="2:65" s="622" customFormat="1">
      <c r="B4027" s="621"/>
      <c r="D4027" s="594" t="s">
        <v>205</v>
      </c>
      <c r="E4027" s="623" t="s">
        <v>5</v>
      </c>
      <c r="F4027" s="624" t="s">
        <v>449</v>
      </c>
      <c r="H4027" s="625">
        <v>120.6</v>
      </c>
      <c r="L4027" s="621"/>
      <c r="M4027" s="626"/>
      <c r="N4027" s="627"/>
      <c r="O4027" s="627"/>
      <c r="P4027" s="627"/>
      <c r="Q4027" s="627"/>
      <c r="R4027" s="627"/>
      <c r="S4027" s="627"/>
      <c r="T4027" s="628"/>
      <c r="AT4027" s="623" t="s">
        <v>205</v>
      </c>
      <c r="AU4027" s="623" t="s">
        <v>89</v>
      </c>
      <c r="AV4027" s="622" t="s">
        <v>114</v>
      </c>
      <c r="AW4027" s="622" t="s">
        <v>43</v>
      </c>
      <c r="AX4027" s="622" t="s">
        <v>82</v>
      </c>
      <c r="AY4027" s="623" t="s">
        <v>197</v>
      </c>
    </row>
    <row r="4028" spans="2:65" s="614" customFormat="1">
      <c r="B4028" s="613"/>
      <c r="D4028" s="594" t="s">
        <v>205</v>
      </c>
      <c r="E4028" s="615" t="s">
        <v>5</v>
      </c>
      <c r="F4028" s="616" t="s">
        <v>210</v>
      </c>
      <c r="H4028" s="617">
        <v>846.73500000000001</v>
      </c>
      <c r="L4028" s="613"/>
      <c r="M4028" s="618"/>
      <c r="N4028" s="619"/>
      <c r="O4028" s="619"/>
      <c r="P4028" s="619"/>
      <c r="Q4028" s="619"/>
      <c r="R4028" s="619"/>
      <c r="S4028" s="619"/>
      <c r="T4028" s="620"/>
      <c r="AT4028" s="615" t="s">
        <v>205</v>
      </c>
      <c r="AU4028" s="615" t="s">
        <v>89</v>
      </c>
      <c r="AV4028" s="614" t="s">
        <v>129</v>
      </c>
      <c r="AW4028" s="614" t="s">
        <v>43</v>
      </c>
      <c r="AX4028" s="614" t="s">
        <v>11</v>
      </c>
      <c r="AY4028" s="615" t="s">
        <v>197</v>
      </c>
    </row>
    <row r="4029" spans="2:65" s="492" customFormat="1" ht="16.5" customHeight="1">
      <c r="B4029" s="493"/>
      <c r="C4029" s="572" t="s">
        <v>4940</v>
      </c>
      <c r="D4029" s="572" t="s">
        <v>199</v>
      </c>
      <c r="E4029" s="573" t="s">
        <v>4941</v>
      </c>
      <c r="F4029" s="574" t="s">
        <v>4942</v>
      </c>
      <c r="G4029" s="575" t="s">
        <v>202</v>
      </c>
      <c r="H4029" s="576">
        <v>13810</v>
      </c>
      <c r="I4029" s="7"/>
      <c r="J4029" s="577">
        <f>ROUND(I4029*H4029,0)</f>
        <v>0</v>
      </c>
      <c r="K4029" s="574" t="s">
        <v>203</v>
      </c>
      <c r="L4029" s="493"/>
      <c r="M4029" s="578" t="s">
        <v>5</v>
      </c>
      <c r="N4029" s="579" t="s">
        <v>53</v>
      </c>
      <c r="O4029" s="494"/>
      <c r="P4029" s="580">
        <f>O4029*H4029</f>
        <v>0</v>
      </c>
      <c r="Q4029" s="580">
        <v>0</v>
      </c>
      <c r="R4029" s="580">
        <f>Q4029*H4029</f>
        <v>0</v>
      </c>
      <c r="S4029" s="580">
        <v>0</v>
      </c>
      <c r="T4029" s="581">
        <f>S4029*H4029</f>
        <v>0</v>
      </c>
      <c r="AR4029" s="482" t="s">
        <v>374</v>
      </c>
      <c r="AT4029" s="482" t="s">
        <v>199</v>
      </c>
      <c r="AU4029" s="482" t="s">
        <v>89</v>
      </c>
      <c r="AY4029" s="482" t="s">
        <v>197</v>
      </c>
      <c r="BE4029" s="582">
        <f>IF(N4029="základní",J4029,0)</f>
        <v>0</v>
      </c>
      <c r="BF4029" s="582">
        <f>IF(N4029="snížená",J4029,0)</f>
        <v>0</v>
      </c>
      <c r="BG4029" s="582">
        <f>IF(N4029="zákl. přenesená",J4029,0)</f>
        <v>0</v>
      </c>
      <c r="BH4029" s="582">
        <f>IF(N4029="sníž. přenesená",J4029,0)</f>
        <v>0</v>
      </c>
      <c r="BI4029" s="582">
        <f>IF(N4029="nulová",J4029,0)</f>
        <v>0</v>
      </c>
      <c r="BJ4029" s="482" t="s">
        <v>11</v>
      </c>
      <c r="BK4029" s="582">
        <f>ROUND(I4029*H4029,0)</f>
        <v>0</v>
      </c>
      <c r="BL4029" s="482" t="s">
        <v>374</v>
      </c>
      <c r="BM4029" s="482" t="s">
        <v>4943</v>
      </c>
    </row>
    <row r="4030" spans="2:65" s="492" customFormat="1" ht="38.25" customHeight="1">
      <c r="B4030" s="493"/>
      <c r="C4030" s="572" t="s">
        <v>4944</v>
      </c>
      <c r="D4030" s="572" t="s">
        <v>199</v>
      </c>
      <c r="E4030" s="573" t="s">
        <v>4945</v>
      </c>
      <c r="F4030" s="574" t="s">
        <v>4946</v>
      </c>
      <c r="G4030" s="575" t="s">
        <v>271</v>
      </c>
      <c r="H4030" s="576">
        <v>31.991</v>
      </c>
      <c r="I4030" s="7"/>
      <c r="J4030" s="577">
        <f>ROUND(I4030*H4030,0)</f>
        <v>0</v>
      </c>
      <c r="K4030" s="574" t="s">
        <v>203</v>
      </c>
      <c r="L4030" s="493"/>
      <c r="M4030" s="578" t="s">
        <v>5</v>
      </c>
      <c r="N4030" s="579" t="s">
        <v>53</v>
      </c>
      <c r="O4030" s="494"/>
      <c r="P4030" s="580">
        <f>O4030*H4030</f>
        <v>0</v>
      </c>
      <c r="Q4030" s="580">
        <v>0</v>
      </c>
      <c r="R4030" s="580">
        <f>Q4030*H4030</f>
        <v>0</v>
      </c>
      <c r="S4030" s="580">
        <v>0</v>
      </c>
      <c r="T4030" s="581">
        <f>S4030*H4030</f>
        <v>0</v>
      </c>
      <c r="AR4030" s="482" t="s">
        <v>374</v>
      </c>
      <c r="AT4030" s="482" t="s">
        <v>199</v>
      </c>
      <c r="AU4030" s="482" t="s">
        <v>89</v>
      </c>
      <c r="AY4030" s="482" t="s">
        <v>197</v>
      </c>
      <c r="BE4030" s="582">
        <f>IF(N4030="základní",J4030,0)</f>
        <v>0</v>
      </c>
      <c r="BF4030" s="582">
        <f>IF(N4030="snížená",J4030,0)</f>
        <v>0</v>
      </c>
      <c r="BG4030" s="582">
        <f>IF(N4030="zákl. přenesená",J4030,0)</f>
        <v>0</v>
      </c>
      <c r="BH4030" s="582">
        <f>IF(N4030="sníž. přenesená",J4030,0)</f>
        <v>0</v>
      </c>
      <c r="BI4030" s="582">
        <f>IF(N4030="nulová",J4030,0)</f>
        <v>0</v>
      </c>
      <c r="BJ4030" s="482" t="s">
        <v>11</v>
      </c>
      <c r="BK4030" s="582">
        <f>ROUND(I4030*H4030,0)</f>
        <v>0</v>
      </c>
      <c r="BL4030" s="482" t="s">
        <v>374</v>
      </c>
      <c r="BM4030" s="482" t="s">
        <v>4947</v>
      </c>
    </row>
    <row r="4031" spans="2:65" s="560" customFormat="1" ht="29.85" customHeight="1">
      <c r="B4031" s="559"/>
      <c r="D4031" s="561" t="s">
        <v>81</v>
      </c>
      <c r="E4031" s="570" t="s">
        <v>4948</v>
      </c>
      <c r="F4031" s="570" t="s">
        <v>4949</v>
      </c>
      <c r="J4031" s="571">
        <f>BK4031</f>
        <v>0</v>
      </c>
      <c r="L4031" s="559"/>
      <c r="M4031" s="564"/>
      <c r="N4031" s="565"/>
      <c r="O4031" s="565"/>
      <c r="P4031" s="566">
        <f>SUM(P4032:P4639)</f>
        <v>0</v>
      </c>
      <c r="Q4031" s="565"/>
      <c r="R4031" s="566">
        <f>SUM(R4032:R4639)</f>
        <v>6.4290011800000011</v>
      </c>
      <c r="S4031" s="565"/>
      <c r="T4031" s="567">
        <f>SUM(T4032:T4639)</f>
        <v>0</v>
      </c>
      <c r="AR4031" s="561" t="s">
        <v>89</v>
      </c>
      <c r="AT4031" s="568" t="s">
        <v>81</v>
      </c>
      <c r="AU4031" s="568" t="s">
        <v>11</v>
      </c>
      <c r="AY4031" s="561" t="s">
        <v>197</v>
      </c>
      <c r="BK4031" s="569">
        <f>SUM(BK4032:BK4639)</f>
        <v>0</v>
      </c>
    </row>
    <row r="4032" spans="2:65" s="492" customFormat="1" ht="25.5" customHeight="1">
      <c r="B4032" s="493"/>
      <c r="C4032" s="572" t="s">
        <v>4950</v>
      </c>
      <c r="D4032" s="572" t="s">
        <v>199</v>
      </c>
      <c r="E4032" s="573" t="s">
        <v>4951</v>
      </c>
      <c r="F4032" s="574" t="s">
        <v>4952</v>
      </c>
      <c r="G4032" s="575" t="s">
        <v>290</v>
      </c>
      <c r="H4032" s="576">
        <v>3445.71</v>
      </c>
      <c r="I4032" s="7"/>
      <c r="J4032" s="577">
        <f>ROUND(I4032*H4032,0)</f>
        <v>0</v>
      </c>
      <c r="K4032" s="574" t="s">
        <v>203</v>
      </c>
      <c r="L4032" s="493"/>
      <c r="M4032" s="578" t="s">
        <v>5</v>
      </c>
      <c r="N4032" s="579" t="s">
        <v>53</v>
      </c>
      <c r="O4032" s="494"/>
      <c r="P4032" s="580">
        <f>O4032*H4032</f>
        <v>0</v>
      </c>
      <c r="Q4032" s="580">
        <v>0</v>
      </c>
      <c r="R4032" s="580">
        <f>Q4032*H4032</f>
        <v>0</v>
      </c>
      <c r="S4032" s="580">
        <v>0</v>
      </c>
      <c r="T4032" s="581">
        <f>S4032*H4032</f>
        <v>0</v>
      </c>
      <c r="AR4032" s="482" t="s">
        <v>374</v>
      </c>
      <c r="AT4032" s="482" t="s">
        <v>199</v>
      </c>
      <c r="AU4032" s="482" t="s">
        <v>89</v>
      </c>
      <c r="AY4032" s="482" t="s">
        <v>197</v>
      </c>
      <c r="BE4032" s="582">
        <f>IF(N4032="základní",J4032,0)</f>
        <v>0</v>
      </c>
      <c r="BF4032" s="582">
        <f>IF(N4032="snížená",J4032,0)</f>
        <v>0</v>
      </c>
      <c r="BG4032" s="582">
        <f>IF(N4032="zákl. přenesená",J4032,0)</f>
        <v>0</v>
      </c>
      <c r="BH4032" s="582">
        <f>IF(N4032="sníž. přenesená",J4032,0)</f>
        <v>0</v>
      </c>
      <c r="BI4032" s="582">
        <f>IF(N4032="nulová",J4032,0)</f>
        <v>0</v>
      </c>
      <c r="BJ4032" s="482" t="s">
        <v>11</v>
      </c>
      <c r="BK4032" s="582">
        <f>ROUND(I4032*H4032,0)</f>
        <v>0</v>
      </c>
      <c r="BL4032" s="482" t="s">
        <v>374</v>
      </c>
      <c r="BM4032" s="482" t="s">
        <v>4953</v>
      </c>
    </row>
    <row r="4033" spans="2:51" s="599" customFormat="1">
      <c r="B4033" s="598"/>
      <c r="D4033" s="594" t="s">
        <v>205</v>
      </c>
      <c r="E4033" s="600" t="s">
        <v>5</v>
      </c>
      <c r="F4033" s="601" t="s">
        <v>2689</v>
      </c>
      <c r="H4033" s="600" t="s">
        <v>5</v>
      </c>
      <c r="L4033" s="598"/>
      <c r="M4033" s="602"/>
      <c r="N4033" s="603"/>
      <c r="O4033" s="603"/>
      <c r="P4033" s="603"/>
      <c r="Q4033" s="603"/>
      <c r="R4033" s="603"/>
      <c r="S4033" s="603"/>
      <c r="T4033" s="604"/>
      <c r="AT4033" s="600" t="s">
        <v>205</v>
      </c>
      <c r="AU4033" s="600" t="s">
        <v>89</v>
      </c>
      <c r="AV4033" s="599" t="s">
        <v>11</v>
      </c>
      <c r="AW4033" s="599" t="s">
        <v>43</v>
      </c>
      <c r="AX4033" s="599" t="s">
        <v>82</v>
      </c>
      <c r="AY4033" s="600" t="s">
        <v>197</v>
      </c>
    </row>
    <row r="4034" spans="2:51" s="599" customFormat="1">
      <c r="B4034" s="598"/>
      <c r="D4034" s="594" t="s">
        <v>205</v>
      </c>
      <c r="E4034" s="600" t="s">
        <v>5</v>
      </c>
      <c r="F4034" s="601" t="s">
        <v>215</v>
      </c>
      <c r="H4034" s="600" t="s">
        <v>5</v>
      </c>
      <c r="L4034" s="598"/>
      <c r="M4034" s="602"/>
      <c r="N4034" s="603"/>
      <c r="O4034" s="603"/>
      <c r="P4034" s="603"/>
      <c r="Q4034" s="603"/>
      <c r="R4034" s="603"/>
      <c r="S4034" s="603"/>
      <c r="T4034" s="604"/>
      <c r="AT4034" s="600" t="s">
        <v>205</v>
      </c>
      <c r="AU4034" s="600" t="s">
        <v>89</v>
      </c>
      <c r="AV4034" s="599" t="s">
        <v>11</v>
      </c>
      <c r="AW4034" s="599" t="s">
        <v>43</v>
      </c>
      <c r="AX4034" s="599" t="s">
        <v>82</v>
      </c>
      <c r="AY4034" s="600" t="s">
        <v>197</v>
      </c>
    </row>
    <row r="4035" spans="2:51" s="599" customFormat="1">
      <c r="B4035" s="598"/>
      <c r="D4035" s="594" t="s">
        <v>205</v>
      </c>
      <c r="E4035" s="600" t="s">
        <v>5</v>
      </c>
      <c r="F4035" s="601" t="s">
        <v>2690</v>
      </c>
      <c r="H4035" s="600" t="s">
        <v>5</v>
      </c>
      <c r="L4035" s="598"/>
      <c r="M4035" s="602"/>
      <c r="N4035" s="603"/>
      <c r="O4035" s="603"/>
      <c r="P4035" s="603"/>
      <c r="Q4035" s="603"/>
      <c r="R4035" s="603"/>
      <c r="S4035" s="603"/>
      <c r="T4035" s="604"/>
      <c r="AT4035" s="600" t="s">
        <v>205</v>
      </c>
      <c r="AU4035" s="600" t="s">
        <v>89</v>
      </c>
      <c r="AV4035" s="599" t="s">
        <v>11</v>
      </c>
      <c r="AW4035" s="599" t="s">
        <v>43</v>
      </c>
      <c r="AX4035" s="599" t="s">
        <v>82</v>
      </c>
      <c r="AY4035" s="600" t="s">
        <v>197</v>
      </c>
    </row>
    <row r="4036" spans="2:51" s="606" customFormat="1" ht="27">
      <c r="B4036" s="605"/>
      <c r="D4036" s="594" t="s">
        <v>205</v>
      </c>
      <c r="E4036" s="607" t="s">
        <v>5</v>
      </c>
      <c r="F4036" s="608" t="s">
        <v>2691</v>
      </c>
      <c r="H4036" s="609">
        <v>343.3</v>
      </c>
      <c r="L4036" s="605"/>
      <c r="M4036" s="610"/>
      <c r="N4036" s="611"/>
      <c r="O4036" s="611"/>
      <c r="P4036" s="611"/>
      <c r="Q4036" s="611"/>
      <c r="R4036" s="611"/>
      <c r="S4036" s="611"/>
      <c r="T4036" s="612"/>
      <c r="AT4036" s="607" t="s">
        <v>205</v>
      </c>
      <c r="AU4036" s="607" t="s">
        <v>89</v>
      </c>
      <c r="AV4036" s="606" t="s">
        <v>89</v>
      </c>
      <c r="AW4036" s="606" t="s">
        <v>43</v>
      </c>
      <c r="AX4036" s="606" t="s">
        <v>82</v>
      </c>
      <c r="AY4036" s="607" t="s">
        <v>197</v>
      </c>
    </row>
    <row r="4037" spans="2:51" s="606" customFormat="1" ht="27">
      <c r="B4037" s="605"/>
      <c r="D4037" s="594" t="s">
        <v>205</v>
      </c>
      <c r="E4037" s="607" t="s">
        <v>5</v>
      </c>
      <c r="F4037" s="608" t="s">
        <v>2692</v>
      </c>
      <c r="H4037" s="609">
        <v>284.87</v>
      </c>
      <c r="L4037" s="605"/>
      <c r="M4037" s="610"/>
      <c r="N4037" s="611"/>
      <c r="O4037" s="611"/>
      <c r="P4037" s="611"/>
      <c r="Q4037" s="611"/>
      <c r="R4037" s="611"/>
      <c r="S4037" s="611"/>
      <c r="T4037" s="612"/>
      <c r="AT4037" s="607" t="s">
        <v>205</v>
      </c>
      <c r="AU4037" s="607" t="s">
        <v>89</v>
      </c>
      <c r="AV4037" s="606" t="s">
        <v>89</v>
      </c>
      <c r="AW4037" s="606" t="s">
        <v>43</v>
      </c>
      <c r="AX4037" s="606" t="s">
        <v>82</v>
      </c>
      <c r="AY4037" s="607" t="s">
        <v>197</v>
      </c>
    </row>
    <row r="4038" spans="2:51" s="606" customFormat="1">
      <c r="B4038" s="605"/>
      <c r="D4038" s="594" t="s">
        <v>205</v>
      </c>
      <c r="E4038" s="607" t="s">
        <v>5</v>
      </c>
      <c r="F4038" s="608" t="s">
        <v>2693</v>
      </c>
      <c r="H4038" s="609">
        <v>16.95</v>
      </c>
      <c r="L4038" s="605"/>
      <c r="M4038" s="610"/>
      <c r="N4038" s="611"/>
      <c r="O4038" s="611"/>
      <c r="P4038" s="611"/>
      <c r="Q4038" s="611"/>
      <c r="R4038" s="611"/>
      <c r="S4038" s="611"/>
      <c r="T4038" s="612"/>
      <c r="AT4038" s="607" t="s">
        <v>205</v>
      </c>
      <c r="AU4038" s="607" t="s">
        <v>89</v>
      </c>
      <c r="AV4038" s="606" t="s">
        <v>89</v>
      </c>
      <c r="AW4038" s="606" t="s">
        <v>43</v>
      </c>
      <c r="AX4038" s="606" t="s">
        <v>82</v>
      </c>
      <c r="AY4038" s="607" t="s">
        <v>197</v>
      </c>
    </row>
    <row r="4039" spans="2:51" s="622" customFormat="1">
      <c r="B4039" s="621"/>
      <c r="D4039" s="594" t="s">
        <v>205</v>
      </c>
      <c r="E4039" s="623" t="s">
        <v>5</v>
      </c>
      <c r="F4039" s="624" t="s">
        <v>222</v>
      </c>
      <c r="H4039" s="625">
        <v>645.12</v>
      </c>
      <c r="L4039" s="621"/>
      <c r="M4039" s="626"/>
      <c r="N4039" s="627"/>
      <c r="O4039" s="627"/>
      <c r="P4039" s="627"/>
      <c r="Q4039" s="627"/>
      <c r="R4039" s="627"/>
      <c r="S4039" s="627"/>
      <c r="T4039" s="628"/>
      <c r="AT4039" s="623" t="s">
        <v>205</v>
      </c>
      <c r="AU4039" s="623" t="s">
        <v>89</v>
      </c>
      <c r="AV4039" s="622" t="s">
        <v>114</v>
      </c>
      <c r="AW4039" s="622" t="s">
        <v>43</v>
      </c>
      <c r="AX4039" s="622" t="s">
        <v>82</v>
      </c>
      <c r="AY4039" s="623" t="s">
        <v>197</v>
      </c>
    </row>
    <row r="4040" spans="2:51" s="599" customFormat="1">
      <c r="B4040" s="598"/>
      <c r="D4040" s="594" t="s">
        <v>205</v>
      </c>
      <c r="E4040" s="600" t="s">
        <v>5</v>
      </c>
      <c r="F4040" s="601" t="s">
        <v>223</v>
      </c>
      <c r="H4040" s="600" t="s">
        <v>5</v>
      </c>
      <c r="L4040" s="598"/>
      <c r="M4040" s="602"/>
      <c r="N4040" s="603"/>
      <c r="O4040" s="603"/>
      <c r="P4040" s="603"/>
      <c r="Q4040" s="603"/>
      <c r="R4040" s="603"/>
      <c r="S4040" s="603"/>
      <c r="T4040" s="604"/>
      <c r="AT4040" s="600" t="s">
        <v>205</v>
      </c>
      <c r="AU4040" s="600" t="s">
        <v>89</v>
      </c>
      <c r="AV4040" s="599" t="s">
        <v>11</v>
      </c>
      <c r="AW4040" s="599" t="s">
        <v>43</v>
      </c>
      <c r="AX4040" s="599" t="s">
        <v>82</v>
      </c>
      <c r="AY4040" s="600" t="s">
        <v>197</v>
      </c>
    </row>
    <row r="4041" spans="2:51" s="599" customFormat="1">
      <c r="B4041" s="598"/>
      <c r="D4041" s="594" t="s">
        <v>205</v>
      </c>
      <c r="E4041" s="600" t="s">
        <v>5</v>
      </c>
      <c r="F4041" s="601" t="s">
        <v>2694</v>
      </c>
      <c r="H4041" s="600" t="s">
        <v>5</v>
      </c>
      <c r="L4041" s="598"/>
      <c r="M4041" s="602"/>
      <c r="N4041" s="603"/>
      <c r="O4041" s="603"/>
      <c r="P4041" s="603"/>
      <c r="Q4041" s="603"/>
      <c r="R4041" s="603"/>
      <c r="S4041" s="603"/>
      <c r="T4041" s="604"/>
      <c r="AT4041" s="600" t="s">
        <v>205</v>
      </c>
      <c r="AU4041" s="600" t="s">
        <v>89</v>
      </c>
      <c r="AV4041" s="599" t="s">
        <v>11</v>
      </c>
      <c r="AW4041" s="599" t="s">
        <v>43</v>
      </c>
      <c r="AX4041" s="599" t="s">
        <v>82</v>
      </c>
      <c r="AY4041" s="600" t="s">
        <v>197</v>
      </c>
    </row>
    <row r="4042" spans="2:51" s="606" customFormat="1" ht="27">
      <c r="B4042" s="605"/>
      <c r="D4042" s="594" t="s">
        <v>205</v>
      </c>
      <c r="E4042" s="607" t="s">
        <v>5</v>
      </c>
      <c r="F4042" s="608" t="s">
        <v>2695</v>
      </c>
      <c r="H4042" s="609">
        <v>590.26</v>
      </c>
      <c r="L4042" s="605"/>
      <c r="M4042" s="610"/>
      <c r="N4042" s="611"/>
      <c r="O4042" s="611"/>
      <c r="P4042" s="611"/>
      <c r="Q4042" s="611"/>
      <c r="R4042" s="611"/>
      <c r="S4042" s="611"/>
      <c r="T4042" s="612"/>
      <c r="AT4042" s="607" t="s">
        <v>205</v>
      </c>
      <c r="AU4042" s="607" t="s">
        <v>89</v>
      </c>
      <c r="AV4042" s="606" t="s">
        <v>89</v>
      </c>
      <c r="AW4042" s="606" t="s">
        <v>43</v>
      </c>
      <c r="AX4042" s="606" t="s">
        <v>82</v>
      </c>
      <c r="AY4042" s="607" t="s">
        <v>197</v>
      </c>
    </row>
    <row r="4043" spans="2:51" s="606" customFormat="1" ht="27">
      <c r="B4043" s="605"/>
      <c r="D4043" s="594" t="s">
        <v>205</v>
      </c>
      <c r="E4043" s="607" t="s">
        <v>5</v>
      </c>
      <c r="F4043" s="608" t="s">
        <v>2696</v>
      </c>
      <c r="H4043" s="609">
        <v>193.77</v>
      </c>
      <c r="L4043" s="605"/>
      <c r="M4043" s="610"/>
      <c r="N4043" s="611"/>
      <c r="O4043" s="611"/>
      <c r="P4043" s="611"/>
      <c r="Q4043" s="611"/>
      <c r="R4043" s="611"/>
      <c r="S4043" s="611"/>
      <c r="T4043" s="612"/>
      <c r="AT4043" s="607" t="s">
        <v>205</v>
      </c>
      <c r="AU4043" s="607" t="s">
        <v>89</v>
      </c>
      <c r="AV4043" s="606" t="s">
        <v>89</v>
      </c>
      <c r="AW4043" s="606" t="s">
        <v>43</v>
      </c>
      <c r="AX4043" s="606" t="s">
        <v>82</v>
      </c>
      <c r="AY4043" s="607" t="s">
        <v>197</v>
      </c>
    </row>
    <row r="4044" spans="2:51" s="622" customFormat="1">
      <c r="B4044" s="621"/>
      <c r="D4044" s="594" t="s">
        <v>205</v>
      </c>
      <c r="E4044" s="623" t="s">
        <v>5</v>
      </c>
      <c r="F4044" s="624" t="s">
        <v>237</v>
      </c>
      <c r="H4044" s="625">
        <v>784.03</v>
      </c>
      <c r="L4044" s="621"/>
      <c r="M4044" s="626"/>
      <c r="N4044" s="627"/>
      <c r="O4044" s="627"/>
      <c r="P4044" s="627"/>
      <c r="Q4044" s="627"/>
      <c r="R4044" s="627"/>
      <c r="S4044" s="627"/>
      <c r="T4044" s="628"/>
      <c r="AT4044" s="623" t="s">
        <v>205</v>
      </c>
      <c r="AU4044" s="623" t="s">
        <v>89</v>
      </c>
      <c r="AV4044" s="622" t="s">
        <v>114</v>
      </c>
      <c r="AW4044" s="622" t="s">
        <v>43</v>
      </c>
      <c r="AX4044" s="622" t="s">
        <v>82</v>
      </c>
      <c r="AY4044" s="623" t="s">
        <v>197</v>
      </c>
    </row>
    <row r="4045" spans="2:51" s="599" customFormat="1">
      <c r="B4045" s="598"/>
      <c r="D4045" s="594" t="s">
        <v>205</v>
      </c>
      <c r="E4045" s="600" t="s">
        <v>5</v>
      </c>
      <c r="F4045" s="601" t="s">
        <v>238</v>
      </c>
      <c r="H4045" s="600" t="s">
        <v>5</v>
      </c>
      <c r="L4045" s="598"/>
      <c r="M4045" s="602"/>
      <c r="N4045" s="603"/>
      <c r="O4045" s="603"/>
      <c r="P4045" s="603"/>
      <c r="Q4045" s="603"/>
      <c r="R4045" s="603"/>
      <c r="S4045" s="603"/>
      <c r="T4045" s="604"/>
      <c r="AT4045" s="600" t="s">
        <v>205</v>
      </c>
      <c r="AU4045" s="600" t="s">
        <v>89</v>
      </c>
      <c r="AV4045" s="599" t="s">
        <v>11</v>
      </c>
      <c r="AW4045" s="599" t="s">
        <v>43</v>
      </c>
      <c r="AX4045" s="599" t="s">
        <v>82</v>
      </c>
      <c r="AY4045" s="600" t="s">
        <v>197</v>
      </c>
    </row>
    <row r="4046" spans="2:51" s="599" customFormat="1">
      <c r="B4046" s="598"/>
      <c r="D4046" s="594" t="s">
        <v>205</v>
      </c>
      <c r="E4046" s="600" t="s">
        <v>5</v>
      </c>
      <c r="F4046" s="601" t="s">
        <v>2697</v>
      </c>
      <c r="H4046" s="600" t="s">
        <v>5</v>
      </c>
      <c r="L4046" s="598"/>
      <c r="M4046" s="602"/>
      <c r="N4046" s="603"/>
      <c r="O4046" s="603"/>
      <c r="P4046" s="603"/>
      <c r="Q4046" s="603"/>
      <c r="R4046" s="603"/>
      <c r="S4046" s="603"/>
      <c r="T4046" s="604"/>
      <c r="AT4046" s="600" t="s">
        <v>205</v>
      </c>
      <c r="AU4046" s="600" t="s">
        <v>89</v>
      </c>
      <c r="AV4046" s="599" t="s">
        <v>11</v>
      </c>
      <c r="AW4046" s="599" t="s">
        <v>43</v>
      </c>
      <c r="AX4046" s="599" t="s">
        <v>82</v>
      </c>
      <c r="AY4046" s="600" t="s">
        <v>197</v>
      </c>
    </row>
    <row r="4047" spans="2:51" s="606" customFormat="1" ht="27">
      <c r="B4047" s="605"/>
      <c r="D4047" s="594" t="s">
        <v>205</v>
      </c>
      <c r="E4047" s="607" t="s">
        <v>5</v>
      </c>
      <c r="F4047" s="608" t="s">
        <v>2698</v>
      </c>
      <c r="H4047" s="609">
        <v>309.97000000000003</v>
      </c>
      <c r="L4047" s="605"/>
      <c r="M4047" s="610"/>
      <c r="N4047" s="611"/>
      <c r="O4047" s="611"/>
      <c r="P4047" s="611"/>
      <c r="Q4047" s="611"/>
      <c r="R4047" s="611"/>
      <c r="S4047" s="611"/>
      <c r="T4047" s="612"/>
      <c r="AT4047" s="607" t="s">
        <v>205</v>
      </c>
      <c r="AU4047" s="607" t="s">
        <v>89</v>
      </c>
      <c r="AV4047" s="606" t="s">
        <v>89</v>
      </c>
      <c r="AW4047" s="606" t="s">
        <v>43</v>
      </c>
      <c r="AX4047" s="606" t="s">
        <v>82</v>
      </c>
      <c r="AY4047" s="607" t="s">
        <v>197</v>
      </c>
    </row>
    <row r="4048" spans="2:51" s="606" customFormat="1" ht="27">
      <c r="B4048" s="605"/>
      <c r="D4048" s="594" t="s">
        <v>205</v>
      </c>
      <c r="E4048" s="607" t="s">
        <v>5</v>
      </c>
      <c r="F4048" s="608" t="s">
        <v>2699</v>
      </c>
      <c r="H4048" s="609">
        <v>193.09</v>
      </c>
      <c r="L4048" s="605"/>
      <c r="M4048" s="610"/>
      <c r="N4048" s="611"/>
      <c r="O4048" s="611"/>
      <c r="P4048" s="611"/>
      <c r="Q4048" s="611"/>
      <c r="R4048" s="611"/>
      <c r="S4048" s="611"/>
      <c r="T4048" s="612"/>
      <c r="AT4048" s="607" t="s">
        <v>205</v>
      </c>
      <c r="AU4048" s="607" t="s">
        <v>89</v>
      </c>
      <c r="AV4048" s="606" t="s">
        <v>89</v>
      </c>
      <c r="AW4048" s="606" t="s">
        <v>43</v>
      </c>
      <c r="AX4048" s="606" t="s">
        <v>82</v>
      </c>
      <c r="AY4048" s="607" t="s">
        <v>197</v>
      </c>
    </row>
    <row r="4049" spans="2:51" s="622" customFormat="1">
      <c r="B4049" s="621"/>
      <c r="D4049" s="594" t="s">
        <v>205</v>
      </c>
      <c r="E4049" s="623" t="s">
        <v>5</v>
      </c>
      <c r="F4049" s="624" t="s">
        <v>243</v>
      </c>
      <c r="H4049" s="625">
        <v>503.06</v>
      </c>
      <c r="L4049" s="621"/>
      <c r="M4049" s="626"/>
      <c r="N4049" s="627"/>
      <c r="O4049" s="627"/>
      <c r="P4049" s="627"/>
      <c r="Q4049" s="627"/>
      <c r="R4049" s="627"/>
      <c r="S4049" s="627"/>
      <c r="T4049" s="628"/>
      <c r="AT4049" s="623" t="s">
        <v>205</v>
      </c>
      <c r="AU4049" s="623" t="s">
        <v>89</v>
      </c>
      <c r="AV4049" s="622" t="s">
        <v>114</v>
      </c>
      <c r="AW4049" s="622" t="s">
        <v>43</v>
      </c>
      <c r="AX4049" s="622" t="s">
        <v>82</v>
      </c>
      <c r="AY4049" s="623" t="s">
        <v>197</v>
      </c>
    </row>
    <row r="4050" spans="2:51" s="599" customFormat="1">
      <c r="B4050" s="598"/>
      <c r="D4050" s="594" t="s">
        <v>205</v>
      </c>
      <c r="E4050" s="600" t="s">
        <v>5</v>
      </c>
      <c r="F4050" s="601" t="s">
        <v>244</v>
      </c>
      <c r="H4050" s="600" t="s">
        <v>5</v>
      </c>
      <c r="L4050" s="598"/>
      <c r="M4050" s="602"/>
      <c r="N4050" s="603"/>
      <c r="O4050" s="603"/>
      <c r="P4050" s="603"/>
      <c r="Q4050" s="603"/>
      <c r="R4050" s="603"/>
      <c r="S4050" s="603"/>
      <c r="T4050" s="604"/>
      <c r="AT4050" s="600" t="s">
        <v>205</v>
      </c>
      <c r="AU4050" s="600" t="s">
        <v>89</v>
      </c>
      <c r="AV4050" s="599" t="s">
        <v>11</v>
      </c>
      <c r="AW4050" s="599" t="s">
        <v>43</v>
      </c>
      <c r="AX4050" s="599" t="s">
        <v>82</v>
      </c>
      <c r="AY4050" s="600" t="s">
        <v>197</v>
      </c>
    </row>
    <row r="4051" spans="2:51" s="599" customFormat="1">
      <c r="B4051" s="598"/>
      <c r="D4051" s="594" t="s">
        <v>205</v>
      </c>
      <c r="E4051" s="600" t="s">
        <v>5</v>
      </c>
      <c r="F4051" s="601" t="s">
        <v>2700</v>
      </c>
      <c r="H4051" s="600" t="s">
        <v>5</v>
      </c>
      <c r="L4051" s="598"/>
      <c r="M4051" s="602"/>
      <c r="N4051" s="603"/>
      <c r="O4051" s="603"/>
      <c r="P4051" s="603"/>
      <c r="Q4051" s="603"/>
      <c r="R4051" s="603"/>
      <c r="S4051" s="603"/>
      <c r="T4051" s="604"/>
      <c r="AT4051" s="600" t="s">
        <v>205</v>
      </c>
      <c r="AU4051" s="600" t="s">
        <v>89</v>
      </c>
      <c r="AV4051" s="599" t="s">
        <v>11</v>
      </c>
      <c r="AW4051" s="599" t="s">
        <v>43</v>
      </c>
      <c r="AX4051" s="599" t="s">
        <v>82</v>
      </c>
      <c r="AY4051" s="600" t="s">
        <v>197</v>
      </c>
    </row>
    <row r="4052" spans="2:51" s="606" customFormat="1" ht="27">
      <c r="B4052" s="605"/>
      <c r="D4052" s="594" t="s">
        <v>205</v>
      </c>
      <c r="E4052" s="607" t="s">
        <v>5</v>
      </c>
      <c r="F4052" s="608" t="s">
        <v>2701</v>
      </c>
      <c r="H4052" s="609">
        <v>330.06</v>
      </c>
      <c r="L4052" s="605"/>
      <c r="M4052" s="610"/>
      <c r="N4052" s="611"/>
      <c r="O4052" s="611"/>
      <c r="P4052" s="611"/>
      <c r="Q4052" s="611"/>
      <c r="R4052" s="611"/>
      <c r="S4052" s="611"/>
      <c r="T4052" s="612"/>
      <c r="AT4052" s="607" t="s">
        <v>205</v>
      </c>
      <c r="AU4052" s="607" t="s">
        <v>89</v>
      </c>
      <c r="AV4052" s="606" t="s">
        <v>89</v>
      </c>
      <c r="AW4052" s="606" t="s">
        <v>43</v>
      </c>
      <c r="AX4052" s="606" t="s">
        <v>82</v>
      </c>
      <c r="AY4052" s="607" t="s">
        <v>197</v>
      </c>
    </row>
    <row r="4053" spans="2:51" s="606" customFormat="1" ht="27">
      <c r="B4053" s="605"/>
      <c r="D4053" s="594" t="s">
        <v>205</v>
      </c>
      <c r="E4053" s="607" t="s">
        <v>5</v>
      </c>
      <c r="F4053" s="608" t="s">
        <v>2702</v>
      </c>
      <c r="H4053" s="609">
        <v>173.01</v>
      </c>
      <c r="L4053" s="605"/>
      <c r="M4053" s="610"/>
      <c r="N4053" s="611"/>
      <c r="O4053" s="611"/>
      <c r="P4053" s="611"/>
      <c r="Q4053" s="611"/>
      <c r="R4053" s="611"/>
      <c r="S4053" s="611"/>
      <c r="T4053" s="612"/>
      <c r="AT4053" s="607" t="s">
        <v>205</v>
      </c>
      <c r="AU4053" s="607" t="s">
        <v>89</v>
      </c>
      <c r="AV4053" s="606" t="s">
        <v>89</v>
      </c>
      <c r="AW4053" s="606" t="s">
        <v>43</v>
      </c>
      <c r="AX4053" s="606" t="s">
        <v>82</v>
      </c>
      <c r="AY4053" s="607" t="s">
        <v>197</v>
      </c>
    </row>
    <row r="4054" spans="2:51" s="622" customFormat="1">
      <c r="B4054" s="621"/>
      <c r="D4054" s="594" t="s">
        <v>205</v>
      </c>
      <c r="E4054" s="623" t="s">
        <v>5</v>
      </c>
      <c r="F4054" s="624" t="s">
        <v>248</v>
      </c>
      <c r="H4054" s="625">
        <v>503.07</v>
      </c>
      <c r="L4054" s="621"/>
      <c r="M4054" s="626"/>
      <c r="N4054" s="627"/>
      <c r="O4054" s="627"/>
      <c r="P4054" s="627"/>
      <c r="Q4054" s="627"/>
      <c r="R4054" s="627"/>
      <c r="S4054" s="627"/>
      <c r="T4054" s="628"/>
      <c r="AT4054" s="623" t="s">
        <v>205</v>
      </c>
      <c r="AU4054" s="623" t="s">
        <v>89</v>
      </c>
      <c r="AV4054" s="622" t="s">
        <v>114</v>
      </c>
      <c r="AW4054" s="622" t="s">
        <v>43</v>
      </c>
      <c r="AX4054" s="622" t="s">
        <v>82</v>
      </c>
      <c r="AY4054" s="623" t="s">
        <v>197</v>
      </c>
    </row>
    <row r="4055" spans="2:51" s="599" customFormat="1">
      <c r="B4055" s="598"/>
      <c r="D4055" s="594" t="s">
        <v>205</v>
      </c>
      <c r="E4055" s="600" t="s">
        <v>5</v>
      </c>
      <c r="F4055" s="601" t="s">
        <v>249</v>
      </c>
      <c r="H4055" s="600" t="s">
        <v>5</v>
      </c>
      <c r="L4055" s="598"/>
      <c r="M4055" s="602"/>
      <c r="N4055" s="603"/>
      <c r="O4055" s="603"/>
      <c r="P4055" s="603"/>
      <c r="Q4055" s="603"/>
      <c r="R4055" s="603"/>
      <c r="S4055" s="603"/>
      <c r="T4055" s="604"/>
      <c r="AT4055" s="600" t="s">
        <v>205</v>
      </c>
      <c r="AU4055" s="600" t="s">
        <v>89</v>
      </c>
      <c r="AV4055" s="599" t="s">
        <v>11</v>
      </c>
      <c r="AW4055" s="599" t="s">
        <v>43</v>
      </c>
      <c r="AX4055" s="599" t="s">
        <v>82</v>
      </c>
      <c r="AY4055" s="600" t="s">
        <v>197</v>
      </c>
    </row>
    <row r="4056" spans="2:51" s="599" customFormat="1">
      <c r="B4056" s="598"/>
      <c r="D4056" s="594" t="s">
        <v>205</v>
      </c>
      <c r="E4056" s="600" t="s">
        <v>5</v>
      </c>
      <c r="F4056" s="601" t="s">
        <v>2703</v>
      </c>
      <c r="H4056" s="600" t="s">
        <v>5</v>
      </c>
      <c r="L4056" s="598"/>
      <c r="M4056" s="602"/>
      <c r="N4056" s="603"/>
      <c r="O4056" s="603"/>
      <c r="P4056" s="603"/>
      <c r="Q4056" s="603"/>
      <c r="R4056" s="603"/>
      <c r="S4056" s="603"/>
      <c r="T4056" s="604"/>
      <c r="AT4056" s="600" t="s">
        <v>205</v>
      </c>
      <c r="AU4056" s="600" t="s">
        <v>89</v>
      </c>
      <c r="AV4056" s="599" t="s">
        <v>11</v>
      </c>
      <c r="AW4056" s="599" t="s">
        <v>43</v>
      </c>
      <c r="AX4056" s="599" t="s">
        <v>82</v>
      </c>
      <c r="AY4056" s="600" t="s">
        <v>197</v>
      </c>
    </row>
    <row r="4057" spans="2:51" s="606" customFormat="1" ht="27">
      <c r="B4057" s="605"/>
      <c r="D4057" s="594" t="s">
        <v>205</v>
      </c>
      <c r="E4057" s="607" t="s">
        <v>5</v>
      </c>
      <c r="F4057" s="608" t="s">
        <v>2704</v>
      </c>
      <c r="H4057" s="609">
        <v>303.14</v>
      </c>
      <c r="L4057" s="605"/>
      <c r="M4057" s="610"/>
      <c r="N4057" s="611"/>
      <c r="O4057" s="611"/>
      <c r="P4057" s="611"/>
      <c r="Q4057" s="611"/>
      <c r="R4057" s="611"/>
      <c r="S4057" s="611"/>
      <c r="T4057" s="612"/>
      <c r="AT4057" s="607" t="s">
        <v>205</v>
      </c>
      <c r="AU4057" s="607" t="s">
        <v>89</v>
      </c>
      <c r="AV4057" s="606" t="s">
        <v>89</v>
      </c>
      <c r="AW4057" s="606" t="s">
        <v>43</v>
      </c>
      <c r="AX4057" s="606" t="s">
        <v>82</v>
      </c>
      <c r="AY4057" s="607" t="s">
        <v>197</v>
      </c>
    </row>
    <row r="4058" spans="2:51" s="606" customFormat="1" ht="27">
      <c r="B4058" s="605"/>
      <c r="D4058" s="594" t="s">
        <v>205</v>
      </c>
      <c r="E4058" s="607" t="s">
        <v>5</v>
      </c>
      <c r="F4058" s="608" t="s">
        <v>2705</v>
      </c>
      <c r="H4058" s="609">
        <v>199.92</v>
      </c>
      <c r="L4058" s="605"/>
      <c r="M4058" s="610"/>
      <c r="N4058" s="611"/>
      <c r="O4058" s="611"/>
      <c r="P4058" s="611"/>
      <c r="Q4058" s="611"/>
      <c r="R4058" s="611"/>
      <c r="S4058" s="611"/>
      <c r="T4058" s="612"/>
      <c r="AT4058" s="607" t="s">
        <v>205</v>
      </c>
      <c r="AU4058" s="607" t="s">
        <v>89</v>
      </c>
      <c r="AV4058" s="606" t="s">
        <v>89</v>
      </c>
      <c r="AW4058" s="606" t="s">
        <v>43</v>
      </c>
      <c r="AX4058" s="606" t="s">
        <v>82</v>
      </c>
      <c r="AY4058" s="607" t="s">
        <v>197</v>
      </c>
    </row>
    <row r="4059" spans="2:51" s="622" customFormat="1">
      <c r="B4059" s="621"/>
      <c r="D4059" s="594" t="s">
        <v>205</v>
      </c>
      <c r="E4059" s="623" t="s">
        <v>5</v>
      </c>
      <c r="F4059" s="624" t="s">
        <v>253</v>
      </c>
      <c r="H4059" s="625">
        <v>503.06</v>
      </c>
      <c r="L4059" s="621"/>
      <c r="M4059" s="626"/>
      <c r="N4059" s="627"/>
      <c r="O4059" s="627"/>
      <c r="P4059" s="627"/>
      <c r="Q4059" s="627"/>
      <c r="R4059" s="627"/>
      <c r="S4059" s="627"/>
      <c r="T4059" s="628"/>
      <c r="AT4059" s="623" t="s">
        <v>205</v>
      </c>
      <c r="AU4059" s="623" t="s">
        <v>89</v>
      </c>
      <c r="AV4059" s="622" t="s">
        <v>114</v>
      </c>
      <c r="AW4059" s="622" t="s">
        <v>43</v>
      </c>
      <c r="AX4059" s="622" t="s">
        <v>82</v>
      </c>
      <c r="AY4059" s="623" t="s">
        <v>197</v>
      </c>
    </row>
    <row r="4060" spans="2:51" s="599" customFormat="1">
      <c r="B4060" s="598"/>
      <c r="D4060" s="594" t="s">
        <v>205</v>
      </c>
      <c r="E4060" s="600" t="s">
        <v>5</v>
      </c>
      <c r="F4060" s="601" t="s">
        <v>446</v>
      </c>
      <c r="H4060" s="600" t="s">
        <v>5</v>
      </c>
      <c r="L4060" s="598"/>
      <c r="M4060" s="602"/>
      <c r="N4060" s="603"/>
      <c r="O4060" s="603"/>
      <c r="P4060" s="603"/>
      <c r="Q4060" s="603"/>
      <c r="R4060" s="603"/>
      <c r="S4060" s="603"/>
      <c r="T4060" s="604"/>
      <c r="AT4060" s="600" t="s">
        <v>205</v>
      </c>
      <c r="AU4060" s="600" t="s">
        <v>89</v>
      </c>
      <c r="AV4060" s="599" t="s">
        <v>11</v>
      </c>
      <c r="AW4060" s="599" t="s">
        <v>43</v>
      </c>
      <c r="AX4060" s="599" t="s">
        <v>82</v>
      </c>
      <c r="AY4060" s="600" t="s">
        <v>197</v>
      </c>
    </row>
    <row r="4061" spans="2:51" s="599" customFormat="1">
      <c r="B4061" s="598"/>
      <c r="D4061" s="594" t="s">
        <v>205</v>
      </c>
      <c r="E4061" s="600" t="s">
        <v>5</v>
      </c>
      <c r="F4061" s="601" t="s">
        <v>2819</v>
      </c>
      <c r="H4061" s="600" t="s">
        <v>5</v>
      </c>
      <c r="L4061" s="598"/>
      <c r="M4061" s="602"/>
      <c r="N4061" s="603"/>
      <c r="O4061" s="603"/>
      <c r="P4061" s="603"/>
      <c r="Q4061" s="603"/>
      <c r="R4061" s="603"/>
      <c r="S4061" s="603"/>
      <c r="T4061" s="604"/>
      <c r="AT4061" s="600" t="s">
        <v>205</v>
      </c>
      <c r="AU4061" s="600" t="s">
        <v>89</v>
      </c>
      <c r="AV4061" s="599" t="s">
        <v>11</v>
      </c>
      <c r="AW4061" s="599" t="s">
        <v>43</v>
      </c>
      <c r="AX4061" s="599" t="s">
        <v>82</v>
      </c>
      <c r="AY4061" s="600" t="s">
        <v>197</v>
      </c>
    </row>
    <row r="4062" spans="2:51" s="606" customFormat="1" ht="27">
      <c r="B4062" s="605"/>
      <c r="D4062" s="594" t="s">
        <v>205</v>
      </c>
      <c r="E4062" s="607" t="s">
        <v>5</v>
      </c>
      <c r="F4062" s="608" t="s">
        <v>2820</v>
      </c>
      <c r="H4062" s="609">
        <v>330.63</v>
      </c>
      <c r="L4062" s="605"/>
      <c r="M4062" s="610"/>
      <c r="N4062" s="611"/>
      <c r="O4062" s="611"/>
      <c r="P4062" s="611"/>
      <c r="Q4062" s="611"/>
      <c r="R4062" s="611"/>
      <c r="S4062" s="611"/>
      <c r="T4062" s="612"/>
      <c r="AT4062" s="607" t="s">
        <v>205</v>
      </c>
      <c r="AU4062" s="607" t="s">
        <v>89</v>
      </c>
      <c r="AV4062" s="606" t="s">
        <v>89</v>
      </c>
      <c r="AW4062" s="606" t="s">
        <v>43</v>
      </c>
      <c r="AX4062" s="606" t="s">
        <v>82</v>
      </c>
      <c r="AY4062" s="607" t="s">
        <v>197</v>
      </c>
    </row>
    <row r="4063" spans="2:51" s="606" customFormat="1" ht="27">
      <c r="B4063" s="605"/>
      <c r="D4063" s="594" t="s">
        <v>205</v>
      </c>
      <c r="E4063" s="607" t="s">
        <v>5</v>
      </c>
      <c r="F4063" s="608" t="s">
        <v>2821</v>
      </c>
      <c r="H4063" s="609">
        <v>176.74</v>
      </c>
      <c r="L4063" s="605"/>
      <c r="M4063" s="610"/>
      <c r="N4063" s="611"/>
      <c r="O4063" s="611"/>
      <c r="P4063" s="611"/>
      <c r="Q4063" s="611"/>
      <c r="R4063" s="611"/>
      <c r="S4063" s="611"/>
      <c r="T4063" s="612"/>
      <c r="AT4063" s="607" t="s">
        <v>205</v>
      </c>
      <c r="AU4063" s="607" t="s">
        <v>89</v>
      </c>
      <c r="AV4063" s="606" t="s">
        <v>89</v>
      </c>
      <c r="AW4063" s="606" t="s">
        <v>43</v>
      </c>
      <c r="AX4063" s="606" t="s">
        <v>82</v>
      </c>
      <c r="AY4063" s="607" t="s">
        <v>197</v>
      </c>
    </row>
    <row r="4064" spans="2:51" s="622" customFormat="1">
      <c r="B4064" s="621"/>
      <c r="D4064" s="594" t="s">
        <v>205</v>
      </c>
      <c r="E4064" s="623" t="s">
        <v>5</v>
      </c>
      <c r="F4064" s="624" t="s">
        <v>449</v>
      </c>
      <c r="H4064" s="625">
        <v>507.37</v>
      </c>
      <c r="L4064" s="621"/>
      <c r="M4064" s="626"/>
      <c r="N4064" s="627"/>
      <c r="O4064" s="627"/>
      <c r="P4064" s="627"/>
      <c r="Q4064" s="627"/>
      <c r="R4064" s="627"/>
      <c r="S4064" s="627"/>
      <c r="T4064" s="628"/>
      <c r="AT4064" s="623" t="s">
        <v>205</v>
      </c>
      <c r="AU4064" s="623" t="s">
        <v>89</v>
      </c>
      <c r="AV4064" s="622" t="s">
        <v>114</v>
      </c>
      <c r="AW4064" s="622" t="s">
        <v>43</v>
      </c>
      <c r="AX4064" s="622" t="s">
        <v>82</v>
      </c>
      <c r="AY4064" s="623" t="s">
        <v>197</v>
      </c>
    </row>
    <row r="4065" spans="2:65" s="614" customFormat="1">
      <c r="B4065" s="613"/>
      <c r="D4065" s="594" t="s">
        <v>205</v>
      </c>
      <c r="E4065" s="615" t="s">
        <v>5</v>
      </c>
      <c r="F4065" s="616" t="s">
        <v>210</v>
      </c>
      <c r="H4065" s="617">
        <v>3445.71</v>
      </c>
      <c r="L4065" s="613"/>
      <c r="M4065" s="618"/>
      <c r="N4065" s="619"/>
      <c r="O4065" s="619"/>
      <c r="P4065" s="619"/>
      <c r="Q4065" s="619"/>
      <c r="R4065" s="619"/>
      <c r="S4065" s="619"/>
      <c r="T4065" s="620"/>
      <c r="AT4065" s="615" t="s">
        <v>205</v>
      </c>
      <c r="AU4065" s="615" t="s">
        <v>89</v>
      </c>
      <c r="AV4065" s="614" t="s">
        <v>129</v>
      </c>
      <c r="AW4065" s="614" t="s">
        <v>43</v>
      </c>
      <c r="AX4065" s="614" t="s">
        <v>11</v>
      </c>
      <c r="AY4065" s="615" t="s">
        <v>197</v>
      </c>
    </row>
    <row r="4066" spans="2:65" s="492" customFormat="1" ht="16.5" customHeight="1">
      <c r="B4066" s="493"/>
      <c r="C4066" s="629" t="s">
        <v>4954</v>
      </c>
      <c r="D4066" s="629" t="s">
        <v>1907</v>
      </c>
      <c r="E4066" s="630" t="s">
        <v>4955</v>
      </c>
      <c r="F4066" s="631" t="s">
        <v>4956</v>
      </c>
      <c r="G4066" s="632" t="s">
        <v>290</v>
      </c>
      <c r="H4066" s="633">
        <v>3617.9960000000001</v>
      </c>
      <c r="I4066" s="11"/>
      <c r="J4066" s="634">
        <f>ROUND(I4066*H4066,0)</f>
        <v>0</v>
      </c>
      <c r="K4066" s="631" t="s">
        <v>203</v>
      </c>
      <c r="L4066" s="635"/>
      <c r="M4066" s="636" t="s">
        <v>5</v>
      </c>
      <c r="N4066" s="637" t="s">
        <v>53</v>
      </c>
      <c r="O4066" s="494"/>
      <c r="P4066" s="580">
        <f>O4066*H4066</f>
        <v>0</v>
      </c>
      <c r="Q4066" s="580">
        <v>0</v>
      </c>
      <c r="R4066" s="580">
        <f>Q4066*H4066</f>
        <v>0</v>
      </c>
      <c r="S4066" s="580">
        <v>0</v>
      </c>
      <c r="T4066" s="581">
        <f>S4066*H4066</f>
        <v>0</v>
      </c>
      <c r="AR4066" s="482" t="s">
        <v>779</v>
      </c>
      <c r="AT4066" s="482" t="s">
        <v>1907</v>
      </c>
      <c r="AU4066" s="482" t="s">
        <v>89</v>
      </c>
      <c r="AY4066" s="482" t="s">
        <v>197</v>
      </c>
      <c r="BE4066" s="582">
        <f>IF(N4066="základní",J4066,0)</f>
        <v>0</v>
      </c>
      <c r="BF4066" s="582">
        <f>IF(N4066="snížená",J4066,0)</f>
        <v>0</v>
      </c>
      <c r="BG4066" s="582">
        <f>IF(N4066="zákl. přenesená",J4066,0)</f>
        <v>0</v>
      </c>
      <c r="BH4066" s="582">
        <f>IF(N4066="sníž. přenesená",J4066,0)</f>
        <v>0</v>
      </c>
      <c r="BI4066" s="582">
        <f>IF(N4066="nulová",J4066,0)</f>
        <v>0</v>
      </c>
      <c r="BJ4066" s="482" t="s">
        <v>11</v>
      </c>
      <c r="BK4066" s="582">
        <f>ROUND(I4066*H4066,0)</f>
        <v>0</v>
      </c>
      <c r="BL4066" s="482" t="s">
        <v>374</v>
      </c>
      <c r="BM4066" s="482" t="s">
        <v>4957</v>
      </c>
    </row>
    <row r="4067" spans="2:65" s="606" customFormat="1">
      <c r="B4067" s="605"/>
      <c r="D4067" s="594" t="s">
        <v>205</v>
      </c>
      <c r="F4067" s="608" t="s">
        <v>4958</v>
      </c>
      <c r="H4067" s="609">
        <v>3617.9960000000001</v>
      </c>
      <c r="L4067" s="605"/>
      <c r="M4067" s="610"/>
      <c r="N4067" s="611"/>
      <c r="O4067" s="611"/>
      <c r="P4067" s="611"/>
      <c r="Q4067" s="611"/>
      <c r="R4067" s="611"/>
      <c r="S4067" s="611"/>
      <c r="T4067" s="612"/>
      <c r="AT4067" s="607" t="s">
        <v>205</v>
      </c>
      <c r="AU4067" s="607" t="s">
        <v>89</v>
      </c>
      <c r="AV4067" s="606" t="s">
        <v>89</v>
      </c>
      <c r="AW4067" s="606" t="s">
        <v>6</v>
      </c>
      <c r="AX4067" s="606" t="s">
        <v>11</v>
      </c>
      <c r="AY4067" s="607" t="s">
        <v>197</v>
      </c>
    </row>
    <row r="4068" spans="2:65" s="492" customFormat="1" ht="25.5" customHeight="1">
      <c r="B4068" s="493"/>
      <c r="C4068" s="572" t="s">
        <v>4959</v>
      </c>
      <c r="D4068" s="572" t="s">
        <v>199</v>
      </c>
      <c r="E4068" s="573" t="s">
        <v>4960</v>
      </c>
      <c r="F4068" s="574" t="s">
        <v>4961</v>
      </c>
      <c r="G4068" s="575" t="s">
        <v>876</v>
      </c>
      <c r="H4068" s="576">
        <v>4673.5590000000002</v>
      </c>
      <c r="I4068" s="7"/>
      <c r="J4068" s="577">
        <f>ROUND(I4068*H4068,0)</f>
        <v>0</v>
      </c>
      <c r="K4068" s="574" t="s">
        <v>203</v>
      </c>
      <c r="L4068" s="493"/>
      <c r="M4068" s="578" t="s">
        <v>5</v>
      </c>
      <c r="N4068" s="579" t="s">
        <v>53</v>
      </c>
      <c r="O4068" s="494"/>
      <c r="P4068" s="580">
        <f>O4068*H4068</f>
        <v>0</v>
      </c>
      <c r="Q4068" s="580">
        <v>0</v>
      </c>
      <c r="R4068" s="580">
        <f>Q4068*H4068</f>
        <v>0</v>
      </c>
      <c r="S4068" s="580">
        <v>0</v>
      </c>
      <c r="T4068" s="581">
        <f>S4068*H4068</f>
        <v>0</v>
      </c>
      <c r="AR4068" s="482" t="s">
        <v>374</v>
      </c>
      <c r="AT4068" s="482" t="s">
        <v>199</v>
      </c>
      <c r="AU4068" s="482" t="s">
        <v>89</v>
      </c>
      <c r="AY4068" s="482" t="s">
        <v>197</v>
      </c>
      <c r="BE4068" s="582">
        <f>IF(N4068="základní",J4068,0)</f>
        <v>0</v>
      </c>
      <c r="BF4068" s="582">
        <f>IF(N4068="snížená",J4068,0)</f>
        <v>0</v>
      </c>
      <c r="BG4068" s="582">
        <f>IF(N4068="zákl. přenesená",J4068,0)</f>
        <v>0</v>
      </c>
      <c r="BH4068" s="582">
        <f>IF(N4068="sníž. přenesená",J4068,0)</f>
        <v>0</v>
      </c>
      <c r="BI4068" s="582">
        <f>IF(N4068="nulová",J4068,0)</f>
        <v>0</v>
      </c>
      <c r="BJ4068" s="482" t="s">
        <v>11</v>
      </c>
      <c r="BK4068" s="582">
        <f>ROUND(I4068*H4068,0)</f>
        <v>0</v>
      </c>
      <c r="BL4068" s="482" t="s">
        <v>374</v>
      </c>
      <c r="BM4068" s="482" t="s">
        <v>4962</v>
      </c>
    </row>
    <row r="4069" spans="2:65" s="599" customFormat="1">
      <c r="B4069" s="598"/>
      <c r="D4069" s="594" t="s">
        <v>205</v>
      </c>
      <c r="E4069" s="600" t="s">
        <v>5</v>
      </c>
      <c r="F4069" s="601" t="s">
        <v>4963</v>
      </c>
      <c r="H4069" s="600" t="s">
        <v>5</v>
      </c>
      <c r="L4069" s="598"/>
      <c r="M4069" s="602"/>
      <c r="N4069" s="603"/>
      <c r="O4069" s="603"/>
      <c r="P4069" s="603"/>
      <c r="Q4069" s="603"/>
      <c r="R4069" s="603"/>
      <c r="S4069" s="603"/>
      <c r="T4069" s="604"/>
      <c r="AT4069" s="600" t="s">
        <v>205</v>
      </c>
      <c r="AU4069" s="600" t="s">
        <v>89</v>
      </c>
      <c r="AV4069" s="599" t="s">
        <v>11</v>
      </c>
      <c r="AW4069" s="599" t="s">
        <v>43</v>
      </c>
      <c r="AX4069" s="599" t="s">
        <v>82</v>
      </c>
      <c r="AY4069" s="600" t="s">
        <v>197</v>
      </c>
    </row>
    <row r="4070" spans="2:65" s="606" customFormat="1">
      <c r="B4070" s="605"/>
      <c r="D4070" s="594" t="s">
        <v>205</v>
      </c>
      <c r="E4070" s="607" t="s">
        <v>5</v>
      </c>
      <c r="F4070" s="608" t="s">
        <v>4633</v>
      </c>
      <c r="H4070" s="609">
        <v>3194.4989999999998</v>
      </c>
      <c r="L4070" s="605"/>
      <c r="M4070" s="610"/>
      <c r="N4070" s="611"/>
      <c r="O4070" s="611"/>
      <c r="P4070" s="611"/>
      <c r="Q4070" s="611"/>
      <c r="R4070" s="611"/>
      <c r="S4070" s="611"/>
      <c r="T4070" s="612"/>
      <c r="AT4070" s="607" t="s">
        <v>205</v>
      </c>
      <c r="AU4070" s="607" t="s">
        <v>89</v>
      </c>
      <c r="AV4070" s="606" t="s">
        <v>89</v>
      </c>
      <c r="AW4070" s="606" t="s">
        <v>43</v>
      </c>
      <c r="AX4070" s="606" t="s">
        <v>82</v>
      </c>
      <c r="AY4070" s="607" t="s">
        <v>197</v>
      </c>
    </row>
    <row r="4071" spans="2:65" s="606" customFormat="1">
      <c r="B4071" s="605"/>
      <c r="D4071" s="594" t="s">
        <v>205</v>
      </c>
      <c r="E4071" s="607" t="s">
        <v>5</v>
      </c>
      <c r="F4071" s="608" t="s">
        <v>4634</v>
      </c>
      <c r="H4071" s="609">
        <v>120.36</v>
      </c>
      <c r="L4071" s="605"/>
      <c r="M4071" s="610"/>
      <c r="N4071" s="611"/>
      <c r="O4071" s="611"/>
      <c r="P4071" s="611"/>
      <c r="Q4071" s="611"/>
      <c r="R4071" s="611"/>
      <c r="S4071" s="611"/>
      <c r="T4071" s="612"/>
      <c r="AT4071" s="607" t="s">
        <v>205</v>
      </c>
      <c r="AU4071" s="607" t="s">
        <v>89</v>
      </c>
      <c r="AV4071" s="606" t="s">
        <v>89</v>
      </c>
      <c r="AW4071" s="606" t="s">
        <v>43</v>
      </c>
      <c r="AX4071" s="606" t="s">
        <v>82</v>
      </c>
      <c r="AY4071" s="607" t="s">
        <v>197</v>
      </c>
    </row>
    <row r="4072" spans="2:65" s="622" customFormat="1">
      <c r="B4072" s="621"/>
      <c r="D4072" s="594" t="s">
        <v>205</v>
      </c>
      <c r="E4072" s="623" t="s">
        <v>5</v>
      </c>
      <c r="F4072" s="624" t="s">
        <v>2055</v>
      </c>
      <c r="H4072" s="625">
        <v>3314.8589999999999</v>
      </c>
      <c r="L4072" s="621"/>
      <c r="M4072" s="626"/>
      <c r="N4072" s="627"/>
      <c r="O4072" s="627"/>
      <c r="P4072" s="627"/>
      <c r="Q4072" s="627"/>
      <c r="R4072" s="627"/>
      <c r="S4072" s="627"/>
      <c r="T4072" s="628"/>
      <c r="AT4072" s="623" t="s">
        <v>205</v>
      </c>
      <c r="AU4072" s="623" t="s">
        <v>89</v>
      </c>
      <c r="AV4072" s="622" t="s">
        <v>114</v>
      </c>
      <c r="AW4072" s="622" t="s">
        <v>43</v>
      </c>
      <c r="AX4072" s="622" t="s">
        <v>82</v>
      </c>
      <c r="AY4072" s="623" t="s">
        <v>197</v>
      </c>
    </row>
    <row r="4073" spans="2:65" s="599" customFormat="1">
      <c r="B4073" s="598"/>
      <c r="D4073" s="594" t="s">
        <v>205</v>
      </c>
      <c r="E4073" s="600" t="s">
        <v>5</v>
      </c>
      <c r="F4073" s="601" t="s">
        <v>4964</v>
      </c>
      <c r="H4073" s="600" t="s">
        <v>5</v>
      </c>
      <c r="L4073" s="598"/>
      <c r="M4073" s="602"/>
      <c r="N4073" s="603"/>
      <c r="O4073" s="603"/>
      <c r="P4073" s="603"/>
      <c r="Q4073" s="603"/>
      <c r="R4073" s="603"/>
      <c r="S4073" s="603"/>
      <c r="T4073" s="604"/>
      <c r="AT4073" s="600" t="s">
        <v>205</v>
      </c>
      <c r="AU4073" s="600" t="s">
        <v>89</v>
      </c>
      <c r="AV4073" s="599" t="s">
        <v>11</v>
      </c>
      <c r="AW4073" s="599" t="s">
        <v>43</v>
      </c>
      <c r="AX4073" s="599" t="s">
        <v>82</v>
      </c>
      <c r="AY4073" s="600" t="s">
        <v>197</v>
      </c>
    </row>
    <row r="4074" spans="2:65" s="606" customFormat="1">
      <c r="B4074" s="605"/>
      <c r="D4074" s="594" t="s">
        <v>205</v>
      </c>
      <c r="E4074" s="607" t="s">
        <v>5</v>
      </c>
      <c r="F4074" s="608" t="s">
        <v>4965</v>
      </c>
      <c r="H4074" s="609">
        <v>185.6</v>
      </c>
      <c r="L4074" s="605"/>
      <c r="M4074" s="610"/>
      <c r="N4074" s="611"/>
      <c r="O4074" s="611"/>
      <c r="P4074" s="611"/>
      <c r="Q4074" s="611"/>
      <c r="R4074" s="611"/>
      <c r="S4074" s="611"/>
      <c r="T4074" s="612"/>
      <c r="AT4074" s="607" t="s">
        <v>205</v>
      </c>
      <c r="AU4074" s="607" t="s">
        <v>89</v>
      </c>
      <c r="AV4074" s="606" t="s">
        <v>89</v>
      </c>
      <c r="AW4074" s="606" t="s">
        <v>43</v>
      </c>
      <c r="AX4074" s="606" t="s">
        <v>82</v>
      </c>
      <c r="AY4074" s="607" t="s">
        <v>197</v>
      </c>
    </row>
    <row r="4075" spans="2:65" s="606" customFormat="1">
      <c r="B4075" s="605"/>
      <c r="D4075" s="594" t="s">
        <v>205</v>
      </c>
      <c r="E4075" s="607" t="s">
        <v>5</v>
      </c>
      <c r="F4075" s="608" t="s">
        <v>4966</v>
      </c>
      <c r="H4075" s="609">
        <v>502.44</v>
      </c>
      <c r="L4075" s="605"/>
      <c r="M4075" s="610"/>
      <c r="N4075" s="611"/>
      <c r="O4075" s="611"/>
      <c r="P4075" s="611"/>
      <c r="Q4075" s="611"/>
      <c r="R4075" s="611"/>
      <c r="S4075" s="611"/>
      <c r="T4075" s="612"/>
      <c r="AT4075" s="607" t="s">
        <v>205</v>
      </c>
      <c r="AU4075" s="607" t="s">
        <v>89</v>
      </c>
      <c r="AV4075" s="606" t="s">
        <v>89</v>
      </c>
      <c r="AW4075" s="606" t="s">
        <v>43</v>
      </c>
      <c r="AX4075" s="606" t="s">
        <v>82</v>
      </c>
      <c r="AY4075" s="607" t="s">
        <v>197</v>
      </c>
    </row>
    <row r="4076" spans="2:65" s="606" customFormat="1">
      <c r="B4076" s="605"/>
      <c r="D4076" s="594" t="s">
        <v>205</v>
      </c>
      <c r="E4076" s="607" t="s">
        <v>5</v>
      </c>
      <c r="F4076" s="608" t="s">
        <v>4967</v>
      </c>
      <c r="H4076" s="609">
        <v>135.52000000000001</v>
      </c>
      <c r="L4076" s="605"/>
      <c r="M4076" s="610"/>
      <c r="N4076" s="611"/>
      <c r="O4076" s="611"/>
      <c r="P4076" s="611"/>
      <c r="Q4076" s="611"/>
      <c r="R4076" s="611"/>
      <c r="S4076" s="611"/>
      <c r="T4076" s="612"/>
      <c r="AT4076" s="607" t="s">
        <v>205</v>
      </c>
      <c r="AU4076" s="607" t="s">
        <v>89</v>
      </c>
      <c r="AV4076" s="606" t="s">
        <v>89</v>
      </c>
      <c r="AW4076" s="606" t="s">
        <v>43</v>
      </c>
      <c r="AX4076" s="606" t="s">
        <v>82</v>
      </c>
      <c r="AY4076" s="607" t="s">
        <v>197</v>
      </c>
    </row>
    <row r="4077" spans="2:65" s="606" customFormat="1">
      <c r="B4077" s="605"/>
      <c r="D4077" s="594" t="s">
        <v>205</v>
      </c>
      <c r="E4077" s="607" t="s">
        <v>5</v>
      </c>
      <c r="F4077" s="608" t="s">
        <v>4968</v>
      </c>
      <c r="H4077" s="609">
        <v>524.16</v>
      </c>
      <c r="L4077" s="605"/>
      <c r="M4077" s="610"/>
      <c r="N4077" s="611"/>
      <c r="O4077" s="611"/>
      <c r="P4077" s="611"/>
      <c r="Q4077" s="611"/>
      <c r="R4077" s="611"/>
      <c r="S4077" s="611"/>
      <c r="T4077" s="612"/>
      <c r="AT4077" s="607" t="s">
        <v>205</v>
      </c>
      <c r="AU4077" s="607" t="s">
        <v>89</v>
      </c>
      <c r="AV4077" s="606" t="s">
        <v>89</v>
      </c>
      <c r="AW4077" s="606" t="s">
        <v>43</v>
      </c>
      <c r="AX4077" s="606" t="s">
        <v>82</v>
      </c>
      <c r="AY4077" s="607" t="s">
        <v>197</v>
      </c>
    </row>
    <row r="4078" spans="2:65" s="606" customFormat="1">
      <c r="B4078" s="605"/>
      <c r="D4078" s="594" t="s">
        <v>205</v>
      </c>
      <c r="E4078" s="607" t="s">
        <v>5</v>
      </c>
      <c r="F4078" s="608" t="s">
        <v>4969</v>
      </c>
      <c r="H4078" s="609">
        <v>10.98</v>
      </c>
      <c r="L4078" s="605"/>
      <c r="M4078" s="610"/>
      <c r="N4078" s="611"/>
      <c r="O4078" s="611"/>
      <c r="P4078" s="611"/>
      <c r="Q4078" s="611"/>
      <c r="R4078" s="611"/>
      <c r="S4078" s="611"/>
      <c r="T4078" s="612"/>
      <c r="AT4078" s="607" t="s">
        <v>205</v>
      </c>
      <c r="AU4078" s="607" t="s">
        <v>89</v>
      </c>
      <c r="AV4078" s="606" t="s">
        <v>89</v>
      </c>
      <c r="AW4078" s="606" t="s">
        <v>43</v>
      </c>
      <c r="AX4078" s="606" t="s">
        <v>82</v>
      </c>
      <c r="AY4078" s="607" t="s">
        <v>197</v>
      </c>
    </row>
    <row r="4079" spans="2:65" s="622" customFormat="1">
      <c r="B4079" s="621"/>
      <c r="D4079" s="594" t="s">
        <v>205</v>
      </c>
      <c r="E4079" s="623" t="s">
        <v>5</v>
      </c>
      <c r="F4079" s="624" t="s">
        <v>2055</v>
      </c>
      <c r="H4079" s="625">
        <v>1358.7</v>
      </c>
      <c r="L4079" s="621"/>
      <c r="M4079" s="626"/>
      <c r="N4079" s="627"/>
      <c r="O4079" s="627"/>
      <c r="P4079" s="627"/>
      <c r="Q4079" s="627"/>
      <c r="R4079" s="627"/>
      <c r="S4079" s="627"/>
      <c r="T4079" s="628"/>
      <c r="AT4079" s="623" t="s">
        <v>205</v>
      </c>
      <c r="AU4079" s="623" t="s">
        <v>89</v>
      </c>
      <c r="AV4079" s="622" t="s">
        <v>114</v>
      </c>
      <c r="AW4079" s="622" t="s">
        <v>43</v>
      </c>
      <c r="AX4079" s="622" t="s">
        <v>82</v>
      </c>
      <c r="AY4079" s="623" t="s">
        <v>197</v>
      </c>
    </row>
    <row r="4080" spans="2:65" s="614" customFormat="1">
      <c r="B4080" s="613"/>
      <c r="D4080" s="594" t="s">
        <v>205</v>
      </c>
      <c r="E4080" s="615" t="s">
        <v>5</v>
      </c>
      <c r="F4080" s="616" t="s">
        <v>210</v>
      </c>
      <c r="H4080" s="617">
        <v>4673.5590000000002</v>
      </c>
      <c r="L4080" s="613"/>
      <c r="M4080" s="618"/>
      <c r="N4080" s="619"/>
      <c r="O4080" s="619"/>
      <c r="P4080" s="619"/>
      <c r="Q4080" s="619"/>
      <c r="R4080" s="619"/>
      <c r="S4080" s="619"/>
      <c r="T4080" s="620"/>
      <c r="AT4080" s="615" t="s">
        <v>205</v>
      </c>
      <c r="AU4080" s="615" t="s">
        <v>89</v>
      </c>
      <c r="AV4080" s="614" t="s">
        <v>129</v>
      </c>
      <c r="AW4080" s="614" t="s">
        <v>43</v>
      </c>
      <c r="AX4080" s="614" t="s">
        <v>11</v>
      </c>
      <c r="AY4080" s="615" t="s">
        <v>197</v>
      </c>
    </row>
    <row r="4081" spans="2:65" s="492" customFormat="1" ht="16.5" customHeight="1">
      <c r="B4081" s="493"/>
      <c r="C4081" s="629" t="s">
        <v>4970</v>
      </c>
      <c r="D4081" s="629" t="s">
        <v>1907</v>
      </c>
      <c r="E4081" s="630" t="s">
        <v>4971</v>
      </c>
      <c r="F4081" s="631" t="s">
        <v>4972</v>
      </c>
      <c r="G4081" s="632" t="s">
        <v>876</v>
      </c>
      <c r="H4081" s="633">
        <v>4907.2370000000001</v>
      </c>
      <c r="I4081" s="11"/>
      <c r="J4081" s="634">
        <f>ROUND(I4081*H4081,0)</f>
        <v>0</v>
      </c>
      <c r="K4081" s="631" t="s">
        <v>203</v>
      </c>
      <c r="L4081" s="635"/>
      <c r="M4081" s="636" t="s">
        <v>5</v>
      </c>
      <c r="N4081" s="637" t="s">
        <v>53</v>
      </c>
      <c r="O4081" s="494"/>
      <c r="P4081" s="580">
        <f>O4081*H4081</f>
        <v>0</v>
      </c>
      <c r="Q4081" s="580">
        <v>0</v>
      </c>
      <c r="R4081" s="580">
        <f>Q4081*H4081</f>
        <v>0</v>
      </c>
      <c r="S4081" s="580">
        <v>0</v>
      </c>
      <c r="T4081" s="581">
        <f>S4081*H4081</f>
        <v>0</v>
      </c>
      <c r="AR4081" s="482" t="s">
        <v>779</v>
      </c>
      <c r="AT4081" s="482" t="s">
        <v>1907</v>
      </c>
      <c r="AU4081" s="482" t="s">
        <v>89</v>
      </c>
      <c r="AY4081" s="482" t="s">
        <v>197</v>
      </c>
      <c r="BE4081" s="582">
        <f>IF(N4081="základní",J4081,0)</f>
        <v>0</v>
      </c>
      <c r="BF4081" s="582">
        <f>IF(N4081="snížená",J4081,0)</f>
        <v>0</v>
      </c>
      <c r="BG4081" s="582">
        <f>IF(N4081="zákl. přenesená",J4081,0)</f>
        <v>0</v>
      </c>
      <c r="BH4081" s="582">
        <f>IF(N4081="sníž. přenesená",J4081,0)</f>
        <v>0</v>
      </c>
      <c r="BI4081" s="582">
        <f>IF(N4081="nulová",J4081,0)</f>
        <v>0</v>
      </c>
      <c r="BJ4081" s="482" t="s">
        <v>11</v>
      </c>
      <c r="BK4081" s="582">
        <f>ROUND(I4081*H4081,0)</f>
        <v>0</v>
      </c>
      <c r="BL4081" s="482" t="s">
        <v>374</v>
      </c>
      <c r="BM4081" s="482" t="s">
        <v>4973</v>
      </c>
    </row>
    <row r="4082" spans="2:65" s="606" customFormat="1">
      <c r="B4082" s="605"/>
      <c r="D4082" s="594" t="s">
        <v>205</v>
      </c>
      <c r="F4082" s="608" t="s">
        <v>4974</v>
      </c>
      <c r="H4082" s="609">
        <v>4907.2370000000001</v>
      </c>
      <c r="L4082" s="605"/>
      <c r="M4082" s="610"/>
      <c r="N4082" s="611"/>
      <c r="O4082" s="611"/>
      <c r="P4082" s="611"/>
      <c r="Q4082" s="611"/>
      <c r="R4082" s="611"/>
      <c r="S4082" s="611"/>
      <c r="T4082" s="612"/>
      <c r="AT4082" s="607" t="s">
        <v>205</v>
      </c>
      <c r="AU4082" s="607" t="s">
        <v>89</v>
      </c>
      <c r="AV4082" s="606" t="s">
        <v>89</v>
      </c>
      <c r="AW4082" s="606" t="s">
        <v>6</v>
      </c>
      <c r="AX4082" s="606" t="s">
        <v>11</v>
      </c>
      <c r="AY4082" s="607" t="s">
        <v>197</v>
      </c>
    </row>
    <row r="4083" spans="2:65" s="492" customFormat="1" ht="25.5" customHeight="1">
      <c r="B4083" s="493"/>
      <c r="C4083" s="572" t="s">
        <v>4975</v>
      </c>
      <c r="D4083" s="572" t="s">
        <v>199</v>
      </c>
      <c r="E4083" s="573" t="s">
        <v>4976</v>
      </c>
      <c r="F4083" s="574" t="s">
        <v>4977</v>
      </c>
      <c r="G4083" s="575" t="s">
        <v>290</v>
      </c>
      <c r="H4083" s="576">
        <v>152.85400000000001</v>
      </c>
      <c r="I4083" s="7"/>
      <c r="J4083" s="577">
        <f>ROUND(I4083*H4083,0)</f>
        <v>0</v>
      </c>
      <c r="K4083" s="574" t="s">
        <v>203</v>
      </c>
      <c r="L4083" s="493"/>
      <c r="M4083" s="578" t="s">
        <v>5</v>
      </c>
      <c r="N4083" s="579" t="s">
        <v>53</v>
      </c>
      <c r="O4083" s="494"/>
      <c r="P4083" s="580">
        <f>O4083*H4083</f>
        <v>0</v>
      </c>
      <c r="Q4083" s="580">
        <v>8.0000000000000007E-5</v>
      </c>
      <c r="R4083" s="580">
        <f>Q4083*H4083</f>
        <v>1.2228320000000003E-2</v>
      </c>
      <c r="S4083" s="580">
        <v>0</v>
      </c>
      <c r="T4083" s="581">
        <f>S4083*H4083</f>
        <v>0</v>
      </c>
      <c r="AR4083" s="482" t="s">
        <v>374</v>
      </c>
      <c r="AT4083" s="482" t="s">
        <v>199</v>
      </c>
      <c r="AU4083" s="482" t="s">
        <v>89</v>
      </c>
      <c r="AY4083" s="482" t="s">
        <v>197</v>
      </c>
      <c r="BE4083" s="582">
        <f>IF(N4083="základní",J4083,0)</f>
        <v>0</v>
      </c>
      <c r="BF4083" s="582">
        <f>IF(N4083="snížená",J4083,0)</f>
        <v>0</v>
      </c>
      <c r="BG4083" s="582">
        <f>IF(N4083="zákl. přenesená",J4083,0)</f>
        <v>0</v>
      </c>
      <c r="BH4083" s="582">
        <f>IF(N4083="sníž. přenesená",J4083,0)</f>
        <v>0</v>
      </c>
      <c r="BI4083" s="582">
        <f>IF(N4083="nulová",J4083,0)</f>
        <v>0</v>
      </c>
      <c r="BJ4083" s="482" t="s">
        <v>11</v>
      </c>
      <c r="BK4083" s="582">
        <f>ROUND(I4083*H4083,0)</f>
        <v>0</v>
      </c>
      <c r="BL4083" s="482" t="s">
        <v>374</v>
      </c>
      <c r="BM4083" s="482" t="s">
        <v>4978</v>
      </c>
    </row>
    <row r="4084" spans="2:65" s="599" customFormat="1">
      <c r="B4084" s="598"/>
      <c r="D4084" s="594" t="s">
        <v>205</v>
      </c>
      <c r="E4084" s="600" t="s">
        <v>5</v>
      </c>
      <c r="F4084" s="601" t="s">
        <v>4964</v>
      </c>
      <c r="H4084" s="600" t="s">
        <v>5</v>
      </c>
      <c r="L4084" s="598"/>
      <c r="M4084" s="602"/>
      <c r="N4084" s="603"/>
      <c r="O4084" s="603"/>
      <c r="P4084" s="603"/>
      <c r="Q4084" s="603"/>
      <c r="R4084" s="603"/>
      <c r="S4084" s="603"/>
      <c r="T4084" s="604"/>
      <c r="AT4084" s="600" t="s">
        <v>205</v>
      </c>
      <c r="AU4084" s="600" t="s">
        <v>89</v>
      </c>
      <c r="AV4084" s="599" t="s">
        <v>11</v>
      </c>
      <c r="AW4084" s="599" t="s">
        <v>43</v>
      </c>
      <c r="AX4084" s="599" t="s">
        <v>82</v>
      </c>
      <c r="AY4084" s="600" t="s">
        <v>197</v>
      </c>
    </row>
    <row r="4085" spans="2:65" s="606" customFormat="1">
      <c r="B4085" s="605"/>
      <c r="D4085" s="594" t="s">
        <v>205</v>
      </c>
      <c r="E4085" s="607" t="s">
        <v>5</v>
      </c>
      <c r="F4085" s="608" t="s">
        <v>4979</v>
      </c>
      <c r="H4085" s="609">
        <v>20.88</v>
      </c>
      <c r="L4085" s="605"/>
      <c r="M4085" s="610"/>
      <c r="N4085" s="611"/>
      <c r="O4085" s="611"/>
      <c r="P4085" s="611"/>
      <c r="Q4085" s="611"/>
      <c r="R4085" s="611"/>
      <c r="S4085" s="611"/>
      <c r="T4085" s="612"/>
      <c r="AT4085" s="607" t="s">
        <v>205</v>
      </c>
      <c r="AU4085" s="607" t="s">
        <v>89</v>
      </c>
      <c r="AV4085" s="606" t="s">
        <v>89</v>
      </c>
      <c r="AW4085" s="606" t="s">
        <v>43</v>
      </c>
      <c r="AX4085" s="606" t="s">
        <v>82</v>
      </c>
      <c r="AY4085" s="607" t="s">
        <v>197</v>
      </c>
    </row>
    <row r="4086" spans="2:65" s="606" customFormat="1">
      <c r="B4086" s="605"/>
      <c r="D4086" s="594" t="s">
        <v>205</v>
      </c>
      <c r="E4086" s="607" t="s">
        <v>5</v>
      </c>
      <c r="F4086" s="608" t="s">
        <v>4980</v>
      </c>
      <c r="H4086" s="609">
        <v>56.524999999999999</v>
      </c>
      <c r="L4086" s="605"/>
      <c r="M4086" s="610"/>
      <c r="N4086" s="611"/>
      <c r="O4086" s="611"/>
      <c r="P4086" s="611"/>
      <c r="Q4086" s="611"/>
      <c r="R4086" s="611"/>
      <c r="S4086" s="611"/>
      <c r="T4086" s="612"/>
      <c r="AT4086" s="607" t="s">
        <v>205</v>
      </c>
      <c r="AU4086" s="607" t="s">
        <v>89</v>
      </c>
      <c r="AV4086" s="606" t="s">
        <v>89</v>
      </c>
      <c r="AW4086" s="606" t="s">
        <v>43</v>
      </c>
      <c r="AX4086" s="606" t="s">
        <v>82</v>
      </c>
      <c r="AY4086" s="607" t="s">
        <v>197</v>
      </c>
    </row>
    <row r="4087" spans="2:65" s="606" customFormat="1">
      <c r="B4087" s="605"/>
      <c r="D4087" s="594" t="s">
        <v>205</v>
      </c>
      <c r="E4087" s="607" t="s">
        <v>5</v>
      </c>
      <c r="F4087" s="608" t="s">
        <v>4981</v>
      </c>
      <c r="H4087" s="609">
        <v>15.246</v>
      </c>
      <c r="L4087" s="605"/>
      <c r="M4087" s="610"/>
      <c r="N4087" s="611"/>
      <c r="O4087" s="611"/>
      <c r="P4087" s="611"/>
      <c r="Q4087" s="611"/>
      <c r="R4087" s="611"/>
      <c r="S4087" s="611"/>
      <c r="T4087" s="612"/>
      <c r="AT4087" s="607" t="s">
        <v>205</v>
      </c>
      <c r="AU4087" s="607" t="s">
        <v>89</v>
      </c>
      <c r="AV4087" s="606" t="s">
        <v>89</v>
      </c>
      <c r="AW4087" s="606" t="s">
        <v>43</v>
      </c>
      <c r="AX4087" s="606" t="s">
        <v>82</v>
      </c>
      <c r="AY4087" s="607" t="s">
        <v>197</v>
      </c>
    </row>
    <row r="4088" spans="2:65" s="606" customFormat="1">
      <c r="B4088" s="605"/>
      <c r="D4088" s="594" t="s">
        <v>205</v>
      </c>
      <c r="E4088" s="607" t="s">
        <v>5</v>
      </c>
      <c r="F4088" s="608" t="s">
        <v>4982</v>
      </c>
      <c r="H4088" s="609">
        <v>58.968000000000004</v>
      </c>
      <c r="L4088" s="605"/>
      <c r="M4088" s="610"/>
      <c r="N4088" s="611"/>
      <c r="O4088" s="611"/>
      <c r="P4088" s="611"/>
      <c r="Q4088" s="611"/>
      <c r="R4088" s="611"/>
      <c r="S4088" s="611"/>
      <c r="T4088" s="612"/>
      <c r="AT4088" s="607" t="s">
        <v>205</v>
      </c>
      <c r="AU4088" s="607" t="s">
        <v>89</v>
      </c>
      <c r="AV4088" s="606" t="s">
        <v>89</v>
      </c>
      <c r="AW4088" s="606" t="s">
        <v>43</v>
      </c>
      <c r="AX4088" s="606" t="s">
        <v>82</v>
      </c>
      <c r="AY4088" s="607" t="s">
        <v>197</v>
      </c>
    </row>
    <row r="4089" spans="2:65" s="606" customFormat="1">
      <c r="B4089" s="605"/>
      <c r="D4089" s="594" t="s">
        <v>205</v>
      </c>
      <c r="E4089" s="607" t="s">
        <v>5</v>
      </c>
      <c r="F4089" s="608" t="s">
        <v>4983</v>
      </c>
      <c r="H4089" s="609">
        <v>1.2350000000000001</v>
      </c>
      <c r="L4089" s="605"/>
      <c r="M4089" s="610"/>
      <c r="N4089" s="611"/>
      <c r="O4089" s="611"/>
      <c r="P4089" s="611"/>
      <c r="Q4089" s="611"/>
      <c r="R4089" s="611"/>
      <c r="S4089" s="611"/>
      <c r="T4089" s="612"/>
      <c r="AT4089" s="607" t="s">
        <v>205</v>
      </c>
      <c r="AU4089" s="607" t="s">
        <v>89</v>
      </c>
      <c r="AV4089" s="606" t="s">
        <v>89</v>
      </c>
      <c r="AW4089" s="606" t="s">
        <v>43</v>
      </c>
      <c r="AX4089" s="606" t="s">
        <v>82</v>
      </c>
      <c r="AY4089" s="607" t="s">
        <v>197</v>
      </c>
    </row>
    <row r="4090" spans="2:65" s="614" customFormat="1">
      <c r="B4090" s="613"/>
      <c r="D4090" s="594" t="s">
        <v>205</v>
      </c>
      <c r="E4090" s="615" t="s">
        <v>5</v>
      </c>
      <c r="F4090" s="616" t="s">
        <v>210</v>
      </c>
      <c r="H4090" s="617">
        <v>152.85400000000001</v>
      </c>
      <c r="L4090" s="613"/>
      <c r="M4090" s="618"/>
      <c r="N4090" s="619"/>
      <c r="O4090" s="619"/>
      <c r="P4090" s="619"/>
      <c r="Q4090" s="619"/>
      <c r="R4090" s="619"/>
      <c r="S4090" s="619"/>
      <c r="T4090" s="620"/>
      <c r="AT4090" s="615" t="s">
        <v>205</v>
      </c>
      <c r="AU4090" s="615" t="s">
        <v>89</v>
      </c>
      <c r="AV4090" s="614" t="s">
        <v>129</v>
      </c>
      <c r="AW4090" s="614" t="s">
        <v>43</v>
      </c>
      <c r="AX4090" s="614" t="s">
        <v>11</v>
      </c>
      <c r="AY4090" s="615" t="s">
        <v>197</v>
      </c>
    </row>
    <row r="4091" spans="2:65" s="492" customFormat="1" ht="25.5" customHeight="1">
      <c r="B4091" s="493"/>
      <c r="C4091" s="572" t="s">
        <v>4984</v>
      </c>
      <c r="D4091" s="572" t="s">
        <v>199</v>
      </c>
      <c r="E4091" s="573" t="s">
        <v>4985</v>
      </c>
      <c r="F4091" s="574" t="s">
        <v>4986</v>
      </c>
      <c r="G4091" s="575" t="s">
        <v>290</v>
      </c>
      <c r="H4091" s="576">
        <v>152.85400000000001</v>
      </c>
      <c r="I4091" s="7"/>
      <c r="J4091" s="577">
        <f>ROUND(I4091*H4091,0)</f>
        <v>0</v>
      </c>
      <c r="K4091" s="574" t="s">
        <v>203</v>
      </c>
      <c r="L4091" s="493"/>
      <c r="M4091" s="578" t="s">
        <v>5</v>
      </c>
      <c r="N4091" s="579" t="s">
        <v>53</v>
      </c>
      <c r="O4091" s="494"/>
      <c r="P4091" s="580">
        <f>O4091*H4091</f>
        <v>0</v>
      </c>
      <c r="Q4091" s="580">
        <v>0</v>
      </c>
      <c r="R4091" s="580">
        <f>Q4091*H4091</f>
        <v>0</v>
      </c>
      <c r="S4091" s="580">
        <v>0</v>
      </c>
      <c r="T4091" s="581">
        <f>S4091*H4091</f>
        <v>0</v>
      </c>
      <c r="AR4091" s="482" t="s">
        <v>374</v>
      </c>
      <c r="AT4091" s="482" t="s">
        <v>199</v>
      </c>
      <c r="AU4091" s="482" t="s">
        <v>89</v>
      </c>
      <c r="AY4091" s="482" t="s">
        <v>197</v>
      </c>
      <c r="BE4091" s="582">
        <f>IF(N4091="základní",J4091,0)</f>
        <v>0</v>
      </c>
      <c r="BF4091" s="582">
        <f>IF(N4091="snížená",J4091,0)</f>
        <v>0</v>
      </c>
      <c r="BG4091" s="582">
        <f>IF(N4091="zákl. přenesená",J4091,0)</f>
        <v>0</v>
      </c>
      <c r="BH4091" s="582">
        <f>IF(N4091="sníž. přenesená",J4091,0)</f>
        <v>0</v>
      </c>
      <c r="BI4091" s="582">
        <f>IF(N4091="nulová",J4091,0)</f>
        <v>0</v>
      </c>
      <c r="BJ4091" s="482" t="s">
        <v>11</v>
      </c>
      <c r="BK4091" s="582">
        <f>ROUND(I4091*H4091,0)</f>
        <v>0</v>
      </c>
      <c r="BL4091" s="482" t="s">
        <v>374</v>
      </c>
      <c r="BM4091" s="482" t="s">
        <v>4987</v>
      </c>
    </row>
    <row r="4092" spans="2:65" s="492" customFormat="1" ht="16.5" customHeight="1">
      <c r="B4092" s="493"/>
      <c r="C4092" s="572" t="s">
        <v>4988</v>
      </c>
      <c r="D4092" s="572" t="s">
        <v>199</v>
      </c>
      <c r="E4092" s="573" t="s">
        <v>4989</v>
      </c>
      <c r="F4092" s="574" t="s">
        <v>4990</v>
      </c>
      <c r="G4092" s="575" t="s">
        <v>290</v>
      </c>
      <c r="H4092" s="576">
        <v>152.85400000000001</v>
      </c>
      <c r="I4092" s="7"/>
      <c r="J4092" s="577">
        <f>ROUND(I4092*H4092,0)</f>
        <v>0</v>
      </c>
      <c r="K4092" s="574" t="s">
        <v>203</v>
      </c>
      <c r="L4092" s="493"/>
      <c r="M4092" s="578" t="s">
        <v>5</v>
      </c>
      <c r="N4092" s="579" t="s">
        <v>53</v>
      </c>
      <c r="O4092" s="494"/>
      <c r="P4092" s="580">
        <f>O4092*H4092</f>
        <v>0</v>
      </c>
      <c r="Q4092" s="580">
        <v>1.2E-4</v>
      </c>
      <c r="R4092" s="580">
        <f>Q4092*H4092</f>
        <v>1.8342480000000001E-2</v>
      </c>
      <c r="S4092" s="580">
        <v>0</v>
      </c>
      <c r="T4092" s="581">
        <f>S4092*H4092</f>
        <v>0</v>
      </c>
      <c r="AR4092" s="482" t="s">
        <v>374</v>
      </c>
      <c r="AT4092" s="482" t="s">
        <v>199</v>
      </c>
      <c r="AU4092" s="482" t="s">
        <v>89</v>
      </c>
      <c r="AY4092" s="482" t="s">
        <v>197</v>
      </c>
      <c r="BE4092" s="582">
        <f>IF(N4092="základní",J4092,0)</f>
        <v>0</v>
      </c>
      <c r="BF4092" s="582">
        <f>IF(N4092="snížená",J4092,0)</f>
        <v>0</v>
      </c>
      <c r="BG4092" s="582">
        <f>IF(N4092="zákl. přenesená",J4092,0)</f>
        <v>0</v>
      </c>
      <c r="BH4092" s="582">
        <f>IF(N4092="sníž. přenesená",J4092,0)</f>
        <v>0</v>
      </c>
      <c r="BI4092" s="582">
        <f>IF(N4092="nulová",J4092,0)</f>
        <v>0</v>
      </c>
      <c r="BJ4092" s="482" t="s">
        <v>11</v>
      </c>
      <c r="BK4092" s="582">
        <f>ROUND(I4092*H4092,0)</f>
        <v>0</v>
      </c>
      <c r="BL4092" s="482" t="s">
        <v>374</v>
      </c>
      <c r="BM4092" s="482" t="s">
        <v>4991</v>
      </c>
    </row>
    <row r="4093" spans="2:65" s="492" customFormat="1" ht="25.5" customHeight="1">
      <c r="B4093" s="493"/>
      <c r="C4093" s="572" t="s">
        <v>4992</v>
      </c>
      <c r="D4093" s="572" t="s">
        <v>199</v>
      </c>
      <c r="E4093" s="573" t="s">
        <v>4993</v>
      </c>
      <c r="F4093" s="574" t="s">
        <v>4994</v>
      </c>
      <c r="G4093" s="575" t="s">
        <v>290</v>
      </c>
      <c r="H4093" s="576">
        <v>152.85400000000001</v>
      </c>
      <c r="I4093" s="7"/>
      <c r="J4093" s="577">
        <f>ROUND(I4093*H4093,0)</f>
        <v>0</v>
      </c>
      <c r="K4093" s="574" t="s">
        <v>203</v>
      </c>
      <c r="L4093" s="493"/>
      <c r="M4093" s="578" t="s">
        <v>5</v>
      </c>
      <c r="N4093" s="579" t="s">
        <v>53</v>
      </c>
      <c r="O4093" s="494"/>
      <c r="P4093" s="580">
        <f>O4093*H4093</f>
        <v>0</v>
      </c>
      <c r="Q4093" s="580">
        <v>1.2E-4</v>
      </c>
      <c r="R4093" s="580">
        <f>Q4093*H4093</f>
        <v>1.8342480000000001E-2</v>
      </c>
      <c r="S4093" s="580">
        <v>0</v>
      </c>
      <c r="T4093" s="581">
        <f>S4093*H4093</f>
        <v>0</v>
      </c>
      <c r="AR4093" s="482" t="s">
        <v>374</v>
      </c>
      <c r="AT4093" s="482" t="s">
        <v>199</v>
      </c>
      <c r="AU4093" s="482" t="s">
        <v>89</v>
      </c>
      <c r="AY4093" s="482" t="s">
        <v>197</v>
      </c>
      <c r="BE4093" s="582">
        <f>IF(N4093="základní",J4093,0)</f>
        <v>0</v>
      </c>
      <c r="BF4093" s="582">
        <f>IF(N4093="snížená",J4093,0)</f>
        <v>0</v>
      </c>
      <c r="BG4093" s="582">
        <f>IF(N4093="zákl. přenesená",J4093,0)</f>
        <v>0</v>
      </c>
      <c r="BH4093" s="582">
        <f>IF(N4093="sníž. přenesená",J4093,0)</f>
        <v>0</v>
      </c>
      <c r="BI4093" s="582">
        <f>IF(N4093="nulová",J4093,0)</f>
        <v>0</v>
      </c>
      <c r="BJ4093" s="482" t="s">
        <v>11</v>
      </c>
      <c r="BK4093" s="582">
        <f>ROUND(I4093*H4093,0)</f>
        <v>0</v>
      </c>
      <c r="BL4093" s="482" t="s">
        <v>374</v>
      </c>
      <c r="BM4093" s="482" t="s">
        <v>4995</v>
      </c>
    </row>
    <row r="4094" spans="2:65" s="492" customFormat="1" ht="16.5" customHeight="1">
      <c r="B4094" s="493"/>
      <c r="C4094" s="572" t="s">
        <v>4996</v>
      </c>
      <c r="D4094" s="572" t="s">
        <v>199</v>
      </c>
      <c r="E4094" s="573" t="s">
        <v>4997</v>
      </c>
      <c r="F4094" s="574" t="s">
        <v>4998</v>
      </c>
      <c r="G4094" s="575" t="s">
        <v>290</v>
      </c>
      <c r="H4094" s="576">
        <v>3480.9259999999999</v>
      </c>
      <c r="I4094" s="7"/>
      <c r="J4094" s="577">
        <f>ROUND(I4094*H4094,0)</f>
        <v>0</v>
      </c>
      <c r="K4094" s="574" t="s">
        <v>203</v>
      </c>
      <c r="L4094" s="493"/>
      <c r="M4094" s="578" t="s">
        <v>5</v>
      </c>
      <c r="N4094" s="579" t="s">
        <v>53</v>
      </c>
      <c r="O4094" s="494"/>
      <c r="P4094" s="580">
        <f>O4094*H4094</f>
        <v>0</v>
      </c>
      <c r="Q4094" s="580">
        <v>0</v>
      </c>
      <c r="R4094" s="580">
        <f>Q4094*H4094</f>
        <v>0</v>
      </c>
      <c r="S4094" s="580">
        <v>0</v>
      </c>
      <c r="T4094" s="581">
        <f>S4094*H4094</f>
        <v>0</v>
      </c>
      <c r="AR4094" s="482" t="s">
        <v>374</v>
      </c>
      <c r="AT4094" s="482" t="s">
        <v>199</v>
      </c>
      <c r="AU4094" s="482" t="s">
        <v>89</v>
      </c>
      <c r="AY4094" s="482" t="s">
        <v>197</v>
      </c>
      <c r="BE4094" s="582">
        <f>IF(N4094="základní",J4094,0)</f>
        <v>0</v>
      </c>
      <c r="BF4094" s="582">
        <f>IF(N4094="snížená",J4094,0)</f>
        <v>0</v>
      </c>
      <c r="BG4094" s="582">
        <f>IF(N4094="zákl. přenesená",J4094,0)</f>
        <v>0</v>
      </c>
      <c r="BH4094" s="582">
        <f>IF(N4094="sníž. přenesená",J4094,0)</f>
        <v>0</v>
      </c>
      <c r="BI4094" s="582">
        <f>IF(N4094="nulová",J4094,0)</f>
        <v>0</v>
      </c>
      <c r="BJ4094" s="482" t="s">
        <v>11</v>
      </c>
      <c r="BK4094" s="582">
        <f>ROUND(I4094*H4094,0)</f>
        <v>0</v>
      </c>
      <c r="BL4094" s="482" t="s">
        <v>374</v>
      </c>
      <c r="BM4094" s="482" t="s">
        <v>4999</v>
      </c>
    </row>
    <row r="4095" spans="2:65" s="599" customFormat="1">
      <c r="B4095" s="598"/>
      <c r="D4095" s="594" t="s">
        <v>205</v>
      </c>
      <c r="E4095" s="600" t="s">
        <v>5</v>
      </c>
      <c r="F4095" s="601" t="s">
        <v>5000</v>
      </c>
      <c r="H4095" s="600" t="s">
        <v>5</v>
      </c>
      <c r="L4095" s="598"/>
      <c r="M4095" s="602"/>
      <c r="N4095" s="603"/>
      <c r="O4095" s="603"/>
      <c r="P4095" s="603"/>
      <c r="Q4095" s="603"/>
      <c r="R4095" s="603"/>
      <c r="S4095" s="603"/>
      <c r="T4095" s="604"/>
      <c r="AT4095" s="600" t="s">
        <v>205</v>
      </c>
      <c r="AU4095" s="600" t="s">
        <v>89</v>
      </c>
      <c r="AV4095" s="599" t="s">
        <v>11</v>
      </c>
      <c r="AW4095" s="599" t="s">
        <v>43</v>
      </c>
      <c r="AX4095" s="599" t="s">
        <v>82</v>
      </c>
      <c r="AY4095" s="600" t="s">
        <v>197</v>
      </c>
    </row>
    <row r="4096" spans="2:65" s="599" customFormat="1">
      <c r="B4096" s="598"/>
      <c r="D4096" s="594" t="s">
        <v>205</v>
      </c>
      <c r="E4096" s="600" t="s">
        <v>5</v>
      </c>
      <c r="F4096" s="601" t="s">
        <v>215</v>
      </c>
      <c r="H4096" s="600" t="s">
        <v>5</v>
      </c>
      <c r="L4096" s="598"/>
      <c r="M4096" s="602"/>
      <c r="N4096" s="603"/>
      <c r="O4096" s="603"/>
      <c r="P4096" s="603"/>
      <c r="Q4096" s="603"/>
      <c r="R4096" s="603"/>
      <c r="S4096" s="603"/>
      <c r="T4096" s="604"/>
      <c r="AT4096" s="600" t="s">
        <v>205</v>
      </c>
      <c r="AU4096" s="600" t="s">
        <v>89</v>
      </c>
      <c r="AV4096" s="599" t="s">
        <v>11</v>
      </c>
      <c r="AW4096" s="599" t="s">
        <v>43</v>
      </c>
      <c r="AX4096" s="599" t="s">
        <v>82</v>
      </c>
      <c r="AY4096" s="600" t="s">
        <v>197</v>
      </c>
    </row>
    <row r="4097" spans="2:51" s="606" customFormat="1">
      <c r="B4097" s="605"/>
      <c r="D4097" s="594" t="s">
        <v>205</v>
      </c>
      <c r="E4097" s="607" t="s">
        <v>5</v>
      </c>
      <c r="F4097" s="608" t="s">
        <v>5001</v>
      </c>
      <c r="H4097" s="609">
        <v>41.12</v>
      </c>
      <c r="L4097" s="605"/>
      <c r="M4097" s="610"/>
      <c r="N4097" s="611"/>
      <c r="O4097" s="611"/>
      <c r="P4097" s="611"/>
      <c r="Q4097" s="611"/>
      <c r="R4097" s="611"/>
      <c r="S4097" s="611"/>
      <c r="T4097" s="612"/>
      <c r="AT4097" s="607" t="s">
        <v>205</v>
      </c>
      <c r="AU4097" s="607" t="s">
        <v>89</v>
      </c>
      <c r="AV4097" s="606" t="s">
        <v>89</v>
      </c>
      <c r="AW4097" s="606" t="s">
        <v>43</v>
      </c>
      <c r="AX4097" s="606" t="s">
        <v>82</v>
      </c>
      <c r="AY4097" s="607" t="s">
        <v>197</v>
      </c>
    </row>
    <row r="4098" spans="2:51" s="606" customFormat="1">
      <c r="B4098" s="605"/>
      <c r="D4098" s="594" t="s">
        <v>205</v>
      </c>
      <c r="E4098" s="607" t="s">
        <v>5</v>
      </c>
      <c r="F4098" s="608" t="s">
        <v>5002</v>
      </c>
      <c r="H4098" s="609">
        <v>17.28</v>
      </c>
      <c r="L4098" s="605"/>
      <c r="M4098" s="610"/>
      <c r="N4098" s="611"/>
      <c r="O4098" s="611"/>
      <c r="P4098" s="611"/>
      <c r="Q4098" s="611"/>
      <c r="R4098" s="611"/>
      <c r="S4098" s="611"/>
      <c r="T4098" s="612"/>
      <c r="AT4098" s="607" t="s">
        <v>205</v>
      </c>
      <c r="AU4098" s="607" t="s">
        <v>89</v>
      </c>
      <c r="AV4098" s="606" t="s">
        <v>89</v>
      </c>
      <c r="AW4098" s="606" t="s">
        <v>43</v>
      </c>
      <c r="AX4098" s="606" t="s">
        <v>82</v>
      </c>
      <c r="AY4098" s="607" t="s">
        <v>197</v>
      </c>
    </row>
    <row r="4099" spans="2:51" s="606" customFormat="1">
      <c r="B4099" s="605"/>
      <c r="D4099" s="594" t="s">
        <v>205</v>
      </c>
      <c r="E4099" s="607" t="s">
        <v>5</v>
      </c>
      <c r="F4099" s="608" t="s">
        <v>5003</v>
      </c>
      <c r="H4099" s="609">
        <v>30.608000000000001</v>
      </c>
      <c r="L4099" s="605"/>
      <c r="M4099" s="610"/>
      <c r="N4099" s="611"/>
      <c r="O4099" s="611"/>
      <c r="P4099" s="611"/>
      <c r="Q4099" s="611"/>
      <c r="R4099" s="611"/>
      <c r="S4099" s="611"/>
      <c r="T4099" s="612"/>
      <c r="AT4099" s="607" t="s">
        <v>205</v>
      </c>
      <c r="AU4099" s="607" t="s">
        <v>89</v>
      </c>
      <c r="AV4099" s="606" t="s">
        <v>89</v>
      </c>
      <c r="AW4099" s="606" t="s">
        <v>43</v>
      </c>
      <c r="AX4099" s="606" t="s">
        <v>82</v>
      </c>
      <c r="AY4099" s="607" t="s">
        <v>197</v>
      </c>
    </row>
    <row r="4100" spans="2:51" s="606" customFormat="1">
      <c r="B4100" s="605"/>
      <c r="D4100" s="594" t="s">
        <v>205</v>
      </c>
      <c r="E4100" s="607" t="s">
        <v>5</v>
      </c>
      <c r="F4100" s="608" t="s">
        <v>5004</v>
      </c>
      <c r="H4100" s="609">
        <v>33.28</v>
      </c>
      <c r="L4100" s="605"/>
      <c r="M4100" s="610"/>
      <c r="N4100" s="611"/>
      <c r="O4100" s="611"/>
      <c r="P4100" s="611"/>
      <c r="Q4100" s="611"/>
      <c r="R4100" s="611"/>
      <c r="S4100" s="611"/>
      <c r="T4100" s="612"/>
      <c r="AT4100" s="607" t="s">
        <v>205</v>
      </c>
      <c r="AU4100" s="607" t="s">
        <v>89</v>
      </c>
      <c r="AV4100" s="606" t="s">
        <v>89</v>
      </c>
      <c r="AW4100" s="606" t="s">
        <v>43</v>
      </c>
      <c r="AX4100" s="606" t="s">
        <v>82</v>
      </c>
      <c r="AY4100" s="607" t="s">
        <v>197</v>
      </c>
    </row>
    <row r="4101" spans="2:51" s="606" customFormat="1">
      <c r="B4101" s="605"/>
      <c r="D4101" s="594" t="s">
        <v>205</v>
      </c>
      <c r="E4101" s="607" t="s">
        <v>5</v>
      </c>
      <c r="F4101" s="608" t="s">
        <v>5005</v>
      </c>
      <c r="H4101" s="609">
        <v>39.887999999999998</v>
      </c>
      <c r="L4101" s="605"/>
      <c r="M4101" s="610"/>
      <c r="N4101" s="611"/>
      <c r="O4101" s="611"/>
      <c r="P4101" s="611"/>
      <c r="Q4101" s="611"/>
      <c r="R4101" s="611"/>
      <c r="S4101" s="611"/>
      <c r="T4101" s="612"/>
      <c r="AT4101" s="607" t="s">
        <v>205</v>
      </c>
      <c r="AU4101" s="607" t="s">
        <v>89</v>
      </c>
      <c r="AV4101" s="606" t="s">
        <v>89</v>
      </c>
      <c r="AW4101" s="606" t="s">
        <v>43</v>
      </c>
      <c r="AX4101" s="606" t="s">
        <v>82</v>
      </c>
      <c r="AY4101" s="607" t="s">
        <v>197</v>
      </c>
    </row>
    <row r="4102" spans="2:51" s="606" customFormat="1">
      <c r="B4102" s="605"/>
      <c r="D4102" s="594" t="s">
        <v>205</v>
      </c>
      <c r="E4102" s="607" t="s">
        <v>5</v>
      </c>
      <c r="F4102" s="608" t="s">
        <v>5006</v>
      </c>
      <c r="H4102" s="609">
        <v>18.32</v>
      </c>
      <c r="L4102" s="605"/>
      <c r="M4102" s="610"/>
      <c r="N4102" s="611"/>
      <c r="O4102" s="611"/>
      <c r="P4102" s="611"/>
      <c r="Q4102" s="611"/>
      <c r="R4102" s="611"/>
      <c r="S4102" s="611"/>
      <c r="T4102" s="612"/>
      <c r="AT4102" s="607" t="s">
        <v>205</v>
      </c>
      <c r="AU4102" s="607" t="s">
        <v>89</v>
      </c>
      <c r="AV4102" s="606" t="s">
        <v>89</v>
      </c>
      <c r="AW4102" s="606" t="s">
        <v>43</v>
      </c>
      <c r="AX4102" s="606" t="s">
        <v>82</v>
      </c>
      <c r="AY4102" s="607" t="s">
        <v>197</v>
      </c>
    </row>
    <row r="4103" spans="2:51" s="606" customFormat="1">
      <c r="B4103" s="605"/>
      <c r="D4103" s="594" t="s">
        <v>205</v>
      </c>
      <c r="E4103" s="607" t="s">
        <v>5</v>
      </c>
      <c r="F4103" s="608" t="s">
        <v>5007</v>
      </c>
      <c r="H4103" s="609">
        <v>20.32</v>
      </c>
      <c r="L4103" s="605"/>
      <c r="M4103" s="610"/>
      <c r="N4103" s="611"/>
      <c r="O4103" s="611"/>
      <c r="P4103" s="611"/>
      <c r="Q4103" s="611"/>
      <c r="R4103" s="611"/>
      <c r="S4103" s="611"/>
      <c r="T4103" s="612"/>
      <c r="AT4103" s="607" t="s">
        <v>205</v>
      </c>
      <c r="AU4103" s="607" t="s">
        <v>89</v>
      </c>
      <c r="AV4103" s="606" t="s">
        <v>89</v>
      </c>
      <c r="AW4103" s="606" t="s">
        <v>43</v>
      </c>
      <c r="AX4103" s="606" t="s">
        <v>82</v>
      </c>
      <c r="AY4103" s="607" t="s">
        <v>197</v>
      </c>
    </row>
    <row r="4104" spans="2:51" s="606" customFormat="1">
      <c r="B4104" s="605"/>
      <c r="D4104" s="594" t="s">
        <v>205</v>
      </c>
      <c r="E4104" s="607" t="s">
        <v>5</v>
      </c>
      <c r="F4104" s="608" t="s">
        <v>5008</v>
      </c>
      <c r="H4104" s="609">
        <v>38.463999999999999</v>
      </c>
      <c r="L4104" s="605"/>
      <c r="M4104" s="610"/>
      <c r="N4104" s="611"/>
      <c r="O4104" s="611"/>
      <c r="P4104" s="611"/>
      <c r="Q4104" s="611"/>
      <c r="R4104" s="611"/>
      <c r="S4104" s="611"/>
      <c r="T4104" s="612"/>
      <c r="AT4104" s="607" t="s">
        <v>205</v>
      </c>
      <c r="AU4104" s="607" t="s">
        <v>89</v>
      </c>
      <c r="AV4104" s="606" t="s">
        <v>89</v>
      </c>
      <c r="AW4104" s="606" t="s">
        <v>43</v>
      </c>
      <c r="AX4104" s="606" t="s">
        <v>82</v>
      </c>
      <c r="AY4104" s="607" t="s">
        <v>197</v>
      </c>
    </row>
    <row r="4105" spans="2:51" s="606" customFormat="1">
      <c r="B4105" s="605"/>
      <c r="D4105" s="594" t="s">
        <v>205</v>
      </c>
      <c r="E4105" s="607" t="s">
        <v>5</v>
      </c>
      <c r="F4105" s="608" t="s">
        <v>5009</v>
      </c>
      <c r="H4105" s="609">
        <v>20.128</v>
      </c>
      <c r="L4105" s="605"/>
      <c r="M4105" s="610"/>
      <c r="N4105" s="611"/>
      <c r="O4105" s="611"/>
      <c r="P4105" s="611"/>
      <c r="Q4105" s="611"/>
      <c r="R4105" s="611"/>
      <c r="S4105" s="611"/>
      <c r="T4105" s="612"/>
      <c r="AT4105" s="607" t="s">
        <v>205</v>
      </c>
      <c r="AU4105" s="607" t="s">
        <v>89</v>
      </c>
      <c r="AV4105" s="606" t="s">
        <v>89</v>
      </c>
      <c r="AW4105" s="606" t="s">
        <v>43</v>
      </c>
      <c r="AX4105" s="606" t="s">
        <v>82</v>
      </c>
      <c r="AY4105" s="607" t="s">
        <v>197</v>
      </c>
    </row>
    <row r="4106" spans="2:51" s="606" customFormat="1">
      <c r="B4106" s="605"/>
      <c r="D4106" s="594" t="s">
        <v>205</v>
      </c>
      <c r="E4106" s="607" t="s">
        <v>5</v>
      </c>
      <c r="F4106" s="608" t="s">
        <v>5010</v>
      </c>
      <c r="H4106" s="609">
        <v>31.808</v>
      </c>
      <c r="L4106" s="605"/>
      <c r="M4106" s="610"/>
      <c r="N4106" s="611"/>
      <c r="O4106" s="611"/>
      <c r="P4106" s="611"/>
      <c r="Q4106" s="611"/>
      <c r="R4106" s="611"/>
      <c r="S4106" s="611"/>
      <c r="T4106" s="612"/>
      <c r="AT4106" s="607" t="s">
        <v>205</v>
      </c>
      <c r="AU4106" s="607" t="s">
        <v>89</v>
      </c>
      <c r="AV4106" s="606" t="s">
        <v>89</v>
      </c>
      <c r="AW4106" s="606" t="s">
        <v>43</v>
      </c>
      <c r="AX4106" s="606" t="s">
        <v>82</v>
      </c>
      <c r="AY4106" s="607" t="s">
        <v>197</v>
      </c>
    </row>
    <row r="4107" spans="2:51" s="606" customFormat="1">
      <c r="B4107" s="605"/>
      <c r="D4107" s="594" t="s">
        <v>205</v>
      </c>
      <c r="E4107" s="607" t="s">
        <v>5</v>
      </c>
      <c r="F4107" s="608" t="s">
        <v>5011</v>
      </c>
      <c r="H4107" s="609">
        <v>16.032</v>
      </c>
      <c r="L4107" s="605"/>
      <c r="M4107" s="610"/>
      <c r="N4107" s="611"/>
      <c r="O4107" s="611"/>
      <c r="P4107" s="611"/>
      <c r="Q4107" s="611"/>
      <c r="R4107" s="611"/>
      <c r="S4107" s="611"/>
      <c r="T4107" s="612"/>
      <c r="AT4107" s="607" t="s">
        <v>205</v>
      </c>
      <c r="AU4107" s="607" t="s">
        <v>89</v>
      </c>
      <c r="AV4107" s="606" t="s">
        <v>89</v>
      </c>
      <c r="AW4107" s="606" t="s">
        <v>43</v>
      </c>
      <c r="AX4107" s="606" t="s">
        <v>82</v>
      </c>
      <c r="AY4107" s="607" t="s">
        <v>197</v>
      </c>
    </row>
    <row r="4108" spans="2:51" s="606" customFormat="1">
      <c r="B4108" s="605"/>
      <c r="D4108" s="594" t="s">
        <v>205</v>
      </c>
      <c r="E4108" s="607" t="s">
        <v>5</v>
      </c>
      <c r="F4108" s="608" t="s">
        <v>5012</v>
      </c>
      <c r="H4108" s="609">
        <v>16.399999999999999</v>
      </c>
      <c r="L4108" s="605"/>
      <c r="M4108" s="610"/>
      <c r="N4108" s="611"/>
      <c r="O4108" s="611"/>
      <c r="P4108" s="611"/>
      <c r="Q4108" s="611"/>
      <c r="R4108" s="611"/>
      <c r="S4108" s="611"/>
      <c r="T4108" s="612"/>
      <c r="AT4108" s="607" t="s">
        <v>205</v>
      </c>
      <c r="AU4108" s="607" t="s">
        <v>89</v>
      </c>
      <c r="AV4108" s="606" t="s">
        <v>89</v>
      </c>
      <c r="AW4108" s="606" t="s">
        <v>43</v>
      </c>
      <c r="AX4108" s="606" t="s">
        <v>82</v>
      </c>
      <c r="AY4108" s="607" t="s">
        <v>197</v>
      </c>
    </row>
    <row r="4109" spans="2:51" s="606" customFormat="1">
      <c r="B4109" s="605"/>
      <c r="D4109" s="594" t="s">
        <v>205</v>
      </c>
      <c r="E4109" s="607" t="s">
        <v>5</v>
      </c>
      <c r="F4109" s="608" t="s">
        <v>5013</v>
      </c>
      <c r="H4109" s="609">
        <v>41.36</v>
      </c>
      <c r="L4109" s="605"/>
      <c r="M4109" s="610"/>
      <c r="N4109" s="611"/>
      <c r="O4109" s="611"/>
      <c r="P4109" s="611"/>
      <c r="Q4109" s="611"/>
      <c r="R4109" s="611"/>
      <c r="S4109" s="611"/>
      <c r="T4109" s="612"/>
      <c r="AT4109" s="607" t="s">
        <v>205</v>
      </c>
      <c r="AU4109" s="607" t="s">
        <v>89</v>
      </c>
      <c r="AV4109" s="606" t="s">
        <v>89</v>
      </c>
      <c r="AW4109" s="606" t="s">
        <v>43</v>
      </c>
      <c r="AX4109" s="606" t="s">
        <v>82</v>
      </c>
      <c r="AY4109" s="607" t="s">
        <v>197</v>
      </c>
    </row>
    <row r="4110" spans="2:51" s="606" customFormat="1">
      <c r="B4110" s="605"/>
      <c r="D4110" s="594" t="s">
        <v>205</v>
      </c>
      <c r="E4110" s="607" t="s">
        <v>5</v>
      </c>
      <c r="F4110" s="608" t="s">
        <v>5014</v>
      </c>
      <c r="H4110" s="609">
        <v>19.079999999999998</v>
      </c>
      <c r="L4110" s="605"/>
      <c r="M4110" s="610"/>
      <c r="N4110" s="611"/>
      <c r="O4110" s="611"/>
      <c r="P4110" s="611"/>
      <c r="Q4110" s="611"/>
      <c r="R4110" s="611"/>
      <c r="S4110" s="611"/>
      <c r="T4110" s="612"/>
      <c r="AT4110" s="607" t="s">
        <v>205</v>
      </c>
      <c r="AU4110" s="607" t="s">
        <v>89</v>
      </c>
      <c r="AV4110" s="606" t="s">
        <v>89</v>
      </c>
      <c r="AW4110" s="606" t="s">
        <v>43</v>
      </c>
      <c r="AX4110" s="606" t="s">
        <v>82</v>
      </c>
      <c r="AY4110" s="607" t="s">
        <v>197</v>
      </c>
    </row>
    <row r="4111" spans="2:51" s="606" customFormat="1">
      <c r="B4111" s="605"/>
      <c r="D4111" s="594" t="s">
        <v>205</v>
      </c>
      <c r="E4111" s="607" t="s">
        <v>5</v>
      </c>
      <c r="F4111" s="608" t="s">
        <v>5015</v>
      </c>
      <c r="H4111" s="609">
        <v>8.48</v>
      </c>
      <c r="L4111" s="605"/>
      <c r="M4111" s="610"/>
      <c r="N4111" s="611"/>
      <c r="O4111" s="611"/>
      <c r="P4111" s="611"/>
      <c r="Q4111" s="611"/>
      <c r="R4111" s="611"/>
      <c r="S4111" s="611"/>
      <c r="T4111" s="612"/>
      <c r="AT4111" s="607" t="s">
        <v>205</v>
      </c>
      <c r="AU4111" s="607" t="s">
        <v>89</v>
      </c>
      <c r="AV4111" s="606" t="s">
        <v>89</v>
      </c>
      <c r="AW4111" s="606" t="s">
        <v>43</v>
      </c>
      <c r="AX4111" s="606" t="s">
        <v>82</v>
      </c>
      <c r="AY4111" s="607" t="s">
        <v>197</v>
      </c>
    </row>
    <row r="4112" spans="2:51" s="606" customFormat="1">
      <c r="B4112" s="605"/>
      <c r="D4112" s="594" t="s">
        <v>205</v>
      </c>
      <c r="E4112" s="607" t="s">
        <v>5</v>
      </c>
      <c r="F4112" s="608" t="s">
        <v>5016</v>
      </c>
      <c r="H4112" s="609">
        <v>32.08</v>
      </c>
      <c r="L4112" s="605"/>
      <c r="M4112" s="610"/>
      <c r="N4112" s="611"/>
      <c r="O4112" s="611"/>
      <c r="P4112" s="611"/>
      <c r="Q4112" s="611"/>
      <c r="R4112" s="611"/>
      <c r="S4112" s="611"/>
      <c r="T4112" s="612"/>
      <c r="AT4112" s="607" t="s">
        <v>205</v>
      </c>
      <c r="AU4112" s="607" t="s">
        <v>89</v>
      </c>
      <c r="AV4112" s="606" t="s">
        <v>89</v>
      </c>
      <c r="AW4112" s="606" t="s">
        <v>43</v>
      </c>
      <c r="AX4112" s="606" t="s">
        <v>82</v>
      </c>
      <c r="AY4112" s="607" t="s">
        <v>197</v>
      </c>
    </row>
    <row r="4113" spans="2:51" s="606" customFormat="1">
      <c r="B4113" s="605"/>
      <c r="D4113" s="594" t="s">
        <v>205</v>
      </c>
      <c r="E4113" s="607" t="s">
        <v>5</v>
      </c>
      <c r="F4113" s="608" t="s">
        <v>5017</v>
      </c>
      <c r="H4113" s="609">
        <v>22.643999999999998</v>
      </c>
      <c r="L4113" s="605"/>
      <c r="M4113" s="610"/>
      <c r="N4113" s="611"/>
      <c r="O4113" s="611"/>
      <c r="P4113" s="611"/>
      <c r="Q4113" s="611"/>
      <c r="R4113" s="611"/>
      <c r="S4113" s="611"/>
      <c r="T4113" s="612"/>
      <c r="AT4113" s="607" t="s">
        <v>205</v>
      </c>
      <c r="AU4113" s="607" t="s">
        <v>89</v>
      </c>
      <c r="AV4113" s="606" t="s">
        <v>89</v>
      </c>
      <c r="AW4113" s="606" t="s">
        <v>43</v>
      </c>
      <c r="AX4113" s="606" t="s">
        <v>82</v>
      </c>
      <c r="AY4113" s="607" t="s">
        <v>197</v>
      </c>
    </row>
    <row r="4114" spans="2:51" s="606" customFormat="1">
      <c r="B4114" s="605"/>
      <c r="D4114" s="594" t="s">
        <v>205</v>
      </c>
      <c r="E4114" s="607" t="s">
        <v>5</v>
      </c>
      <c r="F4114" s="608" t="s">
        <v>5018</v>
      </c>
      <c r="H4114" s="609">
        <v>21.204000000000001</v>
      </c>
      <c r="L4114" s="605"/>
      <c r="M4114" s="610"/>
      <c r="N4114" s="611"/>
      <c r="O4114" s="611"/>
      <c r="P4114" s="611"/>
      <c r="Q4114" s="611"/>
      <c r="R4114" s="611"/>
      <c r="S4114" s="611"/>
      <c r="T4114" s="612"/>
      <c r="AT4114" s="607" t="s">
        <v>205</v>
      </c>
      <c r="AU4114" s="607" t="s">
        <v>89</v>
      </c>
      <c r="AV4114" s="606" t="s">
        <v>89</v>
      </c>
      <c r="AW4114" s="606" t="s">
        <v>43</v>
      </c>
      <c r="AX4114" s="606" t="s">
        <v>82</v>
      </c>
      <c r="AY4114" s="607" t="s">
        <v>197</v>
      </c>
    </row>
    <row r="4115" spans="2:51" s="606" customFormat="1">
      <c r="B4115" s="605"/>
      <c r="D4115" s="594" t="s">
        <v>205</v>
      </c>
      <c r="E4115" s="607" t="s">
        <v>5</v>
      </c>
      <c r="F4115" s="608" t="s">
        <v>5019</v>
      </c>
      <c r="H4115" s="609">
        <v>21.088000000000001</v>
      </c>
      <c r="L4115" s="605"/>
      <c r="M4115" s="610"/>
      <c r="N4115" s="611"/>
      <c r="O4115" s="611"/>
      <c r="P4115" s="611"/>
      <c r="Q4115" s="611"/>
      <c r="R4115" s="611"/>
      <c r="S4115" s="611"/>
      <c r="T4115" s="612"/>
      <c r="AT4115" s="607" t="s">
        <v>205</v>
      </c>
      <c r="AU4115" s="607" t="s">
        <v>89</v>
      </c>
      <c r="AV4115" s="606" t="s">
        <v>89</v>
      </c>
      <c r="AW4115" s="606" t="s">
        <v>43</v>
      </c>
      <c r="AX4115" s="606" t="s">
        <v>82</v>
      </c>
      <c r="AY4115" s="607" t="s">
        <v>197</v>
      </c>
    </row>
    <row r="4116" spans="2:51" s="606" customFormat="1">
      <c r="B4116" s="605"/>
      <c r="D4116" s="594" t="s">
        <v>205</v>
      </c>
      <c r="E4116" s="607" t="s">
        <v>5</v>
      </c>
      <c r="F4116" s="608" t="s">
        <v>5020</v>
      </c>
      <c r="H4116" s="609">
        <v>23.2</v>
      </c>
      <c r="L4116" s="605"/>
      <c r="M4116" s="610"/>
      <c r="N4116" s="611"/>
      <c r="O4116" s="611"/>
      <c r="P4116" s="611"/>
      <c r="Q4116" s="611"/>
      <c r="R4116" s="611"/>
      <c r="S4116" s="611"/>
      <c r="T4116" s="612"/>
      <c r="AT4116" s="607" t="s">
        <v>205</v>
      </c>
      <c r="AU4116" s="607" t="s">
        <v>89</v>
      </c>
      <c r="AV4116" s="606" t="s">
        <v>89</v>
      </c>
      <c r="AW4116" s="606" t="s">
        <v>43</v>
      </c>
      <c r="AX4116" s="606" t="s">
        <v>82</v>
      </c>
      <c r="AY4116" s="607" t="s">
        <v>197</v>
      </c>
    </row>
    <row r="4117" spans="2:51" s="606" customFormat="1">
      <c r="B4117" s="605"/>
      <c r="D4117" s="594" t="s">
        <v>205</v>
      </c>
      <c r="E4117" s="607" t="s">
        <v>5</v>
      </c>
      <c r="F4117" s="608" t="s">
        <v>5021</v>
      </c>
      <c r="H4117" s="609">
        <v>17.600000000000001</v>
      </c>
      <c r="L4117" s="605"/>
      <c r="M4117" s="610"/>
      <c r="N4117" s="611"/>
      <c r="O4117" s="611"/>
      <c r="P4117" s="611"/>
      <c r="Q4117" s="611"/>
      <c r="R4117" s="611"/>
      <c r="S4117" s="611"/>
      <c r="T4117" s="612"/>
      <c r="AT4117" s="607" t="s">
        <v>205</v>
      </c>
      <c r="AU4117" s="607" t="s">
        <v>89</v>
      </c>
      <c r="AV4117" s="606" t="s">
        <v>89</v>
      </c>
      <c r="AW4117" s="606" t="s">
        <v>43</v>
      </c>
      <c r="AX4117" s="606" t="s">
        <v>82</v>
      </c>
      <c r="AY4117" s="607" t="s">
        <v>197</v>
      </c>
    </row>
    <row r="4118" spans="2:51" s="606" customFormat="1">
      <c r="B4118" s="605"/>
      <c r="D4118" s="594" t="s">
        <v>205</v>
      </c>
      <c r="E4118" s="607" t="s">
        <v>5</v>
      </c>
      <c r="F4118" s="608" t="s">
        <v>5022</v>
      </c>
      <c r="H4118" s="609">
        <v>20.64</v>
      </c>
      <c r="L4118" s="605"/>
      <c r="M4118" s="610"/>
      <c r="N4118" s="611"/>
      <c r="O4118" s="611"/>
      <c r="P4118" s="611"/>
      <c r="Q4118" s="611"/>
      <c r="R4118" s="611"/>
      <c r="S4118" s="611"/>
      <c r="T4118" s="612"/>
      <c r="AT4118" s="607" t="s">
        <v>205</v>
      </c>
      <c r="AU4118" s="607" t="s">
        <v>89</v>
      </c>
      <c r="AV4118" s="606" t="s">
        <v>89</v>
      </c>
      <c r="AW4118" s="606" t="s">
        <v>43</v>
      </c>
      <c r="AX4118" s="606" t="s">
        <v>82</v>
      </c>
      <c r="AY4118" s="607" t="s">
        <v>197</v>
      </c>
    </row>
    <row r="4119" spans="2:51" s="606" customFormat="1">
      <c r="B4119" s="605"/>
      <c r="D4119" s="594" t="s">
        <v>205</v>
      </c>
      <c r="E4119" s="607" t="s">
        <v>5</v>
      </c>
      <c r="F4119" s="608" t="s">
        <v>5023</v>
      </c>
      <c r="H4119" s="609">
        <v>30.978000000000002</v>
      </c>
      <c r="L4119" s="605"/>
      <c r="M4119" s="610"/>
      <c r="N4119" s="611"/>
      <c r="O4119" s="611"/>
      <c r="P4119" s="611"/>
      <c r="Q4119" s="611"/>
      <c r="R4119" s="611"/>
      <c r="S4119" s="611"/>
      <c r="T4119" s="612"/>
      <c r="AT4119" s="607" t="s">
        <v>205</v>
      </c>
      <c r="AU4119" s="607" t="s">
        <v>89</v>
      </c>
      <c r="AV4119" s="606" t="s">
        <v>89</v>
      </c>
      <c r="AW4119" s="606" t="s">
        <v>43</v>
      </c>
      <c r="AX4119" s="606" t="s">
        <v>82</v>
      </c>
      <c r="AY4119" s="607" t="s">
        <v>197</v>
      </c>
    </row>
    <row r="4120" spans="2:51" s="606" customFormat="1">
      <c r="B4120" s="605"/>
      <c r="D4120" s="594" t="s">
        <v>205</v>
      </c>
      <c r="E4120" s="607" t="s">
        <v>5</v>
      </c>
      <c r="F4120" s="608" t="s">
        <v>5024</v>
      </c>
      <c r="H4120" s="609">
        <v>23.68</v>
      </c>
      <c r="L4120" s="605"/>
      <c r="M4120" s="610"/>
      <c r="N4120" s="611"/>
      <c r="O4120" s="611"/>
      <c r="P4120" s="611"/>
      <c r="Q4120" s="611"/>
      <c r="R4120" s="611"/>
      <c r="S4120" s="611"/>
      <c r="T4120" s="612"/>
      <c r="AT4120" s="607" t="s">
        <v>205</v>
      </c>
      <c r="AU4120" s="607" t="s">
        <v>89</v>
      </c>
      <c r="AV4120" s="606" t="s">
        <v>89</v>
      </c>
      <c r="AW4120" s="606" t="s">
        <v>43</v>
      </c>
      <c r="AX4120" s="606" t="s">
        <v>82</v>
      </c>
      <c r="AY4120" s="607" t="s">
        <v>197</v>
      </c>
    </row>
    <row r="4121" spans="2:51" s="622" customFormat="1">
      <c r="B4121" s="621"/>
      <c r="D4121" s="594" t="s">
        <v>205</v>
      </c>
      <c r="E4121" s="623" t="s">
        <v>5</v>
      </c>
      <c r="F4121" s="624" t="s">
        <v>222</v>
      </c>
      <c r="H4121" s="625">
        <v>605.68200000000002</v>
      </c>
      <c r="L4121" s="621"/>
      <c r="M4121" s="626"/>
      <c r="N4121" s="627"/>
      <c r="O4121" s="627"/>
      <c r="P4121" s="627"/>
      <c r="Q4121" s="627"/>
      <c r="R4121" s="627"/>
      <c r="S4121" s="627"/>
      <c r="T4121" s="628"/>
      <c r="AT4121" s="623" t="s">
        <v>205</v>
      </c>
      <c r="AU4121" s="623" t="s">
        <v>89</v>
      </c>
      <c r="AV4121" s="622" t="s">
        <v>114</v>
      </c>
      <c r="AW4121" s="622" t="s">
        <v>43</v>
      </c>
      <c r="AX4121" s="622" t="s">
        <v>82</v>
      </c>
      <c r="AY4121" s="623" t="s">
        <v>197</v>
      </c>
    </row>
    <row r="4122" spans="2:51" s="599" customFormat="1">
      <c r="B4122" s="598"/>
      <c r="D4122" s="594" t="s">
        <v>205</v>
      </c>
      <c r="E4122" s="600" t="s">
        <v>5</v>
      </c>
      <c r="F4122" s="601" t="s">
        <v>223</v>
      </c>
      <c r="H4122" s="600" t="s">
        <v>5</v>
      </c>
      <c r="L4122" s="598"/>
      <c r="M4122" s="602"/>
      <c r="N4122" s="603"/>
      <c r="O4122" s="603"/>
      <c r="P4122" s="603"/>
      <c r="Q4122" s="603"/>
      <c r="R4122" s="603"/>
      <c r="S4122" s="603"/>
      <c r="T4122" s="604"/>
      <c r="AT4122" s="600" t="s">
        <v>205</v>
      </c>
      <c r="AU4122" s="600" t="s">
        <v>89</v>
      </c>
      <c r="AV4122" s="599" t="s">
        <v>11</v>
      </c>
      <c r="AW4122" s="599" t="s">
        <v>43</v>
      </c>
      <c r="AX4122" s="599" t="s">
        <v>82</v>
      </c>
      <c r="AY4122" s="600" t="s">
        <v>197</v>
      </c>
    </row>
    <row r="4123" spans="2:51" s="606" customFormat="1">
      <c r="B4123" s="605"/>
      <c r="D4123" s="594" t="s">
        <v>205</v>
      </c>
      <c r="E4123" s="607" t="s">
        <v>5</v>
      </c>
      <c r="F4123" s="608" t="s">
        <v>5025</v>
      </c>
      <c r="H4123" s="609">
        <v>15.28</v>
      </c>
      <c r="L4123" s="605"/>
      <c r="M4123" s="610"/>
      <c r="N4123" s="611"/>
      <c r="O4123" s="611"/>
      <c r="P4123" s="611"/>
      <c r="Q4123" s="611"/>
      <c r="R4123" s="611"/>
      <c r="S4123" s="611"/>
      <c r="T4123" s="612"/>
      <c r="AT4123" s="607" t="s">
        <v>205</v>
      </c>
      <c r="AU4123" s="607" t="s">
        <v>89</v>
      </c>
      <c r="AV4123" s="606" t="s">
        <v>89</v>
      </c>
      <c r="AW4123" s="606" t="s">
        <v>43</v>
      </c>
      <c r="AX4123" s="606" t="s">
        <v>82</v>
      </c>
      <c r="AY4123" s="607" t="s">
        <v>197</v>
      </c>
    </row>
    <row r="4124" spans="2:51" s="606" customFormat="1">
      <c r="B4124" s="605"/>
      <c r="D4124" s="594" t="s">
        <v>205</v>
      </c>
      <c r="E4124" s="607" t="s">
        <v>5</v>
      </c>
      <c r="F4124" s="608" t="s">
        <v>5026</v>
      </c>
      <c r="H4124" s="609">
        <v>25.295999999999999</v>
      </c>
      <c r="L4124" s="605"/>
      <c r="M4124" s="610"/>
      <c r="N4124" s="611"/>
      <c r="O4124" s="611"/>
      <c r="P4124" s="611"/>
      <c r="Q4124" s="611"/>
      <c r="R4124" s="611"/>
      <c r="S4124" s="611"/>
      <c r="T4124" s="612"/>
      <c r="AT4124" s="607" t="s">
        <v>205</v>
      </c>
      <c r="AU4124" s="607" t="s">
        <v>89</v>
      </c>
      <c r="AV4124" s="606" t="s">
        <v>89</v>
      </c>
      <c r="AW4124" s="606" t="s">
        <v>43</v>
      </c>
      <c r="AX4124" s="606" t="s">
        <v>82</v>
      </c>
      <c r="AY4124" s="607" t="s">
        <v>197</v>
      </c>
    </row>
    <row r="4125" spans="2:51" s="606" customFormat="1" ht="27">
      <c r="B4125" s="605"/>
      <c r="D4125" s="594" t="s">
        <v>205</v>
      </c>
      <c r="E4125" s="607" t="s">
        <v>5</v>
      </c>
      <c r="F4125" s="608" t="s">
        <v>5027</v>
      </c>
      <c r="H4125" s="609">
        <v>79.784000000000006</v>
      </c>
      <c r="L4125" s="605"/>
      <c r="M4125" s="610"/>
      <c r="N4125" s="611"/>
      <c r="O4125" s="611"/>
      <c r="P4125" s="611"/>
      <c r="Q4125" s="611"/>
      <c r="R4125" s="611"/>
      <c r="S4125" s="611"/>
      <c r="T4125" s="612"/>
      <c r="AT4125" s="607" t="s">
        <v>205</v>
      </c>
      <c r="AU4125" s="607" t="s">
        <v>89</v>
      </c>
      <c r="AV4125" s="606" t="s">
        <v>89</v>
      </c>
      <c r="AW4125" s="606" t="s">
        <v>43</v>
      </c>
      <c r="AX4125" s="606" t="s">
        <v>82</v>
      </c>
      <c r="AY4125" s="607" t="s">
        <v>197</v>
      </c>
    </row>
    <row r="4126" spans="2:51" s="606" customFormat="1">
      <c r="B4126" s="605"/>
      <c r="D4126" s="594" t="s">
        <v>205</v>
      </c>
      <c r="E4126" s="607" t="s">
        <v>5</v>
      </c>
      <c r="F4126" s="608" t="s">
        <v>5028</v>
      </c>
      <c r="H4126" s="609">
        <v>34.96</v>
      </c>
      <c r="L4126" s="605"/>
      <c r="M4126" s="610"/>
      <c r="N4126" s="611"/>
      <c r="O4126" s="611"/>
      <c r="P4126" s="611"/>
      <c r="Q4126" s="611"/>
      <c r="R4126" s="611"/>
      <c r="S4126" s="611"/>
      <c r="T4126" s="612"/>
      <c r="AT4126" s="607" t="s">
        <v>205</v>
      </c>
      <c r="AU4126" s="607" t="s">
        <v>89</v>
      </c>
      <c r="AV4126" s="606" t="s">
        <v>89</v>
      </c>
      <c r="AW4126" s="606" t="s">
        <v>43</v>
      </c>
      <c r="AX4126" s="606" t="s">
        <v>82</v>
      </c>
      <c r="AY4126" s="607" t="s">
        <v>197</v>
      </c>
    </row>
    <row r="4127" spans="2:51" s="606" customFormat="1">
      <c r="B4127" s="605"/>
      <c r="D4127" s="594" t="s">
        <v>205</v>
      </c>
      <c r="E4127" s="607" t="s">
        <v>5</v>
      </c>
      <c r="F4127" s="608" t="s">
        <v>5029</v>
      </c>
      <c r="H4127" s="609">
        <v>91.296000000000006</v>
      </c>
      <c r="L4127" s="605"/>
      <c r="M4127" s="610"/>
      <c r="N4127" s="611"/>
      <c r="O4127" s="611"/>
      <c r="P4127" s="611"/>
      <c r="Q4127" s="611"/>
      <c r="R4127" s="611"/>
      <c r="S4127" s="611"/>
      <c r="T4127" s="612"/>
      <c r="AT4127" s="607" t="s">
        <v>205</v>
      </c>
      <c r="AU4127" s="607" t="s">
        <v>89</v>
      </c>
      <c r="AV4127" s="606" t="s">
        <v>89</v>
      </c>
      <c r="AW4127" s="606" t="s">
        <v>43</v>
      </c>
      <c r="AX4127" s="606" t="s">
        <v>82</v>
      </c>
      <c r="AY4127" s="607" t="s">
        <v>197</v>
      </c>
    </row>
    <row r="4128" spans="2:51" s="606" customFormat="1">
      <c r="B4128" s="605"/>
      <c r="D4128" s="594" t="s">
        <v>205</v>
      </c>
      <c r="E4128" s="607" t="s">
        <v>5</v>
      </c>
      <c r="F4128" s="608" t="s">
        <v>5030</v>
      </c>
      <c r="H4128" s="609">
        <v>30.623999999999999</v>
      </c>
      <c r="L4128" s="605"/>
      <c r="M4128" s="610"/>
      <c r="N4128" s="611"/>
      <c r="O4128" s="611"/>
      <c r="P4128" s="611"/>
      <c r="Q4128" s="611"/>
      <c r="R4128" s="611"/>
      <c r="S4128" s="611"/>
      <c r="T4128" s="612"/>
      <c r="AT4128" s="607" t="s">
        <v>205</v>
      </c>
      <c r="AU4128" s="607" t="s">
        <v>89</v>
      </c>
      <c r="AV4128" s="606" t="s">
        <v>89</v>
      </c>
      <c r="AW4128" s="606" t="s">
        <v>43</v>
      </c>
      <c r="AX4128" s="606" t="s">
        <v>82</v>
      </c>
      <c r="AY4128" s="607" t="s">
        <v>197</v>
      </c>
    </row>
    <row r="4129" spans="2:51" s="606" customFormat="1">
      <c r="B4129" s="605"/>
      <c r="D4129" s="594" t="s">
        <v>205</v>
      </c>
      <c r="E4129" s="607" t="s">
        <v>5</v>
      </c>
      <c r="F4129" s="608" t="s">
        <v>5031</v>
      </c>
      <c r="H4129" s="609">
        <v>19.984000000000002</v>
      </c>
      <c r="L4129" s="605"/>
      <c r="M4129" s="610"/>
      <c r="N4129" s="611"/>
      <c r="O4129" s="611"/>
      <c r="P4129" s="611"/>
      <c r="Q4129" s="611"/>
      <c r="R4129" s="611"/>
      <c r="S4129" s="611"/>
      <c r="T4129" s="612"/>
      <c r="AT4129" s="607" t="s">
        <v>205</v>
      </c>
      <c r="AU4129" s="607" t="s">
        <v>89</v>
      </c>
      <c r="AV4129" s="606" t="s">
        <v>89</v>
      </c>
      <c r="AW4129" s="606" t="s">
        <v>43</v>
      </c>
      <c r="AX4129" s="606" t="s">
        <v>82</v>
      </c>
      <c r="AY4129" s="607" t="s">
        <v>197</v>
      </c>
    </row>
    <row r="4130" spans="2:51" s="606" customFormat="1">
      <c r="B4130" s="605"/>
      <c r="D4130" s="594" t="s">
        <v>205</v>
      </c>
      <c r="E4130" s="607" t="s">
        <v>5</v>
      </c>
      <c r="F4130" s="608" t="s">
        <v>5032</v>
      </c>
      <c r="H4130" s="609">
        <v>23.744</v>
      </c>
      <c r="L4130" s="605"/>
      <c r="M4130" s="610"/>
      <c r="N4130" s="611"/>
      <c r="O4130" s="611"/>
      <c r="P4130" s="611"/>
      <c r="Q4130" s="611"/>
      <c r="R4130" s="611"/>
      <c r="S4130" s="611"/>
      <c r="T4130" s="612"/>
      <c r="AT4130" s="607" t="s">
        <v>205</v>
      </c>
      <c r="AU4130" s="607" t="s">
        <v>89</v>
      </c>
      <c r="AV4130" s="606" t="s">
        <v>89</v>
      </c>
      <c r="AW4130" s="606" t="s">
        <v>43</v>
      </c>
      <c r="AX4130" s="606" t="s">
        <v>82</v>
      </c>
      <c r="AY4130" s="607" t="s">
        <v>197</v>
      </c>
    </row>
    <row r="4131" spans="2:51" s="606" customFormat="1">
      <c r="B4131" s="605"/>
      <c r="D4131" s="594" t="s">
        <v>205</v>
      </c>
      <c r="E4131" s="607" t="s">
        <v>5</v>
      </c>
      <c r="F4131" s="608" t="s">
        <v>5033</v>
      </c>
      <c r="H4131" s="609">
        <v>24.41</v>
      </c>
      <c r="L4131" s="605"/>
      <c r="M4131" s="610"/>
      <c r="N4131" s="611"/>
      <c r="O4131" s="611"/>
      <c r="P4131" s="611"/>
      <c r="Q4131" s="611"/>
      <c r="R4131" s="611"/>
      <c r="S4131" s="611"/>
      <c r="T4131" s="612"/>
      <c r="AT4131" s="607" t="s">
        <v>205</v>
      </c>
      <c r="AU4131" s="607" t="s">
        <v>89</v>
      </c>
      <c r="AV4131" s="606" t="s">
        <v>89</v>
      </c>
      <c r="AW4131" s="606" t="s">
        <v>43</v>
      </c>
      <c r="AX4131" s="606" t="s">
        <v>82</v>
      </c>
      <c r="AY4131" s="607" t="s">
        <v>197</v>
      </c>
    </row>
    <row r="4132" spans="2:51" s="606" customFormat="1">
      <c r="B4132" s="605"/>
      <c r="D4132" s="594" t="s">
        <v>205</v>
      </c>
      <c r="E4132" s="607" t="s">
        <v>5</v>
      </c>
      <c r="F4132" s="608" t="s">
        <v>5034</v>
      </c>
      <c r="H4132" s="609">
        <v>24.346</v>
      </c>
      <c r="L4132" s="605"/>
      <c r="M4132" s="610"/>
      <c r="N4132" s="611"/>
      <c r="O4132" s="611"/>
      <c r="P4132" s="611"/>
      <c r="Q4132" s="611"/>
      <c r="R4132" s="611"/>
      <c r="S4132" s="611"/>
      <c r="T4132" s="612"/>
      <c r="AT4132" s="607" t="s">
        <v>205</v>
      </c>
      <c r="AU4132" s="607" t="s">
        <v>89</v>
      </c>
      <c r="AV4132" s="606" t="s">
        <v>89</v>
      </c>
      <c r="AW4132" s="606" t="s">
        <v>43</v>
      </c>
      <c r="AX4132" s="606" t="s">
        <v>82</v>
      </c>
      <c r="AY4132" s="607" t="s">
        <v>197</v>
      </c>
    </row>
    <row r="4133" spans="2:51" s="606" customFormat="1">
      <c r="B4133" s="605"/>
      <c r="D4133" s="594" t="s">
        <v>205</v>
      </c>
      <c r="E4133" s="607" t="s">
        <v>5</v>
      </c>
      <c r="F4133" s="608" t="s">
        <v>5035</v>
      </c>
      <c r="H4133" s="609">
        <v>38.223999999999997</v>
      </c>
      <c r="L4133" s="605"/>
      <c r="M4133" s="610"/>
      <c r="N4133" s="611"/>
      <c r="O4133" s="611"/>
      <c r="P4133" s="611"/>
      <c r="Q4133" s="611"/>
      <c r="R4133" s="611"/>
      <c r="S4133" s="611"/>
      <c r="T4133" s="612"/>
      <c r="AT4133" s="607" t="s">
        <v>205</v>
      </c>
      <c r="AU4133" s="607" t="s">
        <v>89</v>
      </c>
      <c r="AV4133" s="606" t="s">
        <v>89</v>
      </c>
      <c r="AW4133" s="606" t="s">
        <v>43</v>
      </c>
      <c r="AX4133" s="606" t="s">
        <v>82</v>
      </c>
      <c r="AY4133" s="607" t="s">
        <v>197</v>
      </c>
    </row>
    <row r="4134" spans="2:51" s="606" customFormat="1">
      <c r="B4134" s="605"/>
      <c r="D4134" s="594" t="s">
        <v>205</v>
      </c>
      <c r="E4134" s="607" t="s">
        <v>5</v>
      </c>
      <c r="F4134" s="608" t="s">
        <v>5036</v>
      </c>
      <c r="H4134" s="609">
        <v>24.346</v>
      </c>
      <c r="L4134" s="605"/>
      <c r="M4134" s="610"/>
      <c r="N4134" s="611"/>
      <c r="O4134" s="611"/>
      <c r="P4134" s="611"/>
      <c r="Q4134" s="611"/>
      <c r="R4134" s="611"/>
      <c r="S4134" s="611"/>
      <c r="T4134" s="612"/>
      <c r="AT4134" s="607" t="s">
        <v>205</v>
      </c>
      <c r="AU4134" s="607" t="s">
        <v>89</v>
      </c>
      <c r="AV4134" s="606" t="s">
        <v>89</v>
      </c>
      <c r="AW4134" s="606" t="s">
        <v>43</v>
      </c>
      <c r="AX4134" s="606" t="s">
        <v>82</v>
      </c>
      <c r="AY4134" s="607" t="s">
        <v>197</v>
      </c>
    </row>
    <row r="4135" spans="2:51" s="606" customFormat="1">
      <c r="B4135" s="605"/>
      <c r="D4135" s="594" t="s">
        <v>205</v>
      </c>
      <c r="E4135" s="607" t="s">
        <v>5</v>
      </c>
      <c r="F4135" s="608" t="s">
        <v>5037</v>
      </c>
      <c r="H4135" s="609">
        <v>24.41</v>
      </c>
      <c r="L4135" s="605"/>
      <c r="M4135" s="610"/>
      <c r="N4135" s="611"/>
      <c r="O4135" s="611"/>
      <c r="P4135" s="611"/>
      <c r="Q4135" s="611"/>
      <c r="R4135" s="611"/>
      <c r="S4135" s="611"/>
      <c r="T4135" s="612"/>
      <c r="AT4135" s="607" t="s">
        <v>205</v>
      </c>
      <c r="AU4135" s="607" t="s">
        <v>89</v>
      </c>
      <c r="AV4135" s="606" t="s">
        <v>89</v>
      </c>
      <c r="AW4135" s="606" t="s">
        <v>43</v>
      </c>
      <c r="AX4135" s="606" t="s">
        <v>82</v>
      </c>
      <c r="AY4135" s="607" t="s">
        <v>197</v>
      </c>
    </row>
    <row r="4136" spans="2:51" s="622" customFormat="1">
      <c r="B4136" s="621"/>
      <c r="D4136" s="594" t="s">
        <v>205</v>
      </c>
      <c r="E4136" s="623" t="s">
        <v>5</v>
      </c>
      <c r="F4136" s="624" t="s">
        <v>237</v>
      </c>
      <c r="H4136" s="625">
        <v>456.70400000000001</v>
      </c>
      <c r="L4136" s="621"/>
      <c r="M4136" s="626"/>
      <c r="N4136" s="627"/>
      <c r="O4136" s="627"/>
      <c r="P4136" s="627"/>
      <c r="Q4136" s="627"/>
      <c r="R4136" s="627"/>
      <c r="S4136" s="627"/>
      <c r="T4136" s="628"/>
      <c r="AT4136" s="623" t="s">
        <v>205</v>
      </c>
      <c r="AU4136" s="623" t="s">
        <v>89</v>
      </c>
      <c r="AV4136" s="622" t="s">
        <v>114</v>
      </c>
      <c r="AW4136" s="622" t="s">
        <v>43</v>
      </c>
      <c r="AX4136" s="622" t="s">
        <v>82</v>
      </c>
      <c r="AY4136" s="623" t="s">
        <v>197</v>
      </c>
    </row>
    <row r="4137" spans="2:51" s="599" customFormat="1">
      <c r="B4137" s="598"/>
      <c r="D4137" s="594" t="s">
        <v>205</v>
      </c>
      <c r="E4137" s="600" t="s">
        <v>5</v>
      </c>
      <c r="F4137" s="601" t="s">
        <v>238</v>
      </c>
      <c r="H4137" s="600" t="s">
        <v>5</v>
      </c>
      <c r="L4137" s="598"/>
      <c r="M4137" s="602"/>
      <c r="N4137" s="603"/>
      <c r="O4137" s="603"/>
      <c r="P4137" s="603"/>
      <c r="Q4137" s="603"/>
      <c r="R4137" s="603"/>
      <c r="S4137" s="603"/>
      <c r="T4137" s="604"/>
      <c r="AT4137" s="600" t="s">
        <v>205</v>
      </c>
      <c r="AU4137" s="600" t="s">
        <v>89</v>
      </c>
      <c r="AV4137" s="599" t="s">
        <v>11</v>
      </c>
      <c r="AW4137" s="599" t="s">
        <v>43</v>
      </c>
      <c r="AX4137" s="599" t="s">
        <v>82</v>
      </c>
      <c r="AY4137" s="600" t="s">
        <v>197</v>
      </c>
    </row>
    <row r="4138" spans="2:51" s="606" customFormat="1">
      <c r="B4138" s="605"/>
      <c r="D4138" s="594" t="s">
        <v>205</v>
      </c>
      <c r="E4138" s="607" t="s">
        <v>5</v>
      </c>
      <c r="F4138" s="608" t="s">
        <v>5038</v>
      </c>
      <c r="H4138" s="609">
        <v>15.28</v>
      </c>
      <c r="L4138" s="605"/>
      <c r="M4138" s="610"/>
      <c r="N4138" s="611"/>
      <c r="O4138" s="611"/>
      <c r="P4138" s="611"/>
      <c r="Q4138" s="611"/>
      <c r="R4138" s="611"/>
      <c r="S4138" s="611"/>
      <c r="T4138" s="612"/>
      <c r="AT4138" s="607" t="s">
        <v>205</v>
      </c>
      <c r="AU4138" s="607" t="s">
        <v>89</v>
      </c>
      <c r="AV4138" s="606" t="s">
        <v>89</v>
      </c>
      <c r="AW4138" s="606" t="s">
        <v>43</v>
      </c>
      <c r="AX4138" s="606" t="s">
        <v>82</v>
      </c>
      <c r="AY4138" s="607" t="s">
        <v>197</v>
      </c>
    </row>
    <row r="4139" spans="2:51" s="606" customFormat="1">
      <c r="B4139" s="605"/>
      <c r="D4139" s="594" t="s">
        <v>205</v>
      </c>
      <c r="E4139" s="607" t="s">
        <v>5</v>
      </c>
      <c r="F4139" s="608" t="s">
        <v>5039</v>
      </c>
      <c r="H4139" s="609">
        <v>14.704000000000001</v>
      </c>
      <c r="L4139" s="605"/>
      <c r="M4139" s="610"/>
      <c r="N4139" s="611"/>
      <c r="O4139" s="611"/>
      <c r="P4139" s="611"/>
      <c r="Q4139" s="611"/>
      <c r="R4139" s="611"/>
      <c r="S4139" s="611"/>
      <c r="T4139" s="612"/>
      <c r="AT4139" s="607" t="s">
        <v>205</v>
      </c>
      <c r="AU4139" s="607" t="s">
        <v>89</v>
      </c>
      <c r="AV4139" s="606" t="s">
        <v>89</v>
      </c>
      <c r="AW4139" s="606" t="s">
        <v>43</v>
      </c>
      <c r="AX4139" s="606" t="s">
        <v>82</v>
      </c>
      <c r="AY4139" s="607" t="s">
        <v>197</v>
      </c>
    </row>
    <row r="4140" spans="2:51" s="606" customFormat="1">
      <c r="B4140" s="605"/>
      <c r="D4140" s="594" t="s">
        <v>205</v>
      </c>
      <c r="E4140" s="607" t="s">
        <v>5</v>
      </c>
      <c r="F4140" s="608" t="s">
        <v>5040</v>
      </c>
      <c r="H4140" s="609">
        <v>93.826999999999998</v>
      </c>
      <c r="L4140" s="605"/>
      <c r="M4140" s="610"/>
      <c r="N4140" s="611"/>
      <c r="O4140" s="611"/>
      <c r="P4140" s="611"/>
      <c r="Q4140" s="611"/>
      <c r="R4140" s="611"/>
      <c r="S4140" s="611"/>
      <c r="T4140" s="612"/>
      <c r="AT4140" s="607" t="s">
        <v>205</v>
      </c>
      <c r="AU4140" s="607" t="s">
        <v>89</v>
      </c>
      <c r="AV4140" s="606" t="s">
        <v>89</v>
      </c>
      <c r="AW4140" s="606" t="s">
        <v>43</v>
      </c>
      <c r="AX4140" s="606" t="s">
        <v>82</v>
      </c>
      <c r="AY4140" s="607" t="s">
        <v>197</v>
      </c>
    </row>
    <row r="4141" spans="2:51" s="606" customFormat="1">
      <c r="B4141" s="605"/>
      <c r="D4141" s="594" t="s">
        <v>205</v>
      </c>
      <c r="E4141" s="607" t="s">
        <v>5</v>
      </c>
      <c r="F4141" s="608" t="s">
        <v>5041</v>
      </c>
      <c r="H4141" s="609">
        <v>21.344000000000001</v>
      </c>
      <c r="L4141" s="605"/>
      <c r="M4141" s="610"/>
      <c r="N4141" s="611"/>
      <c r="O4141" s="611"/>
      <c r="P4141" s="611"/>
      <c r="Q4141" s="611"/>
      <c r="R4141" s="611"/>
      <c r="S4141" s="611"/>
      <c r="T4141" s="612"/>
      <c r="AT4141" s="607" t="s">
        <v>205</v>
      </c>
      <c r="AU4141" s="607" t="s">
        <v>89</v>
      </c>
      <c r="AV4141" s="606" t="s">
        <v>89</v>
      </c>
      <c r="AW4141" s="606" t="s">
        <v>43</v>
      </c>
      <c r="AX4141" s="606" t="s">
        <v>82</v>
      </c>
      <c r="AY4141" s="607" t="s">
        <v>197</v>
      </c>
    </row>
    <row r="4142" spans="2:51" s="606" customFormat="1">
      <c r="B4142" s="605"/>
      <c r="D4142" s="594" t="s">
        <v>205</v>
      </c>
      <c r="E4142" s="607" t="s">
        <v>5</v>
      </c>
      <c r="F4142" s="608" t="s">
        <v>5042</v>
      </c>
      <c r="H4142" s="609">
        <v>36.064</v>
      </c>
      <c r="L4142" s="605"/>
      <c r="M4142" s="610"/>
      <c r="N4142" s="611"/>
      <c r="O4142" s="611"/>
      <c r="P4142" s="611"/>
      <c r="Q4142" s="611"/>
      <c r="R4142" s="611"/>
      <c r="S4142" s="611"/>
      <c r="T4142" s="612"/>
      <c r="AT4142" s="607" t="s">
        <v>205</v>
      </c>
      <c r="AU4142" s="607" t="s">
        <v>89</v>
      </c>
      <c r="AV4142" s="606" t="s">
        <v>89</v>
      </c>
      <c r="AW4142" s="606" t="s">
        <v>43</v>
      </c>
      <c r="AX4142" s="606" t="s">
        <v>82</v>
      </c>
      <c r="AY4142" s="607" t="s">
        <v>197</v>
      </c>
    </row>
    <row r="4143" spans="2:51" s="606" customFormat="1">
      <c r="B4143" s="605"/>
      <c r="D4143" s="594" t="s">
        <v>205</v>
      </c>
      <c r="E4143" s="607" t="s">
        <v>5</v>
      </c>
      <c r="F4143" s="608" t="s">
        <v>5043</v>
      </c>
      <c r="H4143" s="609">
        <v>33.231999999999999</v>
      </c>
      <c r="L4143" s="605"/>
      <c r="M4143" s="610"/>
      <c r="N4143" s="611"/>
      <c r="O4143" s="611"/>
      <c r="P4143" s="611"/>
      <c r="Q4143" s="611"/>
      <c r="R4143" s="611"/>
      <c r="S4143" s="611"/>
      <c r="T4143" s="612"/>
      <c r="AT4143" s="607" t="s">
        <v>205</v>
      </c>
      <c r="AU4143" s="607" t="s">
        <v>89</v>
      </c>
      <c r="AV4143" s="606" t="s">
        <v>89</v>
      </c>
      <c r="AW4143" s="606" t="s">
        <v>43</v>
      </c>
      <c r="AX4143" s="606" t="s">
        <v>82</v>
      </c>
      <c r="AY4143" s="607" t="s">
        <v>197</v>
      </c>
    </row>
    <row r="4144" spans="2:51" s="606" customFormat="1">
      <c r="B4144" s="605"/>
      <c r="D4144" s="594" t="s">
        <v>205</v>
      </c>
      <c r="E4144" s="607" t="s">
        <v>5</v>
      </c>
      <c r="F4144" s="608" t="s">
        <v>5044</v>
      </c>
      <c r="H4144" s="609">
        <v>33.375999999999998</v>
      </c>
      <c r="L4144" s="605"/>
      <c r="M4144" s="610"/>
      <c r="N4144" s="611"/>
      <c r="O4144" s="611"/>
      <c r="P4144" s="611"/>
      <c r="Q4144" s="611"/>
      <c r="R4144" s="611"/>
      <c r="S4144" s="611"/>
      <c r="T4144" s="612"/>
      <c r="AT4144" s="607" t="s">
        <v>205</v>
      </c>
      <c r="AU4144" s="607" t="s">
        <v>89</v>
      </c>
      <c r="AV4144" s="606" t="s">
        <v>89</v>
      </c>
      <c r="AW4144" s="606" t="s">
        <v>43</v>
      </c>
      <c r="AX4144" s="606" t="s">
        <v>82</v>
      </c>
      <c r="AY4144" s="607" t="s">
        <v>197</v>
      </c>
    </row>
    <row r="4145" spans="2:51" s="606" customFormat="1">
      <c r="B4145" s="605"/>
      <c r="D4145" s="594" t="s">
        <v>205</v>
      </c>
      <c r="E4145" s="607" t="s">
        <v>5</v>
      </c>
      <c r="F4145" s="608" t="s">
        <v>5045</v>
      </c>
      <c r="H4145" s="609">
        <v>25.327999999999999</v>
      </c>
      <c r="L4145" s="605"/>
      <c r="M4145" s="610"/>
      <c r="N4145" s="611"/>
      <c r="O4145" s="611"/>
      <c r="P4145" s="611"/>
      <c r="Q4145" s="611"/>
      <c r="R4145" s="611"/>
      <c r="S4145" s="611"/>
      <c r="T4145" s="612"/>
      <c r="AT4145" s="607" t="s">
        <v>205</v>
      </c>
      <c r="AU4145" s="607" t="s">
        <v>89</v>
      </c>
      <c r="AV4145" s="606" t="s">
        <v>89</v>
      </c>
      <c r="AW4145" s="606" t="s">
        <v>43</v>
      </c>
      <c r="AX4145" s="606" t="s">
        <v>82</v>
      </c>
      <c r="AY4145" s="607" t="s">
        <v>197</v>
      </c>
    </row>
    <row r="4146" spans="2:51" s="606" customFormat="1">
      <c r="B4146" s="605"/>
      <c r="D4146" s="594" t="s">
        <v>205</v>
      </c>
      <c r="E4146" s="607" t="s">
        <v>5</v>
      </c>
      <c r="F4146" s="608" t="s">
        <v>5046</v>
      </c>
      <c r="H4146" s="609">
        <v>18.16</v>
      </c>
      <c r="L4146" s="605"/>
      <c r="M4146" s="610"/>
      <c r="N4146" s="611"/>
      <c r="O4146" s="611"/>
      <c r="P4146" s="611"/>
      <c r="Q4146" s="611"/>
      <c r="R4146" s="611"/>
      <c r="S4146" s="611"/>
      <c r="T4146" s="612"/>
      <c r="AT4146" s="607" t="s">
        <v>205</v>
      </c>
      <c r="AU4146" s="607" t="s">
        <v>89</v>
      </c>
      <c r="AV4146" s="606" t="s">
        <v>89</v>
      </c>
      <c r="AW4146" s="606" t="s">
        <v>43</v>
      </c>
      <c r="AX4146" s="606" t="s">
        <v>82</v>
      </c>
      <c r="AY4146" s="607" t="s">
        <v>197</v>
      </c>
    </row>
    <row r="4147" spans="2:51" s="606" customFormat="1">
      <c r="B4147" s="605"/>
      <c r="D4147" s="594" t="s">
        <v>205</v>
      </c>
      <c r="E4147" s="607" t="s">
        <v>5</v>
      </c>
      <c r="F4147" s="608" t="s">
        <v>5047</v>
      </c>
      <c r="H4147" s="609">
        <v>33.136000000000003</v>
      </c>
      <c r="L4147" s="605"/>
      <c r="M4147" s="610"/>
      <c r="N4147" s="611"/>
      <c r="O4147" s="611"/>
      <c r="P4147" s="611"/>
      <c r="Q4147" s="611"/>
      <c r="R4147" s="611"/>
      <c r="S4147" s="611"/>
      <c r="T4147" s="612"/>
      <c r="AT4147" s="607" t="s">
        <v>205</v>
      </c>
      <c r="AU4147" s="607" t="s">
        <v>89</v>
      </c>
      <c r="AV4147" s="606" t="s">
        <v>89</v>
      </c>
      <c r="AW4147" s="606" t="s">
        <v>43</v>
      </c>
      <c r="AX4147" s="606" t="s">
        <v>82</v>
      </c>
      <c r="AY4147" s="607" t="s">
        <v>197</v>
      </c>
    </row>
    <row r="4148" spans="2:51" s="606" customFormat="1">
      <c r="B4148" s="605"/>
      <c r="D4148" s="594" t="s">
        <v>205</v>
      </c>
      <c r="E4148" s="607" t="s">
        <v>5</v>
      </c>
      <c r="F4148" s="608" t="s">
        <v>5048</v>
      </c>
      <c r="H4148" s="609">
        <v>33.152000000000001</v>
      </c>
      <c r="L4148" s="605"/>
      <c r="M4148" s="610"/>
      <c r="N4148" s="611"/>
      <c r="O4148" s="611"/>
      <c r="P4148" s="611"/>
      <c r="Q4148" s="611"/>
      <c r="R4148" s="611"/>
      <c r="S4148" s="611"/>
      <c r="T4148" s="612"/>
      <c r="AT4148" s="607" t="s">
        <v>205</v>
      </c>
      <c r="AU4148" s="607" t="s">
        <v>89</v>
      </c>
      <c r="AV4148" s="606" t="s">
        <v>89</v>
      </c>
      <c r="AW4148" s="606" t="s">
        <v>43</v>
      </c>
      <c r="AX4148" s="606" t="s">
        <v>82</v>
      </c>
      <c r="AY4148" s="607" t="s">
        <v>197</v>
      </c>
    </row>
    <row r="4149" spans="2:51" s="606" customFormat="1">
      <c r="B4149" s="605"/>
      <c r="D4149" s="594" t="s">
        <v>205</v>
      </c>
      <c r="E4149" s="607" t="s">
        <v>5</v>
      </c>
      <c r="F4149" s="608" t="s">
        <v>5049</v>
      </c>
      <c r="H4149" s="609">
        <v>32.847999999999999</v>
      </c>
      <c r="L4149" s="605"/>
      <c r="M4149" s="610"/>
      <c r="N4149" s="611"/>
      <c r="O4149" s="611"/>
      <c r="P4149" s="611"/>
      <c r="Q4149" s="611"/>
      <c r="R4149" s="611"/>
      <c r="S4149" s="611"/>
      <c r="T4149" s="612"/>
      <c r="AT4149" s="607" t="s">
        <v>205</v>
      </c>
      <c r="AU4149" s="607" t="s">
        <v>89</v>
      </c>
      <c r="AV4149" s="606" t="s">
        <v>89</v>
      </c>
      <c r="AW4149" s="606" t="s">
        <v>43</v>
      </c>
      <c r="AX4149" s="606" t="s">
        <v>82</v>
      </c>
      <c r="AY4149" s="607" t="s">
        <v>197</v>
      </c>
    </row>
    <row r="4150" spans="2:51" s="606" customFormat="1">
      <c r="B4150" s="605"/>
      <c r="D4150" s="594" t="s">
        <v>205</v>
      </c>
      <c r="E4150" s="607" t="s">
        <v>5</v>
      </c>
      <c r="F4150" s="608" t="s">
        <v>5050</v>
      </c>
      <c r="H4150" s="609">
        <v>27.808</v>
      </c>
      <c r="L4150" s="605"/>
      <c r="M4150" s="610"/>
      <c r="N4150" s="611"/>
      <c r="O4150" s="611"/>
      <c r="P4150" s="611"/>
      <c r="Q4150" s="611"/>
      <c r="R4150" s="611"/>
      <c r="S4150" s="611"/>
      <c r="T4150" s="612"/>
      <c r="AT4150" s="607" t="s">
        <v>205</v>
      </c>
      <c r="AU4150" s="607" t="s">
        <v>89</v>
      </c>
      <c r="AV4150" s="606" t="s">
        <v>89</v>
      </c>
      <c r="AW4150" s="606" t="s">
        <v>43</v>
      </c>
      <c r="AX4150" s="606" t="s">
        <v>82</v>
      </c>
      <c r="AY4150" s="607" t="s">
        <v>197</v>
      </c>
    </row>
    <row r="4151" spans="2:51" s="606" customFormat="1">
      <c r="B4151" s="605"/>
      <c r="D4151" s="594" t="s">
        <v>205</v>
      </c>
      <c r="E4151" s="607" t="s">
        <v>5</v>
      </c>
      <c r="F4151" s="608" t="s">
        <v>5051</v>
      </c>
      <c r="H4151" s="609">
        <v>20.463999999999999</v>
      </c>
      <c r="L4151" s="605"/>
      <c r="M4151" s="610"/>
      <c r="N4151" s="611"/>
      <c r="O4151" s="611"/>
      <c r="P4151" s="611"/>
      <c r="Q4151" s="611"/>
      <c r="R4151" s="611"/>
      <c r="S4151" s="611"/>
      <c r="T4151" s="612"/>
      <c r="AT4151" s="607" t="s">
        <v>205</v>
      </c>
      <c r="AU4151" s="607" t="s">
        <v>89</v>
      </c>
      <c r="AV4151" s="606" t="s">
        <v>89</v>
      </c>
      <c r="AW4151" s="606" t="s">
        <v>43</v>
      </c>
      <c r="AX4151" s="606" t="s">
        <v>82</v>
      </c>
      <c r="AY4151" s="607" t="s">
        <v>197</v>
      </c>
    </row>
    <row r="4152" spans="2:51" s="606" customFormat="1">
      <c r="B4152" s="605"/>
      <c r="D4152" s="594" t="s">
        <v>205</v>
      </c>
      <c r="E4152" s="607" t="s">
        <v>5</v>
      </c>
      <c r="F4152" s="608" t="s">
        <v>5052</v>
      </c>
      <c r="H4152" s="609">
        <v>33.024000000000001</v>
      </c>
      <c r="L4152" s="605"/>
      <c r="M4152" s="610"/>
      <c r="N4152" s="611"/>
      <c r="O4152" s="611"/>
      <c r="P4152" s="611"/>
      <c r="Q4152" s="611"/>
      <c r="R4152" s="611"/>
      <c r="S4152" s="611"/>
      <c r="T4152" s="612"/>
      <c r="AT4152" s="607" t="s">
        <v>205</v>
      </c>
      <c r="AU4152" s="607" t="s">
        <v>89</v>
      </c>
      <c r="AV4152" s="606" t="s">
        <v>89</v>
      </c>
      <c r="AW4152" s="606" t="s">
        <v>43</v>
      </c>
      <c r="AX4152" s="606" t="s">
        <v>82</v>
      </c>
      <c r="AY4152" s="607" t="s">
        <v>197</v>
      </c>
    </row>
    <row r="4153" spans="2:51" s="606" customFormat="1">
      <c r="B4153" s="605"/>
      <c r="D4153" s="594" t="s">
        <v>205</v>
      </c>
      <c r="E4153" s="607" t="s">
        <v>5</v>
      </c>
      <c r="F4153" s="608" t="s">
        <v>5053</v>
      </c>
      <c r="H4153" s="609">
        <v>28.143999999999998</v>
      </c>
      <c r="L4153" s="605"/>
      <c r="M4153" s="610"/>
      <c r="N4153" s="611"/>
      <c r="O4153" s="611"/>
      <c r="P4153" s="611"/>
      <c r="Q4153" s="611"/>
      <c r="R4153" s="611"/>
      <c r="S4153" s="611"/>
      <c r="T4153" s="612"/>
      <c r="AT4153" s="607" t="s">
        <v>205</v>
      </c>
      <c r="AU4153" s="607" t="s">
        <v>89</v>
      </c>
      <c r="AV4153" s="606" t="s">
        <v>89</v>
      </c>
      <c r="AW4153" s="606" t="s">
        <v>43</v>
      </c>
      <c r="AX4153" s="606" t="s">
        <v>82</v>
      </c>
      <c r="AY4153" s="607" t="s">
        <v>197</v>
      </c>
    </row>
    <row r="4154" spans="2:51" s="606" customFormat="1">
      <c r="B4154" s="605"/>
      <c r="D4154" s="594" t="s">
        <v>205</v>
      </c>
      <c r="E4154" s="607" t="s">
        <v>5</v>
      </c>
      <c r="F4154" s="608" t="s">
        <v>5054</v>
      </c>
      <c r="H4154" s="609">
        <v>33.152000000000001</v>
      </c>
      <c r="L4154" s="605"/>
      <c r="M4154" s="610"/>
      <c r="N4154" s="611"/>
      <c r="O4154" s="611"/>
      <c r="P4154" s="611"/>
      <c r="Q4154" s="611"/>
      <c r="R4154" s="611"/>
      <c r="S4154" s="611"/>
      <c r="T4154" s="612"/>
      <c r="AT4154" s="607" t="s">
        <v>205</v>
      </c>
      <c r="AU4154" s="607" t="s">
        <v>89</v>
      </c>
      <c r="AV4154" s="606" t="s">
        <v>89</v>
      </c>
      <c r="AW4154" s="606" t="s">
        <v>43</v>
      </c>
      <c r="AX4154" s="606" t="s">
        <v>82</v>
      </c>
      <c r="AY4154" s="607" t="s">
        <v>197</v>
      </c>
    </row>
    <row r="4155" spans="2:51" s="606" customFormat="1">
      <c r="B4155" s="605"/>
      <c r="D4155" s="594" t="s">
        <v>205</v>
      </c>
      <c r="E4155" s="607" t="s">
        <v>5</v>
      </c>
      <c r="F4155" s="608" t="s">
        <v>5055</v>
      </c>
      <c r="H4155" s="609">
        <v>33.136000000000003</v>
      </c>
      <c r="L4155" s="605"/>
      <c r="M4155" s="610"/>
      <c r="N4155" s="611"/>
      <c r="O4155" s="611"/>
      <c r="P4155" s="611"/>
      <c r="Q4155" s="611"/>
      <c r="R4155" s="611"/>
      <c r="S4155" s="611"/>
      <c r="T4155" s="612"/>
      <c r="AT4155" s="607" t="s">
        <v>205</v>
      </c>
      <c r="AU4155" s="607" t="s">
        <v>89</v>
      </c>
      <c r="AV4155" s="606" t="s">
        <v>89</v>
      </c>
      <c r="AW4155" s="606" t="s">
        <v>43</v>
      </c>
      <c r="AX4155" s="606" t="s">
        <v>82</v>
      </c>
      <c r="AY4155" s="607" t="s">
        <v>197</v>
      </c>
    </row>
    <row r="4156" spans="2:51" s="606" customFormat="1">
      <c r="B4156" s="605"/>
      <c r="D4156" s="594" t="s">
        <v>205</v>
      </c>
      <c r="E4156" s="607" t="s">
        <v>5</v>
      </c>
      <c r="F4156" s="608" t="s">
        <v>5056</v>
      </c>
      <c r="H4156" s="609">
        <v>36.064</v>
      </c>
      <c r="L4156" s="605"/>
      <c r="M4156" s="610"/>
      <c r="N4156" s="611"/>
      <c r="O4156" s="611"/>
      <c r="P4156" s="611"/>
      <c r="Q4156" s="611"/>
      <c r="R4156" s="611"/>
      <c r="S4156" s="611"/>
      <c r="T4156" s="612"/>
      <c r="AT4156" s="607" t="s">
        <v>205</v>
      </c>
      <c r="AU4156" s="607" t="s">
        <v>89</v>
      </c>
      <c r="AV4156" s="606" t="s">
        <v>89</v>
      </c>
      <c r="AW4156" s="606" t="s">
        <v>43</v>
      </c>
      <c r="AX4156" s="606" t="s">
        <v>82</v>
      </c>
      <c r="AY4156" s="607" t="s">
        <v>197</v>
      </c>
    </row>
    <row r="4157" spans="2:51" s="622" customFormat="1">
      <c r="B4157" s="621"/>
      <c r="D4157" s="594" t="s">
        <v>205</v>
      </c>
      <c r="E4157" s="623" t="s">
        <v>5</v>
      </c>
      <c r="F4157" s="624" t="s">
        <v>243</v>
      </c>
      <c r="H4157" s="625">
        <v>602.24300000000005</v>
      </c>
      <c r="L4157" s="621"/>
      <c r="M4157" s="626"/>
      <c r="N4157" s="627"/>
      <c r="O4157" s="627"/>
      <c r="P4157" s="627"/>
      <c r="Q4157" s="627"/>
      <c r="R4157" s="627"/>
      <c r="S4157" s="627"/>
      <c r="T4157" s="628"/>
      <c r="AT4157" s="623" t="s">
        <v>205</v>
      </c>
      <c r="AU4157" s="623" t="s">
        <v>89</v>
      </c>
      <c r="AV4157" s="622" t="s">
        <v>114</v>
      </c>
      <c r="AW4157" s="622" t="s">
        <v>43</v>
      </c>
      <c r="AX4157" s="622" t="s">
        <v>82</v>
      </c>
      <c r="AY4157" s="623" t="s">
        <v>197</v>
      </c>
    </row>
    <row r="4158" spans="2:51" s="599" customFormat="1">
      <c r="B4158" s="598"/>
      <c r="D4158" s="594" t="s">
        <v>205</v>
      </c>
      <c r="E4158" s="600" t="s">
        <v>5</v>
      </c>
      <c r="F4158" s="601" t="s">
        <v>244</v>
      </c>
      <c r="H4158" s="600" t="s">
        <v>5</v>
      </c>
      <c r="L4158" s="598"/>
      <c r="M4158" s="602"/>
      <c r="N4158" s="603"/>
      <c r="O4158" s="603"/>
      <c r="P4158" s="603"/>
      <c r="Q4158" s="603"/>
      <c r="R4158" s="603"/>
      <c r="S4158" s="603"/>
      <c r="T4158" s="604"/>
      <c r="AT4158" s="600" t="s">
        <v>205</v>
      </c>
      <c r="AU4158" s="600" t="s">
        <v>89</v>
      </c>
      <c r="AV4158" s="599" t="s">
        <v>11</v>
      </c>
      <c r="AW4158" s="599" t="s">
        <v>43</v>
      </c>
      <c r="AX4158" s="599" t="s">
        <v>82</v>
      </c>
      <c r="AY4158" s="600" t="s">
        <v>197</v>
      </c>
    </row>
    <row r="4159" spans="2:51" s="606" customFormat="1">
      <c r="B4159" s="605"/>
      <c r="D4159" s="594" t="s">
        <v>205</v>
      </c>
      <c r="E4159" s="607" t="s">
        <v>5</v>
      </c>
      <c r="F4159" s="608" t="s">
        <v>5057</v>
      </c>
      <c r="H4159" s="609">
        <v>15.28</v>
      </c>
      <c r="L4159" s="605"/>
      <c r="M4159" s="610"/>
      <c r="N4159" s="611"/>
      <c r="O4159" s="611"/>
      <c r="P4159" s="611"/>
      <c r="Q4159" s="611"/>
      <c r="R4159" s="611"/>
      <c r="S4159" s="611"/>
      <c r="T4159" s="612"/>
      <c r="AT4159" s="607" t="s">
        <v>205</v>
      </c>
      <c r="AU4159" s="607" t="s">
        <v>89</v>
      </c>
      <c r="AV4159" s="606" t="s">
        <v>89</v>
      </c>
      <c r="AW4159" s="606" t="s">
        <v>43</v>
      </c>
      <c r="AX4159" s="606" t="s">
        <v>82</v>
      </c>
      <c r="AY4159" s="607" t="s">
        <v>197</v>
      </c>
    </row>
    <row r="4160" spans="2:51" s="606" customFormat="1">
      <c r="B4160" s="605"/>
      <c r="D4160" s="594" t="s">
        <v>205</v>
      </c>
      <c r="E4160" s="607" t="s">
        <v>5</v>
      </c>
      <c r="F4160" s="608" t="s">
        <v>5058</v>
      </c>
      <c r="H4160" s="609">
        <v>14.704000000000001</v>
      </c>
      <c r="L4160" s="605"/>
      <c r="M4160" s="610"/>
      <c r="N4160" s="611"/>
      <c r="O4160" s="611"/>
      <c r="P4160" s="611"/>
      <c r="Q4160" s="611"/>
      <c r="R4160" s="611"/>
      <c r="S4160" s="611"/>
      <c r="T4160" s="612"/>
      <c r="AT4160" s="607" t="s">
        <v>205</v>
      </c>
      <c r="AU4160" s="607" t="s">
        <v>89</v>
      </c>
      <c r="AV4160" s="606" t="s">
        <v>89</v>
      </c>
      <c r="AW4160" s="606" t="s">
        <v>43</v>
      </c>
      <c r="AX4160" s="606" t="s">
        <v>82</v>
      </c>
      <c r="AY4160" s="607" t="s">
        <v>197</v>
      </c>
    </row>
    <row r="4161" spans="2:51" s="606" customFormat="1">
      <c r="B4161" s="605"/>
      <c r="D4161" s="594" t="s">
        <v>205</v>
      </c>
      <c r="E4161" s="607" t="s">
        <v>5</v>
      </c>
      <c r="F4161" s="608" t="s">
        <v>5059</v>
      </c>
      <c r="H4161" s="609">
        <v>93.826999999999998</v>
      </c>
      <c r="L4161" s="605"/>
      <c r="M4161" s="610"/>
      <c r="N4161" s="611"/>
      <c r="O4161" s="611"/>
      <c r="P4161" s="611"/>
      <c r="Q4161" s="611"/>
      <c r="R4161" s="611"/>
      <c r="S4161" s="611"/>
      <c r="T4161" s="612"/>
      <c r="AT4161" s="607" t="s">
        <v>205</v>
      </c>
      <c r="AU4161" s="607" t="s">
        <v>89</v>
      </c>
      <c r="AV4161" s="606" t="s">
        <v>89</v>
      </c>
      <c r="AW4161" s="606" t="s">
        <v>43</v>
      </c>
      <c r="AX4161" s="606" t="s">
        <v>82</v>
      </c>
      <c r="AY4161" s="607" t="s">
        <v>197</v>
      </c>
    </row>
    <row r="4162" spans="2:51" s="606" customFormat="1">
      <c r="B4162" s="605"/>
      <c r="D4162" s="594" t="s">
        <v>205</v>
      </c>
      <c r="E4162" s="607" t="s">
        <v>5</v>
      </c>
      <c r="F4162" s="608" t="s">
        <v>5060</v>
      </c>
      <c r="H4162" s="609">
        <v>21.344000000000001</v>
      </c>
      <c r="L4162" s="605"/>
      <c r="M4162" s="610"/>
      <c r="N4162" s="611"/>
      <c r="O4162" s="611"/>
      <c r="P4162" s="611"/>
      <c r="Q4162" s="611"/>
      <c r="R4162" s="611"/>
      <c r="S4162" s="611"/>
      <c r="T4162" s="612"/>
      <c r="AT4162" s="607" t="s">
        <v>205</v>
      </c>
      <c r="AU4162" s="607" t="s">
        <v>89</v>
      </c>
      <c r="AV4162" s="606" t="s">
        <v>89</v>
      </c>
      <c r="AW4162" s="606" t="s">
        <v>43</v>
      </c>
      <c r="AX4162" s="606" t="s">
        <v>82</v>
      </c>
      <c r="AY4162" s="607" t="s">
        <v>197</v>
      </c>
    </row>
    <row r="4163" spans="2:51" s="606" customFormat="1">
      <c r="B4163" s="605"/>
      <c r="D4163" s="594" t="s">
        <v>205</v>
      </c>
      <c r="E4163" s="607" t="s">
        <v>5</v>
      </c>
      <c r="F4163" s="608" t="s">
        <v>5061</v>
      </c>
      <c r="H4163" s="609">
        <v>36.064</v>
      </c>
      <c r="L4163" s="605"/>
      <c r="M4163" s="610"/>
      <c r="N4163" s="611"/>
      <c r="O4163" s="611"/>
      <c r="P4163" s="611"/>
      <c r="Q4163" s="611"/>
      <c r="R4163" s="611"/>
      <c r="S4163" s="611"/>
      <c r="T4163" s="612"/>
      <c r="AT4163" s="607" t="s">
        <v>205</v>
      </c>
      <c r="AU4163" s="607" t="s">
        <v>89</v>
      </c>
      <c r="AV4163" s="606" t="s">
        <v>89</v>
      </c>
      <c r="AW4163" s="606" t="s">
        <v>43</v>
      </c>
      <c r="AX4163" s="606" t="s">
        <v>82</v>
      </c>
      <c r="AY4163" s="607" t="s">
        <v>197</v>
      </c>
    </row>
    <row r="4164" spans="2:51" s="606" customFormat="1">
      <c r="B4164" s="605"/>
      <c r="D4164" s="594" t="s">
        <v>205</v>
      </c>
      <c r="E4164" s="607" t="s">
        <v>5</v>
      </c>
      <c r="F4164" s="608" t="s">
        <v>5062</v>
      </c>
      <c r="H4164" s="609">
        <v>33.231999999999999</v>
      </c>
      <c r="L4164" s="605"/>
      <c r="M4164" s="610"/>
      <c r="N4164" s="611"/>
      <c r="O4164" s="611"/>
      <c r="P4164" s="611"/>
      <c r="Q4164" s="611"/>
      <c r="R4164" s="611"/>
      <c r="S4164" s="611"/>
      <c r="T4164" s="612"/>
      <c r="AT4164" s="607" t="s">
        <v>205</v>
      </c>
      <c r="AU4164" s="607" t="s">
        <v>89</v>
      </c>
      <c r="AV4164" s="606" t="s">
        <v>89</v>
      </c>
      <c r="AW4164" s="606" t="s">
        <v>43</v>
      </c>
      <c r="AX4164" s="606" t="s">
        <v>82</v>
      </c>
      <c r="AY4164" s="607" t="s">
        <v>197</v>
      </c>
    </row>
    <row r="4165" spans="2:51" s="606" customFormat="1">
      <c r="B4165" s="605"/>
      <c r="D4165" s="594" t="s">
        <v>205</v>
      </c>
      <c r="E4165" s="607" t="s">
        <v>5</v>
      </c>
      <c r="F4165" s="608" t="s">
        <v>5063</v>
      </c>
      <c r="H4165" s="609">
        <v>33.375999999999998</v>
      </c>
      <c r="L4165" s="605"/>
      <c r="M4165" s="610"/>
      <c r="N4165" s="611"/>
      <c r="O4165" s="611"/>
      <c r="P4165" s="611"/>
      <c r="Q4165" s="611"/>
      <c r="R4165" s="611"/>
      <c r="S4165" s="611"/>
      <c r="T4165" s="612"/>
      <c r="AT4165" s="607" t="s">
        <v>205</v>
      </c>
      <c r="AU4165" s="607" t="s">
        <v>89</v>
      </c>
      <c r="AV4165" s="606" t="s">
        <v>89</v>
      </c>
      <c r="AW4165" s="606" t="s">
        <v>43</v>
      </c>
      <c r="AX4165" s="606" t="s">
        <v>82</v>
      </c>
      <c r="AY4165" s="607" t="s">
        <v>197</v>
      </c>
    </row>
    <row r="4166" spans="2:51" s="606" customFormat="1">
      <c r="B4166" s="605"/>
      <c r="D4166" s="594" t="s">
        <v>205</v>
      </c>
      <c r="E4166" s="607" t="s">
        <v>5</v>
      </c>
      <c r="F4166" s="608" t="s">
        <v>5064</v>
      </c>
      <c r="H4166" s="609">
        <v>25.327999999999999</v>
      </c>
      <c r="L4166" s="605"/>
      <c r="M4166" s="610"/>
      <c r="N4166" s="611"/>
      <c r="O4166" s="611"/>
      <c r="P4166" s="611"/>
      <c r="Q4166" s="611"/>
      <c r="R4166" s="611"/>
      <c r="S4166" s="611"/>
      <c r="T4166" s="612"/>
      <c r="AT4166" s="607" t="s">
        <v>205</v>
      </c>
      <c r="AU4166" s="607" t="s">
        <v>89</v>
      </c>
      <c r="AV4166" s="606" t="s">
        <v>89</v>
      </c>
      <c r="AW4166" s="606" t="s">
        <v>43</v>
      </c>
      <c r="AX4166" s="606" t="s">
        <v>82</v>
      </c>
      <c r="AY4166" s="607" t="s">
        <v>197</v>
      </c>
    </row>
    <row r="4167" spans="2:51" s="606" customFormat="1">
      <c r="B4167" s="605"/>
      <c r="D4167" s="594" t="s">
        <v>205</v>
      </c>
      <c r="E4167" s="607" t="s">
        <v>5</v>
      </c>
      <c r="F4167" s="608" t="s">
        <v>5065</v>
      </c>
      <c r="H4167" s="609">
        <v>18.16</v>
      </c>
      <c r="L4167" s="605"/>
      <c r="M4167" s="610"/>
      <c r="N4167" s="611"/>
      <c r="O4167" s="611"/>
      <c r="P4167" s="611"/>
      <c r="Q4167" s="611"/>
      <c r="R4167" s="611"/>
      <c r="S4167" s="611"/>
      <c r="T4167" s="612"/>
      <c r="AT4167" s="607" t="s">
        <v>205</v>
      </c>
      <c r="AU4167" s="607" t="s">
        <v>89</v>
      </c>
      <c r="AV4167" s="606" t="s">
        <v>89</v>
      </c>
      <c r="AW4167" s="606" t="s">
        <v>43</v>
      </c>
      <c r="AX4167" s="606" t="s">
        <v>82</v>
      </c>
      <c r="AY4167" s="607" t="s">
        <v>197</v>
      </c>
    </row>
    <row r="4168" spans="2:51" s="606" customFormat="1">
      <c r="B4168" s="605"/>
      <c r="D4168" s="594" t="s">
        <v>205</v>
      </c>
      <c r="E4168" s="607" t="s">
        <v>5</v>
      </c>
      <c r="F4168" s="608" t="s">
        <v>5066</v>
      </c>
      <c r="H4168" s="609">
        <v>33.136000000000003</v>
      </c>
      <c r="L4168" s="605"/>
      <c r="M4168" s="610"/>
      <c r="N4168" s="611"/>
      <c r="O4168" s="611"/>
      <c r="P4168" s="611"/>
      <c r="Q4168" s="611"/>
      <c r="R4168" s="611"/>
      <c r="S4168" s="611"/>
      <c r="T4168" s="612"/>
      <c r="AT4168" s="607" t="s">
        <v>205</v>
      </c>
      <c r="AU4168" s="607" t="s">
        <v>89</v>
      </c>
      <c r="AV4168" s="606" t="s">
        <v>89</v>
      </c>
      <c r="AW4168" s="606" t="s">
        <v>43</v>
      </c>
      <c r="AX4168" s="606" t="s">
        <v>82</v>
      </c>
      <c r="AY4168" s="607" t="s">
        <v>197</v>
      </c>
    </row>
    <row r="4169" spans="2:51" s="606" customFormat="1">
      <c r="B4169" s="605"/>
      <c r="D4169" s="594" t="s">
        <v>205</v>
      </c>
      <c r="E4169" s="607" t="s">
        <v>5</v>
      </c>
      <c r="F4169" s="608" t="s">
        <v>5067</v>
      </c>
      <c r="H4169" s="609">
        <v>33.152000000000001</v>
      </c>
      <c r="L4169" s="605"/>
      <c r="M4169" s="610"/>
      <c r="N4169" s="611"/>
      <c r="O4169" s="611"/>
      <c r="P4169" s="611"/>
      <c r="Q4169" s="611"/>
      <c r="R4169" s="611"/>
      <c r="S4169" s="611"/>
      <c r="T4169" s="612"/>
      <c r="AT4169" s="607" t="s">
        <v>205</v>
      </c>
      <c r="AU4169" s="607" t="s">
        <v>89</v>
      </c>
      <c r="AV4169" s="606" t="s">
        <v>89</v>
      </c>
      <c r="AW4169" s="606" t="s">
        <v>43</v>
      </c>
      <c r="AX4169" s="606" t="s">
        <v>82</v>
      </c>
      <c r="AY4169" s="607" t="s">
        <v>197</v>
      </c>
    </row>
    <row r="4170" spans="2:51" s="606" customFormat="1">
      <c r="B4170" s="605"/>
      <c r="D4170" s="594" t="s">
        <v>205</v>
      </c>
      <c r="E4170" s="607" t="s">
        <v>5</v>
      </c>
      <c r="F4170" s="608" t="s">
        <v>5068</v>
      </c>
      <c r="H4170" s="609">
        <v>32.847999999999999</v>
      </c>
      <c r="L4170" s="605"/>
      <c r="M4170" s="610"/>
      <c r="N4170" s="611"/>
      <c r="O4170" s="611"/>
      <c r="P4170" s="611"/>
      <c r="Q4170" s="611"/>
      <c r="R4170" s="611"/>
      <c r="S4170" s="611"/>
      <c r="T4170" s="612"/>
      <c r="AT4170" s="607" t="s">
        <v>205</v>
      </c>
      <c r="AU4170" s="607" t="s">
        <v>89</v>
      </c>
      <c r="AV4170" s="606" t="s">
        <v>89</v>
      </c>
      <c r="AW4170" s="606" t="s">
        <v>43</v>
      </c>
      <c r="AX4170" s="606" t="s">
        <v>82</v>
      </c>
      <c r="AY4170" s="607" t="s">
        <v>197</v>
      </c>
    </row>
    <row r="4171" spans="2:51" s="606" customFormat="1">
      <c r="B4171" s="605"/>
      <c r="D4171" s="594" t="s">
        <v>205</v>
      </c>
      <c r="E4171" s="607" t="s">
        <v>5</v>
      </c>
      <c r="F4171" s="608" t="s">
        <v>5069</v>
      </c>
      <c r="H4171" s="609">
        <v>27.808</v>
      </c>
      <c r="L4171" s="605"/>
      <c r="M4171" s="610"/>
      <c r="N4171" s="611"/>
      <c r="O4171" s="611"/>
      <c r="P4171" s="611"/>
      <c r="Q4171" s="611"/>
      <c r="R4171" s="611"/>
      <c r="S4171" s="611"/>
      <c r="T4171" s="612"/>
      <c r="AT4171" s="607" t="s">
        <v>205</v>
      </c>
      <c r="AU4171" s="607" t="s">
        <v>89</v>
      </c>
      <c r="AV4171" s="606" t="s">
        <v>89</v>
      </c>
      <c r="AW4171" s="606" t="s">
        <v>43</v>
      </c>
      <c r="AX4171" s="606" t="s">
        <v>82</v>
      </c>
      <c r="AY4171" s="607" t="s">
        <v>197</v>
      </c>
    </row>
    <row r="4172" spans="2:51" s="606" customFormat="1">
      <c r="B4172" s="605"/>
      <c r="D4172" s="594" t="s">
        <v>205</v>
      </c>
      <c r="E4172" s="607" t="s">
        <v>5</v>
      </c>
      <c r="F4172" s="608" t="s">
        <v>5070</v>
      </c>
      <c r="H4172" s="609">
        <v>20.463999999999999</v>
      </c>
      <c r="L4172" s="605"/>
      <c r="M4172" s="610"/>
      <c r="N4172" s="611"/>
      <c r="O4172" s="611"/>
      <c r="P4172" s="611"/>
      <c r="Q4172" s="611"/>
      <c r="R4172" s="611"/>
      <c r="S4172" s="611"/>
      <c r="T4172" s="612"/>
      <c r="AT4172" s="607" t="s">
        <v>205</v>
      </c>
      <c r="AU4172" s="607" t="s">
        <v>89</v>
      </c>
      <c r="AV4172" s="606" t="s">
        <v>89</v>
      </c>
      <c r="AW4172" s="606" t="s">
        <v>43</v>
      </c>
      <c r="AX4172" s="606" t="s">
        <v>82</v>
      </c>
      <c r="AY4172" s="607" t="s">
        <v>197</v>
      </c>
    </row>
    <row r="4173" spans="2:51" s="606" customFormat="1">
      <c r="B4173" s="605"/>
      <c r="D4173" s="594" t="s">
        <v>205</v>
      </c>
      <c r="E4173" s="607" t="s">
        <v>5</v>
      </c>
      <c r="F4173" s="608" t="s">
        <v>5071</v>
      </c>
      <c r="H4173" s="609">
        <v>33.024000000000001</v>
      </c>
      <c r="L4173" s="605"/>
      <c r="M4173" s="610"/>
      <c r="N4173" s="611"/>
      <c r="O4173" s="611"/>
      <c r="P4173" s="611"/>
      <c r="Q4173" s="611"/>
      <c r="R4173" s="611"/>
      <c r="S4173" s="611"/>
      <c r="T4173" s="612"/>
      <c r="AT4173" s="607" t="s">
        <v>205</v>
      </c>
      <c r="AU4173" s="607" t="s">
        <v>89</v>
      </c>
      <c r="AV4173" s="606" t="s">
        <v>89</v>
      </c>
      <c r="AW4173" s="606" t="s">
        <v>43</v>
      </c>
      <c r="AX4173" s="606" t="s">
        <v>82</v>
      </c>
      <c r="AY4173" s="607" t="s">
        <v>197</v>
      </c>
    </row>
    <row r="4174" spans="2:51" s="606" customFormat="1">
      <c r="B4174" s="605"/>
      <c r="D4174" s="594" t="s">
        <v>205</v>
      </c>
      <c r="E4174" s="607" t="s">
        <v>5</v>
      </c>
      <c r="F4174" s="608" t="s">
        <v>5072</v>
      </c>
      <c r="H4174" s="609">
        <v>28.143999999999998</v>
      </c>
      <c r="L4174" s="605"/>
      <c r="M4174" s="610"/>
      <c r="N4174" s="611"/>
      <c r="O4174" s="611"/>
      <c r="P4174" s="611"/>
      <c r="Q4174" s="611"/>
      <c r="R4174" s="611"/>
      <c r="S4174" s="611"/>
      <c r="T4174" s="612"/>
      <c r="AT4174" s="607" t="s">
        <v>205</v>
      </c>
      <c r="AU4174" s="607" t="s">
        <v>89</v>
      </c>
      <c r="AV4174" s="606" t="s">
        <v>89</v>
      </c>
      <c r="AW4174" s="606" t="s">
        <v>43</v>
      </c>
      <c r="AX4174" s="606" t="s">
        <v>82</v>
      </c>
      <c r="AY4174" s="607" t="s">
        <v>197</v>
      </c>
    </row>
    <row r="4175" spans="2:51" s="606" customFormat="1">
      <c r="B4175" s="605"/>
      <c r="D4175" s="594" t="s">
        <v>205</v>
      </c>
      <c r="E4175" s="607" t="s">
        <v>5</v>
      </c>
      <c r="F4175" s="608" t="s">
        <v>5073</v>
      </c>
      <c r="H4175" s="609">
        <v>33.152000000000001</v>
      </c>
      <c r="L4175" s="605"/>
      <c r="M4175" s="610"/>
      <c r="N4175" s="611"/>
      <c r="O4175" s="611"/>
      <c r="P4175" s="611"/>
      <c r="Q4175" s="611"/>
      <c r="R4175" s="611"/>
      <c r="S4175" s="611"/>
      <c r="T4175" s="612"/>
      <c r="AT4175" s="607" t="s">
        <v>205</v>
      </c>
      <c r="AU4175" s="607" t="s">
        <v>89</v>
      </c>
      <c r="AV4175" s="606" t="s">
        <v>89</v>
      </c>
      <c r="AW4175" s="606" t="s">
        <v>43</v>
      </c>
      <c r="AX4175" s="606" t="s">
        <v>82</v>
      </c>
      <c r="AY4175" s="607" t="s">
        <v>197</v>
      </c>
    </row>
    <row r="4176" spans="2:51" s="606" customFormat="1">
      <c r="B4176" s="605"/>
      <c r="D4176" s="594" t="s">
        <v>205</v>
      </c>
      <c r="E4176" s="607" t="s">
        <v>5</v>
      </c>
      <c r="F4176" s="608" t="s">
        <v>5074</v>
      </c>
      <c r="H4176" s="609">
        <v>33.136000000000003</v>
      </c>
      <c r="L4176" s="605"/>
      <c r="M4176" s="610"/>
      <c r="N4176" s="611"/>
      <c r="O4176" s="611"/>
      <c r="P4176" s="611"/>
      <c r="Q4176" s="611"/>
      <c r="R4176" s="611"/>
      <c r="S4176" s="611"/>
      <c r="T4176" s="612"/>
      <c r="AT4176" s="607" t="s">
        <v>205</v>
      </c>
      <c r="AU4176" s="607" t="s">
        <v>89</v>
      </c>
      <c r="AV4176" s="606" t="s">
        <v>89</v>
      </c>
      <c r="AW4176" s="606" t="s">
        <v>43</v>
      </c>
      <c r="AX4176" s="606" t="s">
        <v>82</v>
      </c>
      <c r="AY4176" s="607" t="s">
        <v>197</v>
      </c>
    </row>
    <row r="4177" spans="2:51" s="606" customFormat="1">
      <c r="B4177" s="605"/>
      <c r="D4177" s="594" t="s">
        <v>205</v>
      </c>
      <c r="E4177" s="607" t="s">
        <v>5</v>
      </c>
      <c r="F4177" s="608" t="s">
        <v>5075</v>
      </c>
      <c r="H4177" s="609">
        <v>36.064</v>
      </c>
      <c r="L4177" s="605"/>
      <c r="M4177" s="610"/>
      <c r="N4177" s="611"/>
      <c r="O4177" s="611"/>
      <c r="P4177" s="611"/>
      <c r="Q4177" s="611"/>
      <c r="R4177" s="611"/>
      <c r="S4177" s="611"/>
      <c r="T4177" s="612"/>
      <c r="AT4177" s="607" t="s">
        <v>205</v>
      </c>
      <c r="AU4177" s="607" t="s">
        <v>89</v>
      </c>
      <c r="AV4177" s="606" t="s">
        <v>89</v>
      </c>
      <c r="AW4177" s="606" t="s">
        <v>43</v>
      </c>
      <c r="AX4177" s="606" t="s">
        <v>82</v>
      </c>
      <c r="AY4177" s="607" t="s">
        <v>197</v>
      </c>
    </row>
    <row r="4178" spans="2:51" s="622" customFormat="1">
      <c r="B4178" s="621"/>
      <c r="D4178" s="594" t="s">
        <v>205</v>
      </c>
      <c r="E4178" s="623" t="s">
        <v>5</v>
      </c>
      <c r="F4178" s="624" t="s">
        <v>248</v>
      </c>
      <c r="H4178" s="625">
        <v>602.24300000000005</v>
      </c>
      <c r="L4178" s="621"/>
      <c r="M4178" s="626"/>
      <c r="N4178" s="627"/>
      <c r="O4178" s="627"/>
      <c r="P4178" s="627"/>
      <c r="Q4178" s="627"/>
      <c r="R4178" s="627"/>
      <c r="S4178" s="627"/>
      <c r="T4178" s="628"/>
      <c r="AT4178" s="623" t="s">
        <v>205</v>
      </c>
      <c r="AU4178" s="623" t="s">
        <v>89</v>
      </c>
      <c r="AV4178" s="622" t="s">
        <v>114</v>
      </c>
      <c r="AW4178" s="622" t="s">
        <v>43</v>
      </c>
      <c r="AX4178" s="622" t="s">
        <v>82</v>
      </c>
      <c r="AY4178" s="623" t="s">
        <v>197</v>
      </c>
    </row>
    <row r="4179" spans="2:51" s="599" customFormat="1">
      <c r="B4179" s="598"/>
      <c r="D4179" s="594" t="s">
        <v>205</v>
      </c>
      <c r="E4179" s="600" t="s">
        <v>5</v>
      </c>
      <c r="F4179" s="601" t="s">
        <v>249</v>
      </c>
      <c r="H4179" s="600" t="s">
        <v>5</v>
      </c>
      <c r="L4179" s="598"/>
      <c r="M4179" s="602"/>
      <c r="N4179" s="603"/>
      <c r="O4179" s="603"/>
      <c r="P4179" s="603"/>
      <c r="Q4179" s="603"/>
      <c r="R4179" s="603"/>
      <c r="S4179" s="603"/>
      <c r="T4179" s="604"/>
      <c r="AT4179" s="600" t="s">
        <v>205</v>
      </c>
      <c r="AU4179" s="600" t="s">
        <v>89</v>
      </c>
      <c r="AV4179" s="599" t="s">
        <v>11</v>
      </c>
      <c r="AW4179" s="599" t="s">
        <v>43</v>
      </c>
      <c r="AX4179" s="599" t="s">
        <v>82</v>
      </c>
      <c r="AY4179" s="600" t="s">
        <v>197</v>
      </c>
    </row>
    <row r="4180" spans="2:51" s="606" customFormat="1">
      <c r="B4180" s="605"/>
      <c r="D4180" s="594" t="s">
        <v>205</v>
      </c>
      <c r="E4180" s="607" t="s">
        <v>5</v>
      </c>
      <c r="F4180" s="608" t="s">
        <v>5076</v>
      </c>
      <c r="H4180" s="609">
        <v>15.28</v>
      </c>
      <c r="L4180" s="605"/>
      <c r="M4180" s="610"/>
      <c r="N4180" s="611"/>
      <c r="O4180" s="611"/>
      <c r="P4180" s="611"/>
      <c r="Q4180" s="611"/>
      <c r="R4180" s="611"/>
      <c r="S4180" s="611"/>
      <c r="T4180" s="612"/>
      <c r="AT4180" s="607" t="s">
        <v>205</v>
      </c>
      <c r="AU4180" s="607" t="s">
        <v>89</v>
      </c>
      <c r="AV4180" s="606" t="s">
        <v>89</v>
      </c>
      <c r="AW4180" s="606" t="s">
        <v>43</v>
      </c>
      <c r="AX4180" s="606" t="s">
        <v>82</v>
      </c>
      <c r="AY4180" s="607" t="s">
        <v>197</v>
      </c>
    </row>
    <row r="4181" spans="2:51" s="606" customFormat="1">
      <c r="B4181" s="605"/>
      <c r="D4181" s="594" t="s">
        <v>205</v>
      </c>
      <c r="E4181" s="607" t="s">
        <v>5</v>
      </c>
      <c r="F4181" s="608" t="s">
        <v>5077</v>
      </c>
      <c r="H4181" s="609">
        <v>14.704000000000001</v>
      </c>
      <c r="L4181" s="605"/>
      <c r="M4181" s="610"/>
      <c r="N4181" s="611"/>
      <c r="O4181" s="611"/>
      <c r="P4181" s="611"/>
      <c r="Q4181" s="611"/>
      <c r="R4181" s="611"/>
      <c r="S4181" s="611"/>
      <c r="T4181" s="612"/>
      <c r="AT4181" s="607" t="s">
        <v>205</v>
      </c>
      <c r="AU4181" s="607" t="s">
        <v>89</v>
      </c>
      <c r="AV4181" s="606" t="s">
        <v>89</v>
      </c>
      <c r="AW4181" s="606" t="s">
        <v>43</v>
      </c>
      <c r="AX4181" s="606" t="s">
        <v>82</v>
      </c>
      <c r="AY4181" s="607" t="s">
        <v>197</v>
      </c>
    </row>
    <row r="4182" spans="2:51" s="606" customFormat="1">
      <c r="B4182" s="605"/>
      <c r="D4182" s="594" t="s">
        <v>205</v>
      </c>
      <c r="E4182" s="607" t="s">
        <v>5</v>
      </c>
      <c r="F4182" s="608" t="s">
        <v>5078</v>
      </c>
      <c r="H4182" s="609">
        <v>93.826999999999998</v>
      </c>
      <c r="L4182" s="605"/>
      <c r="M4182" s="610"/>
      <c r="N4182" s="611"/>
      <c r="O4182" s="611"/>
      <c r="P4182" s="611"/>
      <c r="Q4182" s="611"/>
      <c r="R4182" s="611"/>
      <c r="S4182" s="611"/>
      <c r="T4182" s="612"/>
      <c r="AT4182" s="607" t="s">
        <v>205</v>
      </c>
      <c r="AU4182" s="607" t="s">
        <v>89</v>
      </c>
      <c r="AV4182" s="606" t="s">
        <v>89</v>
      </c>
      <c r="AW4182" s="606" t="s">
        <v>43</v>
      </c>
      <c r="AX4182" s="606" t="s">
        <v>82</v>
      </c>
      <c r="AY4182" s="607" t="s">
        <v>197</v>
      </c>
    </row>
    <row r="4183" spans="2:51" s="606" customFormat="1">
      <c r="B4183" s="605"/>
      <c r="D4183" s="594" t="s">
        <v>205</v>
      </c>
      <c r="E4183" s="607" t="s">
        <v>5</v>
      </c>
      <c r="F4183" s="608" t="s">
        <v>5079</v>
      </c>
      <c r="H4183" s="609">
        <v>21.344000000000001</v>
      </c>
      <c r="L4183" s="605"/>
      <c r="M4183" s="610"/>
      <c r="N4183" s="611"/>
      <c r="O4183" s="611"/>
      <c r="P4183" s="611"/>
      <c r="Q4183" s="611"/>
      <c r="R4183" s="611"/>
      <c r="S4183" s="611"/>
      <c r="T4183" s="612"/>
      <c r="AT4183" s="607" t="s">
        <v>205</v>
      </c>
      <c r="AU4183" s="607" t="s">
        <v>89</v>
      </c>
      <c r="AV4183" s="606" t="s">
        <v>89</v>
      </c>
      <c r="AW4183" s="606" t="s">
        <v>43</v>
      </c>
      <c r="AX4183" s="606" t="s">
        <v>82</v>
      </c>
      <c r="AY4183" s="607" t="s">
        <v>197</v>
      </c>
    </row>
    <row r="4184" spans="2:51" s="606" customFormat="1">
      <c r="B4184" s="605"/>
      <c r="D4184" s="594" t="s">
        <v>205</v>
      </c>
      <c r="E4184" s="607" t="s">
        <v>5</v>
      </c>
      <c r="F4184" s="608" t="s">
        <v>5080</v>
      </c>
      <c r="H4184" s="609">
        <v>36.064</v>
      </c>
      <c r="L4184" s="605"/>
      <c r="M4184" s="610"/>
      <c r="N4184" s="611"/>
      <c r="O4184" s="611"/>
      <c r="P4184" s="611"/>
      <c r="Q4184" s="611"/>
      <c r="R4184" s="611"/>
      <c r="S4184" s="611"/>
      <c r="T4184" s="612"/>
      <c r="AT4184" s="607" t="s">
        <v>205</v>
      </c>
      <c r="AU4184" s="607" t="s">
        <v>89</v>
      </c>
      <c r="AV4184" s="606" t="s">
        <v>89</v>
      </c>
      <c r="AW4184" s="606" t="s">
        <v>43</v>
      </c>
      <c r="AX4184" s="606" t="s">
        <v>82</v>
      </c>
      <c r="AY4184" s="607" t="s">
        <v>197</v>
      </c>
    </row>
    <row r="4185" spans="2:51" s="606" customFormat="1">
      <c r="B4185" s="605"/>
      <c r="D4185" s="594" t="s">
        <v>205</v>
      </c>
      <c r="E4185" s="607" t="s">
        <v>5</v>
      </c>
      <c r="F4185" s="608" t="s">
        <v>5081</v>
      </c>
      <c r="H4185" s="609">
        <v>33.231999999999999</v>
      </c>
      <c r="L4185" s="605"/>
      <c r="M4185" s="610"/>
      <c r="N4185" s="611"/>
      <c r="O4185" s="611"/>
      <c r="P4185" s="611"/>
      <c r="Q4185" s="611"/>
      <c r="R4185" s="611"/>
      <c r="S4185" s="611"/>
      <c r="T4185" s="612"/>
      <c r="AT4185" s="607" t="s">
        <v>205</v>
      </c>
      <c r="AU4185" s="607" t="s">
        <v>89</v>
      </c>
      <c r="AV4185" s="606" t="s">
        <v>89</v>
      </c>
      <c r="AW4185" s="606" t="s">
        <v>43</v>
      </c>
      <c r="AX4185" s="606" t="s">
        <v>82</v>
      </c>
      <c r="AY4185" s="607" t="s">
        <v>197</v>
      </c>
    </row>
    <row r="4186" spans="2:51" s="606" customFormat="1">
      <c r="B4186" s="605"/>
      <c r="D4186" s="594" t="s">
        <v>205</v>
      </c>
      <c r="E4186" s="607" t="s">
        <v>5</v>
      </c>
      <c r="F4186" s="608" t="s">
        <v>5082</v>
      </c>
      <c r="H4186" s="609">
        <v>33.375999999999998</v>
      </c>
      <c r="L4186" s="605"/>
      <c r="M4186" s="610"/>
      <c r="N4186" s="611"/>
      <c r="O4186" s="611"/>
      <c r="P4186" s="611"/>
      <c r="Q4186" s="611"/>
      <c r="R4186" s="611"/>
      <c r="S4186" s="611"/>
      <c r="T4186" s="612"/>
      <c r="AT4186" s="607" t="s">
        <v>205</v>
      </c>
      <c r="AU4186" s="607" t="s">
        <v>89</v>
      </c>
      <c r="AV4186" s="606" t="s">
        <v>89</v>
      </c>
      <c r="AW4186" s="606" t="s">
        <v>43</v>
      </c>
      <c r="AX4186" s="606" t="s">
        <v>82</v>
      </c>
      <c r="AY4186" s="607" t="s">
        <v>197</v>
      </c>
    </row>
    <row r="4187" spans="2:51" s="606" customFormat="1">
      <c r="B4187" s="605"/>
      <c r="D4187" s="594" t="s">
        <v>205</v>
      </c>
      <c r="E4187" s="607" t="s">
        <v>5</v>
      </c>
      <c r="F4187" s="608" t="s">
        <v>5083</v>
      </c>
      <c r="H4187" s="609">
        <v>25.327999999999999</v>
      </c>
      <c r="L4187" s="605"/>
      <c r="M4187" s="610"/>
      <c r="N4187" s="611"/>
      <c r="O4187" s="611"/>
      <c r="P4187" s="611"/>
      <c r="Q4187" s="611"/>
      <c r="R4187" s="611"/>
      <c r="S4187" s="611"/>
      <c r="T4187" s="612"/>
      <c r="AT4187" s="607" t="s">
        <v>205</v>
      </c>
      <c r="AU4187" s="607" t="s">
        <v>89</v>
      </c>
      <c r="AV4187" s="606" t="s">
        <v>89</v>
      </c>
      <c r="AW4187" s="606" t="s">
        <v>43</v>
      </c>
      <c r="AX4187" s="606" t="s">
        <v>82</v>
      </c>
      <c r="AY4187" s="607" t="s">
        <v>197</v>
      </c>
    </row>
    <row r="4188" spans="2:51" s="606" customFormat="1">
      <c r="B4188" s="605"/>
      <c r="D4188" s="594" t="s">
        <v>205</v>
      </c>
      <c r="E4188" s="607" t="s">
        <v>5</v>
      </c>
      <c r="F4188" s="608" t="s">
        <v>5084</v>
      </c>
      <c r="H4188" s="609">
        <v>18.16</v>
      </c>
      <c r="L4188" s="605"/>
      <c r="M4188" s="610"/>
      <c r="N4188" s="611"/>
      <c r="O4188" s="611"/>
      <c r="P4188" s="611"/>
      <c r="Q4188" s="611"/>
      <c r="R4188" s="611"/>
      <c r="S4188" s="611"/>
      <c r="T4188" s="612"/>
      <c r="AT4188" s="607" t="s">
        <v>205</v>
      </c>
      <c r="AU4188" s="607" t="s">
        <v>89</v>
      </c>
      <c r="AV4188" s="606" t="s">
        <v>89</v>
      </c>
      <c r="AW4188" s="606" t="s">
        <v>43</v>
      </c>
      <c r="AX4188" s="606" t="s">
        <v>82</v>
      </c>
      <c r="AY4188" s="607" t="s">
        <v>197</v>
      </c>
    </row>
    <row r="4189" spans="2:51" s="606" customFormat="1">
      <c r="B4189" s="605"/>
      <c r="D4189" s="594" t="s">
        <v>205</v>
      </c>
      <c r="E4189" s="607" t="s">
        <v>5</v>
      </c>
      <c r="F4189" s="608" t="s">
        <v>5085</v>
      </c>
      <c r="H4189" s="609">
        <v>33.136000000000003</v>
      </c>
      <c r="L4189" s="605"/>
      <c r="M4189" s="610"/>
      <c r="N4189" s="611"/>
      <c r="O4189" s="611"/>
      <c r="P4189" s="611"/>
      <c r="Q4189" s="611"/>
      <c r="R4189" s="611"/>
      <c r="S4189" s="611"/>
      <c r="T4189" s="612"/>
      <c r="AT4189" s="607" t="s">
        <v>205</v>
      </c>
      <c r="AU4189" s="607" t="s">
        <v>89</v>
      </c>
      <c r="AV4189" s="606" t="s">
        <v>89</v>
      </c>
      <c r="AW4189" s="606" t="s">
        <v>43</v>
      </c>
      <c r="AX4189" s="606" t="s">
        <v>82</v>
      </c>
      <c r="AY4189" s="607" t="s">
        <v>197</v>
      </c>
    </row>
    <row r="4190" spans="2:51" s="606" customFormat="1">
      <c r="B4190" s="605"/>
      <c r="D4190" s="594" t="s">
        <v>205</v>
      </c>
      <c r="E4190" s="607" t="s">
        <v>5</v>
      </c>
      <c r="F4190" s="608" t="s">
        <v>5086</v>
      </c>
      <c r="H4190" s="609">
        <v>33.152000000000001</v>
      </c>
      <c r="L4190" s="605"/>
      <c r="M4190" s="610"/>
      <c r="N4190" s="611"/>
      <c r="O4190" s="611"/>
      <c r="P4190" s="611"/>
      <c r="Q4190" s="611"/>
      <c r="R4190" s="611"/>
      <c r="S4190" s="611"/>
      <c r="T4190" s="612"/>
      <c r="AT4190" s="607" t="s">
        <v>205</v>
      </c>
      <c r="AU4190" s="607" t="s">
        <v>89</v>
      </c>
      <c r="AV4190" s="606" t="s">
        <v>89</v>
      </c>
      <c r="AW4190" s="606" t="s">
        <v>43</v>
      </c>
      <c r="AX4190" s="606" t="s">
        <v>82</v>
      </c>
      <c r="AY4190" s="607" t="s">
        <v>197</v>
      </c>
    </row>
    <row r="4191" spans="2:51" s="606" customFormat="1">
      <c r="B4191" s="605"/>
      <c r="D4191" s="594" t="s">
        <v>205</v>
      </c>
      <c r="E4191" s="607" t="s">
        <v>5</v>
      </c>
      <c r="F4191" s="608" t="s">
        <v>5087</v>
      </c>
      <c r="H4191" s="609">
        <v>32.847999999999999</v>
      </c>
      <c r="L4191" s="605"/>
      <c r="M4191" s="610"/>
      <c r="N4191" s="611"/>
      <c r="O4191" s="611"/>
      <c r="P4191" s="611"/>
      <c r="Q4191" s="611"/>
      <c r="R4191" s="611"/>
      <c r="S4191" s="611"/>
      <c r="T4191" s="612"/>
      <c r="AT4191" s="607" t="s">
        <v>205</v>
      </c>
      <c r="AU4191" s="607" t="s">
        <v>89</v>
      </c>
      <c r="AV4191" s="606" t="s">
        <v>89</v>
      </c>
      <c r="AW4191" s="606" t="s">
        <v>43</v>
      </c>
      <c r="AX4191" s="606" t="s">
        <v>82</v>
      </c>
      <c r="AY4191" s="607" t="s">
        <v>197</v>
      </c>
    </row>
    <row r="4192" spans="2:51" s="606" customFormat="1">
      <c r="B4192" s="605"/>
      <c r="D4192" s="594" t="s">
        <v>205</v>
      </c>
      <c r="E4192" s="607" t="s">
        <v>5</v>
      </c>
      <c r="F4192" s="608" t="s">
        <v>5088</v>
      </c>
      <c r="H4192" s="609">
        <v>27.808</v>
      </c>
      <c r="L4192" s="605"/>
      <c r="M4192" s="610"/>
      <c r="N4192" s="611"/>
      <c r="O4192" s="611"/>
      <c r="P4192" s="611"/>
      <c r="Q4192" s="611"/>
      <c r="R4192" s="611"/>
      <c r="S4192" s="611"/>
      <c r="T4192" s="612"/>
      <c r="AT4192" s="607" t="s">
        <v>205</v>
      </c>
      <c r="AU4192" s="607" t="s">
        <v>89</v>
      </c>
      <c r="AV4192" s="606" t="s">
        <v>89</v>
      </c>
      <c r="AW4192" s="606" t="s">
        <v>43</v>
      </c>
      <c r="AX4192" s="606" t="s">
        <v>82</v>
      </c>
      <c r="AY4192" s="607" t="s">
        <v>197</v>
      </c>
    </row>
    <row r="4193" spans="2:51" s="606" customFormat="1">
      <c r="B4193" s="605"/>
      <c r="D4193" s="594" t="s">
        <v>205</v>
      </c>
      <c r="E4193" s="607" t="s">
        <v>5</v>
      </c>
      <c r="F4193" s="608" t="s">
        <v>5089</v>
      </c>
      <c r="H4193" s="609">
        <v>20.463999999999999</v>
      </c>
      <c r="L4193" s="605"/>
      <c r="M4193" s="610"/>
      <c r="N4193" s="611"/>
      <c r="O4193" s="611"/>
      <c r="P4193" s="611"/>
      <c r="Q4193" s="611"/>
      <c r="R4193" s="611"/>
      <c r="S4193" s="611"/>
      <c r="T4193" s="612"/>
      <c r="AT4193" s="607" t="s">
        <v>205</v>
      </c>
      <c r="AU4193" s="607" t="s">
        <v>89</v>
      </c>
      <c r="AV4193" s="606" t="s">
        <v>89</v>
      </c>
      <c r="AW4193" s="606" t="s">
        <v>43</v>
      </c>
      <c r="AX4193" s="606" t="s">
        <v>82</v>
      </c>
      <c r="AY4193" s="607" t="s">
        <v>197</v>
      </c>
    </row>
    <row r="4194" spans="2:51" s="606" customFormat="1">
      <c r="B4194" s="605"/>
      <c r="D4194" s="594" t="s">
        <v>205</v>
      </c>
      <c r="E4194" s="607" t="s">
        <v>5</v>
      </c>
      <c r="F4194" s="608" t="s">
        <v>5090</v>
      </c>
      <c r="H4194" s="609">
        <v>33.024000000000001</v>
      </c>
      <c r="L4194" s="605"/>
      <c r="M4194" s="610"/>
      <c r="N4194" s="611"/>
      <c r="O4194" s="611"/>
      <c r="P4194" s="611"/>
      <c r="Q4194" s="611"/>
      <c r="R4194" s="611"/>
      <c r="S4194" s="611"/>
      <c r="T4194" s="612"/>
      <c r="AT4194" s="607" t="s">
        <v>205</v>
      </c>
      <c r="AU4194" s="607" t="s">
        <v>89</v>
      </c>
      <c r="AV4194" s="606" t="s">
        <v>89</v>
      </c>
      <c r="AW4194" s="606" t="s">
        <v>43</v>
      </c>
      <c r="AX4194" s="606" t="s">
        <v>82</v>
      </c>
      <c r="AY4194" s="607" t="s">
        <v>197</v>
      </c>
    </row>
    <row r="4195" spans="2:51" s="606" customFormat="1">
      <c r="B4195" s="605"/>
      <c r="D4195" s="594" t="s">
        <v>205</v>
      </c>
      <c r="E4195" s="607" t="s">
        <v>5</v>
      </c>
      <c r="F4195" s="608" t="s">
        <v>5091</v>
      </c>
      <c r="H4195" s="609">
        <v>28.143999999999998</v>
      </c>
      <c r="L4195" s="605"/>
      <c r="M4195" s="610"/>
      <c r="N4195" s="611"/>
      <c r="O4195" s="611"/>
      <c r="P4195" s="611"/>
      <c r="Q4195" s="611"/>
      <c r="R4195" s="611"/>
      <c r="S4195" s="611"/>
      <c r="T4195" s="612"/>
      <c r="AT4195" s="607" t="s">
        <v>205</v>
      </c>
      <c r="AU4195" s="607" t="s">
        <v>89</v>
      </c>
      <c r="AV4195" s="606" t="s">
        <v>89</v>
      </c>
      <c r="AW4195" s="606" t="s">
        <v>43</v>
      </c>
      <c r="AX4195" s="606" t="s">
        <v>82</v>
      </c>
      <c r="AY4195" s="607" t="s">
        <v>197</v>
      </c>
    </row>
    <row r="4196" spans="2:51" s="606" customFormat="1">
      <c r="B4196" s="605"/>
      <c r="D4196" s="594" t="s">
        <v>205</v>
      </c>
      <c r="E4196" s="607" t="s">
        <v>5</v>
      </c>
      <c r="F4196" s="608" t="s">
        <v>5092</v>
      </c>
      <c r="H4196" s="609">
        <v>33.152000000000001</v>
      </c>
      <c r="L4196" s="605"/>
      <c r="M4196" s="610"/>
      <c r="N4196" s="611"/>
      <c r="O4196" s="611"/>
      <c r="P4196" s="611"/>
      <c r="Q4196" s="611"/>
      <c r="R4196" s="611"/>
      <c r="S4196" s="611"/>
      <c r="T4196" s="612"/>
      <c r="AT4196" s="607" t="s">
        <v>205</v>
      </c>
      <c r="AU4196" s="607" t="s">
        <v>89</v>
      </c>
      <c r="AV4196" s="606" t="s">
        <v>89</v>
      </c>
      <c r="AW4196" s="606" t="s">
        <v>43</v>
      </c>
      <c r="AX4196" s="606" t="s">
        <v>82</v>
      </c>
      <c r="AY4196" s="607" t="s">
        <v>197</v>
      </c>
    </row>
    <row r="4197" spans="2:51" s="606" customFormat="1">
      <c r="B4197" s="605"/>
      <c r="D4197" s="594" t="s">
        <v>205</v>
      </c>
      <c r="E4197" s="607" t="s">
        <v>5</v>
      </c>
      <c r="F4197" s="608" t="s">
        <v>5093</v>
      </c>
      <c r="H4197" s="609">
        <v>33.136000000000003</v>
      </c>
      <c r="L4197" s="605"/>
      <c r="M4197" s="610"/>
      <c r="N4197" s="611"/>
      <c r="O4197" s="611"/>
      <c r="P4197" s="611"/>
      <c r="Q4197" s="611"/>
      <c r="R4197" s="611"/>
      <c r="S4197" s="611"/>
      <c r="T4197" s="612"/>
      <c r="AT4197" s="607" t="s">
        <v>205</v>
      </c>
      <c r="AU4197" s="607" t="s">
        <v>89</v>
      </c>
      <c r="AV4197" s="606" t="s">
        <v>89</v>
      </c>
      <c r="AW4197" s="606" t="s">
        <v>43</v>
      </c>
      <c r="AX4197" s="606" t="s">
        <v>82</v>
      </c>
      <c r="AY4197" s="607" t="s">
        <v>197</v>
      </c>
    </row>
    <row r="4198" spans="2:51" s="606" customFormat="1">
      <c r="B4198" s="605"/>
      <c r="D4198" s="594" t="s">
        <v>205</v>
      </c>
      <c r="E4198" s="607" t="s">
        <v>5</v>
      </c>
      <c r="F4198" s="608" t="s">
        <v>5094</v>
      </c>
      <c r="H4198" s="609">
        <v>36.064</v>
      </c>
      <c r="L4198" s="605"/>
      <c r="M4198" s="610"/>
      <c r="N4198" s="611"/>
      <c r="O4198" s="611"/>
      <c r="P4198" s="611"/>
      <c r="Q4198" s="611"/>
      <c r="R4198" s="611"/>
      <c r="S4198" s="611"/>
      <c r="T4198" s="612"/>
      <c r="AT4198" s="607" t="s">
        <v>205</v>
      </c>
      <c r="AU4198" s="607" t="s">
        <v>89</v>
      </c>
      <c r="AV4198" s="606" t="s">
        <v>89</v>
      </c>
      <c r="AW4198" s="606" t="s">
        <v>43</v>
      </c>
      <c r="AX4198" s="606" t="s">
        <v>82</v>
      </c>
      <c r="AY4198" s="607" t="s">
        <v>197</v>
      </c>
    </row>
    <row r="4199" spans="2:51" s="622" customFormat="1">
      <c r="B4199" s="621"/>
      <c r="D4199" s="594" t="s">
        <v>205</v>
      </c>
      <c r="E4199" s="623" t="s">
        <v>5</v>
      </c>
      <c r="F4199" s="624" t="s">
        <v>253</v>
      </c>
      <c r="H4199" s="625">
        <v>602.24300000000005</v>
      </c>
      <c r="L4199" s="621"/>
      <c r="M4199" s="626"/>
      <c r="N4199" s="627"/>
      <c r="O4199" s="627"/>
      <c r="P4199" s="627"/>
      <c r="Q4199" s="627"/>
      <c r="R4199" s="627"/>
      <c r="S4199" s="627"/>
      <c r="T4199" s="628"/>
      <c r="AT4199" s="623" t="s">
        <v>205</v>
      </c>
      <c r="AU4199" s="623" t="s">
        <v>89</v>
      </c>
      <c r="AV4199" s="622" t="s">
        <v>114</v>
      </c>
      <c r="AW4199" s="622" t="s">
        <v>43</v>
      </c>
      <c r="AX4199" s="622" t="s">
        <v>82</v>
      </c>
      <c r="AY4199" s="623" t="s">
        <v>197</v>
      </c>
    </row>
    <row r="4200" spans="2:51" s="599" customFormat="1">
      <c r="B4200" s="598"/>
      <c r="D4200" s="594" t="s">
        <v>205</v>
      </c>
      <c r="E4200" s="600" t="s">
        <v>5</v>
      </c>
      <c r="F4200" s="601" t="s">
        <v>446</v>
      </c>
      <c r="H4200" s="600" t="s">
        <v>5</v>
      </c>
      <c r="L4200" s="598"/>
      <c r="M4200" s="602"/>
      <c r="N4200" s="603"/>
      <c r="O4200" s="603"/>
      <c r="P4200" s="603"/>
      <c r="Q4200" s="603"/>
      <c r="R4200" s="603"/>
      <c r="S4200" s="603"/>
      <c r="T4200" s="604"/>
      <c r="AT4200" s="600" t="s">
        <v>205</v>
      </c>
      <c r="AU4200" s="600" t="s">
        <v>89</v>
      </c>
      <c r="AV4200" s="599" t="s">
        <v>11</v>
      </c>
      <c r="AW4200" s="599" t="s">
        <v>43</v>
      </c>
      <c r="AX4200" s="599" t="s">
        <v>82</v>
      </c>
      <c r="AY4200" s="600" t="s">
        <v>197</v>
      </c>
    </row>
    <row r="4201" spans="2:51" s="606" customFormat="1">
      <c r="B4201" s="605"/>
      <c r="D4201" s="594" t="s">
        <v>205</v>
      </c>
      <c r="E4201" s="607" t="s">
        <v>5</v>
      </c>
      <c r="F4201" s="608" t="s">
        <v>5095</v>
      </c>
      <c r="H4201" s="609">
        <v>15.28</v>
      </c>
      <c r="L4201" s="605"/>
      <c r="M4201" s="610"/>
      <c r="N4201" s="611"/>
      <c r="O4201" s="611"/>
      <c r="P4201" s="611"/>
      <c r="Q4201" s="611"/>
      <c r="R4201" s="611"/>
      <c r="S4201" s="611"/>
      <c r="T4201" s="612"/>
      <c r="AT4201" s="607" t="s">
        <v>205</v>
      </c>
      <c r="AU4201" s="607" t="s">
        <v>89</v>
      </c>
      <c r="AV4201" s="606" t="s">
        <v>89</v>
      </c>
      <c r="AW4201" s="606" t="s">
        <v>43</v>
      </c>
      <c r="AX4201" s="606" t="s">
        <v>82</v>
      </c>
      <c r="AY4201" s="607" t="s">
        <v>197</v>
      </c>
    </row>
    <row r="4202" spans="2:51" s="606" customFormat="1">
      <c r="B4202" s="605"/>
      <c r="D4202" s="594" t="s">
        <v>205</v>
      </c>
      <c r="E4202" s="607" t="s">
        <v>5</v>
      </c>
      <c r="F4202" s="608" t="s">
        <v>5096</v>
      </c>
      <c r="H4202" s="609">
        <v>15.055999999999999</v>
      </c>
      <c r="L4202" s="605"/>
      <c r="M4202" s="610"/>
      <c r="N4202" s="611"/>
      <c r="O4202" s="611"/>
      <c r="P4202" s="611"/>
      <c r="Q4202" s="611"/>
      <c r="R4202" s="611"/>
      <c r="S4202" s="611"/>
      <c r="T4202" s="612"/>
      <c r="AT4202" s="607" t="s">
        <v>205</v>
      </c>
      <c r="AU4202" s="607" t="s">
        <v>89</v>
      </c>
      <c r="AV4202" s="606" t="s">
        <v>89</v>
      </c>
      <c r="AW4202" s="606" t="s">
        <v>43</v>
      </c>
      <c r="AX4202" s="606" t="s">
        <v>82</v>
      </c>
      <c r="AY4202" s="607" t="s">
        <v>197</v>
      </c>
    </row>
    <row r="4203" spans="2:51" s="606" customFormat="1">
      <c r="B4203" s="605"/>
      <c r="D4203" s="594" t="s">
        <v>205</v>
      </c>
      <c r="E4203" s="607" t="s">
        <v>5</v>
      </c>
      <c r="F4203" s="608" t="s">
        <v>5097</v>
      </c>
      <c r="H4203" s="609">
        <v>91.186999999999998</v>
      </c>
      <c r="L4203" s="605"/>
      <c r="M4203" s="610"/>
      <c r="N4203" s="611"/>
      <c r="O4203" s="611"/>
      <c r="P4203" s="611"/>
      <c r="Q4203" s="611"/>
      <c r="R4203" s="611"/>
      <c r="S4203" s="611"/>
      <c r="T4203" s="612"/>
      <c r="AT4203" s="607" t="s">
        <v>205</v>
      </c>
      <c r="AU4203" s="607" t="s">
        <v>89</v>
      </c>
      <c r="AV4203" s="606" t="s">
        <v>89</v>
      </c>
      <c r="AW4203" s="606" t="s">
        <v>43</v>
      </c>
      <c r="AX4203" s="606" t="s">
        <v>82</v>
      </c>
      <c r="AY4203" s="607" t="s">
        <v>197</v>
      </c>
    </row>
    <row r="4204" spans="2:51" s="606" customFormat="1">
      <c r="B4204" s="605"/>
      <c r="D4204" s="594" t="s">
        <v>205</v>
      </c>
      <c r="E4204" s="607" t="s">
        <v>5</v>
      </c>
      <c r="F4204" s="608" t="s">
        <v>5098</v>
      </c>
      <c r="H4204" s="609">
        <v>21.984000000000002</v>
      </c>
      <c r="L4204" s="605"/>
      <c r="M4204" s="610"/>
      <c r="N4204" s="611"/>
      <c r="O4204" s="611"/>
      <c r="P4204" s="611"/>
      <c r="Q4204" s="611"/>
      <c r="R4204" s="611"/>
      <c r="S4204" s="611"/>
      <c r="T4204" s="612"/>
      <c r="AT4204" s="607" t="s">
        <v>205</v>
      </c>
      <c r="AU4204" s="607" t="s">
        <v>89</v>
      </c>
      <c r="AV4204" s="606" t="s">
        <v>89</v>
      </c>
      <c r="AW4204" s="606" t="s">
        <v>43</v>
      </c>
      <c r="AX4204" s="606" t="s">
        <v>82</v>
      </c>
      <c r="AY4204" s="607" t="s">
        <v>197</v>
      </c>
    </row>
    <row r="4205" spans="2:51" s="606" customFormat="1">
      <c r="B4205" s="605"/>
      <c r="D4205" s="594" t="s">
        <v>205</v>
      </c>
      <c r="E4205" s="607" t="s">
        <v>5</v>
      </c>
      <c r="F4205" s="608" t="s">
        <v>5099</v>
      </c>
      <c r="H4205" s="609">
        <v>36.735999999999997</v>
      </c>
      <c r="L4205" s="605"/>
      <c r="M4205" s="610"/>
      <c r="N4205" s="611"/>
      <c r="O4205" s="611"/>
      <c r="P4205" s="611"/>
      <c r="Q4205" s="611"/>
      <c r="R4205" s="611"/>
      <c r="S4205" s="611"/>
      <c r="T4205" s="612"/>
      <c r="AT4205" s="607" t="s">
        <v>205</v>
      </c>
      <c r="AU4205" s="607" t="s">
        <v>89</v>
      </c>
      <c r="AV4205" s="606" t="s">
        <v>89</v>
      </c>
      <c r="AW4205" s="606" t="s">
        <v>43</v>
      </c>
      <c r="AX4205" s="606" t="s">
        <v>82</v>
      </c>
      <c r="AY4205" s="607" t="s">
        <v>197</v>
      </c>
    </row>
    <row r="4206" spans="2:51" s="606" customFormat="1">
      <c r="B4206" s="605"/>
      <c r="D4206" s="594" t="s">
        <v>205</v>
      </c>
      <c r="E4206" s="607" t="s">
        <v>5</v>
      </c>
      <c r="F4206" s="608" t="s">
        <v>5100</v>
      </c>
      <c r="H4206" s="609">
        <v>33.904000000000003</v>
      </c>
      <c r="L4206" s="605"/>
      <c r="M4206" s="610"/>
      <c r="N4206" s="611"/>
      <c r="O4206" s="611"/>
      <c r="P4206" s="611"/>
      <c r="Q4206" s="611"/>
      <c r="R4206" s="611"/>
      <c r="S4206" s="611"/>
      <c r="T4206" s="612"/>
      <c r="AT4206" s="607" t="s">
        <v>205</v>
      </c>
      <c r="AU4206" s="607" t="s">
        <v>89</v>
      </c>
      <c r="AV4206" s="606" t="s">
        <v>89</v>
      </c>
      <c r="AW4206" s="606" t="s">
        <v>43</v>
      </c>
      <c r="AX4206" s="606" t="s">
        <v>82</v>
      </c>
      <c r="AY4206" s="607" t="s">
        <v>197</v>
      </c>
    </row>
    <row r="4207" spans="2:51" s="606" customFormat="1">
      <c r="B4207" s="605"/>
      <c r="D4207" s="594" t="s">
        <v>205</v>
      </c>
      <c r="E4207" s="607" t="s">
        <v>5</v>
      </c>
      <c r="F4207" s="608" t="s">
        <v>5101</v>
      </c>
      <c r="H4207" s="609">
        <v>34.048000000000002</v>
      </c>
      <c r="L4207" s="605"/>
      <c r="M4207" s="610"/>
      <c r="N4207" s="611"/>
      <c r="O4207" s="611"/>
      <c r="P4207" s="611"/>
      <c r="Q4207" s="611"/>
      <c r="R4207" s="611"/>
      <c r="S4207" s="611"/>
      <c r="T4207" s="612"/>
      <c r="AT4207" s="607" t="s">
        <v>205</v>
      </c>
      <c r="AU4207" s="607" t="s">
        <v>89</v>
      </c>
      <c r="AV4207" s="606" t="s">
        <v>89</v>
      </c>
      <c r="AW4207" s="606" t="s">
        <v>43</v>
      </c>
      <c r="AX4207" s="606" t="s">
        <v>82</v>
      </c>
      <c r="AY4207" s="607" t="s">
        <v>197</v>
      </c>
    </row>
    <row r="4208" spans="2:51" s="606" customFormat="1">
      <c r="B4208" s="605"/>
      <c r="D4208" s="594" t="s">
        <v>205</v>
      </c>
      <c r="E4208" s="607" t="s">
        <v>5</v>
      </c>
      <c r="F4208" s="608" t="s">
        <v>5102</v>
      </c>
      <c r="H4208" s="609">
        <v>28</v>
      </c>
      <c r="L4208" s="605"/>
      <c r="M4208" s="610"/>
      <c r="N4208" s="611"/>
      <c r="O4208" s="611"/>
      <c r="P4208" s="611"/>
      <c r="Q4208" s="611"/>
      <c r="R4208" s="611"/>
      <c r="S4208" s="611"/>
      <c r="T4208" s="612"/>
      <c r="AT4208" s="607" t="s">
        <v>205</v>
      </c>
      <c r="AU4208" s="607" t="s">
        <v>89</v>
      </c>
      <c r="AV4208" s="606" t="s">
        <v>89</v>
      </c>
      <c r="AW4208" s="606" t="s">
        <v>43</v>
      </c>
      <c r="AX4208" s="606" t="s">
        <v>82</v>
      </c>
      <c r="AY4208" s="607" t="s">
        <v>197</v>
      </c>
    </row>
    <row r="4209" spans="2:65" s="606" customFormat="1">
      <c r="B4209" s="605"/>
      <c r="D4209" s="594" t="s">
        <v>205</v>
      </c>
      <c r="E4209" s="607" t="s">
        <v>5</v>
      </c>
      <c r="F4209" s="608" t="s">
        <v>5103</v>
      </c>
      <c r="H4209" s="609">
        <v>18.512</v>
      </c>
      <c r="L4209" s="605"/>
      <c r="M4209" s="610"/>
      <c r="N4209" s="611"/>
      <c r="O4209" s="611"/>
      <c r="P4209" s="611"/>
      <c r="Q4209" s="611"/>
      <c r="R4209" s="611"/>
      <c r="S4209" s="611"/>
      <c r="T4209" s="612"/>
      <c r="AT4209" s="607" t="s">
        <v>205</v>
      </c>
      <c r="AU4209" s="607" t="s">
        <v>89</v>
      </c>
      <c r="AV4209" s="606" t="s">
        <v>89</v>
      </c>
      <c r="AW4209" s="606" t="s">
        <v>43</v>
      </c>
      <c r="AX4209" s="606" t="s">
        <v>82</v>
      </c>
      <c r="AY4209" s="607" t="s">
        <v>197</v>
      </c>
    </row>
    <row r="4210" spans="2:65" s="606" customFormat="1">
      <c r="B4210" s="605"/>
      <c r="D4210" s="594" t="s">
        <v>205</v>
      </c>
      <c r="E4210" s="607" t="s">
        <v>5</v>
      </c>
      <c r="F4210" s="608" t="s">
        <v>5104</v>
      </c>
      <c r="H4210" s="609">
        <v>33.808</v>
      </c>
      <c r="L4210" s="605"/>
      <c r="M4210" s="610"/>
      <c r="N4210" s="611"/>
      <c r="O4210" s="611"/>
      <c r="P4210" s="611"/>
      <c r="Q4210" s="611"/>
      <c r="R4210" s="611"/>
      <c r="S4210" s="611"/>
      <c r="T4210" s="612"/>
      <c r="AT4210" s="607" t="s">
        <v>205</v>
      </c>
      <c r="AU4210" s="607" t="s">
        <v>89</v>
      </c>
      <c r="AV4210" s="606" t="s">
        <v>89</v>
      </c>
      <c r="AW4210" s="606" t="s">
        <v>43</v>
      </c>
      <c r="AX4210" s="606" t="s">
        <v>82</v>
      </c>
      <c r="AY4210" s="607" t="s">
        <v>197</v>
      </c>
    </row>
    <row r="4211" spans="2:65" s="606" customFormat="1">
      <c r="B4211" s="605"/>
      <c r="D4211" s="594" t="s">
        <v>205</v>
      </c>
      <c r="E4211" s="607" t="s">
        <v>5</v>
      </c>
      <c r="F4211" s="608" t="s">
        <v>5105</v>
      </c>
      <c r="H4211" s="609">
        <v>33.823999999999998</v>
      </c>
      <c r="L4211" s="605"/>
      <c r="M4211" s="610"/>
      <c r="N4211" s="611"/>
      <c r="O4211" s="611"/>
      <c r="P4211" s="611"/>
      <c r="Q4211" s="611"/>
      <c r="R4211" s="611"/>
      <c r="S4211" s="611"/>
      <c r="T4211" s="612"/>
      <c r="AT4211" s="607" t="s">
        <v>205</v>
      </c>
      <c r="AU4211" s="607" t="s">
        <v>89</v>
      </c>
      <c r="AV4211" s="606" t="s">
        <v>89</v>
      </c>
      <c r="AW4211" s="606" t="s">
        <v>43</v>
      </c>
      <c r="AX4211" s="606" t="s">
        <v>82</v>
      </c>
      <c r="AY4211" s="607" t="s">
        <v>197</v>
      </c>
    </row>
    <row r="4212" spans="2:65" s="606" customFormat="1">
      <c r="B4212" s="605"/>
      <c r="D4212" s="594" t="s">
        <v>205</v>
      </c>
      <c r="E4212" s="607" t="s">
        <v>5</v>
      </c>
      <c r="F4212" s="608" t="s">
        <v>5106</v>
      </c>
      <c r="H4212" s="609">
        <v>33.552</v>
      </c>
      <c r="L4212" s="605"/>
      <c r="M4212" s="610"/>
      <c r="N4212" s="611"/>
      <c r="O4212" s="611"/>
      <c r="P4212" s="611"/>
      <c r="Q4212" s="611"/>
      <c r="R4212" s="611"/>
      <c r="S4212" s="611"/>
      <c r="T4212" s="612"/>
      <c r="AT4212" s="607" t="s">
        <v>205</v>
      </c>
      <c r="AU4212" s="607" t="s">
        <v>89</v>
      </c>
      <c r="AV4212" s="606" t="s">
        <v>89</v>
      </c>
      <c r="AW4212" s="606" t="s">
        <v>43</v>
      </c>
      <c r="AX4212" s="606" t="s">
        <v>82</v>
      </c>
      <c r="AY4212" s="607" t="s">
        <v>197</v>
      </c>
    </row>
    <row r="4213" spans="2:65" s="606" customFormat="1">
      <c r="B4213" s="605"/>
      <c r="D4213" s="594" t="s">
        <v>205</v>
      </c>
      <c r="E4213" s="607" t="s">
        <v>5</v>
      </c>
      <c r="F4213" s="608" t="s">
        <v>5107</v>
      </c>
      <c r="H4213" s="609">
        <v>28.512</v>
      </c>
      <c r="L4213" s="605"/>
      <c r="M4213" s="610"/>
      <c r="N4213" s="611"/>
      <c r="O4213" s="611"/>
      <c r="P4213" s="611"/>
      <c r="Q4213" s="611"/>
      <c r="R4213" s="611"/>
      <c r="S4213" s="611"/>
      <c r="T4213" s="612"/>
      <c r="AT4213" s="607" t="s">
        <v>205</v>
      </c>
      <c r="AU4213" s="607" t="s">
        <v>89</v>
      </c>
      <c r="AV4213" s="606" t="s">
        <v>89</v>
      </c>
      <c r="AW4213" s="606" t="s">
        <v>43</v>
      </c>
      <c r="AX4213" s="606" t="s">
        <v>82</v>
      </c>
      <c r="AY4213" s="607" t="s">
        <v>197</v>
      </c>
    </row>
    <row r="4214" spans="2:65" s="606" customFormat="1">
      <c r="B4214" s="605"/>
      <c r="D4214" s="594" t="s">
        <v>205</v>
      </c>
      <c r="E4214" s="607" t="s">
        <v>5</v>
      </c>
      <c r="F4214" s="608" t="s">
        <v>5108</v>
      </c>
      <c r="H4214" s="609">
        <v>20.815999999999999</v>
      </c>
      <c r="L4214" s="605"/>
      <c r="M4214" s="610"/>
      <c r="N4214" s="611"/>
      <c r="O4214" s="611"/>
      <c r="P4214" s="611"/>
      <c r="Q4214" s="611"/>
      <c r="R4214" s="611"/>
      <c r="S4214" s="611"/>
      <c r="T4214" s="612"/>
      <c r="AT4214" s="607" t="s">
        <v>205</v>
      </c>
      <c r="AU4214" s="607" t="s">
        <v>89</v>
      </c>
      <c r="AV4214" s="606" t="s">
        <v>89</v>
      </c>
      <c r="AW4214" s="606" t="s">
        <v>43</v>
      </c>
      <c r="AX4214" s="606" t="s">
        <v>82</v>
      </c>
      <c r="AY4214" s="607" t="s">
        <v>197</v>
      </c>
    </row>
    <row r="4215" spans="2:65" s="606" customFormat="1">
      <c r="B4215" s="605"/>
      <c r="D4215" s="594" t="s">
        <v>205</v>
      </c>
      <c r="E4215" s="607" t="s">
        <v>5</v>
      </c>
      <c r="F4215" s="608" t="s">
        <v>5109</v>
      </c>
      <c r="H4215" s="609">
        <v>33.728000000000002</v>
      </c>
      <c r="L4215" s="605"/>
      <c r="M4215" s="610"/>
      <c r="N4215" s="611"/>
      <c r="O4215" s="611"/>
      <c r="P4215" s="611"/>
      <c r="Q4215" s="611"/>
      <c r="R4215" s="611"/>
      <c r="S4215" s="611"/>
      <c r="T4215" s="612"/>
      <c r="AT4215" s="607" t="s">
        <v>205</v>
      </c>
      <c r="AU4215" s="607" t="s">
        <v>89</v>
      </c>
      <c r="AV4215" s="606" t="s">
        <v>89</v>
      </c>
      <c r="AW4215" s="606" t="s">
        <v>43</v>
      </c>
      <c r="AX4215" s="606" t="s">
        <v>82</v>
      </c>
      <c r="AY4215" s="607" t="s">
        <v>197</v>
      </c>
    </row>
    <row r="4216" spans="2:65" s="606" customFormat="1">
      <c r="B4216" s="605"/>
      <c r="D4216" s="594" t="s">
        <v>205</v>
      </c>
      <c r="E4216" s="607" t="s">
        <v>5</v>
      </c>
      <c r="F4216" s="608" t="s">
        <v>5110</v>
      </c>
      <c r="H4216" s="609">
        <v>28.495999999999999</v>
      </c>
      <c r="L4216" s="605"/>
      <c r="M4216" s="610"/>
      <c r="N4216" s="611"/>
      <c r="O4216" s="611"/>
      <c r="P4216" s="611"/>
      <c r="Q4216" s="611"/>
      <c r="R4216" s="611"/>
      <c r="S4216" s="611"/>
      <c r="T4216" s="612"/>
      <c r="AT4216" s="607" t="s">
        <v>205</v>
      </c>
      <c r="AU4216" s="607" t="s">
        <v>89</v>
      </c>
      <c r="AV4216" s="606" t="s">
        <v>89</v>
      </c>
      <c r="AW4216" s="606" t="s">
        <v>43</v>
      </c>
      <c r="AX4216" s="606" t="s">
        <v>82</v>
      </c>
      <c r="AY4216" s="607" t="s">
        <v>197</v>
      </c>
    </row>
    <row r="4217" spans="2:65" s="606" customFormat="1">
      <c r="B4217" s="605"/>
      <c r="D4217" s="594" t="s">
        <v>205</v>
      </c>
      <c r="E4217" s="607" t="s">
        <v>5</v>
      </c>
      <c r="F4217" s="608" t="s">
        <v>5111</v>
      </c>
      <c r="H4217" s="609">
        <v>33.823999999999998</v>
      </c>
      <c r="L4217" s="605"/>
      <c r="M4217" s="610"/>
      <c r="N4217" s="611"/>
      <c r="O4217" s="611"/>
      <c r="P4217" s="611"/>
      <c r="Q4217" s="611"/>
      <c r="R4217" s="611"/>
      <c r="S4217" s="611"/>
      <c r="T4217" s="612"/>
      <c r="AT4217" s="607" t="s">
        <v>205</v>
      </c>
      <c r="AU4217" s="607" t="s">
        <v>89</v>
      </c>
      <c r="AV4217" s="606" t="s">
        <v>89</v>
      </c>
      <c r="AW4217" s="606" t="s">
        <v>43</v>
      </c>
      <c r="AX4217" s="606" t="s">
        <v>82</v>
      </c>
      <c r="AY4217" s="607" t="s">
        <v>197</v>
      </c>
    </row>
    <row r="4218" spans="2:65" s="606" customFormat="1">
      <c r="B4218" s="605"/>
      <c r="D4218" s="594" t="s">
        <v>205</v>
      </c>
      <c r="E4218" s="607" t="s">
        <v>5</v>
      </c>
      <c r="F4218" s="608" t="s">
        <v>5112</v>
      </c>
      <c r="H4218" s="609">
        <v>33.808</v>
      </c>
      <c r="L4218" s="605"/>
      <c r="M4218" s="610"/>
      <c r="N4218" s="611"/>
      <c r="O4218" s="611"/>
      <c r="P4218" s="611"/>
      <c r="Q4218" s="611"/>
      <c r="R4218" s="611"/>
      <c r="S4218" s="611"/>
      <c r="T4218" s="612"/>
      <c r="AT4218" s="607" t="s">
        <v>205</v>
      </c>
      <c r="AU4218" s="607" t="s">
        <v>89</v>
      </c>
      <c r="AV4218" s="606" t="s">
        <v>89</v>
      </c>
      <c r="AW4218" s="606" t="s">
        <v>43</v>
      </c>
      <c r="AX4218" s="606" t="s">
        <v>82</v>
      </c>
      <c r="AY4218" s="607" t="s">
        <v>197</v>
      </c>
    </row>
    <row r="4219" spans="2:65" s="606" customFormat="1">
      <c r="B4219" s="605"/>
      <c r="D4219" s="594" t="s">
        <v>205</v>
      </c>
      <c r="E4219" s="607" t="s">
        <v>5</v>
      </c>
      <c r="F4219" s="608" t="s">
        <v>5113</v>
      </c>
      <c r="H4219" s="609">
        <v>36.735999999999997</v>
      </c>
      <c r="L4219" s="605"/>
      <c r="M4219" s="610"/>
      <c r="N4219" s="611"/>
      <c r="O4219" s="611"/>
      <c r="P4219" s="611"/>
      <c r="Q4219" s="611"/>
      <c r="R4219" s="611"/>
      <c r="S4219" s="611"/>
      <c r="T4219" s="612"/>
      <c r="AT4219" s="607" t="s">
        <v>205</v>
      </c>
      <c r="AU4219" s="607" t="s">
        <v>89</v>
      </c>
      <c r="AV4219" s="606" t="s">
        <v>89</v>
      </c>
      <c r="AW4219" s="606" t="s">
        <v>43</v>
      </c>
      <c r="AX4219" s="606" t="s">
        <v>82</v>
      </c>
      <c r="AY4219" s="607" t="s">
        <v>197</v>
      </c>
    </row>
    <row r="4220" spans="2:65" s="622" customFormat="1">
      <c r="B4220" s="621"/>
      <c r="D4220" s="594" t="s">
        <v>205</v>
      </c>
      <c r="E4220" s="623" t="s">
        <v>5</v>
      </c>
      <c r="F4220" s="624" t="s">
        <v>449</v>
      </c>
      <c r="H4220" s="625">
        <v>611.81100000000004</v>
      </c>
      <c r="L4220" s="621"/>
      <c r="M4220" s="626"/>
      <c r="N4220" s="627"/>
      <c r="O4220" s="627"/>
      <c r="P4220" s="627"/>
      <c r="Q4220" s="627"/>
      <c r="R4220" s="627"/>
      <c r="S4220" s="627"/>
      <c r="T4220" s="628"/>
      <c r="AT4220" s="623" t="s">
        <v>205</v>
      </c>
      <c r="AU4220" s="623" t="s">
        <v>89</v>
      </c>
      <c r="AV4220" s="622" t="s">
        <v>114</v>
      </c>
      <c r="AW4220" s="622" t="s">
        <v>43</v>
      </c>
      <c r="AX4220" s="622" t="s">
        <v>82</v>
      </c>
      <c r="AY4220" s="623" t="s">
        <v>197</v>
      </c>
    </row>
    <row r="4221" spans="2:65" s="614" customFormat="1">
      <c r="B4221" s="613"/>
      <c r="D4221" s="594" t="s">
        <v>205</v>
      </c>
      <c r="E4221" s="615" t="s">
        <v>5</v>
      </c>
      <c r="F4221" s="616" t="s">
        <v>210</v>
      </c>
      <c r="H4221" s="617">
        <v>3480.9259999999999</v>
      </c>
      <c r="L4221" s="613"/>
      <c r="M4221" s="618"/>
      <c r="N4221" s="619"/>
      <c r="O4221" s="619"/>
      <c r="P4221" s="619"/>
      <c r="Q4221" s="619"/>
      <c r="R4221" s="619"/>
      <c r="S4221" s="619"/>
      <c r="T4221" s="620"/>
      <c r="AT4221" s="615" t="s">
        <v>205</v>
      </c>
      <c r="AU4221" s="615" t="s">
        <v>89</v>
      </c>
      <c r="AV4221" s="614" t="s">
        <v>129</v>
      </c>
      <c r="AW4221" s="614" t="s">
        <v>43</v>
      </c>
      <c r="AX4221" s="614" t="s">
        <v>11</v>
      </c>
      <c r="AY4221" s="615" t="s">
        <v>197</v>
      </c>
    </row>
    <row r="4222" spans="2:65" s="492" customFormat="1" ht="38.25" customHeight="1">
      <c r="B4222" s="493"/>
      <c r="C4222" s="572" t="s">
        <v>5114</v>
      </c>
      <c r="D4222" s="572" t="s">
        <v>199</v>
      </c>
      <c r="E4222" s="573" t="s">
        <v>5115</v>
      </c>
      <c r="F4222" s="574" t="s">
        <v>5116</v>
      </c>
      <c r="G4222" s="575" t="s">
        <v>290</v>
      </c>
      <c r="H4222" s="576">
        <v>5768.7870000000003</v>
      </c>
      <c r="I4222" s="7"/>
      <c r="J4222" s="577">
        <f>ROUND(I4222*H4222,0)</f>
        <v>0</v>
      </c>
      <c r="K4222" s="574" t="s">
        <v>203</v>
      </c>
      <c r="L4222" s="493"/>
      <c r="M4222" s="578" t="s">
        <v>5</v>
      </c>
      <c r="N4222" s="579" t="s">
        <v>53</v>
      </c>
      <c r="O4222" s="494"/>
      <c r="P4222" s="580">
        <f>O4222*H4222</f>
        <v>0</v>
      </c>
      <c r="Q4222" s="580">
        <v>7.2000000000000005E-4</v>
      </c>
      <c r="R4222" s="580">
        <f>Q4222*H4222</f>
        <v>4.1535266400000008</v>
      </c>
      <c r="S4222" s="580">
        <v>0</v>
      </c>
      <c r="T4222" s="581">
        <f>S4222*H4222</f>
        <v>0</v>
      </c>
      <c r="AR4222" s="482" t="s">
        <v>374</v>
      </c>
      <c r="AT4222" s="482" t="s">
        <v>199</v>
      </c>
      <c r="AU4222" s="482" t="s">
        <v>89</v>
      </c>
      <c r="AY4222" s="482" t="s">
        <v>197</v>
      </c>
      <c r="BE4222" s="582">
        <f>IF(N4222="základní",J4222,0)</f>
        <v>0</v>
      </c>
      <c r="BF4222" s="582">
        <f>IF(N4222="snížená",J4222,0)</f>
        <v>0</v>
      </c>
      <c r="BG4222" s="582">
        <f>IF(N4222="zákl. přenesená",J4222,0)</f>
        <v>0</v>
      </c>
      <c r="BH4222" s="582">
        <f>IF(N4222="sníž. přenesená",J4222,0)</f>
        <v>0</v>
      </c>
      <c r="BI4222" s="582">
        <f>IF(N4222="nulová",J4222,0)</f>
        <v>0</v>
      </c>
      <c r="BJ4222" s="482" t="s">
        <v>11</v>
      </c>
      <c r="BK4222" s="582">
        <f>ROUND(I4222*H4222,0)</f>
        <v>0</v>
      </c>
      <c r="BL4222" s="482" t="s">
        <v>374</v>
      </c>
      <c r="BM4222" s="482" t="s">
        <v>5117</v>
      </c>
    </row>
    <row r="4223" spans="2:65" s="492" customFormat="1" ht="40.5">
      <c r="B4223" s="493"/>
      <c r="D4223" s="594" t="s">
        <v>257</v>
      </c>
      <c r="F4223" s="595" t="s">
        <v>5118</v>
      </c>
      <c r="L4223" s="493"/>
      <c r="M4223" s="596"/>
      <c r="N4223" s="494"/>
      <c r="O4223" s="494"/>
      <c r="P4223" s="494"/>
      <c r="Q4223" s="494"/>
      <c r="R4223" s="494"/>
      <c r="S4223" s="494"/>
      <c r="T4223" s="597"/>
      <c r="AT4223" s="482" t="s">
        <v>257</v>
      </c>
      <c r="AU4223" s="482" t="s">
        <v>89</v>
      </c>
    </row>
    <row r="4224" spans="2:65" s="599" customFormat="1">
      <c r="B4224" s="598"/>
      <c r="D4224" s="594" t="s">
        <v>205</v>
      </c>
      <c r="E4224" s="600" t="s">
        <v>5</v>
      </c>
      <c r="F4224" s="601" t="s">
        <v>3377</v>
      </c>
      <c r="H4224" s="600" t="s">
        <v>5</v>
      </c>
      <c r="L4224" s="598"/>
      <c r="M4224" s="602"/>
      <c r="N4224" s="603"/>
      <c r="O4224" s="603"/>
      <c r="P4224" s="603"/>
      <c r="Q4224" s="603"/>
      <c r="R4224" s="603"/>
      <c r="S4224" s="603"/>
      <c r="T4224" s="604"/>
      <c r="AT4224" s="600" t="s">
        <v>205</v>
      </c>
      <c r="AU4224" s="600" t="s">
        <v>89</v>
      </c>
      <c r="AV4224" s="599" t="s">
        <v>11</v>
      </c>
      <c r="AW4224" s="599" t="s">
        <v>43</v>
      </c>
      <c r="AX4224" s="599" t="s">
        <v>82</v>
      </c>
      <c r="AY4224" s="600" t="s">
        <v>197</v>
      </c>
    </row>
    <row r="4225" spans="2:51" s="599" customFormat="1">
      <c r="B4225" s="598"/>
      <c r="D4225" s="594" t="s">
        <v>205</v>
      </c>
      <c r="E4225" s="600" t="s">
        <v>5</v>
      </c>
      <c r="F4225" s="601" t="s">
        <v>3378</v>
      </c>
      <c r="H4225" s="600" t="s">
        <v>5</v>
      </c>
      <c r="L4225" s="598"/>
      <c r="M4225" s="602"/>
      <c r="N4225" s="603"/>
      <c r="O4225" s="603"/>
      <c r="P4225" s="603"/>
      <c r="Q4225" s="603"/>
      <c r="R4225" s="603"/>
      <c r="S4225" s="603"/>
      <c r="T4225" s="604"/>
      <c r="AT4225" s="600" t="s">
        <v>205</v>
      </c>
      <c r="AU4225" s="600" t="s">
        <v>89</v>
      </c>
      <c r="AV4225" s="599" t="s">
        <v>11</v>
      </c>
      <c r="AW4225" s="599" t="s">
        <v>43</v>
      </c>
      <c r="AX4225" s="599" t="s">
        <v>82</v>
      </c>
      <c r="AY4225" s="600" t="s">
        <v>197</v>
      </c>
    </row>
    <row r="4226" spans="2:51" s="599" customFormat="1">
      <c r="B4226" s="598"/>
      <c r="D4226" s="594" t="s">
        <v>205</v>
      </c>
      <c r="E4226" s="600" t="s">
        <v>5</v>
      </c>
      <c r="F4226" s="601" t="s">
        <v>215</v>
      </c>
      <c r="H4226" s="600" t="s">
        <v>5</v>
      </c>
      <c r="L4226" s="598"/>
      <c r="M4226" s="602"/>
      <c r="N4226" s="603"/>
      <c r="O4226" s="603"/>
      <c r="P4226" s="603"/>
      <c r="Q4226" s="603"/>
      <c r="R4226" s="603"/>
      <c r="S4226" s="603"/>
      <c r="T4226" s="604"/>
      <c r="AT4226" s="600" t="s">
        <v>205</v>
      </c>
      <c r="AU4226" s="600" t="s">
        <v>89</v>
      </c>
      <c r="AV4226" s="599" t="s">
        <v>11</v>
      </c>
      <c r="AW4226" s="599" t="s">
        <v>43</v>
      </c>
      <c r="AX4226" s="599" t="s">
        <v>82</v>
      </c>
      <c r="AY4226" s="600" t="s">
        <v>197</v>
      </c>
    </row>
    <row r="4227" spans="2:51" s="599" customFormat="1">
      <c r="B4227" s="598"/>
      <c r="D4227" s="594" t="s">
        <v>205</v>
      </c>
      <c r="E4227" s="600" t="s">
        <v>5</v>
      </c>
      <c r="F4227" s="601" t="s">
        <v>356</v>
      </c>
      <c r="H4227" s="600" t="s">
        <v>5</v>
      </c>
      <c r="L4227" s="598"/>
      <c r="M4227" s="602"/>
      <c r="N4227" s="603"/>
      <c r="O4227" s="603"/>
      <c r="P4227" s="603"/>
      <c r="Q4227" s="603"/>
      <c r="R4227" s="603"/>
      <c r="S4227" s="603"/>
      <c r="T4227" s="604"/>
      <c r="AT4227" s="600" t="s">
        <v>205</v>
      </c>
      <c r="AU4227" s="600" t="s">
        <v>89</v>
      </c>
      <c r="AV4227" s="599" t="s">
        <v>11</v>
      </c>
      <c r="AW4227" s="599" t="s">
        <v>43</v>
      </c>
      <c r="AX4227" s="599" t="s">
        <v>82</v>
      </c>
      <c r="AY4227" s="600" t="s">
        <v>197</v>
      </c>
    </row>
    <row r="4228" spans="2:51" s="606" customFormat="1" ht="27">
      <c r="B4228" s="605"/>
      <c r="D4228" s="594" t="s">
        <v>205</v>
      </c>
      <c r="E4228" s="607" t="s">
        <v>5</v>
      </c>
      <c r="F4228" s="608" t="s">
        <v>357</v>
      </c>
      <c r="H4228" s="609">
        <v>417.6</v>
      </c>
      <c r="L4228" s="605"/>
      <c r="M4228" s="610"/>
      <c r="N4228" s="611"/>
      <c r="O4228" s="611"/>
      <c r="P4228" s="611"/>
      <c r="Q4228" s="611"/>
      <c r="R4228" s="611"/>
      <c r="S4228" s="611"/>
      <c r="T4228" s="612"/>
      <c r="AT4228" s="607" t="s">
        <v>205</v>
      </c>
      <c r="AU4228" s="607" t="s">
        <v>89</v>
      </c>
      <c r="AV4228" s="606" t="s">
        <v>89</v>
      </c>
      <c r="AW4228" s="606" t="s">
        <v>43</v>
      </c>
      <c r="AX4228" s="606" t="s">
        <v>82</v>
      </c>
      <c r="AY4228" s="607" t="s">
        <v>197</v>
      </c>
    </row>
    <row r="4229" spans="2:51" s="599" customFormat="1">
      <c r="B4229" s="598"/>
      <c r="D4229" s="594" t="s">
        <v>205</v>
      </c>
      <c r="E4229" s="600" t="s">
        <v>5</v>
      </c>
      <c r="F4229" s="601" t="s">
        <v>223</v>
      </c>
      <c r="H4229" s="600" t="s">
        <v>5</v>
      </c>
      <c r="L4229" s="598"/>
      <c r="M4229" s="602"/>
      <c r="N4229" s="603"/>
      <c r="O4229" s="603"/>
      <c r="P4229" s="603"/>
      <c r="Q4229" s="603"/>
      <c r="R4229" s="603"/>
      <c r="S4229" s="603"/>
      <c r="T4229" s="604"/>
      <c r="AT4229" s="600" t="s">
        <v>205</v>
      </c>
      <c r="AU4229" s="600" t="s">
        <v>89</v>
      </c>
      <c r="AV4229" s="599" t="s">
        <v>11</v>
      </c>
      <c r="AW4229" s="599" t="s">
        <v>43</v>
      </c>
      <c r="AX4229" s="599" t="s">
        <v>82</v>
      </c>
      <c r="AY4229" s="600" t="s">
        <v>197</v>
      </c>
    </row>
    <row r="4230" spans="2:51" s="599" customFormat="1">
      <c r="B4230" s="598"/>
      <c r="D4230" s="594" t="s">
        <v>205</v>
      </c>
      <c r="E4230" s="600" t="s">
        <v>5</v>
      </c>
      <c r="F4230" s="601" t="s">
        <v>358</v>
      </c>
      <c r="H4230" s="600" t="s">
        <v>5</v>
      </c>
      <c r="L4230" s="598"/>
      <c r="M4230" s="602"/>
      <c r="N4230" s="603"/>
      <c r="O4230" s="603"/>
      <c r="P4230" s="603"/>
      <c r="Q4230" s="603"/>
      <c r="R4230" s="603"/>
      <c r="S4230" s="603"/>
      <c r="T4230" s="604"/>
      <c r="AT4230" s="600" t="s">
        <v>205</v>
      </c>
      <c r="AU4230" s="600" t="s">
        <v>89</v>
      </c>
      <c r="AV4230" s="599" t="s">
        <v>11</v>
      </c>
      <c r="AW4230" s="599" t="s">
        <v>43</v>
      </c>
      <c r="AX4230" s="599" t="s">
        <v>82</v>
      </c>
      <c r="AY4230" s="600" t="s">
        <v>197</v>
      </c>
    </row>
    <row r="4231" spans="2:51" s="606" customFormat="1" ht="27">
      <c r="B4231" s="605"/>
      <c r="D4231" s="594" t="s">
        <v>205</v>
      </c>
      <c r="E4231" s="607" t="s">
        <v>5</v>
      </c>
      <c r="F4231" s="608" t="s">
        <v>359</v>
      </c>
      <c r="H4231" s="609">
        <v>242.23</v>
      </c>
      <c r="L4231" s="605"/>
      <c r="M4231" s="610"/>
      <c r="N4231" s="611"/>
      <c r="O4231" s="611"/>
      <c r="P4231" s="611"/>
      <c r="Q4231" s="611"/>
      <c r="R4231" s="611"/>
      <c r="S4231" s="611"/>
      <c r="T4231" s="612"/>
      <c r="AT4231" s="607" t="s">
        <v>205</v>
      </c>
      <c r="AU4231" s="607" t="s">
        <v>89</v>
      </c>
      <c r="AV4231" s="606" t="s">
        <v>89</v>
      </c>
      <c r="AW4231" s="606" t="s">
        <v>43</v>
      </c>
      <c r="AX4231" s="606" t="s">
        <v>82</v>
      </c>
      <c r="AY4231" s="607" t="s">
        <v>197</v>
      </c>
    </row>
    <row r="4232" spans="2:51" s="606" customFormat="1" ht="27">
      <c r="B4232" s="605"/>
      <c r="D4232" s="594" t="s">
        <v>205</v>
      </c>
      <c r="E4232" s="607" t="s">
        <v>5</v>
      </c>
      <c r="F4232" s="608" t="s">
        <v>360</v>
      </c>
      <c r="H4232" s="609">
        <v>183.14</v>
      </c>
      <c r="L4232" s="605"/>
      <c r="M4232" s="610"/>
      <c r="N4232" s="611"/>
      <c r="O4232" s="611"/>
      <c r="P4232" s="611"/>
      <c r="Q4232" s="611"/>
      <c r="R4232" s="611"/>
      <c r="S4232" s="611"/>
      <c r="T4232" s="612"/>
      <c r="AT4232" s="607" t="s">
        <v>205</v>
      </c>
      <c r="AU4232" s="607" t="s">
        <v>89</v>
      </c>
      <c r="AV4232" s="606" t="s">
        <v>89</v>
      </c>
      <c r="AW4232" s="606" t="s">
        <v>43</v>
      </c>
      <c r="AX4232" s="606" t="s">
        <v>82</v>
      </c>
      <c r="AY4232" s="607" t="s">
        <v>197</v>
      </c>
    </row>
    <row r="4233" spans="2:51" s="606" customFormat="1">
      <c r="B4233" s="605"/>
      <c r="D4233" s="594" t="s">
        <v>205</v>
      </c>
      <c r="E4233" s="607" t="s">
        <v>5</v>
      </c>
      <c r="F4233" s="608" t="s">
        <v>361</v>
      </c>
      <c r="H4233" s="609">
        <v>16.18</v>
      </c>
      <c r="L4233" s="605"/>
      <c r="M4233" s="610"/>
      <c r="N4233" s="611"/>
      <c r="O4233" s="611"/>
      <c r="P4233" s="611"/>
      <c r="Q4233" s="611"/>
      <c r="R4233" s="611"/>
      <c r="S4233" s="611"/>
      <c r="T4233" s="612"/>
      <c r="AT4233" s="607" t="s">
        <v>205</v>
      </c>
      <c r="AU4233" s="607" t="s">
        <v>89</v>
      </c>
      <c r="AV4233" s="606" t="s">
        <v>89</v>
      </c>
      <c r="AW4233" s="606" t="s">
        <v>43</v>
      </c>
      <c r="AX4233" s="606" t="s">
        <v>82</v>
      </c>
      <c r="AY4233" s="607" t="s">
        <v>197</v>
      </c>
    </row>
    <row r="4234" spans="2:51" s="599" customFormat="1">
      <c r="B4234" s="598"/>
      <c r="D4234" s="594" t="s">
        <v>205</v>
      </c>
      <c r="E4234" s="600" t="s">
        <v>5</v>
      </c>
      <c r="F4234" s="601" t="s">
        <v>238</v>
      </c>
      <c r="H4234" s="600" t="s">
        <v>5</v>
      </c>
      <c r="L4234" s="598"/>
      <c r="M4234" s="602"/>
      <c r="N4234" s="603"/>
      <c r="O4234" s="603"/>
      <c r="P4234" s="603"/>
      <c r="Q4234" s="603"/>
      <c r="R4234" s="603"/>
      <c r="S4234" s="603"/>
      <c r="T4234" s="604"/>
      <c r="AT4234" s="600" t="s">
        <v>205</v>
      </c>
      <c r="AU4234" s="600" t="s">
        <v>89</v>
      </c>
      <c r="AV4234" s="599" t="s">
        <v>11</v>
      </c>
      <c r="AW4234" s="599" t="s">
        <v>43</v>
      </c>
      <c r="AX4234" s="599" t="s">
        <v>82</v>
      </c>
      <c r="AY4234" s="600" t="s">
        <v>197</v>
      </c>
    </row>
    <row r="4235" spans="2:51" s="599" customFormat="1">
      <c r="B4235" s="598"/>
      <c r="D4235" s="594" t="s">
        <v>205</v>
      </c>
      <c r="E4235" s="600" t="s">
        <v>5</v>
      </c>
      <c r="F4235" s="601" t="s">
        <v>362</v>
      </c>
      <c r="H4235" s="600" t="s">
        <v>5</v>
      </c>
      <c r="L4235" s="598"/>
      <c r="M4235" s="602"/>
      <c r="N4235" s="603"/>
      <c r="O4235" s="603"/>
      <c r="P4235" s="603"/>
      <c r="Q4235" s="603"/>
      <c r="R4235" s="603"/>
      <c r="S4235" s="603"/>
      <c r="T4235" s="604"/>
      <c r="AT4235" s="600" t="s">
        <v>205</v>
      </c>
      <c r="AU4235" s="600" t="s">
        <v>89</v>
      </c>
      <c r="AV4235" s="599" t="s">
        <v>11</v>
      </c>
      <c r="AW4235" s="599" t="s">
        <v>43</v>
      </c>
      <c r="AX4235" s="599" t="s">
        <v>82</v>
      </c>
      <c r="AY4235" s="600" t="s">
        <v>197</v>
      </c>
    </row>
    <row r="4236" spans="2:51" s="606" customFormat="1" ht="27">
      <c r="B4236" s="605"/>
      <c r="D4236" s="594" t="s">
        <v>205</v>
      </c>
      <c r="E4236" s="607" t="s">
        <v>5</v>
      </c>
      <c r="F4236" s="608" t="s">
        <v>359</v>
      </c>
      <c r="H4236" s="609">
        <v>242.23</v>
      </c>
      <c r="L4236" s="605"/>
      <c r="M4236" s="610"/>
      <c r="N4236" s="611"/>
      <c r="O4236" s="611"/>
      <c r="P4236" s="611"/>
      <c r="Q4236" s="611"/>
      <c r="R4236" s="611"/>
      <c r="S4236" s="611"/>
      <c r="T4236" s="612"/>
      <c r="AT4236" s="607" t="s">
        <v>205</v>
      </c>
      <c r="AU4236" s="607" t="s">
        <v>89</v>
      </c>
      <c r="AV4236" s="606" t="s">
        <v>89</v>
      </c>
      <c r="AW4236" s="606" t="s">
        <v>43</v>
      </c>
      <c r="AX4236" s="606" t="s">
        <v>82</v>
      </c>
      <c r="AY4236" s="607" t="s">
        <v>197</v>
      </c>
    </row>
    <row r="4237" spans="2:51" s="606" customFormat="1" ht="27">
      <c r="B4237" s="605"/>
      <c r="D4237" s="594" t="s">
        <v>205</v>
      </c>
      <c r="E4237" s="607" t="s">
        <v>5</v>
      </c>
      <c r="F4237" s="608" t="s">
        <v>363</v>
      </c>
      <c r="H4237" s="609">
        <v>168.78</v>
      </c>
      <c r="L4237" s="605"/>
      <c r="M4237" s="610"/>
      <c r="N4237" s="611"/>
      <c r="O4237" s="611"/>
      <c r="P4237" s="611"/>
      <c r="Q4237" s="611"/>
      <c r="R4237" s="611"/>
      <c r="S4237" s="611"/>
      <c r="T4237" s="612"/>
      <c r="AT4237" s="607" t="s">
        <v>205</v>
      </c>
      <c r="AU4237" s="607" t="s">
        <v>89</v>
      </c>
      <c r="AV4237" s="606" t="s">
        <v>89</v>
      </c>
      <c r="AW4237" s="606" t="s">
        <v>43</v>
      </c>
      <c r="AX4237" s="606" t="s">
        <v>82</v>
      </c>
      <c r="AY4237" s="607" t="s">
        <v>197</v>
      </c>
    </row>
    <row r="4238" spans="2:51" s="606" customFormat="1">
      <c r="B4238" s="605"/>
      <c r="D4238" s="594" t="s">
        <v>205</v>
      </c>
      <c r="E4238" s="607" t="s">
        <v>5</v>
      </c>
      <c r="F4238" s="608" t="s">
        <v>364</v>
      </c>
      <c r="H4238" s="609">
        <v>24.99</v>
      </c>
      <c r="L4238" s="605"/>
      <c r="M4238" s="610"/>
      <c r="N4238" s="611"/>
      <c r="O4238" s="611"/>
      <c r="P4238" s="611"/>
      <c r="Q4238" s="611"/>
      <c r="R4238" s="611"/>
      <c r="S4238" s="611"/>
      <c r="T4238" s="612"/>
      <c r="AT4238" s="607" t="s">
        <v>205</v>
      </c>
      <c r="AU4238" s="607" t="s">
        <v>89</v>
      </c>
      <c r="AV4238" s="606" t="s">
        <v>89</v>
      </c>
      <c r="AW4238" s="606" t="s">
        <v>43</v>
      </c>
      <c r="AX4238" s="606" t="s">
        <v>82</v>
      </c>
      <c r="AY4238" s="607" t="s">
        <v>197</v>
      </c>
    </row>
    <row r="4239" spans="2:51" s="599" customFormat="1">
      <c r="B4239" s="598"/>
      <c r="D4239" s="594" t="s">
        <v>205</v>
      </c>
      <c r="E4239" s="600" t="s">
        <v>5</v>
      </c>
      <c r="F4239" s="601" t="s">
        <v>244</v>
      </c>
      <c r="H4239" s="600" t="s">
        <v>5</v>
      </c>
      <c r="L4239" s="598"/>
      <c r="M4239" s="602"/>
      <c r="N4239" s="603"/>
      <c r="O4239" s="603"/>
      <c r="P4239" s="603"/>
      <c r="Q4239" s="603"/>
      <c r="R4239" s="603"/>
      <c r="S4239" s="603"/>
      <c r="T4239" s="604"/>
      <c r="AT4239" s="600" t="s">
        <v>205</v>
      </c>
      <c r="AU4239" s="600" t="s">
        <v>89</v>
      </c>
      <c r="AV4239" s="599" t="s">
        <v>11</v>
      </c>
      <c r="AW4239" s="599" t="s">
        <v>43</v>
      </c>
      <c r="AX4239" s="599" t="s">
        <v>82</v>
      </c>
      <c r="AY4239" s="600" t="s">
        <v>197</v>
      </c>
    </row>
    <row r="4240" spans="2:51" s="599" customFormat="1">
      <c r="B4240" s="598"/>
      <c r="D4240" s="594" t="s">
        <v>205</v>
      </c>
      <c r="E4240" s="600" t="s">
        <v>5</v>
      </c>
      <c r="F4240" s="601" t="s">
        <v>365</v>
      </c>
      <c r="H4240" s="600" t="s">
        <v>5</v>
      </c>
      <c r="L4240" s="598"/>
      <c r="M4240" s="602"/>
      <c r="N4240" s="603"/>
      <c r="O4240" s="603"/>
      <c r="P4240" s="603"/>
      <c r="Q4240" s="603"/>
      <c r="R4240" s="603"/>
      <c r="S4240" s="603"/>
      <c r="T4240" s="604"/>
      <c r="AT4240" s="600" t="s">
        <v>205</v>
      </c>
      <c r="AU4240" s="600" t="s">
        <v>89</v>
      </c>
      <c r="AV4240" s="599" t="s">
        <v>11</v>
      </c>
      <c r="AW4240" s="599" t="s">
        <v>43</v>
      </c>
      <c r="AX4240" s="599" t="s">
        <v>82</v>
      </c>
      <c r="AY4240" s="600" t="s">
        <v>197</v>
      </c>
    </row>
    <row r="4241" spans="2:51" s="606" customFormat="1" ht="27">
      <c r="B4241" s="605"/>
      <c r="D4241" s="594" t="s">
        <v>205</v>
      </c>
      <c r="E4241" s="607" t="s">
        <v>5</v>
      </c>
      <c r="F4241" s="608" t="s">
        <v>359</v>
      </c>
      <c r="H4241" s="609">
        <v>242.23</v>
      </c>
      <c r="L4241" s="605"/>
      <c r="M4241" s="610"/>
      <c r="N4241" s="611"/>
      <c r="O4241" s="611"/>
      <c r="P4241" s="611"/>
      <c r="Q4241" s="611"/>
      <c r="R4241" s="611"/>
      <c r="S4241" s="611"/>
      <c r="T4241" s="612"/>
      <c r="AT4241" s="607" t="s">
        <v>205</v>
      </c>
      <c r="AU4241" s="607" t="s">
        <v>89</v>
      </c>
      <c r="AV4241" s="606" t="s">
        <v>89</v>
      </c>
      <c r="AW4241" s="606" t="s">
        <v>43</v>
      </c>
      <c r="AX4241" s="606" t="s">
        <v>82</v>
      </c>
      <c r="AY4241" s="607" t="s">
        <v>197</v>
      </c>
    </row>
    <row r="4242" spans="2:51" s="606" customFormat="1" ht="27">
      <c r="B4242" s="605"/>
      <c r="D4242" s="594" t="s">
        <v>205</v>
      </c>
      <c r="E4242" s="607" t="s">
        <v>5</v>
      </c>
      <c r="F4242" s="608" t="s">
        <v>366</v>
      </c>
      <c r="H4242" s="609">
        <v>168.78</v>
      </c>
      <c r="L4242" s="605"/>
      <c r="M4242" s="610"/>
      <c r="N4242" s="611"/>
      <c r="O4242" s="611"/>
      <c r="P4242" s="611"/>
      <c r="Q4242" s="611"/>
      <c r="R4242" s="611"/>
      <c r="S4242" s="611"/>
      <c r="T4242" s="612"/>
      <c r="AT4242" s="607" t="s">
        <v>205</v>
      </c>
      <c r="AU4242" s="607" t="s">
        <v>89</v>
      </c>
      <c r="AV4242" s="606" t="s">
        <v>89</v>
      </c>
      <c r="AW4242" s="606" t="s">
        <v>43</v>
      </c>
      <c r="AX4242" s="606" t="s">
        <v>82</v>
      </c>
      <c r="AY4242" s="607" t="s">
        <v>197</v>
      </c>
    </row>
    <row r="4243" spans="2:51" s="606" customFormat="1">
      <c r="B4243" s="605"/>
      <c r="D4243" s="594" t="s">
        <v>205</v>
      </c>
      <c r="E4243" s="607" t="s">
        <v>5</v>
      </c>
      <c r="F4243" s="608" t="s">
        <v>367</v>
      </c>
      <c r="H4243" s="609">
        <v>53.12</v>
      </c>
      <c r="L4243" s="605"/>
      <c r="M4243" s="610"/>
      <c r="N4243" s="611"/>
      <c r="O4243" s="611"/>
      <c r="P4243" s="611"/>
      <c r="Q4243" s="611"/>
      <c r="R4243" s="611"/>
      <c r="S4243" s="611"/>
      <c r="T4243" s="612"/>
      <c r="AT4243" s="607" t="s">
        <v>205</v>
      </c>
      <c r="AU4243" s="607" t="s">
        <v>89</v>
      </c>
      <c r="AV4243" s="606" t="s">
        <v>89</v>
      </c>
      <c r="AW4243" s="606" t="s">
        <v>43</v>
      </c>
      <c r="AX4243" s="606" t="s">
        <v>82</v>
      </c>
      <c r="AY4243" s="607" t="s">
        <v>197</v>
      </c>
    </row>
    <row r="4244" spans="2:51" s="599" customFormat="1">
      <c r="B4244" s="598"/>
      <c r="D4244" s="594" t="s">
        <v>205</v>
      </c>
      <c r="E4244" s="600" t="s">
        <v>5</v>
      </c>
      <c r="F4244" s="601" t="s">
        <v>249</v>
      </c>
      <c r="H4244" s="600" t="s">
        <v>5</v>
      </c>
      <c r="L4244" s="598"/>
      <c r="M4244" s="602"/>
      <c r="N4244" s="603"/>
      <c r="O4244" s="603"/>
      <c r="P4244" s="603"/>
      <c r="Q4244" s="603"/>
      <c r="R4244" s="603"/>
      <c r="S4244" s="603"/>
      <c r="T4244" s="604"/>
      <c r="AT4244" s="600" t="s">
        <v>205</v>
      </c>
      <c r="AU4244" s="600" t="s">
        <v>89</v>
      </c>
      <c r="AV4244" s="599" t="s">
        <v>11</v>
      </c>
      <c r="AW4244" s="599" t="s">
        <v>43</v>
      </c>
      <c r="AX4244" s="599" t="s">
        <v>82</v>
      </c>
      <c r="AY4244" s="600" t="s">
        <v>197</v>
      </c>
    </row>
    <row r="4245" spans="2:51" s="599" customFormat="1">
      <c r="B4245" s="598"/>
      <c r="D4245" s="594" t="s">
        <v>205</v>
      </c>
      <c r="E4245" s="600" t="s">
        <v>5</v>
      </c>
      <c r="F4245" s="601" t="s">
        <v>368</v>
      </c>
      <c r="H4245" s="600" t="s">
        <v>5</v>
      </c>
      <c r="L4245" s="598"/>
      <c r="M4245" s="602"/>
      <c r="N4245" s="603"/>
      <c r="O4245" s="603"/>
      <c r="P4245" s="603"/>
      <c r="Q4245" s="603"/>
      <c r="R4245" s="603"/>
      <c r="S4245" s="603"/>
      <c r="T4245" s="604"/>
      <c r="AT4245" s="600" t="s">
        <v>205</v>
      </c>
      <c r="AU4245" s="600" t="s">
        <v>89</v>
      </c>
      <c r="AV4245" s="599" t="s">
        <v>11</v>
      </c>
      <c r="AW4245" s="599" t="s">
        <v>43</v>
      </c>
      <c r="AX4245" s="599" t="s">
        <v>82</v>
      </c>
      <c r="AY4245" s="600" t="s">
        <v>197</v>
      </c>
    </row>
    <row r="4246" spans="2:51" s="606" customFormat="1" ht="27">
      <c r="B4246" s="605"/>
      <c r="D4246" s="594" t="s">
        <v>205</v>
      </c>
      <c r="E4246" s="607" t="s">
        <v>5</v>
      </c>
      <c r="F4246" s="608" t="s">
        <v>359</v>
      </c>
      <c r="H4246" s="609">
        <v>242.23</v>
      </c>
      <c r="L4246" s="605"/>
      <c r="M4246" s="610"/>
      <c r="N4246" s="611"/>
      <c r="O4246" s="611"/>
      <c r="P4246" s="611"/>
      <c r="Q4246" s="611"/>
      <c r="R4246" s="611"/>
      <c r="S4246" s="611"/>
      <c r="T4246" s="612"/>
      <c r="AT4246" s="607" t="s">
        <v>205</v>
      </c>
      <c r="AU4246" s="607" t="s">
        <v>89</v>
      </c>
      <c r="AV4246" s="606" t="s">
        <v>89</v>
      </c>
      <c r="AW4246" s="606" t="s">
        <v>43</v>
      </c>
      <c r="AX4246" s="606" t="s">
        <v>82</v>
      </c>
      <c r="AY4246" s="607" t="s">
        <v>197</v>
      </c>
    </row>
    <row r="4247" spans="2:51" s="606" customFormat="1" ht="27">
      <c r="B4247" s="605"/>
      <c r="D4247" s="594" t="s">
        <v>205</v>
      </c>
      <c r="E4247" s="607" t="s">
        <v>5</v>
      </c>
      <c r="F4247" s="608" t="s">
        <v>366</v>
      </c>
      <c r="H4247" s="609">
        <v>168.78</v>
      </c>
      <c r="L4247" s="605"/>
      <c r="M4247" s="610"/>
      <c r="N4247" s="611"/>
      <c r="O4247" s="611"/>
      <c r="P4247" s="611"/>
      <c r="Q4247" s="611"/>
      <c r="R4247" s="611"/>
      <c r="S4247" s="611"/>
      <c r="T4247" s="612"/>
      <c r="AT4247" s="607" t="s">
        <v>205</v>
      </c>
      <c r="AU4247" s="607" t="s">
        <v>89</v>
      </c>
      <c r="AV4247" s="606" t="s">
        <v>89</v>
      </c>
      <c r="AW4247" s="606" t="s">
        <v>43</v>
      </c>
      <c r="AX4247" s="606" t="s">
        <v>82</v>
      </c>
      <c r="AY4247" s="607" t="s">
        <v>197</v>
      </c>
    </row>
    <row r="4248" spans="2:51" s="606" customFormat="1">
      <c r="B4248" s="605"/>
      <c r="D4248" s="594" t="s">
        <v>205</v>
      </c>
      <c r="E4248" s="607" t="s">
        <v>5</v>
      </c>
      <c r="F4248" s="608" t="s">
        <v>364</v>
      </c>
      <c r="H4248" s="609">
        <v>24.99</v>
      </c>
      <c r="L4248" s="605"/>
      <c r="M4248" s="610"/>
      <c r="N4248" s="611"/>
      <c r="O4248" s="611"/>
      <c r="P4248" s="611"/>
      <c r="Q4248" s="611"/>
      <c r="R4248" s="611"/>
      <c r="S4248" s="611"/>
      <c r="T4248" s="612"/>
      <c r="AT4248" s="607" t="s">
        <v>205</v>
      </c>
      <c r="AU4248" s="607" t="s">
        <v>89</v>
      </c>
      <c r="AV4248" s="606" t="s">
        <v>89</v>
      </c>
      <c r="AW4248" s="606" t="s">
        <v>43</v>
      </c>
      <c r="AX4248" s="606" t="s">
        <v>82</v>
      </c>
      <c r="AY4248" s="607" t="s">
        <v>197</v>
      </c>
    </row>
    <row r="4249" spans="2:51" s="622" customFormat="1">
      <c r="B4249" s="621"/>
      <c r="D4249" s="594" t="s">
        <v>205</v>
      </c>
      <c r="E4249" s="623" t="s">
        <v>5</v>
      </c>
      <c r="F4249" s="624" t="s">
        <v>3379</v>
      </c>
      <c r="H4249" s="625">
        <v>2195.2800000000002</v>
      </c>
      <c r="L4249" s="621"/>
      <c r="M4249" s="626"/>
      <c r="N4249" s="627"/>
      <c r="O4249" s="627"/>
      <c r="P4249" s="627"/>
      <c r="Q4249" s="627"/>
      <c r="R4249" s="627"/>
      <c r="S4249" s="627"/>
      <c r="T4249" s="628"/>
      <c r="AT4249" s="623" t="s">
        <v>205</v>
      </c>
      <c r="AU4249" s="623" t="s">
        <v>89</v>
      </c>
      <c r="AV4249" s="622" t="s">
        <v>114</v>
      </c>
      <c r="AW4249" s="622" t="s">
        <v>43</v>
      </c>
      <c r="AX4249" s="622" t="s">
        <v>82</v>
      </c>
      <c r="AY4249" s="623" t="s">
        <v>197</v>
      </c>
    </row>
    <row r="4250" spans="2:51" s="599" customFormat="1">
      <c r="B4250" s="598"/>
      <c r="D4250" s="594" t="s">
        <v>205</v>
      </c>
      <c r="E4250" s="600" t="s">
        <v>5</v>
      </c>
      <c r="F4250" s="601" t="s">
        <v>3380</v>
      </c>
      <c r="H4250" s="600" t="s">
        <v>5</v>
      </c>
      <c r="L4250" s="598"/>
      <c r="M4250" s="602"/>
      <c r="N4250" s="603"/>
      <c r="O4250" s="603"/>
      <c r="P4250" s="603"/>
      <c r="Q4250" s="603"/>
      <c r="R4250" s="603"/>
      <c r="S4250" s="603"/>
      <c r="T4250" s="604"/>
      <c r="AT4250" s="600" t="s">
        <v>205</v>
      </c>
      <c r="AU4250" s="600" t="s">
        <v>89</v>
      </c>
      <c r="AV4250" s="599" t="s">
        <v>11</v>
      </c>
      <c r="AW4250" s="599" t="s">
        <v>43</v>
      </c>
      <c r="AX4250" s="599" t="s">
        <v>82</v>
      </c>
      <c r="AY4250" s="600" t="s">
        <v>197</v>
      </c>
    </row>
    <row r="4251" spans="2:51" s="599" customFormat="1">
      <c r="B4251" s="598"/>
      <c r="D4251" s="594" t="s">
        <v>205</v>
      </c>
      <c r="E4251" s="600" t="s">
        <v>5</v>
      </c>
      <c r="F4251" s="601" t="s">
        <v>215</v>
      </c>
      <c r="H4251" s="600" t="s">
        <v>5</v>
      </c>
      <c r="L4251" s="598"/>
      <c r="M4251" s="602"/>
      <c r="N4251" s="603"/>
      <c r="O4251" s="603"/>
      <c r="P4251" s="603"/>
      <c r="Q4251" s="603"/>
      <c r="R4251" s="603"/>
      <c r="S4251" s="603"/>
      <c r="T4251" s="604"/>
      <c r="AT4251" s="600" t="s">
        <v>205</v>
      </c>
      <c r="AU4251" s="600" t="s">
        <v>89</v>
      </c>
      <c r="AV4251" s="599" t="s">
        <v>11</v>
      </c>
      <c r="AW4251" s="599" t="s">
        <v>43</v>
      </c>
      <c r="AX4251" s="599" t="s">
        <v>82</v>
      </c>
      <c r="AY4251" s="600" t="s">
        <v>197</v>
      </c>
    </row>
    <row r="4252" spans="2:51" s="599" customFormat="1">
      <c r="B4252" s="598"/>
      <c r="D4252" s="594" t="s">
        <v>205</v>
      </c>
      <c r="E4252" s="600" t="s">
        <v>5</v>
      </c>
      <c r="F4252" s="601" t="s">
        <v>953</v>
      </c>
      <c r="H4252" s="600" t="s">
        <v>5</v>
      </c>
      <c r="L4252" s="598"/>
      <c r="M4252" s="602"/>
      <c r="N4252" s="603"/>
      <c r="O4252" s="603"/>
      <c r="P4252" s="603"/>
      <c r="Q4252" s="603"/>
      <c r="R4252" s="603"/>
      <c r="S4252" s="603"/>
      <c r="T4252" s="604"/>
      <c r="AT4252" s="600" t="s">
        <v>205</v>
      </c>
      <c r="AU4252" s="600" t="s">
        <v>89</v>
      </c>
      <c r="AV4252" s="599" t="s">
        <v>11</v>
      </c>
      <c r="AW4252" s="599" t="s">
        <v>43</v>
      </c>
      <c r="AX4252" s="599" t="s">
        <v>82</v>
      </c>
      <c r="AY4252" s="600" t="s">
        <v>197</v>
      </c>
    </row>
    <row r="4253" spans="2:51" s="606" customFormat="1">
      <c r="B4253" s="605"/>
      <c r="D4253" s="594" t="s">
        <v>205</v>
      </c>
      <c r="E4253" s="607" t="s">
        <v>5</v>
      </c>
      <c r="F4253" s="608" t="s">
        <v>954</v>
      </c>
      <c r="H4253" s="609">
        <v>205.45599999999999</v>
      </c>
      <c r="L4253" s="605"/>
      <c r="M4253" s="610"/>
      <c r="N4253" s="611"/>
      <c r="O4253" s="611"/>
      <c r="P4253" s="611"/>
      <c r="Q4253" s="611"/>
      <c r="R4253" s="611"/>
      <c r="S4253" s="611"/>
      <c r="T4253" s="612"/>
      <c r="AT4253" s="607" t="s">
        <v>205</v>
      </c>
      <c r="AU4253" s="607" t="s">
        <v>89</v>
      </c>
      <c r="AV4253" s="606" t="s">
        <v>89</v>
      </c>
      <c r="AW4253" s="606" t="s">
        <v>43</v>
      </c>
      <c r="AX4253" s="606" t="s">
        <v>82</v>
      </c>
      <c r="AY4253" s="607" t="s">
        <v>197</v>
      </c>
    </row>
    <row r="4254" spans="2:51" s="599" customFormat="1">
      <c r="B4254" s="598"/>
      <c r="D4254" s="594" t="s">
        <v>205</v>
      </c>
      <c r="E4254" s="600" t="s">
        <v>5</v>
      </c>
      <c r="F4254" s="601" t="s">
        <v>955</v>
      </c>
      <c r="H4254" s="600" t="s">
        <v>5</v>
      </c>
      <c r="L4254" s="598"/>
      <c r="M4254" s="602"/>
      <c r="N4254" s="603"/>
      <c r="O4254" s="603"/>
      <c r="P4254" s="603"/>
      <c r="Q4254" s="603"/>
      <c r="R4254" s="603"/>
      <c r="S4254" s="603"/>
      <c r="T4254" s="604"/>
      <c r="AT4254" s="600" t="s">
        <v>205</v>
      </c>
      <c r="AU4254" s="600" t="s">
        <v>89</v>
      </c>
      <c r="AV4254" s="599" t="s">
        <v>11</v>
      </c>
      <c r="AW4254" s="599" t="s">
        <v>43</v>
      </c>
      <c r="AX4254" s="599" t="s">
        <v>82</v>
      </c>
      <c r="AY4254" s="600" t="s">
        <v>197</v>
      </c>
    </row>
    <row r="4255" spans="2:51" s="606" customFormat="1">
      <c r="B4255" s="605"/>
      <c r="D4255" s="594" t="s">
        <v>205</v>
      </c>
      <c r="E4255" s="607" t="s">
        <v>5</v>
      </c>
      <c r="F4255" s="608" t="s">
        <v>956</v>
      </c>
      <c r="H4255" s="609">
        <v>61.061999999999998</v>
      </c>
      <c r="L4255" s="605"/>
      <c r="M4255" s="610"/>
      <c r="N4255" s="611"/>
      <c r="O4255" s="611"/>
      <c r="P4255" s="611"/>
      <c r="Q4255" s="611"/>
      <c r="R4255" s="611"/>
      <c r="S4255" s="611"/>
      <c r="T4255" s="612"/>
      <c r="AT4255" s="607" t="s">
        <v>205</v>
      </c>
      <c r="AU4255" s="607" t="s">
        <v>89</v>
      </c>
      <c r="AV4255" s="606" t="s">
        <v>89</v>
      </c>
      <c r="AW4255" s="606" t="s">
        <v>43</v>
      </c>
      <c r="AX4255" s="606" t="s">
        <v>82</v>
      </c>
      <c r="AY4255" s="607" t="s">
        <v>197</v>
      </c>
    </row>
    <row r="4256" spans="2:51" s="599" customFormat="1">
      <c r="B4256" s="598"/>
      <c r="D4256" s="594" t="s">
        <v>205</v>
      </c>
      <c r="E4256" s="600" t="s">
        <v>5</v>
      </c>
      <c r="F4256" s="601" t="s">
        <v>957</v>
      </c>
      <c r="H4256" s="600" t="s">
        <v>5</v>
      </c>
      <c r="L4256" s="598"/>
      <c r="M4256" s="602"/>
      <c r="N4256" s="603"/>
      <c r="O4256" s="603"/>
      <c r="P4256" s="603"/>
      <c r="Q4256" s="603"/>
      <c r="R4256" s="603"/>
      <c r="S4256" s="603"/>
      <c r="T4256" s="604"/>
      <c r="AT4256" s="600" t="s">
        <v>205</v>
      </c>
      <c r="AU4256" s="600" t="s">
        <v>89</v>
      </c>
      <c r="AV4256" s="599" t="s">
        <v>11</v>
      </c>
      <c r="AW4256" s="599" t="s">
        <v>43</v>
      </c>
      <c r="AX4256" s="599" t="s">
        <v>82</v>
      </c>
      <c r="AY4256" s="600" t="s">
        <v>197</v>
      </c>
    </row>
    <row r="4257" spans="2:51" s="606" customFormat="1">
      <c r="B4257" s="605"/>
      <c r="D4257" s="594" t="s">
        <v>205</v>
      </c>
      <c r="E4257" s="607" t="s">
        <v>5</v>
      </c>
      <c r="F4257" s="608" t="s">
        <v>958</v>
      </c>
      <c r="H4257" s="609">
        <v>153.36500000000001</v>
      </c>
      <c r="L4257" s="605"/>
      <c r="M4257" s="610"/>
      <c r="N4257" s="611"/>
      <c r="O4257" s="611"/>
      <c r="P4257" s="611"/>
      <c r="Q4257" s="611"/>
      <c r="R4257" s="611"/>
      <c r="S4257" s="611"/>
      <c r="T4257" s="612"/>
      <c r="AT4257" s="607" t="s">
        <v>205</v>
      </c>
      <c r="AU4257" s="607" t="s">
        <v>89</v>
      </c>
      <c r="AV4257" s="606" t="s">
        <v>89</v>
      </c>
      <c r="AW4257" s="606" t="s">
        <v>43</v>
      </c>
      <c r="AX4257" s="606" t="s">
        <v>82</v>
      </c>
      <c r="AY4257" s="607" t="s">
        <v>197</v>
      </c>
    </row>
    <row r="4258" spans="2:51" s="599" customFormat="1">
      <c r="B4258" s="598"/>
      <c r="D4258" s="594" t="s">
        <v>205</v>
      </c>
      <c r="E4258" s="600" t="s">
        <v>5</v>
      </c>
      <c r="F4258" s="601" t="s">
        <v>959</v>
      </c>
      <c r="H4258" s="600" t="s">
        <v>5</v>
      </c>
      <c r="L4258" s="598"/>
      <c r="M4258" s="602"/>
      <c r="N4258" s="603"/>
      <c r="O4258" s="603"/>
      <c r="P4258" s="603"/>
      <c r="Q4258" s="603"/>
      <c r="R4258" s="603"/>
      <c r="S4258" s="603"/>
      <c r="T4258" s="604"/>
      <c r="AT4258" s="600" t="s">
        <v>205</v>
      </c>
      <c r="AU4258" s="600" t="s">
        <v>89</v>
      </c>
      <c r="AV4258" s="599" t="s">
        <v>11</v>
      </c>
      <c r="AW4258" s="599" t="s">
        <v>43</v>
      </c>
      <c r="AX4258" s="599" t="s">
        <v>82</v>
      </c>
      <c r="AY4258" s="600" t="s">
        <v>197</v>
      </c>
    </row>
    <row r="4259" spans="2:51" s="606" customFormat="1">
      <c r="B4259" s="605"/>
      <c r="D4259" s="594" t="s">
        <v>205</v>
      </c>
      <c r="E4259" s="607" t="s">
        <v>5</v>
      </c>
      <c r="F4259" s="608" t="s">
        <v>960</v>
      </c>
      <c r="H4259" s="609">
        <v>60.401000000000003</v>
      </c>
      <c r="L4259" s="605"/>
      <c r="M4259" s="610"/>
      <c r="N4259" s="611"/>
      <c r="O4259" s="611"/>
      <c r="P4259" s="611"/>
      <c r="Q4259" s="611"/>
      <c r="R4259" s="611"/>
      <c r="S4259" s="611"/>
      <c r="T4259" s="612"/>
      <c r="AT4259" s="607" t="s">
        <v>205</v>
      </c>
      <c r="AU4259" s="607" t="s">
        <v>89</v>
      </c>
      <c r="AV4259" s="606" t="s">
        <v>89</v>
      </c>
      <c r="AW4259" s="606" t="s">
        <v>43</v>
      </c>
      <c r="AX4259" s="606" t="s">
        <v>82</v>
      </c>
      <c r="AY4259" s="607" t="s">
        <v>197</v>
      </c>
    </row>
    <row r="4260" spans="2:51" s="599" customFormat="1">
      <c r="B4260" s="598"/>
      <c r="D4260" s="594" t="s">
        <v>205</v>
      </c>
      <c r="E4260" s="600" t="s">
        <v>5</v>
      </c>
      <c r="F4260" s="601" t="s">
        <v>961</v>
      </c>
      <c r="H4260" s="600" t="s">
        <v>5</v>
      </c>
      <c r="L4260" s="598"/>
      <c r="M4260" s="602"/>
      <c r="N4260" s="603"/>
      <c r="O4260" s="603"/>
      <c r="P4260" s="603"/>
      <c r="Q4260" s="603"/>
      <c r="R4260" s="603"/>
      <c r="S4260" s="603"/>
      <c r="T4260" s="604"/>
      <c r="AT4260" s="600" t="s">
        <v>205</v>
      </c>
      <c r="AU4260" s="600" t="s">
        <v>89</v>
      </c>
      <c r="AV4260" s="599" t="s">
        <v>11</v>
      </c>
      <c r="AW4260" s="599" t="s">
        <v>43</v>
      </c>
      <c r="AX4260" s="599" t="s">
        <v>82</v>
      </c>
      <c r="AY4260" s="600" t="s">
        <v>197</v>
      </c>
    </row>
    <row r="4261" spans="2:51" s="606" customFormat="1">
      <c r="B4261" s="605"/>
      <c r="D4261" s="594" t="s">
        <v>205</v>
      </c>
      <c r="E4261" s="607" t="s">
        <v>5</v>
      </c>
      <c r="F4261" s="608" t="s">
        <v>962</v>
      </c>
      <c r="H4261" s="609">
        <v>49.987000000000002</v>
      </c>
      <c r="L4261" s="605"/>
      <c r="M4261" s="610"/>
      <c r="N4261" s="611"/>
      <c r="O4261" s="611"/>
      <c r="P4261" s="611"/>
      <c r="Q4261" s="611"/>
      <c r="R4261" s="611"/>
      <c r="S4261" s="611"/>
      <c r="T4261" s="612"/>
      <c r="AT4261" s="607" t="s">
        <v>205</v>
      </c>
      <c r="AU4261" s="607" t="s">
        <v>89</v>
      </c>
      <c r="AV4261" s="606" t="s">
        <v>89</v>
      </c>
      <c r="AW4261" s="606" t="s">
        <v>43</v>
      </c>
      <c r="AX4261" s="606" t="s">
        <v>82</v>
      </c>
      <c r="AY4261" s="607" t="s">
        <v>197</v>
      </c>
    </row>
    <row r="4262" spans="2:51" s="599" customFormat="1">
      <c r="B4262" s="598"/>
      <c r="D4262" s="594" t="s">
        <v>205</v>
      </c>
      <c r="E4262" s="600" t="s">
        <v>5</v>
      </c>
      <c r="F4262" s="601" t="s">
        <v>963</v>
      </c>
      <c r="H4262" s="600" t="s">
        <v>5</v>
      </c>
      <c r="L4262" s="598"/>
      <c r="M4262" s="602"/>
      <c r="N4262" s="603"/>
      <c r="O4262" s="603"/>
      <c r="P4262" s="603"/>
      <c r="Q4262" s="603"/>
      <c r="R4262" s="603"/>
      <c r="S4262" s="603"/>
      <c r="T4262" s="604"/>
      <c r="AT4262" s="600" t="s">
        <v>205</v>
      </c>
      <c r="AU4262" s="600" t="s">
        <v>89</v>
      </c>
      <c r="AV4262" s="599" t="s">
        <v>11</v>
      </c>
      <c r="AW4262" s="599" t="s">
        <v>43</v>
      </c>
      <c r="AX4262" s="599" t="s">
        <v>82</v>
      </c>
      <c r="AY4262" s="600" t="s">
        <v>197</v>
      </c>
    </row>
    <row r="4263" spans="2:51" s="606" customFormat="1">
      <c r="B4263" s="605"/>
      <c r="D4263" s="594" t="s">
        <v>205</v>
      </c>
      <c r="E4263" s="607" t="s">
        <v>5</v>
      </c>
      <c r="F4263" s="608" t="s">
        <v>964</v>
      </c>
      <c r="H4263" s="609">
        <v>57.353000000000002</v>
      </c>
      <c r="L4263" s="605"/>
      <c r="M4263" s="610"/>
      <c r="N4263" s="611"/>
      <c r="O4263" s="611"/>
      <c r="P4263" s="611"/>
      <c r="Q4263" s="611"/>
      <c r="R4263" s="611"/>
      <c r="S4263" s="611"/>
      <c r="T4263" s="612"/>
      <c r="AT4263" s="607" t="s">
        <v>205</v>
      </c>
      <c r="AU4263" s="607" t="s">
        <v>89</v>
      </c>
      <c r="AV4263" s="606" t="s">
        <v>89</v>
      </c>
      <c r="AW4263" s="606" t="s">
        <v>43</v>
      </c>
      <c r="AX4263" s="606" t="s">
        <v>82</v>
      </c>
      <c r="AY4263" s="607" t="s">
        <v>197</v>
      </c>
    </row>
    <row r="4264" spans="2:51" s="599" customFormat="1">
      <c r="B4264" s="598"/>
      <c r="D4264" s="594" t="s">
        <v>205</v>
      </c>
      <c r="E4264" s="600" t="s">
        <v>5</v>
      </c>
      <c r="F4264" s="601" t="s">
        <v>965</v>
      </c>
      <c r="H4264" s="600" t="s">
        <v>5</v>
      </c>
      <c r="L4264" s="598"/>
      <c r="M4264" s="602"/>
      <c r="N4264" s="603"/>
      <c r="O4264" s="603"/>
      <c r="P4264" s="603"/>
      <c r="Q4264" s="603"/>
      <c r="R4264" s="603"/>
      <c r="S4264" s="603"/>
      <c r="T4264" s="604"/>
      <c r="AT4264" s="600" t="s">
        <v>205</v>
      </c>
      <c r="AU4264" s="600" t="s">
        <v>89</v>
      </c>
      <c r="AV4264" s="599" t="s">
        <v>11</v>
      </c>
      <c r="AW4264" s="599" t="s">
        <v>43</v>
      </c>
      <c r="AX4264" s="599" t="s">
        <v>82</v>
      </c>
      <c r="AY4264" s="600" t="s">
        <v>197</v>
      </c>
    </row>
    <row r="4265" spans="2:51" s="606" customFormat="1">
      <c r="B4265" s="605"/>
      <c r="D4265" s="594" t="s">
        <v>205</v>
      </c>
      <c r="E4265" s="607" t="s">
        <v>5</v>
      </c>
      <c r="F4265" s="608" t="s">
        <v>966</v>
      </c>
      <c r="H4265" s="609">
        <v>39.167000000000002</v>
      </c>
      <c r="L4265" s="605"/>
      <c r="M4265" s="610"/>
      <c r="N4265" s="611"/>
      <c r="O4265" s="611"/>
      <c r="P4265" s="611"/>
      <c r="Q4265" s="611"/>
      <c r="R4265" s="611"/>
      <c r="S4265" s="611"/>
      <c r="T4265" s="612"/>
      <c r="AT4265" s="607" t="s">
        <v>205</v>
      </c>
      <c r="AU4265" s="607" t="s">
        <v>89</v>
      </c>
      <c r="AV4265" s="606" t="s">
        <v>89</v>
      </c>
      <c r="AW4265" s="606" t="s">
        <v>43</v>
      </c>
      <c r="AX4265" s="606" t="s">
        <v>82</v>
      </c>
      <c r="AY4265" s="607" t="s">
        <v>197</v>
      </c>
    </row>
    <row r="4266" spans="2:51" s="599" customFormat="1">
      <c r="B4266" s="598"/>
      <c r="D4266" s="594" t="s">
        <v>205</v>
      </c>
      <c r="E4266" s="600" t="s">
        <v>5</v>
      </c>
      <c r="F4266" s="601" t="s">
        <v>967</v>
      </c>
      <c r="H4266" s="600" t="s">
        <v>5</v>
      </c>
      <c r="L4266" s="598"/>
      <c r="M4266" s="602"/>
      <c r="N4266" s="603"/>
      <c r="O4266" s="603"/>
      <c r="P4266" s="603"/>
      <c r="Q4266" s="603"/>
      <c r="R4266" s="603"/>
      <c r="S4266" s="603"/>
      <c r="T4266" s="604"/>
      <c r="AT4266" s="600" t="s">
        <v>205</v>
      </c>
      <c r="AU4266" s="600" t="s">
        <v>89</v>
      </c>
      <c r="AV4266" s="599" t="s">
        <v>11</v>
      </c>
      <c r="AW4266" s="599" t="s">
        <v>43</v>
      </c>
      <c r="AX4266" s="599" t="s">
        <v>82</v>
      </c>
      <c r="AY4266" s="600" t="s">
        <v>197</v>
      </c>
    </row>
    <row r="4267" spans="2:51" s="606" customFormat="1">
      <c r="B4267" s="605"/>
      <c r="D4267" s="594" t="s">
        <v>205</v>
      </c>
      <c r="E4267" s="607" t="s">
        <v>5</v>
      </c>
      <c r="F4267" s="608" t="s">
        <v>968</v>
      </c>
      <c r="H4267" s="609">
        <v>53.034999999999997</v>
      </c>
      <c r="L4267" s="605"/>
      <c r="M4267" s="610"/>
      <c r="N4267" s="611"/>
      <c r="O4267" s="611"/>
      <c r="P4267" s="611"/>
      <c r="Q4267" s="611"/>
      <c r="R4267" s="611"/>
      <c r="S4267" s="611"/>
      <c r="T4267" s="612"/>
      <c r="AT4267" s="607" t="s">
        <v>205</v>
      </c>
      <c r="AU4267" s="607" t="s">
        <v>89</v>
      </c>
      <c r="AV4267" s="606" t="s">
        <v>89</v>
      </c>
      <c r="AW4267" s="606" t="s">
        <v>43</v>
      </c>
      <c r="AX4267" s="606" t="s">
        <v>82</v>
      </c>
      <c r="AY4267" s="607" t="s">
        <v>197</v>
      </c>
    </row>
    <row r="4268" spans="2:51" s="599" customFormat="1">
      <c r="B4268" s="598"/>
      <c r="D4268" s="594" t="s">
        <v>205</v>
      </c>
      <c r="E4268" s="600" t="s">
        <v>5</v>
      </c>
      <c r="F4268" s="601" t="s">
        <v>969</v>
      </c>
      <c r="H4268" s="600" t="s">
        <v>5</v>
      </c>
      <c r="L4268" s="598"/>
      <c r="M4268" s="602"/>
      <c r="N4268" s="603"/>
      <c r="O4268" s="603"/>
      <c r="P4268" s="603"/>
      <c r="Q4268" s="603"/>
      <c r="R4268" s="603"/>
      <c r="S4268" s="603"/>
      <c r="T4268" s="604"/>
      <c r="AT4268" s="600" t="s">
        <v>205</v>
      </c>
      <c r="AU4268" s="600" t="s">
        <v>89</v>
      </c>
      <c r="AV4268" s="599" t="s">
        <v>11</v>
      </c>
      <c r="AW4268" s="599" t="s">
        <v>43</v>
      </c>
      <c r="AX4268" s="599" t="s">
        <v>82</v>
      </c>
      <c r="AY4268" s="600" t="s">
        <v>197</v>
      </c>
    </row>
    <row r="4269" spans="2:51" s="606" customFormat="1">
      <c r="B4269" s="605"/>
      <c r="D4269" s="594" t="s">
        <v>205</v>
      </c>
      <c r="E4269" s="607" t="s">
        <v>5</v>
      </c>
      <c r="F4269" s="608" t="s">
        <v>970</v>
      </c>
      <c r="H4269" s="609">
        <v>73.762</v>
      </c>
      <c r="L4269" s="605"/>
      <c r="M4269" s="610"/>
      <c r="N4269" s="611"/>
      <c r="O4269" s="611"/>
      <c r="P4269" s="611"/>
      <c r="Q4269" s="611"/>
      <c r="R4269" s="611"/>
      <c r="S4269" s="611"/>
      <c r="T4269" s="612"/>
      <c r="AT4269" s="607" t="s">
        <v>205</v>
      </c>
      <c r="AU4269" s="607" t="s">
        <v>89</v>
      </c>
      <c r="AV4269" s="606" t="s">
        <v>89</v>
      </c>
      <c r="AW4269" s="606" t="s">
        <v>43</v>
      </c>
      <c r="AX4269" s="606" t="s">
        <v>82</v>
      </c>
      <c r="AY4269" s="607" t="s">
        <v>197</v>
      </c>
    </row>
    <row r="4270" spans="2:51" s="599" customFormat="1">
      <c r="B4270" s="598"/>
      <c r="D4270" s="594" t="s">
        <v>205</v>
      </c>
      <c r="E4270" s="600" t="s">
        <v>5</v>
      </c>
      <c r="F4270" s="601" t="s">
        <v>971</v>
      </c>
      <c r="H4270" s="600" t="s">
        <v>5</v>
      </c>
      <c r="L4270" s="598"/>
      <c r="M4270" s="602"/>
      <c r="N4270" s="603"/>
      <c r="O4270" s="603"/>
      <c r="P4270" s="603"/>
      <c r="Q4270" s="603"/>
      <c r="R4270" s="603"/>
      <c r="S4270" s="603"/>
      <c r="T4270" s="604"/>
      <c r="AT4270" s="600" t="s">
        <v>205</v>
      </c>
      <c r="AU4270" s="600" t="s">
        <v>89</v>
      </c>
      <c r="AV4270" s="599" t="s">
        <v>11</v>
      </c>
      <c r="AW4270" s="599" t="s">
        <v>43</v>
      </c>
      <c r="AX4270" s="599" t="s">
        <v>82</v>
      </c>
      <c r="AY4270" s="600" t="s">
        <v>197</v>
      </c>
    </row>
    <row r="4271" spans="2:51" s="606" customFormat="1">
      <c r="B4271" s="605"/>
      <c r="D4271" s="594" t="s">
        <v>205</v>
      </c>
      <c r="E4271" s="607" t="s">
        <v>5</v>
      </c>
      <c r="F4271" s="608" t="s">
        <v>972</v>
      </c>
      <c r="H4271" s="609">
        <v>50.494999999999997</v>
      </c>
      <c r="L4271" s="605"/>
      <c r="M4271" s="610"/>
      <c r="N4271" s="611"/>
      <c r="O4271" s="611"/>
      <c r="P4271" s="611"/>
      <c r="Q4271" s="611"/>
      <c r="R4271" s="611"/>
      <c r="S4271" s="611"/>
      <c r="T4271" s="612"/>
      <c r="AT4271" s="607" t="s">
        <v>205</v>
      </c>
      <c r="AU4271" s="607" t="s">
        <v>89</v>
      </c>
      <c r="AV4271" s="606" t="s">
        <v>89</v>
      </c>
      <c r="AW4271" s="606" t="s">
        <v>43</v>
      </c>
      <c r="AX4271" s="606" t="s">
        <v>82</v>
      </c>
      <c r="AY4271" s="607" t="s">
        <v>197</v>
      </c>
    </row>
    <row r="4272" spans="2:51" s="599" customFormat="1">
      <c r="B4272" s="598"/>
      <c r="D4272" s="594" t="s">
        <v>205</v>
      </c>
      <c r="E4272" s="600" t="s">
        <v>5</v>
      </c>
      <c r="F4272" s="601" t="s">
        <v>388</v>
      </c>
      <c r="H4272" s="600" t="s">
        <v>5</v>
      </c>
      <c r="L4272" s="598"/>
      <c r="M4272" s="602"/>
      <c r="N4272" s="603"/>
      <c r="O4272" s="603"/>
      <c r="P4272" s="603"/>
      <c r="Q4272" s="603"/>
      <c r="R4272" s="603"/>
      <c r="S4272" s="603"/>
      <c r="T4272" s="604"/>
      <c r="AT4272" s="600" t="s">
        <v>205</v>
      </c>
      <c r="AU4272" s="600" t="s">
        <v>89</v>
      </c>
      <c r="AV4272" s="599" t="s">
        <v>11</v>
      </c>
      <c r="AW4272" s="599" t="s">
        <v>43</v>
      </c>
      <c r="AX4272" s="599" t="s">
        <v>82</v>
      </c>
      <c r="AY4272" s="600" t="s">
        <v>197</v>
      </c>
    </row>
    <row r="4273" spans="2:51" s="606" customFormat="1">
      <c r="B4273" s="605"/>
      <c r="D4273" s="594" t="s">
        <v>205</v>
      </c>
      <c r="E4273" s="607" t="s">
        <v>5</v>
      </c>
      <c r="F4273" s="608" t="s">
        <v>973</v>
      </c>
      <c r="H4273" s="609">
        <v>-10.8</v>
      </c>
      <c r="L4273" s="605"/>
      <c r="M4273" s="610"/>
      <c r="N4273" s="611"/>
      <c r="O4273" s="611"/>
      <c r="P4273" s="611"/>
      <c r="Q4273" s="611"/>
      <c r="R4273" s="611"/>
      <c r="S4273" s="611"/>
      <c r="T4273" s="612"/>
      <c r="AT4273" s="607" t="s">
        <v>205</v>
      </c>
      <c r="AU4273" s="607" t="s">
        <v>89</v>
      </c>
      <c r="AV4273" s="606" t="s">
        <v>89</v>
      </c>
      <c r="AW4273" s="606" t="s">
        <v>43</v>
      </c>
      <c r="AX4273" s="606" t="s">
        <v>82</v>
      </c>
      <c r="AY4273" s="607" t="s">
        <v>197</v>
      </c>
    </row>
    <row r="4274" spans="2:51" s="606" customFormat="1">
      <c r="B4274" s="605"/>
      <c r="D4274" s="594" t="s">
        <v>205</v>
      </c>
      <c r="E4274" s="607" t="s">
        <v>5</v>
      </c>
      <c r="F4274" s="608" t="s">
        <v>974</v>
      </c>
      <c r="H4274" s="609">
        <v>-23.94</v>
      </c>
      <c r="L4274" s="605"/>
      <c r="M4274" s="610"/>
      <c r="N4274" s="611"/>
      <c r="O4274" s="611"/>
      <c r="P4274" s="611"/>
      <c r="Q4274" s="611"/>
      <c r="R4274" s="611"/>
      <c r="S4274" s="611"/>
      <c r="T4274" s="612"/>
      <c r="AT4274" s="607" t="s">
        <v>205</v>
      </c>
      <c r="AU4274" s="607" t="s">
        <v>89</v>
      </c>
      <c r="AV4274" s="606" t="s">
        <v>89</v>
      </c>
      <c r="AW4274" s="606" t="s">
        <v>43</v>
      </c>
      <c r="AX4274" s="606" t="s">
        <v>82</v>
      </c>
      <c r="AY4274" s="607" t="s">
        <v>197</v>
      </c>
    </row>
    <row r="4275" spans="2:51" s="606" customFormat="1">
      <c r="B4275" s="605"/>
      <c r="D4275" s="594" t="s">
        <v>205</v>
      </c>
      <c r="E4275" s="607" t="s">
        <v>5</v>
      </c>
      <c r="F4275" s="608" t="s">
        <v>975</v>
      </c>
      <c r="H4275" s="609">
        <v>-11.718</v>
      </c>
      <c r="L4275" s="605"/>
      <c r="M4275" s="610"/>
      <c r="N4275" s="611"/>
      <c r="O4275" s="611"/>
      <c r="P4275" s="611"/>
      <c r="Q4275" s="611"/>
      <c r="R4275" s="611"/>
      <c r="S4275" s="611"/>
      <c r="T4275" s="612"/>
      <c r="AT4275" s="607" t="s">
        <v>205</v>
      </c>
      <c r="AU4275" s="607" t="s">
        <v>89</v>
      </c>
      <c r="AV4275" s="606" t="s">
        <v>89</v>
      </c>
      <c r="AW4275" s="606" t="s">
        <v>43</v>
      </c>
      <c r="AX4275" s="606" t="s">
        <v>82</v>
      </c>
      <c r="AY4275" s="607" t="s">
        <v>197</v>
      </c>
    </row>
    <row r="4276" spans="2:51" s="606" customFormat="1">
      <c r="B4276" s="605"/>
      <c r="D4276" s="594" t="s">
        <v>205</v>
      </c>
      <c r="E4276" s="607" t="s">
        <v>5</v>
      </c>
      <c r="F4276" s="608" t="s">
        <v>976</v>
      </c>
      <c r="H4276" s="609">
        <v>-17.64</v>
      </c>
      <c r="L4276" s="605"/>
      <c r="M4276" s="610"/>
      <c r="N4276" s="611"/>
      <c r="O4276" s="611"/>
      <c r="P4276" s="611"/>
      <c r="Q4276" s="611"/>
      <c r="R4276" s="611"/>
      <c r="S4276" s="611"/>
      <c r="T4276" s="612"/>
      <c r="AT4276" s="607" t="s">
        <v>205</v>
      </c>
      <c r="AU4276" s="607" t="s">
        <v>89</v>
      </c>
      <c r="AV4276" s="606" t="s">
        <v>89</v>
      </c>
      <c r="AW4276" s="606" t="s">
        <v>43</v>
      </c>
      <c r="AX4276" s="606" t="s">
        <v>82</v>
      </c>
      <c r="AY4276" s="607" t="s">
        <v>197</v>
      </c>
    </row>
    <row r="4277" spans="2:51" s="606" customFormat="1">
      <c r="B4277" s="605"/>
      <c r="D4277" s="594" t="s">
        <v>205</v>
      </c>
      <c r="E4277" s="607" t="s">
        <v>5</v>
      </c>
      <c r="F4277" s="608" t="s">
        <v>977</v>
      </c>
      <c r="H4277" s="609">
        <v>-6.93</v>
      </c>
      <c r="L4277" s="605"/>
      <c r="M4277" s="610"/>
      <c r="N4277" s="611"/>
      <c r="O4277" s="611"/>
      <c r="P4277" s="611"/>
      <c r="Q4277" s="611"/>
      <c r="R4277" s="611"/>
      <c r="S4277" s="611"/>
      <c r="T4277" s="612"/>
      <c r="AT4277" s="607" t="s">
        <v>205</v>
      </c>
      <c r="AU4277" s="607" t="s">
        <v>89</v>
      </c>
      <c r="AV4277" s="606" t="s">
        <v>89</v>
      </c>
      <c r="AW4277" s="606" t="s">
        <v>43</v>
      </c>
      <c r="AX4277" s="606" t="s">
        <v>82</v>
      </c>
      <c r="AY4277" s="607" t="s">
        <v>197</v>
      </c>
    </row>
    <row r="4278" spans="2:51" s="606" customFormat="1">
      <c r="B4278" s="605"/>
      <c r="D4278" s="594" t="s">
        <v>205</v>
      </c>
      <c r="E4278" s="607" t="s">
        <v>5</v>
      </c>
      <c r="F4278" s="608" t="s">
        <v>978</v>
      </c>
      <c r="H4278" s="609">
        <v>-6.51</v>
      </c>
      <c r="L4278" s="605"/>
      <c r="M4278" s="610"/>
      <c r="N4278" s="611"/>
      <c r="O4278" s="611"/>
      <c r="P4278" s="611"/>
      <c r="Q4278" s="611"/>
      <c r="R4278" s="611"/>
      <c r="S4278" s="611"/>
      <c r="T4278" s="612"/>
      <c r="AT4278" s="607" t="s">
        <v>205</v>
      </c>
      <c r="AU4278" s="607" t="s">
        <v>89</v>
      </c>
      <c r="AV4278" s="606" t="s">
        <v>89</v>
      </c>
      <c r="AW4278" s="606" t="s">
        <v>43</v>
      </c>
      <c r="AX4278" s="606" t="s">
        <v>82</v>
      </c>
      <c r="AY4278" s="607" t="s">
        <v>197</v>
      </c>
    </row>
    <row r="4279" spans="2:51" s="606" customFormat="1">
      <c r="B4279" s="605"/>
      <c r="D4279" s="594" t="s">
        <v>205</v>
      </c>
      <c r="E4279" s="607" t="s">
        <v>5</v>
      </c>
      <c r="F4279" s="608" t="s">
        <v>979</v>
      </c>
      <c r="H4279" s="609">
        <v>-8.4</v>
      </c>
      <c r="L4279" s="605"/>
      <c r="M4279" s="610"/>
      <c r="N4279" s="611"/>
      <c r="O4279" s="611"/>
      <c r="P4279" s="611"/>
      <c r="Q4279" s="611"/>
      <c r="R4279" s="611"/>
      <c r="S4279" s="611"/>
      <c r="T4279" s="612"/>
      <c r="AT4279" s="607" t="s">
        <v>205</v>
      </c>
      <c r="AU4279" s="607" t="s">
        <v>89</v>
      </c>
      <c r="AV4279" s="606" t="s">
        <v>89</v>
      </c>
      <c r="AW4279" s="606" t="s">
        <v>43</v>
      </c>
      <c r="AX4279" s="606" t="s">
        <v>82</v>
      </c>
      <c r="AY4279" s="607" t="s">
        <v>197</v>
      </c>
    </row>
    <row r="4280" spans="2:51" s="606" customFormat="1">
      <c r="B4280" s="605"/>
      <c r="D4280" s="594" t="s">
        <v>205</v>
      </c>
      <c r="E4280" s="607" t="s">
        <v>5</v>
      </c>
      <c r="F4280" s="608" t="s">
        <v>390</v>
      </c>
      <c r="H4280" s="609">
        <v>-3.1520000000000001</v>
      </c>
      <c r="L4280" s="605"/>
      <c r="M4280" s="610"/>
      <c r="N4280" s="611"/>
      <c r="O4280" s="611"/>
      <c r="P4280" s="611"/>
      <c r="Q4280" s="611"/>
      <c r="R4280" s="611"/>
      <c r="S4280" s="611"/>
      <c r="T4280" s="612"/>
      <c r="AT4280" s="607" t="s">
        <v>205</v>
      </c>
      <c r="AU4280" s="607" t="s">
        <v>89</v>
      </c>
      <c r="AV4280" s="606" t="s">
        <v>89</v>
      </c>
      <c r="AW4280" s="606" t="s">
        <v>43</v>
      </c>
      <c r="AX4280" s="606" t="s">
        <v>82</v>
      </c>
      <c r="AY4280" s="607" t="s">
        <v>197</v>
      </c>
    </row>
    <row r="4281" spans="2:51" s="606" customFormat="1">
      <c r="B4281" s="605"/>
      <c r="D4281" s="594" t="s">
        <v>205</v>
      </c>
      <c r="E4281" s="607" t="s">
        <v>5</v>
      </c>
      <c r="F4281" s="608" t="s">
        <v>980</v>
      </c>
      <c r="H4281" s="609">
        <v>-3.5459999999999998</v>
      </c>
      <c r="L4281" s="605"/>
      <c r="M4281" s="610"/>
      <c r="N4281" s="611"/>
      <c r="O4281" s="611"/>
      <c r="P4281" s="611"/>
      <c r="Q4281" s="611"/>
      <c r="R4281" s="611"/>
      <c r="S4281" s="611"/>
      <c r="T4281" s="612"/>
      <c r="AT4281" s="607" t="s">
        <v>205</v>
      </c>
      <c r="AU4281" s="607" t="s">
        <v>89</v>
      </c>
      <c r="AV4281" s="606" t="s">
        <v>89</v>
      </c>
      <c r="AW4281" s="606" t="s">
        <v>43</v>
      </c>
      <c r="AX4281" s="606" t="s">
        <v>82</v>
      </c>
      <c r="AY4281" s="607" t="s">
        <v>197</v>
      </c>
    </row>
    <row r="4282" spans="2:51" s="606" customFormat="1">
      <c r="B4282" s="605"/>
      <c r="D4282" s="594" t="s">
        <v>205</v>
      </c>
      <c r="E4282" s="607" t="s">
        <v>5</v>
      </c>
      <c r="F4282" s="608" t="s">
        <v>981</v>
      </c>
      <c r="H4282" s="609">
        <v>-7.35</v>
      </c>
      <c r="L4282" s="605"/>
      <c r="M4282" s="610"/>
      <c r="N4282" s="611"/>
      <c r="O4282" s="611"/>
      <c r="P4282" s="611"/>
      <c r="Q4282" s="611"/>
      <c r="R4282" s="611"/>
      <c r="S4282" s="611"/>
      <c r="T4282" s="612"/>
      <c r="AT4282" s="607" t="s">
        <v>205</v>
      </c>
      <c r="AU4282" s="607" t="s">
        <v>89</v>
      </c>
      <c r="AV4282" s="606" t="s">
        <v>89</v>
      </c>
      <c r="AW4282" s="606" t="s">
        <v>43</v>
      </c>
      <c r="AX4282" s="606" t="s">
        <v>82</v>
      </c>
      <c r="AY4282" s="607" t="s">
        <v>197</v>
      </c>
    </row>
    <row r="4283" spans="2:51" s="599" customFormat="1">
      <c r="B4283" s="598"/>
      <c r="D4283" s="594" t="s">
        <v>205</v>
      </c>
      <c r="E4283" s="600" t="s">
        <v>5</v>
      </c>
      <c r="F4283" s="601" t="s">
        <v>982</v>
      </c>
      <c r="H4283" s="600" t="s">
        <v>5</v>
      </c>
      <c r="L4283" s="598"/>
      <c r="M4283" s="602"/>
      <c r="N4283" s="603"/>
      <c r="O4283" s="603"/>
      <c r="P4283" s="603"/>
      <c r="Q4283" s="603"/>
      <c r="R4283" s="603"/>
      <c r="S4283" s="603"/>
      <c r="T4283" s="604"/>
      <c r="AT4283" s="600" t="s">
        <v>205</v>
      </c>
      <c r="AU4283" s="600" t="s">
        <v>89</v>
      </c>
      <c r="AV4283" s="599" t="s">
        <v>11</v>
      </c>
      <c r="AW4283" s="599" t="s">
        <v>43</v>
      </c>
      <c r="AX4283" s="599" t="s">
        <v>82</v>
      </c>
      <c r="AY4283" s="600" t="s">
        <v>197</v>
      </c>
    </row>
    <row r="4284" spans="2:51" s="606" customFormat="1">
      <c r="B4284" s="605"/>
      <c r="D4284" s="594" t="s">
        <v>205</v>
      </c>
      <c r="E4284" s="607" t="s">
        <v>5</v>
      </c>
      <c r="F4284" s="608" t="s">
        <v>983</v>
      </c>
      <c r="H4284" s="609">
        <v>9.24</v>
      </c>
      <c r="L4284" s="605"/>
      <c r="M4284" s="610"/>
      <c r="N4284" s="611"/>
      <c r="O4284" s="611"/>
      <c r="P4284" s="611"/>
      <c r="Q4284" s="611"/>
      <c r="R4284" s="611"/>
      <c r="S4284" s="611"/>
      <c r="T4284" s="612"/>
      <c r="AT4284" s="607" t="s">
        <v>205</v>
      </c>
      <c r="AU4284" s="607" t="s">
        <v>89</v>
      </c>
      <c r="AV4284" s="606" t="s">
        <v>89</v>
      </c>
      <c r="AW4284" s="606" t="s">
        <v>43</v>
      </c>
      <c r="AX4284" s="606" t="s">
        <v>82</v>
      </c>
      <c r="AY4284" s="607" t="s">
        <v>197</v>
      </c>
    </row>
    <row r="4285" spans="2:51" s="606" customFormat="1">
      <c r="B4285" s="605"/>
      <c r="D4285" s="594" t="s">
        <v>205</v>
      </c>
      <c r="E4285" s="607" t="s">
        <v>5</v>
      </c>
      <c r="F4285" s="608" t="s">
        <v>984</v>
      </c>
      <c r="H4285" s="609">
        <v>2.1</v>
      </c>
      <c r="L4285" s="605"/>
      <c r="M4285" s="610"/>
      <c r="N4285" s="611"/>
      <c r="O4285" s="611"/>
      <c r="P4285" s="611"/>
      <c r="Q4285" s="611"/>
      <c r="R4285" s="611"/>
      <c r="S4285" s="611"/>
      <c r="T4285" s="612"/>
      <c r="AT4285" s="607" t="s">
        <v>205</v>
      </c>
      <c r="AU4285" s="607" t="s">
        <v>89</v>
      </c>
      <c r="AV4285" s="606" t="s">
        <v>89</v>
      </c>
      <c r="AW4285" s="606" t="s">
        <v>43</v>
      </c>
      <c r="AX4285" s="606" t="s">
        <v>82</v>
      </c>
      <c r="AY4285" s="607" t="s">
        <v>197</v>
      </c>
    </row>
    <row r="4286" spans="2:51" s="606" customFormat="1">
      <c r="B4286" s="605"/>
      <c r="D4286" s="594" t="s">
        <v>205</v>
      </c>
      <c r="E4286" s="607" t="s">
        <v>5</v>
      </c>
      <c r="F4286" s="608" t="s">
        <v>985</v>
      </c>
      <c r="H4286" s="609">
        <v>3.024</v>
      </c>
      <c r="L4286" s="605"/>
      <c r="M4286" s="610"/>
      <c r="N4286" s="611"/>
      <c r="O4286" s="611"/>
      <c r="P4286" s="611"/>
      <c r="Q4286" s="611"/>
      <c r="R4286" s="611"/>
      <c r="S4286" s="611"/>
      <c r="T4286" s="612"/>
      <c r="AT4286" s="607" t="s">
        <v>205</v>
      </c>
      <c r="AU4286" s="607" t="s">
        <v>89</v>
      </c>
      <c r="AV4286" s="606" t="s">
        <v>89</v>
      </c>
      <c r="AW4286" s="606" t="s">
        <v>43</v>
      </c>
      <c r="AX4286" s="606" t="s">
        <v>82</v>
      </c>
      <c r="AY4286" s="607" t="s">
        <v>197</v>
      </c>
    </row>
    <row r="4287" spans="2:51" s="606" customFormat="1">
      <c r="B4287" s="605"/>
      <c r="D4287" s="594" t="s">
        <v>205</v>
      </c>
      <c r="E4287" s="607" t="s">
        <v>5</v>
      </c>
      <c r="F4287" s="608" t="s">
        <v>986</v>
      </c>
      <c r="H4287" s="609">
        <v>2.52</v>
      </c>
      <c r="L4287" s="605"/>
      <c r="M4287" s="610"/>
      <c r="N4287" s="611"/>
      <c r="O4287" s="611"/>
      <c r="P4287" s="611"/>
      <c r="Q4287" s="611"/>
      <c r="R4287" s="611"/>
      <c r="S4287" s="611"/>
      <c r="T4287" s="612"/>
      <c r="AT4287" s="607" t="s">
        <v>205</v>
      </c>
      <c r="AU4287" s="607" t="s">
        <v>89</v>
      </c>
      <c r="AV4287" s="606" t="s">
        <v>89</v>
      </c>
      <c r="AW4287" s="606" t="s">
        <v>43</v>
      </c>
      <c r="AX4287" s="606" t="s">
        <v>82</v>
      </c>
      <c r="AY4287" s="607" t="s">
        <v>197</v>
      </c>
    </row>
    <row r="4288" spans="2:51" s="606" customFormat="1">
      <c r="B4288" s="605"/>
      <c r="D4288" s="594" t="s">
        <v>205</v>
      </c>
      <c r="E4288" s="607" t="s">
        <v>5</v>
      </c>
      <c r="F4288" s="608" t="s">
        <v>987</v>
      </c>
      <c r="H4288" s="609">
        <v>16.686</v>
      </c>
      <c r="L4288" s="605"/>
      <c r="M4288" s="610"/>
      <c r="N4288" s="611"/>
      <c r="O4288" s="611"/>
      <c r="P4288" s="611"/>
      <c r="Q4288" s="611"/>
      <c r="R4288" s="611"/>
      <c r="S4288" s="611"/>
      <c r="T4288" s="612"/>
      <c r="AT4288" s="607" t="s">
        <v>205</v>
      </c>
      <c r="AU4288" s="607" t="s">
        <v>89</v>
      </c>
      <c r="AV4288" s="606" t="s">
        <v>89</v>
      </c>
      <c r="AW4288" s="606" t="s">
        <v>43</v>
      </c>
      <c r="AX4288" s="606" t="s">
        <v>82</v>
      </c>
      <c r="AY4288" s="607" t="s">
        <v>197</v>
      </c>
    </row>
    <row r="4289" spans="2:51" s="606" customFormat="1">
      <c r="B4289" s="605"/>
      <c r="D4289" s="594" t="s">
        <v>205</v>
      </c>
      <c r="E4289" s="607" t="s">
        <v>5</v>
      </c>
      <c r="F4289" s="608" t="s">
        <v>988</v>
      </c>
      <c r="H4289" s="609">
        <v>8.3109999999999999</v>
      </c>
      <c r="L4289" s="605"/>
      <c r="M4289" s="610"/>
      <c r="N4289" s="611"/>
      <c r="O4289" s="611"/>
      <c r="P4289" s="611"/>
      <c r="Q4289" s="611"/>
      <c r="R4289" s="611"/>
      <c r="S4289" s="611"/>
      <c r="T4289" s="612"/>
      <c r="AT4289" s="607" t="s">
        <v>205</v>
      </c>
      <c r="AU4289" s="607" t="s">
        <v>89</v>
      </c>
      <c r="AV4289" s="606" t="s">
        <v>89</v>
      </c>
      <c r="AW4289" s="606" t="s">
        <v>43</v>
      </c>
      <c r="AX4289" s="606" t="s">
        <v>82</v>
      </c>
      <c r="AY4289" s="607" t="s">
        <v>197</v>
      </c>
    </row>
    <row r="4290" spans="2:51" s="606" customFormat="1">
      <c r="B4290" s="605"/>
      <c r="D4290" s="594" t="s">
        <v>205</v>
      </c>
      <c r="E4290" s="607" t="s">
        <v>5</v>
      </c>
      <c r="F4290" s="608" t="s">
        <v>989</v>
      </c>
      <c r="H4290" s="609">
        <v>11.34</v>
      </c>
      <c r="L4290" s="605"/>
      <c r="M4290" s="610"/>
      <c r="N4290" s="611"/>
      <c r="O4290" s="611"/>
      <c r="P4290" s="611"/>
      <c r="Q4290" s="611"/>
      <c r="R4290" s="611"/>
      <c r="S4290" s="611"/>
      <c r="T4290" s="612"/>
      <c r="AT4290" s="607" t="s">
        <v>205</v>
      </c>
      <c r="AU4290" s="607" t="s">
        <v>89</v>
      </c>
      <c r="AV4290" s="606" t="s">
        <v>89</v>
      </c>
      <c r="AW4290" s="606" t="s">
        <v>43</v>
      </c>
      <c r="AX4290" s="606" t="s">
        <v>82</v>
      </c>
      <c r="AY4290" s="607" t="s">
        <v>197</v>
      </c>
    </row>
    <row r="4291" spans="2:51" s="606" customFormat="1">
      <c r="B4291" s="605"/>
      <c r="D4291" s="594" t="s">
        <v>205</v>
      </c>
      <c r="E4291" s="607" t="s">
        <v>5</v>
      </c>
      <c r="F4291" s="608" t="s">
        <v>990</v>
      </c>
      <c r="H4291" s="609">
        <v>3.1589999999999998</v>
      </c>
      <c r="L4291" s="605"/>
      <c r="M4291" s="610"/>
      <c r="N4291" s="611"/>
      <c r="O4291" s="611"/>
      <c r="P4291" s="611"/>
      <c r="Q4291" s="611"/>
      <c r="R4291" s="611"/>
      <c r="S4291" s="611"/>
      <c r="T4291" s="612"/>
      <c r="AT4291" s="607" t="s">
        <v>205</v>
      </c>
      <c r="AU4291" s="607" t="s">
        <v>89</v>
      </c>
      <c r="AV4291" s="606" t="s">
        <v>89</v>
      </c>
      <c r="AW4291" s="606" t="s">
        <v>43</v>
      </c>
      <c r="AX4291" s="606" t="s">
        <v>82</v>
      </c>
      <c r="AY4291" s="607" t="s">
        <v>197</v>
      </c>
    </row>
    <row r="4292" spans="2:51" s="606" customFormat="1">
      <c r="B4292" s="605"/>
      <c r="D4292" s="594" t="s">
        <v>205</v>
      </c>
      <c r="E4292" s="607" t="s">
        <v>5</v>
      </c>
      <c r="F4292" s="608" t="s">
        <v>991</v>
      </c>
      <c r="H4292" s="609">
        <v>5.6159999999999997</v>
      </c>
      <c r="L4292" s="605"/>
      <c r="M4292" s="610"/>
      <c r="N4292" s="611"/>
      <c r="O4292" s="611"/>
      <c r="P4292" s="611"/>
      <c r="Q4292" s="611"/>
      <c r="R4292" s="611"/>
      <c r="S4292" s="611"/>
      <c r="T4292" s="612"/>
      <c r="AT4292" s="607" t="s">
        <v>205</v>
      </c>
      <c r="AU4292" s="607" t="s">
        <v>89</v>
      </c>
      <c r="AV4292" s="606" t="s">
        <v>89</v>
      </c>
      <c r="AW4292" s="606" t="s">
        <v>43</v>
      </c>
      <c r="AX4292" s="606" t="s">
        <v>82</v>
      </c>
      <c r="AY4292" s="607" t="s">
        <v>197</v>
      </c>
    </row>
    <row r="4293" spans="2:51" s="606" customFormat="1">
      <c r="B4293" s="605"/>
      <c r="D4293" s="594" t="s">
        <v>205</v>
      </c>
      <c r="E4293" s="607" t="s">
        <v>5</v>
      </c>
      <c r="F4293" s="608" t="s">
        <v>992</v>
      </c>
      <c r="H4293" s="609">
        <v>3.105</v>
      </c>
      <c r="L4293" s="605"/>
      <c r="M4293" s="610"/>
      <c r="N4293" s="611"/>
      <c r="O4293" s="611"/>
      <c r="P4293" s="611"/>
      <c r="Q4293" s="611"/>
      <c r="R4293" s="611"/>
      <c r="S4293" s="611"/>
      <c r="T4293" s="612"/>
      <c r="AT4293" s="607" t="s">
        <v>205</v>
      </c>
      <c r="AU4293" s="607" t="s">
        <v>89</v>
      </c>
      <c r="AV4293" s="606" t="s">
        <v>89</v>
      </c>
      <c r="AW4293" s="606" t="s">
        <v>43</v>
      </c>
      <c r="AX4293" s="606" t="s">
        <v>82</v>
      </c>
      <c r="AY4293" s="607" t="s">
        <v>197</v>
      </c>
    </row>
    <row r="4294" spans="2:51" s="606" customFormat="1">
      <c r="B4294" s="605"/>
      <c r="D4294" s="594" t="s">
        <v>205</v>
      </c>
      <c r="E4294" s="607" t="s">
        <v>5</v>
      </c>
      <c r="F4294" s="608" t="s">
        <v>993</v>
      </c>
      <c r="H4294" s="609">
        <v>1.9039999999999999</v>
      </c>
      <c r="L4294" s="605"/>
      <c r="M4294" s="610"/>
      <c r="N4294" s="611"/>
      <c r="O4294" s="611"/>
      <c r="P4294" s="611"/>
      <c r="Q4294" s="611"/>
      <c r="R4294" s="611"/>
      <c r="S4294" s="611"/>
      <c r="T4294" s="612"/>
      <c r="AT4294" s="607" t="s">
        <v>205</v>
      </c>
      <c r="AU4294" s="607" t="s">
        <v>89</v>
      </c>
      <c r="AV4294" s="606" t="s">
        <v>89</v>
      </c>
      <c r="AW4294" s="606" t="s">
        <v>43</v>
      </c>
      <c r="AX4294" s="606" t="s">
        <v>82</v>
      </c>
      <c r="AY4294" s="607" t="s">
        <v>197</v>
      </c>
    </row>
    <row r="4295" spans="2:51" s="599" customFormat="1">
      <c r="B4295" s="598"/>
      <c r="D4295" s="594" t="s">
        <v>205</v>
      </c>
      <c r="E4295" s="600" t="s">
        <v>5</v>
      </c>
      <c r="F4295" s="601" t="s">
        <v>223</v>
      </c>
      <c r="H4295" s="600" t="s">
        <v>5</v>
      </c>
      <c r="L4295" s="598"/>
      <c r="M4295" s="602"/>
      <c r="N4295" s="603"/>
      <c r="O4295" s="603"/>
      <c r="P4295" s="603"/>
      <c r="Q4295" s="603"/>
      <c r="R4295" s="603"/>
      <c r="S4295" s="603"/>
      <c r="T4295" s="604"/>
      <c r="AT4295" s="600" t="s">
        <v>205</v>
      </c>
      <c r="AU4295" s="600" t="s">
        <v>89</v>
      </c>
      <c r="AV4295" s="599" t="s">
        <v>11</v>
      </c>
      <c r="AW4295" s="599" t="s">
        <v>43</v>
      </c>
      <c r="AX4295" s="599" t="s">
        <v>82</v>
      </c>
      <c r="AY4295" s="600" t="s">
        <v>197</v>
      </c>
    </row>
    <row r="4296" spans="2:51" s="599" customFormat="1">
      <c r="B4296" s="598"/>
      <c r="D4296" s="594" t="s">
        <v>205</v>
      </c>
      <c r="E4296" s="600" t="s">
        <v>5</v>
      </c>
      <c r="F4296" s="601" t="s">
        <v>994</v>
      </c>
      <c r="H4296" s="600" t="s">
        <v>5</v>
      </c>
      <c r="L4296" s="598"/>
      <c r="M4296" s="602"/>
      <c r="N4296" s="603"/>
      <c r="O4296" s="603"/>
      <c r="P4296" s="603"/>
      <c r="Q4296" s="603"/>
      <c r="R4296" s="603"/>
      <c r="S4296" s="603"/>
      <c r="T4296" s="604"/>
      <c r="AT4296" s="600" t="s">
        <v>205</v>
      </c>
      <c r="AU4296" s="600" t="s">
        <v>89</v>
      </c>
      <c r="AV4296" s="599" t="s">
        <v>11</v>
      </c>
      <c r="AW4296" s="599" t="s">
        <v>43</v>
      </c>
      <c r="AX4296" s="599" t="s">
        <v>82</v>
      </c>
      <c r="AY4296" s="600" t="s">
        <v>197</v>
      </c>
    </row>
    <row r="4297" spans="2:51" s="606" customFormat="1">
      <c r="B4297" s="605"/>
      <c r="D4297" s="594" t="s">
        <v>205</v>
      </c>
      <c r="E4297" s="607" t="s">
        <v>5</v>
      </c>
      <c r="F4297" s="608" t="s">
        <v>995</v>
      </c>
      <c r="H4297" s="609">
        <v>199.00200000000001</v>
      </c>
      <c r="L4297" s="605"/>
      <c r="M4297" s="610"/>
      <c r="N4297" s="611"/>
      <c r="O4297" s="611"/>
      <c r="P4297" s="611"/>
      <c r="Q4297" s="611"/>
      <c r="R4297" s="611"/>
      <c r="S4297" s="611"/>
      <c r="T4297" s="612"/>
      <c r="AT4297" s="607" t="s">
        <v>205</v>
      </c>
      <c r="AU4297" s="607" t="s">
        <v>89</v>
      </c>
      <c r="AV4297" s="606" t="s">
        <v>89</v>
      </c>
      <c r="AW4297" s="606" t="s">
        <v>43</v>
      </c>
      <c r="AX4297" s="606" t="s">
        <v>82</v>
      </c>
      <c r="AY4297" s="607" t="s">
        <v>197</v>
      </c>
    </row>
    <row r="4298" spans="2:51" s="599" customFormat="1">
      <c r="B4298" s="598"/>
      <c r="D4298" s="594" t="s">
        <v>205</v>
      </c>
      <c r="E4298" s="600" t="s">
        <v>5</v>
      </c>
      <c r="F4298" s="601" t="s">
        <v>996</v>
      </c>
      <c r="H4298" s="600" t="s">
        <v>5</v>
      </c>
      <c r="L4298" s="598"/>
      <c r="M4298" s="602"/>
      <c r="N4298" s="603"/>
      <c r="O4298" s="603"/>
      <c r="P4298" s="603"/>
      <c r="Q4298" s="603"/>
      <c r="R4298" s="603"/>
      <c r="S4298" s="603"/>
      <c r="T4298" s="604"/>
      <c r="AT4298" s="600" t="s">
        <v>205</v>
      </c>
      <c r="AU4298" s="600" t="s">
        <v>89</v>
      </c>
      <c r="AV4298" s="599" t="s">
        <v>11</v>
      </c>
      <c r="AW4298" s="599" t="s">
        <v>43</v>
      </c>
      <c r="AX4298" s="599" t="s">
        <v>82</v>
      </c>
      <c r="AY4298" s="600" t="s">
        <v>197</v>
      </c>
    </row>
    <row r="4299" spans="2:51" s="606" customFormat="1">
      <c r="B4299" s="605"/>
      <c r="D4299" s="594" t="s">
        <v>205</v>
      </c>
      <c r="E4299" s="607" t="s">
        <v>5</v>
      </c>
      <c r="F4299" s="608" t="s">
        <v>997</v>
      </c>
      <c r="H4299" s="609">
        <v>240.13200000000001</v>
      </c>
      <c r="L4299" s="605"/>
      <c r="M4299" s="610"/>
      <c r="N4299" s="611"/>
      <c r="O4299" s="611"/>
      <c r="P4299" s="611"/>
      <c r="Q4299" s="611"/>
      <c r="R4299" s="611"/>
      <c r="S4299" s="611"/>
      <c r="T4299" s="612"/>
      <c r="AT4299" s="607" t="s">
        <v>205</v>
      </c>
      <c r="AU4299" s="607" t="s">
        <v>89</v>
      </c>
      <c r="AV4299" s="606" t="s">
        <v>89</v>
      </c>
      <c r="AW4299" s="606" t="s">
        <v>43</v>
      </c>
      <c r="AX4299" s="606" t="s">
        <v>82</v>
      </c>
      <c r="AY4299" s="607" t="s">
        <v>197</v>
      </c>
    </row>
    <row r="4300" spans="2:51" s="599" customFormat="1">
      <c r="B4300" s="598"/>
      <c r="D4300" s="594" t="s">
        <v>205</v>
      </c>
      <c r="E4300" s="600" t="s">
        <v>5</v>
      </c>
      <c r="F4300" s="601" t="s">
        <v>998</v>
      </c>
      <c r="H4300" s="600" t="s">
        <v>5</v>
      </c>
      <c r="L4300" s="598"/>
      <c r="M4300" s="602"/>
      <c r="N4300" s="603"/>
      <c r="O4300" s="603"/>
      <c r="P4300" s="603"/>
      <c r="Q4300" s="603"/>
      <c r="R4300" s="603"/>
      <c r="S4300" s="603"/>
      <c r="T4300" s="604"/>
      <c r="AT4300" s="600" t="s">
        <v>205</v>
      </c>
      <c r="AU4300" s="600" t="s">
        <v>89</v>
      </c>
      <c r="AV4300" s="599" t="s">
        <v>11</v>
      </c>
      <c r="AW4300" s="599" t="s">
        <v>43</v>
      </c>
      <c r="AX4300" s="599" t="s">
        <v>82</v>
      </c>
      <c r="AY4300" s="600" t="s">
        <v>197</v>
      </c>
    </row>
    <row r="4301" spans="2:51" s="606" customFormat="1">
      <c r="B4301" s="605"/>
      <c r="D4301" s="594" t="s">
        <v>205</v>
      </c>
      <c r="E4301" s="607" t="s">
        <v>5</v>
      </c>
      <c r="F4301" s="608" t="s">
        <v>999</v>
      </c>
      <c r="H4301" s="609">
        <v>241.077</v>
      </c>
      <c r="L4301" s="605"/>
      <c r="M4301" s="610"/>
      <c r="N4301" s="611"/>
      <c r="O4301" s="611"/>
      <c r="P4301" s="611"/>
      <c r="Q4301" s="611"/>
      <c r="R4301" s="611"/>
      <c r="S4301" s="611"/>
      <c r="T4301" s="612"/>
      <c r="AT4301" s="607" t="s">
        <v>205</v>
      </c>
      <c r="AU4301" s="607" t="s">
        <v>89</v>
      </c>
      <c r="AV4301" s="606" t="s">
        <v>89</v>
      </c>
      <c r="AW4301" s="606" t="s">
        <v>43</v>
      </c>
      <c r="AX4301" s="606" t="s">
        <v>82</v>
      </c>
      <c r="AY4301" s="607" t="s">
        <v>197</v>
      </c>
    </row>
    <row r="4302" spans="2:51" s="599" customFormat="1">
      <c r="B4302" s="598"/>
      <c r="D4302" s="594" t="s">
        <v>205</v>
      </c>
      <c r="E4302" s="600" t="s">
        <v>5</v>
      </c>
      <c r="F4302" s="601" t="s">
        <v>388</v>
      </c>
      <c r="H4302" s="600" t="s">
        <v>5</v>
      </c>
      <c r="L4302" s="598"/>
      <c r="M4302" s="602"/>
      <c r="N4302" s="603"/>
      <c r="O4302" s="603"/>
      <c r="P4302" s="603"/>
      <c r="Q4302" s="603"/>
      <c r="R4302" s="603"/>
      <c r="S4302" s="603"/>
      <c r="T4302" s="604"/>
      <c r="AT4302" s="600" t="s">
        <v>205</v>
      </c>
      <c r="AU4302" s="600" t="s">
        <v>89</v>
      </c>
      <c r="AV4302" s="599" t="s">
        <v>11</v>
      </c>
      <c r="AW4302" s="599" t="s">
        <v>43</v>
      </c>
      <c r="AX4302" s="599" t="s">
        <v>82</v>
      </c>
      <c r="AY4302" s="600" t="s">
        <v>197</v>
      </c>
    </row>
    <row r="4303" spans="2:51" s="606" customFormat="1">
      <c r="B4303" s="605"/>
      <c r="D4303" s="594" t="s">
        <v>205</v>
      </c>
      <c r="E4303" s="607" t="s">
        <v>5</v>
      </c>
      <c r="F4303" s="608" t="s">
        <v>1000</v>
      </c>
      <c r="H4303" s="609">
        <v>-46.8</v>
      </c>
      <c r="L4303" s="605"/>
      <c r="M4303" s="610"/>
      <c r="N4303" s="611"/>
      <c r="O4303" s="611"/>
      <c r="P4303" s="611"/>
      <c r="Q4303" s="611"/>
      <c r="R4303" s="611"/>
      <c r="S4303" s="611"/>
      <c r="T4303" s="612"/>
      <c r="AT4303" s="607" t="s">
        <v>205</v>
      </c>
      <c r="AU4303" s="607" t="s">
        <v>89</v>
      </c>
      <c r="AV4303" s="606" t="s">
        <v>89</v>
      </c>
      <c r="AW4303" s="606" t="s">
        <v>43</v>
      </c>
      <c r="AX4303" s="606" t="s">
        <v>82</v>
      </c>
      <c r="AY4303" s="607" t="s">
        <v>197</v>
      </c>
    </row>
    <row r="4304" spans="2:51" s="606" customFormat="1">
      <c r="B4304" s="605"/>
      <c r="D4304" s="594" t="s">
        <v>205</v>
      </c>
      <c r="E4304" s="607" t="s">
        <v>5</v>
      </c>
      <c r="F4304" s="608" t="s">
        <v>1001</v>
      </c>
      <c r="H4304" s="609">
        <v>-23.826000000000001</v>
      </c>
      <c r="L4304" s="605"/>
      <c r="M4304" s="610"/>
      <c r="N4304" s="611"/>
      <c r="O4304" s="611"/>
      <c r="P4304" s="611"/>
      <c r="Q4304" s="611"/>
      <c r="R4304" s="611"/>
      <c r="S4304" s="611"/>
      <c r="T4304" s="612"/>
      <c r="AT4304" s="607" t="s">
        <v>205</v>
      </c>
      <c r="AU4304" s="607" t="s">
        <v>89</v>
      </c>
      <c r="AV4304" s="606" t="s">
        <v>89</v>
      </c>
      <c r="AW4304" s="606" t="s">
        <v>43</v>
      </c>
      <c r="AX4304" s="606" t="s">
        <v>82</v>
      </c>
      <c r="AY4304" s="607" t="s">
        <v>197</v>
      </c>
    </row>
    <row r="4305" spans="2:51" s="599" customFormat="1">
      <c r="B4305" s="598"/>
      <c r="D4305" s="594" t="s">
        <v>205</v>
      </c>
      <c r="E4305" s="600" t="s">
        <v>5</v>
      </c>
      <c r="F4305" s="601" t="s">
        <v>982</v>
      </c>
      <c r="H4305" s="600" t="s">
        <v>5</v>
      </c>
      <c r="L4305" s="598"/>
      <c r="M4305" s="602"/>
      <c r="N4305" s="603"/>
      <c r="O4305" s="603"/>
      <c r="P4305" s="603"/>
      <c r="Q4305" s="603"/>
      <c r="R4305" s="603"/>
      <c r="S4305" s="603"/>
      <c r="T4305" s="604"/>
      <c r="AT4305" s="600" t="s">
        <v>205</v>
      </c>
      <c r="AU4305" s="600" t="s">
        <v>89</v>
      </c>
      <c r="AV4305" s="599" t="s">
        <v>11</v>
      </c>
      <c r="AW4305" s="599" t="s">
        <v>43</v>
      </c>
      <c r="AX4305" s="599" t="s">
        <v>82</v>
      </c>
      <c r="AY4305" s="600" t="s">
        <v>197</v>
      </c>
    </row>
    <row r="4306" spans="2:51" s="606" customFormat="1">
      <c r="B4306" s="605"/>
      <c r="D4306" s="594" t="s">
        <v>205</v>
      </c>
      <c r="E4306" s="607" t="s">
        <v>5</v>
      </c>
      <c r="F4306" s="608" t="s">
        <v>1002</v>
      </c>
      <c r="H4306" s="609">
        <v>29.52</v>
      </c>
      <c r="L4306" s="605"/>
      <c r="M4306" s="610"/>
      <c r="N4306" s="611"/>
      <c r="O4306" s="611"/>
      <c r="P4306" s="611"/>
      <c r="Q4306" s="611"/>
      <c r="R4306" s="611"/>
      <c r="S4306" s="611"/>
      <c r="T4306" s="612"/>
      <c r="AT4306" s="607" t="s">
        <v>205</v>
      </c>
      <c r="AU4306" s="607" t="s">
        <v>89</v>
      </c>
      <c r="AV4306" s="606" t="s">
        <v>89</v>
      </c>
      <c r="AW4306" s="606" t="s">
        <v>43</v>
      </c>
      <c r="AX4306" s="606" t="s">
        <v>82</v>
      </c>
      <c r="AY4306" s="607" t="s">
        <v>197</v>
      </c>
    </row>
    <row r="4307" spans="2:51" s="606" customFormat="1">
      <c r="B4307" s="605"/>
      <c r="D4307" s="594" t="s">
        <v>205</v>
      </c>
      <c r="E4307" s="607" t="s">
        <v>5</v>
      </c>
      <c r="F4307" s="608" t="s">
        <v>1003</v>
      </c>
      <c r="H4307" s="609">
        <v>25.24</v>
      </c>
      <c r="L4307" s="605"/>
      <c r="M4307" s="610"/>
      <c r="N4307" s="611"/>
      <c r="O4307" s="611"/>
      <c r="P4307" s="611"/>
      <c r="Q4307" s="611"/>
      <c r="R4307" s="611"/>
      <c r="S4307" s="611"/>
      <c r="T4307" s="612"/>
      <c r="AT4307" s="607" t="s">
        <v>205</v>
      </c>
      <c r="AU4307" s="607" t="s">
        <v>89</v>
      </c>
      <c r="AV4307" s="606" t="s">
        <v>89</v>
      </c>
      <c r="AW4307" s="606" t="s">
        <v>43</v>
      </c>
      <c r="AX4307" s="606" t="s">
        <v>82</v>
      </c>
      <c r="AY4307" s="607" t="s">
        <v>197</v>
      </c>
    </row>
    <row r="4308" spans="2:51" s="599" customFormat="1">
      <c r="B4308" s="598"/>
      <c r="D4308" s="594" t="s">
        <v>205</v>
      </c>
      <c r="E4308" s="600" t="s">
        <v>5</v>
      </c>
      <c r="F4308" s="601" t="s">
        <v>238</v>
      </c>
      <c r="H4308" s="600" t="s">
        <v>5</v>
      </c>
      <c r="L4308" s="598"/>
      <c r="M4308" s="602"/>
      <c r="N4308" s="603"/>
      <c r="O4308" s="603"/>
      <c r="P4308" s="603"/>
      <c r="Q4308" s="603"/>
      <c r="R4308" s="603"/>
      <c r="S4308" s="603"/>
      <c r="T4308" s="604"/>
      <c r="AT4308" s="600" t="s">
        <v>205</v>
      </c>
      <c r="AU4308" s="600" t="s">
        <v>89</v>
      </c>
      <c r="AV4308" s="599" t="s">
        <v>11</v>
      </c>
      <c r="AW4308" s="599" t="s">
        <v>43</v>
      </c>
      <c r="AX4308" s="599" t="s">
        <v>82</v>
      </c>
      <c r="AY4308" s="600" t="s">
        <v>197</v>
      </c>
    </row>
    <row r="4309" spans="2:51" s="599" customFormat="1">
      <c r="B4309" s="598"/>
      <c r="D4309" s="594" t="s">
        <v>205</v>
      </c>
      <c r="E4309" s="600" t="s">
        <v>5</v>
      </c>
      <c r="F4309" s="601" t="s">
        <v>1004</v>
      </c>
      <c r="H4309" s="600" t="s">
        <v>5</v>
      </c>
      <c r="L4309" s="598"/>
      <c r="M4309" s="602"/>
      <c r="N4309" s="603"/>
      <c r="O4309" s="603"/>
      <c r="P4309" s="603"/>
      <c r="Q4309" s="603"/>
      <c r="R4309" s="603"/>
      <c r="S4309" s="603"/>
      <c r="T4309" s="604"/>
      <c r="AT4309" s="600" t="s">
        <v>205</v>
      </c>
      <c r="AU4309" s="600" t="s">
        <v>89</v>
      </c>
      <c r="AV4309" s="599" t="s">
        <v>11</v>
      </c>
      <c r="AW4309" s="599" t="s">
        <v>43</v>
      </c>
      <c r="AX4309" s="599" t="s">
        <v>82</v>
      </c>
      <c r="AY4309" s="600" t="s">
        <v>197</v>
      </c>
    </row>
    <row r="4310" spans="2:51" s="606" customFormat="1">
      <c r="B4310" s="605"/>
      <c r="D4310" s="594" t="s">
        <v>205</v>
      </c>
      <c r="E4310" s="607" t="s">
        <v>5</v>
      </c>
      <c r="F4310" s="608" t="s">
        <v>995</v>
      </c>
      <c r="H4310" s="609">
        <v>199.00200000000001</v>
      </c>
      <c r="L4310" s="605"/>
      <c r="M4310" s="610"/>
      <c r="N4310" s="611"/>
      <c r="O4310" s="611"/>
      <c r="P4310" s="611"/>
      <c r="Q4310" s="611"/>
      <c r="R4310" s="611"/>
      <c r="S4310" s="611"/>
      <c r="T4310" s="612"/>
      <c r="AT4310" s="607" t="s">
        <v>205</v>
      </c>
      <c r="AU4310" s="607" t="s">
        <v>89</v>
      </c>
      <c r="AV4310" s="606" t="s">
        <v>89</v>
      </c>
      <c r="AW4310" s="606" t="s">
        <v>43</v>
      </c>
      <c r="AX4310" s="606" t="s">
        <v>82</v>
      </c>
      <c r="AY4310" s="607" t="s">
        <v>197</v>
      </c>
    </row>
    <row r="4311" spans="2:51" s="599" customFormat="1">
      <c r="B4311" s="598"/>
      <c r="D4311" s="594" t="s">
        <v>205</v>
      </c>
      <c r="E4311" s="600" t="s">
        <v>5</v>
      </c>
      <c r="F4311" s="601" t="s">
        <v>1005</v>
      </c>
      <c r="H4311" s="600" t="s">
        <v>5</v>
      </c>
      <c r="L4311" s="598"/>
      <c r="M4311" s="602"/>
      <c r="N4311" s="603"/>
      <c r="O4311" s="603"/>
      <c r="P4311" s="603"/>
      <c r="Q4311" s="603"/>
      <c r="R4311" s="603"/>
      <c r="S4311" s="603"/>
      <c r="T4311" s="604"/>
      <c r="AT4311" s="600" t="s">
        <v>205</v>
      </c>
      <c r="AU4311" s="600" t="s">
        <v>89</v>
      </c>
      <c r="AV4311" s="599" t="s">
        <v>11</v>
      </c>
      <c r="AW4311" s="599" t="s">
        <v>43</v>
      </c>
      <c r="AX4311" s="599" t="s">
        <v>82</v>
      </c>
      <c r="AY4311" s="600" t="s">
        <v>197</v>
      </c>
    </row>
    <row r="4312" spans="2:51" s="606" customFormat="1">
      <c r="B4312" s="605"/>
      <c r="D4312" s="594" t="s">
        <v>205</v>
      </c>
      <c r="E4312" s="607" t="s">
        <v>5</v>
      </c>
      <c r="F4312" s="608" t="s">
        <v>999</v>
      </c>
      <c r="H4312" s="609">
        <v>241.077</v>
      </c>
      <c r="L4312" s="605"/>
      <c r="M4312" s="610"/>
      <c r="N4312" s="611"/>
      <c r="O4312" s="611"/>
      <c r="P4312" s="611"/>
      <c r="Q4312" s="611"/>
      <c r="R4312" s="611"/>
      <c r="S4312" s="611"/>
      <c r="T4312" s="612"/>
      <c r="AT4312" s="607" t="s">
        <v>205</v>
      </c>
      <c r="AU4312" s="607" t="s">
        <v>89</v>
      </c>
      <c r="AV4312" s="606" t="s">
        <v>89</v>
      </c>
      <c r="AW4312" s="606" t="s">
        <v>43</v>
      </c>
      <c r="AX4312" s="606" t="s">
        <v>82</v>
      </c>
      <c r="AY4312" s="607" t="s">
        <v>197</v>
      </c>
    </row>
    <row r="4313" spans="2:51" s="599" customFormat="1">
      <c r="B4313" s="598"/>
      <c r="D4313" s="594" t="s">
        <v>205</v>
      </c>
      <c r="E4313" s="600" t="s">
        <v>5</v>
      </c>
      <c r="F4313" s="601" t="s">
        <v>1006</v>
      </c>
      <c r="H4313" s="600" t="s">
        <v>5</v>
      </c>
      <c r="L4313" s="598"/>
      <c r="M4313" s="602"/>
      <c r="N4313" s="603"/>
      <c r="O4313" s="603"/>
      <c r="P4313" s="603"/>
      <c r="Q4313" s="603"/>
      <c r="R4313" s="603"/>
      <c r="S4313" s="603"/>
      <c r="T4313" s="604"/>
      <c r="AT4313" s="600" t="s">
        <v>205</v>
      </c>
      <c r="AU4313" s="600" t="s">
        <v>89</v>
      </c>
      <c r="AV4313" s="599" t="s">
        <v>11</v>
      </c>
      <c r="AW4313" s="599" t="s">
        <v>43</v>
      </c>
      <c r="AX4313" s="599" t="s">
        <v>82</v>
      </c>
      <c r="AY4313" s="600" t="s">
        <v>197</v>
      </c>
    </row>
    <row r="4314" spans="2:51" s="606" customFormat="1">
      <c r="B4314" s="605"/>
      <c r="D4314" s="594" t="s">
        <v>205</v>
      </c>
      <c r="E4314" s="607" t="s">
        <v>5</v>
      </c>
      <c r="F4314" s="608" t="s">
        <v>999</v>
      </c>
      <c r="H4314" s="609">
        <v>241.077</v>
      </c>
      <c r="L4314" s="605"/>
      <c r="M4314" s="610"/>
      <c r="N4314" s="611"/>
      <c r="O4314" s="611"/>
      <c r="P4314" s="611"/>
      <c r="Q4314" s="611"/>
      <c r="R4314" s="611"/>
      <c r="S4314" s="611"/>
      <c r="T4314" s="612"/>
      <c r="AT4314" s="607" t="s">
        <v>205</v>
      </c>
      <c r="AU4314" s="607" t="s">
        <v>89</v>
      </c>
      <c r="AV4314" s="606" t="s">
        <v>89</v>
      </c>
      <c r="AW4314" s="606" t="s">
        <v>43</v>
      </c>
      <c r="AX4314" s="606" t="s">
        <v>82</v>
      </c>
      <c r="AY4314" s="607" t="s">
        <v>197</v>
      </c>
    </row>
    <row r="4315" spans="2:51" s="599" customFormat="1">
      <c r="B4315" s="598"/>
      <c r="D4315" s="594" t="s">
        <v>205</v>
      </c>
      <c r="E4315" s="600" t="s">
        <v>5</v>
      </c>
      <c r="F4315" s="601" t="s">
        <v>388</v>
      </c>
      <c r="H4315" s="600" t="s">
        <v>5</v>
      </c>
      <c r="L4315" s="598"/>
      <c r="M4315" s="602"/>
      <c r="N4315" s="603"/>
      <c r="O4315" s="603"/>
      <c r="P4315" s="603"/>
      <c r="Q4315" s="603"/>
      <c r="R4315" s="603"/>
      <c r="S4315" s="603"/>
      <c r="T4315" s="604"/>
      <c r="AT4315" s="600" t="s">
        <v>205</v>
      </c>
      <c r="AU4315" s="600" t="s">
        <v>89</v>
      </c>
      <c r="AV4315" s="599" t="s">
        <v>11</v>
      </c>
      <c r="AW4315" s="599" t="s">
        <v>43</v>
      </c>
      <c r="AX4315" s="599" t="s">
        <v>82</v>
      </c>
      <c r="AY4315" s="600" t="s">
        <v>197</v>
      </c>
    </row>
    <row r="4316" spans="2:51" s="606" customFormat="1">
      <c r="B4316" s="605"/>
      <c r="D4316" s="594" t="s">
        <v>205</v>
      </c>
      <c r="E4316" s="607" t="s">
        <v>5</v>
      </c>
      <c r="F4316" s="608" t="s">
        <v>1000</v>
      </c>
      <c r="H4316" s="609">
        <v>-46.8</v>
      </c>
      <c r="L4316" s="605"/>
      <c r="M4316" s="610"/>
      <c r="N4316" s="611"/>
      <c r="O4316" s="611"/>
      <c r="P4316" s="611"/>
      <c r="Q4316" s="611"/>
      <c r="R4316" s="611"/>
      <c r="S4316" s="611"/>
      <c r="T4316" s="612"/>
      <c r="AT4316" s="607" t="s">
        <v>205</v>
      </c>
      <c r="AU4316" s="607" t="s">
        <v>89</v>
      </c>
      <c r="AV4316" s="606" t="s">
        <v>89</v>
      </c>
      <c r="AW4316" s="606" t="s">
        <v>43</v>
      </c>
      <c r="AX4316" s="606" t="s">
        <v>82</v>
      </c>
      <c r="AY4316" s="607" t="s">
        <v>197</v>
      </c>
    </row>
    <row r="4317" spans="2:51" s="606" customFormat="1">
      <c r="B4317" s="605"/>
      <c r="D4317" s="594" t="s">
        <v>205</v>
      </c>
      <c r="E4317" s="607" t="s">
        <v>5</v>
      </c>
      <c r="F4317" s="608" t="s">
        <v>1001</v>
      </c>
      <c r="H4317" s="609">
        <v>-23.826000000000001</v>
      </c>
      <c r="L4317" s="605"/>
      <c r="M4317" s="610"/>
      <c r="N4317" s="611"/>
      <c r="O4317" s="611"/>
      <c r="P4317" s="611"/>
      <c r="Q4317" s="611"/>
      <c r="R4317" s="611"/>
      <c r="S4317" s="611"/>
      <c r="T4317" s="612"/>
      <c r="AT4317" s="607" t="s">
        <v>205</v>
      </c>
      <c r="AU4317" s="607" t="s">
        <v>89</v>
      </c>
      <c r="AV4317" s="606" t="s">
        <v>89</v>
      </c>
      <c r="AW4317" s="606" t="s">
        <v>43</v>
      </c>
      <c r="AX4317" s="606" t="s">
        <v>82</v>
      </c>
      <c r="AY4317" s="607" t="s">
        <v>197</v>
      </c>
    </row>
    <row r="4318" spans="2:51" s="599" customFormat="1">
      <c r="B4318" s="598"/>
      <c r="D4318" s="594" t="s">
        <v>205</v>
      </c>
      <c r="E4318" s="600" t="s">
        <v>5</v>
      </c>
      <c r="F4318" s="601" t="s">
        <v>982</v>
      </c>
      <c r="H4318" s="600" t="s">
        <v>5</v>
      </c>
      <c r="L4318" s="598"/>
      <c r="M4318" s="602"/>
      <c r="N4318" s="603"/>
      <c r="O4318" s="603"/>
      <c r="P4318" s="603"/>
      <c r="Q4318" s="603"/>
      <c r="R4318" s="603"/>
      <c r="S4318" s="603"/>
      <c r="T4318" s="604"/>
      <c r="AT4318" s="600" t="s">
        <v>205</v>
      </c>
      <c r="AU4318" s="600" t="s">
        <v>89</v>
      </c>
      <c r="AV4318" s="599" t="s">
        <v>11</v>
      </c>
      <c r="AW4318" s="599" t="s">
        <v>43</v>
      </c>
      <c r="AX4318" s="599" t="s">
        <v>82</v>
      </c>
      <c r="AY4318" s="600" t="s">
        <v>197</v>
      </c>
    </row>
    <row r="4319" spans="2:51" s="606" customFormat="1">
      <c r="B4319" s="605"/>
      <c r="D4319" s="594" t="s">
        <v>205</v>
      </c>
      <c r="E4319" s="607" t="s">
        <v>5</v>
      </c>
      <c r="F4319" s="608" t="s">
        <v>1002</v>
      </c>
      <c r="H4319" s="609">
        <v>29.52</v>
      </c>
      <c r="L4319" s="605"/>
      <c r="M4319" s="610"/>
      <c r="N4319" s="611"/>
      <c r="O4319" s="611"/>
      <c r="P4319" s="611"/>
      <c r="Q4319" s="611"/>
      <c r="R4319" s="611"/>
      <c r="S4319" s="611"/>
      <c r="T4319" s="612"/>
      <c r="AT4319" s="607" t="s">
        <v>205</v>
      </c>
      <c r="AU4319" s="607" t="s">
        <v>89</v>
      </c>
      <c r="AV4319" s="606" t="s">
        <v>89</v>
      </c>
      <c r="AW4319" s="606" t="s">
        <v>43</v>
      </c>
      <c r="AX4319" s="606" t="s">
        <v>82</v>
      </c>
      <c r="AY4319" s="607" t="s">
        <v>197</v>
      </c>
    </row>
    <row r="4320" spans="2:51" s="606" customFormat="1">
      <c r="B4320" s="605"/>
      <c r="D4320" s="594" t="s">
        <v>205</v>
      </c>
      <c r="E4320" s="607" t="s">
        <v>5</v>
      </c>
      <c r="F4320" s="608" t="s">
        <v>1003</v>
      </c>
      <c r="H4320" s="609">
        <v>25.24</v>
      </c>
      <c r="L4320" s="605"/>
      <c r="M4320" s="610"/>
      <c r="N4320" s="611"/>
      <c r="O4320" s="611"/>
      <c r="P4320" s="611"/>
      <c r="Q4320" s="611"/>
      <c r="R4320" s="611"/>
      <c r="S4320" s="611"/>
      <c r="T4320" s="612"/>
      <c r="AT4320" s="607" t="s">
        <v>205</v>
      </c>
      <c r="AU4320" s="607" t="s">
        <v>89</v>
      </c>
      <c r="AV4320" s="606" t="s">
        <v>89</v>
      </c>
      <c r="AW4320" s="606" t="s">
        <v>43</v>
      </c>
      <c r="AX4320" s="606" t="s">
        <v>82</v>
      </c>
      <c r="AY4320" s="607" t="s">
        <v>197</v>
      </c>
    </row>
    <row r="4321" spans="2:51" s="599" customFormat="1">
      <c r="B4321" s="598"/>
      <c r="D4321" s="594" t="s">
        <v>205</v>
      </c>
      <c r="E4321" s="600" t="s">
        <v>5</v>
      </c>
      <c r="F4321" s="601" t="s">
        <v>244</v>
      </c>
      <c r="H4321" s="600" t="s">
        <v>5</v>
      </c>
      <c r="L4321" s="598"/>
      <c r="M4321" s="602"/>
      <c r="N4321" s="603"/>
      <c r="O4321" s="603"/>
      <c r="P4321" s="603"/>
      <c r="Q4321" s="603"/>
      <c r="R4321" s="603"/>
      <c r="S4321" s="603"/>
      <c r="T4321" s="604"/>
      <c r="AT4321" s="600" t="s">
        <v>205</v>
      </c>
      <c r="AU4321" s="600" t="s">
        <v>89</v>
      </c>
      <c r="AV4321" s="599" t="s">
        <v>11</v>
      </c>
      <c r="AW4321" s="599" t="s">
        <v>43</v>
      </c>
      <c r="AX4321" s="599" t="s">
        <v>82</v>
      </c>
      <c r="AY4321" s="600" t="s">
        <v>197</v>
      </c>
    </row>
    <row r="4322" spans="2:51" s="599" customFormat="1">
      <c r="B4322" s="598"/>
      <c r="D4322" s="594" t="s">
        <v>205</v>
      </c>
      <c r="E4322" s="600" t="s">
        <v>5</v>
      </c>
      <c r="F4322" s="601" t="s">
        <v>1007</v>
      </c>
      <c r="H4322" s="600" t="s">
        <v>5</v>
      </c>
      <c r="L4322" s="598"/>
      <c r="M4322" s="602"/>
      <c r="N4322" s="603"/>
      <c r="O4322" s="603"/>
      <c r="P4322" s="603"/>
      <c r="Q4322" s="603"/>
      <c r="R4322" s="603"/>
      <c r="S4322" s="603"/>
      <c r="T4322" s="604"/>
      <c r="AT4322" s="600" t="s">
        <v>205</v>
      </c>
      <c r="AU4322" s="600" t="s">
        <v>89</v>
      </c>
      <c r="AV4322" s="599" t="s">
        <v>11</v>
      </c>
      <c r="AW4322" s="599" t="s">
        <v>43</v>
      </c>
      <c r="AX4322" s="599" t="s">
        <v>82</v>
      </c>
      <c r="AY4322" s="600" t="s">
        <v>197</v>
      </c>
    </row>
    <row r="4323" spans="2:51" s="606" customFormat="1">
      <c r="B4323" s="605"/>
      <c r="D4323" s="594" t="s">
        <v>205</v>
      </c>
      <c r="E4323" s="607" t="s">
        <v>5</v>
      </c>
      <c r="F4323" s="608" t="s">
        <v>995</v>
      </c>
      <c r="H4323" s="609">
        <v>199.00200000000001</v>
      </c>
      <c r="L4323" s="605"/>
      <c r="M4323" s="610"/>
      <c r="N4323" s="611"/>
      <c r="O4323" s="611"/>
      <c r="P4323" s="611"/>
      <c r="Q4323" s="611"/>
      <c r="R4323" s="611"/>
      <c r="S4323" s="611"/>
      <c r="T4323" s="612"/>
      <c r="AT4323" s="607" t="s">
        <v>205</v>
      </c>
      <c r="AU4323" s="607" t="s">
        <v>89</v>
      </c>
      <c r="AV4323" s="606" t="s">
        <v>89</v>
      </c>
      <c r="AW4323" s="606" t="s">
        <v>43</v>
      </c>
      <c r="AX4323" s="606" t="s">
        <v>82</v>
      </c>
      <c r="AY4323" s="607" t="s">
        <v>197</v>
      </c>
    </row>
    <row r="4324" spans="2:51" s="599" customFormat="1">
      <c r="B4324" s="598"/>
      <c r="D4324" s="594" t="s">
        <v>205</v>
      </c>
      <c r="E4324" s="600" t="s">
        <v>5</v>
      </c>
      <c r="F4324" s="601" t="s">
        <v>1008</v>
      </c>
      <c r="H4324" s="600" t="s">
        <v>5</v>
      </c>
      <c r="L4324" s="598"/>
      <c r="M4324" s="602"/>
      <c r="N4324" s="603"/>
      <c r="O4324" s="603"/>
      <c r="P4324" s="603"/>
      <c r="Q4324" s="603"/>
      <c r="R4324" s="603"/>
      <c r="S4324" s="603"/>
      <c r="T4324" s="604"/>
      <c r="AT4324" s="600" t="s">
        <v>205</v>
      </c>
      <c r="AU4324" s="600" t="s">
        <v>89</v>
      </c>
      <c r="AV4324" s="599" t="s">
        <v>11</v>
      </c>
      <c r="AW4324" s="599" t="s">
        <v>43</v>
      </c>
      <c r="AX4324" s="599" t="s">
        <v>82</v>
      </c>
      <c r="AY4324" s="600" t="s">
        <v>197</v>
      </c>
    </row>
    <row r="4325" spans="2:51" s="606" customFormat="1">
      <c r="B4325" s="605"/>
      <c r="D4325" s="594" t="s">
        <v>205</v>
      </c>
      <c r="E4325" s="607" t="s">
        <v>5</v>
      </c>
      <c r="F4325" s="608" t="s">
        <v>999</v>
      </c>
      <c r="H4325" s="609">
        <v>241.077</v>
      </c>
      <c r="L4325" s="605"/>
      <c r="M4325" s="610"/>
      <c r="N4325" s="611"/>
      <c r="O4325" s="611"/>
      <c r="P4325" s="611"/>
      <c r="Q4325" s="611"/>
      <c r="R4325" s="611"/>
      <c r="S4325" s="611"/>
      <c r="T4325" s="612"/>
      <c r="AT4325" s="607" t="s">
        <v>205</v>
      </c>
      <c r="AU4325" s="607" t="s">
        <v>89</v>
      </c>
      <c r="AV4325" s="606" t="s">
        <v>89</v>
      </c>
      <c r="AW4325" s="606" t="s">
        <v>43</v>
      </c>
      <c r="AX4325" s="606" t="s">
        <v>82</v>
      </c>
      <c r="AY4325" s="607" t="s">
        <v>197</v>
      </c>
    </row>
    <row r="4326" spans="2:51" s="599" customFormat="1">
      <c r="B4326" s="598"/>
      <c r="D4326" s="594" t="s">
        <v>205</v>
      </c>
      <c r="E4326" s="600" t="s">
        <v>5</v>
      </c>
      <c r="F4326" s="601" t="s">
        <v>1009</v>
      </c>
      <c r="H4326" s="600" t="s">
        <v>5</v>
      </c>
      <c r="L4326" s="598"/>
      <c r="M4326" s="602"/>
      <c r="N4326" s="603"/>
      <c r="O4326" s="603"/>
      <c r="P4326" s="603"/>
      <c r="Q4326" s="603"/>
      <c r="R4326" s="603"/>
      <c r="S4326" s="603"/>
      <c r="T4326" s="604"/>
      <c r="AT4326" s="600" t="s">
        <v>205</v>
      </c>
      <c r="AU4326" s="600" t="s">
        <v>89</v>
      </c>
      <c r="AV4326" s="599" t="s">
        <v>11</v>
      </c>
      <c r="AW4326" s="599" t="s">
        <v>43</v>
      </c>
      <c r="AX4326" s="599" t="s">
        <v>82</v>
      </c>
      <c r="AY4326" s="600" t="s">
        <v>197</v>
      </c>
    </row>
    <row r="4327" spans="2:51" s="606" customFormat="1">
      <c r="B4327" s="605"/>
      <c r="D4327" s="594" t="s">
        <v>205</v>
      </c>
      <c r="E4327" s="607" t="s">
        <v>5</v>
      </c>
      <c r="F4327" s="608" t="s">
        <v>999</v>
      </c>
      <c r="H4327" s="609">
        <v>241.077</v>
      </c>
      <c r="L4327" s="605"/>
      <c r="M4327" s="610"/>
      <c r="N4327" s="611"/>
      <c r="O4327" s="611"/>
      <c r="P4327" s="611"/>
      <c r="Q4327" s="611"/>
      <c r="R4327" s="611"/>
      <c r="S4327" s="611"/>
      <c r="T4327" s="612"/>
      <c r="AT4327" s="607" t="s">
        <v>205</v>
      </c>
      <c r="AU4327" s="607" t="s">
        <v>89</v>
      </c>
      <c r="AV4327" s="606" t="s">
        <v>89</v>
      </c>
      <c r="AW4327" s="606" t="s">
        <v>43</v>
      </c>
      <c r="AX4327" s="606" t="s">
        <v>82</v>
      </c>
      <c r="AY4327" s="607" t="s">
        <v>197</v>
      </c>
    </row>
    <row r="4328" spans="2:51" s="599" customFormat="1">
      <c r="B4328" s="598"/>
      <c r="D4328" s="594" t="s">
        <v>205</v>
      </c>
      <c r="E4328" s="600" t="s">
        <v>5</v>
      </c>
      <c r="F4328" s="601" t="s">
        <v>388</v>
      </c>
      <c r="H4328" s="600" t="s">
        <v>5</v>
      </c>
      <c r="L4328" s="598"/>
      <c r="M4328" s="602"/>
      <c r="N4328" s="603"/>
      <c r="O4328" s="603"/>
      <c r="P4328" s="603"/>
      <c r="Q4328" s="603"/>
      <c r="R4328" s="603"/>
      <c r="S4328" s="603"/>
      <c r="T4328" s="604"/>
      <c r="AT4328" s="600" t="s">
        <v>205</v>
      </c>
      <c r="AU4328" s="600" t="s">
        <v>89</v>
      </c>
      <c r="AV4328" s="599" t="s">
        <v>11</v>
      </c>
      <c r="AW4328" s="599" t="s">
        <v>43</v>
      </c>
      <c r="AX4328" s="599" t="s">
        <v>82</v>
      </c>
      <c r="AY4328" s="600" t="s">
        <v>197</v>
      </c>
    </row>
    <row r="4329" spans="2:51" s="606" customFormat="1">
      <c r="B4329" s="605"/>
      <c r="D4329" s="594" t="s">
        <v>205</v>
      </c>
      <c r="E4329" s="607" t="s">
        <v>5</v>
      </c>
      <c r="F4329" s="608" t="s">
        <v>1000</v>
      </c>
      <c r="H4329" s="609">
        <v>-46.8</v>
      </c>
      <c r="L4329" s="605"/>
      <c r="M4329" s="610"/>
      <c r="N4329" s="611"/>
      <c r="O4329" s="611"/>
      <c r="P4329" s="611"/>
      <c r="Q4329" s="611"/>
      <c r="R4329" s="611"/>
      <c r="S4329" s="611"/>
      <c r="T4329" s="612"/>
      <c r="AT4329" s="607" t="s">
        <v>205</v>
      </c>
      <c r="AU4329" s="607" t="s">
        <v>89</v>
      </c>
      <c r="AV4329" s="606" t="s">
        <v>89</v>
      </c>
      <c r="AW4329" s="606" t="s">
        <v>43</v>
      </c>
      <c r="AX4329" s="606" t="s">
        <v>82</v>
      </c>
      <c r="AY4329" s="607" t="s">
        <v>197</v>
      </c>
    </row>
    <row r="4330" spans="2:51" s="606" customFormat="1">
      <c r="B4330" s="605"/>
      <c r="D4330" s="594" t="s">
        <v>205</v>
      </c>
      <c r="E4330" s="607" t="s">
        <v>5</v>
      </c>
      <c r="F4330" s="608" t="s">
        <v>1001</v>
      </c>
      <c r="H4330" s="609">
        <v>-23.826000000000001</v>
      </c>
      <c r="L4330" s="605"/>
      <c r="M4330" s="610"/>
      <c r="N4330" s="611"/>
      <c r="O4330" s="611"/>
      <c r="P4330" s="611"/>
      <c r="Q4330" s="611"/>
      <c r="R4330" s="611"/>
      <c r="S4330" s="611"/>
      <c r="T4330" s="612"/>
      <c r="AT4330" s="607" t="s">
        <v>205</v>
      </c>
      <c r="AU4330" s="607" t="s">
        <v>89</v>
      </c>
      <c r="AV4330" s="606" t="s">
        <v>89</v>
      </c>
      <c r="AW4330" s="606" t="s">
        <v>43</v>
      </c>
      <c r="AX4330" s="606" t="s">
        <v>82</v>
      </c>
      <c r="AY4330" s="607" t="s">
        <v>197</v>
      </c>
    </row>
    <row r="4331" spans="2:51" s="599" customFormat="1">
      <c r="B4331" s="598"/>
      <c r="D4331" s="594" t="s">
        <v>205</v>
      </c>
      <c r="E4331" s="600" t="s">
        <v>5</v>
      </c>
      <c r="F4331" s="601" t="s">
        <v>982</v>
      </c>
      <c r="H4331" s="600" t="s">
        <v>5</v>
      </c>
      <c r="L4331" s="598"/>
      <c r="M4331" s="602"/>
      <c r="N4331" s="603"/>
      <c r="O4331" s="603"/>
      <c r="P4331" s="603"/>
      <c r="Q4331" s="603"/>
      <c r="R4331" s="603"/>
      <c r="S4331" s="603"/>
      <c r="T4331" s="604"/>
      <c r="AT4331" s="600" t="s">
        <v>205</v>
      </c>
      <c r="AU4331" s="600" t="s">
        <v>89</v>
      </c>
      <c r="AV4331" s="599" t="s">
        <v>11</v>
      </c>
      <c r="AW4331" s="599" t="s">
        <v>43</v>
      </c>
      <c r="AX4331" s="599" t="s">
        <v>82</v>
      </c>
      <c r="AY4331" s="600" t="s">
        <v>197</v>
      </c>
    </row>
    <row r="4332" spans="2:51" s="606" customFormat="1">
      <c r="B4332" s="605"/>
      <c r="D4332" s="594" t="s">
        <v>205</v>
      </c>
      <c r="E4332" s="607" t="s">
        <v>5</v>
      </c>
      <c r="F4332" s="608" t="s">
        <v>1002</v>
      </c>
      <c r="H4332" s="609">
        <v>29.52</v>
      </c>
      <c r="L4332" s="605"/>
      <c r="M4332" s="610"/>
      <c r="N4332" s="611"/>
      <c r="O4332" s="611"/>
      <c r="P4332" s="611"/>
      <c r="Q4332" s="611"/>
      <c r="R4332" s="611"/>
      <c r="S4332" s="611"/>
      <c r="T4332" s="612"/>
      <c r="AT4332" s="607" t="s">
        <v>205</v>
      </c>
      <c r="AU4332" s="607" t="s">
        <v>89</v>
      </c>
      <c r="AV4332" s="606" t="s">
        <v>89</v>
      </c>
      <c r="AW4332" s="606" t="s">
        <v>43</v>
      </c>
      <c r="AX4332" s="606" t="s">
        <v>82</v>
      </c>
      <c r="AY4332" s="607" t="s">
        <v>197</v>
      </c>
    </row>
    <row r="4333" spans="2:51" s="606" customFormat="1">
      <c r="B4333" s="605"/>
      <c r="D4333" s="594" t="s">
        <v>205</v>
      </c>
      <c r="E4333" s="607" t="s">
        <v>5</v>
      </c>
      <c r="F4333" s="608" t="s">
        <v>1003</v>
      </c>
      <c r="H4333" s="609">
        <v>25.24</v>
      </c>
      <c r="L4333" s="605"/>
      <c r="M4333" s="610"/>
      <c r="N4333" s="611"/>
      <c r="O4333" s="611"/>
      <c r="P4333" s="611"/>
      <c r="Q4333" s="611"/>
      <c r="R4333" s="611"/>
      <c r="S4333" s="611"/>
      <c r="T4333" s="612"/>
      <c r="AT4333" s="607" t="s">
        <v>205</v>
      </c>
      <c r="AU4333" s="607" t="s">
        <v>89</v>
      </c>
      <c r="AV4333" s="606" t="s">
        <v>89</v>
      </c>
      <c r="AW4333" s="606" t="s">
        <v>43</v>
      </c>
      <c r="AX4333" s="606" t="s">
        <v>82</v>
      </c>
      <c r="AY4333" s="607" t="s">
        <v>197</v>
      </c>
    </row>
    <row r="4334" spans="2:51" s="599" customFormat="1">
      <c r="B4334" s="598"/>
      <c r="D4334" s="594" t="s">
        <v>205</v>
      </c>
      <c r="E4334" s="600" t="s">
        <v>5</v>
      </c>
      <c r="F4334" s="601" t="s">
        <v>249</v>
      </c>
      <c r="H4334" s="600" t="s">
        <v>5</v>
      </c>
      <c r="L4334" s="598"/>
      <c r="M4334" s="602"/>
      <c r="N4334" s="603"/>
      <c r="O4334" s="603"/>
      <c r="P4334" s="603"/>
      <c r="Q4334" s="603"/>
      <c r="R4334" s="603"/>
      <c r="S4334" s="603"/>
      <c r="T4334" s="604"/>
      <c r="AT4334" s="600" t="s">
        <v>205</v>
      </c>
      <c r="AU4334" s="600" t="s">
        <v>89</v>
      </c>
      <c r="AV4334" s="599" t="s">
        <v>11</v>
      </c>
      <c r="AW4334" s="599" t="s">
        <v>43</v>
      </c>
      <c r="AX4334" s="599" t="s">
        <v>82</v>
      </c>
      <c r="AY4334" s="600" t="s">
        <v>197</v>
      </c>
    </row>
    <row r="4335" spans="2:51" s="599" customFormat="1">
      <c r="B4335" s="598"/>
      <c r="D4335" s="594" t="s">
        <v>205</v>
      </c>
      <c r="E4335" s="600" t="s">
        <v>5</v>
      </c>
      <c r="F4335" s="601" t="s">
        <v>1010</v>
      </c>
      <c r="H4335" s="600" t="s">
        <v>5</v>
      </c>
      <c r="L4335" s="598"/>
      <c r="M4335" s="602"/>
      <c r="N4335" s="603"/>
      <c r="O4335" s="603"/>
      <c r="P4335" s="603"/>
      <c r="Q4335" s="603"/>
      <c r="R4335" s="603"/>
      <c r="S4335" s="603"/>
      <c r="T4335" s="604"/>
      <c r="AT4335" s="600" t="s">
        <v>205</v>
      </c>
      <c r="AU4335" s="600" t="s">
        <v>89</v>
      </c>
      <c r="AV4335" s="599" t="s">
        <v>11</v>
      </c>
      <c r="AW4335" s="599" t="s">
        <v>43</v>
      </c>
      <c r="AX4335" s="599" t="s">
        <v>82</v>
      </c>
      <c r="AY4335" s="600" t="s">
        <v>197</v>
      </c>
    </row>
    <row r="4336" spans="2:51" s="606" customFormat="1">
      <c r="B4336" s="605"/>
      <c r="D4336" s="594" t="s">
        <v>205</v>
      </c>
      <c r="E4336" s="607" t="s">
        <v>5</v>
      </c>
      <c r="F4336" s="608" t="s">
        <v>995</v>
      </c>
      <c r="H4336" s="609">
        <v>199.00200000000001</v>
      </c>
      <c r="L4336" s="605"/>
      <c r="M4336" s="610"/>
      <c r="N4336" s="611"/>
      <c r="O4336" s="611"/>
      <c r="P4336" s="611"/>
      <c r="Q4336" s="611"/>
      <c r="R4336" s="611"/>
      <c r="S4336" s="611"/>
      <c r="T4336" s="612"/>
      <c r="AT4336" s="607" t="s">
        <v>205</v>
      </c>
      <c r="AU4336" s="607" t="s">
        <v>89</v>
      </c>
      <c r="AV4336" s="606" t="s">
        <v>89</v>
      </c>
      <c r="AW4336" s="606" t="s">
        <v>43</v>
      </c>
      <c r="AX4336" s="606" t="s">
        <v>82</v>
      </c>
      <c r="AY4336" s="607" t="s">
        <v>197</v>
      </c>
    </row>
    <row r="4337" spans="2:51" s="599" customFormat="1">
      <c r="B4337" s="598"/>
      <c r="D4337" s="594" t="s">
        <v>205</v>
      </c>
      <c r="E4337" s="600" t="s">
        <v>5</v>
      </c>
      <c r="F4337" s="601" t="s">
        <v>1011</v>
      </c>
      <c r="H4337" s="600" t="s">
        <v>5</v>
      </c>
      <c r="L4337" s="598"/>
      <c r="M4337" s="602"/>
      <c r="N4337" s="603"/>
      <c r="O4337" s="603"/>
      <c r="P4337" s="603"/>
      <c r="Q4337" s="603"/>
      <c r="R4337" s="603"/>
      <c r="S4337" s="603"/>
      <c r="T4337" s="604"/>
      <c r="AT4337" s="600" t="s">
        <v>205</v>
      </c>
      <c r="AU4337" s="600" t="s">
        <v>89</v>
      </c>
      <c r="AV4337" s="599" t="s">
        <v>11</v>
      </c>
      <c r="AW4337" s="599" t="s">
        <v>43</v>
      </c>
      <c r="AX4337" s="599" t="s">
        <v>82</v>
      </c>
      <c r="AY4337" s="600" t="s">
        <v>197</v>
      </c>
    </row>
    <row r="4338" spans="2:51" s="606" customFormat="1">
      <c r="B4338" s="605"/>
      <c r="D4338" s="594" t="s">
        <v>205</v>
      </c>
      <c r="E4338" s="607" t="s">
        <v>5</v>
      </c>
      <c r="F4338" s="608" t="s">
        <v>999</v>
      </c>
      <c r="H4338" s="609">
        <v>241.077</v>
      </c>
      <c r="L4338" s="605"/>
      <c r="M4338" s="610"/>
      <c r="N4338" s="611"/>
      <c r="O4338" s="611"/>
      <c r="P4338" s="611"/>
      <c r="Q4338" s="611"/>
      <c r="R4338" s="611"/>
      <c r="S4338" s="611"/>
      <c r="T4338" s="612"/>
      <c r="AT4338" s="607" t="s">
        <v>205</v>
      </c>
      <c r="AU4338" s="607" t="s">
        <v>89</v>
      </c>
      <c r="AV4338" s="606" t="s">
        <v>89</v>
      </c>
      <c r="AW4338" s="606" t="s">
        <v>43</v>
      </c>
      <c r="AX4338" s="606" t="s">
        <v>82</v>
      </c>
      <c r="AY4338" s="607" t="s">
        <v>197</v>
      </c>
    </row>
    <row r="4339" spans="2:51" s="599" customFormat="1">
      <c r="B4339" s="598"/>
      <c r="D4339" s="594" t="s">
        <v>205</v>
      </c>
      <c r="E4339" s="600" t="s">
        <v>5</v>
      </c>
      <c r="F4339" s="601" t="s">
        <v>1012</v>
      </c>
      <c r="H4339" s="600" t="s">
        <v>5</v>
      </c>
      <c r="L4339" s="598"/>
      <c r="M4339" s="602"/>
      <c r="N4339" s="603"/>
      <c r="O4339" s="603"/>
      <c r="P4339" s="603"/>
      <c r="Q4339" s="603"/>
      <c r="R4339" s="603"/>
      <c r="S4339" s="603"/>
      <c r="T4339" s="604"/>
      <c r="AT4339" s="600" t="s">
        <v>205</v>
      </c>
      <c r="AU4339" s="600" t="s">
        <v>89</v>
      </c>
      <c r="AV4339" s="599" t="s">
        <v>11</v>
      </c>
      <c r="AW4339" s="599" t="s">
        <v>43</v>
      </c>
      <c r="AX4339" s="599" t="s">
        <v>82</v>
      </c>
      <c r="AY4339" s="600" t="s">
        <v>197</v>
      </c>
    </row>
    <row r="4340" spans="2:51" s="606" customFormat="1">
      <c r="B4340" s="605"/>
      <c r="D4340" s="594" t="s">
        <v>205</v>
      </c>
      <c r="E4340" s="607" t="s">
        <v>5</v>
      </c>
      <c r="F4340" s="608" t="s">
        <v>999</v>
      </c>
      <c r="H4340" s="609">
        <v>241.077</v>
      </c>
      <c r="L4340" s="605"/>
      <c r="M4340" s="610"/>
      <c r="N4340" s="611"/>
      <c r="O4340" s="611"/>
      <c r="P4340" s="611"/>
      <c r="Q4340" s="611"/>
      <c r="R4340" s="611"/>
      <c r="S4340" s="611"/>
      <c r="T4340" s="612"/>
      <c r="AT4340" s="607" t="s">
        <v>205</v>
      </c>
      <c r="AU4340" s="607" t="s">
        <v>89</v>
      </c>
      <c r="AV4340" s="606" t="s">
        <v>89</v>
      </c>
      <c r="AW4340" s="606" t="s">
        <v>43</v>
      </c>
      <c r="AX4340" s="606" t="s">
        <v>82</v>
      </c>
      <c r="AY4340" s="607" t="s">
        <v>197</v>
      </c>
    </row>
    <row r="4341" spans="2:51" s="599" customFormat="1">
      <c r="B4341" s="598"/>
      <c r="D4341" s="594" t="s">
        <v>205</v>
      </c>
      <c r="E4341" s="600" t="s">
        <v>5</v>
      </c>
      <c r="F4341" s="601" t="s">
        <v>388</v>
      </c>
      <c r="H4341" s="600" t="s">
        <v>5</v>
      </c>
      <c r="L4341" s="598"/>
      <c r="M4341" s="602"/>
      <c r="N4341" s="603"/>
      <c r="O4341" s="603"/>
      <c r="P4341" s="603"/>
      <c r="Q4341" s="603"/>
      <c r="R4341" s="603"/>
      <c r="S4341" s="603"/>
      <c r="T4341" s="604"/>
      <c r="AT4341" s="600" t="s">
        <v>205</v>
      </c>
      <c r="AU4341" s="600" t="s">
        <v>89</v>
      </c>
      <c r="AV4341" s="599" t="s">
        <v>11</v>
      </c>
      <c r="AW4341" s="599" t="s">
        <v>43</v>
      </c>
      <c r="AX4341" s="599" t="s">
        <v>82</v>
      </c>
      <c r="AY4341" s="600" t="s">
        <v>197</v>
      </c>
    </row>
    <row r="4342" spans="2:51" s="606" customFormat="1">
      <c r="B4342" s="605"/>
      <c r="D4342" s="594" t="s">
        <v>205</v>
      </c>
      <c r="E4342" s="607" t="s">
        <v>5</v>
      </c>
      <c r="F4342" s="608" t="s">
        <v>1000</v>
      </c>
      <c r="H4342" s="609">
        <v>-46.8</v>
      </c>
      <c r="L4342" s="605"/>
      <c r="M4342" s="610"/>
      <c r="N4342" s="611"/>
      <c r="O4342" s="611"/>
      <c r="P4342" s="611"/>
      <c r="Q4342" s="611"/>
      <c r="R4342" s="611"/>
      <c r="S4342" s="611"/>
      <c r="T4342" s="612"/>
      <c r="AT4342" s="607" t="s">
        <v>205</v>
      </c>
      <c r="AU4342" s="607" t="s">
        <v>89</v>
      </c>
      <c r="AV4342" s="606" t="s">
        <v>89</v>
      </c>
      <c r="AW4342" s="606" t="s">
        <v>43</v>
      </c>
      <c r="AX4342" s="606" t="s">
        <v>82</v>
      </c>
      <c r="AY4342" s="607" t="s">
        <v>197</v>
      </c>
    </row>
    <row r="4343" spans="2:51" s="606" customFormat="1">
      <c r="B4343" s="605"/>
      <c r="D4343" s="594" t="s">
        <v>205</v>
      </c>
      <c r="E4343" s="607" t="s">
        <v>5</v>
      </c>
      <c r="F4343" s="608" t="s">
        <v>1001</v>
      </c>
      <c r="H4343" s="609">
        <v>-23.826000000000001</v>
      </c>
      <c r="L4343" s="605"/>
      <c r="M4343" s="610"/>
      <c r="N4343" s="611"/>
      <c r="O4343" s="611"/>
      <c r="P4343" s="611"/>
      <c r="Q4343" s="611"/>
      <c r="R4343" s="611"/>
      <c r="S4343" s="611"/>
      <c r="T4343" s="612"/>
      <c r="AT4343" s="607" t="s">
        <v>205</v>
      </c>
      <c r="AU4343" s="607" t="s">
        <v>89</v>
      </c>
      <c r="AV4343" s="606" t="s">
        <v>89</v>
      </c>
      <c r="AW4343" s="606" t="s">
        <v>43</v>
      </c>
      <c r="AX4343" s="606" t="s">
        <v>82</v>
      </c>
      <c r="AY4343" s="607" t="s">
        <v>197</v>
      </c>
    </row>
    <row r="4344" spans="2:51" s="599" customFormat="1">
      <c r="B4344" s="598"/>
      <c r="D4344" s="594" t="s">
        <v>205</v>
      </c>
      <c r="E4344" s="600" t="s">
        <v>5</v>
      </c>
      <c r="F4344" s="601" t="s">
        <v>982</v>
      </c>
      <c r="H4344" s="600" t="s">
        <v>5</v>
      </c>
      <c r="L4344" s="598"/>
      <c r="M4344" s="602"/>
      <c r="N4344" s="603"/>
      <c r="O4344" s="603"/>
      <c r="P4344" s="603"/>
      <c r="Q4344" s="603"/>
      <c r="R4344" s="603"/>
      <c r="S4344" s="603"/>
      <c r="T4344" s="604"/>
      <c r="AT4344" s="600" t="s">
        <v>205</v>
      </c>
      <c r="AU4344" s="600" t="s">
        <v>89</v>
      </c>
      <c r="AV4344" s="599" t="s">
        <v>11</v>
      </c>
      <c r="AW4344" s="599" t="s">
        <v>43</v>
      </c>
      <c r="AX4344" s="599" t="s">
        <v>82</v>
      </c>
      <c r="AY4344" s="600" t="s">
        <v>197</v>
      </c>
    </row>
    <row r="4345" spans="2:51" s="606" customFormat="1">
      <c r="B4345" s="605"/>
      <c r="D4345" s="594" t="s">
        <v>205</v>
      </c>
      <c r="E4345" s="607" t="s">
        <v>5</v>
      </c>
      <c r="F4345" s="608" t="s">
        <v>1002</v>
      </c>
      <c r="H4345" s="609">
        <v>29.52</v>
      </c>
      <c r="L4345" s="605"/>
      <c r="M4345" s="610"/>
      <c r="N4345" s="611"/>
      <c r="O4345" s="611"/>
      <c r="P4345" s="611"/>
      <c r="Q4345" s="611"/>
      <c r="R4345" s="611"/>
      <c r="S4345" s="611"/>
      <c r="T4345" s="612"/>
      <c r="AT4345" s="607" t="s">
        <v>205</v>
      </c>
      <c r="AU4345" s="607" t="s">
        <v>89</v>
      </c>
      <c r="AV4345" s="606" t="s">
        <v>89</v>
      </c>
      <c r="AW4345" s="606" t="s">
        <v>43</v>
      </c>
      <c r="AX4345" s="606" t="s">
        <v>82</v>
      </c>
      <c r="AY4345" s="607" t="s">
        <v>197</v>
      </c>
    </row>
    <row r="4346" spans="2:51" s="606" customFormat="1">
      <c r="B4346" s="605"/>
      <c r="D4346" s="594" t="s">
        <v>205</v>
      </c>
      <c r="E4346" s="607" t="s">
        <v>5</v>
      </c>
      <c r="F4346" s="608" t="s">
        <v>1003</v>
      </c>
      <c r="H4346" s="609">
        <v>25.24</v>
      </c>
      <c r="L4346" s="605"/>
      <c r="M4346" s="610"/>
      <c r="N4346" s="611"/>
      <c r="O4346" s="611"/>
      <c r="P4346" s="611"/>
      <c r="Q4346" s="611"/>
      <c r="R4346" s="611"/>
      <c r="S4346" s="611"/>
      <c r="T4346" s="612"/>
      <c r="AT4346" s="607" t="s">
        <v>205</v>
      </c>
      <c r="AU4346" s="607" t="s">
        <v>89</v>
      </c>
      <c r="AV4346" s="606" t="s">
        <v>89</v>
      </c>
      <c r="AW4346" s="606" t="s">
        <v>43</v>
      </c>
      <c r="AX4346" s="606" t="s">
        <v>82</v>
      </c>
      <c r="AY4346" s="607" t="s">
        <v>197</v>
      </c>
    </row>
    <row r="4347" spans="2:51" s="599" customFormat="1">
      <c r="B4347" s="598"/>
      <c r="D4347" s="594" t="s">
        <v>205</v>
      </c>
      <c r="E4347" s="600" t="s">
        <v>5</v>
      </c>
      <c r="F4347" s="601" t="s">
        <v>1013</v>
      </c>
      <c r="H4347" s="600" t="s">
        <v>5</v>
      </c>
      <c r="L4347" s="598"/>
      <c r="M4347" s="602"/>
      <c r="N4347" s="603"/>
      <c r="O4347" s="603"/>
      <c r="P4347" s="603"/>
      <c r="Q4347" s="603"/>
      <c r="R4347" s="603"/>
      <c r="S4347" s="603"/>
      <c r="T4347" s="604"/>
      <c r="AT4347" s="600" t="s">
        <v>205</v>
      </c>
      <c r="AU4347" s="600" t="s">
        <v>89</v>
      </c>
      <c r="AV4347" s="599" t="s">
        <v>11</v>
      </c>
      <c r="AW4347" s="599" t="s">
        <v>43</v>
      </c>
      <c r="AX4347" s="599" t="s">
        <v>82</v>
      </c>
      <c r="AY4347" s="600" t="s">
        <v>197</v>
      </c>
    </row>
    <row r="4348" spans="2:51" s="606" customFormat="1">
      <c r="B4348" s="605"/>
      <c r="D4348" s="594" t="s">
        <v>205</v>
      </c>
      <c r="E4348" s="607" t="s">
        <v>5</v>
      </c>
      <c r="F4348" s="608" t="s">
        <v>1014</v>
      </c>
      <c r="H4348" s="609">
        <v>152.25700000000001</v>
      </c>
      <c r="L4348" s="605"/>
      <c r="M4348" s="610"/>
      <c r="N4348" s="611"/>
      <c r="O4348" s="611"/>
      <c r="P4348" s="611"/>
      <c r="Q4348" s="611"/>
      <c r="R4348" s="611"/>
      <c r="S4348" s="611"/>
      <c r="T4348" s="612"/>
      <c r="AT4348" s="607" t="s">
        <v>205</v>
      </c>
      <c r="AU4348" s="607" t="s">
        <v>89</v>
      </c>
      <c r="AV4348" s="606" t="s">
        <v>89</v>
      </c>
      <c r="AW4348" s="606" t="s">
        <v>43</v>
      </c>
      <c r="AX4348" s="606" t="s">
        <v>82</v>
      </c>
      <c r="AY4348" s="607" t="s">
        <v>197</v>
      </c>
    </row>
    <row r="4349" spans="2:51" s="599" customFormat="1">
      <c r="B4349" s="598"/>
      <c r="D4349" s="594" t="s">
        <v>205</v>
      </c>
      <c r="E4349" s="600" t="s">
        <v>5</v>
      </c>
      <c r="F4349" s="601" t="s">
        <v>388</v>
      </c>
      <c r="H4349" s="600" t="s">
        <v>5</v>
      </c>
      <c r="L4349" s="598"/>
      <c r="M4349" s="602"/>
      <c r="N4349" s="603"/>
      <c r="O4349" s="603"/>
      <c r="P4349" s="603"/>
      <c r="Q4349" s="603"/>
      <c r="R4349" s="603"/>
      <c r="S4349" s="603"/>
      <c r="T4349" s="604"/>
      <c r="AT4349" s="600" t="s">
        <v>205</v>
      </c>
      <c r="AU4349" s="600" t="s">
        <v>89</v>
      </c>
      <c r="AV4349" s="599" t="s">
        <v>11</v>
      </c>
      <c r="AW4349" s="599" t="s">
        <v>43</v>
      </c>
      <c r="AX4349" s="599" t="s">
        <v>82</v>
      </c>
      <c r="AY4349" s="600" t="s">
        <v>197</v>
      </c>
    </row>
    <row r="4350" spans="2:51" s="606" customFormat="1">
      <c r="B4350" s="605"/>
      <c r="D4350" s="594" t="s">
        <v>205</v>
      </c>
      <c r="E4350" s="607" t="s">
        <v>5</v>
      </c>
      <c r="F4350" s="608" t="s">
        <v>1015</v>
      </c>
      <c r="H4350" s="609">
        <v>-3.1520000000000001</v>
      </c>
      <c r="L4350" s="605"/>
      <c r="M4350" s="610"/>
      <c r="N4350" s="611"/>
      <c r="O4350" s="611"/>
      <c r="P4350" s="611"/>
      <c r="Q4350" s="611"/>
      <c r="R4350" s="611"/>
      <c r="S4350" s="611"/>
      <c r="T4350" s="612"/>
      <c r="AT4350" s="607" t="s">
        <v>205</v>
      </c>
      <c r="AU4350" s="607" t="s">
        <v>89</v>
      </c>
      <c r="AV4350" s="606" t="s">
        <v>89</v>
      </c>
      <c r="AW4350" s="606" t="s">
        <v>43</v>
      </c>
      <c r="AX4350" s="606" t="s">
        <v>82</v>
      </c>
      <c r="AY4350" s="607" t="s">
        <v>197</v>
      </c>
    </row>
    <row r="4351" spans="2:51" s="606" customFormat="1">
      <c r="B4351" s="605"/>
      <c r="D4351" s="594" t="s">
        <v>205</v>
      </c>
      <c r="E4351" s="607" t="s">
        <v>5</v>
      </c>
      <c r="F4351" s="608" t="s">
        <v>1016</v>
      </c>
      <c r="H4351" s="609">
        <v>-5.9930000000000003</v>
      </c>
      <c r="L4351" s="605"/>
      <c r="M4351" s="610"/>
      <c r="N4351" s="611"/>
      <c r="O4351" s="611"/>
      <c r="P4351" s="611"/>
      <c r="Q4351" s="611"/>
      <c r="R4351" s="611"/>
      <c r="S4351" s="611"/>
      <c r="T4351" s="612"/>
      <c r="AT4351" s="607" t="s">
        <v>205</v>
      </c>
      <c r="AU4351" s="607" t="s">
        <v>89</v>
      </c>
      <c r="AV4351" s="606" t="s">
        <v>89</v>
      </c>
      <c r="AW4351" s="606" t="s">
        <v>43</v>
      </c>
      <c r="AX4351" s="606" t="s">
        <v>82</v>
      </c>
      <c r="AY4351" s="607" t="s">
        <v>197</v>
      </c>
    </row>
    <row r="4352" spans="2:51" s="606" customFormat="1">
      <c r="B4352" s="605"/>
      <c r="D4352" s="594" t="s">
        <v>205</v>
      </c>
      <c r="E4352" s="607" t="s">
        <v>5</v>
      </c>
      <c r="F4352" s="608" t="s">
        <v>1017</v>
      </c>
      <c r="H4352" s="609">
        <v>-10.105</v>
      </c>
      <c r="L4352" s="605"/>
      <c r="M4352" s="610"/>
      <c r="N4352" s="611"/>
      <c r="O4352" s="611"/>
      <c r="P4352" s="611"/>
      <c r="Q4352" s="611"/>
      <c r="R4352" s="611"/>
      <c r="S4352" s="611"/>
      <c r="T4352" s="612"/>
      <c r="AT4352" s="607" t="s">
        <v>205</v>
      </c>
      <c r="AU4352" s="607" t="s">
        <v>89</v>
      </c>
      <c r="AV4352" s="606" t="s">
        <v>89</v>
      </c>
      <c r="AW4352" s="606" t="s">
        <v>43</v>
      </c>
      <c r="AX4352" s="606" t="s">
        <v>82</v>
      </c>
      <c r="AY4352" s="607" t="s">
        <v>197</v>
      </c>
    </row>
    <row r="4353" spans="2:65" s="599" customFormat="1">
      <c r="B4353" s="598"/>
      <c r="D4353" s="594" t="s">
        <v>205</v>
      </c>
      <c r="E4353" s="600" t="s">
        <v>5</v>
      </c>
      <c r="F4353" s="601" t="s">
        <v>982</v>
      </c>
      <c r="H4353" s="600" t="s">
        <v>5</v>
      </c>
      <c r="L4353" s="598"/>
      <c r="M4353" s="602"/>
      <c r="N4353" s="603"/>
      <c r="O4353" s="603"/>
      <c r="P4353" s="603"/>
      <c r="Q4353" s="603"/>
      <c r="R4353" s="603"/>
      <c r="S4353" s="603"/>
      <c r="T4353" s="604"/>
      <c r="AT4353" s="600" t="s">
        <v>205</v>
      </c>
      <c r="AU4353" s="600" t="s">
        <v>89</v>
      </c>
      <c r="AV4353" s="599" t="s">
        <v>11</v>
      </c>
      <c r="AW4353" s="599" t="s">
        <v>43</v>
      </c>
      <c r="AX4353" s="599" t="s">
        <v>82</v>
      </c>
      <c r="AY4353" s="600" t="s">
        <v>197</v>
      </c>
    </row>
    <row r="4354" spans="2:65" s="606" customFormat="1">
      <c r="B4354" s="605"/>
      <c r="D4354" s="594" t="s">
        <v>205</v>
      </c>
      <c r="E4354" s="607" t="s">
        <v>5</v>
      </c>
      <c r="F4354" s="608" t="s">
        <v>1018</v>
      </c>
      <c r="H4354" s="609">
        <v>0.88500000000000001</v>
      </c>
      <c r="L4354" s="605"/>
      <c r="M4354" s="610"/>
      <c r="N4354" s="611"/>
      <c r="O4354" s="611"/>
      <c r="P4354" s="611"/>
      <c r="Q4354" s="611"/>
      <c r="R4354" s="611"/>
      <c r="S4354" s="611"/>
      <c r="T4354" s="612"/>
      <c r="AT4354" s="607" t="s">
        <v>205</v>
      </c>
      <c r="AU4354" s="607" t="s">
        <v>89</v>
      </c>
      <c r="AV4354" s="606" t="s">
        <v>89</v>
      </c>
      <c r="AW4354" s="606" t="s">
        <v>43</v>
      </c>
      <c r="AX4354" s="606" t="s">
        <v>82</v>
      </c>
      <c r="AY4354" s="607" t="s">
        <v>197</v>
      </c>
    </row>
    <row r="4355" spans="2:65" s="606" customFormat="1">
      <c r="B4355" s="605"/>
      <c r="D4355" s="594" t="s">
        <v>205</v>
      </c>
      <c r="E4355" s="607" t="s">
        <v>5</v>
      </c>
      <c r="F4355" s="608" t="s">
        <v>1019</v>
      </c>
      <c r="H4355" s="609">
        <v>2.2349999999999999</v>
      </c>
      <c r="L4355" s="605"/>
      <c r="M4355" s="610"/>
      <c r="N4355" s="611"/>
      <c r="O4355" s="611"/>
      <c r="P4355" s="611"/>
      <c r="Q4355" s="611"/>
      <c r="R4355" s="611"/>
      <c r="S4355" s="611"/>
      <c r="T4355" s="612"/>
      <c r="AT4355" s="607" t="s">
        <v>205</v>
      </c>
      <c r="AU4355" s="607" t="s">
        <v>89</v>
      </c>
      <c r="AV4355" s="606" t="s">
        <v>89</v>
      </c>
      <c r="AW4355" s="606" t="s">
        <v>43</v>
      </c>
      <c r="AX4355" s="606" t="s">
        <v>82</v>
      </c>
      <c r="AY4355" s="607" t="s">
        <v>197</v>
      </c>
    </row>
    <row r="4356" spans="2:65" s="606" customFormat="1">
      <c r="B4356" s="605"/>
      <c r="D4356" s="594" t="s">
        <v>205</v>
      </c>
      <c r="E4356" s="607" t="s">
        <v>5</v>
      </c>
      <c r="F4356" s="608" t="s">
        <v>1020</v>
      </c>
      <c r="H4356" s="609">
        <v>6.0629999999999997</v>
      </c>
      <c r="L4356" s="605"/>
      <c r="M4356" s="610"/>
      <c r="N4356" s="611"/>
      <c r="O4356" s="611"/>
      <c r="P4356" s="611"/>
      <c r="Q4356" s="611"/>
      <c r="R4356" s="611"/>
      <c r="S4356" s="611"/>
      <c r="T4356" s="612"/>
      <c r="AT4356" s="607" t="s">
        <v>205</v>
      </c>
      <c r="AU4356" s="607" t="s">
        <v>89</v>
      </c>
      <c r="AV4356" s="606" t="s">
        <v>89</v>
      </c>
      <c r="AW4356" s="606" t="s">
        <v>43</v>
      </c>
      <c r="AX4356" s="606" t="s">
        <v>82</v>
      </c>
      <c r="AY4356" s="607" t="s">
        <v>197</v>
      </c>
    </row>
    <row r="4357" spans="2:65" s="622" customFormat="1">
      <c r="B4357" s="621"/>
      <c r="D4357" s="594" t="s">
        <v>205</v>
      </c>
      <c r="E4357" s="623" t="s">
        <v>5</v>
      </c>
      <c r="F4357" s="624" t="s">
        <v>3381</v>
      </c>
      <c r="H4357" s="625">
        <v>3573.5070000000001</v>
      </c>
      <c r="L4357" s="621"/>
      <c r="M4357" s="626"/>
      <c r="N4357" s="627"/>
      <c r="O4357" s="627"/>
      <c r="P4357" s="627"/>
      <c r="Q4357" s="627"/>
      <c r="R4357" s="627"/>
      <c r="S4357" s="627"/>
      <c r="T4357" s="628"/>
      <c r="AT4357" s="623" t="s">
        <v>205</v>
      </c>
      <c r="AU4357" s="623" t="s">
        <v>89</v>
      </c>
      <c r="AV4357" s="622" t="s">
        <v>114</v>
      </c>
      <c r="AW4357" s="622" t="s">
        <v>43</v>
      </c>
      <c r="AX4357" s="622" t="s">
        <v>82</v>
      </c>
      <c r="AY4357" s="623" t="s">
        <v>197</v>
      </c>
    </row>
    <row r="4358" spans="2:65" s="614" customFormat="1">
      <c r="B4358" s="613"/>
      <c r="D4358" s="594" t="s">
        <v>205</v>
      </c>
      <c r="E4358" s="615" t="s">
        <v>5</v>
      </c>
      <c r="F4358" s="616" t="s">
        <v>210</v>
      </c>
      <c r="H4358" s="617">
        <v>5768.7870000000003</v>
      </c>
      <c r="L4358" s="613"/>
      <c r="M4358" s="618"/>
      <c r="N4358" s="619"/>
      <c r="O4358" s="619"/>
      <c r="P4358" s="619"/>
      <c r="Q4358" s="619"/>
      <c r="R4358" s="619"/>
      <c r="S4358" s="619"/>
      <c r="T4358" s="620"/>
      <c r="AT4358" s="615" t="s">
        <v>205</v>
      </c>
      <c r="AU4358" s="615" t="s">
        <v>89</v>
      </c>
      <c r="AV4358" s="614" t="s">
        <v>129</v>
      </c>
      <c r="AW4358" s="614" t="s">
        <v>43</v>
      </c>
      <c r="AX4358" s="614" t="s">
        <v>11</v>
      </c>
      <c r="AY4358" s="615" t="s">
        <v>197</v>
      </c>
    </row>
    <row r="4359" spans="2:65" s="492" customFormat="1" ht="16.5" customHeight="1">
      <c r="B4359" s="493"/>
      <c r="C4359" s="572" t="s">
        <v>5119</v>
      </c>
      <c r="D4359" s="572" t="s">
        <v>199</v>
      </c>
      <c r="E4359" s="573" t="s">
        <v>5120</v>
      </c>
      <c r="F4359" s="574" t="s">
        <v>5121</v>
      </c>
      <c r="G4359" s="575" t="s">
        <v>290</v>
      </c>
      <c r="H4359" s="576">
        <v>5768.7870000000003</v>
      </c>
      <c r="I4359" s="7"/>
      <c r="J4359" s="577">
        <f>ROUND(I4359*H4359,0)</f>
        <v>0</v>
      </c>
      <c r="K4359" s="574" t="s">
        <v>203</v>
      </c>
      <c r="L4359" s="493"/>
      <c r="M4359" s="578" t="s">
        <v>5</v>
      </c>
      <c r="N4359" s="579" t="s">
        <v>53</v>
      </c>
      <c r="O4359" s="494"/>
      <c r="P4359" s="580">
        <f>O4359*H4359</f>
        <v>0</v>
      </c>
      <c r="Q4359" s="580">
        <v>0</v>
      </c>
      <c r="R4359" s="580">
        <f>Q4359*H4359</f>
        <v>0</v>
      </c>
      <c r="S4359" s="580">
        <v>0</v>
      </c>
      <c r="T4359" s="581">
        <f>S4359*H4359</f>
        <v>0</v>
      </c>
      <c r="AR4359" s="482" t="s">
        <v>374</v>
      </c>
      <c r="AT4359" s="482" t="s">
        <v>199</v>
      </c>
      <c r="AU4359" s="482" t="s">
        <v>89</v>
      </c>
      <c r="AY4359" s="482" t="s">
        <v>197</v>
      </c>
      <c r="BE4359" s="582">
        <f>IF(N4359="základní",J4359,0)</f>
        <v>0</v>
      </c>
      <c r="BF4359" s="582">
        <f>IF(N4359="snížená",J4359,0)</f>
        <v>0</v>
      </c>
      <c r="BG4359" s="582">
        <f>IF(N4359="zákl. přenesená",J4359,0)</f>
        <v>0</v>
      </c>
      <c r="BH4359" s="582">
        <f>IF(N4359="sníž. přenesená",J4359,0)</f>
        <v>0</v>
      </c>
      <c r="BI4359" s="582">
        <f>IF(N4359="nulová",J4359,0)</f>
        <v>0</v>
      </c>
      <c r="BJ4359" s="482" t="s">
        <v>11</v>
      </c>
      <c r="BK4359" s="582">
        <f>ROUND(I4359*H4359,0)</f>
        <v>0</v>
      </c>
      <c r="BL4359" s="482" t="s">
        <v>374</v>
      </c>
      <c r="BM4359" s="482" t="s">
        <v>5122</v>
      </c>
    </row>
    <row r="4360" spans="2:65" s="599" customFormat="1">
      <c r="B4360" s="598"/>
      <c r="D4360" s="594" t="s">
        <v>205</v>
      </c>
      <c r="E4360" s="600" t="s">
        <v>5</v>
      </c>
      <c r="F4360" s="601" t="s">
        <v>3377</v>
      </c>
      <c r="H4360" s="600" t="s">
        <v>5</v>
      </c>
      <c r="L4360" s="598"/>
      <c r="M4360" s="602"/>
      <c r="N4360" s="603"/>
      <c r="O4360" s="603"/>
      <c r="P4360" s="603"/>
      <c r="Q4360" s="603"/>
      <c r="R4360" s="603"/>
      <c r="S4360" s="603"/>
      <c r="T4360" s="604"/>
      <c r="AT4360" s="600" t="s">
        <v>205</v>
      </c>
      <c r="AU4360" s="600" t="s">
        <v>89</v>
      </c>
      <c r="AV4360" s="599" t="s">
        <v>11</v>
      </c>
      <c r="AW4360" s="599" t="s">
        <v>43</v>
      </c>
      <c r="AX4360" s="599" t="s">
        <v>82</v>
      </c>
      <c r="AY4360" s="600" t="s">
        <v>197</v>
      </c>
    </row>
    <row r="4361" spans="2:65" s="599" customFormat="1">
      <c r="B4361" s="598"/>
      <c r="D4361" s="594" t="s">
        <v>205</v>
      </c>
      <c r="E4361" s="600" t="s">
        <v>5</v>
      </c>
      <c r="F4361" s="601" t="s">
        <v>3378</v>
      </c>
      <c r="H4361" s="600" t="s">
        <v>5</v>
      </c>
      <c r="L4361" s="598"/>
      <c r="M4361" s="602"/>
      <c r="N4361" s="603"/>
      <c r="O4361" s="603"/>
      <c r="P4361" s="603"/>
      <c r="Q4361" s="603"/>
      <c r="R4361" s="603"/>
      <c r="S4361" s="603"/>
      <c r="T4361" s="604"/>
      <c r="AT4361" s="600" t="s">
        <v>205</v>
      </c>
      <c r="AU4361" s="600" t="s">
        <v>89</v>
      </c>
      <c r="AV4361" s="599" t="s">
        <v>11</v>
      </c>
      <c r="AW4361" s="599" t="s">
        <v>43</v>
      </c>
      <c r="AX4361" s="599" t="s">
        <v>82</v>
      </c>
      <c r="AY4361" s="600" t="s">
        <v>197</v>
      </c>
    </row>
    <row r="4362" spans="2:65" s="599" customFormat="1">
      <c r="B4362" s="598"/>
      <c r="D4362" s="594" t="s">
        <v>205</v>
      </c>
      <c r="E4362" s="600" t="s">
        <v>5</v>
      </c>
      <c r="F4362" s="601" t="s">
        <v>215</v>
      </c>
      <c r="H4362" s="600" t="s">
        <v>5</v>
      </c>
      <c r="L4362" s="598"/>
      <c r="M4362" s="602"/>
      <c r="N4362" s="603"/>
      <c r="O4362" s="603"/>
      <c r="P4362" s="603"/>
      <c r="Q4362" s="603"/>
      <c r="R4362" s="603"/>
      <c r="S4362" s="603"/>
      <c r="T4362" s="604"/>
      <c r="AT4362" s="600" t="s">
        <v>205</v>
      </c>
      <c r="AU4362" s="600" t="s">
        <v>89</v>
      </c>
      <c r="AV4362" s="599" t="s">
        <v>11</v>
      </c>
      <c r="AW4362" s="599" t="s">
        <v>43</v>
      </c>
      <c r="AX4362" s="599" t="s">
        <v>82</v>
      </c>
      <c r="AY4362" s="600" t="s">
        <v>197</v>
      </c>
    </row>
    <row r="4363" spans="2:65" s="599" customFormat="1">
      <c r="B4363" s="598"/>
      <c r="D4363" s="594" t="s">
        <v>205</v>
      </c>
      <c r="E4363" s="600" t="s">
        <v>5</v>
      </c>
      <c r="F4363" s="601" t="s">
        <v>356</v>
      </c>
      <c r="H4363" s="600" t="s">
        <v>5</v>
      </c>
      <c r="L4363" s="598"/>
      <c r="M4363" s="602"/>
      <c r="N4363" s="603"/>
      <c r="O4363" s="603"/>
      <c r="P4363" s="603"/>
      <c r="Q4363" s="603"/>
      <c r="R4363" s="603"/>
      <c r="S4363" s="603"/>
      <c r="T4363" s="604"/>
      <c r="AT4363" s="600" t="s">
        <v>205</v>
      </c>
      <c r="AU4363" s="600" t="s">
        <v>89</v>
      </c>
      <c r="AV4363" s="599" t="s">
        <v>11</v>
      </c>
      <c r="AW4363" s="599" t="s">
        <v>43</v>
      </c>
      <c r="AX4363" s="599" t="s">
        <v>82</v>
      </c>
      <c r="AY4363" s="600" t="s">
        <v>197</v>
      </c>
    </row>
    <row r="4364" spans="2:65" s="606" customFormat="1" ht="27">
      <c r="B4364" s="605"/>
      <c r="D4364" s="594" t="s">
        <v>205</v>
      </c>
      <c r="E4364" s="607" t="s">
        <v>5</v>
      </c>
      <c r="F4364" s="608" t="s">
        <v>357</v>
      </c>
      <c r="H4364" s="609">
        <v>417.6</v>
      </c>
      <c r="L4364" s="605"/>
      <c r="M4364" s="610"/>
      <c r="N4364" s="611"/>
      <c r="O4364" s="611"/>
      <c r="P4364" s="611"/>
      <c r="Q4364" s="611"/>
      <c r="R4364" s="611"/>
      <c r="S4364" s="611"/>
      <c r="T4364" s="612"/>
      <c r="AT4364" s="607" t="s">
        <v>205</v>
      </c>
      <c r="AU4364" s="607" t="s">
        <v>89</v>
      </c>
      <c r="AV4364" s="606" t="s">
        <v>89</v>
      </c>
      <c r="AW4364" s="606" t="s">
        <v>43</v>
      </c>
      <c r="AX4364" s="606" t="s">
        <v>82</v>
      </c>
      <c r="AY4364" s="607" t="s">
        <v>197</v>
      </c>
    </row>
    <row r="4365" spans="2:65" s="599" customFormat="1">
      <c r="B4365" s="598"/>
      <c r="D4365" s="594" t="s">
        <v>205</v>
      </c>
      <c r="E4365" s="600" t="s">
        <v>5</v>
      </c>
      <c r="F4365" s="601" t="s">
        <v>223</v>
      </c>
      <c r="H4365" s="600" t="s">
        <v>5</v>
      </c>
      <c r="L4365" s="598"/>
      <c r="M4365" s="602"/>
      <c r="N4365" s="603"/>
      <c r="O4365" s="603"/>
      <c r="P4365" s="603"/>
      <c r="Q4365" s="603"/>
      <c r="R4365" s="603"/>
      <c r="S4365" s="603"/>
      <c r="T4365" s="604"/>
      <c r="AT4365" s="600" t="s">
        <v>205</v>
      </c>
      <c r="AU4365" s="600" t="s">
        <v>89</v>
      </c>
      <c r="AV4365" s="599" t="s">
        <v>11</v>
      </c>
      <c r="AW4365" s="599" t="s">
        <v>43</v>
      </c>
      <c r="AX4365" s="599" t="s">
        <v>82</v>
      </c>
      <c r="AY4365" s="600" t="s">
        <v>197</v>
      </c>
    </row>
    <row r="4366" spans="2:65" s="599" customFormat="1">
      <c r="B4366" s="598"/>
      <c r="D4366" s="594" t="s">
        <v>205</v>
      </c>
      <c r="E4366" s="600" t="s">
        <v>5</v>
      </c>
      <c r="F4366" s="601" t="s">
        <v>358</v>
      </c>
      <c r="H4366" s="600" t="s">
        <v>5</v>
      </c>
      <c r="L4366" s="598"/>
      <c r="M4366" s="602"/>
      <c r="N4366" s="603"/>
      <c r="O4366" s="603"/>
      <c r="P4366" s="603"/>
      <c r="Q4366" s="603"/>
      <c r="R4366" s="603"/>
      <c r="S4366" s="603"/>
      <c r="T4366" s="604"/>
      <c r="AT4366" s="600" t="s">
        <v>205</v>
      </c>
      <c r="AU4366" s="600" t="s">
        <v>89</v>
      </c>
      <c r="AV4366" s="599" t="s">
        <v>11</v>
      </c>
      <c r="AW4366" s="599" t="s">
        <v>43</v>
      </c>
      <c r="AX4366" s="599" t="s">
        <v>82</v>
      </c>
      <c r="AY4366" s="600" t="s">
        <v>197</v>
      </c>
    </row>
    <row r="4367" spans="2:65" s="606" customFormat="1" ht="27">
      <c r="B4367" s="605"/>
      <c r="D4367" s="594" t="s">
        <v>205</v>
      </c>
      <c r="E4367" s="607" t="s">
        <v>5</v>
      </c>
      <c r="F4367" s="608" t="s">
        <v>359</v>
      </c>
      <c r="H4367" s="609">
        <v>242.23</v>
      </c>
      <c r="L4367" s="605"/>
      <c r="M4367" s="610"/>
      <c r="N4367" s="611"/>
      <c r="O4367" s="611"/>
      <c r="P4367" s="611"/>
      <c r="Q4367" s="611"/>
      <c r="R4367" s="611"/>
      <c r="S4367" s="611"/>
      <c r="T4367" s="612"/>
      <c r="AT4367" s="607" t="s">
        <v>205</v>
      </c>
      <c r="AU4367" s="607" t="s">
        <v>89</v>
      </c>
      <c r="AV4367" s="606" t="s">
        <v>89</v>
      </c>
      <c r="AW4367" s="606" t="s">
        <v>43</v>
      </c>
      <c r="AX4367" s="606" t="s">
        <v>82</v>
      </c>
      <c r="AY4367" s="607" t="s">
        <v>197</v>
      </c>
    </row>
    <row r="4368" spans="2:65" s="606" customFormat="1" ht="27">
      <c r="B4368" s="605"/>
      <c r="D4368" s="594" t="s">
        <v>205</v>
      </c>
      <c r="E4368" s="607" t="s">
        <v>5</v>
      </c>
      <c r="F4368" s="608" t="s">
        <v>360</v>
      </c>
      <c r="H4368" s="609">
        <v>183.14</v>
      </c>
      <c r="L4368" s="605"/>
      <c r="M4368" s="610"/>
      <c r="N4368" s="611"/>
      <c r="O4368" s="611"/>
      <c r="P4368" s="611"/>
      <c r="Q4368" s="611"/>
      <c r="R4368" s="611"/>
      <c r="S4368" s="611"/>
      <c r="T4368" s="612"/>
      <c r="AT4368" s="607" t="s">
        <v>205</v>
      </c>
      <c r="AU4368" s="607" t="s">
        <v>89</v>
      </c>
      <c r="AV4368" s="606" t="s">
        <v>89</v>
      </c>
      <c r="AW4368" s="606" t="s">
        <v>43</v>
      </c>
      <c r="AX4368" s="606" t="s">
        <v>82</v>
      </c>
      <c r="AY4368" s="607" t="s">
        <v>197</v>
      </c>
    </row>
    <row r="4369" spans="2:51" s="606" customFormat="1">
      <c r="B4369" s="605"/>
      <c r="D4369" s="594" t="s">
        <v>205</v>
      </c>
      <c r="E4369" s="607" t="s">
        <v>5</v>
      </c>
      <c r="F4369" s="608" t="s">
        <v>361</v>
      </c>
      <c r="H4369" s="609">
        <v>16.18</v>
      </c>
      <c r="L4369" s="605"/>
      <c r="M4369" s="610"/>
      <c r="N4369" s="611"/>
      <c r="O4369" s="611"/>
      <c r="P4369" s="611"/>
      <c r="Q4369" s="611"/>
      <c r="R4369" s="611"/>
      <c r="S4369" s="611"/>
      <c r="T4369" s="612"/>
      <c r="AT4369" s="607" t="s">
        <v>205</v>
      </c>
      <c r="AU4369" s="607" t="s">
        <v>89</v>
      </c>
      <c r="AV4369" s="606" t="s">
        <v>89</v>
      </c>
      <c r="AW4369" s="606" t="s">
        <v>43</v>
      </c>
      <c r="AX4369" s="606" t="s">
        <v>82</v>
      </c>
      <c r="AY4369" s="607" t="s">
        <v>197</v>
      </c>
    </row>
    <row r="4370" spans="2:51" s="599" customFormat="1">
      <c r="B4370" s="598"/>
      <c r="D4370" s="594" t="s">
        <v>205</v>
      </c>
      <c r="E4370" s="600" t="s">
        <v>5</v>
      </c>
      <c r="F4370" s="601" t="s">
        <v>238</v>
      </c>
      <c r="H4370" s="600" t="s">
        <v>5</v>
      </c>
      <c r="L4370" s="598"/>
      <c r="M4370" s="602"/>
      <c r="N4370" s="603"/>
      <c r="O4370" s="603"/>
      <c r="P4370" s="603"/>
      <c r="Q4370" s="603"/>
      <c r="R4370" s="603"/>
      <c r="S4370" s="603"/>
      <c r="T4370" s="604"/>
      <c r="AT4370" s="600" t="s">
        <v>205</v>
      </c>
      <c r="AU4370" s="600" t="s">
        <v>89</v>
      </c>
      <c r="AV4370" s="599" t="s">
        <v>11</v>
      </c>
      <c r="AW4370" s="599" t="s">
        <v>43</v>
      </c>
      <c r="AX4370" s="599" t="s">
        <v>82</v>
      </c>
      <c r="AY4370" s="600" t="s">
        <v>197</v>
      </c>
    </row>
    <row r="4371" spans="2:51" s="599" customFormat="1">
      <c r="B4371" s="598"/>
      <c r="D4371" s="594" t="s">
        <v>205</v>
      </c>
      <c r="E4371" s="600" t="s">
        <v>5</v>
      </c>
      <c r="F4371" s="601" t="s">
        <v>362</v>
      </c>
      <c r="H4371" s="600" t="s">
        <v>5</v>
      </c>
      <c r="L4371" s="598"/>
      <c r="M4371" s="602"/>
      <c r="N4371" s="603"/>
      <c r="O4371" s="603"/>
      <c r="P4371" s="603"/>
      <c r="Q4371" s="603"/>
      <c r="R4371" s="603"/>
      <c r="S4371" s="603"/>
      <c r="T4371" s="604"/>
      <c r="AT4371" s="600" t="s">
        <v>205</v>
      </c>
      <c r="AU4371" s="600" t="s">
        <v>89</v>
      </c>
      <c r="AV4371" s="599" t="s">
        <v>11</v>
      </c>
      <c r="AW4371" s="599" t="s">
        <v>43</v>
      </c>
      <c r="AX4371" s="599" t="s">
        <v>82</v>
      </c>
      <c r="AY4371" s="600" t="s">
        <v>197</v>
      </c>
    </row>
    <row r="4372" spans="2:51" s="606" customFormat="1" ht="27">
      <c r="B4372" s="605"/>
      <c r="D4372" s="594" t="s">
        <v>205</v>
      </c>
      <c r="E4372" s="607" t="s">
        <v>5</v>
      </c>
      <c r="F4372" s="608" t="s">
        <v>359</v>
      </c>
      <c r="H4372" s="609">
        <v>242.23</v>
      </c>
      <c r="L4372" s="605"/>
      <c r="M4372" s="610"/>
      <c r="N4372" s="611"/>
      <c r="O4372" s="611"/>
      <c r="P4372" s="611"/>
      <c r="Q4372" s="611"/>
      <c r="R4372" s="611"/>
      <c r="S4372" s="611"/>
      <c r="T4372" s="612"/>
      <c r="AT4372" s="607" t="s">
        <v>205</v>
      </c>
      <c r="AU4372" s="607" t="s">
        <v>89</v>
      </c>
      <c r="AV4372" s="606" t="s">
        <v>89</v>
      </c>
      <c r="AW4372" s="606" t="s">
        <v>43</v>
      </c>
      <c r="AX4372" s="606" t="s">
        <v>82</v>
      </c>
      <c r="AY4372" s="607" t="s">
        <v>197</v>
      </c>
    </row>
    <row r="4373" spans="2:51" s="606" customFormat="1" ht="27">
      <c r="B4373" s="605"/>
      <c r="D4373" s="594" t="s">
        <v>205</v>
      </c>
      <c r="E4373" s="607" t="s">
        <v>5</v>
      </c>
      <c r="F4373" s="608" t="s">
        <v>363</v>
      </c>
      <c r="H4373" s="609">
        <v>168.78</v>
      </c>
      <c r="L4373" s="605"/>
      <c r="M4373" s="610"/>
      <c r="N4373" s="611"/>
      <c r="O4373" s="611"/>
      <c r="P4373" s="611"/>
      <c r="Q4373" s="611"/>
      <c r="R4373" s="611"/>
      <c r="S4373" s="611"/>
      <c r="T4373" s="612"/>
      <c r="AT4373" s="607" t="s">
        <v>205</v>
      </c>
      <c r="AU4373" s="607" t="s">
        <v>89</v>
      </c>
      <c r="AV4373" s="606" t="s">
        <v>89</v>
      </c>
      <c r="AW4373" s="606" t="s">
        <v>43</v>
      </c>
      <c r="AX4373" s="606" t="s">
        <v>82</v>
      </c>
      <c r="AY4373" s="607" t="s">
        <v>197</v>
      </c>
    </row>
    <row r="4374" spans="2:51" s="606" customFormat="1">
      <c r="B4374" s="605"/>
      <c r="D4374" s="594" t="s">
        <v>205</v>
      </c>
      <c r="E4374" s="607" t="s">
        <v>5</v>
      </c>
      <c r="F4374" s="608" t="s">
        <v>364</v>
      </c>
      <c r="H4374" s="609">
        <v>24.99</v>
      </c>
      <c r="L4374" s="605"/>
      <c r="M4374" s="610"/>
      <c r="N4374" s="611"/>
      <c r="O4374" s="611"/>
      <c r="P4374" s="611"/>
      <c r="Q4374" s="611"/>
      <c r="R4374" s="611"/>
      <c r="S4374" s="611"/>
      <c r="T4374" s="612"/>
      <c r="AT4374" s="607" t="s">
        <v>205</v>
      </c>
      <c r="AU4374" s="607" t="s">
        <v>89</v>
      </c>
      <c r="AV4374" s="606" t="s">
        <v>89</v>
      </c>
      <c r="AW4374" s="606" t="s">
        <v>43</v>
      </c>
      <c r="AX4374" s="606" t="s">
        <v>82</v>
      </c>
      <c r="AY4374" s="607" t="s">
        <v>197</v>
      </c>
    </row>
    <row r="4375" spans="2:51" s="599" customFormat="1">
      <c r="B4375" s="598"/>
      <c r="D4375" s="594" t="s">
        <v>205</v>
      </c>
      <c r="E4375" s="600" t="s">
        <v>5</v>
      </c>
      <c r="F4375" s="601" t="s">
        <v>244</v>
      </c>
      <c r="H4375" s="600" t="s">
        <v>5</v>
      </c>
      <c r="L4375" s="598"/>
      <c r="M4375" s="602"/>
      <c r="N4375" s="603"/>
      <c r="O4375" s="603"/>
      <c r="P4375" s="603"/>
      <c r="Q4375" s="603"/>
      <c r="R4375" s="603"/>
      <c r="S4375" s="603"/>
      <c r="T4375" s="604"/>
      <c r="AT4375" s="600" t="s">
        <v>205</v>
      </c>
      <c r="AU4375" s="600" t="s">
        <v>89</v>
      </c>
      <c r="AV4375" s="599" t="s">
        <v>11</v>
      </c>
      <c r="AW4375" s="599" t="s">
        <v>43</v>
      </c>
      <c r="AX4375" s="599" t="s">
        <v>82</v>
      </c>
      <c r="AY4375" s="600" t="s">
        <v>197</v>
      </c>
    </row>
    <row r="4376" spans="2:51" s="599" customFormat="1">
      <c r="B4376" s="598"/>
      <c r="D4376" s="594" t="s">
        <v>205</v>
      </c>
      <c r="E4376" s="600" t="s">
        <v>5</v>
      </c>
      <c r="F4376" s="601" t="s">
        <v>365</v>
      </c>
      <c r="H4376" s="600" t="s">
        <v>5</v>
      </c>
      <c r="L4376" s="598"/>
      <c r="M4376" s="602"/>
      <c r="N4376" s="603"/>
      <c r="O4376" s="603"/>
      <c r="P4376" s="603"/>
      <c r="Q4376" s="603"/>
      <c r="R4376" s="603"/>
      <c r="S4376" s="603"/>
      <c r="T4376" s="604"/>
      <c r="AT4376" s="600" t="s">
        <v>205</v>
      </c>
      <c r="AU4376" s="600" t="s">
        <v>89</v>
      </c>
      <c r="AV4376" s="599" t="s">
        <v>11</v>
      </c>
      <c r="AW4376" s="599" t="s">
        <v>43</v>
      </c>
      <c r="AX4376" s="599" t="s">
        <v>82</v>
      </c>
      <c r="AY4376" s="600" t="s">
        <v>197</v>
      </c>
    </row>
    <row r="4377" spans="2:51" s="606" customFormat="1" ht="27">
      <c r="B4377" s="605"/>
      <c r="D4377" s="594" t="s">
        <v>205</v>
      </c>
      <c r="E4377" s="607" t="s">
        <v>5</v>
      </c>
      <c r="F4377" s="608" t="s">
        <v>359</v>
      </c>
      <c r="H4377" s="609">
        <v>242.23</v>
      </c>
      <c r="L4377" s="605"/>
      <c r="M4377" s="610"/>
      <c r="N4377" s="611"/>
      <c r="O4377" s="611"/>
      <c r="P4377" s="611"/>
      <c r="Q4377" s="611"/>
      <c r="R4377" s="611"/>
      <c r="S4377" s="611"/>
      <c r="T4377" s="612"/>
      <c r="AT4377" s="607" t="s">
        <v>205</v>
      </c>
      <c r="AU4377" s="607" t="s">
        <v>89</v>
      </c>
      <c r="AV4377" s="606" t="s">
        <v>89</v>
      </c>
      <c r="AW4377" s="606" t="s">
        <v>43</v>
      </c>
      <c r="AX4377" s="606" t="s">
        <v>82</v>
      </c>
      <c r="AY4377" s="607" t="s">
        <v>197</v>
      </c>
    </row>
    <row r="4378" spans="2:51" s="606" customFormat="1" ht="27">
      <c r="B4378" s="605"/>
      <c r="D4378" s="594" t="s">
        <v>205</v>
      </c>
      <c r="E4378" s="607" t="s">
        <v>5</v>
      </c>
      <c r="F4378" s="608" t="s">
        <v>366</v>
      </c>
      <c r="H4378" s="609">
        <v>168.78</v>
      </c>
      <c r="L4378" s="605"/>
      <c r="M4378" s="610"/>
      <c r="N4378" s="611"/>
      <c r="O4378" s="611"/>
      <c r="P4378" s="611"/>
      <c r="Q4378" s="611"/>
      <c r="R4378" s="611"/>
      <c r="S4378" s="611"/>
      <c r="T4378" s="612"/>
      <c r="AT4378" s="607" t="s">
        <v>205</v>
      </c>
      <c r="AU4378" s="607" t="s">
        <v>89</v>
      </c>
      <c r="AV4378" s="606" t="s">
        <v>89</v>
      </c>
      <c r="AW4378" s="606" t="s">
        <v>43</v>
      </c>
      <c r="AX4378" s="606" t="s">
        <v>82</v>
      </c>
      <c r="AY4378" s="607" t="s">
        <v>197</v>
      </c>
    </row>
    <row r="4379" spans="2:51" s="606" customFormat="1">
      <c r="B4379" s="605"/>
      <c r="D4379" s="594" t="s">
        <v>205</v>
      </c>
      <c r="E4379" s="607" t="s">
        <v>5</v>
      </c>
      <c r="F4379" s="608" t="s">
        <v>367</v>
      </c>
      <c r="H4379" s="609">
        <v>53.12</v>
      </c>
      <c r="L4379" s="605"/>
      <c r="M4379" s="610"/>
      <c r="N4379" s="611"/>
      <c r="O4379" s="611"/>
      <c r="P4379" s="611"/>
      <c r="Q4379" s="611"/>
      <c r="R4379" s="611"/>
      <c r="S4379" s="611"/>
      <c r="T4379" s="612"/>
      <c r="AT4379" s="607" t="s">
        <v>205</v>
      </c>
      <c r="AU4379" s="607" t="s">
        <v>89</v>
      </c>
      <c r="AV4379" s="606" t="s">
        <v>89</v>
      </c>
      <c r="AW4379" s="606" t="s">
        <v>43</v>
      </c>
      <c r="AX4379" s="606" t="s">
        <v>82</v>
      </c>
      <c r="AY4379" s="607" t="s">
        <v>197</v>
      </c>
    </row>
    <row r="4380" spans="2:51" s="599" customFormat="1">
      <c r="B4380" s="598"/>
      <c r="D4380" s="594" t="s">
        <v>205</v>
      </c>
      <c r="E4380" s="600" t="s">
        <v>5</v>
      </c>
      <c r="F4380" s="601" t="s">
        <v>249</v>
      </c>
      <c r="H4380" s="600" t="s">
        <v>5</v>
      </c>
      <c r="L4380" s="598"/>
      <c r="M4380" s="602"/>
      <c r="N4380" s="603"/>
      <c r="O4380" s="603"/>
      <c r="P4380" s="603"/>
      <c r="Q4380" s="603"/>
      <c r="R4380" s="603"/>
      <c r="S4380" s="603"/>
      <c r="T4380" s="604"/>
      <c r="AT4380" s="600" t="s">
        <v>205</v>
      </c>
      <c r="AU4380" s="600" t="s">
        <v>89</v>
      </c>
      <c r="AV4380" s="599" t="s">
        <v>11</v>
      </c>
      <c r="AW4380" s="599" t="s">
        <v>43</v>
      </c>
      <c r="AX4380" s="599" t="s">
        <v>82</v>
      </c>
      <c r="AY4380" s="600" t="s">
        <v>197</v>
      </c>
    </row>
    <row r="4381" spans="2:51" s="599" customFormat="1">
      <c r="B4381" s="598"/>
      <c r="D4381" s="594" t="s">
        <v>205</v>
      </c>
      <c r="E4381" s="600" t="s">
        <v>5</v>
      </c>
      <c r="F4381" s="601" t="s">
        <v>368</v>
      </c>
      <c r="H4381" s="600" t="s">
        <v>5</v>
      </c>
      <c r="L4381" s="598"/>
      <c r="M4381" s="602"/>
      <c r="N4381" s="603"/>
      <c r="O4381" s="603"/>
      <c r="P4381" s="603"/>
      <c r="Q4381" s="603"/>
      <c r="R4381" s="603"/>
      <c r="S4381" s="603"/>
      <c r="T4381" s="604"/>
      <c r="AT4381" s="600" t="s">
        <v>205</v>
      </c>
      <c r="AU4381" s="600" t="s">
        <v>89</v>
      </c>
      <c r="AV4381" s="599" t="s">
        <v>11</v>
      </c>
      <c r="AW4381" s="599" t="s">
        <v>43</v>
      </c>
      <c r="AX4381" s="599" t="s">
        <v>82</v>
      </c>
      <c r="AY4381" s="600" t="s">
        <v>197</v>
      </c>
    </row>
    <row r="4382" spans="2:51" s="606" customFormat="1" ht="27">
      <c r="B4382" s="605"/>
      <c r="D4382" s="594" t="s">
        <v>205</v>
      </c>
      <c r="E4382" s="607" t="s">
        <v>5</v>
      </c>
      <c r="F4382" s="608" t="s">
        <v>359</v>
      </c>
      <c r="H4382" s="609">
        <v>242.23</v>
      </c>
      <c r="L4382" s="605"/>
      <c r="M4382" s="610"/>
      <c r="N4382" s="611"/>
      <c r="O4382" s="611"/>
      <c r="P4382" s="611"/>
      <c r="Q4382" s="611"/>
      <c r="R4382" s="611"/>
      <c r="S4382" s="611"/>
      <c r="T4382" s="612"/>
      <c r="AT4382" s="607" t="s">
        <v>205</v>
      </c>
      <c r="AU4382" s="607" t="s">
        <v>89</v>
      </c>
      <c r="AV4382" s="606" t="s">
        <v>89</v>
      </c>
      <c r="AW4382" s="606" t="s">
        <v>43</v>
      </c>
      <c r="AX4382" s="606" t="s">
        <v>82</v>
      </c>
      <c r="AY4382" s="607" t="s">
        <v>197</v>
      </c>
    </row>
    <row r="4383" spans="2:51" s="606" customFormat="1" ht="27">
      <c r="B4383" s="605"/>
      <c r="D4383" s="594" t="s">
        <v>205</v>
      </c>
      <c r="E4383" s="607" t="s">
        <v>5</v>
      </c>
      <c r="F4383" s="608" t="s">
        <v>366</v>
      </c>
      <c r="H4383" s="609">
        <v>168.78</v>
      </c>
      <c r="L4383" s="605"/>
      <c r="M4383" s="610"/>
      <c r="N4383" s="611"/>
      <c r="O4383" s="611"/>
      <c r="P4383" s="611"/>
      <c r="Q4383" s="611"/>
      <c r="R4383" s="611"/>
      <c r="S4383" s="611"/>
      <c r="T4383" s="612"/>
      <c r="AT4383" s="607" t="s">
        <v>205</v>
      </c>
      <c r="AU4383" s="607" t="s">
        <v>89</v>
      </c>
      <c r="AV4383" s="606" t="s">
        <v>89</v>
      </c>
      <c r="AW4383" s="606" t="s">
        <v>43</v>
      </c>
      <c r="AX4383" s="606" t="s">
        <v>82</v>
      </c>
      <c r="AY4383" s="607" t="s">
        <v>197</v>
      </c>
    </row>
    <row r="4384" spans="2:51" s="606" customFormat="1">
      <c r="B4384" s="605"/>
      <c r="D4384" s="594" t="s">
        <v>205</v>
      </c>
      <c r="E4384" s="607" t="s">
        <v>5</v>
      </c>
      <c r="F4384" s="608" t="s">
        <v>364</v>
      </c>
      <c r="H4384" s="609">
        <v>24.99</v>
      </c>
      <c r="L4384" s="605"/>
      <c r="M4384" s="610"/>
      <c r="N4384" s="611"/>
      <c r="O4384" s="611"/>
      <c r="P4384" s="611"/>
      <c r="Q4384" s="611"/>
      <c r="R4384" s="611"/>
      <c r="S4384" s="611"/>
      <c r="T4384" s="612"/>
      <c r="AT4384" s="607" t="s">
        <v>205</v>
      </c>
      <c r="AU4384" s="607" t="s">
        <v>89</v>
      </c>
      <c r="AV4384" s="606" t="s">
        <v>89</v>
      </c>
      <c r="AW4384" s="606" t="s">
        <v>43</v>
      </c>
      <c r="AX4384" s="606" t="s">
        <v>82</v>
      </c>
      <c r="AY4384" s="607" t="s">
        <v>197</v>
      </c>
    </row>
    <row r="4385" spans="2:51" s="622" customFormat="1">
      <c r="B4385" s="621"/>
      <c r="D4385" s="594" t="s">
        <v>205</v>
      </c>
      <c r="E4385" s="623" t="s">
        <v>5</v>
      </c>
      <c r="F4385" s="624" t="s">
        <v>3379</v>
      </c>
      <c r="H4385" s="625">
        <v>2195.2800000000002</v>
      </c>
      <c r="L4385" s="621"/>
      <c r="M4385" s="626"/>
      <c r="N4385" s="627"/>
      <c r="O4385" s="627"/>
      <c r="P4385" s="627"/>
      <c r="Q4385" s="627"/>
      <c r="R4385" s="627"/>
      <c r="S4385" s="627"/>
      <c r="T4385" s="628"/>
      <c r="AT4385" s="623" t="s">
        <v>205</v>
      </c>
      <c r="AU4385" s="623" t="s">
        <v>89</v>
      </c>
      <c r="AV4385" s="622" t="s">
        <v>114</v>
      </c>
      <c r="AW4385" s="622" t="s">
        <v>43</v>
      </c>
      <c r="AX4385" s="622" t="s">
        <v>82</v>
      </c>
      <c r="AY4385" s="623" t="s">
        <v>197</v>
      </c>
    </row>
    <row r="4386" spans="2:51" s="599" customFormat="1">
      <c r="B4386" s="598"/>
      <c r="D4386" s="594" t="s">
        <v>205</v>
      </c>
      <c r="E4386" s="600" t="s">
        <v>5</v>
      </c>
      <c r="F4386" s="601" t="s">
        <v>3380</v>
      </c>
      <c r="H4386" s="600" t="s">
        <v>5</v>
      </c>
      <c r="L4386" s="598"/>
      <c r="M4386" s="602"/>
      <c r="N4386" s="603"/>
      <c r="O4386" s="603"/>
      <c r="P4386" s="603"/>
      <c r="Q4386" s="603"/>
      <c r="R4386" s="603"/>
      <c r="S4386" s="603"/>
      <c r="T4386" s="604"/>
      <c r="AT4386" s="600" t="s">
        <v>205</v>
      </c>
      <c r="AU4386" s="600" t="s">
        <v>89</v>
      </c>
      <c r="AV4386" s="599" t="s">
        <v>11</v>
      </c>
      <c r="AW4386" s="599" t="s">
        <v>43</v>
      </c>
      <c r="AX4386" s="599" t="s">
        <v>82</v>
      </c>
      <c r="AY4386" s="600" t="s">
        <v>197</v>
      </c>
    </row>
    <row r="4387" spans="2:51" s="599" customFormat="1">
      <c r="B4387" s="598"/>
      <c r="D4387" s="594" t="s">
        <v>205</v>
      </c>
      <c r="E4387" s="600" t="s">
        <v>5</v>
      </c>
      <c r="F4387" s="601" t="s">
        <v>215</v>
      </c>
      <c r="H4387" s="600" t="s">
        <v>5</v>
      </c>
      <c r="L4387" s="598"/>
      <c r="M4387" s="602"/>
      <c r="N4387" s="603"/>
      <c r="O4387" s="603"/>
      <c r="P4387" s="603"/>
      <c r="Q4387" s="603"/>
      <c r="R4387" s="603"/>
      <c r="S4387" s="603"/>
      <c r="T4387" s="604"/>
      <c r="AT4387" s="600" t="s">
        <v>205</v>
      </c>
      <c r="AU4387" s="600" t="s">
        <v>89</v>
      </c>
      <c r="AV4387" s="599" t="s">
        <v>11</v>
      </c>
      <c r="AW4387" s="599" t="s">
        <v>43</v>
      </c>
      <c r="AX4387" s="599" t="s">
        <v>82</v>
      </c>
      <c r="AY4387" s="600" t="s">
        <v>197</v>
      </c>
    </row>
    <row r="4388" spans="2:51" s="599" customFormat="1">
      <c r="B4388" s="598"/>
      <c r="D4388" s="594" t="s">
        <v>205</v>
      </c>
      <c r="E4388" s="600" t="s">
        <v>5</v>
      </c>
      <c r="F4388" s="601" t="s">
        <v>953</v>
      </c>
      <c r="H4388" s="600" t="s">
        <v>5</v>
      </c>
      <c r="L4388" s="598"/>
      <c r="M4388" s="602"/>
      <c r="N4388" s="603"/>
      <c r="O4388" s="603"/>
      <c r="P4388" s="603"/>
      <c r="Q4388" s="603"/>
      <c r="R4388" s="603"/>
      <c r="S4388" s="603"/>
      <c r="T4388" s="604"/>
      <c r="AT4388" s="600" t="s">
        <v>205</v>
      </c>
      <c r="AU4388" s="600" t="s">
        <v>89</v>
      </c>
      <c r="AV4388" s="599" t="s">
        <v>11</v>
      </c>
      <c r="AW4388" s="599" t="s">
        <v>43</v>
      </c>
      <c r="AX4388" s="599" t="s">
        <v>82</v>
      </c>
      <c r="AY4388" s="600" t="s">
        <v>197</v>
      </c>
    </row>
    <row r="4389" spans="2:51" s="606" customFormat="1">
      <c r="B4389" s="605"/>
      <c r="D4389" s="594" t="s">
        <v>205</v>
      </c>
      <c r="E4389" s="607" t="s">
        <v>5</v>
      </c>
      <c r="F4389" s="608" t="s">
        <v>954</v>
      </c>
      <c r="H4389" s="609">
        <v>205.45599999999999</v>
      </c>
      <c r="L4389" s="605"/>
      <c r="M4389" s="610"/>
      <c r="N4389" s="611"/>
      <c r="O4389" s="611"/>
      <c r="P4389" s="611"/>
      <c r="Q4389" s="611"/>
      <c r="R4389" s="611"/>
      <c r="S4389" s="611"/>
      <c r="T4389" s="612"/>
      <c r="AT4389" s="607" t="s">
        <v>205</v>
      </c>
      <c r="AU4389" s="607" t="s">
        <v>89</v>
      </c>
      <c r="AV4389" s="606" t="s">
        <v>89</v>
      </c>
      <c r="AW4389" s="606" t="s">
        <v>43</v>
      </c>
      <c r="AX4389" s="606" t="s">
        <v>82</v>
      </c>
      <c r="AY4389" s="607" t="s">
        <v>197</v>
      </c>
    </row>
    <row r="4390" spans="2:51" s="599" customFormat="1">
      <c r="B4390" s="598"/>
      <c r="D4390" s="594" t="s">
        <v>205</v>
      </c>
      <c r="E4390" s="600" t="s">
        <v>5</v>
      </c>
      <c r="F4390" s="601" t="s">
        <v>955</v>
      </c>
      <c r="H4390" s="600" t="s">
        <v>5</v>
      </c>
      <c r="L4390" s="598"/>
      <c r="M4390" s="602"/>
      <c r="N4390" s="603"/>
      <c r="O4390" s="603"/>
      <c r="P4390" s="603"/>
      <c r="Q4390" s="603"/>
      <c r="R4390" s="603"/>
      <c r="S4390" s="603"/>
      <c r="T4390" s="604"/>
      <c r="AT4390" s="600" t="s">
        <v>205</v>
      </c>
      <c r="AU4390" s="600" t="s">
        <v>89</v>
      </c>
      <c r="AV4390" s="599" t="s">
        <v>11</v>
      </c>
      <c r="AW4390" s="599" t="s">
        <v>43</v>
      </c>
      <c r="AX4390" s="599" t="s">
        <v>82</v>
      </c>
      <c r="AY4390" s="600" t="s">
        <v>197</v>
      </c>
    </row>
    <row r="4391" spans="2:51" s="606" customFormat="1">
      <c r="B4391" s="605"/>
      <c r="D4391" s="594" t="s">
        <v>205</v>
      </c>
      <c r="E4391" s="607" t="s">
        <v>5</v>
      </c>
      <c r="F4391" s="608" t="s">
        <v>956</v>
      </c>
      <c r="H4391" s="609">
        <v>61.061999999999998</v>
      </c>
      <c r="L4391" s="605"/>
      <c r="M4391" s="610"/>
      <c r="N4391" s="611"/>
      <c r="O4391" s="611"/>
      <c r="P4391" s="611"/>
      <c r="Q4391" s="611"/>
      <c r="R4391" s="611"/>
      <c r="S4391" s="611"/>
      <c r="T4391" s="612"/>
      <c r="AT4391" s="607" t="s">
        <v>205</v>
      </c>
      <c r="AU4391" s="607" t="s">
        <v>89</v>
      </c>
      <c r="AV4391" s="606" t="s">
        <v>89</v>
      </c>
      <c r="AW4391" s="606" t="s">
        <v>43</v>
      </c>
      <c r="AX4391" s="606" t="s">
        <v>82</v>
      </c>
      <c r="AY4391" s="607" t="s">
        <v>197</v>
      </c>
    </row>
    <row r="4392" spans="2:51" s="599" customFormat="1">
      <c r="B4392" s="598"/>
      <c r="D4392" s="594" t="s">
        <v>205</v>
      </c>
      <c r="E4392" s="600" t="s">
        <v>5</v>
      </c>
      <c r="F4392" s="601" t="s">
        <v>957</v>
      </c>
      <c r="H4392" s="600" t="s">
        <v>5</v>
      </c>
      <c r="L4392" s="598"/>
      <c r="M4392" s="602"/>
      <c r="N4392" s="603"/>
      <c r="O4392" s="603"/>
      <c r="P4392" s="603"/>
      <c r="Q4392" s="603"/>
      <c r="R4392" s="603"/>
      <c r="S4392" s="603"/>
      <c r="T4392" s="604"/>
      <c r="AT4392" s="600" t="s">
        <v>205</v>
      </c>
      <c r="AU4392" s="600" t="s">
        <v>89</v>
      </c>
      <c r="AV4392" s="599" t="s">
        <v>11</v>
      </c>
      <c r="AW4392" s="599" t="s">
        <v>43</v>
      </c>
      <c r="AX4392" s="599" t="s">
        <v>82</v>
      </c>
      <c r="AY4392" s="600" t="s">
        <v>197</v>
      </c>
    </row>
    <row r="4393" spans="2:51" s="606" customFormat="1">
      <c r="B4393" s="605"/>
      <c r="D4393" s="594" t="s">
        <v>205</v>
      </c>
      <c r="E4393" s="607" t="s">
        <v>5</v>
      </c>
      <c r="F4393" s="608" t="s">
        <v>958</v>
      </c>
      <c r="H4393" s="609">
        <v>153.36500000000001</v>
      </c>
      <c r="L4393" s="605"/>
      <c r="M4393" s="610"/>
      <c r="N4393" s="611"/>
      <c r="O4393" s="611"/>
      <c r="P4393" s="611"/>
      <c r="Q4393" s="611"/>
      <c r="R4393" s="611"/>
      <c r="S4393" s="611"/>
      <c r="T4393" s="612"/>
      <c r="AT4393" s="607" t="s">
        <v>205</v>
      </c>
      <c r="AU4393" s="607" t="s">
        <v>89</v>
      </c>
      <c r="AV4393" s="606" t="s">
        <v>89</v>
      </c>
      <c r="AW4393" s="606" t="s">
        <v>43</v>
      </c>
      <c r="AX4393" s="606" t="s">
        <v>82</v>
      </c>
      <c r="AY4393" s="607" t="s">
        <v>197</v>
      </c>
    </row>
    <row r="4394" spans="2:51" s="599" customFormat="1">
      <c r="B4394" s="598"/>
      <c r="D4394" s="594" t="s">
        <v>205</v>
      </c>
      <c r="E4394" s="600" t="s">
        <v>5</v>
      </c>
      <c r="F4394" s="601" t="s">
        <v>959</v>
      </c>
      <c r="H4394" s="600" t="s">
        <v>5</v>
      </c>
      <c r="L4394" s="598"/>
      <c r="M4394" s="602"/>
      <c r="N4394" s="603"/>
      <c r="O4394" s="603"/>
      <c r="P4394" s="603"/>
      <c r="Q4394" s="603"/>
      <c r="R4394" s="603"/>
      <c r="S4394" s="603"/>
      <c r="T4394" s="604"/>
      <c r="AT4394" s="600" t="s">
        <v>205</v>
      </c>
      <c r="AU4394" s="600" t="s">
        <v>89</v>
      </c>
      <c r="AV4394" s="599" t="s">
        <v>11</v>
      </c>
      <c r="AW4394" s="599" t="s">
        <v>43</v>
      </c>
      <c r="AX4394" s="599" t="s">
        <v>82</v>
      </c>
      <c r="AY4394" s="600" t="s">
        <v>197</v>
      </c>
    </row>
    <row r="4395" spans="2:51" s="606" customFormat="1">
      <c r="B4395" s="605"/>
      <c r="D4395" s="594" t="s">
        <v>205</v>
      </c>
      <c r="E4395" s="607" t="s">
        <v>5</v>
      </c>
      <c r="F4395" s="608" t="s">
        <v>960</v>
      </c>
      <c r="H4395" s="609">
        <v>60.401000000000003</v>
      </c>
      <c r="L4395" s="605"/>
      <c r="M4395" s="610"/>
      <c r="N4395" s="611"/>
      <c r="O4395" s="611"/>
      <c r="P4395" s="611"/>
      <c r="Q4395" s="611"/>
      <c r="R4395" s="611"/>
      <c r="S4395" s="611"/>
      <c r="T4395" s="612"/>
      <c r="AT4395" s="607" t="s">
        <v>205</v>
      </c>
      <c r="AU4395" s="607" t="s">
        <v>89</v>
      </c>
      <c r="AV4395" s="606" t="s">
        <v>89</v>
      </c>
      <c r="AW4395" s="606" t="s">
        <v>43</v>
      </c>
      <c r="AX4395" s="606" t="s">
        <v>82</v>
      </c>
      <c r="AY4395" s="607" t="s">
        <v>197</v>
      </c>
    </row>
    <row r="4396" spans="2:51" s="599" customFormat="1">
      <c r="B4396" s="598"/>
      <c r="D4396" s="594" t="s">
        <v>205</v>
      </c>
      <c r="E4396" s="600" t="s">
        <v>5</v>
      </c>
      <c r="F4396" s="601" t="s">
        <v>961</v>
      </c>
      <c r="H4396" s="600" t="s">
        <v>5</v>
      </c>
      <c r="L4396" s="598"/>
      <c r="M4396" s="602"/>
      <c r="N4396" s="603"/>
      <c r="O4396" s="603"/>
      <c r="P4396" s="603"/>
      <c r="Q4396" s="603"/>
      <c r="R4396" s="603"/>
      <c r="S4396" s="603"/>
      <c r="T4396" s="604"/>
      <c r="AT4396" s="600" t="s">
        <v>205</v>
      </c>
      <c r="AU4396" s="600" t="s">
        <v>89</v>
      </c>
      <c r="AV4396" s="599" t="s">
        <v>11</v>
      </c>
      <c r="AW4396" s="599" t="s">
        <v>43</v>
      </c>
      <c r="AX4396" s="599" t="s">
        <v>82</v>
      </c>
      <c r="AY4396" s="600" t="s">
        <v>197</v>
      </c>
    </row>
    <row r="4397" spans="2:51" s="606" customFormat="1">
      <c r="B4397" s="605"/>
      <c r="D4397" s="594" t="s">
        <v>205</v>
      </c>
      <c r="E4397" s="607" t="s">
        <v>5</v>
      </c>
      <c r="F4397" s="608" t="s">
        <v>962</v>
      </c>
      <c r="H4397" s="609">
        <v>49.987000000000002</v>
      </c>
      <c r="L4397" s="605"/>
      <c r="M4397" s="610"/>
      <c r="N4397" s="611"/>
      <c r="O4397" s="611"/>
      <c r="P4397" s="611"/>
      <c r="Q4397" s="611"/>
      <c r="R4397" s="611"/>
      <c r="S4397" s="611"/>
      <c r="T4397" s="612"/>
      <c r="AT4397" s="607" t="s">
        <v>205</v>
      </c>
      <c r="AU4397" s="607" t="s">
        <v>89</v>
      </c>
      <c r="AV4397" s="606" t="s">
        <v>89</v>
      </c>
      <c r="AW4397" s="606" t="s">
        <v>43</v>
      </c>
      <c r="AX4397" s="606" t="s">
        <v>82</v>
      </c>
      <c r="AY4397" s="607" t="s">
        <v>197</v>
      </c>
    </row>
    <row r="4398" spans="2:51" s="599" customFormat="1">
      <c r="B4398" s="598"/>
      <c r="D4398" s="594" t="s">
        <v>205</v>
      </c>
      <c r="E4398" s="600" t="s">
        <v>5</v>
      </c>
      <c r="F4398" s="601" t="s">
        <v>963</v>
      </c>
      <c r="H4398" s="600" t="s">
        <v>5</v>
      </c>
      <c r="L4398" s="598"/>
      <c r="M4398" s="602"/>
      <c r="N4398" s="603"/>
      <c r="O4398" s="603"/>
      <c r="P4398" s="603"/>
      <c r="Q4398" s="603"/>
      <c r="R4398" s="603"/>
      <c r="S4398" s="603"/>
      <c r="T4398" s="604"/>
      <c r="AT4398" s="600" t="s">
        <v>205</v>
      </c>
      <c r="AU4398" s="600" t="s">
        <v>89</v>
      </c>
      <c r="AV4398" s="599" t="s">
        <v>11</v>
      </c>
      <c r="AW4398" s="599" t="s">
        <v>43</v>
      </c>
      <c r="AX4398" s="599" t="s">
        <v>82</v>
      </c>
      <c r="AY4398" s="600" t="s">
        <v>197</v>
      </c>
    </row>
    <row r="4399" spans="2:51" s="606" customFormat="1">
      <c r="B4399" s="605"/>
      <c r="D4399" s="594" t="s">
        <v>205</v>
      </c>
      <c r="E4399" s="607" t="s">
        <v>5</v>
      </c>
      <c r="F4399" s="608" t="s">
        <v>964</v>
      </c>
      <c r="H4399" s="609">
        <v>57.353000000000002</v>
      </c>
      <c r="L4399" s="605"/>
      <c r="M4399" s="610"/>
      <c r="N4399" s="611"/>
      <c r="O4399" s="611"/>
      <c r="P4399" s="611"/>
      <c r="Q4399" s="611"/>
      <c r="R4399" s="611"/>
      <c r="S4399" s="611"/>
      <c r="T4399" s="612"/>
      <c r="AT4399" s="607" t="s">
        <v>205</v>
      </c>
      <c r="AU4399" s="607" t="s">
        <v>89</v>
      </c>
      <c r="AV4399" s="606" t="s">
        <v>89</v>
      </c>
      <c r="AW4399" s="606" t="s">
        <v>43</v>
      </c>
      <c r="AX4399" s="606" t="s">
        <v>82</v>
      </c>
      <c r="AY4399" s="607" t="s">
        <v>197</v>
      </c>
    </row>
    <row r="4400" spans="2:51" s="599" customFormat="1">
      <c r="B4400" s="598"/>
      <c r="D4400" s="594" t="s">
        <v>205</v>
      </c>
      <c r="E4400" s="600" t="s">
        <v>5</v>
      </c>
      <c r="F4400" s="601" t="s">
        <v>965</v>
      </c>
      <c r="H4400" s="600" t="s">
        <v>5</v>
      </c>
      <c r="L4400" s="598"/>
      <c r="M4400" s="602"/>
      <c r="N4400" s="603"/>
      <c r="O4400" s="603"/>
      <c r="P4400" s="603"/>
      <c r="Q4400" s="603"/>
      <c r="R4400" s="603"/>
      <c r="S4400" s="603"/>
      <c r="T4400" s="604"/>
      <c r="AT4400" s="600" t="s">
        <v>205</v>
      </c>
      <c r="AU4400" s="600" t="s">
        <v>89</v>
      </c>
      <c r="AV4400" s="599" t="s">
        <v>11</v>
      </c>
      <c r="AW4400" s="599" t="s">
        <v>43</v>
      </c>
      <c r="AX4400" s="599" t="s">
        <v>82</v>
      </c>
      <c r="AY4400" s="600" t="s">
        <v>197</v>
      </c>
    </row>
    <row r="4401" spans="2:51" s="606" customFormat="1">
      <c r="B4401" s="605"/>
      <c r="D4401" s="594" t="s">
        <v>205</v>
      </c>
      <c r="E4401" s="607" t="s">
        <v>5</v>
      </c>
      <c r="F4401" s="608" t="s">
        <v>966</v>
      </c>
      <c r="H4401" s="609">
        <v>39.167000000000002</v>
      </c>
      <c r="L4401" s="605"/>
      <c r="M4401" s="610"/>
      <c r="N4401" s="611"/>
      <c r="O4401" s="611"/>
      <c r="P4401" s="611"/>
      <c r="Q4401" s="611"/>
      <c r="R4401" s="611"/>
      <c r="S4401" s="611"/>
      <c r="T4401" s="612"/>
      <c r="AT4401" s="607" t="s">
        <v>205</v>
      </c>
      <c r="AU4401" s="607" t="s">
        <v>89</v>
      </c>
      <c r="AV4401" s="606" t="s">
        <v>89</v>
      </c>
      <c r="AW4401" s="606" t="s">
        <v>43</v>
      </c>
      <c r="AX4401" s="606" t="s">
        <v>82</v>
      </c>
      <c r="AY4401" s="607" t="s">
        <v>197</v>
      </c>
    </row>
    <row r="4402" spans="2:51" s="599" customFormat="1">
      <c r="B4402" s="598"/>
      <c r="D4402" s="594" t="s">
        <v>205</v>
      </c>
      <c r="E4402" s="600" t="s">
        <v>5</v>
      </c>
      <c r="F4402" s="601" t="s">
        <v>967</v>
      </c>
      <c r="H4402" s="600" t="s">
        <v>5</v>
      </c>
      <c r="L4402" s="598"/>
      <c r="M4402" s="602"/>
      <c r="N4402" s="603"/>
      <c r="O4402" s="603"/>
      <c r="P4402" s="603"/>
      <c r="Q4402" s="603"/>
      <c r="R4402" s="603"/>
      <c r="S4402" s="603"/>
      <c r="T4402" s="604"/>
      <c r="AT4402" s="600" t="s">
        <v>205</v>
      </c>
      <c r="AU4402" s="600" t="s">
        <v>89</v>
      </c>
      <c r="AV4402" s="599" t="s">
        <v>11</v>
      </c>
      <c r="AW4402" s="599" t="s">
        <v>43</v>
      </c>
      <c r="AX4402" s="599" t="s">
        <v>82</v>
      </c>
      <c r="AY4402" s="600" t="s">
        <v>197</v>
      </c>
    </row>
    <row r="4403" spans="2:51" s="606" customFormat="1">
      <c r="B4403" s="605"/>
      <c r="D4403" s="594" t="s">
        <v>205</v>
      </c>
      <c r="E4403" s="607" t="s">
        <v>5</v>
      </c>
      <c r="F4403" s="608" t="s">
        <v>968</v>
      </c>
      <c r="H4403" s="609">
        <v>53.034999999999997</v>
      </c>
      <c r="L4403" s="605"/>
      <c r="M4403" s="610"/>
      <c r="N4403" s="611"/>
      <c r="O4403" s="611"/>
      <c r="P4403" s="611"/>
      <c r="Q4403" s="611"/>
      <c r="R4403" s="611"/>
      <c r="S4403" s="611"/>
      <c r="T4403" s="612"/>
      <c r="AT4403" s="607" t="s">
        <v>205</v>
      </c>
      <c r="AU4403" s="607" t="s">
        <v>89</v>
      </c>
      <c r="AV4403" s="606" t="s">
        <v>89</v>
      </c>
      <c r="AW4403" s="606" t="s">
        <v>43</v>
      </c>
      <c r="AX4403" s="606" t="s">
        <v>82</v>
      </c>
      <c r="AY4403" s="607" t="s">
        <v>197</v>
      </c>
    </row>
    <row r="4404" spans="2:51" s="599" customFormat="1">
      <c r="B4404" s="598"/>
      <c r="D4404" s="594" t="s">
        <v>205</v>
      </c>
      <c r="E4404" s="600" t="s">
        <v>5</v>
      </c>
      <c r="F4404" s="601" t="s">
        <v>969</v>
      </c>
      <c r="H4404" s="600" t="s">
        <v>5</v>
      </c>
      <c r="L4404" s="598"/>
      <c r="M4404" s="602"/>
      <c r="N4404" s="603"/>
      <c r="O4404" s="603"/>
      <c r="P4404" s="603"/>
      <c r="Q4404" s="603"/>
      <c r="R4404" s="603"/>
      <c r="S4404" s="603"/>
      <c r="T4404" s="604"/>
      <c r="AT4404" s="600" t="s">
        <v>205</v>
      </c>
      <c r="AU4404" s="600" t="s">
        <v>89</v>
      </c>
      <c r="AV4404" s="599" t="s">
        <v>11</v>
      </c>
      <c r="AW4404" s="599" t="s">
        <v>43</v>
      </c>
      <c r="AX4404" s="599" t="s">
        <v>82</v>
      </c>
      <c r="AY4404" s="600" t="s">
        <v>197</v>
      </c>
    </row>
    <row r="4405" spans="2:51" s="606" customFormat="1">
      <c r="B4405" s="605"/>
      <c r="D4405" s="594" t="s">
        <v>205</v>
      </c>
      <c r="E4405" s="607" t="s">
        <v>5</v>
      </c>
      <c r="F4405" s="608" t="s">
        <v>970</v>
      </c>
      <c r="H4405" s="609">
        <v>73.762</v>
      </c>
      <c r="L4405" s="605"/>
      <c r="M4405" s="610"/>
      <c r="N4405" s="611"/>
      <c r="O4405" s="611"/>
      <c r="P4405" s="611"/>
      <c r="Q4405" s="611"/>
      <c r="R4405" s="611"/>
      <c r="S4405" s="611"/>
      <c r="T4405" s="612"/>
      <c r="AT4405" s="607" t="s">
        <v>205</v>
      </c>
      <c r="AU4405" s="607" t="s">
        <v>89</v>
      </c>
      <c r="AV4405" s="606" t="s">
        <v>89</v>
      </c>
      <c r="AW4405" s="606" t="s">
        <v>43</v>
      </c>
      <c r="AX4405" s="606" t="s">
        <v>82</v>
      </c>
      <c r="AY4405" s="607" t="s">
        <v>197</v>
      </c>
    </row>
    <row r="4406" spans="2:51" s="599" customFormat="1">
      <c r="B4406" s="598"/>
      <c r="D4406" s="594" t="s">
        <v>205</v>
      </c>
      <c r="E4406" s="600" t="s">
        <v>5</v>
      </c>
      <c r="F4406" s="601" t="s">
        <v>971</v>
      </c>
      <c r="H4406" s="600" t="s">
        <v>5</v>
      </c>
      <c r="L4406" s="598"/>
      <c r="M4406" s="602"/>
      <c r="N4406" s="603"/>
      <c r="O4406" s="603"/>
      <c r="P4406" s="603"/>
      <c r="Q4406" s="603"/>
      <c r="R4406" s="603"/>
      <c r="S4406" s="603"/>
      <c r="T4406" s="604"/>
      <c r="AT4406" s="600" t="s">
        <v>205</v>
      </c>
      <c r="AU4406" s="600" t="s">
        <v>89</v>
      </c>
      <c r="AV4406" s="599" t="s">
        <v>11</v>
      </c>
      <c r="AW4406" s="599" t="s">
        <v>43</v>
      </c>
      <c r="AX4406" s="599" t="s">
        <v>82</v>
      </c>
      <c r="AY4406" s="600" t="s">
        <v>197</v>
      </c>
    </row>
    <row r="4407" spans="2:51" s="606" customFormat="1">
      <c r="B4407" s="605"/>
      <c r="D4407" s="594" t="s">
        <v>205</v>
      </c>
      <c r="E4407" s="607" t="s">
        <v>5</v>
      </c>
      <c r="F4407" s="608" t="s">
        <v>972</v>
      </c>
      <c r="H4407" s="609">
        <v>50.494999999999997</v>
      </c>
      <c r="L4407" s="605"/>
      <c r="M4407" s="610"/>
      <c r="N4407" s="611"/>
      <c r="O4407" s="611"/>
      <c r="P4407" s="611"/>
      <c r="Q4407" s="611"/>
      <c r="R4407" s="611"/>
      <c r="S4407" s="611"/>
      <c r="T4407" s="612"/>
      <c r="AT4407" s="607" t="s">
        <v>205</v>
      </c>
      <c r="AU4407" s="607" t="s">
        <v>89</v>
      </c>
      <c r="AV4407" s="606" t="s">
        <v>89</v>
      </c>
      <c r="AW4407" s="606" t="s">
        <v>43</v>
      </c>
      <c r="AX4407" s="606" t="s">
        <v>82</v>
      </c>
      <c r="AY4407" s="607" t="s">
        <v>197</v>
      </c>
    </row>
    <row r="4408" spans="2:51" s="599" customFormat="1">
      <c r="B4408" s="598"/>
      <c r="D4408" s="594" t="s">
        <v>205</v>
      </c>
      <c r="E4408" s="600" t="s">
        <v>5</v>
      </c>
      <c r="F4408" s="601" t="s">
        <v>388</v>
      </c>
      <c r="H4408" s="600" t="s">
        <v>5</v>
      </c>
      <c r="L4408" s="598"/>
      <c r="M4408" s="602"/>
      <c r="N4408" s="603"/>
      <c r="O4408" s="603"/>
      <c r="P4408" s="603"/>
      <c r="Q4408" s="603"/>
      <c r="R4408" s="603"/>
      <c r="S4408" s="603"/>
      <c r="T4408" s="604"/>
      <c r="AT4408" s="600" t="s">
        <v>205</v>
      </c>
      <c r="AU4408" s="600" t="s">
        <v>89</v>
      </c>
      <c r="AV4408" s="599" t="s">
        <v>11</v>
      </c>
      <c r="AW4408" s="599" t="s">
        <v>43</v>
      </c>
      <c r="AX4408" s="599" t="s">
        <v>82</v>
      </c>
      <c r="AY4408" s="600" t="s">
        <v>197</v>
      </c>
    </row>
    <row r="4409" spans="2:51" s="606" customFormat="1">
      <c r="B4409" s="605"/>
      <c r="D4409" s="594" t="s">
        <v>205</v>
      </c>
      <c r="E4409" s="607" t="s">
        <v>5</v>
      </c>
      <c r="F4409" s="608" t="s">
        <v>973</v>
      </c>
      <c r="H4409" s="609">
        <v>-10.8</v>
      </c>
      <c r="L4409" s="605"/>
      <c r="M4409" s="610"/>
      <c r="N4409" s="611"/>
      <c r="O4409" s="611"/>
      <c r="P4409" s="611"/>
      <c r="Q4409" s="611"/>
      <c r="R4409" s="611"/>
      <c r="S4409" s="611"/>
      <c r="T4409" s="612"/>
      <c r="AT4409" s="607" t="s">
        <v>205</v>
      </c>
      <c r="AU4409" s="607" t="s">
        <v>89</v>
      </c>
      <c r="AV4409" s="606" t="s">
        <v>89</v>
      </c>
      <c r="AW4409" s="606" t="s">
        <v>43</v>
      </c>
      <c r="AX4409" s="606" t="s">
        <v>82</v>
      </c>
      <c r="AY4409" s="607" t="s">
        <v>197</v>
      </c>
    </row>
    <row r="4410" spans="2:51" s="606" customFormat="1">
      <c r="B4410" s="605"/>
      <c r="D4410" s="594" t="s">
        <v>205</v>
      </c>
      <c r="E4410" s="607" t="s">
        <v>5</v>
      </c>
      <c r="F4410" s="608" t="s">
        <v>974</v>
      </c>
      <c r="H4410" s="609">
        <v>-23.94</v>
      </c>
      <c r="L4410" s="605"/>
      <c r="M4410" s="610"/>
      <c r="N4410" s="611"/>
      <c r="O4410" s="611"/>
      <c r="P4410" s="611"/>
      <c r="Q4410" s="611"/>
      <c r="R4410" s="611"/>
      <c r="S4410" s="611"/>
      <c r="T4410" s="612"/>
      <c r="AT4410" s="607" t="s">
        <v>205</v>
      </c>
      <c r="AU4410" s="607" t="s">
        <v>89</v>
      </c>
      <c r="AV4410" s="606" t="s">
        <v>89</v>
      </c>
      <c r="AW4410" s="606" t="s">
        <v>43</v>
      </c>
      <c r="AX4410" s="606" t="s">
        <v>82</v>
      </c>
      <c r="AY4410" s="607" t="s">
        <v>197</v>
      </c>
    </row>
    <row r="4411" spans="2:51" s="606" customFormat="1">
      <c r="B4411" s="605"/>
      <c r="D4411" s="594" t="s">
        <v>205</v>
      </c>
      <c r="E4411" s="607" t="s">
        <v>5</v>
      </c>
      <c r="F4411" s="608" t="s">
        <v>975</v>
      </c>
      <c r="H4411" s="609">
        <v>-11.718</v>
      </c>
      <c r="L4411" s="605"/>
      <c r="M4411" s="610"/>
      <c r="N4411" s="611"/>
      <c r="O4411" s="611"/>
      <c r="P4411" s="611"/>
      <c r="Q4411" s="611"/>
      <c r="R4411" s="611"/>
      <c r="S4411" s="611"/>
      <c r="T4411" s="612"/>
      <c r="AT4411" s="607" t="s">
        <v>205</v>
      </c>
      <c r="AU4411" s="607" t="s">
        <v>89</v>
      </c>
      <c r="AV4411" s="606" t="s">
        <v>89</v>
      </c>
      <c r="AW4411" s="606" t="s">
        <v>43</v>
      </c>
      <c r="AX4411" s="606" t="s">
        <v>82</v>
      </c>
      <c r="AY4411" s="607" t="s">
        <v>197</v>
      </c>
    </row>
    <row r="4412" spans="2:51" s="606" customFormat="1">
      <c r="B4412" s="605"/>
      <c r="D4412" s="594" t="s">
        <v>205</v>
      </c>
      <c r="E4412" s="607" t="s">
        <v>5</v>
      </c>
      <c r="F4412" s="608" t="s">
        <v>976</v>
      </c>
      <c r="H4412" s="609">
        <v>-17.64</v>
      </c>
      <c r="L4412" s="605"/>
      <c r="M4412" s="610"/>
      <c r="N4412" s="611"/>
      <c r="O4412" s="611"/>
      <c r="P4412" s="611"/>
      <c r="Q4412" s="611"/>
      <c r="R4412" s="611"/>
      <c r="S4412" s="611"/>
      <c r="T4412" s="612"/>
      <c r="AT4412" s="607" t="s">
        <v>205</v>
      </c>
      <c r="AU4412" s="607" t="s">
        <v>89</v>
      </c>
      <c r="AV4412" s="606" t="s">
        <v>89</v>
      </c>
      <c r="AW4412" s="606" t="s">
        <v>43</v>
      </c>
      <c r="AX4412" s="606" t="s">
        <v>82</v>
      </c>
      <c r="AY4412" s="607" t="s">
        <v>197</v>
      </c>
    </row>
    <row r="4413" spans="2:51" s="606" customFormat="1">
      <c r="B4413" s="605"/>
      <c r="D4413" s="594" t="s">
        <v>205</v>
      </c>
      <c r="E4413" s="607" t="s">
        <v>5</v>
      </c>
      <c r="F4413" s="608" t="s">
        <v>977</v>
      </c>
      <c r="H4413" s="609">
        <v>-6.93</v>
      </c>
      <c r="L4413" s="605"/>
      <c r="M4413" s="610"/>
      <c r="N4413" s="611"/>
      <c r="O4413" s="611"/>
      <c r="P4413" s="611"/>
      <c r="Q4413" s="611"/>
      <c r="R4413" s="611"/>
      <c r="S4413" s="611"/>
      <c r="T4413" s="612"/>
      <c r="AT4413" s="607" t="s">
        <v>205</v>
      </c>
      <c r="AU4413" s="607" t="s">
        <v>89</v>
      </c>
      <c r="AV4413" s="606" t="s">
        <v>89</v>
      </c>
      <c r="AW4413" s="606" t="s">
        <v>43</v>
      </c>
      <c r="AX4413" s="606" t="s">
        <v>82</v>
      </c>
      <c r="AY4413" s="607" t="s">
        <v>197</v>
      </c>
    </row>
    <row r="4414" spans="2:51" s="606" customFormat="1">
      <c r="B4414" s="605"/>
      <c r="D4414" s="594" t="s">
        <v>205</v>
      </c>
      <c r="E4414" s="607" t="s">
        <v>5</v>
      </c>
      <c r="F4414" s="608" t="s">
        <v>978</v>
      </c>
      <c r="H4414" s="609">
        <v>-6.51</v>
      </c>
      <c r="L4414" s="605"/>
      <c r="M4414" s="610"/>
      <c r="N4414" s="611"/>
      <c r="O4414" s="611"/>
      <c r="P4414" s="611"/>
      <c r="Q4414" s="611"/>
      <c r="R4414" s="611"/>
      <c r="S4414" s="611"/>
      <c r="T4414" s="612"/>
      <c r="AT4414" s="607" t="s">
        <v>205</v>
      </c>
      <c r="AU4414" s="607" t="s">
        <v>89</v>
      </c>
      <c r="AV4414" s="606" t="s">
        <v>89</v>
      </c>
      <c r="AW4414" s="606" t="s">
        <v>43</v>
      </c>
      <c r="AX4414" s="606" t="s">
        <v>82</v>
      </c>
      <c r="AY4414" s="607" t="s">
        <v>197</v>
      </c>
    </row>
    <row r="4415" spans="2:51" s="606" customFormat="1">
      <c r="B4415" s="605"/>
      <c r="D4415" s="594" t="s">
        <v>205</v>
      </c>
      <c r="E4415" s="607" t="s">
        <v>5</v>
      </c>
      <c r="F4415" s="608" t="s">
        <v>979</v>
      </c>
      <c r="H4415" s="609">
        <v>-8.4</v>
      </c>
      <c r="L4415" s="605"/>
      <c r="M4415" s="610"/>
      <c r="N4415" s="611"/>
      <c r="O4415" s="611"/>
      <c r="P4415" s="611"/>
      <c r="Q4415" s="611"/>
      <c r="R4415" s="611"/>
      <c r="S4415" s="611"/>
      <c r="T4415" s="612"/>
      <c r="AT4415" s="607" t="s">
        <v>205</v>
      </c>
      <c r="AU4415" s="607" t="s">
        <v>89</v>
      </c>
      <c r="AV4415" s="606" t="s">
        <v>89</v>
      </c>
      <c r="AW4415" s="606" t="s">
        <v>43</v>
      </c>
      <c r="AX4415" s="606" t="s">
        <v>82</v>
      </c>
      <c r="AY4415" s="607" t="s">
        <v>197</v>
      </c>
    </row>
    <row r="4416" spans="2:51" s="606" customFormat="1">
      <c r="B4416" s="605"/>
      <c r="D4416" s="594" t="s">
        <v>205</v>
      </c>
      <c r="E4416" s="607" t="s">
        <v>5</v>
      </c>
      <c r="F4416" s="608" t="s">
        <v>390</v>
      </c>
      <c r="H4416" s="609">
        <v>-3.1520000000000001</v>
      </c>
      <c r="L4416" s="605"/>
      <c r="M4416" s="610"/>
      <c r="N4416" s="611"/>
      <c r="O4416" s="611"/>
      <c r="P4416" s="611"/>
      <c r="Q4416" s="611"/>
      <c r="R4416" s="611"/>
      <c r="S4416" s="611"/>
      <c r="T4416" s="612"/>
      <c r="AT4416" s="607" t="s">
        <v>205</v>
      </c>
      <c r="AU4416" s="607" t="s">
        <v>89</v>
      </c>
      <c r="AV4416" s="606" t="s">
        <v>89</v>
      </c>
      <c r="AW4416" s="606" t="s">
        <v>43</v>
      </c>
      <c r="AX4416" s="606" t="s">
        <v>82</v>
      </c>
      <c r="AY4416" s="607" t="s">
        <v>197</v>
      </c>
    </row>
    <row r="4417" spans="2:51" s="606" customFormat="1">
      <c r="B4417" s="605"/>
      <c r="D4417" s="594" t="s">
        <v>205</v>
      </c>
      <c r="E4417" s="607" t="s">
        <v>5</v>
      </c>
      <c r="F4417" s="608" t="s">
        <v>980</v>
      </c>
      <c r="H4417" s="609">
        <v>-3.5459999999999998</v>
      </c>
      <c r="L4417" s="605"/>
      <c r="M4417" s="610"/>
      <c r="N4417" s="611"/>
      <c r="O4417" s="611"/>
      <c r="P4417" s="611"/>
      <c r="Q4417" s="611"/>
      <c r="R4417" s="611"/>
      <c r="S4417" s="611"/>
      <c r="T4417" s="612"/>
      <c r="AT4417" s="607" t="s">
        <v>205</v>
      </c>
      <c r="AU4417" s="607" t="s">
        <v>89</v>
      </c>
      <c r="AV4417" s="606" t="s">
        <v>89</v>
      </c>
      <c r="AW4417" s="606" t="s">
        <v>43</v>
      </c>
      <c r="AX4417" s="606" t="s">
        <v>82</v>
      </c>
      <c r="AY4417" s="607" t="s">
        <v>197</v>
      </c>
    </row>
    <row r="4418" spans="2:51" s="606" customFormat="1">
      <c r="B4418" s="605"/>
      <c r="D4418" s="594" t="s">
        <v>205</v>
      </c>
      <c r="E4418" s="607" t="s">
        <v>5</v>
      </c>
      <c r="F4418" s="608" t="s">
        <v>981</v>
      </c>
      <c r="H4418" s="609">
        <v>-7.35</v>
      </c>
      <c r="L4418" s="605"/>
      <c r="M4418" s="610"/>
      <c r="N4418" s="611"/>
      <c r="O4418" s="611"/>
      <c r="P4418" s="611"/>
      <c r="Q4418" s="611"/>
      <c r="R4418" s="611"/>
      <c r="S4418" s="611"/>
      <c r="T4418" s="612"/>
      <c r="AT4418" s="607" t="s">
        <v>205</v>
      </c>
      <c r="AU4418" s="607" t="s">
        <v>89</v>
      </c>
      <c r="AV4418" s="606" t="s">
        <v>89</v>
      </c>
      <c r="AW4418" s="606" t="s">
        <v>43</v>
      </c>
      <c r="AX4418" s="606" t="s">
        <v>82</v>
      </c>
      <c r="AY4418" s="607" t="s">
        <v>197</v>
      </c>
    </row>
    <row r="4419" spans="2:51" s="599" customFormat="1">
      <c r="B4419" s="598"/>
      <c r="D4419" s="594" t="s">
        <v>205</v>
      </c>
      <c r="E4419" s="600" t="s">
        <v>5</v>
      </c>
      <c r="F4419" s="601" t="s">
        <v>982</v>
      </c>
      <c r="H4419" s="600" t="s">
        <v>5</v>
      </c>
      <c r="L4419" s="598"/>
      <c r="M4419" s="602"/>
      <c r="N4419" s="603"/>
      <c r="O4419" s="603"/>
      <c r="P4419" s="603"/>
      <c r="Q4419" s="603"/>
      <c r="R4419" s="603"/>
      <c r="S4419" s="603"/>
      <c r="T4419" s="604"/>
      <c r="AT4419" s="600" t="s">
        <v>205</v>
      </c>
      <c r="AU4419" s="600" t="s">
        <v>89</v>
      </c>
      <c r="AV4419" s="599" t="s">
        <v>11</v>
      </c>
      <c r="AW4419" s="599" t="s">
        <v>43</v>
      </c>
      <c r="AX4419" s="599" t="s">
        <v>82</v>
      </c>
      <c r="AY4419" s="600" t="s">
        <v>197</v>
      </c>
    </row>
    <row r="4420" spans="2:51" s="606" customFormat="1">
      <c r="B4420" s="605"/>
      <c r="D4420" s="594" t="s">
        <v>205</v>
      </c>
      <c r="E4420" s="607" t="s">
        <v>5</v>
      </c>
      <c r="F4420" s="608" t="s">
        <v>983</v>
      </c>
      <c r="H4420" s="609">
        <v>9.24</v>
      </c>
      <c r="L4420" s="605"/>
      <c r="M4420" s="610"/>
      <c r="N4420" s="611"/>
      <c r="O4420" s="611"/>
      <c r="P4420" s="611"/>
      <c r="Q4420" s="611"/>
      <c r="R4420" s="611"/>
      <c r="S4420" s="611"/>
      <c r="T4420" s="612"/>
      <c r="AT4420" s="607" t="s">
        <v>205</v>
      </c>
      <c r="AU4420" s="607" t="s">
        <v>89</v>
      </c>
      <c r="AV4420" s="606" t="s">
        <v>89</v>
      </c>
      <c r="AW4420" s="606" t="s">
        <v>43</v>
      </c>
      <c r="AX4420" s="606" t="s">
        <v>82</v>
      </c>
      <c r="AY4420" s="607" t="s">
        <v>197</v>
      </c>
    </row>
    <row r="4421" spans="2:51" s="606" customFormat="1">
      <c r="B4421" s="605"/>
      <c r="D4421" s="594" t="s">
        <v>205</v>
      </c>
      <c r="E4421" s="607" t="s">
        <v>5</v>
      </c>
      <c r="F4421" s="608" t="s">
        <v>984</v>
      </c>
      <c r="H4421" s="609">
        <v>2.1</v>
      </c>
      <c r="L4421" s="605"/>
      <c r="M4421" s="610"/>
      <c r="N4421" s="611"/>
      <c r="O4421" s="611"/>
      <c r="P4421" s="611"/>
      <c r="Q4421" s="611"/>
      <c r="R4421" s="611"/>
      <c r="S4421" s="611"/>
      <c r="T4421" s="612"/>
      <c r="AT4421" s="607" t="s">
        <v>205</v>
      </c>
      <c r="AU4421" s="607" t="s">
        <v>89</v>
      </c>
      <c r="AV4421" s="606" t="s">
        <v>89</v>
      </c>
      <c r="AW4421" s="606" t="s">
        <v>43</v>
      </c>
      <c r="AX4421" s="606" t="s">
        <v>82</v>
      </c>
      <c r="AY4421" s="607" t="s">
        <v>197</v>
      </c>
    </row>
    <row r="4422" spans="2:51" s="606" customFormat="1">
      <c r="B4422" s="605"/>
      <c r="D4422" s="594" t="s">
        <v>205</v>
      </c>
      <c r="E4422" s="607" t="s">
        <v>5</v>
      </c>
      <c r="F4422" s="608" t="s">
        <v>985</v>
      </c>
      <c r="H4422" s="609">
        <v>3.024</v>
      </c>
      <c r="L4422" s="605"/>
      <c r="M4422" s="610"/>
      <c r="N4422" s="611"/>
      <c r="O4422" s="611"/>
      <c r="P4422" s="611"/>
      <c r="Q4422" s="611"/>
      <c r="R4422" s="611"/>
      <c r="S4422" s="611"/>
      <c r="T4422" s="612"/>
      <c r="AT4422" s="607" t="s">
        <v>205</v>
      </c>
      <c r="AU4422" s="607" t="s">
        <v>89</v>
      </c>
      <c r="AV4422" s="606" t="s">
        <v>89</v>
      </c>
      <c r="AW4422" s="606" t="s">
        <v>43</v>
      </c>
      <c r="AX4422" s="606" t="s">
        <v>82</v>
      </c>
      <c r="AY4422" s="607" t="s">
        <v>197</v>
      </c>
    </row>
    <row r="4423" spans="2:51" s="606" customFormat="1">
      <c r="B4423" s="605"/>
      <c r="D4423" s="594" t="s">
        <v>205</v>
      </c>
      <c r="E4423" s="607" t="s">
        <v>5</v>
      </c>
      <c r="F4423" s="608" t="s">
        <v>986</v>
      </c>
      <c r="H4423" s="609">
        <v>2.52</v>
      </c>
      <c r="L4423" s="605"/>
      <c r="M4423" s="610"/>
      <c r="N4423" s="611"/>
      <c r="O4423" s="611"/>
      <c r="P4423" s="611"/>
      <c r="Q4423" s="611"/>
      <c r="R4423" s="611"/>
      <c r="S4423" s="611"/>
      <c r="T4423" s="612"/>
      <c r="AT4423" s="607" t="s">
        <v>205</v>
      </c>
      <c r="AU4423" s="607" t="s">
        <v>89</v>
      </c>
      <c r="AV4423" s="606" t="s">
        <v>89</v>
      </c>
      <c r="AW4423" s="606" t="s">
        <v>43</v>
      </c>
      <c r="AX4423" s="606" t="s">
        <v>82</v>
      </c>
      <c r="AY4423" s="607" t="s">
        <v>197</v>
      </c>
    </row>
    <row r="4424" spans="2:51" s="606" customFormat="1">
      <c r="B4424" s="605"/>
      <c r="D4424" s="594" t="s">
        <v>205</v>
      </c>
      <c r="E4424" s="607" t="s">
        <v>5</v>
      </c>
      <c r="F4424" s="608" t="s">
        <v>987</v>
      </c>
      <c r="H4424" s="609">
        <v>16.686</v>
      </c>
      <c r="L4424" s="605"/>
      <c r="M4424" s="610"/>
      <c r="N4424" s="611"/>
      <c r="O4424" s="611"/>
      <c r="P4424" s="611"/>
      <c r="Q4424" s="611"/>
      <c r="R4424" s="611"/>
      <c r="S4424" s="611"/>
      <c r="T4424" s="612"/>
      <c r="AT4424" s="607" t="s">
        <v>205</v>
      </c>
      <c r="AU4424" s="607" t="s">
        <v>89</v>
      </c>
      <c r="AV4424" s="606" t="s">
        <v>89</v>
      </c>
      <c r="AW4424" s="606" t="s">
        <v>43</v>
      </c>
      <c r="AX4424" s="606" t="s">
        <v>82</v>
      </c>
      <c r="AY4424" s="607" t="s">
        <v>197</v>
      </c>
    </row>
    <row r="4425" spans="2:51" s="606" customFormat="1">
      <c r="B4425" s="605"/>
      <c r="D4425" s="594" t="s">
        <v>205</v>
      </c>
      <c r="E4425" s="607" t="s">
        <v>5</v>
      </c>
      <c r="F4425" s="608" t="s">
        <v>988</v>
      </c>
      <c r="H4425" s="609">
        <v>8.3109999999999999</v>
      </c>
      <c r="L4425" s="605"/>
      <c r="M4425" s="610"/>
      <c r="N4425" s="611"/>
      <c r="O4425" s="611"/>
      <c r="P4425" s="611"/>
      <c r="Q4425" s="611"/>
      <c r="R4425" s="611"/>
      <c r="S4425" s="611"/>
      <c r="T4425" s="612"/>
      <c r="AT4425" s="607" t="s">
        <v>205</v>
      </c>
      <c r="AU4425" s="607" t="s">
        <v>89</v>
      </c>
      <c r="AV4425" s="606" t="s">
        <v>89</v>
      </c>
      <c r="AW4425" s="606" t="s">
        <v>43</v>
      </c>
      <c r="AX4425" s="606" t="s">
        <v>82</v>
      </c>
      <c r="AY4425" s="607" t="s">
        <v>197</v>
      </c>
    </row>
    <row r="4426" spans="2:51" s="606" customFormat="1">
      <c r="B4426" s="605"/>
      <c r="D4426" s="594" t="s">
        <v>205</v>
      </c>
      <c r="E4426" s="607" t="s">
        <v>5</v>
      </c>
      <c r="F4426" s="608" t="s">
        <v>989</v>
      </c>
      <c r="H4426" s="609">
        <v>11.34</v>
      </c>
      <c r="L4426" s="605"/>
      <c r="M4426" s="610"/>
      <c r="N4426" s="611"/>
      <c r="O4426" s="611"/>
      <c r="P4426" s="611"/>
      <c r="Q4426" s="611"/>
      <c r="R4426" s="611"/>
      <c r="S4426" s="611"/>
      <c r="T4426" s="612"/>
      <c r="AT4426" s="607" t="s">
        <v>205</v>
      </c>
      <c r="AU4426" s="607" t="s">
        <v>89</v>
      </c>
      <c r="AV4426" s="606" t="s">
        <v>89</v>
      </c>
      <c r="AW4426" s="606" t="s">
        <v>43</v>
      </c>
      <c r="AX4426" s="606" t="s">
        <v>82</v>
      </c>
      <c r="AY4426" s="607" t="s">
        <v>197</v>
      </c>
    </row>
    <row r="4427" spans="2:51" s="606" customFormat="1">
      <c r="B4427" s="605"/>
      <c r="D4427" s="594" t="s">
        <v>205</v>
      </c>
      <c r="E4427" s="607" t="s">
        <v>5</v>
      </c>
      <c r="F4427" s="608" t="s">
        <v>990</v>
      </c>
      <c r="H4427" s="609">
        <v>3.1589999999999998</v>
      </c>
      <c r="L4427" s="605"/>
      <c r="M4427" s="610"/>
      <c r="N4427" s="611"/>
      <c r="O4427" s="611"/>
      <c r="P4427" s="611"/>
      <c r="Q4427" s="611"/>
      <c r="R4427" s="611"/>
      <c r="S4427" s="611"/>
      <c r="T4427" s="612"/>
      <c r="AT4427" s="607" t="s">
        <v>205</v>
      </c>
      <c r="AU4427" s="607" t="s">
        <v>89</v>
      </c>
      <c r="AV4427" s="606" t="s">
        <v>89</v>
      </c>
      <c r="AW4427" s="606" t="s">
        <v>43</v>
      </c>
      <c r="AX4427" s="606" t="s">
        <v>82</v>
      </c>
      <c r="AY4427" s="607" t="s">
        <v>197</v>
      </c>
    </row>
    <row r="4428" spans="2:51" s="606" customFormat="1">
      <c r="B4428" s="605"/>
      <c r="D4428" s="594" t="s">
        <v>205</v>
      </c>
      <c r="E4428" s="607" t="s">
        <v>5</v>
      </c>
      <c r="F4428" s="608" t="s">
        <v>991</v>
      </c>
      <c r="H4428" s="609">
        <v>5.6159999999999997</v>
      </c>
      <c r="L4428" s="605"/>
      <c r="M4428" s="610"/>
      <c r="N4428" s="611"/>
      <c r="O4428" s="611"/>
      <c r="P4428" s="611"/>
      <c r="Q4428" s="611"/>
      <c r="R4428" s="611"/>
      <c r="S4428" s="611"/>
      <c r="T4428" s="612"/>
      <c r="AT4428" s="607" t="s">
        <v>205</v>
      </c>
      <c r="AU4428" s="607" t="s">
        <v>89</v>
      </c>
      <c r="AV4428" s="606" t="s">
        <v>89</v>
      </c>
      <c r="AW4428" s="606" t="s">
        <v>43</v>
      </c>
      <c r="AX4428" s="606" t="s">
        <v>82</v>
      </c>
      <c r="AY4428" s="607" t="s">
        <v>197</v>
      </c>
    </row>
    <row r="4429" spans="2:51" s="606" customFormat="1">
      <c r="B4429" s="605"/>
      <c r="D4429" s="594" t="s">
        <v>205</v>
      </c>
      <c r="E4429" s="607" t="s">
        <v>5</v>
      </c>
      <c r="F4429" s="608" t="s">
        <v>992</v>
      </c>
      <c r="H4429" s="609">
        <v>3.105</v>
      </c>
      <c r="L4429" s="605"/>
      <c r="M4429" s="610"/>
      <c r="N4429" s="611"/>
      <c r="O4429" s="611"/>
      <c r="P4429" s="611"/>
      <c r="Q4429" s="611"/>
      <c r="R4429" s="611"/>
      <c r="S4429" s="611"/>
      <c r="T4429" s="612"/>
      <c r="AT4429" s="607" t="s">
        <v>205</v>
      </c>
      <c r="AU4429" s="607" t="s">
        <v>89</v>
      </c>
      <c r="AV4429" s="606" t="s">
        <v>89</v>
      </c>
      <c r="AW4429" s="606" t="s">
        <v>43</v>
      </c>
      <c r="AX4429" s="606" t="s">
        <v>82</v>
      </c>
      <c r="AY4429" s="607" t="s">
        <v>197</v>
      </c>
    </row>
    <row r="4430" spans="2:51" s="606" customFormat="1">
      <c r="B4430" s="605"/>
      <c r="D4430" s="594" t="s">
        <v>205</v>
      </c>
      <c r="E4430" s="607" t="s">
        <v>5</v>
      </c>
      <c r="F4430" s="608" t="s">
        <v>993</v>
      </c>
      <c r="H4430" s="609">
        <v>1.9039999999999999</v>
      </c>
      <c r="L4430" s="605"/>
      <c r="M4430" s="610"/>
      <c r="N4430" s="611"/>
      <c r="O4430" s="611"/>
      <c r="P4430" s="611"/>
      <c r="Q4430" s="611"/>
      <c r="R4430" s="611"/>
      <c r="S4430" s="611"/>
      <c r="T4430" s="612"/>
      <c r="AT4430" s="607" t="s">
        <v>205</v>
      </c>
      <c r="AU4430" s="607" t="s">
        <v>89</v>
      </c>
      <c r="AV4430" s="606" t="s">
        <v>89</v>
      </c>
      <c r="AW4430" s="606" t="s">
        <v>43</v>
      </c>
      <c r="AX4430" s="606" t="s">
        <v>82</v>
      </c>
      <c r="AY4430" s="607" t="s">
        <v>197</v>
      </c>
    </row>
    <row r="4431" spans="2:51" s="599" customFormat="1">
      <c r="B4431" s="598"/>
      <c r="D4431" s="594" t="s">
        <v>205</v>
      </c>
      <c r="E4431" s="600" t="s">
        <v>5</v>
      </c>
      <c r="F4431" s="601" t="s">
        <v>223</v>
      </c>
      <c r="H4431" s="600" t="s">
        <v>5</v>
      </c>
      <c r="L4431" s="598"/>
      <c r="M4431" s="602"/>
      <c r="N4431" s="603"/>
      <c r="O4431" s="603"/>
      <c r="P4431" s="603"/>
      <c r="Q4431" s="603"/>
      <c r="R4431" s="603"/>
      <c r="S4431" s="603"/>
      <c r="T4431" s="604"/>
      <c r="AT4431" s="600" t="s">
        <v>205</v>
      </c>
      <c r="AU4431" s="600" t="s">
        <v>89</v>
      </c>
      <c r="AV4431" s="599" t="s">
        <v>11</v>
      </c>
      <c r="AW4431" s="599" t="s">
        <v>43</v>
      </c>
      <c r="AX4431" s="599" t="s">
        <v>82</v>
      </c>
      <c r="AY4431" s="600" t="s">
        <v>197</v>
      </c>
    </row>
    <row r="4432" spans="2:51" s="599" customFormat="1">
      <c r="B4432" s="598"/>
      <c r="D4432" s="594" t="s">
        <v>205</v>
      </c>
      <c r="E4432" s="600" t="s">
        <v>5</v>
      </c>
      <c r="F4432" s="601" t="s">
        <v>994</v>
      </c>
      <c r="H4432" s="600" t="s">
        <v>5</v>
      </c>
      <c r="L4432" s="598"/>
      <c r="M4432" s="602"/>
      <c r="N4432" s="603"/>
      <c r="O4432" s="603"/>
      <c r="P4432" s="603"/>
      <c r="Q4432" s="603"/>
      <c r="R4432" s="603"/>
      <c r="S4432" s="603"/>
      <c r="T4432" s="604"/>
      <c r="AT4432" s="600" t="s">
        <v>205</v>
      </c>
      <c r="AU4432" s="600" t="s">
        <v>89</v>
      </c>
      <c r="AV4432" s="599" t="s">
        <v>11</v>
      </c>
      <c r="AW4432" s="599" t="s">
        <v>43</v>
      </c>
      <c r="AX4432" s="599" t="s">
        <v>82</v>
      </c>
      <c r="AY4432" s="600" t="s">
        <v>197</v>
      </c>
    </row>
    <row r="4433" spans="2:51" s="606" customFormat="1">
      <c r="B4433" s="605"/>
      <c r="D4433" s="594" t="s">
        <v>205</v>
      </c>
      <c r="E4433" s="607" t="s">
        <v>5</v>
      </c>
      <c r="F4433" s="608" t="s">
        <v>995</v>
      </c>
      <c r="H4433" s="609">
        <v>199.00200000000001</v>
      </c>
      <c r="L4433" s="605"/>
      <c r="M4433" s="610"/>
      <c r="N4433" s="611"/>
      <c r="O4433" s="611"/>
      <c r="P4433" s="611"/>
      <c r="Q4433" s="611"/>
      <c r="R4433" s="611"/>
      <c r="S4433" s="611"/>
      <c r="T4433" s="612"/>
      <c r="AT4433" s="607" t="s">
        <v>205</v>
      </c>
      <c r="AU4433" s="607" t="s">
        <v>89</v>
      </c>
      <c r="AV4433" s="606" t="s">
        <v>89</v>
      </c>
      <c r="AW4433" s="606" t="s">
        <v>43</v>
      </c>
      <c r="AX4433" s="606" t="s">
        <v>82</v>
      </c>
      <c r="AY4433" s="607" t="s">
        <v>197</v>
      </c>
    </row>
    <row r="4434" spans="2:51" s="599" customFormat="1">
      <c r="B4434" s="598"/>
      <c r="D4434" s="594" t="s">
        <v>205</v>
      </c>
      <c r="E4434" s="600" t="s">
        <v>5</v>
      </c>
      <c r="F4434" s="601" t="s">
        <v>996</v>
      </c>
      <c r="H4434" s="600" t="s">
        <v>5</v>
      </c>
      <c r="L4434" s="598"/>
      <c r="M4434" s="602"/>
      <c r="N4434" s="603"/>
      <c r="O4434" s="603"/>
      <c r="P4434" s="603"/>
      <c r="Q4434" s="603"/>
      <c r="R4434" s="603"/>
      <c r="S4434" s="603"/>
      <c r="T4434" s="604"/>
      <c r="AT4434" s="600" t="s">
        <v>205</v>
      </c>
      <c r="AU4434" s="600" t="s">
        <v>89</v>
      </c>
      <c r="AV4434" s="599" t="s">
        <v>11</v>
      </c>
      <c r="AW4434" s="599" t="s">
        <v>43</v>
      </c>
      <c r="AX4434" s="599" t="s">
        <v>82</v>
      </c>
      <c r="AY4434" s="600" t="s">
        <v>197</v>
      </c>
    </row>
    <row r="4435" spans="2:51" s="606" customFormat="1">
      <c r="B4435" s="605"/>
      <c r="D4435" s="594" t="s">
        <v>205</v>
      </c>
      <c r="E4435" s="607" t="s">
        <v>5</v>
      </c>
      <c r="F4435" s="608" t="s">
        <v>997</v>
      </c>
      <c r="H4435" s="609">
        <v>240.13200000000001</v>
      </c>
      <c r="L4435" s="605"/>
      <c r="M4435" s="610"/>
      <c r="N4435" s="611"/>
      <c r="O4435" s="611"/>
      <c r="P4435" s="611"/>
      <c r="Q4435" s="611"/>
      <c r="R4435" s="611"/>
      <c r="S4435" s="611"/>
      <c r="T4435" s="612"/>
      <c r="AT4435" s="607" t="s">
        <v>205</v>
      </c>
      <c r="AU4435" s="607" t="s">
        <v>89</v>
      </c>
      <c r="AV4435" s="606" t="s">
        <v>89</v>
      </c>
      <c r="AW4435" s="606" t="s">
        <v>43</v>
      </c>
      <c r="AX4435" s="606" t="s">
        <v>82</v>
      </c>
      <c r="AY4435" s="607" t="s">
        <v>197</v>
      </c>
    </row>
    <row r="4436" spans="2:51" s="599" customFormat="1">
      <c r="B4436" s="598"/>
      <c r="D4436" s="594" t="s">
        <v>205</v>
      </c>
      <c r="E4436" s="600" t="s">
        <v>5</v>
      </c>
      <c r="F4436" s="601" t="s">
        <v>998</v>
      </c>
      <c r="H4436" s="600" t="s">
        <v>5</v>
      </c>
      <c r="L4436" s="598"/>
      <c r="M4436" s="602"/>
      <c r="N4436" s="603"/>
      <c r="O4436" s="603"/>
      <c r="P4436" s="603"/>
      <c r="Q4436" s="603"/>
      <c r="R4436" s="603"/>
      <c r="S4436" s="603"/>
      <c r="T4436" s="604"/>
      <c r="AT4436" s="600" t="s">
        <v>205</v>
      </c>
      <c r="AU4436" s="600" t="s">
        <v>89</v>
      </c>
      <c r="AV4436" s="599" t="s">
        <v>11</v>
      </c>
      <c r="AW4436" s="599" t="s">
        <v>43</v>
      </c>
      <c r="AX4436" s="599" t="s">
        <v>82</v>
      </c>
      <c r="AY4436" s="600" t="s">
        <v>197</v>
      </c>
    </row>
    <row r="4437" spans="2:51" s="606" customFormat="1">
      <c r="B4437" s="605"/>
      <c r="D4437" s="594" t="s">
        <v>205</v>
      </c>
      <c r="E4437" s="607" t="s">
        <v>5</v>
      </c>
      <c r="F4437" s="608" t="s">
        <v>999</v>
      </c>
      <c r="H4437" s="609">
        <v>241.077</v>
      </c>
      <c r="L4437" s="605"/>
      <c r="M4437" s="610"/>
      <c r="N4437" s="611"/>
      <c r="O4437" s="611"/>
      <c r="P4437" s="611"/>
      <c r="Q4437" s="611"/>
      <c r="R4437" s="611"/>
      <c r="S4437" s="611"/>
      <c r="T4437" s="612"/>
      <c r="AT4437" s="607" t="s">
        <v>205</v>
      </c>
      <c r="AU4437" s="607" t="s">
        <v>89</v>
      </c>
      <c r="AV4437" s="606" t="s">
        <v>89</v>
      </c>
      <c r="AW4437" s="606" t="s">
        <v>43</v>
      </c>
      <c r="AX4437" s="606" t="s">
        <v>82</v>
      </c>
      <c r="AY4437" s="607" t="s">
        <v>197</v>
      </c>
    </row>
    <row r="4438" spans="2:51" s="599" customFormat="1">
      <c r="B4438" s="598"/>
      <c r="D4438" s="594" t="s">
        <v>205</v>
      </c>
      <c r="E4438" s="600" t="s">
        <v>5</v>
      </c>
      <c r="F4438" s="601" t="s">
        <v>388</v>
      </c>
      <c r="H4438" s="600" t="s">
        <v>5</v>
      </c>
      <c r="L4438" s="598"/>
      <c r="M4438" s="602"/>
      <c r="N4438" s="603"/>
      <c r="O4438" s="603"/>
      <c r="P4438" s="603"/>
      <c r="Q4438" s="603"/>
      <c r="R4438" s="603"/>
      <c r="S4438" s="603"/>
      <c r="T4438" s="604"/>
      <c r="AT4438" s="600" t="s">
        <v>205</v>
      </c>
      <c r="AU4438" s="600" t="s">
        <v>89</v>
      </c>
      <c r="AV4438" s="599" t="s">
        <v>11</v>
      </c>
      <c r="AW4438" s="599" t="s">
        <v>43</v>
      </c>
      <c r="AX4438" s="599" t="s">
        <v>82</v>
      </c>
      <c r="AY4438" s="600" t="s">
        <v>197</v>
      </c>
    </row>
    <row r="4439" spans="2:51" s="606" customFormat="1">
      <c r="B4439" s="605"/>
      <c r="D4439" s="594" t="s">
        <v>205</v>
      </c>
      <c r="E4439" s="607" t="s">
        <v>5</v>
      </c>
      <c r="F4439" s="608" t="s">
        <v>1000</v>
      </c>
      <c r="H4439" s="609">
        <v>-46.8</v>
      </c>
      <c r="L4439" s="605"/>
      <c r="M4439" s="610"/>
      <c r="N4439" s="611"/>
      <c r="O4439" s="611"/>
      <c r="P4439" s="611"/>
      <c r="Q4439" s="611"/>
      <c r="R4439" s="611"/>
      <c r="S4439" s="611"/>
      <c r="T4439" s="612"/>
      <c r="AT4439" s="607" t="s">
        <v>205</v>
      </c>
      <c r="AU4439" s="607" t="s">
        <v>89</v>
      </c>
      <c r="AV4439" s="606" t="s">
        <v>89</v>
      </c>
      <c r="AW4439" s="606" t="s">
        <v>43</v>
      </c>
      <c r="AX4439" s="606" t="s">
        <v>82</v>
      </c>
      <c r="AY4439" s="607" t="s">
        <v>197</v>
      </c>
    </row>
    <row r="4440" spans="2:51" s="606" customFormat="1">
      <c r="B4440" s="605"/>
      <c r="D4440" s="594" t="s">
        <v>205</v>
      </c>
      <c r="E4440" s="607" t="s">
        <v>5</v>
      </c>
      <c r="F4440" s="608" t="s">
        <v>1001</v>
      </c>
      <c r="H4440" s="609">
        <v>-23.826000000000001</v>
      </c>
      <c r="L4440" s="605"/>
      <c r="M4440" s="610"/>
      <c r="N4440" s="611"/>
      <c r="O4440" s="611"/>
      <c r="P4440" s="611"/>
      <c r="Q4440" s="611"/>
      <c r="R4440" s="611"/>
      <c r="S4440" s="611"/>
      <c r="T4440" s="612"/>
      <c r="AT4440" s="607" t="s">
        <v>205</v>
      </c>
      <c r="AU4440" s="607" t="s">
        <v>89</v>
      </c>
      <c r="AV4440" s="606" t="s">
        <v>89</v>
      </c>
      <c r="AW4440" s="606" t="s">
        <v>43</v>
      </c>
      <c r="AX4440" s="606" t="s">
        <v>82</v>
      </c>
      <c r="AY4440" s="607" t="s">
        <v>197</v>
      </c>
    </row>
    <row r="4441" spans="2:51" s="599" customFormat="1">
      <c r="B4441" s="598"/>
      <c r="D4441" s="594" t="s">
        <v>205</v>
      </c>
      <c r="E4441" s="600" t="s">
        <v>5</v>
      </c>
      <c r="F4441" s="601" t="s">
        <v>982</v>
      </c>
      <c r="H4441" s="600" t="s">
        <v>5</v>
      </c>
      <c r="L4441" s="598"/>
      <c r="M4441" s="602"/>
      <c r="N4441" s="603"/>
      <c r="O4441" s="603"/>
      <c r="P4441" s="603"/>
      <c r="Q4441" s="603"/>
      <c r="R4441" s="603"/>
      <c r="S4441" s="603"/>
      <c r="T4441" s="604"/>
      <c r="AT4441" s="600" t="s">
        <v>205</v>
      </c>
      <c r="AU4441" s="600" t="s">
        <v>89</v>
      </c>
      <c r="AV4441" s="599" t="s">
        <v>11</v>
      </c>
      <c r="AW4441" s="599" t="s">
        <v>43</v>
      </c>
      <c r="AX4441" s="599" t="s">
        <v>82</v>
      </c>
      <c r="AY4441" s="600" t="s">
        <v>197</v>
      </c>
    </row>
    <row r="4442" spans="2:51" s="606" customFormat="1">
      <c r="B4442" s="605"/>
      <c r="D4442" s="594" t="s">
        <v>205</v>
      </c>
      <c r="E4442" s="607" t="s">
        <v>5</v>
      </c>
      <c r="F4442" s="608" t="s">
        <v>1002</v>
      </c>
      <c r="H4442" s="609">
        <v>29.52</v>
      </c>
      <c r="L4442" s="605"/>
      <c r="M4442" s="610"/>
      <c r="N4442" s="611"/>
      <c r="O4442" s="611"/>
      <c r="P4442" s="611"/>
      <c r="Q4442" s="611"/>
      <c r="R4442" s="611"/>
      <c r="S4442" s="611"/>
      <c r="T4442" s="612"/>
      <c r="AT4442" s="607" t="s">
        <v>205</v>
      </c>
      <c r="AU4442" s="607" t="s">
        <v>89</v>
      </c>
      <c r="AV4442" s="606" t="s">
        <v>89</v>
      </c>
      <c r="AW4442" s="606" t="s">
        <v>43</v>
      </c>
      <c r="AX4442" s="606" t="s">
        <v>82</v>
      </c>
      <c r="AY4442" s="607" t="s">
        <v>197</v>
      </c>
    </row>
    <row r="4443" spans="2:51" s="606" customFormat="1">
      <c r="B4443" s="605"/>
      <c r="D4443" s="594" t="s">
        <v>205</v>
      </c>
      <c r="E4443" s="607" t="s">
        <v>5</v>
      </c>
      <c r="F4443" s="608" t="s">
        <v>1003</v>
      </c>
      <c r="H4443" s="609">
        <v>25.24</v>
      </c>
      <c r="L4443" s="605"/>
      <c r="M4443" s="610"/>
      <c r="N4443" s="611"/>
      <c r="O4443" s="611"/>
      <c r="P4443" s="611"/>
      <c r="Q4443" s="611"/>
      <c r="R4443" s="611"/>
      <c r="S4443" s="611"/>
      <c r="T4443" s="612"/>
      <c r="AT4443" s="607" t="s">
        <v>205</v>
      </c>
      <c r="AU4443" s="607" t="s">
        <v>89</v>
      </c>
      <c r="AV4443" s="606" t="s">
        <v>89</v>
      </c>
      <c r="AW4443" s="606" t="s">
        <v>43</v>
      </c>
      <c r="AX4443" s="606" t="s">
        <v>82</v>
      </c>
      <c r="AY4443" s="607" t="s">
        <v>197</v>
      </c>
    </row>
    <row r="4444" spans="2:51" s="599" customFormat="1">
      <c r="B4444" s="598"/>
      <c r="D4444" s="594" t="s">
        <v>205</v>
      </c>
      <c r="E4444" s="600" t="s">
        <v>5</v>
      </c>
      <c r="F4444" s="601" t="s">
        <v>238</v>
      </c>
      <c r="H4444" s="600" t="s">
        <v>5</v>
      </c>
      <c r="L4444" s="598"/>
      <c r="M4444" s="602"/>
      <c r="N4444" s="603"/>
      <c r="O4444" s="603"/>
      <c r="P4444" s="603"/>
      <c r="Q4444" s="603"/>
      <c r="R4444" s="603"/>
      <c r="S4444" s="603"/>
      <c r="T4444" s="604"/>
      <c r="AT4444" s="600" t="s">
        <v>205</v>
      </c>
      <c r="AU4444" s="600" t="s">
        <v>89</v>
      </c>
      <c r="AV4444" s="599" t="s">
        <v>11</v>
      </c>
      <c r="AW4444" s="599" t="s">
        <v>43</v>
      </c>
      <c r="AX4444" s="599" t="s">
        <v>82</v>
      </c>
      <c r="AY4444" s="600" t="s">
        <v>197</v>
      </c>
    </row>
    <row r="4445" spans="2:51" s="599" customFormat="1">
      <c r="B4445" s="598"/>
      <c r="D4445" s="594" t="s">
        <v>205</v>
      </c>
      <c r="E4445" s="600" t="s">
        <v>5</v>
      </c>
      <c r="F4445" s="601" t="s">
        <v>1004</v>
      </c>
      <c r="H4445" s="600" t="s">
        <v>5</v>
      </c>
      <c r="L4445" s="598"/>
      <c r="M4445" s="602"/>
      <c r="N4445" s="603"/>
      <c r="O4445" s="603"/>
      <c r="P4445" s="603"/>
      <c r="Q4445" s="603"/>
      <c r="R4445" s="603"/>
      <c r="S4445" s="603"/>
      <c r="T4445" s="604"/>
      <c r="AT4445" s="600" t="s">
        <v>205</v>
      </c>
      <c r="AU4445" s="600" t="s">
        <v>89</v>
      </c>
      <c r="AV4445" s="599" t="s">
        <v>11</v>
      </c>
      <c r="AW4445" s="599" t="s">
        <v>43</v>
      </c>
      <c r="AX4445" s="599" t="s">
        <v>82</v>
      </c>
      <c r="AY4445" s="600" t="s">
        <v>197</v>
      </c>
    </row>
    <row r="4446" spans="2:51" s="606" customFormat="1">
      <c r="B4446" s="605"/>
      <c r="D4446" s="594" t="s">
        <v>205</v>
      </c>
      <c r="E4446" s="607" t="s">
        <v>5</v>
      </c>
      <c r="F4446" s="608" t="s">
        <v>995</v>
      </c>
      <c r="H4446" s="609">
        <v>199.00200000000001</v>
      </c>
      <c r="L4446" s="605"/>
      <c r="M4446" s="610"/>
      <c r="N4446" s="611"/>
      <c r="O4446" s="611"/>
      <c r="P4446" s="611"/>
      <c r="Q4446" s="611"/>
      <c r="R4446" s="611"/>
      <c r="S4446" s="611"/>
      <c r="T4446" s="612"/>
      <c r="AT4446" s="607" t="s">
        <v>205</v>
      </c>
      <c r="AU4446" s="607" t="s">
        <v>89</v>
      </c>
      <c r="AV4446" s="606" t="s">
        <v>89</v>
      </c>
      <c r="AW4446" s="606" t="s">
        <v>43</v>
      </c>
      <c r="AX4446" s="606" t="s">
        <v>82</v>
      </c>
      <c r="AY4446" s="607" t="s">
        <v>197</v>
      </c>
    </row>
    <row r="4447" spans="2:51" s="599" customFormat="1">
      <c r="B4447" s="598"/>
      <c r="D4447" s="594" t="s">
        <v>205</v>
      </c>
      <c r="E4447" s="600" t="s">
        <v>5</v>
      </c>
      <c r="F4447" s="601" t="s">
        <v>1005</v>
      </c>
      <c r="H4447" s="600" t="s">
        <v>5</v>
      </c>
      <c r="L4447" s="598"/>
      <c r="M4447" s="602"/>
      <c r="N4447" s="603"/>
      <c r="O4447" s="603"/>
      <c r="P4447" s="603"/>
      <c r="Q4447" s="603"/>
      <c r="R4447" s="603"/>
      <c r="S4447" s="603"/>
      <c r="T4447" s="604"/>
      <c r="AT4447" s="600" t="s">
        <v>205</v>
      </c>
      <c r="AU4447" s="600" t="s">
        <v>89</v>
      </c>
      <c r="AV4447" s="599" t="s">
        <v>11</v>
      </c>
      <c r="AW4447" s="599" t="s">
        <v>43</v>
      </c>
      <c r="AX4447" s="599" t="s">
        <v>82</v>
      </c>
      <c r="AY4447" s="600" t="s">
        <v>197</v>
      </c>
    </row>
    <row r="4448" spans="2:51" s="606" customFormat="1">
      <c r="B4448" s="605"/>
      <c r="D4448" s="594" t="s">
        <v>205</v>
      </c>
      <c r="E4448" s="607" t="s">
        <v>5</v>
      </c>
      <c r="F4448" s="608" t="s">
        <v>999</v>
      </c>
      <c r="H4448" s="609">
        <v>241.077</v>
      </c>
      <c r="L4448" s="605"/>
      <c r="M4448" s="610"/>
      <c r="N4448" s="611"/>
      <c r="O4448" s="611"/>
      <c r="P4448" s="611"/>
      <c r="Q4448" s="611"/>
      <c r="R4448" s="611"/>
      <c r="S4448" s="611"/>
      <c r="T4448" s="612"/>
      <c r="AT4448" s="607" t="s">
        <v>205</v>
      </c>
      <c r="AU4448" s="607" t="s">
        <v>89</v>
      </c>
      <c r="AV4448" s="606" t="s">
        <v>89</v>
      </c>
      <c r="AW4448" s="606" t="s">
        <v>43</v>
      </c>
      <c r="AX4448" s="606" t="s">
        <v>82</v>
      </c>
      <c r="AY4448" s="607" t="s">
        <v>197</v>
      </c>
    </row>
    <row r="4449" spans="2:51" s="599" customFormat="1">
      <c r="B4449" s="598"/>
      <c r="D4449" s="594" t="s">
        <v>205</v>
      </c>
      <c r="E4449" s="600" t="s">
        <v>5</v>
      </c>
      <c r="F4449" s="601" t="s">
        <v>1006</v>
      </c>
      <c r="H4449" s="600" t="s">
        <v>5</v>
      </c>
      <c r="L4449" s="598"/>
      <c r="M4449" s="602"/>
      <c r="N4449" s="603"/>
      <c r="O4449" s="603"/>
      <c r="P4449" s="603"/>
      <c r="Q4449" s="603"/>
      <c r="R4449" s="603"/>
      <c r="S4449" s="603"/>
      <c r="T4449" s="604"/>
      <c r="AT4449" s="600" t="s">
        <v>205</v>
      </c>
      <c r="AU4449" s="600" t="s">
        <v>89</v>
      </c>
      <c r="AV4449" s="599" t="s">
        <v>11</v>
      </c>
      <c r="AW4449" s="599" t="s">
        <v>43</v>
      </c>
      <c r="AX4449" s="599" t="s">
        <v>82</v>
      </c>
      <c r="AY4449" s="600" t="s">
        <v>197</v>
      </c>
    </row>
    <row r="4450" spans="2:51" s="606" customFormat="1">
      <c r="B4450" s="605"/>
      <c r="D4450" s="594" t="s">
        <v>205</v>
      </c>
      <c r="E4450" s="607" t="s">
        <v>5</v>
      </c>
      <c r="F4450" s="608" t="s">
        <v>999</v>
      </c>
      <c r="H4450" s="609">
        <v>241.077</v>
      </c>
      <c r="L4450" s="605"/>
      <c r="M4450" s="610"/>
      <c r="N4450" s="611"/>
      <c r="O4450" s="611"/>
      <c r="P4450" s="611"/>
      <c r="Q4450" s="611"/>
      <c r="R4450" s="611"/>
      <c r="S4450" s="611"/>
      <c r="T4450" s="612"/>
      <c r="AT4450" s="607" t="s">
        <v>205</v>
      </c>
      <c r="AU4450" s="607" t="s">
        <v>89</v>
      </c>
      <c r="AV4450" s="606" t="s">
        <v>89</v>
      </c>
      <c r="AW4450" s="606" t="s">
        <v>43</v>
      </c>
      <c r="AX4450" s="606" t="s">
        <v>82</v>
      </c>
      <c r="AY4450" s="607" t="s">
        <v>197</v>
      </c>
    </row>
    <row r="4451" spans="2:51" s="599" customFormat="1">
      <c r="B4451" s="598"/>
      <c r="D4451" s="594" t="s">
        <v>205</v>
      </c>
      <c r="E4451" s="600" t="s">
        <v>5</v>
      </c>
      <c r="F4451" s="601" t="s">
        <v>388</v>
      </c>
      <c r="H4451" s="600" t="s">
        <v>5</v>
      </c>
      <c r="L4451" s="598"/>
      <c r="M4451" s="602"/>
      <c r="N4451" s="603"/>
      <c r="O4451" s="603"/>
      <c r="P4451" s="603"/>
      <c r="Q4451" s="603"/>
      <c r="R4451" s="603"/>
      <c r="S4451" s="603"/>
      <c r="T4451" s="604"/>
      <c r="AT4451" s="600" t="s">
        <v>205</v>
      </c>
      <c r="AU4451" s="600" t="s">
        <v>89</v>
      </c>
      <c r="AV4451" s="599" t="s">
        <v>11</v>
      </c>
      <c r="AW4451" s="599" t="s">
        <v>43</v>
      </c>
      <c r="AX4451" s="599" t="s">
        <v>82</v>
      </c>
      <c r="AY4451" s="600" t="s">
        <v>197</v>
      </c>
    </row>
    <row r="4452" spans="2:51" s="606" customFormat="1">
      <c r="B4452" s="605"/>
      <c r="D4452" s="594" t="s">
        <v>205</v>
      </c>
      <c r="E4452" s="607" t="s">
        <v>5</v>
      </c>
      <c r="F4452" s="608" t="s">
        <v>1000</v>
      </c>
      <c r="H4452" s="609">
        <v>-46.8</v>
      </c>
      <c r="L4452" s="605"/>
      <c r="M4452" s="610"/>
      <c r="N4452" s="611"/>
      <c r="O4452" s="611"/>
      <c r="P4452" s="611"/>
      <c r="Q4452" s="611"/>
      <c r="R4452" s="611"/>
      <c r="S4452" s="611"/>
      <c r="T4452" s="612"/>
      <c r="AT4452" s="607" t="s">
        <v>205</v>
      </c>
      <c r="AU4452" s="607" t="s">
        <v>89</v>
      </c>
      <c r="AV4452" s="606" t="s">
        <v>89</v>
      </c>
      <c r="AW4452" s="606" t="s">
        <v>43</v>
      </c>
      <c r="AX4452" s="606" t="s">
        <v>82</v>
      </c>
      <c r="AY4452" s="607" t="s">
        <v>197</v>
      </c>
    </row>
    <row r="4453" spans="2:51" s="606" customFormat="1">
      <c r="B4453" s="605"/>
      <c r="D4453" s="594" t="s">
        <v>205</v>
      </c>
      <c r="E4453" s="607" t="s">
        <v>5</v>
      </c>
      <c r="F4453" s="608" t="s">
        <v>1001</v>
      </c>
      <c r="H4453" s="609">
        <v>-23.826000000000001</v>
      </c>
      <c r="L4453" s="605"/>
      <c r="M4453" s="610"/>
      <c r="N4453" s="611"/>
      <c r="O4453" s="611"/>
      <c r="P4453" s="611"/>
      <c r="Q4453" s="611"/>
      <c r="R4453" s="611"/>
      <c r="S4453" s="611"/>
      <c r="T4453" s="612"/>
      <c r="AT4453" s="607" t="s">
        <v>205</v>
      </c>
      <c r="AU4453" s="607" t="s">
        <v>89</v>
      </c>
      <c r="AV4453" s="606" t="s">
        <v>89</v>
      </c>
      <c r="AW4453" s="606" t="s">
        <v>43</v>
      </c>
      <c r="AX4453" s="606" t="s">
        <v>82</v>
      </c>
      <c r="AY4453" s="607" t="s">
        <v>197</v>
      </c>
    </row>
    <row r="4454" spans="2:51" s="599" customFormat="1">
      <c r="B4454" s="598"/>
      <c r="D4454" s="594" t="s">
        <v>205</v>
      </c>
      <c r="E4454" s="600" t="s">
        <v>5</v>
      </c>
      <c r="F4454" s="601" t="s">
        <v>982</v>
      </c>
      <c r="H4454" s="600" t="s">
        <v>5</v>
      </c>
      <c r="L4454" s="598"/>
      <c r="M4454" s="602"/>
      <c r="N4454" s="603"/>
      <c r="O4454" s="603"/>
      <c r="P4454" s="603"/>
      <c r="Q4454" s="603"/>
      <c r="R4454" s="603"/>
      <c r="S4454" s="603"/>
      <c r="T4454" s="604"/>
      <c r="AT4454" s="600" t="s">
        <v>205</v>
      </c>
      <c r="AU4454" s="600" t="s">
        <v>89</v>
      </c>
      <c r="AV4454" s="599" t="s">
        <v>11</v>
      </c>
      <c r="AW4454" s="599" t="s">
        <v>43</v>
      </c>
      <c r="AX4454" s="599" t="s">
        <v>82</v>
      </c>
      <c r="AY4454" s="600" t="s">
        <v>197</v>
      </c>
    </row>
    <row r="4455" spans="2:51" s="606" customFormat="1">
      <c r="B4455" s="605"/>
      <c r="D4455" s="594" t="s">
        <v>205</v>
      </c>
      <c r="E4455" s="607" t="s">
        <v>5</v>
      </c>
      <c r="F4455" s="608" t="s">
        <v>1002</v>
      </c>
      <c r="H4455" s="609">
        <v>29.52</v>
      </c>
      <c r="L4455" s="605"/>
      <c r="M4455" s="610"/>
      <c r="N4455" s="611"/>
      <c r="O4455" s="611"/>
      <c r="P4455" s="611"/>
      <c r="Q4455" s="611"/>
      <c r="R4455" s="611"/>
      <c r="S4455" s="611"/>
      <c r="T4455" s="612"/>
      <c r="AT4455" s="607" t="s">
        <v>205</v>
      </c>
      <c r="AU4455" s="607" t="s">
        <v>89</v>
      </c>
      <c r="AV4455" s="606" t="s">
        <v>89</v>
      </c>
      <c r="AW4455" s="606" t="s">
        <v>43</v>
      </c>
      <c r="AX4455" s="606" t="s">
        <v>82</v>
      </c>
      <c r="AY4455" s="607" t="s">
        <v>197</v>
      </c>
    </row>
    <row r="4456" spans="2:51" s="606" customFormat="1">
      <c r="B4456" s="605"/>
      <c r="D4456" s="594" t="s">
        <v>205</v>
      </c>
      <c r="E4456" s="607" t="s">
        <v>5</v>
      </c>
      <c r="F4456" s="608" t="s">
        <v>1003</v>
      </c>
      <c r="H4456" s="609">
        <v>25.24</v>
      </c>
      <c r="L4456" s="605"/>
      <c r="M4456" s="610"/>
      <c r="N4456" s="611"/>
      <c r="O4456" s="611"/>
      <c r="P4456" s="611"/>
      <c r="Q4456" s="611"/>
      <c r="R4456" s="611"/>
      <c r="S4456" s="611"/>
      <c r="T4456" s="612"/>
      <c r="AT4456" s="607" t="s">
        <v>205</v>
      </c>
      <c r="AU4456" s="607" t="s">
        <v>89</v>
      </c>
      <c r="AV4456" s="606" t="s">
        <v>89</v>
      </c>
      <c r="AW4456" s="606" t="s">
        <v>43</v>
      </c>
      <c r="AX4456" s="606" t="s">
        <v>82</v>
      </c>
      <c r="AY4456" s="607" t="s">
        <v>197</v>
      </c>
    </row>
    <row r="4457" spans="2:51" s="599" customFormat="1">
      <c r="B4457" s="598"/>
      <c r="D4457" s="594" t="s">
        <v>205</v>
      </c>
      <c r="E4457" s="600" t="s">
        <v>5</v>
      </c>
      <c r="F4457" s="601" t="s">
        <v>244</v>
      </c>
      <c r="H4457" s="600" t="s">
        <v>5</v>
      </c>
      <c r="L4457" s="598"/>
      <c r="M4457" s="602"/>
      <c r="N4457" s="603"/>
      <c r="O4457" s="603"/>
      <c r="P4457" s="603"/>
      <c r="Q4457" s="603"/>
      <c r="R4457" s="603"/>
      <c r="S4457" s="603"/>
      <c r="T4457" s="604"/>
      <c r="AT4457" s="600" t="s">
        <v>205</v>
      </c>
      <c r="AU4457" s="600" t="s">
        <v>89</v>
      </c>
      <c r="AV4457" s="599" t="s">
        <v>11</v>
      </c>
      <c r="AW4457" s="599" t="s">
        <v>43</v>
      </c>
      <c r="AX4457" s="599" t="s">
        <v>82</v>
      </c>
      <c r="AY4457" s="600" t="s">
        <v>197</v>
      </c>
    </row>
    <row r="4458" spans="2:51" s="599" customFormat="1">
      <c r="B4458" s="598"/>
      <c r="D4458" s="594" t="s">
        <v>205</v>
      </c>
      <c r="E4458" s="600" t="s">
        <v>5</v>
      </c>
      <c r="F4458" s="601" t="s">
        <v>1007</v>
      </c>
      <c r="H4458" s="600" t="s">
        <v>5</v>
      </c>
      <c r="L4458" s="598"/>
      <c r="M4458" s="602"/>
      <c r="N4458" s="603"/>
      <c r="O4458" s="603"/>
      <c r="P4458" s="603"/>
      <c r="Q4458" s="603"/>
      <c r="R4458" s="603"/>
      <c r="S4458" s="603"/>
      <c r="T4458" s="604"/>
      <c r="AT4458" s="600" t="s">
        <v>205</v>
      </c>
      <c r="AU4458" s="600" t="s">
        <v>89</v>
      </c>
      <c r="AV4458" s="599" t="s">
        <v>11</v>
      </c>
      <c r="AW4458" s="599" t="s">
        <v>43</v>
      </c>
      <c r="AX4458" s="599" t="s">
        <v>82</v>
      </c>
      <c r="AY4458" s="600" t="s">
        <v>197</v>
      </c>
    </row>
    <row r="4459" spans="2:51" s="606" customFormat="1">
      <c r="B4459" s="605"/>
      <c r="D4459" s="594" t="s">
        <v>205</v>
      </c>
      <c r="E4459" s="607" t="s">
        <v>5</v>
      </c>
      <c r="F4459" s="608" t="s">
        <v>995</v>
      </c>
      <c r="H4459" s="609">
        <v>199.00200000000001</v>
      </c>
      <c r="L4459" s="605"/>
      <c r="M4459" s="610"/>
      <c r="N4459" s="611"/>
      <c r="O4459" s="611"/>
      <c r="P4459" s="611"/>
      <c r="Q4459" s="611"/>
      <c r="R4459" s="611"/>
      <c r="S4459" s="611"/>
      <c r="T4459" s="612"/>
      <c r="AT4459" s="607" t="s">
        <v>205</v>
      </c>
      <c r="AU4459" s="607" t="s">
        <v>89</v>
      </c>
      <c r="AV4459" s="606" t="s">
        <v>89</v>
      </c>
      <c r="AW4459" s="606" t="s">
        <v>43</v>
      </c>
      <c r="AX4459" s="606" t="s">
        <v>82</v>
      </c>
      <c r="AY4459" s="607" t="s">
        <v>197</v>
      </c>
    </row>
    <row r="4460" spans="2:51" s="599" customFormat="1">
      <c r="B4460" s="598"/>
      <c r="D4460" s="594" t="s">
        <v>205</v>
      </c>
      <c r="E4460" s="600" t="s">
        <v>5</v>
      </c>
      <c r="F4460" s="601" t="s">
        <v>1008</v>
      </c>
      <c r="H4460" s="600" t="s">
        <v>5</v>
      </c>
      <c r="L4460" s="598"/>
      <c r="M4460" s="602"/>
      <c r="N4460" s="603"/>
      <c r="O4460" s="603"/>
      <c r="P4460" s="603"/>
      <c r="Q4460" s="603"/>
      <c r="R4460" s="603"/>
      <c r="S4460" s="603"/>
      <c r="T4460" s="604"/>
      <c r="AT4460" s="600" t="s">
        <v>205</v>
      </c>
      <c r="AU4460" s="600" t="s">
        <v>89</v>
      </c>
      <c r="AV4460" s="599" t="s">
        <v>11</v>
      </c>
      <c r="AW4460" s="599" t="s">
        <v>43</v>
      </c>
      <c r="AX4460" s="599" t="s">
        <v>82</v>
      </c>
      <c r="AY4460" s="600" t="s">
        <v>197</v>
      </c>
    </row>
    <row r="4461" spans="2:51" s="606" customFormat="1">
      <c r="B4461" s="605"/>
      <c r="D4461" s="594" t="s">
        <v>205</v>
      </c>
      <c r="E4461" s="607" t="s">
        <v>5</v>
      </c>
      <c r="F4461" s="608" t="s">
        <v>999</v>
      </c>
      <c r="H4461" s="609">
        <v>241.077</v>
      </c>
      <c r="L4461" s="605"/>
      <c r="M4461" s="610"/>
      <c r="N4461" s="611"/>
      <c r="O4461" s="611"/>
      <c r="P4461" s="611"/>
      <c r="Q4461" s="611"/>
      <c r="R4461" s="611"/>
      <c r="S4461" s="611"/>
      <c r="T4461" s="612"/>
      <c r="AT4461" s="607" t="s">
        <v>205</v>
      </c>
      <c r="AU4461" s="607" t="s">
        <v>89</v>
      </c>
      <c r="AV4461" s="606" t="s">
        <v>89</v>
      </c>
      <c r="AW4461" s="606" t="s">
        <v>43</v>
      </c>
      <c r="AX4461" s="606" t="s">
        <v>82</v>
      </c>
      <c r="AY4461" s="607" t="s">
        <v>197</v>
      </c>
    </row>
    <row r="4462" spans="2:51" s="599" customFormat="1">
      <c r="B4462" s="598"/>
      <c r="D4462" s="594" t="s">
        <v>205</v>
      </c>
      <c r="E4462" s="600" t="s">
        <v>5</v>
      </c>
      <c r="F4462" s="601" t="s">
        <v>1009</v>
      </c>
      <c r="H4462" s="600" t="s">
        <v>5</v>
      </c>
      <c r="L4462" s="598"/>
      <c r="M4462" s="602"/>
      <c r="N4462" s="603"/>
      <c r="O4462" s="603"/>
      <c r="P4462" s="603"/>
      <c r="Q4462" s="603"/>
      <c r="R4462" s="603"/>
      <c r="S4462" s="603"/>
      <c r="T4462" s="604"/>
      <c r="AT4462" s="600" t="s">
        <v>205</v>
      </c>
      <c r="AU4462" s="600" t="s">
        <v>89</v>
      </c>
      <c r="AV4462" s="599" t="s">
        <v>11</v>
      </c>
      <c r="AW4462" s="599" t="s">
        <v>43</v>
      </c>
      <c r="AX4462" s="599" t="s">
        <v>82</v>
      </c>
      <c r="AY4462" s="600" t="s">
        <v>197</v>
      </c>
    </row>
    <row r="4463" spans="2:51" s="606" customFormat="1">
      <c r="B4463" s="605"/>
      <c r="D4463" s="594" t="s">
        <v>205</v>
      </c>
      <c r="E4463" s="607" t="s">
        <v>5</v>
      </c>
      <c r="F4463" s="608" t="s">
        <v>999</v>
      </c>
      <c r="H4463" s="609">
        <v>241.077</v>
      </c>
      <c r="L4463" s="605"/>
      <c r="M4463" s="610"/>
      <c r="N4463" s="611"/>
      <c r="O4463" s="611"/>
      <c r="P4463" s="611"/>
      <c r="Q4463" s="611"/>
      <c r="R4463" s="611"/>
      <c r="S4463" s="611"/>
      <c r="T4463" s="612"/>
      <c r="AT4463" s="607" t="s">
        <v>205</v>
      </c>
      <c r="AU4463" s="607" t="s">
        <v>89</v>
      </c>
      <c r="AV4463" s="606" t="s">
        <v>89</v>
      </c>
      <c r="AW4463" s="606" t="s">
        <v>43</v>
      </c>
      <c r="AX4463" s="606" t="s">
        <v>82</v>
      </c>
      <c r="AY4463" s="607" t="s">
        <v>197</v>
      </c>
    </row>
    <row r="4464" spans="2:51" s="599" customFormat="1">
      <c r="B4464" s="598"/>
      <c r="D4464" s="594" t="s">
        <v>205</v>
      </c>
      <c r="E4464" s="600" t="s">
        <v>5</v>
      </c>
      <c r="F4464" s="601" t="s">
        <v>388</v>
      </c>
      <c r="H4464" s="600" t="s">
        <v>5</v>
      </c>
      <c r="L4464" s="598"/>
      <c r="M4464" s="602"/>
      <c r="N4464" s="603"/>
      <c r="O4464" s="603"/>
      <c r="P4464" s="603"/>
      <c r="Q4464" s="603"/>
      <c r="R4464" s="603"/>
      <c r="S4464" s="603"/>
      <c r="T4464" s="604"/>
      <c r="AT4464" s="600" t="s">
        <v>205</v>
      </c>
      <c r="AU4464" s="600" t="s">
        <v>89</v>
      </c>
      <c r="AV4464" s="599" t="s">
        <v>11</v>
      </c>
      <c r="AW4464" s="599" t="s">
        <v>43</v>
      </c>
      <c r="AX4464" s="599" t="s">
        <v>82</v>
      </c>
      <c r="AY4464" s="600" t="s">
        <v>197</v>
      </c>
    </row>
    <row r="4465" spans="2:51" s="606" customFormat="1">
      <c r="B4465" s="605"/>
      <c r="D4465" s="594" t="s">
        <v>205</v>
      </c>
      <c r="E4465" s="607" t="s">
        <v>5</v>
      </c>
      <c r="F4465" s="608" t="s">
        <v>1000</v>
      </c>
      <c r="H4465" s="609">
        <v>-46.8</v>
      </c>
      <c r="L4465" s="605"/>
      <c r="M4465" s="610"/>
      <c r="N4465" s="611"/>
      <c r="O4465" s="611"/>
      <c r="P4465" s="611"/>
      <c r="Q4465" s="611"/>
      <c r="R4465" s="611"/>
      <c r="S4465" s="611"/>
      <c r="T4465" s="612"/>
      <c r="AT4465" s="607" t="s">
        <v>205</v>
      </c>
      <c r="AU4465" s="607" t="s">
        <v>89</v>
      </c>
      <c r="AV4465" s="606" t="s">
        <v>89</v>
      </c>
      <c r="AW4465" s="606" t="s">
        <v>43</v>
      </c>
      <c r="AX4465" s="606" t="s">
        <v>82</v>
      </c>
      <c r="AY4465" s="607" t="s">
        <v>197</v>
      </c>
    </row>
    <row r="4466" spans="2:51" s="606" customFormat="1">
      <c r="B4466" s="605"/>
      <c r="D4466" s="594" t="s">
        <v>205</v>
      </c>
      <c r="E4466" s="607" t="s">
        <v>5</v>
      </c>
      <c r="F4466" s="608" t="s">
        <v>1001</v>
      </c>
      <c r="H4466" s="609">
        <v>-23.826000000000001</v>
      </c>
      <c r="L4466" s="605"/>
      <c r="M4466" s="610"/>
      <c r="N4466" s="611"/>
      <c r="O4466" s="611"/>
      <c r="P4466" s="611"/>
      <c r="Q4466" s="611"/>
      <c r="R4466" s="611"/>
      <c r="S4466" s="611"/>
      <c r="T4466" s="612"/>
      <c r="AT4466" s="607" t="s">
        <v>205</v>
      </c>
      <c r="AU4466" s="607" t="s">
        <v>89</v>
      </c>
      <c r="AV4466" s="606" t="s">
        <v>89</v>
      </c>
      <c r="AW4466" s="606" t="s">
        <v>43</v>
      </c>
      <c r="AX4466" s="606" t="s">
        <v>82</v>
      </c>
      <c r="AY4466" s="607" t="s">
        <v>197</v>
      </c>
    </row>
    <row r="4467" spans="2:51" s="599" customFormat="1">
      <c r="B4467" s="598"/>
      <c r="D4467" s="594" t="s">
        <v>205</v>
      </c>
      <c r="E4467" s="600" t="s">
        <v>5</v>
      </c>
      <c r="F4467" s="601" t="s">
        <v>982</v>
      </c>
      <c r="H4467" s="600" t="s">
        <v>5</v>
      </c>
      <c r="L4467" s="598"/>
      <c r="M4467" s="602"/>
      <c r="N4467" s="603"/>
      <c r="O4467" s="603"/>
      <c r="P4467" s="603"/>
      <c r="Q4467" s="603"/>
      <c r="R4467" s="603"/>
      <c r="S4467" s="603"/>
      <c r="T4467" s="604"/>
      <c r="AT4467" s="600" t="s">
        <v>205</v>
      </c>
      <c r="AU4467" s="600" t="s">
        <v>89</v>
      </c>
      <c r="AV4467" s="599" t="s">
        <v>11</v>
      </c>
      <c r="AW4467" s="599" t="s">
        <v>43</v>
      </c>
      <c r="AX4467" s="599" t="s">
        <v>82</v>
      </c>
      <c r="AY4467" s="600" t="s">
        <v>197</v>
      </c>
    </row>
    <row r="4468" spans="2:51" s="606" customFormat="1">
      <c r="B4468" s="605"/>
      <c r="D4468" s="594" t="s">
        <v>205</v>
      </c>
      <c r="E4468" s="607" t="s">
        <v>5</v>
      </c>
      <c r="F4468" s="608" t="s">
        <v>1002</v>
      </c>
      <c r="H4468" s="609">
        <v>29.52</v>
      </c>
      <c r="L4468" s="605"/>
      <c r="M4468" s="610"/>
      <c r="N4468" s="611"/>
      <c r="O4468" s="611"/>
      <c r="P4468" s="611"/>
      <c r="Q4468" s="611"/>
      <c r="R4468" s="611"/>
      <c r="S4468" s="611"/>
      <c r="T4468" s="612"/>
      <c r="AT4468" s="607" t="s">
        <v>205</v>
      </c>
      <c r="AU4468" s="607" t="s">
        <v>89</v>
      </c>
      <c r="AV4468" s="606" t="s">
        <v>89</v>
      </c>
      <c r="AW4468" s="606" t="s">
        <v>43</v>
      </c>
      <c r="AX4468" s="606" t="s">
        <v>82</v>
      </c>
      <c r="AY4468" s="607" t="s">
        <v>197</v>
      </c>
    </row>
    <row r="4469" spans="2:51" s="606" customFormat="1">
      <c r="B4469" s="605"/>
      <c r="D4469" s="594" t="s">
        <v>205</v>
      </c>
      <c r="E4469" s="607" t="s">
        <v>5</v>
      </c>
      <c r="F4469" s="608" t="s">
        <v>1003</v>
      </c>
      <c r="H4469" s="609">
        <v>25.24</v>
      </c>
      <c r="L4469" s="605"/>
      <c r="M4469" s="610"/>
      <c r="N4469" s="611"/>
      <c r="O4469" s="611"/>
      <c r="P4469" s="611"/>
      <c r="Q4469" s="611"/>
      <c r="R4469" s="611"/>
      <c r="S4469" s="611"/>
      <c r="T4469" s="612"/>
      <c r="AT4469" s="607" t="s">
        <v>205</v>
      </c>
      <c r="AU4469" s="607" t="s">
        <v>89</v>
      </c>
      <c r="AV4469" s="606" t="s">
        <v>89</v>
      </c>
      <c r="AW4469" s="606" t="s">
        <v>43</v>
      </c>
      <c r="AX4469" s="606" t="s">
        <v>82</v>
      </c>
      <c r="AY4469" s="607" t="s">
        <v>197</v>
      </c>
    </row>
    <row r="4470" spans="2:51" s="599" customFormat="1">
      <c r="B4470" s="598"/>
      <c r="D4470" s="594" t="s">
        <v>205</v>
      </c>
      <c r="E4470" s="600" t="s">
        <v>5</v>
      </c>
      <c r="F4470" s="601" t="s">
        <v>249</v>
      </c>
      <c r="H4470" s="600" t="s">
        <v>5</v>
      </c>
      <c r="L4470" s="598"/>
      <c r="M4470" s="602"/>
      <c r="N4470" s="603"/>
      <c r="O4470" s="603"/>
      <c r="P4470" s="603"/>
      <c r="Q4470" s="603"/>
      <c r="R4470" s="603"/>
      <c r="S4470" s="603"/>
      <c r="T4470" s="604"/>
      <c r="AT4470" s="600" t="s">
        <v>205</v>
      </c>
      <c r="AU4470" s="600" t="s">
        <v>89</v>
      </c>
      <c r="AV4470" s="599" t="s">
        <v>11</v>
      </c>
      <c r="AW4470" s="599" t="s">
        <v>43</v>
      </c>
      <c r="AX4470" s="599" t="s">
        <v>82</v>
      </c>
      <c r="AY4470" s="600" t="s">
        <v>197</v>
      </c>
    </row>
    <row r="4471" spans="2:51" s="599" customFormat="1">
      <c r="B4471" s="598"/>
      <c r="D4471" s="594" t="s">
        <v>205</v>
      </c>
      <c r="E4471" s="600" t="s">
        <v>5</v>
      </c>
      <c r="F4471" s="601" t="s">
        <v>1010</v>
      </c>
      <c r="H4471" s="600" t="s">
        <v>5</v>
      </c>
      <c r="L4471" s="598"/>
      <c r="M4471" s="602"/>
      <c r="N4471" s="603"/>
      <c r="O4471" s="603"/>
      <c r="P4471" s="603"/>
      <c r="Q4471" s="603"/>
      <c r="R4471" s="603"/>
      <c r="S4471" s="603"/>
      <c r="T4471" s="604"/>
      <c r="AT4471" s="600" t="s">
        <v>205</v>
      </c>
      <c r="AU4471" s="600" t="s">
        <v>89</v>
      </c>
      <c r="AV4471" s="599" t="s">
        <v>11</v>
      </c>
      <c r="AW4471" s="599" t="s">
        <v>43</v>
      </c>
      <c r="AX4471" s="599" t="s">
        <v>82</v>
      </c>
      <c r="AY4471" s="600" t="s">
        <v>197</v>
      </c>
    </row>
    <row r="4472" spans="2:51" s="606" customFormat="1">
      <c r="B4472" s="605"/>
      <c r="D4472" s="594" t="s">
        <v>205</v>
      </c>
      <c r="E4472" s="607" t="s">
        <v>5</v>
      </c>
      <c r="F4472" s="608" t="s">
        <v>995</v>
      </c>
      <c r="H4472" s="609">
        <v>199.00200000000001</v>
      </c>
      <c r="L4472" s="605"/>
      <c r="M4472" s="610"/>
      <c r="N4472" s="611"/>
      <c r="O4472" s="611"/>
      <c r="P4472" s="611"/>
      <c r="Q4472" s="611"/>
      <c r="R4472" s="611"/>
      <c r="S4472" s="611"/>
      <c r="T4472" s="612"/>
      <c r="AT4472" s="607" t="s">
        <v>205</v>
      </c>
      <c r="AU4472" s="607" t="s">
        <v>89</v>
      </c>
      <c r="AV4472" s="606" t="s">
        <v>89</v>
      </c>
      <c r="AW4472" s="606" t="s">
        <v>43</v>
      </c>
      <c r="AX4472" s="606" t="s">
        <v>82</v>
      </c>
      <c r="AY4472" s="607" t="s">
        <v>197</v>
      </c>
    </row>
    <row r="4473" spans="2:51" s="599" customFormat="1">
      <c r="B4473" s="598"/>
      <c r="D4473" s="594" t="s">
        <v>205</v>
      </c>
      <c r="E4473" s="600" t="s">
        <v>5</v>
      </c>
      <c r="F4473" s="601" t="s">
        <v>1011</v>
      </c>
      <c r="H4473" s="600" t="s">
        <v>5</v>
      </c>
      <c r="L4473" s="598"/>
      <c r="M4473" s="602"/>
      <c r="N4473" s="603"/>
      <c r="O4473" s="603"/>
      <c r="P4473" s="603"/>
      <c r="Q4473" s="603"/>
      <c r="R4473" s="603"/>
      <c r="S4473" s="603"/>
      <c r="T4473" s="604"/>
      <c r="AT4473" s="600" t="s">
        <v>205</v>
      </c>
      <c r="AU4473" s="600" t="s">
        <v>89</v>
      </c>
      <c r="AV4473" s="599" t="s">
        <v>11</v>
      </c>
      <c r="AW4473" s="599" t="s">
        <v>43</v>
      </c>
      <c r="AX4473" s="599" t="s">
        <v>82</v>
      </c>
      <c r="AY4473" s="600" t="s">
        <v>197</v>
      </c>
    </row>
    <row r="4474" spans="2:51" s="606" customFormat="1">
      <c r="B4474" s="605"/>
      <c r="D4474" s="594" t="s">
        <v>205</v>
      </c>
      <c r="E4474" s="607" t="s">
        <v>5</v>
      </c>
      <c r="F4474" s="608" t="s">
        <v>999</v>
      </c>
      <c r="H4474" s="609">
        <v>241.077</v>
      </c>
      <c r="L4474" s="605"/>
      <c r="M4474" s="610"/>
      <c r="N4474" s="611"/>
      <c r="O4474" s="611"/>
      <c r="P4474" s="611"/>
      <c r="Q4474" s="611"/>
      <c r="R4474" s="611"/>
      <c r="S4474" s="611"/>
      <c r="T4474" s="612"/>
      <c r="AT4474" s="607" t="s">
        <v>205</v>
      </c>
      <c r="AU4474" s="607" t="s">
        <v>89</v>
      </c>
      <c r="AV4474" s="606" t="s">
        <v>89</v>
      </c>
      <c r="AW4474" s="606" t="s">
        <v>43</v>
      </c>
      <c r="AX4474" s="606" t="s">
        <v>82</v>
      </c>
      <c r="AY4474" s="607" t="s">
        <v>197</v>
      </c>
    </row>
    <row r="4475" spans="2:51" s="599" customFormat="1">
      <c r="B4475" s="598"/>
      <c r="D4475" s="594" t="s">
        <v>205</v>
      </c>
      <c r="E4475" s="600" t="s">
        <v>5</v>
      </c>
      <c r="F4475" s="601" t="s">
        <v>1012</v>
      </c>
      <c r="H4475" s="600" t="s">
        <v>5</v>
      </c>
      <c r="L4475" s="598"/>
      <c r="M4475" s="602"/>
      <c r="N4475" s="603"/>
      <c r="O4475" s="603"/>
      <c r="P4475" s="603"/>
      <c r="Q4475" s="603"/>
      <c r="R4475" s="603"/>
      <c r="S4475" s="603"/>
      <c r="T4475" s="604"/>
      <c r="AT4475" s="600" t="s">
        <v>205</v>
      </c>
      <c r="AU4475" s="600" t="s">
        <v>89</v>
      </c>
      <c r="AV4475" s="599" t="s">
        <v>11</v>
      </c>
      <c r="AW4475" s="599" t="s">
        <v>43</v>
      </c>
      <c r="AX4475" s="599" t="s">
        <v>82</v>
      </c>
      <c r="AY4475" s="600" t="s">
        <v>197</v>
      </c>
    </row>
    <row r="4476" spans="2:51" s="606" customFormat="1">
      <c r="B4476" s="605"/>
      <c r="D4476" s="594" t="s">
        <v>205</v>
      </c>
      <c r="E4476" s="607" t="s">
        <v>5</v>
      </c>
      <c r="F4476" s="608" t="s">
        <v>999</v>
      </c>
      <c r="H4476" s="609">
        <v>241.077</v>
      </c>
      <c r="L4476" s="605"/>
      <c r="M4476" s="610"/>
      <c r="N4476" s="611"/>
      <c r="O4476" s="611"/>
      <c r="P4476" s="611"/>
      <c r="Q4476" s="611"/>
      <c r="R4476" s="611"/>
      <c r="S4476" s="611"/>
      <c r="T4476" s="612"/>
      <c r="AT4476" s="607" t="s">
        <v>205</v>
      </c>
      <c r="AU4476" s="607" t="s">
        <v>89</v>
      </c>
      <c r="AV4476" s="606" t="s">
        <v>89</v>
      </c>
      <c r="AW4476" s="606" t="s">
        <v>43</v>
      </c>
      <c r="AX4476" s="606" t="s">
        <v>82</v>
      </c>
      <c r="AY4476" s="607" t="s">
        <v>197</v>
      </c>
    </row>
    <row r="4477" spans="2:51" s="599" customFormat="1">
      <c r="B4477" s="598"/>
      <c r="D4477" s="594" t="s">
        <v>205</v>
      </c>
      <c r="E4477" s="600" t="s">
        <v>5</v>
      </c>
      <c r="F4477" s="601" t="s">
        <v>388</v>
      </c>
      <c r="H4477" s="600" t="s">
        <v>5</v>
      </c>
      <c r="L4477" s="598"/>
      <c r="M4477" s="602"/>
      <c r="N4477" s="603"/>
      <c r="O4477" s="603"/>
      <c r="P4477" s="603"/>
      <c r="Q4477" s="603"/>
      <c r="R4477" s="603"/>
      <c r="S4477" s="603"/>
      <c r="T4477" s="604"/>
      <c r="AT4477" s="600" t="s">
        <v>205</v>
      </c>
      <c r="AU4477" s="600" t="s">
        <v>89</v>
      </c>
      <c r="AV4477" s="599" t="s">
        <v>11</v>
      </c>
      <c r="AW4477" s="599" t="s">
        <v>43</v>
      </c>
      <c r="AX4477" s="599" t="s">
        <v>82</v>
      </c>
      <c r="AY4477" s="600" t="s">
        <v>197</v>
      </c>
    </row>
    <row r="4478" spans="2:51" s="606" customFormat="1">
      <c r="B4478" s="605"/>
      <c r="D4478" s="594" t="s">
        <v>205</v>
      </c>
      <c r="E4478" s="607" t="s">
        <v>5</v>
      </c>
      <c r="F4478" s="608" t="s">
        <v>1000</v>
      </c>
      <c r="H4478" s="609">
        <v>-46.8</v>
      </c>
      <c r="L4478" s="605"/>
      <c r="M4478" s="610"/>
      <c r="N4478" s="611"/>
      <c r="O4478" s="611"/>
      <c r="P4478" s="611"/>
      <c r="Q4478" s="611"/>
      <c r="R4478" s="611"/>
      <c r="S4478" s="611"/>
      <c r="T4478" s="612"/>
      <c r="AT4478" s="607" t="s">
        <v>205</v>
      </c>
      <c r="AU4478" s="607" t="s">
        <v>89</v>
      </c>
      <c r="AV4478" s="606" t="s">
        <v>89</v>
      </c>
      <c r="AW4478" s="606" t="s">
        <v>43</v>
      </c>
      <c r="AX4478" s="606" t="s">
        <v>82</v>
      </c>
      <c r="AY4478" s="607" t="s">
        <v>197</v>
      </c>
    </row>
    <row r="4479" spans="2:51" s="606" customFormat="1">
      <c r="B4479" s="605"/>
      <c r="D4479" s="594" t="s">
        <v>205</v>
      </c>
      <c r="E4479" s="607" t="s">
        <v>5</v>
      </c>
      <c r="F4479" s="608" t="s">
        <v>1001</v>
      </c>
      <c r="H4479" s="609">
        <v>-23.826000000000001</v>
      </c>
      <c r="L4479" s="605"/>
      <c r="M4479" s="610"/>
      <c r="N4479" s="611"/>
      <c r="O4479" s="611"/>
      <c r="P4479" s="611"/>
      <c r="Q4479" s="611"/>
      <c r="R4479" s="611"/>
      <c r="S4479" s="611"/>
      <c r="T4479" s="612"/>
      <c r="AT4479" s="607" t="s">
        <v>205</v>
      </c>
      <c r="AU4479" s="607" t="s">
        <v>89</v>
      </c>
      <c r="AV4479" s="606" t="s">
        <v>89</v>
      </c>
      <c r="AW4479" s="606" t="s">
        <v>43</v>
      </c>
      <c r="AX4479" s="606" t="s">
        <v>82</v>
      </c>
      <c r="AY4479" s="607" t="s">
        <v>197</v>
      </c>
    </row>
    <row r="4480" spans="2:51" s="599" customFormat="1">
      <c r="B4480" s="598"/>
      <c r="D4480" s="594" t="s">
        <v>205</v>
      </c>
      <c r="E4480" s="600" t="s">
        <v>5</v>
      </c>
      <c r="F4480" s="601" t="s">
        <v>982</v>
      </c>
      <c r="H4480" s="600" t="s">
        <v>5</v>
      </c>
      <c r="L4480" s="598"/>
      <c r="M4480" s="602"/>
      <c r="N4480" s="603"/>
      <c r="O4480" s="603"/>
      <c r="P4480" s="603"/>
      <c r="Q4480" s="603"/>
      <c r="R4480" s="603"/>
      <c r="S4480" s="603"/>
      <c r="T4480" s="604"/>
      <c r="AT4480" s="600" t="s">
        <v>205</v>
      </c>
      <c r="AU4480" s="600" t="s">
        <v>89</v>
      </c>
      <c r="AV4480" s="599" t="s">
        <v>11</v>
      </c>
      <c r="AW4480" s="599" t="s">
        <v>43</v>
      </c>
      <c r="AX4480" s="599" t="s">
        <v>82</v>
      </c>
      <c r="AY4480" s="600" t="s">
        <v>197</v>
      </c>
    </row>
    <row r="4481" spans="2:65" s="606" customFormat="1">
      <c r="B4481" s="605"/>
      <c r="D4481" s="594" t="s">
        <v>205</v>
      </c>
      <c r="E4481" s="607" t="s">
        <v>5</v>
      </c>
      <c r="F4481" s="608" t="s">
        <v>1002</v>
      </c>
      <c r="H4481" s="609">
        <v>29.52</v>
      </c>
      <c r="L4481" s="605"/>
      <c r="M4481" s="610"/>
      <c r="N4481" s="611"/>
      <c r="O4481" s="611"/>
      <c r="P4481" s="611"/>
      <c r="Q4481" s="611"/>
      <c r="R4481" s="611"/>
      <c r="S4481" s="611"/>
      <c r="T4481" s="612"/>
      <c r="AT4481" s="607" t="s">
        <v>205</v>
      </c>
      <c r="AU4481" s="607" t="s">
        <v>89</v>
      </c>
      <c r="AV4481" s="606" t="s">
        <v>89</v>
      </c>
      <c r="AW4481" s="606" t="s">
        <v>43</v>
      </c>
      <c r="AX4481" s="606" t="s">
        <v>82</v>
      </c>
      <c r="AY4481" s="607" t="s">
        <v>197</v>
      </c>
    </row>
    <row r="4482" spans="2:65" s="606" customFormat="1">
      <c r="B4482" s="605"/>
      <c r="D4482" s="594" t="s">
        <v>205</v>
      </c>
      <c r="E4482" s="607" t="s">
        <v>5</v>
      </c>
      <c r="F4482" s="608" t="s">
        <v>1003</v>
      </c>
      <c r="H4482" s="609">
        <v>25.24</v>
      </c>
      <c r="L4482" s="605"/>
      <c r="M4482" s="610"/>
      <c r="N4482" s="611"/>
      <c r="O4482" s="611"/>
      <c r="P4482" s="611"/>
      <c r="Q4482" s="611"/>
      <c r="R4482" s="611"/>
      <c r="S4482" s="611"/>
      <c r="T4482" s="612"/>
      <c r="AT4482" s="607" t="s">
        <v>205</v>
      </c>
      <c r="AU4482" s="607" t="s">
        <v>89</v>
      </c>
      <c r="AV4482" s="606" t="s">
        <v>89</v>
      </c>
      <c r="AW4482" s="606" t="s">
        <v>43</v>
      </c>
      <c r="AX4482" s="606" t="s">
        <v>82</v>
      </c>
      <c r="AY4482" s="607" t="s">
        <v>197</v>
      </c>
    </row>
    <row r="4483" spans="2:65" s="599" customFormat="1">
      <c r="B4483" s="598"/>
      <c r="D4483" s="594" t="s">
        <v>205</v>
      </c>
      <c r="E4483" s="600" t="s">
        <v>5</v>
      </c>
      <c r="F4483" s="601" t="s">
        <v>1013</v>
      </c>
      <c r="H4483" s="600" t="s">
        <v>5</v>
      </c>
      <c r="L4483" s="598"/>
      <c r="M4483" s="602"/>
      <c r="N4483" s="603"/>
      <c r="O4483" s="603"/>
      <c r="P4483" s="603"/>
      <c r="Q4483" s="603"/>
      <c r="R4483" s="603"/>
      <c r="S4483" s="603"/>
      <c r="T4483" s="604"/>
      <c r="AT4483" s="600" t="s">
        <v>205</v>
      </c>
      <c r="AU4483" s="600" t="s">
        <v>89</v>
      </c>
      <c r="AV4483" s="599" t="s">
        <v>11</v>
      </c>
      <c r="AW4483" s="599" t="s">
        <v>43</v>
      </c>
      <c r="AX4483" s="599" t="s">
        <v>82</v>
      </c>
      <c r="AY4483" s="600" t="s">
        <v>197</v>
      </c>
    </row>
    <row r="4484" spans="2:65" s="606" customFormat="1">
      <c r="B4484" s="605"/>
      <c r="D4484" s="594" t="s">
        <v>205</v>
      </c>
      <c r="E4484" s="607" t="s">
        <v>5</v>
      </c>
      <c r="F4484" s="608" t="s">
        <v>1014</v>
      </c>
      <c r="H4484" s="609">
        <v>152.25700000000001</v>
      </c>
      <c r="L4484" s="605"/>
      <c r="M4484" s="610"/>
      <c r="N4484" s="611"/>
      <c r="O4484" s="611"/>
      <c r="P4484" s="611"/>
      <c r="Q4484" s="611"/>
      <c r="R4484" s="611"/>
      <c r="S4484" s="611"/>
      <c r="T4484" s="612"/>
      <c r="AT4484" s="607" t="s">
        <v>205</v>
      </c>
      <c r="AU4484" s="607" t="s">
        <v>89</v>
      </c>
      <c r="AV4484" s="606" t="s">
        <v>89</v>
      </c>
      <c r="AW4484" s="606" t="s">
        <v>43</v>
      </c>
      <c r="AX4484" s="606" t="s">
        <v>82</v>
      </c>
      <c r="AY4484" s="607" t="s">
        <v>197</v>
      </c>
    </row>
    <row r="4485" spans="2:65" s="599" customFormat="1">
      <c r="B4485" s="598"/>
      <c r="D4485" s="594" t="s">
        <v>205</v>
      </c>
      <c r="E4485" s="600" t="s">
        <v>5</v>
      </c>
      <c r="F4485" s="601" t="s">
        <v>388</v>
      </c>
      <c r="H4485" s="600" t="s">
        <v>5</v>
      </c>
      <c r="L4485" s="598"/>
      <c r="M4485" s="602"/>
      <c r="N4485" s="603"/>
      <c r="O4485" s="603"/>
      <c r="P4485" s="603"/>
      <c r="Q4485" s="603"/>
      <c r="R4485" s="603"/>
      <c r="S4485" s="603"/>
      <c r="T4485" s="604"/>
      <c r="AT4485" s="600" t="s">
        <v>205</v>
      </c>
      <c r="AU4485" s="600" t="s">
        <v>89</v>
      </c>
      <c r="AV4485" s="599" t="s">
        <v>11</v>
      </c>
      <c r="AW4485" s="599" t="s">
        <v>43</v>
      </c>
      <c r="AX4485" s="599" t="s">
        <v>82</v>
      </c>
      <c r="AY4485" s="600" t="s">
        <v>197</v>
      </c>
    </row>
    <row r="4486" spans="2:65" s="606" customFormat="1">
      <c r="B4486" s="605"/>
      <c r="D4486" s="594" t="s">
        <v>205</v>
      </c>
      <c r="E4486" s="607" t="s">
        <v>5</v>
      </c>
      <c r="F4486" s="608" t="s">
        <v>1015</v>
      </c>
      <c r="H4486" s="609">
        <v>-3.1520000000000001</v>
      </c>
      <c r="L4486" s="605"/>
      <c r="M4486" s="610"/>
      <c r="N4486" s="611"/>
      <c r="O4486" s="611"/>
      <c r="P4486" s="611"/>
      <c r="Q4486" s="611"/>
      <c r="R4486" s="611"/>
      <c r="S4486" s="611"/>
      <c r="T4486" s="612"/>
      <c r="AT4486" s="607" t="s">
        <v>205</v>
      </c>
      <c r="AU4486" s="607" t="s">
        <v>89</v>
      </c>
      <c r="AV4486" s="606" t="s">
        <v>89</v>
      </c>
      <c r="AW4486" s="606" t="s">
        <v>43</v>
      </c>
      <c r="AX4486" s="606" t="s">
        <v>82</v>
      </c>
      <c r="AY4486" s="607" t="s">
        <v>197</v>
      </c>
    </row>
    <row r="4487" spans="2:65" s="606" customFormat="1">
      <c r="B4487" s="605"/>
      <c r="D4487" s="594" t="s">
        <v>205</v>
      </c>
      <c r="E4487" s="607" t="s">
        <v>5</v>
      </c>
      <c r="F4487" s="608" t="s">
        <v>1016</v>
      </c>
      <c r="H4487" s="609">
        <v>-5.9930000000000003</v>
      </c>
      <c r="L4487" s="605"/>
      <c r="M4487" s="610"/>
      <c r="N4487" s="611"/>
      <c r="O4487" s="611"/>
      <c r="P4487" s="611"/>
      <c r="Q4487" s="611"/>
      <c r="R4487" s="611"/>
      <c r="S4487" s="611"/>
      <c r="T4487" s="612"/>
      <c r="AT4487" s="607" t="s">
        <v>205</v>
      </c>
      <c r="AU4487" s="607" t="s">
        <v>89</v>
      </c>
      <c r="AV4487" s="606" t="s">
        <v>89</v>
      </c>
      <c r="AW4487" s="606" t="s">
        <v>43</v>
      </c>
      <c r="AX4487" s="606" t="s">
        <v>82</v>
      </c>
      <c r="AY4487" s="607" t="s">
        <v>197</v>
      </c>
    </row>
    <row r="4488" spans="2:65" s="606" customFormat="1">
      <c r="B4488" s="605"/>
      <c r="D4488" s="594" t="s">
        <v>205</v>
      </c>
      <c r="E4488" s="607" t="s">
        <v>5</v>
      </c>
      <c r="F4488" s="608" t="s">
        <v>1017</v>
      </c>
      <c r="H4488" s="609">
        <v>-10.105</v>
      </c>
      <c r="L4488" s="605"/>
      <c r="M4488" s="610"/>
      <c r="N4488" s="611"/>
      <c r="O4488" s="611"/>
      <c r="P4488" s="611"/>
      <c r="Q4488" s="611"/>
      <c r="R4488" s="611"/>
      <c r="S4488" s="611"/>
      <c r="T4488" s="612"/>
      <c r="AT4488" s="607" t="s">
        <v>205</v>
      </c>
      <c r="AU4488" s="607" t="s">
        <v>89</v>
      </c>
      <c r="AV4488" s="606" t="s">
        <v>89</v>
      </c>
      <c r="AW4488" s="606" t="s">
        <v>43</v>
      </c>
      <c r="AX4488" s="606" t="s">
        <v>82</v>
      </c>
      <c r="AY4488" s="607" t="s">
        <v>197</v>
      </c>
    </row>
    <row r="4489" spans="2:65" s="599" customFormat="1">
      <c r="B4489" s="598"/>
      <c r="D4489" s="594" t="s">
        <v>205</v>
      </c>
      <c r="E4489" s="600" t="s">
        <v>5</v>
      </c>
      <c r="F4489" s="601" t="s">
        <v>982</v>
      </c>
      <c r="H4489" s="600" t="s">
        <v>5</v>
      </c>
      <c r="L4489" s="598"/>
      <c r="M4489" s="602"/>
      <c r="N4489" s="603"/>
      <c r="O4489" s="603"/>
      <c r="P4489" s="603"/>
      <c r="Q4489" s="603"/>
      <c r="R4489" s="603"/>
      <c r="S4489" s="603"/>
      <c r="T4489" s="604"/>
      <c r="AT4489" s="600" t="s">
        <v>205</v>
      </c>
      <c r="AU4489" s="600" t="s">
        <v>89</v>
      </c>
      <c r="AV4489" s="599" t="s">
        <v>11</v>
      </c>
      <c r="AW4489" s="599" t="s">
        <v>43</v>
      </c>
      <c r="AX4489" s="599" t="s">
        <v>82</v>
      </c>
      <c r="AY4489" s="600" t="s">
        <v>197</v>
      </c>
    </row>
    <row r="4490" spans="2:65" s="606" customFormat="1">
      <c r="B4490" s="605"/>
      <c r="D4490" s="594" t="s">
        <v>205</v>
      </c>
      <c r="E4490" s="607" t="s">
        <v>5</v>
      </c>
      <c r="F4490" s="608" t="s">
        <v>1018</v>
      </c>
      <c r="H4490" s="609">
        <v>0.88500000000000001</v>
      </c>
      <c r="L4490" s="605"/>
      <c r="M4490" s="610"/>
      <c r="N4490" s="611"/>
      <c r="O4490" s="611"/>
      <c r="P4490" s="611"/>
      <c r="Q4490" s="611"/>
      <c r="R4490" s="611"/>
      <c r="S4490" s="611"/>
      <c r="T4490" s="612"/>
      <c r="AT4490" s="607" t="s">
        <v>205</v>
      </c>
      <c r="AU4490" s="607" t="s">
        <v>89</v>
      </c>
      <c r="AV4490" s="606" t="s">
        <v>89</v>
      </c>
      <c r="AW4490" s="606" t="s">
        <v>43</v>
      </c>
      <c r="AX4490" s="606" t="s">
        <v>82</v>
      </c>
      <c r="AY4490" s="607" t="s">
        <v>197</v>
      </c>
    </row>
    <row r="4491" spans="2:65" s="606" customFormat="1">
      <c r="B4491" s="605"/>
      <c r="D4491" s="594" t="s">
        <v>205</v>
      </c>
      <c r="E4491" s="607" t="s">
        <v>5</v>
      </c>
      <c r="F4491" s="608" t="s">
        <v>1019</v>
      </c>
      <c r="H4491" s="609">
        <v>2.2349999999999999</v>
      </c>
      <c r="L4491" s="605"/>
      <c r="M4491" s="610"/>
      <c r="N4491" s="611"/>
      <c r="O4491" s="611"/>
      <c r="P4491" s="611"/>
      <c r="Q4491" s="611"/>
      <c r="R4491" s="611"/>
      <c r="S4491" s="611"/>
      <c r="T4491" s="612"/>
      <c r="AT4491" s="607" t="s">
        <v>205</v>
      </c>
      <c r="AU4491" s="607" t="s">
        <v>89</v>
      </c>
      <c r="AV4491" s="606" t="s">
        <v>89</v>
      </c>
      <c r="AW4491" s="606" t="s">
        <v>43</v>
      </c>
      <c r="AX4491" s="606" t="s">
        <v>82</v>
      </c>
      <c r="AY4491" s="607" t="s">
        <v>197</v>
      </c>
    </row>
    <row r="4492" spans="2:65" s="606" customFormat="1">
      <c r="B4492" s="605"/>
      <c r="D4492" s="594" t="s">
        <v>205</v>
      </c>
      <c r="E4492" s="607" t="s">
        <v>5</v>
      </c>
      <c r="F4492" s="608" t="s">
        <v>1020</v>
      </c>
      <c r="H4492" s="609">
        <v>6.0629999999999997</v>
      </c>
      <c r="L4492" s="605"/>
      <c r="M4492" s="610"/>
      <c r="N4492" s="611"/>
      <c r="O4492" s="611"/>
      <c r="P4492" s="611"/>
      <c r="Q4492" s="611"/>
      <c r="R4492" s="611"/>
      <c r="S4492" s="611"/>
      <c r="T4492" s="612"/>
      <c r="AT4492" s="607" t="s">
        <v>205</v>
      </c>
      <c r="AU4492" s="607" t="s">
        <v>89</v>
      </c>
      <c r="AV4492" s="606" t="s">
        <v>89</v>
      </c>
      <c r="AW4492" s="606" t="s">
        <v>43</v>
      </c>
      <c r="AX4492" s="606" t="s">
        <v>82</v>
      </c>
      <c r="AY4492" s="607" t="s">
        <v>197</v>
      </c>
    </row>
    <row r="4493" spans="2:65" s="622" customFormat="1">
      <c r="B4493" s="621"/>
      <c r="D4493" s="594" t="s">
        <v>205</v>
      </c>
      <c r="E4493" s="623" t="s">
        <v>5</v>
      </c>
      <c r="F4493" s="624" t="s">
        <v>3381</v>
      </c>
      <c r="H4493" s="625">
        <v>3573.5070000000001</v>
      </c>
      <c r="L4493" s="621"/>
      <c r="M4493" s="626"/>
      <c r="N4493" s="627"/>
      <c r="O4493" s="627"/>
      <c r="P4493" s="627"/>
      <c r="Q4493" s="627"/>
      <c r="R4493" s="627"/>
      <c r="S4493" s="627"/>
      <c r="T4493" s="628"/>
      <c r="AT4493" s="623" t="s">
        <v>205</v>
      </c>
      <c r="AU4493" s="623" t="s">
        <v>89</v>
      </c>
      <c r="AV4493" s="622" t="s">
        <v>114</v>
      </c>
      <c r="AW4493" s="622" t="s">
        <v>43</v>
      </c>
      <c r="AX4493" s="622" t="s">
        <v>82</v>
      </c>
      <c r="AY4493" s="623" t="s">
        <v>197</v>
      </c>
    </row>
    <row r="4494" spans="2:65" s="614" customFormat="1">
      <c r="B4494" s="613"/>
      <c r="D4494" s="594" t="s">
        <v>205</v>
      </c>
      <c r="E4494" s="615" t="s">
        <v>5</v>
      </c>
      <c r="F4494" s="616" t="s">
        <v>210</v>
      </c>
      <c r="H4494" s="617">
        <v>5768.7870000000003</v>
      </c>
      <c r="L4494" s="613"/>
      <c r="M4494" s="618"/>
      <c r="N4494" s="619"/>
      <c r="O4494" s="619"/>
      <c r="P4494" s="619"/>
      <c r="Q4494" s="619"/>
      <c r="R4494" s="619"/>
      <c r="S4494" s="619"/>
      <c r="T4494" s="620"/>
      <c r="AT4494" s="615" t="s">
        <v>205</v>
      </c>
      <c r="AU4494" s="615" t="s">
        <v>89</v>
      </c>
      <c r="AV4494" s="614" t="s">
        <v>129</v>
      </c>
      <c r="AW4494" s="614" t="s">
        <v>43</v>
      </c>
      <c r="AX4494" s="614" t="s">
        <v>11</v>
      </c>
      <c r="AY4494" s="615" t="s">
        <v>197</v>
      </c>
    </row>
    <row r="4495" spans="2:65" s="492" customFormat="1" ht="16.5" customHeight="1">
      <c r="B4495" s="493"/>
      <c r="C4495" s="572" t="s">
        <v>5123</v>
      </c>
      <c r="D4495" s="572" t="s">
        <v>199</v>
      </c>
      <c r="E4495" s="573" t="s">
        <v>5124</v>
      </c>
      <c r="F4495" s="574" t="s">
        <v>5125</v>
      </c>
      <c r="G4495" s="575" t="s">
        <v>290</v>
      </c>
      <c r="H4495" s="576">
        <v>3480.9259999999999</v>
      </c>
      <c r="I4495" s="7"/>
      <c r="J4495" s="577">
        <f>ROUND(I4495*H4495,0)</f>
        <v>0</v>
      </c>
      <c r="K4495" s="574" t="s">
        <v>203</v>
      </c>
      <c r="L4495" s="493"/>
      <c r="M4495" s="578" t="s">
        <v>5</v>
      </c>
      <c r="N4495" s="579" t="s">
        <v>53</v>
      </c>
      <c r="O4495" s="494"/>
      <c r="P4495" s="580">
        <f>O4495*H4495</f>
        <v>0</v>
      </c>
      <c r="Q4495" s="580">
        <v>0</v>
      </c>
      <c r="R4495" s="580">
        <f>Q4495*H4495</f>
        <v>0</v>
      </c>
      <c r="S4495" s="580">
        <v>0</v>
      </c>
      <c r="T4495" s="581">
        <f>S4495*H4495</f>
        <v>0</v>
      </c>
      <c r="AR4495" s="482" t="s">
        <v>374</v>
      </c>
      <c r="AT4495" s="482" t="s">
        <v>199</v>
      </c>
      <c r="AU4495" s="482" t="s">
        <v>89</v>
      </c>
      <c r="AY4495" s="482" t="s">
        <v>197</v>
      </c>
      <c r="BE4495" s="582">
        <f>IF(N4495="základní",J4495,0)</f>
        <v>0</v>
      </c>
      <c r="BF4495" s="582">
        <f>IF(N4495="snížená",J4495,0)</f>
        <v>0</v>
      </c>
      <c r="BG4495" s="582">
        <f>IF(N4495="zákl. přenesená",J4495,0)</f>
        <v>0</v>
      </c>
      <c r="BH4495" s="582">
        <f>IF(N4495="sníž. přenesená",J4495,0)</f>
        <v>0</v>
      </c>
      <c r="BI4495" s="582">
        <f>IF(N4495="nulová",J4495,0)</f>
        <v>0</v>
      </c>
      <c r="BJ4495" s="482" t="s">
        <v>11</v>
      </c>
      <c r="BK4495" s="582">
        <f>ROUND(I4495*H4495,0)</f>
        <v>0</v>
      </c>
      <c r="BL4495" s="482" t="s">
        <v>374</v>
      </c>
      <c r="BM4495" s="482" t="s">
        <v>5126</v>
      </c>
    </row>
    <row r="4496" spans="2:65" s="492" customFormat="1" ht="16.5" customHeight="1">
      <c r="B4496" s="493"/>
      <c r="C4496" s="572" t="s">
        <v>5127</v>
      </c>
      <c r="D4496" s="572" t="s">
        <v>199</v>
      </c>
      <c r="E4496" s="573" t="s">
        <v>5128</v>
      </c>
      <c r="F4496" s="574" t="s">
        <v>5129</v>
      </c>
      <c r="G4496" s="575" t="s">
        <v>290</v>
      </c>
      <c r="H4496" s="576">
        <v>5768.7870000000003</v>
      </c>
      <c r="I4496" s="7"/>
      <c r="J4496" s="577">
        <f>ROUND(I4496*H4496,0)</f>
        <v>0</v>
      </c>
      <c r="K4496" s="574" t="s">
        <v>203</v>
      </c>
      <c r="L4496" s="493"/>
      <c r="M4496" s="578" t="s">
        <v>5</v>
      </c>
      <c r="N4496" s="579" t="s">
        <v>53</v>
      </c>
      <c r="O4496" s="494"/>
      <c r="P4496" s="580">
        <f>O4496*H4496</f>
        <v>0</v>
      </c>
      <c r="Q4496" s="580">
        <v>0</v>
      </c>
      <c r="R4496" s="580">
        <f>Q4496*H4496</f>
        <v>0</v>
      </c>
      <c r="S4496" s="580">
        <v>0</v>
      </c>
      <c r="T4496" s="581">
        <f>S4496*H4496</f>
        <v>0</v>
      </c>
      <c r="AR4496" s="482" t="s">
        <v>374</v>
      </c>
      <c r="AT4496" s="482" t="s">
        <v>199</v>
      </c>
      <c r="AU4496" s="482" t="s">
        <v>89</v>
      </c>
      <c r="AY4496" s="482" t="s">
        <v>197</v>
      </c>
      <c r="BE4496" s="582">
        <f>IF(N4496="základní",J4496,0)</f>
        <v>0</v>
      </c>
      <c r="BF4496" s="582">
        <f>IF(N4496="snížená",J4496,0)</f>
        <v>0</v>
      </c>
      <c r="BG4496" s="582">
        <f>IF(N4496="zákl. přenesená",J4496,0)</f>
        <v>0</v>
      </c>
      <c r="BH4496" s="582">
        <f>IF(N4496="sníž. přenesená",J4496,0)</f>
        <v>0</v>
      </c>
      <c r="BI4496" s="582">
        <f>IF(N4496="nulová",J4496,0)</f>
        <v>0</v>
      </c>
      <c r="BJ4496" s="482" t="s">
        <v>11</v>
      </c>
      <c r="BK4496" s="582">
        <f>ROUND(I4496*H4496,0)</f>
        <v>0</v>
      </c>
      <c r="BL4496" s="482" t="s">
        <v>374</v>
      </c>
      <c r="BM4496" s="482" t="s">
        <v>5130</v>
      </c>
    </row>
    <row r="4497" spans="2:51" s="599" customFormat="1">
      <c r="B4497" s="598"/>
      <c r="D4497" s="594" t="s">
        <v>205</v>
      </c>
      <c r="E4497" s="600" t="s">
        <v>5</v>
      </c>
      <c r="F4497" s="601" t="s">
        <v>3377</v>
      </c>
      <c r="H4497" s="600" t="s">
        <v>5</v>
      </c>
      <c r="L4497" s="598"/>
      <c r="M4497" s="602"/>
      <c r="N4497" s="603"/>
      <c r="O4497" s="603"/>
      <c r="P4497" s="603"/>
      <c r="Q4497" s="603"/>
      <c r="R4497" s="603"/>
      <c r="S4497" s="603"/>
      <c r="T4497" s="604"/>
      <c r="AT4497" s="600" t="s">
        <v>205</v>
      </c>
      <c r="AU4497" s="600" t="s">
        <v>89</v>
      </c>
      <c r="AV4497" s="599" t="s">
        <v>11</v>
      </c>
      <c r="AW4497" s="599" t="s">
        <v>43</v>
      </c>
      <c r="AX4497" s="599" t="s">
        <v>82</v>
      </c>
      <c r="AY4497" s="600" t="s">
        <v>197</v>
      </c>
    </row>
    <row r="4498" spans="2:51" s="599" customFormat="1">
      <c r="B4498" s="598"/>
      <c r="D4498" s="594" t="s">
        <v>205</v>
      </c>
      <c r="E4498" s="600" t="s">
        <v>5</v>
      </c>
      <c r="F4498" s="601" t="s">
        <v>3378</v>
      </c>
      <c r="H4498" s="600" t="s">
        <v>5</v>
      </c>
      <c r="L4498" s="598"/>
      <c r="M4498" s="602"/>
      <c r="N4498" s="603"/>
      <c r="O4498" s="603"/>
      <c r="P4498" s="603"/>
      <c r="Q4498" s="603"/>
      <c r="R4498" s="603"/>
      <c r="S4498" s="603"/>
      <c r="T4498" s="604"/>
      <c r="AT4498" s="600" t="s">
        <v>205</v>
      </c>
      <c r="AU4498" s="600" t="s">
        <v>89</v>
      </c>
      <c r="AV4498" s="599" t="s">
        <v>11</v>
      </c>
      <c r="AW4498" s="599" t="s">
        <v>43</v>
      </c>
      <c r="AX4498" s="599" t="s">
        <v>82</v>
      </c>
      <c r="AY4498" s="600" t="s">
        <v>197</v>
      </c>
    </row>
    <row r="4499" spans="2:51" s="599" customFormat="1">
      <c r="B4499" s="598"/>
      <c r="D4499" s="594" t="s">
        <v>205</v>
      </c>
      <c r="E4499" s="600" t="s">
        <v>5</v>
      </c>
      <c r="F4499" s="601" t="s">
        <v>215</v>
      </c>
      <c r="H4499" s="600" t="s">
        <v>5</v>
      </c>
      <c r="L4499" s="598"/>
      <c r="M4499" s="602"/>
      <c r="N4499" s="603"/>
      <c r="O4499" s="603"/>
      <c r="P4499" s="603"/>
      <c r="Q4499" s="603"/>
      <c r="R4499" s="603"/>
      <c r="S4499" s="603"/>
      <c r="T4499" s="604"/>
      <c r="AT4499" s="600" t="s">
        <v>205</v>
      </c>
      <c r="AU4499" s="600" t="s">
        <v>89</v>
      </c>
      <c r="AV4499" s="599" t="s">
        <v>11</v>
      </c>
      <c r="AW4499" s="599" t="s">
        <v>43</v>
      </c>
      <c r="AX4499" s="599" t="s">
        <v>82</v>
      </c>
      <c r="AY4499" s="600" t="s">
        <v>197</v>
      </c>
    </row>
    <row r="4500" spans="2:51" s="599" customFormat="1">
      <c r="B4500" s="598"/>
      <c r="D4500" s="594" t="s">
        <v>205</v>
      </c>
      <c r="E4500" s="600" t="s">
        <v>5</v>
      </c>
      <c r="F4500" s="601" t="s">
        <v>356</v>
      </c>
      <c r="H4500" s="600" t="s">
        <v>5</v>
      </c>
      <c r="L4500" s="598"/>
      <c r="M4500" s="602"/>
      <c r="N4500" s="603"/>
      <c r="O4500" s="603"/>
      <c r="P4500" s="603"/>
      <c r="Q4500" s="603"/>
      <c r="R4500" s="603"/>
      <c r="S4500" s="603"/>
      <c r="T4500" s="604"/>
      <c r="AT4500" s="600" t="s">
        <v>205</v>
      </c>
      <c r="AU4500" s="600" t="s">
        <v>89</v>
      </c>
      <c r="AV4500" s="599" t="s">
        <v>11</v>
      </c>
      <c r="AW4500" s="599" t="s">
        <v>43</v>
      </c>
      <c r="AX4500" s="599" t="s">
        <v>82</v>
      </c>
      <c r="AY4500" s="600" t="s">
        <v>197</v>
      </c>
    </row>
    <row r="4501" spans="2:51" s="606" customFormat="1" ht="27">
      <c r="B4501" s="605"/>
      <c r="D4501" s="594" t="s">
        <v>205</v>
      </c>
      <c r="E4501" s="607" t="s">
        <v>5</v>
      </c>
      <c r="F4501" s="608" t="s">
        <v>357</v>
      </c>
      <c r="H4501" s="609">
        <v>417.6</v>
      </c>
      <c r="L4501" s="605"/>
      <c r="M4501" s="610"/>
      <c r="N4501" s="611"/>
      <c r="O4501" s="611"/>
      <c r="P4501" s="611"/>
      <c r="Q4501" s="611"/>
      <c r="R4501" s="611"/>
      <c r="S4501" s="611"/>
      <c r="T4501" s="612"/>
      <c r="AT4501" s="607" t="s">
        <v>205</v>
      </c>
      <c r="AU4501" s="607" t="s">
        <v>89</v>
      </c>
      <c r="AV4501" s="606" t="s">
        <v>89</v>
      </c>
      <c r="AW4501" s="606" t="s">
        <v>43</v>
      </c>
      <c r="AX4501" s="606" t="s">
        <v>82</v>
      </c>
      <c r="AY4501" s="607" t="s">
        <v>197</v>
      </c>
    </row>
    <row r="4502" spans="2:51" s="599" customFormat="1">
      <c r="B4502" s="598"/>
      <c r="D4502" s="594" t="s">
        <v>205</v>
      </c>
      <c r="E4502" s="600" t="s">
        <v>5</v>
      </c>
      <c r="F4502" s="601" t="s">
        <v>223</v>
      </c>
      <c r="H4502" s="600" t="s">
        <v>5</v>
      </c>
      <c r="L4502" s="598"/>
      <c r="M4502" s="602"/>
      <c r="N4502" s="603"/>
      <c r="O4502" s="603"/>
      <c r="P4502" s="603"/>
      <c r="Q4502" s="603"/>
      <c r="R4502" s="603"/>
      <c r="S4502" s="603"/>
      <c r="T4502" s="604"/>
      <c r="AT4502" s="600" t="s">
        <v>205</v>
      </c>
      <c r="AU4502" s="600" t="s">
        <v>89</v>
      </c>
      <c r="AV4502" s="599" t="s">
        <v>11</v>
      </c>
      <c r="AW4502" s="599" t="s">
        <v>43</v>
      </c>
      <c r="AX4502" s="599" t="s">
        <v>82</v>
      </c>
      <c r="AY4502" s="600" t="s">
        <v>197</v>
      </c>
    </row>
    <row r="4503" spans="2:51" s="599" customFormat="1">
      <c r="B4503" s="598"/>
      <c r="D4503" s="594" t="s">
        <v>205</v>
      </c>
      <c r="E4503" s="600" t="s">
        <v>5</v>
      </c>
      <c r="F4503" s="601" t="s">
        <v>358</v>
      </c>
      <c r="H4503" s="600" t="s">
        <v>5</v>
      </c>
      <c r="L4503" s="598"/>
      <c r="M4503" s="602"/>
      <c r="N4503" s="603"/>
      <c r="O4503" s="603"/>
      <c r="P4503" s="603"/>
      <c r="Q4503" s="603"/>
      <c r="R4503" s="603"/>
      <c r="S4503" s="603"/>
      <c r="T4503" s="604"/>
      <c r="AT4503" s="600" t="s">
        <v>205</v>
      </c>
      <c r="AU4503" s="600" t="s">
        <v>89</v>
      </c>
      <c r="AV4503" s="599" t="s">
        <v>11</v>
      </c>
      <c r="AW4503" s="599" t="s">
        <v>43</v>
      </c>
      <c r="AX4503" s="599" t="s">
        <v>82</v>
      </c>
      <c r="AY4503" s="600" t="s">
        <v>197</v>
      </c>
    </row>
    <row r="4504" spans="2:51" s="606" customFormat="1" ht="27">
      <c r="B4504" s="605"/>
      <c r="D4504" s="594" t="s">
        <v>205</v>
      </c>
      <c r="E4504" s="607" t="s">
        <v>5</v>
      </c>
      <c r="F4504" s="608" t="s">
        <v>359</v>
      </c>
      <c r="H4504" s="609">
        <v>242.23</v>
      </c>
      <c r="L4504" s="605"/>
      <c r="M4504" s="610"/>
      <c r="N4504" s="611"/>
      <c r="O4504" s="611"/>
      <c r="P4504" s="611"/>
      <c r="Q4504" s="611"/>
      <c r="R4504" s="611"/>
      <c r="S4504" s="611"/>
      <c r="T4504" s="612"/>
      <c r="AT4504" s="607" t="s">
        <v>205</v>
      </c>
      <c r="AU4504" s="607" t="s">
        <v>89</v>
      </c>
      <c r="AV4504" s="606" t="s">
        <v>89</v>
      </c>
      <c r="AW4504" s="606" t="s">
        <v>43</v>
      </c>
      <c r="AX4504" s="606" t="s">
        <v>82</v>
      </c>
      <c r="AY4504" s="607" t="s">
        <v>197</v>
      </c>
    </row>
    <row r="4505" spans="2:51" s="606" customFormat="1" ht="27">
      <c r="B4505" s="605"/>
      <c r="D4505" s="594" t="s">
        <v>205</v>
      </c>
      <c r="E4505" s="607" t="s">
        <v>5</v>
      </c>
      <c r="F4505" s="608" t="s">
        <v>360</v>
      </c>
      <c r="H4505" s="609">
        <v>183.14</v>
      </c>
      <c r="L4505" s="605"/>
      <c r="M4505" s="610"/>
      <c r="N4505" s="611"/>
      <c r="O4505" s="611"/>
      <c r="P4505" s="611"/>
      <c r="Q4505" s="611"/>
      <c r="R4505" s="611"/>
      <c r="S4505" s="611"/>
      <c r="T4505" s="612"/>
      <c r="AT4505" s="607" t="s">
        <v>205</v>
      </c>
      <c r="AU4505" s="607" t="s">
        <v>89</v>
      </c>
      <c r="AV4505" s="606" t="s">
        <v>89</v>
      </c>
      <c r="AW4505" s="606" t="s">
        <v>43</v>
      </c>
      <c r="AX4505" s="606" t="s">
        <v>82</v>
      </c>
      <c r="AY4505" s="607" t="s">
        <v>197</v>
      </c>
    </row>
    <row r="4506" spans="2:51" s="606" customFormat="1">
      <c r="B4506" s="605"/>
      <c r="D4506" s="594" t="s">
        <v>205</v>
      </c>
      <c r="E4506" s="607" t="s">
        <v>5</v>
      </c>
      <c r="F4506" s="608" t="s">
        <v>361</v>
      </c>
      <c r="H4506" s="609">
        <v>16.18</v>
      </c>
      <c r="L4506" s="605"/>
      <c r="M4506" s="610"/>
      <c r="N4506" s="611"/>
      <c r="O4506" s="611"/>
      <c r="P4506" s="611"/>
      <c r="Q4506" s="611"/>
      <c r="R4506" s="611"/>
      <c r="S4506" s="611"/>
      <c r="T4506" s="612"/>
      <c r="AT4506" s="607" t="s">
        <v>205</v>
      </c>
      <c r="AU4506" s="607" t="s">
        <v>89</v>
      </c>
      <c r="AV4506" s="606" t="s">
        <v>89</v>
      </c>
      <c r="AW4506" s="606" t="s">
        <v>43</v>
      </c>
      <c r="AX4506" s="606" t="s">
        <v>82</v>
      </c>
      <c r="AY4506" s="607" t="s">
        <v>197</v>
      </c>
    </row>
    <row r="4507" spans="2:51" s="599" customFormat="1">
      <c r="B4507" s="598"/>
      <c r="D4507" s="594" t="s">
        <v>205</v>
      </c>
      <c r="E4507" s="600" t="s">
        <v>5</v>
      </c>
      <c r="F4507" s="601" t="s">
        <v>238</v>
      </c>
      <c r="H4507" s="600" t="s">
        <v>5</v>
      </c>
      <c r="L4507" s="598"/>
      <c r="M4507" s="602"/>
      <c r="N4507" s="603"/>
      <c r="O4507" s="603"/>
      <c r="P4507" s="603"/>
      <c r="Q4507" s="603"/>
      <c r="R4507" s="603"/>
      <c r="S4507" s="603"/>
      <c r="T4507" s="604"/>
      <c r="AT4507" s="600" t="s">
        <v>205</v>
      </c>
      <c r="AU4507" s="600" t="s">
        <v>89</v>
      </c>
      <c r="AV4507" s="599" t="s">
        <v>11</v>
      </c>
      <c r="AW4507" s="599" t="s">
        <v>43</v>
      </c>
      <c r="AX4507" s="599" t="s">
        <v>82</v>
      </c>
      <c r="AY4507" s="600" t="s">
        <v>197</v>
      </c>
    </row>
    <row r="4508" spans="2:51" s="599" customFormat="1">
      <c r="B4508" s="598"/>
      <c r="D4508" s="594" t="s">
        <v>205</v>
      </c>
      <c r="E4508" s="600" t="s">
        <v>5</v>
      </c>
      <c r="F4508" s="601" t="s">
        <v>362</v>
      </c>
      <c r="H4508" s="600" t="s">
        <v>5</v>
      </c>
      <c r="L4508" s="598"/>
      <c r="M4508" s="602"/>
      <c r="N4508" s="603"/>
      <c r="O4508" s="603"/>
      <c r="P4508" s="603"/>
      <c r="Q4508" s="603"/>
      <c r="R4508" s="603"/>
      <c r="S4508" s="603"/>
      <c r="T4508" s="604"/>
      <c r="AT4508" s="600" t="s">
        <v>205</v>
      </c>
      <c r="AU4508" s="600" t="s">
        <v>89</v>
      </c>
      <c r="AV4508" s="599" t="s">
        <v>11</v>
      </c>
      <c r="AW4508" s="599" t="s">
        <v>43</v>
      </c>
      <c r="AX4508" s="599" t="s">
        <v>82</v>
      </c>
      <c r="AY4508" s="600" t="s">
        <v>197</v>
      </c>
    </row>
    <row r="4509" spans="2:51" s="606" customFormat="1" ht="27">
      <c r="B4509" s="605"/>
      <c r="D4509" s="594" t="s">
        <v>205</v>
      </c>
      <c r="E4509" s="607" t="s">
        <v>5</v>
      </c>
      <c r="F4509" s="608" t="s">
        <v>359</v>
      </c>
      <c r="H4509" s="609">
        <v>242.23</v>
      </c>
      <c r="L4509" s="605"/>
      <c r="M4509" s="610"/>
      <c r="N4509" s="611"/>
      <c r="O4509" s="611"/>
      <c r="P4509" s="611"/>
      <c r="Q4509" s="611"/>
      <c r="R4509" s="611"/>
      <c r="S4509" s="611"/>
      <c r="T4509" s="612"/>
      <c r="AT4509" s="607" t="s">
        <v>205</v>
      </c>
      <c r="AU4509" s="607" t="s">
        <v>89</v>
      </c>
      <c r="AV4509" s="606" t="s">
        <v>89</v>
      </c>
      <c r="AW4509" s="606" t="s">
        <v>43</v>
      </c>
      <c r="AX4509" s="606" t="s">
        <v>82</v>
      </c>
      <c r="AY4509" s="607" t="s">
        <v>197</v>
      </c>
    </row>
    <row r="4510" spans="2:51" s="606" customFormat="1" ht="27">
      <c r="B4510" s="605"/>
      <c r="D4510" s="594" t="s">
        <v>205</v>
      </c>
      <c r="E4510" s="607" t="s">
        <v>5</v>
      </c>
      <c r="F4510" s="608" t="s">
        <v>363</v>
      </c>
      <c r="H4510" s="609">
        <v>168.78</v>
      </c>
      <c r="L4510" s="605"/>
      <c r="M4510" s="610"/>
      <c r="N4510" s="611"/>
      <c r="O4510" s="611"/>
      <c r="P4510" s="611"/>
      <c r="Q4510" s="611"/>
      <c r="R4510" s="611"/>
      <c r="S4510" s="611"/>
      <c r="T4510" s="612"/>
      <c r="AT4510" s="607" t="s">
        <v>205</v>
      </c>
      <c r="AU4510" s="607" t="s">
        <v>89</v>
      </c>
      <c r="AV4510" s="606" t="s">
        <v>89</v>
      </c>
      <c r="AW4510" s="606" t="s">
        <v>43</v>
      </c>
      <c r="AX4510" s="606" t="s">
        <v>82</v>
      </c>
      <c r="AY4510" s="607" t="s">
        <v>197</v>
      </c>
    </row>
    <row r="4511" spans="2:51" s="606" customFormat="1">
      <c r="B4511" s="605"/>
      <c r="D4511" s="594" t="s">
        <v>205</v>
      </c>
      <c r="E4511" s="607" t="s">
        <v>5</v>
      </c>
      <c r="F4511" s="608" t="s">
        <v>364</v>
      </c>
      <c r="H4511" s="609">
        <v>24.99</v>
      </c>
      <c r="L4511" s="605"/>
      <c r="M4511" s="610"/>
      <c r="N4511" s="611"/>
      <c r="O4511" s="611"/>
      <c r="P4511" s="611"/>
      <c r="Q4511" s="611"/>
      <c r="R4511" s="611"/>
      <c r="S4511" s="611"/>
      <c r="T4511" s="612"/>
      <c r="AT4511" s="607" t="s">
        <v>205</v>
      </c>
      <c r="AU4511" s="607" t="s">
        <v>89</v>
      </c>
      <c r="AV4511" s="606" t="s">
        <v>89</v>
      </c>
      <c r="AW4511" s="606" t="s">
        <v>43</v>
      </c>
      <c r="AX4511" s="606" t="s">
        <v>82</v>
      </c>
      <c r="AY4511" s="607" t="s">
        <v>197</v>
      </c>
    </row>
    <row r="4512" spans="2:51" s="599" customFormat="1">
      <c r="B4512" s="598"/>
      <c r="D4512" s="594" t="s">
        <v>205</v>
      </c>
      <c r="E4512" s="600" t="s">
        <v>5</v>
      </c>
      <c r="F4512" s="601" t="s">
        <v>244</v>
      </c>
      <c r="H4512" s="600" t="s">
        <v>5</v>
      </c>
      <c r="L4512" s="598"/>
      <c r="M4512" s="602"/>
      <c r="N4512" s="603"/>
      <c r="O4512" s="603"/>
      <c r="P4512" s="603"/>
      <c r="Q4512" s="603"/>
      <c r="R4512" s="603"/>
      <c r="S4512" s="603"/>
      <c r="T4512" s="604"/>
      <c r="AT4512" s="600" t="s">
        <v>205</v>
      </c>
      <c r="AU4512" s="600" t="s">
        <v>89</v>
      </c>
      <c r="AV4512" s="599" t="s">
        <v>11</v>
      </c>
      <c r="AW4512" s="599" t="s">
        <v>43</v>
      </c>
      <c r="AX4512" s="599" t="s">
        <v>82</v>
      </c>
      <c r="AY4512" s="600" t="s">
        <v>197</v>
      </c>
    </row>
    <row r="4513" spans="2:51" s="599" customFormat="1">
      <c r="B4513" s="598"/>
      <c r="D4513" s="594" t="s">
        <v>205</v>
      </c>
      <c r="E4513" s="600" t="s">
        <v>5</v>
      </c>
      <c r="F4513" s="601" t="s">
        <v>365</v>
      </c>
      <c r="H4513" s="600" t="s">
        <v>5</v>
      </c>
      <c r="L4513" s="598"/>
      <c r="M4513" s="602"/>
      <c r="N4513" s="603"/>
      <c r="O4513" s="603"/>
      <c r="P4513" s="603"/>
      <c r="Q4513" s="603"/>
      <c r="R4513" s="603"/>
      <c r="S4513" s="603"/>
      <c r="T4513" s="604"/>
      <c r="AT4513" s="600" t="s">
        <v>205</v>
      </c>
      <c r="AU4513" s="600" t="s">
        <v>89</v>
      </c>
      <c r="AV4513" s="599" t="s">
        <v>11</v>
      </c>
      <c r="AW4513" s="599" t="s">
        <v>43</v>
      </c>
      <c r="AX4513" s="599" t="s">
        <v>82</v>
      </c>
      <c r="AY4513" s="600" t="s">
        <v>197</v>
      </c>
    </row>
    <row r="4514" spans="2:51" s="606" customFormat="1" ht="27">
      <c r="B4514" s="605"/>
      <c r="D4514" s="594" t="s">
        <v>205</v>
      </c>
      <c r="E4514" s="607" t="s">
        <v>5</v>
      </c>
      <c r="F4514" s="608" t="s">
        <v>359</v>
      </c>
      <c r="H4514" s="609">
        <v>242.23</v>
      </c>
      <c r="L4514" s="605"/>
      <c r="M4514" s="610"/>
      <c r="N4514" s="611"/>
      <c r="O4514" s="611"/>
      <c r="P4514" s="611"/>
      <c r="Q4514" s="611"/>
      <c r="R4514" s="611"/>
      <c r="S4514" s="611"/>
      <c r="T4514" s="612"/>
      <c r="AT4514" s="607" t="s">
        <v>205</v>
      </c>
      <c r="AU4514" s="607" t="s">
        <v>89</v>
      </c>
      <c r="AV4514" s="606" t="s">
        <v>89</v>
      </c>
      <c r="AW4514" s="606" t="s">
        <v>43</v>
      </c>
      <c r="AX4514" s="606" t="s">
        <v>82</v>
      </c>
      <c r="AY4514" s="607" t="s">
        <v>197</v>
      </c>
    </row>
    <row r="4515" spans="2:51" s="606" customFormat="1" ht="27">
      <c r="B4515" s="605"/>
      <c r="D4515" s="594" t="s">
        <v>205</v>
      </c>
      <c r="E4515" s="607" t="s">
        <v>5</v>
      </c>
      <c r="F4515" s="608" t="s">
        <v>366</v>
      </c>
      <c r="H4515" s="609">
        <v>168.78</v>
      </c>
      <c r="L4515" s="605"/>
      <c r="M4515" s="610"/>
      <c r="N4515" s="611"/>
      <c r="O4515" s="611"/>
      <c r="P4515" s="611"/>
      <c r="Q4515" s="611"/>
      <c r="R4515" s="611"/>
      <c r="S4515" s="611"/>
      <c r="T4515" s="612"/>
      <c r="AT4515" s="607" t="s">
        <v>205</v>
      </c>
      <c r="AU4515" s="607" t="s">
        <v>89</v>
      </c>
      <c r="AV4515" s="606" t="s">
        <v>89</v>
      </c>
      <c r="AW4515" s="606" t="s">
        <v>43</v>
      </c>
      <c r="AX4515" s="606" t="s">
        <v>82</v>
      </c>
      <c r="AY4515" s="607" t="s">
        <v>197</v>
      </c>
    </row>
    <row r="4516" spans="2:51" s="606" customFormat="1">
      <c r="B4516" s="605"/>
      <c r="D4516" s="594" t="s">
        <v>205</v>
      </c>
      <c r="E4516" s="607" t="s">
        <v>5</v>
      </c>
      <c r="F4516" s="608" t="s">
        <v>367</v>
      </c>
      <c r="H4516" s="609">
        <v>53.12</v>
      </c>
      <c r="L4516" s="605"/>
      <c r="M4516" s="610"/>
      <c r="N4516" s="611"/>
      <c r="O4516" s="611"/>
      <c r="P4516" s="611"/>
      <c r="Q4516" s="611"/>
      <c r="R4516" s="611"/>
      <c r="S4516" s="611"/>
      <c r="T4516" s="612"/>
      <c r="AT4516" s="607" t="s">
        <v>205</v>
      </c>
      <c r="AU4516" s="607" t="s">
        <v>89</v>
      </c>
      <c r="AV4516" s="606" t="s">
        <v>89</v>
      </c>
      <c r="AW4516" s="606" t="s">
        <v>43</v>
      </c>
      <c r="AX4516" s="606" t="s">
        <v>82</v>
      </c>
      <c r="AY4516" s="607" t="s">
        <v>197</v>
      </c>
    </row>
    <row r="4517" spans="2:51" s="599" customFormat="1">
      <c r="B4517" s="598"/>
      <c r="D4517" s="594" t="s">
        <v>205</v>
      </c>
      <c r="E4517" s="600" t="s">
        <v>5</v>
      </c>
      <c r="F4517" s="601" t="s">
        <v>249</v>
      </c>
      <c r="H4517" s="600" t="s">
        <v>5</v>
      </c>
      <c r="L4517" s="598"/>
      <c r="M4517" s="602"/>
      <c r="N4517" s="603"/>
      <c r="O4517" s="603"/>
      <c r="P4517" s="603"/>
      <c r="Q4517" s="603"/>
      <c r="R4517" s="603"/>
      <c r="S4517" s="603"/>
      <c r="T4517" s="604"/>
      <c r="AT4517" s="600" t="s">
        <v>205</v>
      </c>
      <c r="AU4517" s="600" t="s">
        <v>89</v>
      </c>
      <c r="AV4517" s="599" t="s">
        <v>11</v>
      </c>
      <c r="AW4517" s="599" t="s">
        <v>43</v>
      </c>
      <c r="AX4517" s="599" t="s">
        <v>82</v>
      </c>
      <c r="AY4517" s="600" t="s">
        <v>197</v>
      </c>
    </row>
    <row r="4518" spans="2:51" s="599" customFormat="1">
      <c r="B4518" s="598"/>
      <c r="D4518" s="594" t="s">
        <v>205</v>
      </c>
      <c r="E4518" s="600" t="s">
        <v>5</v>
      </c>
      <c r="F4518" s="601" t="s">
        <v>368</v>
      </c>
      <c r="H4518" s="600" t="s">
        <v>5</v>
      </c>
      <c r="L4518" s="598"/>
      <c r="M4518" s="602"/>
      <c r="N4518" s="603"/>
      <c r="O4518" s="603"/>
      <c r="P4518" s="603"/>
      <c r="Q4518" s="603"/>
      <c r="R4518" s="603"/>
      <c r="S4518" s="603"/>
      <c r="T4518" s="604"/>
      <c r="AT4518" s="600" t="s">
        <v>205</v>
      </c>
      <c r="AU4518" s="600" t="s">
        <v>89</v>
      </c>
      <c r="AV4518" s="599" t="s">
        <v>11</v>
      </c>
      <c r="AW4518" s="599" t="s">
        <v>43</v>
      </c>
      <c r="AX4518" s="599" t="s">
        <v>82</v>
      </c>
      <c r="AY4518" s="600" t="s">
        <v>197</v>
      </c>
    </row>
    <row r="4519" spans="2:51" s="606" customFormat="1" ht="27">
      <c r="B4519" s="605"/>
      <c r="D4519" s="594" t="s">
        <v>205</v>
      </c>
      <c r="E4519" s="607" t="s">
        <v>5</v>
      </c>
      <c r="F4519" s="608" t="s">
        <v>359</v>
      </c>
      <c r="H4519" s="609">
        <v>242.23</v>
      </c>
      <c r="L4519" s="605"/>
      <c r="M4519" s="610"/>
      <c r="N4519" s="611"/>
      <c r="O4519" s="611"/>
      <c r="P4519" s="611"/>
      <c r="Q4519" s="611"/>
      <c r="R4519" s="611"/>
      <c r="S4519" s="611"/>
      <c r="T4519" s="612"/>
      <c r="AT4519" s="607" t="s">
        <v>205</v>
      </c>
      <c r="AU4519" s="607" t="s">
        <v>89</v>
      </c>
      <c r="AV4519" s="606" t="s">
        <v>89</v>
      </c>
      <c r="AW4519" s="606" t="s">
        <v>43</v>
      </c>
      <c r="AX4519" s="606" t="s">
        <v>82</v>
      </c>
      <c r="AY4519" s="607" t="s">
        <v>197</v>
      </c>
    </row>
    <row r="4520" spans="2:51" s="606" customFormat="1" ht="27">
      <c r="B4520" s="605"/>
      <c r="D4520" s="594" t="s">
        <v>205</v>
      </c>
      <c r="E4520" s="607" t="s">
        <v>5</v>
      </c>
      <c r="F4520" s="608" t="s">
        <v>366</v>
      </c>
      <c r="H4520" s="609">
        <v>168.78</v>
      </c>
      <c r="L4520" s="605"/>
      <c r="M4520" s="610"/>
      <c r="N4520" s="611"/>
      <c r="O4520" s="611"/>
      <c r="P4520" s="611"/>
      <c r="Q4520" s="611"/>
      <c r="R4520" s="611"/>
      <c r="S4520" s="611"/>
      <c r="T4520" s="612"/>
      <c r="AT4520" s="607" t="s">
        <v>205</v>
      </c>
      <c r="AU4520" s="607" t="s">
        <v>89</v>
      </c>
      <c r="AV4520" s="606" t="s">
        <v>89</v>
      </c>
      <c r="AW4520" s="606" t="s">
        <v>43</v>
      </c>
      <c r="AX4520" s="606" t="s">
        <v>82</v>
      </c>
      <c r="AY4520" s="607" t="s">
        <v>197</v>
      </c>
    </row>
    <row r="4521" spans="2:51" s="606" customFormat="1">
      <c r="B4521" s="605"/>
      <c r="D4521" s="594" t="s">
        <v>205</v>
      </c>
      <c r="E4521" s="607" t="s">
        <v>5</v>
      </c>
      <c r="F4521" s="608" t="s">
        <v>364</v>
      </c>
      <c r="H4521" s="609">
        <v>24.99</v>
      </c>
      <c r="L4521" s="605"/>
      <c r="M4521" s="610"/>
      <c r="N4521" s="611"/>
      <c r="O4521" s="611"/>
      <c r="P4521" s="611"/>
      <c r="Q4521" s="611"/>
      <c r="R4521" s="611"/>
      <c r="S4521" s="611"/>
      <c r="T4521" s="612"/>
      <c r="AT4521" s="607" t="s">
        <v>205</v>
      </c>
      <c r="AU4521" s="607" t="s">
        <v>89</v>
      </c>
      <c r="AV4521" s="606" t="s">
        <v>89</v>
      </c>
      <c r="AW4521" s="606" t="s">
        <v>43</v>
      </c>
      <c r="AX4521" s="606" t="s">
        <v>82</v>
      </c>
      <c r="AY4521" s="607" t="s">
        <v>197</v>
      </c>
    </row>
    <row r="4522" spans="2:51" s="622" customFormat="1">
      <c r="B4522" s="621"/>
      <c r="D4522" s="594" t="s">
        <v>205</v>
      </c>
      <c r="E4522" s="623" t="s">
        <v>5</v>
      </c>
      <c r="F4522" s="624" t="s">
        <v>3379</v>
      </c>
      <c r="H4522" s="625">
        <v>2195.2800000000002</v>
      </c>
      <c r="L4522" s="621"/>
      <c r="M4522" s="626"/>
      <c r="N4522" s="627"/>
      <c r="O4522" s="627"/>
      <c r="P4522" s="627"/>
      <c r="Q4522" s="627"/>
      <c r="R4522" s="627"/>
      <c r="S4522" s="627"/>
      <c r="T4522" s="628"/>
      <c r="AT4522" s="623" t="s">
        <v>205</v>
      </c>
      <c r="AU4522" s="623" t="s">
        <v>89</v>
      </c>
      <c r="AV4522" s="622" t="s">
        <v>114</v>
      </c>
      <c r="AW4522" s="622" t="s">
        <v>43</v>
      </c>
      <c r="AX4522" s="622" t="s">
        <v>82</v>
      </c>
      <c r="AY4522" s="623" t="s">
        <v>197</v>
      </c>
    </row>
    <row r="4523" spans="2:51" s="599" customFormat="1">
      <c r="B4523" s="598"/>
      <c r="D4523" s="594" t="s">
        <v>205</v>
      </c>
      <c r="E4523" s="600" t="s">
        <v>5</v>
      </c>
      <c r="F4523" s="601" t="s">
        <v>3380</v>
      </c>
      <c r="H4523" s="600" t="s">
        <v>5</v>
      </c>
      <c r="L4523" s="598"/>
      <c r="M4523" s="602"/>
      <c r="N4523" s="603"/>
      <c r="O4523" s="603"/>
      <c r="P4523" s="603"/>
      <c r="Q4523" s="603"/>
      <c r="R4523" s="603"/>
      <c r="S4523" s="603"/>
      <c r="T4523" s="604"/>
      <c r="AT4523" s="600" t="s">
        <v>205</v>
      </c>
      <c r="AU4523" s="600" t="s">
        <v>89</v>
      </c>
      <c r="AV4523" s="599" t="s">
        <v>11</v>
      </c>
      <c r="AW4523" s="599" t="s">
        <v>43</v>
      </c>
      <c r="AX4523" s="599" t="s">
        <v>82</v>
      </c>
      <c r="AY4523" s="600" t="s">
        <v>197</v>
      </c>
    </row>
    <row r="4524" spans="2:51" s="599" customFormat="1">
      <c r="B4524" s="598"/>
      <c r="D4524" s="594" t="s">
        <v>205</v>
      </c>
      <c r="E4524" s="600" t="s">
        <v>5</v>
      </c>
      <c r="F4524" s="601" t="s">
        <v>215</v>
      </c>
      <c r="H4524" s="600" t="s">
        <v>5</v>
      </c>
      <c r="L4524" s="598"/>
      <c r="M4524" s="602"/>
      <c r="N4524" s="603"/>
      <c r="O4524" s="603"/>
      <c r="P4524" s="603"/>
      <c r="Q4524" s="603"/>
      <c r="R4524" s="603"/>
      <c r="S4524" s="603"/>
      <c r="T4524" s="604"/>
      <c r="AT4524" s="600" t="s">
        <v>205</v>
      </c>
      <c r="AU4524" s="600" t="s">
        <v>89</v>
      </c>
      <c r="AV4524" s="599" t="s">
        <v>11</v>
      </c>
      <c r="AW4524" s="599" t="s">
        <v>43</v>
      </c>
      <c r="AX4524" s="599" t="s">
        <v>82</v>
      </c>
      <c r="AY4524" s="600" t="s">
        <v>197</v>
      </c>
    </row>
    <row r="4525" spans="2:51" s="599" customFormat="1">
      <c r="B4525" s="598"/>
      <c r="D4525" s="594" t="s">
        <v>205</v>
      </c>
      <c r="E4525" s="600" t="s">
        <v>5</v>
      </c>
      <c r="F4525" s="601" t="s">
        <v>953</v>
      </c>
      <c r="H4525" s="600" t="s">
        <v>5</v>
      </c>
      <c r="L4525" s="598"/>
      <c r="M4525" s="602"/>
      <c r="N4525" s="603"/>
      <c r="O4525" s="603"/>
      <c r="P4525" s="603"/>
      <c r="Q4525" s="603"/>
      <c r="R4525" s="603"/>
      <c r="S4525" s="603"/>
      <c r="T4525" s="604"/>
      <c r="AT4525" s="600" t="s">
        <v>205</v>
      </c>
      <c r="AU4525" s="600" t="s">
        <v>89</v>
      </c>
      <c r="AV4525" s="599" t="s">
        <v>11</v>
      </c>
      <c r="AW4525" s="599" t="s">
        <v>43</v>
      </c>
      <c r="AX4525" s="599" t="s">
        <v>82</v>
      </c>
      <c r="AY4525" s="600" t="s">
        <v>197</v>
      </c>
    </row>
    <row r="4526" spans="2:51" s="606" customFormat="1">
      <c r="B4526" s="605"/>
      <c r="D4526" s="594" t="s">
        <v>205</v>
      </c>
      <c r="E4526" s="607" t="s">
        <v>5</v>
      </c>
      <c r="F4526" s="608" t="s">
        <v>954</v>
      </c>
      <c r="H4526" s="609">
        <v>205.45599999999999</v>
      </c>
      <c r="L4526" s="605"/>
      <c r="M4526" s="610"/>
      <c r="N4526" s="611"/>
      <c r="O4526" s="611"/>
      <c r="P4526" s="611"/>
      <c r="Q4526" s="611"/>
      <c r="R4526" s="611"/>
      <c r="S4526" s="611"/>
      <c r="T4526" s="612"/>
      <c r="AT4526" s="607" t="s">
        <v>205</v>
      </c>
      <c r="AU4526" s="607" t="s">
        <v>89</v>
      </c>
      <c r="AV4526" s="606" t="s">
        <v>89</v>
      </c>
      <c r="AW4526" s="606" t="s">
        <v>43</v>
      </c>
      <c r="AX4526" s="606" t="s">
        <v>82</v>
      </c>
      <c r="AY4526" s="607" t="s">
        <v>197</v>
      </c>
    </row>
    <row r="4527" spans="2:51" s="599" customFormat="1">
      <c r="B4527" s="598"/>
      <c r="D4527" s="594" t="s">
        <v>205</v>
      </c>
      <c r="E4527" s="600" t="s">
        <v>5</v>
      </c>
      <c r="F4527" s="601" t="s">
        <v>955</v>
      </c>
      <c r="H4527" s="600" t="s">
        <v>5</v>
      </c>
      <c r="L4527" s="598"/>
      <c r="M4527" s="602"/>
      <c r="N4527" s="603"/>
      <c r="O4527" s="603"/>
      <c r="P4527" s="603"/>
      <c r="Q4527" s="603"/>
      <c r="R4527" s="603"/>
      <c r="S4527" s="603"/>
      <c r="T4527" s="604"/>
      <c r="AT4527" s="600" t="s">
        <v>205</v>
      </c>
      <c r="AU4527" s="600" t="s">
        <v>89</v>
      </c>
      <c r="AV4527" s="599" t="s">
        <v>11</v>
      </c>
      <c r="AW4527" s="599" t="s">
        <v>43</v>
      </c>
      <c r="AX4527" s="599" t="s">
        <v>82</v>
      </c>
      <c r="AY4527" s="600" t="s">
        <v>197</v>
      </c>
    </row>
    <row r="4528" spans="2:51" s="606" customFormat="1">
      <c r="B4528" s="605"/>
      <c r="D4528" s="594" t="s">
        <v>205</v>
      </c>
      <c r="E4528" s="607" t="s">
        <v>5</v>
      </c>
      <c r="F4528" s="608" t="s">
        <v>956</v>
      </c>
      <c r="H4528" s="609">
        <v>61.061999999999998</v>
      </c>
      <c r="L4528" s="605"/>
      <c r="M4528" s="610"/>
      <c r="N4528" s="611"/>
      <c r="O4528" s="611"/>
      <c r="P4528" s="611"/>
      <c r="Q4528" s="611"/>
      <c r="R4528" s="611"/>
      <c r="S4528" s="611"/>
      <c r="T4528" s="612"/>
      <c r="AT4528" s="607" t="s">
        <v>205</v>
      </c>
      <c r="AU4528" s="607" t="s">
        <v>89</v>
      </c>
      <c r="AV4528" s="606" t="s">
        <v>89</v>
      </c>
      <c r="AW4528" s="606" t="s">
        <v>43</v>
      </c>
      <c r="AX4528" s="606" t="s">
        <v>82</v>
      </c>
      <c r="AY4528" s="607" t="s">
        <v>197</v>
      </c>
    </row>
    <row r="4529" spans="2:51" s="599" customFormat="1">
      <c r="B4529" s="598"/>
      <c r="D4529" s="594" t="s">
        <v>205</v>
      </c>
      <c r="E4529" s="600" t="s">
        <v>5</v>
      </c>
      <c r="F4529" s="601" t="s">
        <v>957</v>
      </c>
      <c r="H4529" s="600" t="s">
        <v>5</v>
      </c>
      <c r="L4529" s="598"/>
      <c r="M4529" s="602"/>
      <c r="N4529" s="603"/>
      <c r="O4529" s="603"/>
      <c r="P4529" s="603"/>
      <c r="Q4529" s="603"/>
      <c r="R4529" s="603"/>
      <c r="S4529" s="603"/>
      <c r="T4529" s="604"/>
      <c r="AT4529" s="600" t="s">
        <v>205</v>
      </c>
      <c r="AU4529" s="600" t="s">
        <v>89</v>
      </c>
      <c r="AV4529" s="599" t="s">
        <v>11</v>
      </c>
      <c r="AW4529" s="599" t="s">
        <v>43</v>
      </c>
      <c r="AX4529" s="599" t="s">
        <v>82</v>
      </c>
      <c r="AY4529" s="600" t="s">
        <v>197</v>
      </c>
    </row>
    <row r="4530" spans="2:51" s="606" customFormat="1">
      <c r="B4530" s="605"/>
      <c r="D4530" s="594" t="s">
        <v>205</v>
      </c>
      <c r="E4530" s="607" t="s">
        <v>5</v>
      </c>
      <c r="F4530" s="608" t="s">
        <v>958</v>
      </c>
      <c r="H4530" s="609">
        <v>153.36500000000001</v>
      </c>
      <c r="L4530" s="605"/>
      <c r="M4530" s="610"/>
      <c r="N4530" s="611"/>
      <c r="O4530" s="611"/>
      <c r="P4530" s="611"/>
      <c r="Q4530" s="611"/>
      <c r="R4530" s="611"/>
      <c r="S4530" s="611"/>
      <c r="T4530" s="612"/>
      <c r="AT4530" s="607" t="s">
        <v>205</v>
      </c>
      <c r="AU4530" s="607" t="s">
        <v>89</v>
      </c>
      <c r="AV4530" s="606" t="s">
        <v>89</v>
      </c>
      <c r="AW4530" s="606" t="s">
        <v>43</v>
      </c>
      <c r="AX4530" s="606" t="s">
        <v>82</v>
      </c>
      <c r="AY4530" s="607" t="s">
        <v>197</v>
      </c>
    </row>
    <row r="4531" spans="2:51" s="599" customFormat="1">
      <c r="B4531" s="598"/>
      <c r="D4531" s="594" t="s">
        <v>205</v>
      </c>
      <c r="E4531" s="600" t="s">
        <v>5</v>
      </c>
      <c r="F4531" s="601" t="s">
        <v>959</v>
      </c>
      <c r="H4531" s="600" t="s">
        <v>5</v>
      </c>
      <c r="L4531" s="598"/>
      <c r="M4531" s="602"/>
      <c r="N4531" s="603"/>
      <c r="O4531" s="603"/>
      <c r="P4531" s="603"/>
      <c r="Q4531" s="603"/>
      <c r="R4531" s="603"/>
      <c r="S4531" s="603"/>
      <c r="T4531" s="604"/>
      <c r="AT4531" s="600" t="s">
        <v>205</v>
      </c>
      <c r="AU4531" s="600" t="s">
        <v>89</v>
      </c>
      <c r="AV4531" s="599" t="s">
        <v>11</v>
      </c>
      <c r="AW4531" s="599" t="s">
        <v>43</v>
      </c>
      <c r="AX4531" s="599" t="s">
        <v>82</v>
      </c>
      <c r="AY4531" s="600" t="s">
        <v>197</v>
      </c>
    </row>
    <row r="4532" spans="2:51" s="606" customFormat="1">
      <c r="B4532" s="605"/>
      <c r="D4532" s="594" t="s">
        <v>205</v>
      </c>
      <c r="E4532" s="607" t="s">
        <v>5</v>
      </c>
      <c r="F4532" s="608" t="s">
        <v>960</v>
      </c>
      <c r="H4532" s="609">
        <v>60.401000000000003</v>
      </c>
      <c r="L4532" s="605"/>
      <c r="M4532" s="610"/>
      <c r="N4532" s="611"/>
      <c r="O4532" s="611"/>
      <c r="P4532" s="611"/>
      <c r="Q4532" s="611"/>
      <c r="R4532" s="611"/>
      <c r="S4532" s="611"/>
      <c r="T4532" s="612"/>
      <c r="AT4532" s="607" t="s">
        <v>205</v>
      </c>
      <c r="AU4532" s="607" t="s">
        <v>89</v>
      </c>
      <c r="AV4532" s="606" t="s">
        <v>89</v>
      </c>
      <c r="AW4532" s="606" t="s">
        <v>43</v>
      </c>
      <c r="AX4532" s="606" t="s">
        <v>82</v>
      </c>
      <c r="AY4532" s="607" t="s">
        <v>197</v>
      </c>
    </row>
    <row r="4533" spans="2:51" s="599" customFormat="1">
      <c r="B4533" s="598"/>
      <c r="D4533" s="594" t="s">
        <v>205</v>
      </c>
      <c r="E4533" s="600" t="s">
        <v>5</v>
      </c>
      <c r="F4533" s="601" t="s">
        <v>961</v>
      </c>
      <c r="H4533" s="600" t="s">
        <v>5</v>
      </c>
      <c r="L4533" s="598"/>
      <c r="M4533" s="602"/>
      <c r="N4533" s="603"/>
      <c r="O4533" s="603"/>
      <c r="P4533" s="603"/>
      <c r="Q4533" s="603"/>
      <c r="R4533" s="603"/>
      <c r="S4533" s="603"/>
      <c r="T4533" s="604"/>
      <c r="AT4533" s="600" t="s">
        <v>205</v>
      </c>
      <c r="AU4533" s="600" t="s">
        <v>89</v>
      </c>
      <c r="AV4533" s="599" t="s">
        <v>11</v>
      </c>
      <c r="AW4533" s="599" t="s">
        <v>43</v>
      </c>
      <c r="AX4533" s="599" t="s">
        <v>82</v>
      </c>
      <c r="AY4533" s="600" t="s">
        <v>197</v>
      </c>
    </row>
    <row r="4534" spans="2:51" s="606" customFormat="1">
      <c r="B4534" s="605"/>
      <c r="D4534" s="594" t="s">
        <v>205</v>
      </c>
      <c r="E4534" s="607" t="s">
        <v>5</v>
      </c>
      <c r="F4534" s="608" t="s">
        <v>962</v>
      </c>
      <c r="H4534" s="609">
        <v>49.987000000000002</v>
      </c>
      <c r="L4534" s="605"/>
      <c r="M4534" s="610"/>
      <c r="N4534" s="611"/>
      <c r="O4534" s="611"/>
      <c r="P4534" s="611"/>
      <c r="Q4534" s="611"/>
      <c r="R4534" s="611"/>
      <c r="S4534" s="611"/>
      <c r="T4534" s="612"/>
      <c r="AT4534" s="607" t="s">
        <v>205</v>
      </c>
      <c r="AU4534" s="607" t="s">
        <v>89</v>
      </c>
      <c r="AV4534" s="606" t="s">
        <v>89</v>
      </c>
      <c r="AW4534" s="606" t="s">
        <v>43</v>
      </c>
      <c r="AX4534" s="606" t="s">
        <v>82</v>
      </c>
      <c r="AY4534" s="607" t="s">
        <v>197</v>
      </c>
    </row>
    <row r="4535" spans="2:51" s="599" customFormat="1">
      <c r="B4535" s="598"/>
      <c r="D4535" s="594" t="s">
        <v>205</v>
      </c>
      <c r="E4535" s="600" t="s">
        <v>5</v>
      </c>
      <c r="F4535" s="601" t="s">
        <v>963</v>
      </c>
      <c r="H4535" s="600" t="s">
        <v>5</v>
      </c>
      <c r="L4535" s="598"/>
      <c r="M4535" s="602"/>
      <c r="N4535" s="603"/>
      <c r="O4535" s="603"/>
      <c r="P4535" s="603"/>
      <c r="Q4535" s="603"/>
      <c r="R4535" s="603"/>
      <c r="S4535" s="603"/>
      <c r="T4535" s="604"/>
      <c r="AT4535" s="600" t="s">
        <v>205</v>
      </c>
      <c r="AU4535" s="600" t="s">
        <v>89</v>
      </c>
      <c r="AV4535" s="599" t="s">
        <v>11</v>
      </c>
      <c r="AW4535" s="599" t="s">
        <v>43</v>
      </c>
      <c r="AX4535" s="599" t="s">
        <v>82</v>
      </c>
      <c r="AY4535" s="600" t="s">
        <v>197</v>
      </c>
    </row>
    <row r="4536" spans="2:51" s="606" customFormat="1">
      <c r="B4536" s="605"/>
      <c r="D4536" s="594" t="s">
        <v>205</v>
      </c>
      <c r="E4536" s="607" t="s">
        <v>5</v>
      </c>
      <c r="F4536" s="608" t="s">
        <v>964</v>
      </c>
      <c r="H4536" s="609">
        <v>57.353000000000002</v>
      </c>
      <c r="L4536" s="605"/>
      <c r="M4536" s="610"/>
      <c r="N4536" s="611"/>
      <c r="O4536" s="611"/>
      <c r="P4536" s="611"/>
      <c r="Q4536" s="611"/>
      <c r="R4536" s="611"/>
      <c r="S4536" s="611"/>
      <c r="T4536" s="612"/>
      <c r="AT4536" s="607" t="s">
        <v>205</v>
      </c>
      <c r="AU4536" s="607" t="s">
        <v>89</v>
      </c>
      <c r="AV4536" s="606" t="s">
        <v>89</v>
      </c>
      <c r="AW4536" s="606" t="s">
        <v>43</v>
      </c>
      <c r="AX4536" s="606" t="s">
        <v>82</v>
      </c>
      <c r="AY4536" s="607" t="s">
        <v>197</v>
      </c>
    </row>
    <row r="4537" spans="2:51" s="599" customFormat="1">
      <c r="B4537" s="598"/>
      <c r="D4537" s="594" t="s">
        <v>205</v>
      </c>
      <c r="E4537" s="600" t="s">
        <v>5</v>
      </c>
      <c r="F4537" s="601" t="s">
        <v>965</v>
      </c>
      <c r="H4537" s="600" t="s">
        <v>5</v>
      </c>
      <c r="L4537" s="598"/>
      <c r="M4537" s="602"/>
      <c r="N4537" s="603"/>
      <c r="O4537" s="603"/>
      <c r="P4537" s="603"/>
      <c r="Q4537" s="603"/>
      <c r="R4537" s="603"/>
      <c r="S4537" s="603"/>
      <c r="T4537" s="604"/>
      <c r="AT4537" s="600" t="s">
        <v>205</v>
      </c>
      <c r="AU4537" s="600" t="s">
        <v>89</v>
      </c>
      <c r="AV4537" s="599" t="s">
        <v>11</v>
      </c>
      <c r="AW4537" s="599" t="s">
        <v>43</v>
      </c>
      <c r="AX4537" s="599" t="s">
        <v>82</v>
      </c>
      <c r="AY4537" s="600" t="s">
        <v>197</v>
      </c>
    </row>
    <row r="4538" spans="2:51" s="606" customFormat="1">
      <c r="B4538" s="605"/>
      <c r="D4538" s="594" t="s">
        <v>205</v>
      </c>
      <c r="E4538" s="607" t="s">
        <v>5</v>
      </c>
      <c r="F4538" s="608" t="s">
        <v>966</v>
      </c>
      <c r="H4538" s="609">
        <v>39.167000000000002</v>
      </c>
      <c r="L4538" s="605"/>
      <c r="M4538" s="610"/>
      <c r="N4538" s="611"/>
      <c r="O4538" s="611"/>
      <c r="P4538" s="611"/>
      <c r="Q4538" s="611"/>
      <c r="R4538" s="611"/>
      <c r="S4538" s="611"/>
      <c r="T4538" s="612"/>
      <c r="AT4538" s="607" t="s">
        <v>205</v>
      </c>
      <c r="AU4538" s="607" t="s">
        <v>89</v>
      </c>
      <c r="AV4538" s="606" t="s">
        <v>89</v>
      </c>
      <c r="AW4538" s="606" t="s">
        <v>43</v>
      </c>
      <c r="AX4538" s="606" t="s">
        <v>82</v>
      </c>
      <c r="AY4538" s="607" t="s">
        <v>197</v>
      </c>
    </row>
    <row r="4539" spans="2:51" s="599" customFormat="1">
      <c r="B4539" s="598"/>
      <c r="D4539" s="594" t="s">
        <v>205</v>
      </c>
      <c r="E4539" s="600" t="s">
        <v>5</v>
      </c>
      <c r="F4539" s="601" t="s">
        <v>967</v>
      </c>
      <c r="H4539" s="600" t="s">
        <v>5</v>
      </c>
      <c r="L4539" s="598"/>
      <c r="M4539" s="602"/>
      <c r="N4539" s="603"/>
      <c r="O4539" s="603"/>
      <c r="P4539" s="603"/>
      <c r="Q4539" s="603"/>
      <c r="R4539" s="603"/>
      <c r="S4539" s="603"/>
      <c r="T4539" s="604"/>
      <c r="AT4539" s="600" t="s">
        <v>205</v>
      </c>
      <c r="AU4539" s="600" t="s">
        <v>89</v>
      </c>
      <c r="AV4539" s="599" t="s">
        <v>11</v>
      </c>
      <c r="AW4539" s="599" t="s">
        <v>43</v>
      </c>
      <c r="AX4539" s="599" t="s">
        <v>82</v>
      </c>
      <c r="AY4539" s="600" t="s">
        <v>197</v>
      </c>
    </row>
    <row r="4540" spans="2:51" s="606" customFormat="1">
      <c r="B4540" s="605"/>
      <c r="D4540" s="594" t="s">
        <v>205</v>
      </c>
      <c r="E4540" s="607" t="s">
        <v>5</v>
      </c>
      <c r="F4540" s="608" t="s">
        <v>968</v>
      </c>
      <c r="H4540" s="609">
        <v>53.034999999999997</v>
      </c>
      <c r="L4540" s="605"/>
      <c r="M4540" s="610"/>
      <c r="N4540" s="611"/>
      <c r="O4540" s="611"/>
      <c r="P4540" s="611"/>
      <c r="Q4540" s="611"/>
      <c r="R4540" s="611"/>
      <c r="S4540" s="611"/>
      <c r="T4540" s="612"/>
      <c r="AT4540" s="607" t="s">
        <v>205</v>
      </c>
      <c r="AU4540" s="607" t="s">
        <v>89</v>
      </c>
      <c r="AV4540" s="606" t="s">
        <v>89</v>
      </c>
      <c r="AW4540" s="606" t="s">
        <v>43</v>
      </c>
      <c r="AX4540" s="606" t="s">
        <v>82</v>
      </c>
      <c r="AY4540" s="607" t="s">
        <v>197</v>
      </c>
    </row>
    <row r="4541" spans="2:51" s="599" customFormat="1">
      <c r="B4541" s="598"/>
      <c r="D4541" s="594" t="s">
        <v>205</v>
      </c>
      <c r="E4541" s="600" t="s">
        <v>5</v>
      </c>
      <c r="F4541" s="601" t="s">
        <v>969</v>
      </c>
      <c r="H4541" s="600" t="s">
        <v>5</v>
      </c>
      <c r="L4541" s="598"/>
      <c r="M4541" s="602"/>
      <c r="N4541" s="603"/>
      <c r="O4541" s="603"/>
      <c r="P4541" s="603"/>
      <c r="Q4541" s="603"/>
      <c r="R4541" s="603"/>
      <c r="S4541" s="603"/>
      <c r="T4541" s="604"/>
      <c r="AT4541" s="600" t="s">
        <v>205</v>
      </c>
      <c r="AU4541" s="600" t="s">
        <v>89</v>
      </c>
      <c r="AV4541" s="599" t="s">
        <v>11</v>
      </c>
      <c r="AW4541" s="599" t="s">
        <v>43</v>
      </c>
      <c r="AX4541" s="599" t="s">
        <v>82</v>
      </c>
      <c r="AY4541" s="600" t="s">
        <v>197</v>
      </c>
    </row>
    <row r="4542" spans="2:51" s="606" customFormat="1">
      <c r="B4542" s="605"/>
      <c r="D4542" s="594" t="s">
        <v>205</v>
      </c>
      <c r="E4542" s="607" t="s">
        <v>5</v>
      </c>
      <c r="F4542" s="608" t="s">
        <v>970</v>
      </c>
      <c r="H4542" s="609">
        <v>73.762</v>
      </c>
      <c r="L4542" s="605"/>
      <c r="M4542" s="610"/>
      <c r="N4542" s="611"/>
      <c r="O4542" s="611"/>
      <c r="P4542" s="611"/>
      <c r="Q4542" s="611"/>
      <c r="R4542" s="611"/>
      <c r="S4542" s="611"/>
      <c r="T4542" s="612"/>
      <c r="AT4542" s="607" t="s">
        <v>205</v>
      </c>
      <c r="AU4542" s="607" t="s">
        <v>89</v>
      </c>
      <c r="AV4542" s="606" t="s">
        <v>89</v>
      </c>
      <c r="AW4542" s="606" t="s">
        <v>43</v>
      </c>
      <c r="AX4542" s="606" t="s">
        <v>82</v>
      </c>
      <c r="AY4542" s="607" t="s">
        <v>197</v>
      </c>
    </row>
    <row r="4543" spans="2:51" s="599" customFormat="1">
      <c r="B4543" s="598"/>
      <c r="D4543" s="594" t="s">
        <v>205</v>
      </c>
      <c r="E4543" s="600" t="s">
        <v>5</v>
      </c>
      <c r="F4543" s="601" t="s">
        <v>971</v>
      </c>
      <c r="H4543" s="600" t="s">
        <v>5</v>
      </c>
      <c r="L4543" s="598"/>
      <c r="M4543" s="602"/>
      <c r="N4543" s="603"/>
      <c r="O4543" s="603"/>
      <c r="P4543" s="603"/>
      <c r="Q4543" s="603"/>
      <c r="R4543" s="603"/>
      <c r="S4543" s="603"/>
      <c r="T4543" s="604"/>
      <c r="AT4543" s="600" t="s">
        <v>205</v>
      </c>
      <c r="AU4543" s="600" t="s">
        <v>89</v>
      </c>
      <c r="AV4543" s="599" t="s">
        <v>11</v>
      </c>
      <c r="AW4543" s="599" t="s">
        <v>43</v>
      </c>
      <c r="AX4543" s="599" t="s">
        <v>82</v>
      </c>
      <c r="AY4543" s="600" t="s">
        <v>197</v>
      </c>
    </row>
    <row r="4544" spans="2:51" s="606" customFormat="1">
      <c r="B4544" s="605"/>
      <c r="D4544" s="594" t="s">
        <v>205</v>
      </c>
      <c r="E4544" s="607" t="s">
        <v>5</v>
      </c>
      <c r="F4544" s="608" t="s">
        <v>972</v>
      </c>
      <c r="H4544" s="609">
        <v>50.494999999999997</v>
      </c>
      <c r="L4544" s="605"/>
      <c r="M4544" s="610"/>
      <c r="N4544" s="611"/>
      <c r="O4544" s="611"/>
      <c r="P4544" s="611"/>
      <c r="Q4544" s="611"/>
      <c r="R4544" s="611"/>
      <c r="S4544" s="611"/>
      <c r="T4544" s="612"/>
      <c r="AT4544" s="607" t="s">
        <v>205</v>
      </c>
      <c r="AU4544" s="607" t="s">
        <v>89</v>
      </c>
      <c r="AV4544" s="606" t="s">
        <v>89</v>
      </c>
      <c r="AW4544" s="606" t="s">
        <v>43</v>
      </c>
      <c r="AX4544" s="606" t="s">
        <v>82</v>
      </c>
      <c r="AY4544" s="607" t="s">
        <v>197</v>
      </c>
    </row>
    <row r="4545" spans="2:51" s="599" customFormat="1">
      <c r="B4545" s="598"/>
      <c r="D4545" s="594" t="s">
        <v>205</v>
      </c>
      <c r="E4545" s="600" t="s">
        <v>5</v>
      </c>
      <c r="F4545" s="601" t="s">
        <v>388</v>
      </c>
      <c r="H4545" s="600" t="s">
        <v>5</v>
      </c>
      <c r="L4545" s="598"/>
      <c r="M4545" s="602"/>
      <c r="N4545" s="603"/>
      <c r="O4545" s="603"/>
      <c r="P4545" s="603"/>
      <c r="Q4545" s="603"/>
      <c r="R4545" s="603"/>
      <c r="S4545" s="603"/>
      <c r="T4545" s="604"/>
      <c r="AT4545" s="600" t="s">
        <v>205</v>
      </c>
      <c r="AU4545" s="600" t="s">
        <v>89</v>
      </c>
      <c r="AV4545" s="599" t="s">
        <v>11</v>
      </c>
      <c r="AW4545" s="599" t="s">
        <v>43</v>
      </c>
      <c r="AX4545" s="599" t="s">
        <v>82</v>
      </c>
      <c r="AY4545" s="600" t="s">
        <v>197</v>
      </c>
    </row>
    <row r="4546" spans="2:51" s="606" customFormat="1">
      <c r="B4546" s="605"/>
      <c r="D4546" s="594" t="s">
        <v>205</v>
      </c>
      <c r="E4546" s="607" t="s">
        <v>5</v>
      </c>
      <c r="F4546" s="608" t="s">
        <v>973</v>
      </c>
      <c r="H4546" s="609">
        <v>-10.8</v>
      </c>
      <c r="L4546" s="605"/>
      <c r="M4546" s="610"/>
      <c r="N4546" s="611"/>
      <c r="O4546" s="611"/>
      <c r="P4546" s="611"/>
      <c r="Q4546" s="611"/>
      <c r="R4546" s="611"/>
      <c r="S4546" s="611"/>
      <c r="T4546" s="612"/>
      <c r="AT4546" s="607" t="s">
        <v>205</v>
      </c>
      <c r="AU4546" s="607" t="s">
        <v>89</v>
      </c>
      <c r="AV4546" s="606" t="s">
        <v>89</v>
      </c>
      <c r="AW4546" s="606" t="s">
        <v>43</v>
      </c>
      <c r="AX4546" s="606" t="s">
        <v>82</v>
      </c>
      <c r="AY4546" s="607" t="s">
        <v>197</v>
      </c>
    </row>
    <row r="4547" spans="2:51" s="606" customFormat="1">
      <c r="B4547" s="605"/>
      <c r="D4547" s="594" t="s">
        <v>205</v>
      </c>
      <c r="E4547" s="607" t="s">
        <v>5</v>
      </c>
      <c r="F4547" s="608" t="s">
        <v>974</v>
      </c>
      <c r="H4547" s="609">
        <v>-23.94</v>
      </c>
      <c r="L4547" s="605"/>
      <c r="M4547" s="610"/>
      <c r="N4547" s="611"/>
      <c r="O4547" s="611"/>
      <c r="P4547" s="611"/>
      <c r="Q4547" s="611"/>
      <c r="R4547" s="611"/>
      <c r="S4547" s="611"/>
      <c r="T4547" s="612"/>
      <c r="AT4547" s="607" t="s">
        <v>205</v>
      </c>
      <c r="AU4547" s="607" t="s">
        <v>89</v>
      </c>
      <c r="AV4547" s="606" t="s">
        <v>89</v>
      </c>
      <c r="AW4547" s="606" t="s">
        <v>43</v>
      </c>
      <c r="AX4547" s="606" t="s">
        <v>82</v>
      </c>
      <c r="AY4547" s="607" t="s">
        <v>197</v>
      </c>
    </row>
    <row r="4548" spans="2:51" s="606" customFormat="1">
      <c r="B4548" s="605"/>
      <c r="D4548" s="594" t="s">
        <v>205</v>
      </c>
      <c r="E4548" s="607" t="s">
        <v>5</v>
      </c>
      <c r="F4548" s="608" t="s">
        <v>975</v>
      </c>
      <c r="H4548" s="609">
        <v>-11.718</v>
      </c>
      <c r="L4548" s="605"/>
      <c r="M4548" s="610"/>
      <c r="N4548" s="611"/>
      <c r="O4548" s="611"/>
      <c r="P4548" s="611"/>
      <c r="Q4548" s="611"/>
      <c r="R4548" s="611"/>
      <c r="S4548" s="611"/>
      <c r="T4548" s="612"/>
      <c r="AT4548" s="607" t="s">
        <v>205</v>
      </c>
      <c r="AU4548" s="607" t="s">
        <v>89</v>
      </c>
      <c r="AV4548" s="606" t="s">
        <v>89</v>
      </c>
      <c r="AW4548" s="606" t="s">
        <v>43</v>
      </c>
      <c r="AX4548" s="606" t="s">
        <v>82</v>
      </c>
      <c r="AY4548" s="607" t="s">
        <v>197</v>
      </c>
    </row>
    <row r="4549" spans="2:51" s="606" customFormat="1">
      <c r="B4549" s="605"/>
      <c r="D4549" s="594" t="s">
        <v>205</v>
      </c>
      <c r="E4549" s="607" t="s">
        <v>5</v>
      </c>
      <c r="F4549" s="608" t="s">
        <v>976</v>
      </c>
      <c r="H4549" s="609">
        <v>-17.64</v>
      </c>
      <c r="L4549" s="605"/>
      <c r="M4549" s="610"/>
      <c r="N4549" s="611"/>
      <c r="O4549" s="611"/>
      <c r="P4549" s="611"/>
      <c r="Q4549" s="611"/>
      <c r="R4549" s="611"/>
      <c r="S4549" s="611"/>
      <c r="T4549" s="612"/>
      <c r="AT4549" s="607" t="s">
        <v>205</v>
      </c>
      <c r="AU4549" s="607" t="s">
        <v>89</v>
      </c>
      <c r="AV4549" s="606" t="s">
        <v>89</v>
      </c>
      <c r="AW4549" s="606" t="s">
        <v>43</v>
      </c>
      <c r="AX4549" s="606" t="s">
        <v>82</v>
      </c>
      <c r="AY4549" s="607" t="s">
        <v>197</v>
      </c>
    </row>
    <row r="4550" spans="2:51" s="606" customFormat="1">
      <c r="B4550" s="605"/>
      <c r="D4550" s="594" t="s">
        <v>205</v>
      </c>
      <c r="E4550" s="607" t="s">
        <v>5</v>
      </c>
      <c r="F4550" s="608" t="s">
        <v>977</v>
      </c>
      <c r="H4550" s="609">
        <v>-6.93</v>
      </c>
      <c r="L4550" s="605"/>
      <c r="M4550" s="610"/>
      <c r="N4550" s="611"/>
      <c r="O4550" s="611"/>
      <c r="P4550" s="611"/>
      <c r="Q4550" s="611"/>
      <c r="R4550" s="611"/>
      <c r="S4550" s="611"/>
      <c r="T4550" s="612"/>
      <c r="AT4550" s="607" t="s">
        <v>205</v>
      </c>
      <c r="AU4550" s="607" t="s">
        <v>89</v>
      </c>
      <c r="AV4550" s="606" t="s">
        <v>89</v>
      </c>
      <c r="AW4550" s="606" t="s">
        <v>43</v>
      </c>
      <c r="AX4550" s="606" t="s">
        <v>82</v>
      </c>
      <c r="AY4550" s="607" t="s">
        <v>197</v>
      </c>
    </row>
    <row r="4551" spans="2:51" s="606" customFormat="1">
      <c r="B4551" s="605"/>
      <c r="D4551" s="594" t="s">
        <v>205</v>
      </c>
      <c r="E4551" s="607" t="s">
        <v>5</v>
      </c>
      <c r="F4551" s="608" t="s">
        <v>978</v>
      </c>
      <c r="H4551" s="609">
        <v>-6.51</v>
      </c>
      <c r="L4551" s="605"/>
      <c r="M4551" s="610"/>
      <c r="N4551" s="611"/>
      <c r="O4551" s="611"/>
      <c r="P4551" s="611"/>
      <c r="Q4551" s="611"/>
      <c r="R4551" s="611"/>
      <c r="S4551" s="611"/>
      <c r="T4551" s="612"/>
      <c r="AT4551" s="607" t="s">
        <v>205</v>
      </c>
      <c r="AU4551" s="607" t="s">
        <v>89</v>
      </c>
      <c r="AV4551" s="606" t="s">
        <v>89</v>
      </c>
      <c r="AW4551" s="606" t="s">
        <v>43</v>
      </c>
      <c r="AX4551" s="606" t="s">
        <v>82</v>
      </c>
      <c r="AY4551" s="607" t="s">
        <v>197</v>
      </c>
    </row>
    <row r="4552" spans="2:51" s="606" customFormat="1">
      <c r="B4552" s="605"/>
      <c r="D4552" s="594" t="s">
        <v>205</v>
      </c>
      <c r="E4552" s="607" t="s">
        <v>5</v>
      </c>
      <c r="F4552" s="608" t="s">
        <v>979</v>
      </c>
      <c r="H4552" s="609">
        <v>-8.4</v>
      </c>
      <c r="L4552" s="605"/>
      <c r="M4552" s="610"/>
      <c r="N4552" s="611"/>
      <c r="O4552" s="611"/>
      <c r="P4552" s="611"/>
      <c r="Q4552" s="611"/>
      <c r="R4552" s="611"/>
      <c r="S4552" s="611"/>
      <c r="T4552" s="612"/>
      <c r="AT4552" s="607" t="s">
        <v>205</v>
      </c>
      <c r="AU4552" s="607" t="s">
        <v>89</v>
      </c>
      <c r="AV4552" s="606" t="s">
        <v>89</v>
      </c>
      <c r="AW4552" s="606" t="s">
        <v>43</v>
      </c>
      <c r="AX4552" s="606" t="s">
        <v>82</v>
      </c>
      <c r="AY4552" s="607" t="s">
        <v>197</v>
      </c>
    </row>
    <row r="4553" spans="2:51" s="606" customFormat="1">
      <c r="B4553" s="605"/>
      <c r="D4553" s="594" t="s">
        <v>205</v>
      </c>
      <c r="E4553" s="607" t="s">
        <v>5</v>
      </c>
      <c r="F4553" s="608" t="s">
        <v>390</v>
      </c>
      <c r="H4553" s="609">
        <v>-3.1520000000000001</v>
      </c>
      <c r="L4553" s="605"/>
      <c r="M4553" s="610"/>
      <c r="N4553" s="611"/>
      <c r="O4553" s="611"/>
      <c r="P4553" s="611"/>
      <c r="Q4553" s="611"/>
      <c r="R4553" s="611"/>
      <c r="S4553" s="611"/>
      <c r="T4553" s="612"/>
      <c r="AT4553" s="607" t="s">
        <v>205</v>
      </c>
      <c r="AU4553" s="607" t="s">
        <v>89</v>
      </c>
      <c r="AV4553" s="606" t="s">
        <v>89</v>
      </c>
      <c r="AW4553" s="606" t="s">
        <v>43</v>
      </c>
      <c r="AX4553" s="606" t="s">
        <v>82</v>
      </c>
      <c r="AY4553" s="607" t="s">
        <v>197</v>
      </c>
    </row>
    <row r="4554" spans="2:51" s="606" customFormat="1">
      <c r="B4554" s="605"/>
      <c r="D4554" s="594" t="s">
        <v>205</v>
      </c>
      <c r="E4554" s="607" t="s">
        <v>5</v>
      </c>
      <c r="F4554" s="608" t="s">
        <v>980</v>
      </c>
      <c r="H4554" s="609">
        <v>-3.5459999999999998</v>
      </c>
      <c r="L4554" s="605"/>
      <c r="M4554" s="610"/>
      <c r="N4554" s="611"/>
      <c r="O4554" s="611"/>
      <c r="P4554" s="611"/>
      <c r="Q4554" s="611"/>
      <c r="R4554" s="611"/>
      <c r="S4554" s="611"/>
      <c r="T4554" s="612"/>
      <c r="AT4554" s="607" t="s">
        <v>205</v>
      </c>
      <c r="AU4554" s="607" t="s">
        <v>89</v>
      </c>
      <c r="AV4554" s="606" t="s">
        <v>89</v>
      </c>
      <c r="AW4554" s="606" t="s">
        <v>43</v>
      </c>
      <c r="AX4554" s="606" t="s">
        <v>82</v>
      </c>
      <c r="AY4554" s="607" t="s">
        <v>197</v>
      </c>
    </row>
    <row r="4555" spans="2:51" s="606" customFormat="1">
      <c r="B4555" s="605"/>
      <c r="D4555" s="594" t="s">
        <v>205</v>
      </c>
      <c r="E4555" s="607" t="s">
        <v>5</v>
      </c>
      <c r="F4555" s="608" t="s">
        <v>981</v>
      </c>
      <c r="H4555" s="609">
        <v>-7.35</v>
      </c>
      <c r="L4555" s="605"/>
      <c r="M4555" s="610"/>
      <c r="N4555" s="611"/>
      <c r="O4555" s="611"/>
      <c r="P4555" s="611"/>
      <c r="Q4555" s="611"/>
      <c r="R4555" s="611"/>
      <c r="S4555" s="611"/>
      <c r="T4555" s="612"/>
      <c r="AT4555" s="607" t="s">
        <v>205</v>
      </c>
      <c r="AU4555" s="607" t="s">
        <v>89</v>
      </c>
      <c r="AV4555" s="606" t="s">
        <v>89</v>
      </c>
      <c r="AW4555" s="606" t="s">
        <v>43</v>
      </c>
      <c r="AX4555" s="606" t="s">
        <v>82</v>
      </c>
      <c r="AY4555" s="607" t="s">
        <v>197</v>
      </c>
    </row>
    <row r="4556" spans="2:51" s="599" customFormat="1">
      <c r="B4556" s="598"/>
      <c r="D4556" s="594" t="s">
        <v>205</v>
      </c>
      <c r="E4556" s="600" t="s">
        <v>5</v>
      </c>
      <c r="F4556" s="601" t="s">
        <v>982</v>
      </c>
      <c r="H4556" s="600" t="s">
        <v>5</v>
      </c>
      <c r="L4556" s="598"/>
      <c r="M4556" s="602"/>
      <c r="N4556" s="603"/>
      <c r="O4556" s="603"/>
      <c r="P4556" s="603"/>
      <c r="Q4556" s="603"/>
      <c r="R4556" s="603"/>
      <c r="S4556" s="603"/>
      <c r="T4556" s="604"/>
      <c r="AT4556" s="600" t="s">
        <v>205</v>
      </c>
      <c r="AU4556" s="600" t="s">
        <v>89</v>
      </c>
      <c r="AV4556" s="599" t="s">
        <v>11</v>
      </c>
      <c r="AW4556" s="599" t="s">
        <v>43</v>
      </c>
      <c r="AX4556" s="599" t="s">
        <v>82</v>
      </c>
      <c r="AY4556" s="600" t="s">
        <v>197</v>
      </c>
    </row>
    <row r="4557" spans="2:51" s="606" customFormat="1">
      <c r="B4557" s="605"/>
      <c r="D4557" s="594" t="s">
        <v>205</v>
      </c>
      <c r="E4557" s="607" t="s">
        <v>5</v>
      </c>
      <c r="F4557" s="608" t="s">
        <v>983</v>
      </c>
      <c r="H4557" s="609">
        <v>9.24</v>
      </c>
      <c r="L4557" s="605"/>
      <c r="M4557" s="610"/>
      <c r="N4557" s="611"/>
      <c r="O4557" s="611"/>
      <c r="P4557" s="611"/>
      <c r="Q4557" s="611"/>
      <c r="R4557" s="611"/>
      <c r="S4557" s="611"/>
      <c r="T4557" s="612"/>
      <c r="AT4557" s="607" t="s">
        <v>205</v>
      </c>
      <c r="AU4557" s="607" t="s">
        <v>89</v>
      </c>
      <c r="AV4557" s="606" t="s">
        <v>89</v>
      </c>
      <c r="AW4557" s="606" t="s">
        <v>43</v>
      </c>
      <c r="AX4557" s="606" t="s">
        <v>82</v>
      </c>
      <c r="AY4557" s="607" t="s">
        <v>197</v>
      </c>
    </row>
    <row r="4558" spans="2:51" s="606" customFormat="1">
      <c r="B4558" s="605"/>
      <c r="D4558" s="594" t="s">
        <v>205</v>
      </c>
      <c r="E4558" s="607" t="s">
        <v>5</v>
      </c>
      <c r="F4558" s="608" t="s">
        <v>984</v>
      </c>
      <c r="H4558" s="609">
        <v>2.1</v>
      </c>
      <c r="L4558" s="605"/>
      <c r="M4558" s="610"/>
      <c r="N4558" s="611"/>
      <c r="O4558" s="611"/>
      <c r="P4558" s="611"/>
      <c r="Q4558" s="611"/>
      <c r="R4558" s="611"/>
      <c r="S4558" s="611"/>
      <c r="T4558" s="612"/>
      <c r="AT4558" s="607" t="s">
        <v>205</v>
      </c>
      <c r="AU4558" s="607" t="s">
        <v>89</v>
      </c>
      <c r="AV4558" s="606" t="s">
        <v>89</v>
      </c>
      <c r="AW4558" s="606" t="s">
        <v>43</v>
      </c>
      <c r="AX4558" s="606" t="s">
        <v>82</v>
      </c>
      <c r="AY4558" s="607" t="s">
        <v>197</v>
      </c>
    </row>
    <row r="4559" spans="2:51" s="606" customFormat="1">
      <c r="B4559" s="605"/>
      <c r="D4559" s="594" t="s">
        <v>205</v>
      </c>
      <c r="E4559" s="607" t="s">
        <v>5</v>
      </c>
      <c r="F4559" s="608" t="s">
        <v>985</v>
      </c>
      <c r="H4559" s="609">
        <v>3.024</v>
      </c>
      <c r="L4559" s="605"/>
      <c r="M4559" s="610"/>
      <c r="N4559" s="611"/>
      <c r="O4559" s="611"/>
      <c r="P4559" s="611"/>
      <c r="Q4559" s="611"/>
      <c r="R4559" s="611"/>
      <c r="S4559" s="611"/>
      <c r="T4559" s="612"/>
      <c r="AT4559" s="607" t="s">
        <v>205</v>
      </c>
      <c r="AU4559" s="607" t="s">
        <v>89</v>
      </c>
      <c r="AV4559" s="606" t="s">
        <v>89</v>
      </c>
      <c r="AW4559" s="606" t="s">
        <v>43</v>
      </c>
      <c r="AX4559" s="606" t="s">
        <v>82</v>
      </c>
      <c r="AY4559" s="607" t="s">
        <v>197</v>
      </c>
    </row>
    <row r="4560" spans="2:51" s="606" customFormat="1">
      <c r="B4560" s="605"/>
      <c r="D4560" s="594" t="s">
        <v>205</v>
      </c>
      <c r="E4560" s="607" t="s">
        <v>5</v>
      </c>
      <c r="F4560" s="608" t="s">
        <v>986</v>
      </c>
      <c r="H4560" s="609">
        <v>2.52</v>
      </c>
      <c r="L4560" s="605"/>
      <c r="M4560" s="610"/>
      <c r="N4560" s="611"/>
      <c r="O4560" s="611"/>
      <c r="P4560" s="611"/>
      <c r="Q4560" s="611"/>
      <c r="R4560" s="611"/>
      <c r="S4560" s="611"/>
      <c r="T4560" s="612"/>
      <c r="AT4560" s="607" t="s">
        <v>205</v>
      </c>
      <c r="AU4560" s="607" t="s">
        <v>89</v>
      </c>
      <c r="AV4560" s="606" t="s">
        <v>89</v>
      </c>
      <c r="AW4560" s="606" t="s">
        <v>43</v>
      </c>
      <c r="AX4560" s="606" t="s">
        <v>82</v>
      </c>
      <c r="AY4560" s="607" t="s">
        <v>197</v>
      </c>
    </row>
    <row r="4561" spans="2:51" s="606" customFormat="1">
      <c r="B4561" s="605"/>
      <c r="D4561" s="594" t="s">
        <v>205</v>
      </c>
      <c r="E4561" s="607" t="s">
        <v>5</v>
      </c>
      <c r="F4561" s="608" t="s">
        <v>987</v>
      </c>
      <c r="H4561" s="609">
        <v>16.686</v>
      </c>
      <c r="L4561" s="605"/>
      <c r="M4561" s="610"/>
      <c r="N4561" s="611"/>
      <c r="O4561" s="611"/>
      <c r="P4561" s="611"/>
      <c r="Q4561" s="611"/>
      <c r="R4561" s="611"/>
      <c r="S4561" s="611"/>
      <c r="T4561" s="612"/>
      <c r="AT4561" s="607" t="s">
        <v>205</v>
      </c>
      <c r="AU4561" s="607" t="s">
        <v>89</v>
      </c>
      <c r="AV4561" s="606" t="s">
        <v>89</v>
      </c>
      <c r="AW4561" s="606" t="s">
        <v>43</v>
      </c>
      <c r="AX4561" s="606" t="s">
        <v>82</v>
      </c>
      <c r="AY4561" s="607" t="s">
        <v>197</v>
      </c>
    </row>
    <row r="4562" spans="2:51" s="606" customFormat="1">
      <c r="B4562" s="605"/>
      <c r="D4562" s="594" t="s">
        <v>205</v>
      </c>
      <c r="E4562" s="607" t="s">
        <v>5</v>
      </c>
      <c r="F4562" s="608" t="s">
        <v>988</v>
      </c>
      <c r="H4562" s="609">
        <v>8.3109999999999999</v>
      </c>
      <c r="L4562" s="605"/>
      <c r="M4562" s="610"/>
      <c r="N4562" s="611"/>
      <c r="O4562" s="611"/>
      <c r="P4562" s="611"/>
      <c r="Q4562" s="611"/>
      <c r="R4562" s="611"/>
      <c r="S4562" s="611"/>
      <c r="T4562" s="612"/>
      <c r="AT4562" s="607" t="s">
        <v>205</v>
      </c>
      <c r="AU4562" s="607" t="s">
        <v>89</v>
      </c>
      <c r="AV4562" s="606" t="s">
        <v>89</v>
      </c>
      <c r="AW4562" s="606" t="s">
        <v>43</v>
      </c>
      <c r="AX4562" s="606" t="s">
        <v>82</v>
      </c>
      <c r="AY4562" s="607" t="s">
        <v>197</v>
      </c>
    </row>
    <row r="4563" spans="2:51" s="606" customFormat="1">
      <c r="B4563" s="605"/>
      <c r="D4563" s="594" t="s">
        <v>205</v>
      </c>
      <c r="E4563" s="607" t="s">
        <v>5</v>
      </c>
      <c r="F4563" s="608" t="s">
        <v>989</v>
      </c>
      <c r="H4563" s="609">
        <v>11.34</v>
      </c>
      <c r="L4563" s="605"/>
      <c r="M4563" s="610"/>
      <c r="N4563" s="611"/>
      <c r="O4563" s="611"/>
      <c r="P4563" s="611"/>
      <c r="Q4563" s="611"/>
      <c r="R4563" s="611"/>
      <c r="S4563" s="611"/>
      <c r="T4563" s="612"/>
      <c r="AT4563" s="607" t="s">
        <v>205</v>
      </c>
      <c r="AU4563" s="607" t="s">
        <v>89</v>
      </c>
      <c r="AV4563" s="606" t="s">
        <v>89</v>
      </c>
      <c r="AW4563" s="606" t="s">
        <v>43</v>
      </c>
      <c r="AX4563" s="606" t="s">
        <v>82</v>
      </c>
      <c r="AY4563" s="607" t="s">
        <v>197</v>
      </c>
    </row>
    <row r="4564" spans="2:51" s="606" customFormat="1">
      <c r="B4564" s="605"/>
      <c r="D4564" s="594" t="s">
        <v>205</v>
      </c>
      <c r="E4564" s="607" t="s">
        <v>5</v>
      </c>
      <c r="F4564" s="608" t="s">
        <v>990</v>
      </c>
      <c r="H4564" s="609">
        <v>3.1589999999999998</v>
      </c>
      <c r="L4564" s="605"/>
      <c r="M4564" s="610"/>
      <c r="N4564" s="611"/>
      <c r="O4564" s="611"/>
      <c r="P4564" s="611"/>
      <c r="Q4564" s="611"/>
      <c r="R4564" s="611"/>
      <c r="S4564" s="611"/>
      <c r="T4564" s="612"/>
      <c r="AT4564" s="607" t="s">
        <v>205</v>
      </c>
      <c r="AU4564" s="607" t="s">
        <v>89</v>
      </c>
      <c r="AV4564" s="606" t="s">
        <v>89</v>
      </c>
      <c r="AW4564" s="606" t="s">
        <v>43</v>
      </c>
      <c r="AX4564" s="606" t="s">
        <v>82</v>
      </c>
      <c r="AY4564" s="607" t="s">
        <v>197</v>
      </c>
    </row>
    <row r="4565" spans="2:51" s="606" customFormat="1">
      <c r="B4565" s="605"/>
      <c r="D4565" s="594" t="s">
        <v>205</v>
      </c>
      <c r="E4565" s="607" t="s">
        <v>5</v>
      </c>
      <c r="F4565" s="608" t="s">
        <v>991</v>
      </c>
      <c r="H4565" s="609">
        <v>5.6159999999999997</v>
      </c>
      <c r="L4565" s="605"/>
      <c r="M4565" s="610"/>
      <c r="N4565" s="611"/>
      <c r="O4565" s="611"/>
      <c r="P4565" s="611"/>
      <c r="Q4565" s="611"/>
      <c r="R4565" s="611"/>
      <c r="S4565" s="611"/>
      <c r="T4565" s="612"/>
      <c r="AT4565" s="607" t="s">
        <v>205</v>
      </c>
      <c r="AU4565" s="607" t="s">
        <v>89</v>
      </c>
      <c r="AV4565" s="606" t="s">
        <v>89</v>
      </c>
      <c r="AW4565" s="606" t="s">
        <v>43</v>
      </c>
      <c r="AX4565" s="606" t="s">
        <v>82</v>
      </c>
      <c r="AY4565" s="607" t="s">
        <v>197</v>
      </c>
    </row>
    <row r="4566" spans="2:51" s="606" customFormat="1">
      <c r="B4566" s="605"/>
      <c r="D4566" s="594" t="s">
        <v>205</v>
      </c>
      <c r="E4566" s="607" t="s">
        <v>5</v>
      </c>
      <c r="F4566" s="608" t="s">
        <v>992</v>
      </c>
      <c r="H4566" s="609">
        <v>3.105</v>
      </c>
      <c r="L4566" s="605"/>
      <c r="M4566" s="610"/>
      <c r="N4566" s="611"/>
      <c r="O4566" s="611"/>
      <c r="P4566" s="611"/>
      <c r="Q4566" s="611"/>
      <c r="R4566" s="611"/>
      <c r="S4566" s="611"/>
      <c r="T4566" s="612"/>
      <c r="AT4566" s="607" t="s">
        <v>205</v>
      </c>
      <c r="AU4566" s="607" t="s">
        <v>89</v>
      </c>
      <c r="AV4566" s="606" t="s">
        <v>89</v>
      </c>
      <c r="AW4566" s="606" t="s">
        <v>43</v>
      </c>
      <c r="AX4566" s="606" t="s">
        <v>82</v>
      </c>
      <c r="AY4566" s="607" t="s">
        <v>197</v>
      </c>
    </row>
    <row r="4567" spans="2:51" s="606" customFormat="1">
      <c r="B4567" s="605"/>
      <c r="D4567" s="594" t="s">
        <v>205</v>
      </c>
      <c r="E4567" s="607" t="s">
        <v>5</v>
      </c>
      <c r="F4567" s="608" t="s">
        <v>993</v>
      </c>
      <c r="H4567" s="609">
        <v>1.9039999999999999</v>
      </c>
      <c r="L4567" s="605"/>
      <c r="M4567" s="610"/>
      <c r="N4567" s="611"/>
      <c r="O4567" s="611"/>
      <c r="P4567" s="611"/>
      <c r="Q4567" s="611"/>
      <c r="R4567" s="611"/>
      <c r="S4567" s="611"/>
      <c r="T4567" s="612"/>
      <c r="AT4567" s="607" t="s">
        <v>205</v>
      </c>
      <c r="AU4567" s="607" t="s">
        <v>89</v>
      </c>
      <c r="AV4567" s="606" t="s">
        <v>89</v>
      </c>
      <c r="AW4567" s="606" t="s">
        <v>43</v>
      </c>
      <c r="AX4567" s="606" t="s">
        <v>82</v>
      </c>
      <c r="AY4567" s="607" t="s">
        <v>197</v>
      </c>
    </row>
    <row r="4568" spans="2:51" s="599" customFormat="1">
      <c r="B4568" s="598"/>
      <c r="D4568" s="594" t="s">
        <v>205</v>
      </c>
      <c r="E4568" s="600" t="s">
        <v>5</v>
      </c>
      <c r="F4568" s="601" t="s">
        <v>223</v>
      </c>
      <c r="H4568" s="600" t="s">
        <v>5</v>
      </c>
      <c r="L4568" s="598"/>
      <c r="M4568" s="602"/>
      <c r="N4568" s="603"/>
      <c r="O4568" s="603"/>
      <c r="P4568" s="603"/>
      <c r="Q4568" s="603"/>
      <c r="R4568" s="603"/>
      <c r="S4568" s="603"/>
      <c r="T4568" s="604"/>
      <c r="AT4568" s="600" t="s">
        <v>205</v>
      </c>
      <c r="AU4568" s="600" t="s">
        <v>89</v>
      </c>
      <c r="AV4568" s="599" t="s">
        <v>11</v>
      </c>
      <c r="AW4568" s="599" t="s">
        <v>43</v>
      </c>
      <c r="AX4568" s="599" t="s">
        <v>82</v>
      </c>
      <c r="AY4568" s="600" t="s">
        <v>197</v>
      </c>
    </row>
    <row r="4569" spans="2:51" s="599" customFormat="1">
      <c r="B4569" s="598"/>
      <c r="D4569" s="594" t="s">
        <v>205</v>
      </c>
      <c r="E4569" s="600" t="s">
        <v>5</v>
      </c>
      <c r="F4569" s="601" t="s">
        <v>994</v>
      </c>
      <c r="H4569" s="600" t="s">
        <v>5</v>
      </c>
      <c r="L4569" s="598"/>
      <c r="M4569" s="602"/>
      <c r="N4569" s="603"/>
      <c r="O4569" s="603"/>
      <c r="P4569" s="603"/>
      <c r="Q4569" s="603"/>
      <c r="R4569" s="603"/>
      <c r="S4569" s="603"/>
      <c r="T4569" s="604"/>
      <c r="AT4569" s="600" t="s">
        <v>205</v>
      </c>
      <c r="AU4569" s="600" t="s">
        <v>89</v>
      </c>
      <c r="AV4569" s="599" t="s">
        <v>11</v>
      </c>
      <c r="AW4569" s="599" t="s">
        <v>43</v>
      </c>
      <c r="AX4569" s="599" t="s">
        <v>82</v>
      </c>
      <c r="AY4569" s="600" t="s">
        <v>197</v>
      </c>
    </row>
    <row r="4570" spans="2:51" s="606" customFormat="1">
      <c r="B4570" s="605"/>
      <c r="D4570" s="594" t="s">
        <v>205</v>
      </c>
      <c r="E4570" s="607" t="s">
        <v>5</v>
      </c>
      <c r="F4570" s="608" t="s">
        <v>995</v>
      </c>
      <c r="H4570" s="609">
        <v>199.00200000000001</v>
      </c>
      <c r="L4570" s="605"/>
      <c r="M4570" s="610"/>
      <c r="N4570" s="611"/>
      <c r="O4570" s="611"/>
      <c r="P4570" s="611"/>
      <c r="Q4570" s="611"/>
      <c r="R4570" s="611"/>
      <c r="S4570" s="611"/>
      <c r="T4570" s="612"/>
      <c r="AT4570" s="607" t="s">
        <v>205</v>
      </c>
      <c r="AU4570" s="607" t="s">
        <v>89</v>
      </c>
      <c r="AV4570" s="606" t="s">
        <v>89</v>
      </c>
      <c r="AW4570" s="606" t="s">
        <v>43</v>
      </c>
      <c r="AX4570" s="606" t="s">
        <v>82</v>
      </c>
      <c r="AY4570" s="607" t="s">
        <v>197</v>
      </c>
    </row>
    <row r="4571" spans="2:51" s="599" customFormat="1">
      <c r="B4571" s="598"/>
      <c r="D4571" s="594" t="s">
        <v>205</v>
      </c>
      <c r="E4571" s="600" t="s">
        <v>5</v>
      </c>
      <c r="F4571" s="601" t="s">
        <v>996</v>
      </c>
      <c r="H4571" s="600" t="s">
        <v>5</v>
      </c>
      <c r="L4571" s="598"/>
      <c r="M4571" s="602"/>
      <c r="N4571" s="603"/>
      <c r="O4571" s="603"/>
      <c r="P4571" s="603"/>
      <c r="Q4571" s="603"/>
      <c r="R4571" s="603"/>
      <c r="S4571" s="603"/>
      <c r="T4571" s="604"/>
      <c r="AT4571" s="600" t="s">
        <v>205</v>
      </c>
      <c r="AU4571" s="600" t="s">
        <v>89</v>
      </c>
      <c r="AV4571" s="599" t="s">
        <v>11</v>
      </c>
      <c r="AW4571" s="599" t="s">
        <v>43</v>
      </c>
      <c r="AX4571" s="599" t="s">
        <v>82</v>
      </c>
      <c r="AY4571" s="600" t="s">
        <v>197</v>
      </c>
    </row>
    <row r="4572" spans="2:51" s="606" customFormat="1">
      <c r="B4572" s="605"/>
      <c r="D4572" s="594" t="s">
        <v>205</v>
      </c>
      <c r="E4572" s="607" t="s">
        <v>5</v>
      </c>
      <c r="F4572" s="608" t="s">
        <v>997</v>
      </c>
      <c r="H4572" s="609">
        <v>240.13200000000001</v>
      </c>
      <c r="L4572" s="605"/>
      <c r="M4572" s="610"/>
      <c r="N4572" s="611"/>
      <c r="O4572" s="611"/>
      <c r="P4572" s="611"/>
      <c r="Q4572" s="611"/>
      <c r="R4572" s="611"/>
      <c r="S4572" s="611"/>
      <c r="T4572" s="612"/>
      <c r="AT4572" s="607" t="s">
        <v>205</v>
      </c>
      <c r="AU4572" s="607" t="s">
        <v>89</v>
      </c>
      <c r="AV4572" s="606" t="s">
        <v>89</v>
      </c>
      <c r="AW4572" s="606" t="s">
        <v>43</v>
      </c>
      <c r="AX4572" s="606" t="s">
        <v>82</v>
      </c>
      <c r="AY4572" s="607" t="s">
        <v>197</v>
      </c>
    </row>
    <row r="4573" spans="2:51" s="599" customFormat="1">
      <c r="B4573" s="598"/>
      <c r="D4573" s="594" t="s">
        <v>205</v>
      </c>
      <c r="E4573" s="600" t="s">
        <v>5</v>
      </c>
      <c r="F4573" s="601" t="s">
        <v>998</v>
      </c>
      <c r="H4573" s="600" t="s">
        <v>5</v>
      </c>
      <c r="L4573" s="598"/>
      <c r="M4573" s="602"/>
      <c r="N4573" s="603"/>
      <c r="O4573" s="603"/>
      <c r="P4573" s="603"/>
      <c r="Q4573" s="603"/>
      <c r="R4573" s="603"/>
      <c r="S4573" s="603"/>
      <c r="T4573" s="604"/>
      <c r="AT4573" s="600" t="s">
        <v>205</v>
      </c>
      <c r="AU4573" s="600" t="s">
        <v>89</v>
      </c>
      <c r="AV4573" s="599" t="s">
        <v>11</v>
      </c>
      <c r="AW4573" s="599" t="s">
        <v>43</v>
      </c>
      <c r="AX4573" s="599" t="s">
        <v>82</v>
      </c>
      <c r="AY4573" s="600" t="s">
        <v>197</v>
      </c>
    </row>
    <row r="4574" spans="2:51" s="606" customFormat="1">
      <c r="B4574" s="605"/>
      <c r="D4574" s="594" t="s">
        <v>205</v>
      </c>
      <c r="E4574" s="607" t="s">
        <v>5</v>
      </c>
      <c r="F4574" s="608" t="s">
        <v>999</v>
      </c>
      <c r="H4574" s="609">
        <v>241.077</v>
      </c>
      <c r="L4574" s="605"/>
      <c r="M4574" s="610"/>
      <c r="N4574" s="611"/>
      <c r="O4574" s="611"/>
      <c r="P4574" s="611"/>
      <c r="Q4574" s="611"/>
      <c r="R4574" s="611"/>
      <c r="S4574" s="611"/>
      <c r="T4574" s="612"/>
      <c r="AT4574" s="607" t="s">
        <v>205</v>
      </c>
      <c r="AU4574" s="607" t="s">
        <v>89</v>
      </c>
      <c r="AV4574" s="606" t="s">
        <v>89</v>
      </c>
      <c r="AW4574" s="606" t="s">
        <v>43</v>
      </c>
      <c r="AX4574" s="606" t="s">
        <v>82</v>
      </c>
      <c r="AY4574" s="607" t="s">
        <v>197</v>
      </c>
    </row>
    <row r="4575" spans="2:51" s="599" customFormat="1">
      <c r="B4575" s="598"/>
      <c r="D4575" s="594" t="s">
        <v>205</v>
      </c>
      <c r="E4575" s="600" t="s">
        <v>5</v>
      </c>
      <c r="F4575" s="601" t="s">
        <v>388</v>
      </c>
      <c r="H4575" s="600" t="s">
        <v>5</v>
      </c>
      <c r="L4575" s="598"/>
      <c r="M4575" s="602"/>
      <c r="N4575" s="603"/>
      <c r="O4575" s="603"/>
      <c r="P4575" s="603"/>
      <c r="Q4575" s="603"/>
      <c r="R4575" s="603"/>
      <c r="S4575" s="603"/>
      <c r="T4575" s="604"/>
      <c r="AT4575" s="600" t="s">
        <v>205</v>
      </c>
      <c r="AU4575" s="600" t="s">
        <v>89</v>
      </c>
      <c r="AV4575" s="599" t="s">
        <v>11</v>
      </c>
      <c r="AW4575" s="599" t="s">
        <v>43</v>
      </c>
      <c r="AX4575" s="599" t="s">
        <v>82</v>
      </c>
      <c r="AY4575" s="600" t="s">
        <v>197</v>
      </c>
    </row>
    <row r="4576" spans="2:51" s="606" customFormat="1">
      <c r="B4576" s="605"/>
      <c r="D4576" s="594" t="s">
        <v>205</v>
      </c>
      <c r="E4576" s="607" t="s">
        <v>5</v>
      </c>
      <c r="F4576" s="608" t="s">
        <v>1000</v>
      </c>
      <c r="H4576" s="609">
        <v>-46.8</v>
      </c>
      <c r="L4576" s="605"/>
      <c r="M4576" s="610"/>
      <c r="N4576" s="611"/>
      <c r="O4576" s="611"/>
      <c r="P4576" s="611"/>
      <c r="Q4576" s="611"/>
      <c r="R4576" s="611"/>
      <c r="S4576" s="611"/>
      <c r="T4576" s="612"/>
      <c r="AT4576" s="607" t="s">
        <v>205</v>
      </c>
      <c r="AU4576" s="607" t="s">
        <v>89</v>
      </c>
      <c r="AV4576" s="606" t="s">
        <v>89</v>
      </c>
      <c r="AW4576" s="606" t="s">
        <v>43</v>
      </c>
      <c r="AX4576" s="606" t="s">
        <v>82</v>
      </c>
      <c r="AY4576" s="607" t="s">
        <v>197</v>
      </c>
    </row>
    <row r="4577" spans="2:51" s="606" customFormat="1">
      <c r="B4577" s="605"/>
      <c r="D4577" s="594" t="s">
        <v>205</v>
      </c>
      <c r="E4577" s="607" t="s">
        <v>5</v>
      </c>
      <c r="F4577" s="608" t="s">
        <v>1001</v>
      </c>
      <c r="H4577" s="609">
        <v>-23.826000000000001</v>
      </c>
      <c r="L4577" s="605"/>
      <c r="M4577" s="610"/>
      <c r="N4577" s="611"/>
      <c r="O4577" s="611"/>
      <c r="P4577" s="611"/>
      <c r="Q4577" s="611"/>
      <c r="R4577" s="611"/>
      <c r="S4577" s="611"/>
      <c r="T4577" s="612"/>
      <c r="AT4577" s="607" t="s">
        <v>205</v>
      </c>
      <c r="AU4577" s="607" t="s">
        <v>89</v>
      </c>
      <c r="AV4577" s="606" t="s">
        <v>89</v>
      </c>
      <c r="AW4577" s="606" t="s">
        <v>43</v>
      </c>
      <c r="AX4577" s="606" t="s">
        <v>82</v>
      </c>
      <c r="AY4577" s="607" t="s">
        <v>197</v>
      </c>
    </row>
    <row r="4578" spans="2:51" s="599" customFormat="1">
      <c r="B4578" s="598"/>
      <c r="D4578" s="594" t="s">
        <v>205</v>
      </c>
      <c r="E4578" s="600" t="s">
        <v>5</v>
      </c>
      <c r="F4578" s="601" t="s">
        <v>982</v>
      </c>
      <c r="H4578" s="600" t="s">
        <v>5</v>
      </c>
      <c r="L4578" s="598"/>
      <c r="M4578" s="602"/>
      <c r="N4578" s="603"/>
      <c r="O4578" s="603"/>
      <c r="P4578" s="603"/>
      <c r="Q4578" s="603"/>
      <c r="R4578" s="603"/>
      <c r="S4578" s="603"/>
      <c r="T4578" s="604"/>
      <c r="AT4578" s="600" t="s">
        <v>205</v>
      </c>
      <c r="AU4578" s="600" t="s">
        <v>89</v>
      </c>
      <c r="AV4578" s="599" t="s">
        <v>11</v>
      </c>
      <c r="AW4578" s="599" t="s">
        <v>43</v>
      </c>
      <c r="AX4578" s="599" t="s">
        <v>82</v>
      </c>
      <c r="AY4578" s="600" t="s">
        <v>197</v>
      </c>
    </row>
    <row r="4579" spans="2:51" s="606" customFormat="1">
      <c r="B4579" s="605"/>
      <c r="D4579" s="594" t="s">
        <v>205</v>
      </c>
      <c r="E4579" s="607" t="s">
        <v>5</v>
      </c>
      <c r="F4579" s="608" t="s">
        <v>1002</v>
      </c>
      <c r="H4579" s="609">
        <v>29.52</v>
      </c>
      <c r="L4579" s="605"/>
      <c r="M4579" s="610"/>
      <c r="N4579" s="611"/>
      <c r="O4579" s="611"/>
      <c r="P4579" s="611"/>
      <c r="Q4579" s="611"/>
      <c r="R4579" s="611"/>
      <c r="S4579" s="611"/>
      <c r="T4579" s="612"/>
      <c r="AT4579" s="607" t="s">
        <v>205</v>
      </c>
      <c r="AU4579" s="607" t="s">
        <v>89</v>
      </c>
      <c r="AV4579" s="606" t="s">
        <v>89</v>
      </c>
      <c r="AW4579" s="606" t="s">
        <v>43</v>
      </c>
      <c r="AX4579" s="606" t="s">
        <v>82</v>
      </c>
      <c r="AY4579" s="607" t="s">
        <v>197</v>
      </c>
    </row>
    <row r="4580" spans="2:51" s="606" customFormat="1">
      <c r="B4580" s="605"/>
      <c r="D4580" s="594" t="s">
        <v>205</v>
      </c>
      <c r="E4580" s="607" t="s">
        <v>5</v>
      </c>
      <c r="F4580" s="608" t="s">
        <v>1003</v>
      </c>
      <c r="H4580" s="609">
        <v>25.24</v>
      </c>
      <c r="L4580" s="605"/>
      <c r="M4580" s="610"/>
      <c r="N4580" s="611"/>
      <c r="O4580" s="611"/>
      <c r="P4580" s="611"/>
      <c r="Q4580" s="611"/>
      <c r="R4580" s="611"/>
      <c r="S4580" s="611"/>
      <c r="T4580" s="612"/>
      <c r="AT4580" s="607" t="s">
        <v>205</v>
      </c>
      <c r="AU4580" s="607" t="s">
        <v>89</v>
      </c>
      <c r="AV4580" s="606" t="s">
        <v>89</v>
      </c>
      <c r="AW4580" s="606" t="s">
        <v>43</v>
      </c>
      <c r="AX4580" s="606" t="s">
        <v>82</v>
      </c>
      <c r="AY4580" s="607" t="s">
        <v>197</v>
      </c>
    </row>
    <row r="4581" spans="2:51" s="599" customFormat="1">
      <c r="B4581" s="598"/>
      <c r="D4581" s="594" t="s">
        <v>205</v>
      </c>
      <c r="E4581" s="600" t="s">
        <v>5</v>
      </c>
      <c r="F4581" s="601" t="s">
        <v>238</v>
      </c>
      <c r="H4581" s="600" t="s">
        <v>5</v>
      </c>
      <c r="L4581" s="598"/>
      <c r="M4581" s="602"/>
      <c r="N4581" s="603"/>
      <c r="O4581" s="603"/>
      <c r="P4581" s="603"/>
      <c r="Q4581" s="603"/>
      <c r="R4581" s="603"/>
      <c r="S4581" s="603"/>
      <c r="T4581" s="604"/>
      <c r="AT4581" s="600" t="s">
        <v>205</v>
      </c>
      <c r="AU4581" s="600" t="s">
        <v>89</v>
      </c>
      <c r="AV4581" s="599" t="s">
        <v>11</v>
      </c>
      <c r="AW4581" s="599" t="s">
        <v>43</v>
      </c>
      <c r="AX4581" s="599" t="s">
        <v>82</v>
      </c>
      <c r="AY4581" s="600" t="s">
        <v>197</v>
      </c>
    </row>
    <row r="4582" spans="2:51" s="599" customFormat="1">
      <c r="B4582" s="598"/>
      <c r="D4582" s="594" t="s">
        <v>205</v>
      </c>
      <c r="E4582" s="600" t="s">
        <v>5</v>
      </c>
      <c r="F4582" s="601" t="s">
        <v>1004</v>
      </c>
      <c r="H4582" s="600" t="s">
        <v>5</v>
      </c>
      <c r="L4582" s="598"/>
      <c r="M4582" s="602"/>
      <c r="N4582" s="603"/>
      <c r="O4582" s="603"/>
      <c r="P4582" s="603"/>
      <c r="Q4582" s="603"/>
      <c r="R4582" s="603"/>
      <c r="S4582" s="603"/>
      <c r="T4582" s="604"/>
      <c r="AT4582" s="600" t="s">
        <v>205</v>
      </c>
      <c r="AU4582" s="600" t="s">
        <v>89</v>
      </c>
      <c r="AV4582" s="599" t="s">
        <v>11</v>
      </c>
      <c r="AW4582" s="599" t="s">
        <v>43</v>
      </c>
      <c r="AX4582" s="599" t="s">
        <v>82</v>
      </c>
      <c r="AY4582" s="600" t="s">
        <v>197</v>
      </c>
    </row>
    <row r="4583" spans="2:51" s="606" customFormat="1">
      <c r="B4583" s="605"/>
      <c r="D4583" s="594" t="s">
        <v>205</v>
      </c>
      <c r="E4583" s="607" t="s">
        <v>5</v>
      </c>
      <c r="F4583" s="608" t="s">
        <v>995</v>
      </c>
      <c r="H4583" s="609">
        <v>199.00200000000001</v>
      </c>
      <c r="L4583" s="605"/>
      <c r="M4583" s="610"/>
      <c r="N4583" s="611"/>
      <c r="O4583" s="611"/>
      <c r="P4583" s="611"/>
      <c r="Q4583" s="611"/>
      <c r="R4583" s="611"/>
      <c r="S4583" s="611"/>
      <c r="T4583" s="612"/>
      <c r="AT4583" s="607" t="s">
        <v>205</v>
      </c>
      <c r="AU4583" s="607" t="s">
        <v>89</v>
      </c>
      <c r="AV4583" s="606" t="s">
        <v>89</v>
      </c>
      <c r="AW4583" s="606" t="s">
        <v>43</v>
      </c>
      <c r="AX4583" s="606" t="s">
        <v>82</v>
      </c>
      <c r="AY4583" s="607" t="s">
        <v>197</v>
      </c>
    </row>
    <row r="4584" spans="2:51" s="599" customFormat="1">
      <c r="B4584" s="598"/>
      <c r="D4584" s="594" t="s">
        <v>205</v>
      </c>
      <c r="E4584" s="600" t="s">
        <v>5</v>
      </c>
      <c r="F4584" s="601" t="s">
        <v>1005</v>
      </c>
      <c r="H4584" s="600" t="s">
        <v>5</v>
      </c>
      <c r="L4584" s="598"/>
      <c r="M4584" s="602"/>
      <c r="N4584" s="603"/>
      <c r="O4584" s="603"/>
      <c r="P4584" s="603"/>
      <c r="Q4584" s="603"/>
      <c r="R4584" s="603"/>
      <c r="S4584" s="603"/>
      <c r="T4584" s="604"/>
      <c r="AT4584" s="600" t="s">
        <v>205</v>
      </c>
      <c r="AU4584" s="600" t="s">
        <v>89</v>
      </c>
      <c r="AV4584" s="599" t="s">
        <v>11</v>
      </c>
      <c r="AW4584" s="599" t="s">
        <v>43</v>
      </c>
      <c r="AX4584" s="599" t="s">
        <v>82</v>
      </c>
      <c r="AY4584" s="600" t="s">
        <v>197</v>
      </c>
    </row>
    <row r="4585" spans="2:51" s="606" customFormat="1">
      <c r="B4585" s="605"/>
      <c r="D4585" s="594" t="s">
        <v>205</v>
      </c>
      <c r="E4585" s="607" t="s">
        <v>5</v>
      </c>
      <c r="F4585" s="608" t="s">
        <v>999</v>
      </c>
      <c r="H4585" s="609">
        <v>241.077</v>
      </c>
      <c r="L4585" s="605"/>
      <c r="M4585" s="610"/>
      <c r="N4585" s="611"/>
      <c r="O4585" s="611"/>
      <c r="P4585" s="611"/>
      <c r="Q4585" s="611"/>
      <c r="R4585" s="611"/>
      <c r="S4585" s="611"/>
      <c r="T4585" s="612"/>
      <c r="AT4585" s="607" t="s">
        <v>205</v>
      </c>
      <c r="AU4585" s="607" t="s">
        <v>89</v>
      </c>
      <c r="AV4585" s="606" t="s">
        <v>89</v>
      </c>
      <c r="AW4585" s="606" t="s">
        <v>43</v>
      </c>
      <c r="AX4585" s="606" t="s">
        <v>82</v>
      </c>
      <c r="AY4585" s="607" t="s">
        <v>197</v>
      </c>
    </row>
    <row r="4586" spans="2:51" s="599" customFormat="1">
      <c r="B4586" s="598"/>
      <c r="D4586" s="594" t="s">
        <v>205</v>
      </c>
      <c r="E4586" s="600" t="s">
        <v>5</v>
      </c>
      <c r="F4586" s="601" t="s">
        <v>1006</v>
      </c>
      <c r="H4586" s="600" t="s">
        <v>5</v>
      </c>
      <c r="L4586" s="598"/>
      <c r="M4586" s="602"/>
      <c r="N4586" s="603"/>
      <c r="O4586" s="603"/>
      <c r="P4586" s="603"/>
      <c r="Q4586" s="603"/>
      <c r="R4586" s="603"/>
      <c r="S4586" s="603"/>
      <c r="T4586" s="604"/>
      <c r="AT4586" s="600" t="s">
        <v>205</v>
      </c>
      <c r="AU4586" s="600" t="s">
        <v>89</v>
      </c>
      <c r="AV4586" s="599" t="s">
        <v>11</v>
      </c>
      <c r="AW4586" s="599" t="s">
        <v>43</v>
      </c>
      <c r="AX4586" s="599" t="s">
        <v>82</v>
      </c>
      <c r="AY4586" s="600" t="s">
        <v>197</v>
      </c>
    </row>
    <row r="4587" spans="2:51" s="606" customFormat="1">
      <c r="B4587" s="605"/>
      <c r="D4587" s="594" t="s">
        <v>205</v>
      </c>
      <c r="E4587" s="607" t="s">
        <v>5</v>
      </c>
      <c r="F4587" s="608" t="s">
        <v>999</v>
      </c>
      <c r="H4587" s="609">
        <v>241.077</v>
      </c>
      <c r="L4587" s="605"/>
      <c r="M4587" s="610"/>
      <c r="N4587" s="611"/>
      <c r="O4587" s="611"/>
      <c r="P4587" s="611"/>
      <c r="Q4587" s="611"/>
      <c r="R4587" s="611"/>
      <c r="S4587" s="611"/>
      <c r="T4587" s="612"/>
      <c r="AT4587" s="607" t="s">
        <v>205</v>
      </c>
      <c r="AU4587" s="607" t="s">
        <v>89</v>
      </c>
      <c r="AV4587" s="606" t="s">
        <v>89</v>
      </c>
      <c r="AW4587" s="606" t="s">
        <v>43</v>
      </c>
      <c r="AX4587" s="606" t="s">
        <v>82</v>
      </c>
      <c r="AY4587" s="607" t="s">
        <v>197</v>
      </c>
    </row>
    <row r="4588" spans="2:51" s="599" customFormat="1">
      <c r="B4588" s="598"/>
      <c r="D4588" s="594" t="s">
        <v>205</v>
      </c>
      <c r="E4588" s="600" t="s">
        <v>5</v>
      </c>
      <c r="F4588" s="601" t="s">
        <v>388</v>
      </c>
      <c r="H4588" s="600" t="s">
        <v>5</v>
      </c>
      <c r="L4588" s="598"/>
      <c r="M4588" s="602"/>
      <c r="N4588" s="603"/>
      <c r="O4588" s="603"/>
      <c r="P4588" s="603"/>
      <c r="Q4588" s="603"/>
      <c r="R4588" s="603"/>
      <c r="S4588" s="603"/>
      <c r="T4588" s="604"/>
      <c r="AT4588" s="600" t="s">
        <v>205</v>
      </c>
      <c r="AU4588" s="600" t="s">
        <v>89</v>
      </c>
      <c r="AV4588" s="599" t="s">
        <v>11</v>
      </c>
      <c r="AW4588" s="599" t="s">
        <v>43</v>
      </c>
      <c r="AX4588" s="599" t="s">
        <v>82</v>
      </c>
      <c r="AY4588" s="600" t="s">
        <v>197</v>
      </c>
    </row>
    <row r="4589" spans="2:51" s="606" customFormat="1">
      <c r="B4589" s="605"/>
      <c r="D4589" s="594" t="s">
        <v>205</v>
      </c>
      <c r="E4589" s="607" t="s">
        <v>5</v>
      </c>
      <c r="F4589" s="608" t="s">
        <v>1000</v>
      </c>
      <c r="H4589" s="609">
        <v>-46.8</v>
      </c>
      <c r="L4589" s="605"/>
      <c r="M4589" s="610"/>
      <c r="N4589" s="611"/>
      <c r="O4589" s="611"/>
      <c r="P4589" s="611"/>
      <c r="Q4589" s="611"/>
      <c r="R4589" s="611"/>
      <c r="S4589" s="611"/>
      <c r="T4589" s="612"/>
      <c r="AT4589" s="607" t="s">
        <v>205</v>
      </c>
      <c r="AU4589" s="607" t="s">
        <v>89</v>
      </c>
      <c r="AV4589" s="606" t="s">
        <v>89</v>
      </c>
      <c r="AW4589" s="606" t="s">
        <v>43</v>
      </c>
      <c r="AX4589" s="606" t="s">
        <v>82</v>
      </c>
      <c r="AY4589" s="607" t="s">
        <v>197</v>
      </c>
    </row>
    <row r="4590" spans="2:51" s="606" customFormat="1">
      <c r="B4590" s="605"/>
      <c r="D4590" s="594" t="s">
        <v>205</v>
      </c>
      <c r="E4590" s="607" t="s">
        <v>5</v>
      </c>
      <c r="F4590" s="608" t="s">
        <v>1001</v>
      </c>
      <c r="H4590" s="609">
        <v>-23.826000000000001</v>
      </c>
      <c r="L4590" s="605"/>
      <c r="M4590" s="610"/>
      <c r="N4590" s="611"/>
      <c r="O4590" s="611"/>
      <c r="P4590" s="611"/>
      <c r="Q4590" s="611"/>
      <c r="R4590" s="611"/>
      <c r="S4590" s="611"/>
      <c r="T4590" s="612"/>
      <c r="AT4590" s="607" t="s">
        <v>205</v>
      </c>
      <c r="AU4590" s="607" t="s">
        <v>89</v>
      </c>
      <c r="AV4590" s="606" t="s">
        <v>89</v>
      </c>
      <c r="AW4590" s="606" t="s">
        <v>43</v>
      </c>
      <c r="AX4590" s="606" t="s">
        <v>82</v>
      </c>
      <c r="AY4590" s="607" t="s">
        <v>197</v>
      </c>
    </row>
    <row r="4591" spans="2:51" s="599" customFormat="1">
      <c r="B4591" s="598"/>
      <c r="D4591" s="594" t="s">
        <v>205</v>
      </c>
      <c r="E4591" s="600" t="s">
        <v>5</v>
      </c>
      <c r="F4591" s="601" t="s">
        <v>982</v>
      </c>
      <c r="H4591" s="600" t="s">
        <v>5</v>
      </c>
      <c r="L4591" s="598"/>
      <c r="M4591" s="602"/>
      <c r="N4591" s="603"/>
      <c r="O4591" s="603"/>
      <c r="P4591" s="603"/>
      <c r="Q4591" s="603"/>
      <c r="R4591" s="603"/>
      <c r="S4591" s="603"/>
      <c r="T4591" s="604"/>
      <c r="AT4591" s="600" t="s">
        <v>205</v>
      </c>
      <c r="AU4591" s="600" t="s">
        <v>89</v>
      </c>
      <c r="AV4591" s="599" t="s">
        <v>11</v>
      </c>
      <c r="AW4591" s="599" t="s">
        <v>43</v>
      </c>
      <c r="AX4591" s="599" t="s">
        <v>82</v>
      </c>
      <c r="AY4591" s="600" t="s">
        <v>197</v>
      </c>
    </row>
    <row r="4592" spans="2:51" s="606" customFormat="1">
      <c r="B4592" s="605"/>
      <c r="D4592" s="594" t="s">
        <v>205</v>
      </c>
      <c r="E4592" s="607" t="s">
        <v>5</v>
      </c>
      <c r="F4592" s="608" t="s">
        <v>1002</v>
      </c>
      <c r="H4592" s="609">
        <v>29.52</v>
      </c>
      <c r="L4592" s="605"/>
      <c r="M4592" s="610"/>
      <c r="N4592" s="611"/>
      <c r="O4592" s="611"/>
      <c r="P4592" s="611"/>
      <c r="Q4592" s="611"/>
      <c r="R4592" s="611"/>
      <c r="S4592" s="611"/>
      <c r="T4592" s="612"/>
      <c r="AT4592" s="607" t="s">
        <v>205</v>
      </c>
      <c r="AU4592" s="607" t="s">
        <v>89</v>
      </c>
      <c r="AV4592" s="606" t="s">
        <v>89</v>
      </c>
      <c r="AW4592" s="606" t="s">
        <v>43</v>
      </c>
      <c r="AX4592" s="606" t="s">
        <v>82</v>
      </c>
      <c r="AY4592" s="607" t="s">
        <v>197</v>
      </c>
    </row>
    <row r="4593" spans="2:51" s="606" customFormat="1">
      <c r="B4593" s="605"/>
      <c r="D4593" s="594" t="s">
        <v>205</v>
      </c>
      <c r="E4593" s="607" t="s">
        <v>5</v>
      </c>
      <c r="F4593" s="608" t="s">
        <v>1003</v>
      </c>
      <c r="H4593" s="609">
        <v>25.24</v>
      </c>
      <c r="L4593" s="605"/>
      <c r="M4593" s="610"/>
      <c r="N4593" s="611"/>
      <c r="O4593" s="611"/>
      <c r="P4593" s="611"/>
      <c r="Q4593" s="611"/>
      <c r="R4593" s="611"/>
      <c r="S4593" s="611"/>
      <c r="T4593" s="612"/>
      <c r="AT4593" s="607" t="s">
        <v>205</v>
      </c>
      <c r="AU4593" s="607" t="s">
        <v>89</v>
      </c>
      <c r="AV4593" s="606" t="s">
        <v>89</v>
      </c>
      <c r="AW4593" s="606" t="s">
        <v>43</v>
      </c>
      <c r="AX4593" s="606" t="s">
        <v>82</v>
      </c>
      <c r="AY4593" s="607" t="s">
        <v>197</v>
      </c>
    </row>
    <row r="4594" spans="2:51" s="599" customFormat="1">
      <c r="B4594" s="598"/>
      <c r="D4594" s="594" t="s">
        <v>205</v>
      </c>
      <c r="E4594" s="600" t="s">
        <v>5</v>
      </c>
      <c r="F4594" s="601" t="s">
        <v>244</v>
      </c>
      <c r="H4594" s="600" t="s">
        <v>5</v>
      </c>
      <c r="L4594" s="598"/>
      <c r="M4594" s="602"/>
      <c r="N4594" s="603"/>
      <c r="O4594" s="603"/>
      <c r="P4594" s="603"/>
      <c r="Q4594" s="603"/>
      <c r="R4594" s="603"/>
      <c r="S4594" s="603"/>
      <c r="T4594" s="604"/>
      <c r="AT4594" s="600" t="s">
        <v>205</v>
      </c>
      <c r="AU4594" s="600" t="s">
        <v>89</v>
      </c>
      <c r="AV4594" s="599" t="s">
        <v>11</v>
      </c>
      <c r="AW4594" s="599" t="s">
        <v>43</v>
      </c>
      <c r="AX4594" s="599" t="s">
        <v>82</v>
      </c>
      <c r="AY4594" s="600" t="s">
        <v>197</v>
      </c>
    </row>
    <row r="4595" spans="2:51" s="599" customFormat="1">
      <c r="B4595" s="598"/>
      <c r="D4595" s="594" t="s">
        <v>205</v>
      </c>
      <c r="E4595" s="600" t="s">
        <v>5</v>
      </c>
      <c r="F4595" s="601" t="s">
        <v>1007</v>
      </c>
      <c r="H4595" s="600" t="s">
        <v>5</v>
      </c>
      <c r="L4595" s="598"/>
      <c r="M4595" s="602"/>
      <c r="N4595" s="603"/>
      <c r="O4595" s="603"/>
      <c r="P4595" s="603"/>
      <c r="Q4595" s="603"/>
      <c r="R4595" s="603"/>
      <c r="S4595" s="603"/>
      <c r="T4595" s="604"/>
      <c r="AT4595" s="600" t="s">
        <v>205</v>
      </c>
      <c r="AU4595" s="600" t="s">
        <v>89</v>
      </c>
      <c r="AV4595" s="599" t="s">
        <v>11</v>
      </c>
      <c r="AW4595" s="599" t="s">
        <v>43</v>
      </c>
      <c r="AX4595" s="599" t="s">
        <v>82</v>
      </c>
      <c r="AY4595" s="600" t="s">
        <v>197</v>
      </c>
    </row>
    <row r="4596" spans="2:51" s="606" customFormat="1">
      <c r="B4596" s="605"/>
      <c r="D4596" s="594" t="s">
        <v>205</v>
      </c>
      <c r="E4596" s="607" t="s">
        <v>5</v>
      </c>
      <c r="F4596" s="608" t="s">
        <v>995</v>
      </c>
      <c r="H4596" s="609">
        <v>199.00200000000001</v>
      </c>
      <c r="L4596" s="605"/>
      <c r="M4596" s="610"/>
      <c r="N4596" s="611"/>
      <c r="O4596" s="611"/>
      <c r="P4596" s="611"/>
      <c r="Q4596" s="611"/>
      <c r="R4596" s="611"/>
      <c r="S4596" s="611"/>
      <c r="T4596" s="612"/>
      <c r="AT4596" s="607" t="s">
        <v>205</v>
      </c>
      <c r="AU4596" s="607" t="s">
        <v>89</v>
      </c>
      <c r="AV4596" s="606" t="s">
        <v>89</v>
      </c>
      <c r="AW4596" s="606" t="s">
        <v>43</v>
      </c>
      <c r="AX4596" s="606" t="s">
        <v>82</v>
      </c>
      <c r="AY4596" s="607" t="s">
        <v>197</v>
      </c>
    </row>
    <row r="4597" spans="2:51" s="599" customFormat="1">
      <c r="B4597" s="598"/>
      <c r="D4597" s="594" t="s">
        <v>205</v>
      </c>
      <c r="E4597" s="600" t="s">
        <v>5</v>
      </c>
      <c r="F4597" s="601" t="s">
        <v>1008</v>
      </c>
      <c r="H4597" s="600" t="s">
        <v>5</v>
      </c>
      <c r="L4597" s="598"/>
      <c r="M4597" s="602"/>
      <c r="N4597" s="603"/>
      <c r="O4597" s="603"/>
      <c r="P4597" s="603"/>
      <c r="Q4597" s="603"/>
      <c r="R4597" s="603"/>
      <c r="S4597" s="603"/>
      <c r="T4597" s="604"/>
      <c r="AT4597" s="600" t="s">
        <v>205</v>
      </c>
      <c r="AU4597" s="600" t="s">
        <v>89</v>
      </c>
      <c r="AV4597" s="599" t="s">
        <v>11</v>
      </c>
      <c r="AW4597" s="599" t="s">
        <v>43</v>
      </c>
      <c r="AX4597" s="599" t="s">
        <v>82</v>
      </c>
      <c r="AY4597" s="600" t="s">
        <v>197</v>
      </c>
    </row>
    <row r="4598" spans="2:51" s="606" customFormat="1">
      <c r="B4598" s="605"/>
      <c r="D4598" s="594" t="s">
        <v>205</v>
      </c>
      <c r="E4598" s="607" t="s">
        <v>5</v>
      </c>
      <c r="F4598" s="608" t="s">
        <v>999</v>
      </c>
      <c r="H4598" s="609">
        <v>241.077</v>
      </c>
      <c r="L4598" s="605"/>
      <c r="M4598" s="610"/>
      <c r="N4598" s="611"/>
      <c r="O4598" s="611"/>
      <c r="P4598" s="611"/>
      <c r="Q4598" s="611"/>
      <c r="R4598" s="611"/>
      <c r="S4598" s="611"/>
      <c r="T4598" s="612"/>
      <c r="AT4598" s="607" t="s">
        <v>205</v>
      </c>
      <c r="AU4598" s="607" t="s">
        <v>89</v>
      </c>
      <c r="AV4598" s="606" t="s">
        <v>89</v>
      </c>
      <c r="AW4598" s="606" t="s">
        <v>43</v>
      </c>
      <c r="AX4598" s="606" t="s">
        <v>82</v>
      </c>
      <c r="AY4598" s="607" t="s">
        <v>197</v>
      </c>
    </row>
    <row r="4599" spans="2:51" s="599" customFormat="1">
      <c r="B4599" s="598"/>
      <c r="D4599" s="594" t="s">
        <v>205</v>
      </c>
      <c r="E4599" s="600" t="s">
        <v>5</v>
      </c>
      <c r="F4599" s="601" t="s">
        <v>1009</v>
      </c>
      <c r="H4599" s="600" t="s">
        <v>5</v>
      </c>
      <c r="L4599" s="598"/>
      <c r="M4599" s="602"/>
      <c r="N4599" s="603"/>
      <c r="O4599" s="603"/>
      <c r="P4599" s="603"/>
      <c r="Q4599" s="603"/>
      <c r="R4599" s="603"/>
      <c r="S4599" s="603"/>
      <c r="T4599" s="604"/>
      <c r="AT4599" s="600" t="s">
        <v>205</v>
      </c>
      <c r="AU4599" s="600" t="s">
        <v>89</v>
      </c>
      <c r="AV4599" s="599" t="s">
        <v>11</v>
      </c>
      <c r="AW4599" s="599" t="s">
        <v>43</v>
      </c>
      <c r="AX4599" s="599" t="s">
        <v>82</v>
      </c>
      <c r="AY4599" s="600" t="s">
        <v>197</v>
      </c>
    </row>
    <row r="4600" spans="2:51" s="606" customFormat="1">
      <c r="B4600" s="605"/>
      <c r="D4600" s="594" t="s">
        <v>205</v>
      </c>
      <c r="E4600" s="607" t="s">
        <v>5</v>
      </c>
      <c r="F4600" s="608" t="s">
        <v>999</v>
      </c>
      <c r="H4600" s="609">
        <v>241.077</v>
      </c>
      <c r="L4600" s="605"/>
      <c r="M4600" s="610"/>
      <c r="N4600" s="611"/>
      <c r="O4600" s="611"/>
      <c r="P4600" s="611"/>
      <c r="Q4600" s="611"/>
      <c r="R4600" s="611"/>
      <c r="S4600" s="611"/>
      <c r="T4600" s="612"/>
      <c r="AT4600" s="607" t="s">
        <v>205</v>
      </c>
      <c r="AU4600" s="607" t="s">
        <v>89</v>
      </c>
      <c r="AV4600" s="606" t="s">
        <v>89</v>
      </c>
      <c r="AW4600" s="606" t="s">
        <v>43</v>
      </c>
      <c r="AX4600" s="606" t="s">
        <v>82</v>
      </c>
      <c r="AY4600" s="607" t="s">
        <v>197</v>
      </c>
    </row>
    <row r="4601" spans="2:51" s="599" customFormat="1">
      <c r="B4601" s="598"/>
      <c r="D4601" s="594" t="s">
        <v>205</v>
      </c>
      <c r="E4601" s="600" t="s">
        <v>5</v>
      </c>
      <c r="F4601" s="601" t="s">
        <v>388</v>
      </c>
      <c r="H4601" s="600" t="s">
        <v>5</v>
      </c>
      <c r="L4601" s="598"/>
      <c r="M4601" s="602"/>
      <c r="N4601" s="603"/>
      <c r="O4601" s="603"/>
      <c r="P4601" s="603"/>
      <c r="Q4601" s="603"/>
      <c r="R4601" s="603"/>
      <c r="S4601" s="603"/>
      <c r="T4601" s="604"/>
      <c r="AT4601" s="600" t="s">
        <v>205</v>
      </c>
      <c r="AU4601" s="600" t="s">
        <v>89</v>
      </c>
      <c r="AV4601" s="599" t="s">
        <v>11</v>
      </c>
      <c r="AW4601" s="599" t="s">
        <v>43</v>
      </c>
      <c r="AX4601" s="599" t="s">
        <v>82</v>
      </c>
      <c r="AY4601" s="600" t="s">
        <v>197</v>
      </c>
    </row>
    <row r="4602" spans="2:51" s="606" customFormat="1">
      <c r="B4602" s="605"/>
      <c r="D4602" s="594" t="s">
        <v>205</v>
      </c>
      <c r="E4602" s="607" t="s">
        <v>5</v>
      </c>
      <c r="F4602" s="608" t="s">
        <v>1000</v>
      </c>
      <c r="H4602" s="609">
        <v>-46.8</v>
      </c>
      <c r="L4602" s="605"/>
      <c r="M4602" s="610"/>
      <c r="N4602" s="611"/>
      <c r="O4602" s="611"/>
      <c r="P4602" s="611"/>
      <c r="Q4602" s="611"/>
      <c r="R4602" s="611"/>
      <c r="S4602" s="611"/>
      <c r="T4602" s="612"/>
      <c r="AT4602" s="607" t="s">
        <v>205</v>
      </c>
      <c r="AU4602" s="607" t="s">
        <v>89</v>
      </c>
      <c r="AV4602" s="606" t="s">
        <v>89</v>
      </c>
      <c r="AW4602" s="606" t="s">
        <v>43</v>
      </c>
      <c r="AX4602" s="606" t="s">
        <v>82</v>
      </c>
      <c r="AY4602" s="607" t="s">
        <v>197</v>
      </c>
    </row>
    <row r="4603" spans="2:51" s="606" customFormat="1">
      <c r="B4603" s="605"/>
      <c r="D4603" s="594" t="s">
        <v>205</v>
      </c>
      <c r="E4603" s="607" t="s">
        <v>5</v>
      </c>
      <c r="F4603" s="608" t="s">
        <v>1001</v>
      </c>
      <c r="H4603" s="609">
        <v>-23.826000000000001</v>
      </c>
      <c r="L4603" s="605"/>
      <c r="M4603" s="610"/>
      <c r="N4603" s="611"/>
      <c r="O4603" s="611"/>
      <c r="P4603" s="611"/>
      <c r="Q4603" s="611"/>
      <c r="R4603" s="611"/>
      <c r="S4603" s="611"/>
      <c r="T4603" s="612"/>
      <c r="AT4603" s="607" t="s">
        <v>205</v>
      </c>
      <c r="AU4603" s="607" t="s">
        <v>89</v>
      </c>
      <c r="AV4603" s="606" t="s">
        <v>89</v>
      </c>
      <c r="AW4603" s="606" t="s">
        <v>43</v>
      </c>
      <c r="AX4603" s="606" t="s">
        <v>82</v>
      </c>
      <c r="AY4603" s="607" t="s">
        <v>197</v>
      </c>
    </row>
    <row r="4604" spans="2:51" s="599" customFormat="1">
      <c r="B4604" s="598"/>
      <c r="D4604" s="594" t="s">
        <v>205</v>
      </c>
      <c r="E4604" s="600" t="s">
        <v>5</v>
      </c>
      <c r="F4604" s="601" t="s">
        <v>982</v>
      </c>
      <c r="H4604" s="600" t="s">
        <v>5</v>
      </c>
      <c r="L4604" s="598"/>
      <c r="M4604" s="602"/>
      <c r="N4604" s="603"/>
      <c r="O4604" s="603"/>
      <c r="P4604" s="603"/>
      <c r="Q4604" s="603"/>
      <c r="R4604" s="603"/>
      <c r="S4604" s="603"/>
      <c r="T4604" s="604"/>
      <c r="AT4604" s="600" t="s">
        <v>205</v>
      </c>
      <c r="AU4604" s="600" t="s">
        <v>89</v>
      </c>
      <c r="AV4604" s="599" t="s">
        <v>11</v>
      </c>
      <c r="AW4604" s="599" t="s">
        <v>43</v>
      </c>
      <c r="AX4604" s="599" t="s">
        <v>82</v>
      </c>
      <c r="AY4604" s="600" t="s">
        <v>197</v>
      </c>
    </row>
    <row r="4605" spans="2:51" s="606" customFormat="1">
      <c r="B4605" s="605"/>
      <c r="D4605" s="594" t="s">
        <v>205</v>
      </c>
      <c r="E4605" s="607" t="s">
        <v>5</v>
      </c>
      <c r="F4605" s="608" t="s">
        <v>1002</v>
      </c>
      <c r="H4605" s="609">
        <v>29.52</v>
      </c>
      <c r="L4605" s="605"/>
      <c r="M4605" s="610"/>
      <c r="N4605" s="611"/>
      <c r="O4605" s="611"/>
      <c r="P4605" s="611"/>
      <c r="Q4605" s="611"/>
      <c r="R4605" s="611"/>
      <c r="S4605" s="611"/>
      <c r="T4605" s="612"/>
      <c r="AT4605" s="607" t="s">
        <v>205</v>
      </c>
      <c r="AU4605" s="607" t="s">
        <v>89</v>
      </c>
      <c r="AV4605" s="606" t="s">
        <v>89</v>
      </c>
      <c r="AW4605" s="606" t="s">
        <v>43</v>
      </c>
      <c r="AX4605" s="606" t="s">
        <v>82</v>
      </c>
      <c r="AY4605" s="607" t="s">
        <v>197</v>
      </c>
    </row>
    <row r="4606" spans="2:51" s="606" customFormat="1">
      <c r="B4606" s="605"/>
      <c r="D4606" s="594" t="s">
        <v>205</v>
      </c>
      <c r="E4606" s="607" t="s">
        <v>5</v>
      </c>
      <c r="F4606" s="608" t="s">
        <v>1003</v>
      </c>
      <c r="H4606" s="609">
        <v>25.24</v>
      </c>
      <c r="L4606" s="605"/>
      <c r="M4606" s="610"/>
      <c r="N4606" s="611"/>
      <c r="O4606" s="611"/>
      <c r="P4606" s="611"/>
      <c r="Q4606" s="611"/>
      <c r="R4606" s="611"/>
      <c r="S4606" s="611"/>
      <c r="T4606" s="612"/>
      <c r="AT4606" s="607" t="s">
        <v>205</v>
      </c>
      <c r="AU4606" s="607" t="s">
        <v>89</v>
      </c>
      <c r="AV4606" s="606" t="s">
        <v>89</v>
      </c>
      <c r="AW4606" s="606" t="s">
        <v>43</v>
      </c>
      <c r="AX4606" s="606" t="s">
        <v>82</v>
      </c>
      <c r="AY4606" s="607" t="s">
        <v>197</v>
      </c>
    </row>
    <row r="4607" spans="2:51" s="599" customFormat="1">
      <c r="B4607" s="598"/>
      <c r="D4607" s="594" t="s">
        <v>205</v>
      </c>
      <c r="E4607" s="600" t="s">
        <v>5</v>
      </c>
      <c r="F4607" s="601" t="s">
        <v>249</v>
      </c>
      <c r="H4607" s="600" t="s">
        <v>5</v>
      </c>
      <c r="L4607" s="598"/>
      <c r="M4607" s="602"/>
      <c r="N4607" s="603"/>
      <c r="O4607" s="603"/>
      <c r="P4607" s="603"/>
      <c r="Q4607" s="603"/>
      <c r="R4607" s="603"/>
      <c r="S4607" s="603"/>
      <c r="T4607" s="604"/>
      <c r="AT4607" s="600" t="s">
        <v>205</v>
      </c>
      <c r="AU4607" s="600" t="s">
        <v>89</v>
      </c>
      <c r="AV4607" s="599" t="s">
        <v>11</v>
      </c>
      <c r="AW4607" s="599" t="s">
        <v>43</v>
      </c>
      <c r="AX4607" s="599" t="s">
        <v>82</v>
      </c>
      <c r="AY4607" s="600" t="s">
        <v>197</v>
      </c>
    </row>
    <row r="4608" spans="2:51" s="599" customFormat="1">
      <c r="B4608" s="598"/>
      <c r="D4608" s="594" t="s">
        <v>205</v>
      </c>
      <c r="E4608" s="600" t="s">
        <v>5</v>
      </c>
      <c r="F4608" s="601" t="s">
        <v>1010</v>
      </c>
      <c r="H4608" s="600" t="s">
        <v>5</v>
      </c>
      <c r="L4608" s="598"/>
      <c r="M4608" s="602"/>
      <c r="N4608" s="603"/>
      <c r="O4608" s="603"/>
      <c r="P4608" s="603"/>
      <c r="Q4608" s="603"/>
      <c r="R4608" s="603"/>
      <c r="S4608" s="603"/>
      <c r="T4608" s="604"/>
      <c r="AT4608" s="600" t="s">
        <v>205</v>
      </c>
      <c r="AU4608" s="600" t="s">
        <v>89</v>
      </c>
      <c r="AV4608" s="599" t="s">
        <v>11</v>
      </c>
      <c r="AW4608" s="599" t="s">
        <v>43</v>
      </c>
      <c r="AX4608" s="599" t="s">
        <v>82</v>
      </c>
      <c r="AY4608" s="600" t="s">
        <v>197</v>
      </c>
    </row>
    <row r="4609" spans="2:51" s="606" customFormat="1">
      <c r="B4609" s="605"/>
      <c r="D4609" s="594" t="s">
        <v>205</v>
      </c>
      <c r="E4609" s="607" t="s">
        <v>5</v>
      </c>
      <c r="F4609" s="608" t="s">
        <v>995</v>
      </c>
      <c r="H4609" s="609">
        <v>199.00200000000001</v>
      </c>
      <c r="L4609" s="605"/>
      <c r="M4609" s="610"/>
      <c r="N4609" s="611"/>
      <c r="O4609" s="611"/>
      <c r="P4609" s="611"/>
      <c r="Q4609" s="611"/>
      <c r="R4609" s="611"/>
      <c r="S4609" s="611"/>
      <c r="T4609" s="612"/>
      <c r="AT4609" s="607" t="s">
        <v>205</v>
      </c>
      <c r="AU4609" s="607" t="s">
        <v>89</v>
      </c>
      <c r="AV4609" s="606" t="s">
        <v>89</v>
      </c>
      <c r="AW4609" s="606" t="s">
        <v>43</v>
      </c>
      <c r="AX4609" s="606" t="s">
        <v>82</v>
      </c>
      <c r="AY4609" s="607" t="s">
        <v>197</v>
      </c>
    </row>
    <row r="4610" spans="2:51" s="599" customFormat="1">
      <c r="B4610" s="598"/>
      <c r="D4610" s="594" t="s">
        <v>205</v>
      </c>
      <c r="E4610" s="600" t="s">
        <v>5</v>
      </c>
      <c r="F4610" s="601" t="s">
        <v>1011</v>
      </c>
      <c r="H4610" s="600" t="s">
        <v>5</v>
      </c>
      <c r="L4610" s="598"/>
      <c r="M4610" s="602"/>
      <c r="N4610" s="603"/>
      <c r="O4610" s="603"/>
      <c r="P4610" s="603"/>
      <c r="Q4610" s="603"/>
      <c r="R4610" s="603"/>
      <c r="S4610" s="603"/>
      <c r="T4610" s="604"/>
      <c r="AT4610" s="600" t="s">
        <v>205</v>
      </c>
      <c r="AU4610" s="600" t="s">
        <v>89</v>
      </c>
      <c r="AV4610" s="599" t="s">
        <v>11</v>
      </c>
      <c r="AW4610" s="599" t="s">
        <v>43</v>
      </c>
      <c r="AX4610" s="599" t="s">
        <v>82</v>
      </c>
      <c r="AY4610" s="600" t="s">
        <v>197</v>
      </c>
    </row>
    <row r="4611" spans="2:51" s="606" customFormat="1">
      <c r="B4611" s="605"/>
      <c r="D4611" s="594" t="s">
        <v>205</v>
      </c>
      <c r="E4611" s="607" t="s">
        <v>5</v>
      </c>
      <c r="F4611" s="608" t="s">
        <v>999</v>
      </c>
      <c r="H4611" s="609">
        <v>241.077</v>
      </c>
      <c r="L4611" s="605"/>
      <c r="M4611" s="610"/>
      <c r="N4611" s="611"/>
      <c r="O4611" s="611"/>
      <c r="P4611" s="611"/>
      <c r="Q4611" s="611"/>
      <c r="R4611" s="611"/>
      <c r="S4611" s="611"/>
      <c r="T4611" s="612"/>
      <c r="AT4611" s="607" t="s">
        <v>205</v>
      </c>
      <c r="AU4611" s="607" t="s">
        <v>89</v>
      </c>
      <c r="AV4611" s="606" t="s">
        <v>89</v>
      </c>
      <c r="AW4611" s="606" t="s">
        <v>43</v>
      </c>
      <c r="AX4611" s="606" t="s">
        <v>82</v>
      </c>
      <c r="AY4611" s="607" t="s">
        <v>197</v>
      </c>
    </row>
    <row r="4612" spans="2:51" s="599" customFormat="1">
      <c r="B4612" s="598"/>
      <c r="D4612" s="594" t="s">
        <v>205</v>
      </c>
      <c r="E4612" s="600" t="s">
        <v>5</v>
      </c>
      <c r="F4612" s="601" t="s">
        <v>1012</v>
      </c>
      <c r="H4612" s="600" t="s">
        <v>5</v>
      </c>
      <c r="L4612" s="598"/>
      <c r="M4612" s="602"/>
      <c r="N4612" s="603"/>
      <c r="O4612" s="603"/>
      <c r="P4612" s="603"/>
      <c r="Q4612" s="603"/>
      <c r="R4612" s="603"/>
      <c r="S4612" s="603"/>
      <c r="T4612" s="604"/>
      <c r="AT4612" s="600" t="s">
        <v>205</v>
      </c>
      <c r="AU4612" s="600" t="s">
        <v>89</v>
      </c>
      <c r="AV4612" s="599" t="s">
        <v>11</v>
      </c>
      <c r="AW4612" s="599" t="s">
        <v>43</v>
      </c>
      <c r="AX4612" s="599" t="s">
        <v>82</v>
      </c>
      <c r="AY4612" s="600" t="s">
        <v>197</v>
      </c>
    </row>
    <row r="4613" spans="2:51" s="606" customFormat="1">
      <c r="B4613" s="605"/>
      <c r="D4613" s="594" t="s">
        <v>205</v>
      </c>
      <c r="E4613" s="607" t="s">
        <v>5</v>
      </c>
      <c r="F4613" s="608" t="s">
        <v>999</v>
      </c>
      <c r="H4613" s="609">
        <v>241.077</v>
      </c>
      <c r="L4613" s="605"/>
      <c r="M4613" s="610"/>
      <c r="N4613" s="611"/>
      <c r="O4613" s="611"/>
      <c r="P4613" s="611"/>
      <c r="Q4613" s="611"/>
      <c r="R4613" s="611"/>
      <c r="S4613" s="611"/>
      <c r="T4613" s="612"/>
      <c r="AT4613" s="607" t="s">
        <v>205</v>
      </c>
      <c r="AU4613" s="607" t="s">
        <v>89</v>
      </c>
      <c r="AV4613" s="606" t="s">
        <v>89</v>
      </c>
      <c r="AW4613" s="606" t="s">
        <v>43</v>
      </c>
      <c r="AX4613" s="606" t="s">
        <v>82</v>
      </c>
      <c r="AY4613" s="607" t="s">
        <v>197</v>
      </c>
    </row>
    <row r="4614" spans="2:51" s="599" customFormat="1">
      <c r="B4614" s="598"/>
      <c r="D4614" s="594" t="s">
        <v>205</v>
      </c>
      <c r="E4614" s="600" t="s">
        <v>5</v>
      </c>
      <c r="F4614" s="601" t="s">
        <v>388</v>
      </c>
      <c r="H4614" s="600" t="s">
        <v>5</v>
      </c>
      <c r="L4614" s="598"/>
      <c r="M4614" s="602"/>
      <c r="N4614" s="603"/>
      <c r="O4614" s="603"/>
      <c r="P4614" s="603"/>
      <c r="Q4614" s="603"/>
      <c r="R4614" s="603"/>
      <c r="S4614" s="603"/>
      <c r="T4614" s="604"/>
      <c r="AT4614" s="600" t="s">
        <v>205</v>
      </c>
      <c r="AU4614" s="600" t="s">
        <v>89</v>
      </c>
      <c r="AV4614" s="599" t="s">
        <v>11</v>
      </c>
      <c r="AW4614" s="599" t="s">
        <v>43</v>
      </c>
      <c r="AX4614" s="599" t="s">
        <v>82</v>
      </c>
      <c r="AY4614" s="600" t="s">
        <v>197</v>
      </c>
    </row>
    <row r="4615" spans="2:51" s="606" customFormat="1">
      <c r="B4615" s="605"/>
      <c r="D4615" s="594" t="s">
        <v>205</v>
      </c>
      <c r="E4615" s="607" t="s">
        <v>5</v>
      </c>
      <c r="F4615" s="608" t="s">
        <v>1000</v>
      </c>
      <c r="H4615" s="609">
        <v>-46.8</v>
      </c>
      <c r="L4615" s="605"/>
      <c r="M4615" s="610"/>
      <c r="N4615" s="611"/>
      <c r="O4615" s="611"/>
      <c r="P4615" s="611"/>
      <c r="Q4615" s="611"/>
      <c r="R4615" s="611"/>
      <c r="S4615" s="611"/>
      <c r="T4615" s="612"/>
      <c r="AT4615" s="607" t="s">
        <v>205</v>
      </c>
      <c r="AU4615" s="607" t="s">
        <v>89</v>
      </c>
      <c r="AV4615" s="606" t="s">
        <v>89</v>
      </c>
      <c r="AW4615" s="606" t="s">
        <v>43</v>
      </c>
      <c r="AX4615" s="606" t="s">
        <v>82</v>
      </c>
      <c r="AY4615" s="607" t="s">
        <v>197</v>
      </c>
    </row>
    <row r="4616" spans="2:51" s="606" customFormat="1">
      <c r="B4616" s="605"/>
      <c r="D4616" s="594" t="s">
        <v>205</v>
      </c>
      <c r="E4616" s="607" t="s">
        <v>5</v>
      </c>
      <c r="F4616" s="608" t="s">
        <v>1001</v>
      </c>
      <c r="H4616" s="609">
        <v>-23.826000000000001</v>
      </c>
      <c r="L4616" s="605"/>
      <c r="M4616" s="610"/>
      <c r="N4616" s="611"/>
      <c r="O4616" s="611"/>
      <c r="P4616" s="611"/>
      <c r="Q4616" s="611"/>
      <c r="R4616" s="611"/>
      <c r="S4616" s="611"/>
      <c r="T4616" s="612"/>
      <c r="AT4616" s="607" t="s">
        <v>205</v>
      </c>
      <c r="AU4616" s="607" t="s">
        <v>89</v>
      </c>
      <c r="AV4616" s="606" t="s">
        <v>89</v>
      </c>
      <c r="AW4616" s="606" t="s">
        <v>43</v>
      </c>
      <c r="AX4616" s="606" t="s">
        <v>82</v>
      </c>
      <c r="AY4616" s="607" t="s">
        <v>197</v>
      </c>
    </row>
    <row r="4617" spans="2:51" s="599" customFormat="1">
      <c r="B4617" s="598"/>
      <c r="D4617" s="594" t="s">
        <v>205</v>
      </c>
      <c r="E4617" s="600" t="s">
        <v>5</v>
      </c>
      <c r="F4617" s="601" t="s">
        <v>982</v>
      </c>
      <c r="H4617" s="600" t="s">
        <v>5</v>
      </c>
      <c r="L4617" s="598"/>
      <c r="M4617" s="602"/>
      <c r="N4617" s="603"/>
      <c r="O4617" s="603"/>
      <c r="P4617" s="603"/>
      <c r="Q4617" s="603"/>
      <c r="R4617" s="603"/>
      <c r="S4617" s="603"/>
      <c r="T4617" s="604"/>
      <c r="AT4617" s="600" t="s">
        <v>205</v>
      </c>
      <c r="AU4617" s="600" t="s">
        <v>89</v>
      </c>
      <c r="AV4617" s="599" t="s">
        <v>11</v>
      </c>
      <c r="AW4617" s="599" t="s">
        <v>43</v>
      </c>
      <c r="AX4617" s="599" t="s">
        <v>82</v>
      </c>
      <c r="AY4617" s="600" t="s">
        <v>197</v>
      </c>
    </row>
    <row r="4618" spans="2:51" s="606" customFormat="1">
      <c r="B4618" s="605"/>
      <c r="D4618" s="594" t="s">
        <v>205</v>
      </c>
      <c r="E4618" s="607" t="s">
        <v>5</v>
      </c>
      <c r="F4618" s="608" t="s">
        <v>1002</v>
      </c>
      <c r="H4618" s="609">
        <v>29.52</v>
      </c>
      <c r="L4618" s="605"/>
      <c r="M4618" s="610"/>
      <c r="N4618" s="611"/>
      <c r="O4618" s="611"/>
      <c r="P4618" s="611"/>
      <c r="Q4618" s="611"/>
      <c r="R4618" s="611"/>
      <c r="S4618" s="611"/>
      <c r="T4618" s="612"/>
      <c r="AT4618" s="607" t="s">
        <v>205</v>
      </c>
      <c r="AU4618" s="607" t="s">
        <v>89</v>
      </c>
      <c r="AV4618" s="606" t="s">
        <v>89</v>
      </c>
      <c r="AW4618" s="606" t="s">
        <v>43</v>
      </c>
      <c r="AX4618" s="606" t="s">
        <v>82</v>
      </c>
      <c r="AY4618" s="607" t="s">
        <v>197</v>
      </c>
    </row>
    <row r="4619" spans="2:51" s="606" customFormat="1">
      <c r="B4619" s="605"/>
      <c r="D4619" s="594" t="s">
        <v>205</v>
      </c>
      <c r="E4619" s="607" t="s">
        <v>5</v>
      </c>
      <c r="F4619" s="608" t="s">
        <v>1003</v>
      </c>
      <c r="H4619" s="609">
        <v>25.24</v>
      </c>
      <c r="L4619" s="605"/>
      <c r="M4619" s="610"/>
      <c r="N4619" s="611"/>
      <c r="O4619" s="611"/>
      <c r="P4619" s="611"/>
      <c r="Q4619" s="611"/>
      <c r="R4619" s="611"/>
      <c r="S4619" s="611"/>
      <c r="T4619" s="612"/>
      <c r="AT4619" s="607" t="s">
        <v>205</v>
      </c>
      <c r="AU4619" s="607" t="s">
        <v>89</v>
      </c>
      <c r="AV4619" s="606" t="s">
        <v>89</v>
      </c>
      <c r="AW4619" s="606" t="s">
        <v>43</v>
      </c>
      <c r="AX4619" s="606" t="s">
        <v>82</v>
      </c>
      <c r="AY4619" s="607" t="s">
        <v>197</v>
      </c>
    </row>
    <row r="4620" spans="2:51" s="599" customFormat="1">
      <c r="B4620" s="598"/>
      <c r="D4620" s="594" t="s">
        <v>205</v>
      </c>
      <c r="E4620" s="600" t="s">
        <v>5</v>
      </c>
      <c r="F4620" s="601" t="s">
        <v>1013</v>
      </c>
      <c r="H4620" s="600" t="s">
        <v>5</v>
      </c>
      <c r="L4620" s="598"/>
      <c r="M4620" s="602"/>
      <c r="N4620" s="603"/>
      <c r="O4620" s="603"/>
      <c r="P4620" s="603"/>
      <c r="Q4620" s="603"/>
      <c r="R4620" s="603"/>
      <c r="S4620" s="603"/>
      <c r="T4620" s="604"/>
      <c r="AT4620" s="600" t="s">
        <v>205</v>
      </c>
      <c r="AU4620" s="600" t="s">
        <v>89</v>
      </c>
      <c r="AV4620" s="599" t="s">
        <v>11</v>
      </c>
      <c r="AW4620" s="599" t="s">
        <v>43</v>
      </c>
      <c r="AX4620" s="599" t="s">
        <v>82</v>
      </c>
      <c r="AY4620" s="600" t="s">
        <v>197</v>
      </c>
    </row>
    <row r="4621" spans="2:51" s="606" customFormat="1">
      <c r="B4621" s="605"/>
      <c r="D4621" s="594" t="s">
        <v>205</v>
      </c>
      <c r="E4621" s="607" t="s">
        <v>5</v>
      </c>
      <c r="F4621" s="608" t="s">
        <v>1014</v>
      </c>
      <c r="H4621" s="609">
        <v>152.25700000000001</v>
      </c>
      <c r="L4621" s="605"/>
      <c r="M4621" s="610"/>
      <c r="N4621" s="611"/>
      <c r="O4621" s="611"/>
      <c r="P4621" s="611"/>
      <c r="Q4621" s="611"/>
      <c r="R4621" s="611"/>
      <c r="S4621" s="611"/>
      <c r="T4621" s="612"/>
      <c r="AT4621" s="607" t="s">
        <v>205</v>
      </c>
      <c r="AU4621" s="607" t="s">
        <v>89</v>
      </c>
      <c r="AV4621" s="606" t="s">
        <v>89</v>
      </c>
      <c r="AW4621" s="606" t="s">
        <v>43</v>
      </c>
      <c r="AX4621" s="606" t="s">
        <v>82</v>
      </c>
      <c r="AY4621" s="607" t="s">
        <v>197</v>
      </c>
    </row>
    <row r="4622" spans="2:51" s="599" customFormat="1">
      <c r="B4622" s="598"/>
      <c r="D4622" s="594" t="s">
        <v>205</v>
      </c>
      <c r="E4622" s="600" t="s">
        <v>5</v>
      </c>
      <c r="F4622" s="601" t="s">
        <v>388</v>
      </c>
      <c r="H4622" s="600" t="s">
        <v>5</v>
      </c>
      <c r="L4622" s="598"/>
      <c r="M4622" s="602"/>
      <c r="N4622" s="603"/>
      <c r="O4622" s="603"/>
      <c r="P4622" s="603"/>
      <c r="Q4622" s="603"/>
      <c r="R4622" s="603"/>
      <c r="S4622" s="603"/>
      <c r="T4622" s="604"/>
      <c r="AT4622" s="600" t="s">
        <v>205</v>
      </c>
      <c r="AU4622" s="600" t="s">
        <v>89</v>
      </c>
      <c r="AV4622" s="599" t="s">
        <v>11</v>
      </c>
      <c r="AW4622" s="599" t="s">
        <v>43</v>
      </c>
      <c r="AX4622" s="599" t="s">
        <v>82</v>
      </c>
      <c r="AY4622" s="600" t="s">
        <v>197</v>
      </c>
    </row>
    <row r="4623" spans="2:51" s="606" customFormat="1">
      <c r="B4623" s="605"/>
      <c r="D4623" s="594" t="s">
        <v>205</v>
      </c>
      <c r="E4623" s="607" t="s">
        <v>5</v>
      </c>
      <c r="F4623" s="608" t="s">
        <v>1015</v>
      </c>
      <c r="H4623" s="609">
        <v>-3.1520000000000001</v>
      </c>
      <c r="L4623" s="605"/>
      <c r="M4623" s="610"/>
      <c r="N4623" s="611"/>
      <c r="O4623" s="611"/>
      <c r="P4623" s="611"/>
      <c r="Q4623" s="611"/>
      <c r="R4623" s="611"/>
      <c r="S4623" s="611"/>
      <c r="T4623" s="612"/>
      <c r="AT4623" s="607" t="s">
        <v>205</v>
      </c>
      <c r="AU4623" s="607" t="s">
        <v>89</v>
      </c>
      <c r="AV4623" s="606" t="s">
        <v>89</v>
      </c>
      <c r="AW4623" s="606" t="s">
        <v>43</v>
      </c>
      <c r="AX4623" s="606" t="s">
        <v>82</v>
      </c>
      <c r="AY4623" s="607" t="s">
        <v>197</v>
      </c>
    </row>
    <row r="4624" spans="2:51" s="606" customFormat="1">
      <c r="B4624" s="605"/>
      <c r="D4624" s="594" t="s">
        <v>205</v>
      </c>
      <c r="E4624" s="607" t="s">
        <v>5</v>
      </c>
      <c r="F4624" s="608" t="s">
        <v>1016</v>
      </c>
      <c r="H4624" s="609">
        <v>-5.9930000000000003</v>
      </c>
      <c r="L4624" s="605"/>
      <c r="M4624" s="610"/>
      <c r="N4624" s="611"/>
      <c r="O4624" s="611"/>
      <c r="P4624" s="611"/>
      <c r="Q4624" s="611"/>
      <c r="R4624" s="611"/>
      <c r="S4624" s="611"/>
      <c r="T4624" s="612"/>
      <c r="AT4624" s="607" t="s">
        <v>205</v>
      </c>
      <c r="AU4624" s="607" t="s">
        <v>89</v>
      </c>
      <c r="AV4624" s="606" t="s">
        <v>89</v>
      </c>
      <c r="AW4624" s="606" t="s">
        <v>43</v>
      </c>
      <c r="AX4624" s="606" t="s">
        <v>82</v>
      </c>
      <c r="AY4624" s="607" t="s">
        <v>197</v>
      </c>
    </row>
    <row r="4625" spans="2:65" s="606" customFormat="1">
      <c r="B4625" s="605"/>
      <c r="D4625" s="594" t="s">
        <v>205</v>
      </c>
      <c r="E4625" s="607" t="s">
        <v>5</v>
      </c>
      <c r="F4625" s="608" t="s">
        <v>1017</v>
      </c>
      <c r="H4625" s="609">
        <v>-10.105</v>
      </c>
      <c r="L4625" s="605"/>
      <c r="M4625" s="610"/>
      <c r="N4625" s="611"/>
      <c r="O4625" s="611"/>
      <c r="P4625" s="611"/>
      <c r="Q4625" s="611"/>
      <c r="R4625" s="611"/>
      <c r="S4625" s="611"/>
      <c r="T4625" s="612"/>
      <c r="AT4625" s="607" t="s">
        <v>205</v>
      </c>
      <c r="AU4625" s="607" t="s">
        <v>89</v>
      </c>
      <c r="AV4625" s="606" t="s">
        <v>89</v>
      </c>
      <c r="AW4625" s="606" t="s">
        <v>43</v>
      </c>
      <c r="AX4625" s="606" t="s">
        <v>82</v>
      </c>
      <c r="AY4625" s="607" t="s">
        <v>197</v>
      </c>
    </row>
    <row r="4626" spans="2:65" s="599" customFormat="1">
      <c r="B4626" s="598"/>
      <c r="D4626" s="594" t="s">
        <v>205</v>
      </c>
      <c r="E4626" s="600" t="s">
        <v>5</v>
      </c>
      <c r="F4626" s="601" t="s">
        <v>982</v>
      </c>
      <c r="H4626" s="600" t="s">
        <v>5</v>
      </c>
      <c r="L4626" s="598"/>
      <c r="M4626" s="602"/>
      <c r="N4626" s="603"/>
      <c r="O4626" s="603"/>
      <c r="P4626" s="603"/>
      <c r="Q4626" s="603"/>
      <c r="R4626" s="603"/>
      <c r="S4626" s="603"/>
      <c r="T4626" s="604"/>
      <c r="AT4626" s="600" t="s">
        <v>205</v>
      </c>
      <c r="AU4626" s="600" t="s">
        <v>89</v>
      </c>
      <c r="AV4626" s="599" t="s">
        <v>11</v>
      </c>
      <c r="AW4626" s="599" t="s">
        <v>43</v>
      </c>
      <c r="AX4626" s="599" t="s">
        <v>82</v>
      </c>
      <c r="AY4626" s="600" t="s">
        <v>197</v>
      </c>
    </row>
    <row r="4627" spans="2:65" s="606" customFormat="1">
      <c r="B4627" s="605"/>
      <c r="D4627" s="594" t="s">
        <v>205</v>
      </c>
      <c r="E4627" s="607" t="s">
        <v>5</v>
      </c>
      <c r="F4627" s="608" t="s">
        <v>1018</v>
      </c>
      <c r="H4627" s="609">
        <v>0.88500000000000001</v>
      </c>
      <c r="L4627" s="605"/>
      <c r="M4627" s="610"/>
      <c r="N4627" s="611"/>
      <c r="O4627" s="611"/>
      <c r="P4627" s="611"/>
      <c r="Q4627" s="611"/>
      <c r="R4627" s="611"/>
      <c r="S4627" s="611"/>
      <c r="T4627" s="612"/>
      <c r="AT4627" s="607" t="s">
        <v>205</v>
      </c>
      <c r="AU4627" s="607" t="s">
        <v>89</v>
      </c>
      <c r="AV4627" s="606" t="s">
        <v>89</v>
      </c>
      <c r="AW4627" s="606" t="s">
        <v>43</v>
      </c>
      <c r="AX4627" s="606" t="s">
        <v>82</v>
      </c>
      <c r="AY4627" s="607" t="s">
        <v>197</v>
      </c>
    </row>
    <row r="4628" spans="2:65" s="606" customFormat="1">
      <c r="B4628" s="605"/>
      <c r="D4628" s="594" t="s">
        <v>205</v>
      </c>
      <c r="E4628" s="607" t="s">
        <v>5</v>
      </c>
      <c r="F4628" s="608" t="s">
        <v>1019</v>
      </c>
      <c r="H4628" s="609">
        <v>2.2349999999999999</v>
      </c>
      <c r="L4628" s="605"/>
      <c r="M4628" s="610"/>
      <c r="N4628" s="611"/>
      <c r="O4628" s="611"/>
      <c r="P4628" s="611"/>
      <c r="Q4628" s="611"/>
      <c r="R4628" s="611"/>
      <c r="S4628" s="611"/>
      <c r="T4628" s="612"/>
      <c r="AT4628" s="607" t="s">
        <v>205</v>
      </c>
      <c r="AU4628" s="607" t="s">
        <v>89</v>
      </c>
      <c r="AV4628" s="606" t="s">
        <v>89</v>
      </c>
      <c r="AW4628" s="606" t="s">
        <v>43</v>
      </c>
      <c r="AX4628" s="606" t="s">
        <v>82</v>
      </c>
      <c r="AY4628" s="607" t="s">
        <v>197</v>
      </c>
    </row>
    <row r="4629" spans="2:65" s="606" customFormat="1">
      <c r="B4629" s="605"/>
      <c r="D4629" s="594" t="s">
        <v>205</v>
      </c>
      <c r="E4629" s="607" t="s">
        <v>5</v>
      </c>
      <c r="F4629" s="608" t="s">
        <v>1020</v>
      </c>
      <c r="H4629" s="609">
        <v>6.0629999999999997</v>
      </c>
      <c r="L4629" s="605"/>
      <c r="M4629" s="610"/>
      <c r="N4629" s="611"/>
      <c r="O4629" s="611"/>
      <c r="P4629" s="611"/>
      <c r="Q4629" s="611"/>
      <c r="R4629" s="611"/>
      <c r="S4629" s="611"/>
      <c r="T4629" s="612"/>
      <c r="AT4629" s="607" t="s">
        <v>205</v>
      </c>
      <c r="AU4629" s="607" t="s">
        <v>89</v>
      </c>
      <c r="AV4629" s="606" t="s">
        <v>89</v>
      </c>
      <c r="AW4629" s="606" t="s">
        <v>43</v>
      </c>
      <c r="AX4629" s="606" t="s">
        <v>82</v>
      </c>
      <c r="AY4629" s="607" t="s">
        <v>197</v>
      </c>
    </row>
    <row r="4630" spans="2:65" s="622" customFormat="1">
      <c r="B4630" s="621"/>
      <c r="D4630" s="594" t="s">
        <v>205</v>
      </c>
      <c r="E4630" s="623" t="s">
        <v>5</v>
      </c>
      <c r="F4630" s="624" t="s">
        <v>3381</v>
      </c>
      <c r="H4630" s="625">
        <v>3573.5070000000001</v>
      </c>
      <c r="L4630" s="621"/>
      <c r="M4630" s="626"/>
      <c r="N4630" s="627"/>
      <c r="O4630" s="627"/>
      <c r="P4630" s="627"/>
      <c r="Q4630" s="627"/>
      <c r="R4630" s="627"/>
      <c r="S4630" s="627"/>
      <c r="T4630" s="628"/>
      <c r="AT4630" s="623" t="s">
        <v>205</v>
      </c>
      <c r="AU4630" s="623" t="s">
        <v>89</v>
      </c>
      <c r="AV4630" s="622" t="s">
        <v>114</v>
      </c>
      <c r="AW4630" s="622" t="s">
        <v>43</v>
      </c>
      <c r="AX4630" s="622" t="s">
        <v>82</v>
      </c>
      <c r="AY4630" s="623" t="s">
        <v>197</v>
      </c>
    </row>
    <row r="4631" spans="2:65" s="614" customFormat="1">
      <c r="B4631" s="613"/>
      <c r="D4631" s="594" t="s">
        <v>205</v>
      </c>
      <c r="E4631" s="615" t="s">
        <v>5</v>
      </c>
      <c r="F4631" s="616" t="s">
        <v>210</v>
      </c>
      <c r="H4631" s="617">
        <v>5768.7870000000003</v>
      </c>
      <c r="L4631" s="613"/>
      <c r="M4631" s="618"/>
      <c r="N4631" s="619"/>
      <c r="O4631" s="619"/>
      <c r="P4631" s="619"/>
      <c r="Q4631" s="619"/>
      <c r="R4631" s="619"/>
      <c r="S4631" s="619"/>
      <c r="T4631" s="620"/>
      <c r="AT4631" s="615" t="s">
        <v>205</v>
      </c>
      <c r="AU4631" s="615" t="s">
        <v>89</v>
      </c>
      <c r="AV4631" s="614" t="s">
        <v>129</v>
      </c>
      <c r="AW4631" s="614" t="s">
        <v>43</v>
      </c>
      <c r="AX4631" s="614" t="s">
        <v>11</v>
      </c>
      <c r="AY4631" s="615" t="s">
        <v>197</v>
      </c>
    </row>
    <row r="4632" spans="2:65" s="492" customFormat="1" ht="25.5" customHeight="1">
      <c r="B4632" s="493"/>
      <c r="C4632" s="572" t="s">
        <v>5131</v>
      </c>
      <c r="D4632" s="572" t="s">
        <v>199</v>
      </c>
      <c r="E4632" s="573" t="s">
        <v>5132</v>
      </c>
      <c r="F4632" s="574" t="s">
        <v>5133</v>
      </c>
      <c r="G4632" s="575" t="s">
        <v>290</v>
      </c>
      <c r="H4632" s="576">
        <v>3480.9259999999999</v>
      </c>
      <c r="I4632" s="7"/>
      <c r="J4632" s="577">
        <f>ROUND(I4632*H4632,0)</f>
        <v>0</v>
      </c>
      <c r="K4632" s="574" t="s">
        <v>203</v>
      </c>
      <c r="L4632" s="493"/>
      <c r="M4632" s="578" t="s">
        <v>5</v>
      </c>
      <c r="N4632" s="579" t="s">
        <v>53</v>
      </c>
      <c r="O4632" s="494"/>
      <c r="P4632" s="580">
        <f>O4632*H4632</f>
        <v>0</v>
      </c>
      <c r="Q4632" s="580">
        <v>2.0000000000000001E-4</v>
      </c>
      <c r="R4632" s="580">
        <f>Q4632*H4632</f>
        <v>0.69618520000000006</v>
      </c>
      <c r="S4632" s="580">
        <v>0</v>
      </c>
      <c r="T4632" s="581">
        <f>S4632*H4632</f>
        <v>0</v>
      </c>
      <c r="AR4632" s="482" t="s">
        <v>374</v>
      </c>
      <c r="AT4632" s="482" t="s">
        <v>199</v>
      </c>
      <c r="AU4632" s="482" t="s">
        <v>89</v>
      </c>
      <c r="AY4632" s="482" t="s">
        <v>197</v>
      </c>
      <c r="BE4632" s="582">
        <f>IF(N4632="základní",J4632,0)</f>
        <v>0</v>
      </c>
      <c r="BF4632" s="582">
        <f>IF(N4632="snížená",J4632,0)</f>
        <v>0</v>
      </c>
      <c r="BG4632" s="582">
        <f>IF(N4632="zákl. přenesená",J4632,0)</f>
        <v>0</v>
      </c>
      <c r="BH4632" s="582">
        <f>IF(N4632="sníž. přenesená",J4632,0)</f>
        <v>0</v>
      </c>
      <c r="BI4632" s="582">
        <f>IF(N4632="nulová",J4632,0)</f>
        <v>0</v>
      </c>
      <c r="BJ4632" s="482" t="s">
        <v>11</v>
      </c>
      <c r="BK4632" s="582">
        <f>ROUND(I4632*H4632,0)</f>
        <v>0</v>
      </c>
      <c r="BL4632" s="482" t="s">
        <v>374</v>
      </c>
      <c r="BM4632" s="482" t="s">
        <v>5134</v>
      </c>
    </row>
    <row r="4633" spans="2:65" s="492" customFormat="1" ht="25.5" customHeight="1">
      <c r="B4633" s="493"/>
      <c r="C4633" s="572" t="s">
        <v>5135</v>
      </c>
      <c r="D4633" s="572" t="s">
        <v>199</v>
      </c>
      <c r="E4633" s="573" t="s">
        <v>5136</v>
      </c>
      <c r="F4633" s="574" t="s">
        <v>5137</v>
      </c>
      <c r="G4633" s="575" t="s">
        <v>290</v>
      </c>
      <c r="H4633" s="576">
        <v>3480.9259999999999</v>
      </c>
      <c r="I4633" s="7"/>
      <c r="J4633" s="577">
        <f>ROUND(I4633*H4633,0)</f>
        <v>0</v>
      </c>
      <c r="K4633" s="574" t="s">
        <v>203</v>
      </c>
      <c r="L4633" s="493"/>
      <c r="M4633" s="578" t="s">
        <v>5</v>
      </c>
      <c r="N4633" s="579" t="s">
        <v>53</v>
      </c>
      <c r="O4633" s="494"/>
      <c r="P4633" s="580">
        <f>O4633*H4633</f>
        <v>0</v>
      </c>
      <c r="Q4633" s="580">
        <v>4.0999999999999999E-4</v>
      </c>
      <c r="R4633" s="580">
        <f>Q4633*H4633</f>
        <v>1.42717966</v>
      </c>
      <c r="S4633" s="580">
        <v>0</v>
      </c>
      <c r="T4633" s="581">
        <f>S4633*H4633</f>
        <v>0</v>
      </c>
      <c r="AR4633" s="482" t="s">
        <v>374</v>
      </c>
      <c r="AT4633" s="482" t="s">
        <v>199</v>
      </c>
      <c r="AU4633" s="482" t="s">
        <v>89</v>
      </c>
      <c r="AY4633" s="482" t="s">
        <v>197</v>
      </c>
      <c r="BE4633" s="582">
        <f>IF(N4633="základní",J4633,0)</f>
        <v>0</v>
      </c>
      <c r="BF4633" s="582">
        <f>IF(N4633="snížená",J4633,0)</f>
        <v>0</v>
      </c>
      <c r="BG4633" s="582">
        <f>IF(N4633="zákl. přenesená",J4633,0)</f>
        <v>0</v>
      </c>
      <c r="BH4633" s="582">
        <f>IF(N4633="sníž. přenesená",J4633,0)</f>
        <v>0</v>
      </c>
      <c r="BI4633" s="582">
        <f>IF(N4633="nulová",J4633,0)</f>
        <v>0</v>
      </c>
      <c r="BJ4633" s="482" t="s">
        <v>11</v>
      </c>
      <c r="BK4633" s="582">
        <f>ROUND(I4633*H4633,0)</f>
        <v>0</v>
      </c>
      <c r="BL4633" s="482" t="s">
        <v>374</v>
      </c>
      <c r="BM4633" s="482" t="s">
        <v>5138</v>
      </c>
    </row>
    <row r="4634" spans="2:65" s="492" customFormat="1" ht="38.25" customHeight="1">
      <c r="B4634" s="493"/>
      <c r="C4634" s="572" t="s">
        <v>5139</v>
      </c>
      <c r="D4634" s="572" t="s">
        <v>199</v>
      </c>
      <c r="E4634" s="573" t="s">
        <v>5140</v>
      </c>
      <c r="F4634" s="574" t="s">
        <v>5141</v>
      </c>
      <c r="G4634" s="575" t="s">
        <v>290</v>
      </c>
      <c r="H4634" s="576">
        <v>448.68</v>
      </c>
      <c r="I4634" s="7"/>
      <c r="J4634" s="577">
        <f>ROUND(I4634*H4634,0)</f>
        <v>0</v>
      </c>
      <c r="K4634" s="574" t="s">
        <v>203</v>
      </c>
      <c r="L4634" s="493"/>
      <c r="M4634" s="578" t="s">
        <v>5</v>
      </c>
      <c r="N4634" s="579" t="s">
        <v>53</v>
      </c>
      <c r="O4634" s="494"/>
      <c r="P4634" s="580">
        <f>O4634*H4634</f>
        <v>0</v>
      </c>
      <c r="Q4634" s="580">
        <v>2.3000000000000001E-4</v>
      </c>
      <c r="R4634" s="580">
        <f>Q4634*H4634</f>
        <v>0.10319640000000001</v>
      </c>
      <c r="S4634" s="580">
        <v>0</v>
      </c>
      <c r="T4634" s="581">
        <f>S4634*H4634</f>
        <v>0</v>
      </c>
      <c r="AR4634" s="482" t="s">
        <v>374</v>
      </c>
      <c r="AT4634" s="482" t="s">
        <v>199</v>
      </c>
      <c r="AU4634" s="482" t="s">
        <v>89</v>
      </c>
      <c r="AY4634" s="482" t="s">
        <v>197</v>
      </c>
      <c r="BE4634" s="582">
        <f>IF(N4634="základní",J4634,0)</f>
        <v>0</v>
      </c>
      <c r="BF4634" s="582">
        <f>IF(N4634="snížená",J4634,0)</f>
        <v>0</v>
      </c>
      <c r="BG4634" s="582">
        <f>IF(N4634="zákl. přenesená",J4634,0)</f>
        <v>0</v>
      </c>
      <c r="BH4634" s="582">
        <f>IF(N4634="sníž. přenesená",J4634,0)</f>
        <v>0</v>
      </c>
      <c r="BI4634" s="582">
        <f>IF(N4634="nulová",J4634,0)</f>
        <v>0</v>
      </c>
      <c r="BJ4634" s="482" t="s">
        <v>11</v>
      </c>
      <c r="BK4634" s="582">
        <f>ROUND(I4634*H4634,0)</f>
        <v>0</v>
      </c>
      <c r="BL4634" s="482" t="s">
        <v>374</v>
      </c>
      <c r="BM4634" s="482" t="s">
        <v>5142</v>
      </c>
    </row>
    <row r="4635" spans="2:65" s="599" customFormat="1">
      <c r="B4635" s="598"/>
      <c r="D4635" s="594" t="s">
        <v>205</v>
      </c>
      <c r="E4635" s="600" t="s">
        <v>5</v>
      </c>
      <c r="F4635" s="601" t="s">
        <v>2901</v>
      </c>
      <c r="H4635" s="600" t="s">
        <v>5</v>
      </c>
      <c r="L4635" s="598"/>
      <c r="M4635" s="602"/>
      <c r="N4635" s="603"/>
      <c r="O4635" s="603"/>
      <c r="P4635" s="603"/>
      <c r="Q4635" s="603"/>
      <c r="R4635" s="603"/>
      <c r="S4635" s="603"/>
      <c r="T4635" s="604"/>
      <c r="AT4635" s="600" t="s">
        <v>205</v>
      </c>
      <c r="AU4635" s="600" t="s">
        <v>89</v>
      </c>
      <c r="AV4635" s="599" t="s">
        <v>11</v>
      </c>
      <c r="AW4635" s="599" t="s">
        <v>43</v>
      </c>
      <c r="AX4635" s="599" t="s">
        <v>82</v>
      </c>
      <c r="AY4635" s="600" t="s">
        <v>197</v>
      </c>
    </row>
    <row r="4636" spans="2:65" s="606" customFormat="1">
      <c r="B4636" s="605"/>
      <c r="D4636" s="594" t="s">
        <v>205</v>
      </c>
      <c r="E4636" s="607" t="s">
        <v>5</v>
      </c>
      <c r="F4636" s="608" t="s">
        <v>5143</v>
      </c>
      <c r="H4636" s="609">
        <v>212.19</v>
      </c>
      <c r="L4636" s="605"/>
      <c r="M4636" s="610"/>
      <c r="N4636" s="611"/>
      <c r="O4636" s="611"/>
      <c r="P4636" s="611"/>
      <c r="Q4636" s="611"/>
      <c r="R4636" s="611"/>
      <c r="S4636" s="611"/>
      <c r="T4636" s="612"/>
      <c r="AT4636" s="607" t="s">
        <v>205</v>
      </c>
      <c r="AU4636" s="607" t="s">
        <v>89</v>
      </c>
      <c r="AV4636" s="606" t="s">
        <v>89</v>
      </c>
      <c r="AW4636" s="606" t="s">
        <v>43</v>
      </c>
      <c r="AX4636" s="606" t="s">
        <v>82</v>
      </c>
      <c r="AY4636" s="607" t="s">
        <v>197</v>
      </c>
    </row>
    <row r="4637" spans="2:65" s="599" customFormat="1">
      <c r="B4637" s="598"/>
      <c r="D4637" s="594" t="s">
        <v>205</v>
      </c>
      <c r="E4637" s="600" t="s">
        <v>5</v>
      </c>
      <c r="F4637" s="601" t="s">
        <v>3022</v>
      </c>
      <c r="H4637" s="600" t="s">
        <v>5</v>
      </c>
      <c r="L4637" s="598"/>
      <c r="M4637" s="602"/>
      <c r="N4637" s="603"/>
      <c r="O4637" s="603"/>
      <c r="P4637" s="603"/>
      <c r="Q4637" s="603"/>
      <c r="R4637" s="603"/>
      <c r="S4637" s="603"/>
      <c r="T4637" s="604"/>
      <c r="AT4637" s="600" t="s">
        <v>205</v>
      </c>
      <c r="AU4637" s="600" t="s">
        <v>89</v>
      </c>
      <c r="AV4637" s="599" t="s">
        <v>11</v>
      </c>
      <c r="AW4637" s="599" t="s">
        <v>43</v>
      </c>
      <c r="AX4637" s="599" t="s">
        <v>82</v>
      </c>
      <c r="AY4637" s="600" t="s">
        <v>197</v>
      </c>
    </row>
    <row r="4638" spans="2:65" s="606" customFormat="1" ht="27">
      <c r="B4638" s="605"/>
      <c r="D4638" s="594" t="s">
        <v>205</v>
      </c>
      <c r="E4638" s="607" t="s">
        <v>5</v>
      </c>
      <c r="F4638" s="608" t="s">
        <v>3023</v>
      </c>
      <c r="H4638" s="609">
        <v>236.49</v>
      </c>
      <c r="L4638" s="605"/>
      <c r="M4638" s="610"/>
      <c r="N4638" s="611"/>
      <c r="O4638" s="611"/>
      <c r="P4638" s="611"/>
      <c r="Q4638" s="611"/>
      <c r="R4638" s="611"/>
      <c r="S4638" s="611"/>
      <c r="T4638" s="612"/>
      <c r="AT4638" s="607" t="s">
        <v>205</v>
      </c>
      <c r="AU4638" s="607" t="s">
        <v>89</v>
      </c>
      <c r="AV4638" s="606" t="s">
        <v>89</v>
      </c>
      <c r="AW4638" s="606" t="s">
        <v>43</v>
      </c>
      <c r="AX4638" s="606" t="s">
        <v>82</v>
      </c>
      <c r="AY4638" s="607" t="s">
        <v>197</v>
      </c>
    </row>
    <row r="4639" spans="2:65" s="614" customFormat="1">
      <c r="B4639" s="613"/>
      <c r="D4639" s="594" t="s">
        <v>205</v>
      </c>
      <c r="E4639" s="615" t="s">
        <v>5</v>
      </c>
      <c r="F4639" s="616" t="s">
        <v>210</v>
      </c>
      <c r="H4639" s="617">
        <v>448.68</v>
      </c>
      <c r="L4639" s="613"/>
      <c r="M4639" s="618"/>
      <c r="N4639" s="619"/>
      <c r="O4639" s="619"/>
      <c r="P4639" s="619"/>
      <c r="Q4639" s="619"/>
      <c r="R4639" s="619"/>
      <c r="S4639" s="619"/>
      <c r="T4639" s="620"/>
      <c r="AT4639" s="615" t="s">
        <v>205</v>
      </c>
      <c r="AU4639" s="615" t="s">
        <v>89</v>
      </c>
      <c r="AV4639" s="614" t="s">
        <v>129</v>
      </c>
      <c r="AW4639" s="614" t="s">
        <v>43</v>
      </c>
      <c r="AX4639" s="614" t="s">
        <v>11</v>
      </c>
      <c r="AY4639" s="615" t="s">
        <v>197</v>
      </c>
    </row>
    <row r="4640" spans="2:65" s="560" customFormat="1" ht="29.85" customHeight="1">
      <c r="B4640" s="559"/>
      <c r="D4640" s="561" t="s">
        <v>81</v>
      </c>
      <c r="E4640" s="570" t="s">
        <v>5144</v>
      </c>
      <c r="F4640" s="570" t="s">
        <v>5145</v>
      </c>
      <c r="J4640" s="571">
        <f>BK4640</f>
        <v>0</v>
      </c>
      <c r="L4640" s="559"/>
      <c r="M4640" s="564"/>
      <c r="N4640" s="565"/>
      <c r="O4640" s="565"/>
      <c r="P4640" s="566">
        <f>SUM(P4641:P4797)</f>
        <v>0</v>
      </c>
      <c r="Q4640" s="565"/>
      <c r="R4640" s="566">
        <f>SUM(R4641:R4797)</f>
        <v>3.8309860200000001</v>
      </c>
      <c r="S4640" s="565"/>
      <c r="T4640" s="567">
        <f>SUM(T4641:T4797)</f>
        <v>0</v>
      </c>
      <c r="AR4640" s="561" t="s">
        <v>89</v>
      </c>
      <c r="AT4640" s="568" t="s">
        <v>81</v>
      </c>
      <c r="AU4640" s="568" t="s">
        <v>11</v>
      </c>
      <c r="AY4640" s="561" t="s">
        <v>197</v>
      </c>
      <c r="BK4640" s="569">
        <f>SUM(BK4641:BK4797)</f>
        <v>0</v>
      </c>
    </row>
    <row r="4641" spans="2:65" s="492" customFormat="1" ht="16.5" customHeight="1">
      <c r="B4641" s="493"/>
      <c r="C4641" s="572" t="s">
        <v>5146</v>
      </c>
      <c r="D4641" s="572" t="s">
        <v>199</v>
      </c>
      <c r="E4641" s="573" t="s">
        <v>5147</v>
      </c>
      <c r="F4641" s="574" t="s">
        <v>5148</v>
      </c>
      <c r="G4641" s="575" t="s">
        <v>290</v>
      </c>
      <c r="H4641" s="576">
        <v>7735.1319999999996</v>
      </c>
      <c r="I4641" s="7"/>
      <c r="J4641" s="577">
        <f>ROUND(I4641*H4641,0)</f>
        <v>0</v>
      </c>
      <c r="K4641" s="574" t="s">
        <v>203</v>
      </c>
      <c r="L4641" s="493"/>
      <c r="M4641" s="578" t="s">
        <v>5</v>
      </c>
      <c r="N4641" s="579" t="s">
        <v>53</v>
      </c>
      <c r="O4641" s="494"/>
      <c r="P4641" s="580">
        <f>O4641*H4641</f>
        <v>0</v>
      </c>
      <c r="Q4641" s="580">
        <v>0</v>
      </c>
      <c r="R4641" s="580">
        <f>Q4641*H4641</f>
        <v>0</v>
      </c>
      <c r="S4641" s="580">
        <v>0</v>
      </c>
      <c r="T4641" s="581">
        <f>S4641*H4641</f>
        <v>0</v>
      </c>
      <c r="AR4641" s="482" t="s">
        <v>374</v>
      </c>
      <c r="AT4641" s="482" t="s">
        <v>199</v>
      </c>
      <c r="AU4641" s="482" t="s">
        <v>89</v>
      </c>
      <c r="AY4641" s="482" t="s">
        <v>197</v>
      </c>
      <c r="BE4641" s="582">
        <f>IF(N4641="základní",J4641,0)</f>
        <v>0</v>
      </c>
      <c r="BF4641" s="582">
        <f>IF(N4641="snížená",J4641,0)</f>
        <v>0</v>
      </c>
      <c r="BG4641" s="582">
        <f>IF(N4641="zákl. přenesená",J4641,0)</f>
        <v>0</v>
      </c>
      <c r="BH4641" s="582">
        <f>IF(N4641="sníž. přenesená",J4641,0)</f>
        <v>0</v>
      </c>
      <c r="BI4641" s="582">
        <f>IF(N4641="nulová",J4641,0)</f>
        <v>0</v>
      </c>
      <c r="BJ4641" s="482" t="s">
        <v>11</v>
      </c>
      <c r="BK4641" s="582">
        <f>ROUND(I4641*H4641,0)</f>
        <v>0</v>
      </c>
      <c r="BL4641" s="482" t="s">
        <v>374</v>
      </c>
      <c r="BM4641" s="482" t="s">
        <v>5149</v>
      </c>
    </row>
    <row r="4642" spans="2:65" s="599" customFormat="1">
      <c r="B4642" s="598"/>
      <c r="D4642" s="594" t="s">
        <v>205</v>
      </c>
      <c r="E4642" s="600" t="s">
        <v>5</v>
      </c>
      <c r="F4642" s="601" t="s">
        <v>2689</v>
      </c>
      <c r="H4642" s="600" t="s">
        <v>5</v>
      </c>
      <c r="L4642" s="598"/>
      <c r="M4642" s="602"/>
      <c r="N4642" s="603"/>
      <c r="O4642" s="603"/>
      <c r="P4642" s="603"/>
      <c r="Q4642" s="603"/>
      <c r="R4642" s="603"/>
      <c r="S4642" s="603"/>
      <c r="T4642" s="604"/>
      <c r="AT4642" s="600" t="s">
        <v>205</v>
      </c>
      <c r="AU4642" s="600" t="s">
        <v>89</v>
      </c>
      <c r="AV4642" s="599" t="s">
        <v>11</v>
      </c>
      <c r="AW4642" s="599" t="s">
        <v>43</v>
      </c>
      <c r="AX4642" s="599" t="s">
        <v>82</v>
      </c>
      <c r="AY4642" s="600" t="s">
        <v>197</v>
      </c>
    </row>
    <row r="4643" spans="2:65" s="599" customFormat="1">
      <c r="B4643" s="598"/>
      <c r="D4643" s="594" t="s">
        <v>205</v>
      </c>
      <c r="E4643" s="600" t="s">
        <v>5</v>
      </c>
      <c r="F4643" s="601" t="s">
        <v>215</v>
      </c>
      <c r="H4643" s="600" t="s">
        <v>5</v>
      </c>
      <c r="L4643" s="598"/>
      <c r="M4643" s="602"/>
      <c r="N4643" s="603"/>
      <c r="O4643" s="603"/>
      <c r="P4643" s="603"/>
      <c r="Q4643" s="603"/>
      <c r="R4643" s="603"/>
      <c r="S4643" s="603"/>
      <c r="T4643" s="604"/>
      <c r="AT4643" s="600" t="s">
        <v>205</v>
      </c>
      <c r="AU4643" s="600" t="s">
        <v>89</v>
      </c>
      <c r="AV4643" s="599" t="s">
        <v>11</v>
      </c>
      <c r="AW4643" s="599" t="s">
        <v>43</v>
      </c>
      <c r="AX4643" s="599" t="s">
        <v>82</v>
      </c>
      <c r="AY4643" s="600" t="s">
        <v>197</v>
      </c>
    </row>
    <row r="4644" spans="2:65" s="599" customFormat="1">
      <c r="B4644" s="598"/>
      <c r="D4644" s="594" t="s">
        <v>205</v>
      </c>
      <c r="E4644" s="600" t="s">
        <v>5</v>
      </c>
      <c r="F4644" s="601" t="s">
        <v>2690</v>
      </c>
      <c r="H4644" s="600" t="s">
        <v>5</v>
      </c>
      <c r="L4644" s="598"/>
      <c r="M4644" s="602"/>
      <c r="N4644" s="603"/>
      <c r="O4644" s="603"/>
      <c r="P4644" s="603"/>
      <c r="Q4644" s="603"/>
      <c r="R4644" s="603"/>
      <c r="S4644" s="603"/>
      <c r="T4644" s="604"/>
      <c r="AT4644" s="600" t="s">
        <v>205</v>
      </c>
      <c r="AU4644" s="600" t="s">
        <v>89</v>
      </c>
      <c r="AV4644" s="599" t="s">
        <v>11</v>
      </c>
      <c r="AW4644" s="599" t="s">
        <v>43</v>
      </c>
      <c r="AX4644" s="599" t="s">
        <v>82</v>
      </c>
      <c r="AY4644" s="600" t="s">
        <v>197</v>
      </c>
    </row>
    <row r="4645" spans="2:65" s="606" customFormat="1" ht="27">
      <c r="B4645" s="605"/>
      <c r="D4645" s="594" t="s">
        <v>205</v>
      </c>
      <c r="E4645" s="607" t="s">
        <v>5</v>
      </c>
      <c r="F4645" s="608" t="s">
        <v>2691</v>
      </c>
      <c r="H4645" s="609">
        <v>343.3</v>
      </c>
      <c r="L4645" s="605"/>
      <c r="M4645" s="610"/>
      <c r="N4645" s="611"/>
      <c r="O4645" s="611"/>
      <c r="P4645" s="611"/>
      <c r="Q4645" s="611"/>
      <c r="R4645" s="611"/>
      <c r="S4645" s="611"/>
      <c r="T4645" s="612"/>
      <c r="AT4645" s="607" t="s">
        <v>205</v>
      </c>
      <c r="AU4645" s="607" t="s">
        <v>89</v>
      </c>
      <c r="AV4645" s="606" t="s">
        <v>89</v>
      </c>
      <c r="AW4645" s="606" t="s">
        <v>43</v>
      </c>
      <c r="AX4645" s="606" t="s">
        <v>82</v>
      </c>
      <c r="AY4645" s="607" t="s">
        <v>197</v>
      </c>
    </row>
    <row r="4646" spans="2:65" s="606" customFormat="1" ht="27">
      <c r="B4646" s="605"/>
      <c r="D4646" s="594" t="s">
        <v>205</v>
      </c>
      <c r="E4646" s="607" t="s">
        <v>5</v>
      </c>
      <c r="F4646" s="608" t="s">
        <v>2692</v>
      </c>
      <c r="H4646" s="609">
        <v>284.87</v>
      </c>
      <c r="L4646" s="605"/>
      <c r="M4646" s="610"/>
      <c r="N4646" s="611"/>
      <c r="O4646" s="611"/>
      <c r="P4646" s="611"/>
      <c r="Q4646" s="611"/>
      <c r="R4646" s="611"/>
      <c r="S4646" s="611"/>
      <c r="T4646" s="612"/>
      <c r="AT4646" s="607" t="s">
        <v>205</v>
      </c>
      <c r="AU4646" s="607" t="s">
        <v>89</v>
      </c>
      <c r="AV4646" s="606" t="s">
        <v>89</v>
      </c>
      <c r="AW4646" s="606" t="s">
        <v>43</v>
      </c>
      <c r="AX4646" s="606" t="s">
        <v>82</v>
      </c>
      <c r="AY4646" s="607" t="s">
        <v>197</v>
      </c>
    </row>
    <row r="4647" spans="2:65" s="606" customFormat="1">
      <c r="B4647" s="605"/>
      <c r="D4647" s="594" t="s">
        <v>205</v>
      </c>
      <c r="E4647" s="607" t="s">
        <v>5</v>
      </c>
      <c r="F4647" s="608" t="s">
        <v>2693</v>
      </c>
      <c r="H4647" s="609">
        <v>16.95</v>
      </c>
      <c r="L4647" s="605"/>
      <c r="M4647" s="610"/>
      <c r="N4647" s="611"/>
      <c r="O4647" s="611"/>
      <c r="P4647" s="611"/>
      <c r="Q4647" s="611"/>
      <c r="R4647" s="611"/>
      <c r="S4647" s="611"/>
      <c r="T4647" s="612"/>
      <c r="AT4647" s="607" t="s">
        <v>205</v>
      </c>
      <c r="AU4647" s="607" t="s">
        <v>89</v>
      </c>
      <c r="AV4647" s="606" t="s">
        <v>89</v>
      </c>
      <c r="AW4647" s="606" t="s">
        <v>43</v>
      </c>
      <c r="AX4647" s="606" t="s">
        <v>82</v>
      </c>
      <c r="AY4647" s="607" t="s">
        <v>197</v>
      </c>
    </row>
    <row r="4648" spans="2:65" s="599" customFormat="1">
      <c r="B4648" s="598"/>
      <c r="D4648" s="594" t="s">
        <v>205</v>
      </c>
      <c r="E4648" s="600" t="s">
        <v>5</v>
      </c>
      <c r="F4648" s="601" t="s">
        <v>223</v>
      </c>
      <c r="H4648" s="600" t="s">
        <v>5</v>
      </c>
      <c r="L4648" s="598"/>
      <c r="M4648" s="602"/>
      <c r="N4648" s="603"/>
      <c r="O4648" s="603"/>
      <c r="P4648" s="603"/>
      <c r="Q4648" s="603"/>
      <c r="R4648" s="603"/>
      <c r="S4648" s="603"/>
      <c r="T4648" s="604"/>
      <c r="AT4648" s="600" t="s">
        <v>205</v>
      </c>
      <c r="AU4648" s="600" t="s">
        <v>89</v>
      </c>
      <c r="AV4648" s="599" t="s">
        <v>11</v>
      </c>
      <c r="AW4648" s="599" t="s">
        <v>43</v>
      </c>
      <c r="AX4648" s="599" t="s">
        <v>82</v>
      </c>
      <c r="AY4648" s="600" t="s">
        <v>197</v>
      </c>
    </row>
    <row r="4649" spans="2:65" s="599" customFormat="1">
      <c r="B4649" s="598"/>
      <c r="D4649" s="594" t="s">
        <v>205</v>
      </c>
      <c r="E4649" s="600" t="s">
        <v>5</v>
      </c>
      <c r="F4649" s="601" t="s">
        <v>2694</v>
      </c>
      <c r="H4649" s="600" t="s">
        <v>5</v>
      </c>
      <c r="L4649" s="598"/>
      <c r="M4649" s="602"/>
      <c r="N4649" s="603"/>
      <c r="O4649" s="603"/>
      <c r="P4649" s="603"/>
      <c r="Q4649" s="603"/>
      <c r="R4649" s="603"/>
      <c r="S4649" s="603"/>
      <c r="T4649" s="604"/>
      <c r="AT4649" s="600" t="s">
        <v>205</v>
      </c>
      <c r="AU4649" s="600" t="s">
        <v>89</v>
      </c>
      <c r="AV4649" s="599" t="s">
        <v>11</v>
      </c>
      <c r="AW4649" s="599" t="s">
        <v>43</v>
      </c>
      <c r="AX4649" s="599" t="s">
        <v>82</v>
      </c>
      <c r="AY4649" s="600" t="s">
        <v>197</v>
      </c>
    </row>
    <row r="4650" spans="2:65" s="606" customFormat="1" ht="27">
      <c r="B4650" s="605"/>
      <c r="D4650" s="594" t="s">
        <v>205</v>
      </c>
      <c r="E4650" s="607" t="s">
        <v>5</v>
      </c>
      <c r="F4650" s="608" t="s">
        <v>2695</v>
      </c>
      <c r="H4650" s="609">
        <v>590.26</v>
      </c>
      <c r="L4650" s="605"/>
      <c r="M4650" s="610"/>
      <c r="N4650" s="611"/>
      <c r="O4650" s="611"/>
      <c r="P4650" s="611"/>
      <c r="Q4650" s="611"/>
      <c r="R4650" s="611"/>
      <c r="S4650" s="611"/>
      <c r="T4650" s="612"/>
      <c r="AT4650" s="607" t="s">
        <v>205</v>
      </c>
      <c r="AU4650" s="607" t="s">
        <v>89</v>
      </c>
      <c r="AV4650" s="606" t="s">
        <v>89</v>
      </c>
      <c r="AW4650" s="606" t="s">
        <v>43</v>
      </c>
      <c r="AX4650" s="606" t="s">
        <v>82</v>
      </c>
      <c r="AY4650" s="607" t="s">
        <v>197</v>
      </c>
    </row>
    <row r="4651" spans="2:65" s="606" customFormat="1" ht="27">
      <c r="B4651" s="605"/>
      <c r="D4651" s="594" t="s">
        <v>205</v>
      </c>
      <c r="E4651" s="607" t="s">
        <v>5</v>
      </c>
      <c r="F4651" s="608" t="s">
        <v>2696</v>
      </c>
      <c r="H4651" s="609">
        <v>193.77</v>
      </c>
      <c r="L4651" s="605"/>
      <c r="M4651" s="610"/>
      <c r="N4651" s="611"/>
      <c r="O4651" s="611"/>
      <c r="P4651" s="611"/>
      <c r="Q4651" s="611"/>
      <c r="R4651" s="611"/>
      <c r="S4651" s="611"/>
      <c r="T4651" s="612"/>
      <c r="AT4651" s="607" t="s">
        <v>205</v>
      </c>
      <c r="AU4651" s="607" t="s">
        <v>89</v>
      </c>
      <c r="AV4651" s="606" t="s">
        <v>89</v>
      </c>
      <c r="AW4651" s="606" t="s">
        <v>43</v>
      </c>
      <c r="AX4651" s="606" t="s">
        <v>82</v>
      </c>
      <c r="AY4651" s="607" t="s">
        <v>197</v>
      </c>
    </row>
    <row r="4652" spans="2:65" s="599" customFormat="1">
      <c r="B4652" s="598"/>
      <c r="D4652" s="594" t="s">
        <v>205</v>
      </c>
      <c r="E4652" s="600" t="s">
        <v>5</v>
      </c>
      <c r="F4652" s="601" t="s">
        <v>238</v>
      </c>
      <c r="H4652" s="600" t="s">
        <v>5</v>
      </c>
      <c r="L4652" s="598"/>
      <c r="M4652" s="602"/>
      <c r="N4652" s="603"/>
      <c r="O4652" s="603"/>
      <c r="P4652" s="603"/>
      <c r="Q4652" s="603"/>
      <c r="R4652" s="603"/>
      <c r="S4652" s="603"/>
      <c r="T4652" s="604"/>
      <c r="AT4652" s="600" t="s">
        <v>205</v>
      </c>
      <c r="AU4652" s="600" t="s">
        <v>89</v>
      </c>
      <c r="AV4652" s="599" t="s">
        <v>11</v>
      </c>
      <c r="AW4652" s="599" t="s">
        <v>43</v>
      </c>
      <c r="AX4652" s="599" t="s">
        <v>82</v>
      </c>
      <c r="AY4652" s="600" t="s">
        <v>197</v>
      </c>
    </row>
    <row r="4653" spans="2:65" s="599" customFormat="1">
      <c r="B4653" s="598"/>
      <c r="D4653" s="594" t="s">
        <v>205</v>
      </c>
      <c r="E4653" s="600" t="s">
        <v>5</v>
      </c>
      <c r="F4653" s="601" t="s">
        <v>2697</v>
      </c>
      <c r="H4653" s="600" t="s">
        <v>5</v>
      </c>
      <c r="L4653" s="598"/>
      <c r="M4653" s="602"/>
      <c r="N4653" s="603"/>
      <c r="O4653" s="603"/>
      <c r="P4653" s="603"/>
      <c r="Q4653" s="603"/>
      <c r="R4653" s="603"/>
      <c r="S4653" s="603"/>
      <c r="T4653" s="604"/>
      <c r="AT4653" s="600" t="s">
        <v>205</v>
      </c>
      <c r="AU4653" s="600" t="s">
        <v>89</v>
      </c>
      <c r="AV4653" s="599" t="s">
        <v>11</v>
      </c>
      <c r="AW4653" s="599" t="s">
        <v>43</v>
      </c>
      <c r="AX4653" s="599" t="s">
        <v>82</v>
      </c>
      <c r="AY4653" s="600" t="s">
        <v>197</v>
      </c>
    </row>
    <row r="4654" spans="2:65" s="606" customFormat="1" ht="27">
      <c r="B4654" s="605"/>
      <c r="D4654" s="594" t="s">
        <v>205</v>
      </c>
      <c r="E4654" s="607" t="s">
        <v>5</v>
      </c>
      <c r="F4654" s="608" t="s">
        <v>2698</v>
      </c>
      <c r="H4654" s="609">
        <v>309.97000000000003</v>
      </c>
      <c r="L4654" s="605"/>
      <c r="M4654" s="610"/>
      <c r="N4654" s="611"/>
      <c r="O4654" s="611"/>
      <c r="P4654" s="611"/>
      <c r="Q4654" s="611"/>
      <c r="R4654" s="611"/>
      <c r="S4654" s="611"/>
      <c r="T4654" s="612"/>
      <c r="AT4654" s="607" t="s">
        <v>205</v>
      </c>
      <c r="AU4654" s="607" t="s">
        <v>89</v>
      </c>
      <c r="AV4654" s="606" t="s">
        <v>89</v>
      </c>
      <c r="AW4654" s="606" t="s">
        <v>43</v>
      </c>
      <c r="AX4654" s="606" t="s">
        <v>82</v>
      </c>
      <c r="AY4654" s="607" t="s">
        <v>197</v>
      </c>
    </row>
    <row r="4655" spans="2:65" s="606" customFormat="1" ht="27">
      <c r="B4655" s="605"/>
      <c r="D4655" s="594" t="s">
        <v>205</v>
      </c>
      <c r="E4655" s="607" t="s">
        <v>5</v>
      </c>
      <c r="F4655" s="608" t="s">
        <v>2699</v>
      </c>
      <c r="H4655" s="609">
        <v>193.09</v>
      </c>
      <c r="L4655" s="605"/>
      <c r="M4655" s="610"/>
      <c r="N4655" s="611"/>
      <c r="O4655" s="611"/>
      <c r="P4655" s="611"/>
      <c r="Q4655" s="611"/>
      <c r="R4655" s="611"/>
      <c r="S4655" s="611"/>
      <c r="T4655" s="612"/>
      <c r="AT4655" s="607" t="s">
        <v>205</v>
      </c>
      <c r="AU4655" s="607" t="s">
        <v>89</v>
      </c>
      <c r="AV4655" s="606" t="s">
        <v>89</v>
      </c>
      <c r="AW4655" s="606" t="s">
        <v>43</v>
      </c>
      <c r="AX4655" s="606" t="s">
        <v>82</v>
      </c>
      <c r="AY4655" s="607" t="s">
        <v>197</v>
      </c>
    </row>
    <row r="4656" spans="2:65" s="599" customFormat="1">
      <c r="B4656" s="598"/>
      <c r="D4656" s="594" t="s">
        <v>205</v>
      </c>
      <c r="E4656" s="600" t="s">
        <v>5</v>
      </c>
      <c r="F4656" s="601" t="s">
        <v>244</v>
      </c>
      <c r="H4656" s="600" t="s">
        <v>5</v>
      </c>
      <c r="L4656" s="598"/>
      <c r="M4656" s="602"/>
      <c r="N4656" s="603"/>
      <c r="O4656" s="603"/>
      <c r="P4656" s="603"/>
      <c r="Q4656" s="603"/>
      <c r="R4656" s="603"/>
      <c r="S4656" s="603"/>
      <c r="T4656" s="604"/>
      <c r="AT4656" s="600" t="s">
        <v>205</v>
      </c>
      <c r="AU4656" s="600" t="s">
        <v>89</v>
      </c>
      <c r="AV4656" s="599" t="s">
        <v>11</v>
      </c>
      <c r="AW4656" s="599" t="s">
        <v>43</v>
      </c>
      <c r="AX4656" s="599" t="s">
        <v>82</v>
      </c>
      <c r="AY4656" s="600" t="s">
        <v>197</v>
      </c>
    </row>
    <row r="4657" spans="2:51" s="599" customFormat="1">
      <c r="B4657" s="598"/>
      <c r="D4657" s="594" t="s">
        <v>205</v>
      </c>
      <c r="E4657" s="600" t="s">
        <v>5</v>
      </c>
      <c r="F4657" s="601" t="s">
        <v>2700</v>
      </c>
      <c r="H4657" s="600" t="s">
        <v>5</v>
      </c>
      <c r="L4657" s="598"/>
      <c r="M4657" s="602"/>
      <c r="N4657" s="603"/>
      <c r="O4657" s="603"/>
      <c r="P4657" s="603"/>
      <c r="Q4657" s="603"/>
      <c r="R4657" s="603"/>
      <c r="S4657" s="603"/>
      <c r="T4657" s="604"/>
      <c r="AT4657" s="600" t="s">
        <v>205</v>
      </c>
      <c r="AU4657" s="600" t="s">
        <v>89</v>
      </c>
      <c r="AV4657" s="599" t="s">
        <v>11</v>
      </c>
      <c r="AW4657" s="599" t="s">
        <v>43</v>
      </c>
      <c r="AX4657" s="599" t="s">
        <v>82</v>
      </c>
      <c r="AY4657" s="600" t="s">
        <v>197</v>
      </c>
    </row>
    <row r="4658" spans="2:51" s="606" customFormat="1" ht="27">
      <c r="B4658" s="605"/>
      <c r="D4658" s="594" t="s">
        <v>205</v>
      </c>
      <c r="E4658" s="607" t="s">
        <v>5</v>
      </c>
      <c r="F4658" s="608" t="s">
        <v>2701</v>
      </c>
      <c r="H4658" s="609">
        <v>330.06</v>
      </c>
      <c r="L4658" s="605"/>
      <c r="M4658" s="610"/>
      <c r="N4658" s="611"/>
      <c r="O4658" s="611"/>
      <c r="P4658" s="611"/>
      <c r="Q4658" s="611"/>
      <c r="R4658" s="611"/>
      <c r="S4658" s="611"/>
      <c r="T4658" s="612"/>
      <c r="AT4658" s="607" t="s">
        <v>205</v>
      </c>
      <c r="AU4658" s="607" t="s">
        <v>89</v>
      </c>
      <c r="AV4658" s="606" t="s">
        <v>89</v>
      </c>
      <c r="AW4658" s="606" t="s">
        <v>43</v>
      </c>
      <c r="AX4658" s="606" t="s">
        <v>82</v>
      </c>
      <c r="AY4658" s="607" t="s">
        <v>197</v>
      </c>
    </row>
    <row r="4659" spans="2:51" s="606" customFormat="1" ht="27">
      <c r="B4659" s="605"/>
      <c r="D4659" s="594" t="s">
        <v>205</v>
      </c>
      <c r="E4659" s="607" t="s">
        <v>5</v>
      </c>
      <c r="F4659" s="608" t="s">
        <v>2702</v>
      </c>
      <c r="H4659" s="609">
        <v>173.01</v>
      </c>
      <c r="L4659" s="605"/>
      <c r="M4659" s="610"/>
      <c r="N4659" s="611"/>
      <c r="O4659" s="611"/>
      <c r="P4659" s="611"/>
      <c r="Q4659" s="611"/>
      <c r="R4659" s="611"/>
      <c r="S4659" s="611"/>
      <c r="T4659" s="612"/>
      <c r="AT4659" s="607" t="s">
        <v>205</v>
      </c>
      <c r="AU4659" s="607" t="s">
        <v>89</v>
      </c>
      <c r="AV4659" s="606" t="s">
        <v>89</v>
      </c>
      <c r="AW4659" s="606" t="s">
        <v>43</v>
      </c>
      <c r="AX4659" s="606" t="s">
        <v>82</v>
      </c>
      <c r="AY4659" s="607" t="s">
        <v>197</v>
      </c>
    </row>
    <row r="4660" spans="2:51" s="599" customFormat="1">
      <c r="B4660" s="598"/>
      <c r="D4660" s="594" t="s">
        <v>205</v>
      </c>
      <c r="E4660" s="600" t="s">
        <v>5</v>
      </c>
      <c r="F4660" s="601" t="s">
        <v>249</v>
      </c>
      <c r="H4660" s="600" t="s">
        <v>5</v>
      </c>
      <c r="L4660" s="598"/>
      <c r="M4660" s="602"/>
      <c r="N4660" s="603"/>
      <c r="O4660" s="603"/>
      <c r="P4660" s="603"/>
      <c r="Q4660" s="603"/>
      <c r="R4660" s="603"/>
      <c r="S4660" s="603"/>
      <c r="T4660" s="604"/>
      <c r="AT4660" s="600" t="s">
        <v>205</v>
      </c>
      <c r="AU4660" s="600" t="s">
        <v>89</v>
      </c>
      <c r="AV4660" s="599" t="s">
        <v>11</v>
      </c>
      <c r="AW4660" s="599" t="s">
        <v>43</v>
      </c>
      <c r="AX4660" s="599" t="s">
        <v>82</v>
      </c>
      <c r="AY4660" s="600" t="s">
        <v>197</v>
      </c>
    </row>
    <row r="4661" spans="2:51" s="599" customFormat="1">
      <c r="B4661" s="598"/>
      <c r="D4661" s="594" t="s">
        <v>205</v>
      </c>
      <c r="E4661" s="600" t="s">
        <v>5</v>
      </c>
      <c r="F4661" s="601" t="s">
        <v>2703</v>
      </c>
      <c r="H4661" s="600" t="s">
        <v>5</v>
      </c>
      <c r="L4661" s="598"/>
      <c r="M4661" s="602"/>
      <c r="N4661" s="603"/>
      <c r="O4661" s="603"/>
      <c r="P4661" s="603"/>
      <c r="Q4661" s="603"/>
      <c r="R4661" s="603"/>
      <c r="S4661" s="603"/>
      <c r="T4661" s="604"/>
      <c r="AT4661" s="600" t="s">
        <v>205</v>
      </c>
      <c r="AU4661" s="600" t="s">
        <v>89</v>
      </c>
      <c r="AV4661" s="599" t="s">
        <v>11</v>
      </c>
      <c r="AW4661" s="599" t="s">
        <v>43</v>
      </c>
      <c r="AX4661" s="599" t="s">
        <v>82</v>
      </c>
      <c r="AY4661" s="600" t="s">
        <v>197</v>
      </c>
    </row>
    <row r="4662" spans="2:51" s="606" customFormat="1" ht="27">
      <c r="B4662" s="605"/>
      <c r="D4662" s="594" t="s">
        <v>205</v>
      </c>
      <c r="E4662" s="607" t="s">
        <v>5</v>
      </c>
      <c r="F4662" s="608" t="s">
        <v>2704</v>
      </c>
      <c r="H4662" s="609">
        <v>303.14</v>
      </c>
      <c r="L4662" s="605"/>
      <c r="M4662" s="610"/>
      <c r="N4662" s="611"/>
      <c r="O4662" s="611"/>
      <c r="P4662" s="611"/>
      <c r="Q4662" s="611"/>
      <c r="R4662" s="611"/>
      <c r="S4662" s="611"/>
      <c r="T4662" s="612"/>
      <c r="AT4662" s="607" t="s">
        <v>205</v>
      </c>
      <c r="AU4662" s="607" t="s">
        <v>89</v>
      </c>
      <c r="AV4662" s="606" t="s">
        <v>89</v>
      </c>
      <c r="AW4662" s="606" t="s">
        <v>43</v>
      </c>
      <c r="AX4662" s="606" t="s">
        <v>82</v>
      </c>
      <c r="AY4662" s="607" t="s">
        <v>197</v>
      </c>
    </row>
    <row r="4663" spans="2:51" s="606" customFormat="1" ht="27">
      <c r="B4663" s="605"/>
      <c r="D4663" s="594" t="s">
        <v>205</v>
      </c>
      <c r="E4663" s="607" t="s">
        <v>5</v>
      </c>
      <c r="F4663" s="608" t="s">
        <v>2705</v>
      </c>
      <c r="H4663" s="609">
        <v>199.92</v>
      </c>
      <c r="L4663" s="605"/>
      <c r="M4663" s="610"/>
      <c r="N4663" s="611"/>
      <c r="O4663" s="611"/>
      <c r="P4663" s="611"/>
      <c r="Q4663" s="611"/>
      <c r="R4663" s="611"/>
      <c r="S4663" s="611"/>
      <c r="T4663" s="612"/>
      <c r="AT4663" s="607" t="s">
        <v>205</v>
      </c>
      <c r="AU4663" s="607" t="s">
        <v>89</v>
      </c>
      <c r="AV4663" s="606" t="s">
        <v>89</v>
      </c>
      <c r="AW4663" s="606" t="s">
        <v>43</v>
      </c>
      <c r="AX4663" s="606" t="s">
        <v>82</v>
      </c>
      <c r="AY4663" s="607" t="s">
        <v>197</v>
      </c>
    </row>
    <row r="4664" spans="2:51" s="599" customFormat="1">
      <c r="B4664" s="598"/>
      <c r="D4664" s="594" t="s">
        <v>205</v>
      </c>
      <c r="E4664" s="600" t="s">
        <v>5</v>
      </c>
      <c r="F4664" s="601" t="s">
        <v>446</v>
      </c>
      <c r="H4664" s="600" t="s">
        <v>5</v>
      </c>
      <c r="L4664" s="598"/>
      <c r="M4664" s="602"/>
      <c r="N4664" s="603"/>
      <c r="O4664" s="603"/>
      <c r="P4664" s="603"/>
      <c r="Q4664" s="603"/>
      <c r="R4664" s="603"/>
      <c r="S4664" s="603"/>
      <c r="T4664" s="604"/>
      <c r="AT4664" s="600" t="s">
        <v>205</v>
      </c>
      <c r="AU4664" s="600" t="s">
        <v>89</v>
      </c>
      <c r="AV4664" s="599" t="s">
        <v>11</v>
      </c>
      <c r="AW4664" s="599" t="s">
        <v>43</v>
      </c>
      <c r="AX4664" s="599" t="s">
        <v>82</v>
      </c>
      <c r="AY4664" s="600" t="s">
        <v>197</v>
      </c>
    </row>
    <row r="4665" spans="2:51" s="599" customFormat="1">
      <c r="B4665" s="598"/>
      <c r="D4665" s="594" t="s">
        <v>205</v>
      </c>
      <c r="E4665" s="600" t="s">
        <v>5</v>
      </c>
      <c r="F4665" s="601" t="s">
        <v>2819</v>
      </c>
      <c r="H4665" s="600" t="s">
        <v>5</v>
      </c>
      <c r="L4665" s="598"/>
      <c r="M4665" s="602"/>
      <c r="N4665" s="603"/>
      <c r="O4665" s="603"/>
      <c r="P4665" s="603"/>
      <c r="Q4665" s="603"/>
      <c r="R4665" s="603"/>
      <c r="S4665" s="603"/>
      <c r="T4665" s="604"/>
      <c r="AT4665" s="600" t="s">
        <v>205</v>
      </c>
      <c r="AU4665" s="600" t="s">
        <v>89</v>
      </c>
      <c r="AV4665" s="599" t="s">
        <v>11</v>
      </c>
      <c r="AW4665" s="599" t="s">
        <v>43</v>
      </c>
      <c r="AX4665" s="599" t="s">
        <v>82</v>
      </c>
      <c r="AY4665" s="600" t="s">
        <v>197</v>
      </c>
    </row>
    <row r="4666" spans="2:51" s="606" customFormat="1" ht="27">
      <c r="B4666" s="605"/>
      <c r="D4666" s="594" t="s">
        <v>205</v>
      </c>
      <c r="E4666" s="607" t="s">
        <v>5</v>
      </c>
      <c r="F4666" s="608" t="s">
        <v>2820</v>
      </c>
      <c r="H4666" s="609">
        <v>330.63</v>
      </c>
      <c r="L4666" s="605"/>
      <c r="M4666" s="610"/>
      <c r="N4666" s="611"/>
      <c r="O4666" s="611"/>
      <c r="P4666" s="611"/>
      <c r="Q4666" s="611"/>
      <c r="R4666" s="611"/>
      <c r="S4666" s="611"/>
      <c r="T4666" s="612"/>
      <c r="AT4666" s="607" t="s">
        <v>205</v>
      </c>
      <c r="AU4666" s="607" t="s">
        <v>89</v>
      </c>
      <c r="AV4666" s="606" t="s">
        <v>89</v>
      </c>
      <c r="AW4666" s="606" t="s">
        <v>43</v>
      </c>
      <c r="AX4666" s="606" t="s">
        <v>82</v>
      </c>
      <c r="AY4666" s="607" t="s">
        <v>197</v>
      </c>
    </row>
    <row r="4667" spans="2:51" s="606" customFormat="1" ht="27">
      <c r="B4667" s="605"/>
      <c r="D4667" s="594" t="s">
        <v>205</v>
      </c>
      <c r="E4667" s="607" t="s">
        <v>5</v>
      </c>
      <c r="F4667" s="608" t="s">
        <v>2821</v>
      </c>
      <c r="H4667" s="609">
        <v>176.74</v>
      </c>
      <c r="L4667" s="605"/>
      <c r="M4667" s="610"/>
      <c r="N4667" s="611"/>
      <c r="O4667" s="611"/>
      <c r="P4667" s="611"/>
      <c r="Q4667" s="611"/>
      <c r="R4667" s="611"/>
      <c r="S4667" s="611"/>
      <c r="T4667" s="612"/>
      <c r="AT4667" s="607" t="s">
        <v>205</v>
      </c>
      <c r="AU4667" s="607" t="s">
        <v>89</v>
      </c>
      <c r="AV4667" s="606" t="s">
        <v>89</v>
      </c>
      <c r="AW4667" s="606" t="s">
        <v>43</v>
      </c>
      <c r="AX4667" s="606" t="s">
        <v>82</v>
      </c>
      <c r="AY4667" s="607" t="s">
        <v>197</v>
      </c>
    </row>
    <row r="4668" spans="2:51" s="622" customFormat="1">
      <c r="B4668" s="621"/>
      <c r="D4668" s="594" t="s">
        <v>205</v>
      </c>
      <c r="E4668" s="623" t="s">
        <v>5</v>
      </c>
      <c r="F4668" s="624" t="s">
        <v>5150</v>
      </c>
      <c r="H4668" s="625">
        <v>3445.71</v>
      </c>
      <c r="L4668" s="621"/>
      <c r="M4668" s="626"/>
      <c r="N4668" s="627"/>
      <c r="O4668" s="627"/>
      <c r="P4668" s="627"/>
      <c r="Q4668" s="627"/>
      <c r="R4668" s="627"/>
      <c r="S4668" s="627"/>
      <c r="T4668" s="628"/>
      <c r="AT4668" s="623" t="s">
        <v>205</v>
      </c>
      <c r="AU4668" s="623" t="s">
        <v>89</v>
      </c>
      <c r="AV4668" s="622" t="s">
        <v>114</v>
      </c>
      <c r="AW4668" s="622" t="s">
        <v>43</v>
      </c>
      <c r="AX4668" s="622" t="s">
        <v>82</v>
      </c>
      <c r="AY4668" s="623" t="s">
        <v>197</v>
      </c>
    </row>
    <row r="4669" spans="2:51" s="599" customFormat="1">
      <c r="B4669" s="598"/>
      <c r="D4669" s="594" t="s">
        <v>205</v>
      </c>
      <c r="E4669" s="600" t="s">
        <v>5</v>
      </c>
      <c r="F4669" s="601" t="s">
        <v>5151</v>
      </c>
      <c r="H4669" s="600" t="s">
        <v>5</v>
      </c>
      <c r="L4669" s="598"/>
      <c r="M4669" s="602"/>
      <c r="N4669" s="603"/>
      <c r="O4669" s="603"/>
      <c r="P4669" s="603"/>
      <c r="Q4669" s="603"/>
      <c r="R4669" s="603"/>
      <c r="S4669" s="603"/>
      <c r="T4669" s="604"/>
      <c r="AT4669" s="600" t="s">
        <v>205</v>
      </c>
      <c r="AU4669" s="600" t="s">
        <v>89</v>
      </c>
      <c r="AV4669" s="599" t="s">
        <v>11</v>
      </c>
      <c r="AW4669" s="599" t="s">
        <v>43</v>
      </c>
      <c r="AX4669" s="599" t="s">
        <v>82</v>
      </c>
      <c r="AY4669" s="600" t="s">
        <v>197</v>
      </c>
    </row>
    <row r="4670" spans="2:51" s="599" customFormat="1">
      <c r="B4670" s="598"/>
      <c r="D4670" s="594" t="s">
        <v>205</v>
      </c>
      <c r="E4670" s="600" t="s">
        <v>5</v>
      </c>
      <c r="F4670" s="601" t="s">
        <v>215</v>
      </c>
      <c r="H4670" s="600" t="s">
        <v>5</v>
      </c>
      <c r="L4670" s="598"/>
      <c r="M4670" s="602"/>
      <c r="N4670" s="603"/>
      <c r="O4670" s="603"/>
      <c r="P4670" s="603"/>
      <c r="Q4670" s="603"/>
      <c r="R4670" s="603"/>
      <c r="S4670" s="603"/>
      <c r="T4670" s="604"/>
      <c r="AT4670" s="600" t="s">
        <v>205</v>
      </c>
      <c r="AU4670" s="600" t="s">
        <v>89</v>
      </c>
      <c r="AV4670" s="599" t="s">
        <v>11</v>
      </c>
      <c r="AW4670" s="599" t="s">
        <v>43</v>
      </c>
      <c r="AX4670" s="599" t="s">
        <v>82</v>
      </c>
      <c r="AY4670" s="600" t="s">
        <v>197</v>
      </c>
    </row>
    <row r="4671" spans="2:51" s="599" customFormat="1">
      <c r="B4671" s="598"/>
      <c r="D4671" s="594" t="s">
        <v>205</v>
      </c>
      <c r="E4671" s="600" t="s">
        <v>5</v>
      </c>
      <c r="F4671" s="601" t="s">
        <v>953</v>
      </c>
      <c r="H4671" s="600" t="s">
        <v>5</v>
      </c>
      <c r="L4671" s="598"/>
      <c r="M4671" s="602"/>
      <c r="N4671" s="603"/>
      <c r="O4671" s="603"/>
      <c r="P4671" s="603"/>
      <c r="Q4671" s="603"/>
      <c r="R4671" s="603"/>
      <c r="S4671" s="603"/>
      <c r="T4671" s="604"/>
      <c r="AT4671" s="600" t="s">
        <v>205</v>
      </c>
      <c r="AU4671" s="600" t="s">
        <v>89</v>
      </c>
      <c r="AV4671" s="599" t="s">
        <v>11</v>
      </c>
      <c r="AW4671" s="599" t="s">
        <v>43</v>
      </c>
      <c r="AX4671" s="599" t="s">
        <v>82</v>
      </c>
      <c r="AY4671" s="600" t="s">
        <v>197</v>
      </c>
    </row>
    <row r="4672" spans="2:51" s="606" customFormat="1">
      <c r="B4672" s="605"/>
      <c r="D4672" s="594" t="s">
        <v>205</v>
      </c>
      <c r="E4672" s="607" t="s">
        <v>5</v>
      </c>
      <c r="F4672" s="608" t="s">
        <v>954</v>
      </c>
      <c r="H4672" s="609">
        <v>205.45599999999999</v>
      </c>
      <c r="L4672" s="605"/>
      <c r="M4672" s="610"/>
      <c r="N4672" s="611"/>
      <c r="O4672" s="611"/>
      <c r="P4672" s="611"/>
      <c r="Q4672" s="611"/>
      <c r="R4672" s="611"/>
      <c r="S4672" s="611"/>
      <c r="T4672" s="612"/>
      <c r="AT4672" s="607" t="s">
        <v>205</v>
      </c>
      <c r="AU4672" s="607" t="s">
        <v>89</v>
      </c>
      <c r="AV4672" s="606" t="s">
        <v>89</v>
      </c>
      <c r="AW4672" s="606" t="s">
        <v>43</v>
      </c>
      <c r="AX4672" s="606" t="s">
        <v>82</v>
      </c>
      <c r="AY4672" s="607" t="s">
        <v>197</v>
      </c>
    </row>
    <row r="4673" spans="2:51" s="599" customFormat="1">
      <c r="B4673" s="598"/>
      <c r="D4673" s="594" t="s">
        <v>205</v>
      </c>
      <c r="E4673" s="600" t="s">
        <v>5</v>
      </c>
      <c r="F4673" s="601" t="s">
        <v>955</v>
      </c>
      <c r="H4673" s="600" t="s">
        <v>5</v>
      </c>
      <c r="L4673" s="598"/>
      <c r="M4673" s="602"/>
      <c r="N4673" s="603"/>
      <c r="O4673" s="603"/>
      <c r="P4673" s="603"/>
      <c r="Q4673" s="603"/>
      <c r="R4673" s="603"/>
      <c r="S4673" s="603"/>
      <c r="T4673" s="604"/>
      <c r="AT4673" s="600" t="s">
        <v>205</v>
      </c>
      <c r="AU4673" s="600" t="s">
        <v>89</v>
      </c>
      <c r="AV4673" s="599" t="s">
        <v>11</v>
      </c>
      <c r="AW4673" s="599" t="s">
        <v>43</v>
      </c>
      <c r="AX4673" s="599" t="s">
        <v>82</v>
      </c>
      <c r="AY4673" s="600" t="s">
        <v>197</v>
      </c>
    </row>
    <row r="4674" spans="2:51" s="606" customFormat="1">
      <c r="B4674" s="605"/>
      <c r="D4674" s="594" t="s">
        <v>205</v>
      </c>
      <c r="E4674" s="607" t="s">
        <v>5</v>
      </c>
      <c r="F4674" s="608" t="s">
        <v>956</v>
      </c>
      <c r="H4674" s="609">
        <v>61.061999999999998</v>
      </c>
      <c r="L4674" s="605"/>
      <c r="M4674" s="610"/>
      <c r="N4674" s="611"/>
      <c r="O4674" s="611"/>
      <c r="P4674" s="611"/>
      <c r="Q4674" s="611"/>
      <c r="R4674" s="611"/>
      <c r="S4674" s="611"/>
      <c r="T4674" s="612"/>
      <c r="AT4674" s="607" t="s">
        <v>205</v>
      </c>
      <c r="AU4674" s="607" t="s">
        <v>89</v>
      </c>
      <c r="AV4674" s="606" t="s">
        <v>89</v>
      </c>
      <c r="AW4674" s="606" t="s">
        <v>43</v>
      </c>
      <c r="AX4674" s="606" t="s">
        <v>82</v>
      </c>
      <c r="AY4674" s="607" t="s">
        <v>197</v>
      </c>
    </row>
    <row r="4675" spans="2:51" s="599" customFormat="1">
      <c r="B4675" s="598"/>
      <c r="D4675" s="594" t="s">
        <v>205</v>
      </c>
      <c r="E4675" s="600" t="s">
        <v>5</v>
      </c>
      <c r="F4675" s="601" t="s">
        <v>957</v>
      </c>
      <c r="H4675" s="600" t="s">
        <v>5</v>
      </c>
      <c r="L4675" s="598"/>
      <c r="M4675" s="602"/>
      <c r="N4675" s="603"/>
      <c r="O4675" s="603"/>
      <c r="P4675" s="603"/>
      <c r="Q4675" s="603"/>
      <c r="R4675" s="603"/>
      <c r="S4675" s="603"/>
      <c r="T4675" s="604"/>
      <c r="AT4675" s="600" t="s">
        <v>205</v>
      </c>
      <c r="AU4675" s="600" t="s">
        <v>89</v>
      </c>
      <c r="AV4675" s="599" t="s">
        <v>11</v>
      </c>
      <c r="AW4675" s="599" t="s">
        <v>43</v>
      </c>
      <c r="AX4675" s="599" t="s">
        <v>82</v>
      </c>
      <c r="AY4675" s="600" t="s">
        <v>197</v>
      </c>
    </row>
    <row r="4676" spans="2:51" s="606" customFormat="1">
      <c r="B4676" s="605"/>
      <c r="D4676" s="594" t="s">
        <v>205</v>
      </c>
      <c r="E4676" s="607" t="s">
        <v>5</v>
      </c>
      <c r="F4676" s="608" t="s">
        <v>958</v>
      </c>
      <c r="H4676" s="609">
        <v>153.36500000000001</v>
      </c>
      <c r="L4676" s="605"/>
      <c r="M4676" s="610"/>
      <c r="N4676" s="611"/>
      <c r="O4676" s="611"/>
      <c r="P4676" s="611"/>
      <c r="Q4676" s="611"/>
      <c r="R4676" s="611"/>
      <c r="S4676" s="611"/>
      <c r="T4676" s="612"/>
      <c r="AT4676" s="607" t="s">
        <v>205</v>
      </c>
      <c r="AU4676" s="607" t="s">
        <v>89</v>
      </c>
      <c r="AV4676" s="606" t="s">
        <v>89</v>
      </c>
      <c r="AW4676" s="606" t="s">
        <v>43</v>
      </c>
      <c r="AX4676" s="606" t="s">
        <v>82</v>
      </c>
      <c r="AY4676" s="607" t="s">
        <v>197</v>
      </c>
    </row>
    <row r="4677" spans="2:51" s="599" customFormat="1">
      <c r="B4677" s="598"/>
      <c r="D4677" s="594" t="s">
        <v>205</v>
      </c>
      <c r="E4677" s="600" t="s">
        <v>5</v>
      </c>
      <c r="F4677" s="601" t="s">
        <v>959</v>
      </c>
      <c r="H4677" s="600" t="s">
        <v>5</v>
      </c>
      <c r="L4677" s="598"/>
      <c r="M4677" s="602"/>
      <c r="N4677" s="603"/>
      <c r="O4677" s="603"/>
      <c r="P4677" s="603"/>
      <c r="Q4677" s="603"/>
      <c r="R4677" s="603"/>
      <c r="S4677" s="603"/>
      <c r="T4677" s="604"/>
      <c r="AT4677" s="600" t="s">
        <v>205</v>
      </c>
      <c r="AU4677" s="600" t="s">
        <v>89</v>
      </c>
      <c r="AV4677" s="599" t="s">
        <v>11</v>
      </c>
      <c r="AW4677" s="599" t="s">
        <v>43</v>
      </c>
      <c r="AX4677" s="599" t="s">
        <v>82</v>
      </c>
      <c r="AY4677" s="600" t="s">
        <v>197</v>
      </c>
    </row>
    <row r="4678" spans="2:51" s="606" customFormat="1">
      <c r="B4678" s="605"/>
      <c r="D4678" s="594" t="s">
        <v>205</v>
      </c>
      <c r="E4678" s="607" t="s">
        <v>5</v>
      </c>
      <c r="F4678" s="608" t="s">
        <v>960</v>
      </c>
      <c r="H4678" s="609">
        <v>60.401000000000003</v>
      </c>
      <c r="L4678" s="605"/>
      <c r="M4678" s="610"/>
      <c r="N4678" s="611"/>
      <c r="O4678" s="611"/>
      <c r="P4678" s="611"/>
      <c r="Q4678" s="611"/>
      <c r="R4678" s="611"/>
      <c r="S4678" s="611"/>
      <c r="T4678" s="612"/>
      <c r="AT4678" s="607" t="s">
        <v>205</v>
      </c>
      <c r="AU4678" s="607" t="s">
        <v>89</v>
      </c>
      <c r="AV4678" s="606" t="s">
        <v>89</v>
      </c>
      <c r="AW4678" s="606" t="s">
        <v>43</v>
      </c>
      <c r="AX4678" s="606" t="s">
        <v>82</v>
      </c>
      <c r="AY4678" s="607" t="s">
        <v>197</v>
      </c>
    </row>
    <row r="4679" spans="2:51" s="599" customFormat="1">
      <c r="B4679" s="598"/>
      <c r="D4679" s="594" t="s">
        <v>205</v>
      </c>
      <c r="E4679" s="600" t="s">
        <v>5</v>
      </c>
      <c r="F4679" s="601" t="s">
        <v>961</v>
      </c>
      <c r="H4679" s="600" t="s">
        <v>5</v>
      </c>
      <c r="L4679" s="598"/>
      <c r="M4679" s="602"/>
      <c r="N4679" s="603"/>
      <c r="O4679" s="603"/>
      <c r="P4679" s="603"/>
      <c r="Q4679" s="603"/>
      <c r="R4679" s="603"/>
      <c r="S4679" s="603"/>
      <c r="T4679" s="604"/>
      <c r="AT4679" s="600" t="s">
        <v>205</v>
      </c>
      <c r="AU4679" s="600" t="s">
        <v>89</v>
      </c>
      <c r="AV4679" s="599" t="s">
        <v>11</v>
      </c>
      <c r="AW4679" s="599" t="s">
        <v>43</v>
      </c>
      <c r="AX4679" s="599" t="s">
        <v>82</v>
      </c>
      <c r="AY4679" s="600" t="s">
        <v>197</v>
      </c>
    </row>
    <row r="4680" spans="2:51" s="606" customFormat="1">
      <c r="B4680" s="605"/>
      <c r="D4680" s="594" t="s">
        <v>205</v>
      </c>
      <c r="E4680" s="607" t="s">
        <v>5</v>
      </c>
      <c r="F4680" s="608" t="s">
        <v>962</v>
      </c>
      <c r="H4680" s="609">
        <v>49.987000000000002</v>
      </c>
      <c r="L4680" s="605"/>
      <c r="M4680" s="610"/>
      <c r="N4680" s="611"/>
      <c r="O4680" s="611"/>
      <c r="P4680" s="611"/>
      <c r="Q4680" s="611"/>
      <c r="R4680" s="611"/>
      <c r="S4680" s="611"/>
      <c r="T4680" s="612"/>
      <c r="AT4680" s="607" t="s">
        <v>205</v>
      </c>
      <c r="AU4680" s="607" t="s">
        <v>89</v>
      </c>
      <c r="AV4680" s="606" t="s">
        <v>89</v>
      </c>
      <c r="AW4680" s="606" t="s">
        <v>43</v>
      </c>
      <c r="AX4680" s="606" t="s">
        <v>82</v>
      </c>
      <c r="AY4680" s="607" t="s">
        <v>197</v>
      </c>
    </row>
    <row r="4681" spans="2:51" s="599" customFormat="1">
      <c r="B4681" s="598"/>
      <c r="D4681" s="594" t="s">
        <v>205</v>
      </c>
      <c r="E4681" s="600" t="s">
        <v>5</v>
      </c>
      <c r="F4681" s="601" t="s">
        <v>963</v>
      </c>
      <c r="H4681" s="600" t="s">
        <v>5</v>
      </c>
      <c r="L4681" s="598"/>
      <c r="M4681" s="602"/>
      <c r="N4681" s="603"/>
      <c r="O4681" s="603"/>
      <c r="P4681" s="603"/>
      <c r="Q4681" s="603"/>
      <c r="R4681" s="603"/>
      <c r="S4681" s="603"/>
      <c r="T4681" s="604"/>
      <c r="AT4681" s="600" t="s">
        <v>205</v>
      </c>
      <c r="AU4681" s="600" t="s">
        <v>89</v>
      </c>
      <c r="AV4681" s="599" t="s">
        <v>11</v>
      </c>
      <c r="AW4681" s="599" t="s">
        <v>43</v>
      </c>
      <c r="AX4681" s="599" t="s">
        <v>82</v>
      </c>
      <c r="AY4681" s="600" t="s">
        <v>197</v>
      </c>
    </row>
    <row r="4682" spans="2:51" s="606" customFormat="1">
      <c r="B4682" s="605"/>
      <c r="D4682" s="594" t="s">
        <v>205</v>
      </c>
      <c r="E4682" s="607" t="s">
        <v>5</v>
      </c>
      <c r="F4682" s="608" t="s">
        <v>964</v>
      </c>
      <c r="H4682" s="609">
        <v>57.353000000000002</v>
      </c>
      <c r="L4682" s="605"/>
      <c r="M4682" s="610"/>
      <c r="N4682" s="611"/>
      <c r="O4682" s="611"/>
      <c r="P4682" s="611"/>
      <c r="Q4682" s="611"/>
      <c r="R4682" s="611"/>
      <c r="S4682" s="611"/>
      <c r="T4682" s="612"/>
      <c r="AT4682" s="607" t="s">
        <v>205</v>
      </c>
      <c r="AU4682" s="607" t="s">
        <v>89</v>
      </c>
      <c r="AV4682" s="606" t="s">
        <v>89</v>
      </c>
      <c r="AW4682" s="606" t="s">
        <v>43</v>
      </c>
      <c r="AX4682" s="606" t="s">
        <v>82</v>
      </c>
      <c r="AY4682" s="607" t="s">
        <v>197</v>
      </c>
    </row>
    <row r="4683" spans="2:51" s="599" customFormat="1">
      <c r="B4683" s="598"/>
      <c r="D4683" s="594" t="s">
        <v>205</v>
      </c>
      <c r="E4683" s="600" t="s">
        <v>5</v>
      </c>
      <c r="F4683" s="601" t="s">
        <v>965</v>
      </c>
      <c r="H4683" s="600" t="s">
        <v>5</v>
      </c>
      <c r="L4683" s="598"/>
      <c r="M4683" s="602"/>
      <c r="N4683" s="603"/>
      <c r="O4683" s="603"/>
      <c r="P4683" s="603"/>
      <c r="Q4683" s="603"/>
      <c r="R4683" s="603"/>
      <c r="S4683" s="603"/>
      <c r="T4683" s="604"/>
      <c r="AT4683" s="600" t="s">
        <v>205</v>
      </c>
      <c r="AU4683" s="600" t="s">
        <v>89</v>
      </c>
      <c r="AV4683" s="599" t="s">
        <v>11</v>
      </c>
      <c r="AW4683" s="599" t="s">
        <v>43</v>
      </c>
      <c r="AX4683" s="599" t="s">
        <v>82</v>
      </c>
      <c r="AY4683" s="600" t="s">
        <v>197</v>
      </c>
    </row>
    <row r="4684" spans="2:51" s="606" customFormat="1">
      <c r="B4684" s="605"/>
      <c r="D4684" s="594" t="s">
        <v>205</v>
      </c>
      <c r="E4684" s="607" t="s">
        <v>5</v>
      </c>
      <c r="F4684" s="608" t="s">
        <v>966</v>
      </c>
      <c r="H4684" s="609">
        <v>39.167000000000002</v>
      </c>
      <c r="L4684" s="605"/>
      <c r="M4684" s="610"/>
      <c r="N4684" s="611"/>
      <c r="O4684" s="611"/>
      <c r="P4684" s="611"/>
      <c r="Q4684" s="611"/>
      <c r="R4684" s="611"/>
      <c r="S4684" s="611"/>
      <c r="T4684" s="612"/>
      <c r="AT4684" s="607" t="s">
        <v>205</v>
      </c>
      <c r="AU4684" s="607" t="s">
        <v>89</v>
      </c>
      <c r="AV4684" s="606" t="s">
        <v>89</v>
      </c>
      <c r="AW4684" s="606" t="s">
        <v>43</v>
      </c>
      <c r="AX4684" s="606" t="s">
        <v>82</v>
      </c>
      <c r="AY4684" s="607" t="s">
        <v>197</v>
      </c>
    </row>
    <row r="4685" spans="2:51" s="599" customFormat="1">
      <c r="B4685" s="598"/>
      <c r="D4685" s="594" t="s">
        <v>205</v>
      </c>
      <c r="E4685" s="600" t="s">
        <v>5</v>
      </c>
      <c r="F4685" s="601" t="s">
        <v>967</v>
      </c>
      <c r="H4685" s="600" t="s">
        <v>5</v>
      </c>
      <c r="L4685" s="598"/>
      <c r="M4685" s="602"/>
      <c r="N4685" s="603"/>
      <c r="O4685" s="603"/>
      <c r="P4685" s="603"/>
      <c r="Q4685" s="603"/>
      <c r="R4685" s="603"/>
      <c r="S4685" s="603"/>
      <c r="T4685" s="604"/>
      <c r="AT4685" s="600" t="s">
        <v>205</v>
      </c>
      <c r="AU4685" s="600" t="s">
        <v>89</v>
      </c>
      <c r="AV4685" s="599" t="s">
        <v>11</v>
      </c>
      <c r="AW4685" s="599" t="s">
        <v>43</v>
      </c>
      <c r="AX4685" s="599" t="s">
        <v>82</v>
      </c>
      <c r="AY4685" s="600" t="s">
        <v>197</v>
      </c>
    </row>
    <row r="4686" spans="2:51" s="606" customFormat="1">
      <c r="B4686" s="605"/>
      <c r="D4686" s="594" t="s">
        <v>205</v>
      </c>
      <c r="E4686" s="607" t="s">
        <v>5</v>
      </c>
      <c r="F4686" s="608" t="s">
        <v>968</v>
      </c>
      <c r="H4686" s="609">
        <v>53.034999999999997</v>
      </c>
      <c r="L4686" s="605"/>
      <c r="M4686" s="610"/>
      <c r="N4686" s="611"/>
      <c r="O4686" s="611"/>
      <c r="P4686" s="611"/>
      <c r="Q4686" s="611"/>
      <c r="R4686" s="611"/>
      <c r="S4686" s="611"/>
      <c r="T4686" s="612"/>
      <c r="AT4686" s="607" t="s">
        <v>205</v>
      </c>
      <c r="AU4686" s="607" t="s">
        <v>89</v>
      </c>
      <c r="AV4686" s="606" t="s">
        <v>89</v>
      </c>
      <c r="AW4686" s="606" t="s">
        <v>43</v>
      </c>
      <c r="AX4686" s="606" t="s">
        <v>82</v>
      </c>
      <c r="AY4686" s="607" t="s">
        <v>197</v>
      </c>
    </row>
    <row r="4687" spans="2:51" s="599" customFormat="1">
      <c r="B4687" s="598"/>
      <c r="D4687" s="594" t="s">
        <v>205</v>
      </c>
      <c r="E4687" s="600" t="s">
        <v>5</v>
      </c>
      <c r="F4687" s="601" t="s">
        <v>969</v>
      </c>
      <c r="H4687" s="600" t="s">
        <v>5</v>
      </c>
      <c r="L4687" s="598"/>
      <c r="M4687" s="602"/>
      <c r="N4687" s="603"/>
      <c r="O4687" s="603"/>
      <c r="P4687" s="603"/>
      <c r="Q4687" s="603"/>
      <c r="R4687" s="603"/>
      <c r="S4687" s="603"/>
      <c r="T4687" s="604"/>
      <c r="AT4687" s="600" t="s">
        <v>205</v>
      </c>
      <c r="AU4687" s="600" t="s">
        <v>89</v>
      </c>
      <c r="AV4687" s="599" t="s">
        <v>11</v>
      </c>
      <c r="AW4687" s="599" t="s">
        <v>43</v>
      </c>
      <c r="AX4687" s="599" t="s">
        <v>82</v>
      </c>
      <c r="AY4687" s="600" t="s">
        <v>197</v>
      </c>
    </row>
    <row r="4688" spans="2:51" s="606" customFormat="1">
      <c r="B4688" s="605"/>
      <c r="D4688" s="594" t="s">
        <v>205</v>
      </c>
      <c r="E4688" s="607" t="s">
        <v>5</v>
      </c>
      <c r="F4688" s="608" t="s">
        <v>970</v>
      </c>
      <c r="H4688" s="609">
        <v>73.762</v>
      </c>
      <c r="L4688" s="605"/>
      <c r="M4688" s="610"/>
      <c r="N4688" s="611"/>
      <c r="O4688" s="611"/>
      <c r="P4688" s="611"/>
      <c r="Q4688" s="611"/>
      <c r="R4688" s="611"/>
      <c r="S4688" s="611"/>
      <c r="T4688" s="612"/>
      <c r="AT4688" s="607" t="s">
        <v>205</v>
      </c>
      <c r="AU4688" s="607" t="s">
        <v>89</v>
      </c>
      <c r="AV4688" s="606" t="s">
        <v>89</v>
      </c>
      <c r="AW4688" s="606" t="s">
        <v>43</v>
      </c>
      <c r="AX4688" s="606" t="s">
        <v>82</v>
      </c>
      <c r="AY4688" s="607" t="s">
        <v>197</v>
      </c>
    </row>
    <row r="4689" spans="2:51" s="599" customFormat="1">
      <c r="B4689" s="598"/>
      <c r="D4689" s="594" t="s">
        <v>205</v>
      </c>
      <c r="E4689" s="600" t="s">
        <v>5</v>
      </c>
      <c r="F4689" s="601" t="s">
        <v>971</v>
      </c>
      <c r="H4689" s="600" t="s">
        <v>5</v>
      </c>
      <c r="L4689" s="598"/>
      <c r="M4689" s="602"/>
      <c r="N4689" s="603"/>
      <c r="O4689" s="603"/>
      <c r="P4689" s="603"/>
      <c r="Q4689" s="603"/>
      <c r="R4689" s="603"/>
      <c r="S4689" s="603"/>
      <c r="T4689" s="604"/>
      <c r="AT4689" s="600" t="s">
        <v>205</v>
      </c>
      <c r="AU4689" s="600" t="s">
        <v>89</v>
      </c>
      <c r="AV4689" s="599" t="s">
        <v>11</v>
      </c>
      <c r="AW4689" s="599" t="s">
        <v>43</v>
      </c>
      <c r="AX4689" s="599" t="s">
        <v>82</v>
      </c>
      <c r="AY4689" s="600" t="s">
        <v>197</v>
      </c>
    </row>
    <row r="4690" spans="2:51" s="606" customFormat="1">
      <c r="B4690" s="605"/>
      <c r="D4690" s="594" t="s">
        <v>205</v>
      </c>
      <c r="E4690" s="607" t="s">
        <v>5</v>
      </c>
      <c r="F4690" s="608" t="s">
        <v>972</v>
      </c>
      <c r="H4690" s="609">
        <v>50.494999999999997</v>
      </c>
      <c r="L4690" s="605"/>
      <c r="M4690" s="610"/>
      <c r="N4690" s="611"/>
      <c r="O4690" s="611"/>
      <c r="P4690" s="611"/>
      <c r="Q4690" s="611"/>
      <c r="R4690" s="611"/>
      <c r="S4690" s="611"/>
      <c r="T4690" s="612"/>
      <c r="AT4690" s="607" t="s">
        <v>205</v>
      </c>
      <c r="AU4690" s="607" t="s">
        <v>89</v>
      </c>
      <c r="AV4690" s="606" t="s">
        <v>89</v>
      </c>
      <c r="AW4690" s="606" t="s">
        <v>43</v>
      </c>
      <c r="AX4690" s="606" t="s">
        <v>82</v>
      </c>
      <c r="AY4690" s="607" t="s">
        <v>197</v>
      </c>
    </row>
    <row r="4691" spans="2:51" s="599" customFormat="1">
      <c r="B4691" s="598"/>
      <c r="D4691" s="594" t="s">
        <v>205</v>
      </c>
      <c r="E4691" s="600" t="s">
        <v>5</v>
      </c>
      <c r="F4691" s="601" t="s">
        <v>388</v>
      </c>
      <c r="H4691" s="600" t="s">
        <v>5</v>
      </c>
      <c r="L4691" s="598"/>
      <c r="M4691" s="602"/>
      <c r="N4691" s="603"/>
      <c r="O4691" s="603"/>
      <c r="P4691" s="603"/>
      <c r="Q4691" s="603"/>
      <c r="R4691" s="603"/>
      <c r="S4691" s="603"/>
      <c r="T4691" s="604"/>
      <c r="AT4691" s="600" t="s">
        <v>205</v>
      </c>
      <c r="AU4691" s="600" t="s">
        <v>89</v>
      </c>
      <c r="AV4691" s="599" t="s">
        <v>11</v>
      </c>
      <c r="AW4691" s="599" t="s">
        <v>43</v>
      </c>
      <c r="AX4691" s="599" t="s">
        <v>82</v>
      </c>
      <c r="AY4691" s="600" t="s">
        <v>197</v>
      </c>
    </row>
    <row r="4692" spans="2:51" s="599" customFormat="1">
      <c r="B4692" s="598"/>
      <c r="D4692" s="594" t="s">
        <v>205</v>
      </c>
      <c r="E4692" s="600" t="s">
        <v>5</v>
      </c>
      <c r="F4692" s="601" t="s">
        <v>223</v>
      </c>
      <c r="H4692" s="600" t="s">
        <v>5</v>
      </c>
      <c r="L4692" s="598"/>
      <c r="M4692" s="602"/>
      <c r="N4692" s="603"/>
      <c r="O4692" s="603"/>
      <c r="P4692" s="603"/>
      <c r="Q4692" s="603"/>
      <c r="R4692" s="603"/>
      <c r="S4692" s="603"/>
      <c r="T4692" s="604"/>
      <c r="AT4692" s="600" t="s">
        <v>205</v>
      </c>
      <c r="AU4692" s="600" t="s">
        <v>89</v>
      </c>
      <c r="AV4692" s="599" t="s">
        <v>11</v>
      </c>
      <c r="AW4692" s="599" t="s">
        <v>43</v>
      </c>
      <c r="AX4692" s="599" t="s">
        <v>82</v>
      </c>
      <c r="AY4692" s="600" t="s">
        <v>197</v>
      </c>
    </row>
    <row r="4693" spans="2:51" s="599" customFormat="1">
      <c r="B4693" s="598"/>
      <c r="D4693" s="594" t="s">
        <v>205</v>
      </c>
      <c r="E4693" s="600" t="s">
        <v>5</v>
      </c>
      <c r="F4693" s="601" t="s">
        <v>994</v>
      </c>
      <c r="H4693" s="600" t="s">
        <v>5</v>
      </c>
      <c r="L4693" s="598"/>
      <c r="M4693" s="602"/>
      <c r="N4693" s="603"/>
      <c r="O4693" s="603"/>
      <c r="P4693" s="603"/>
      <c r="Q4693" s="603"/>
      <c r="R4693" s="603"/>
      <c r="S4693" s="603"/>
      <c r="T4693" s="604"/>
      <c r="AT4693" s="600" t="s">
        <v>205</v>
      </c>
      <c r="AU4693" s="600" t="s">
        <v>89</v>
      </c>
      <c r="AV4693" s="599" t="s">
        <v>11</v>
      </c>
      <c r="AW4693" s="599" t="s">
        <v>43</v>
      </c>
      <c r="AX4693" s="599" t="s">
        <v>82</v>
      </c>
      <c r="AY4693" s="600" t="s">
        <v>197</v>
      </c>
    </row>
    <row r="4694" spans="2:51" s="606" customFormat="1">
      <c r="B4694" s="605"/>
      <c r="D4694" s="594" t="s">
        <v>205</v>
      </c>
      <c r="E4694" s="607" t="s">
        <v>5</v>
      </c>
      <c r="F4694" s="608" t="s">
        <v>995</v>
      </c>
      <c r="H4694" s="609">
        <v>199.00200000000001</v>
      </c>
      <c r="L4694" s="605"/>
      <c r="M4694" s="610"/>
      <c r="N4694" s="611"/>
      <c r="O4694" s="611"/>
      <c r="P4694" s="611"/>
      <c r="Q4694" s="611"/>
      <c r="R4694" s="611"/>
      <c r="S4694" s="611"/>
      <c r="T4694" s="612"/>
      <c r="AT4694" s="607" t="s">
        <v>205</v>
      </c>
      <c r="AU4694" s="607" t="s">
        <v>89</v>
      </c>
      <c r="AV4694" s="606" t="s">
        <v>89</v>
      </c>
      <c r="AW4694" s="606" t="s">
        <v>43</v>
      </c>
      <c r="AX4694" s="606" t="s">
        <v>82</v>
      </c>
      <c r="AY4694" s="607" t="s">
        <v>197</v>
      </c>
    </row>
    <row r="4695" spans="2:51" s="599" customFormat="1">
      <c r="B4695" s="598"/>
      <c r="D4695" s="594" t="s">
        <v>205</v>
      </c>
      <c r="E4695" s="600" t="s">
        <v>5</v>
      </c>
      <c r="F4695" s="601" t="s">
        <v>996</v>
      </c>
      <c r="H4695" s="600" t="s">
        <v>5</v>
      </c>
      <c r="L4695" s="598"/>
      <c r="M4695" s="602"/>
      <c r="N4695" s="603"/>
      <c r="O4695" s="603"/>
      <c r="P4695" s="603"/>
      <c r="Q4695" s="603"/>
      <c r="R4695" s="603"/>
      <c r="S4695" s="603"/>
      <c r="T4695" s="604"/>
      <c r="AT4695" s="600" t="s">
        <v>205</v>
      </c>
      <c r="AU4695" s="600" t="s">
        <v>89</v>
      </c>
      <c r="AV4695" s="599" t="s">
        <v>11</v>
      </c>
      <c r="AW4695" s="599" t="s">
        <v>43</v>
      </c>
      <c r="AX4695" s="599" t="s">
        <v>82</v>
      </c>
      <c r="AY4695" s="600" t="s">
        <v>197</v>
      </c>
    </row>
    <row r="4696" spans="2:51" s="606" customFormat="1">
      <c r="B4696" s="605"/>
      <c r="D4696" s="594" t="s">
        <v>205</v>
      </c>
      <c r="E4696" s="607" t="s">
        <v>5</v>
      </c>
      <c r="F4696" s="608" t="s">
        <v>997</v>
      </c>
      <c r="H4696" s="609">
        <v>240.13200000000001</v>
      </c>
      <c r="L4696" s="605"/>
      <c r="M4696" s="610"/>
      <c r="N4696" s="611"/>
      <c r="O4696" s="611"/>
      <c r="P4696" s="611"/>
      <c r="Q4696" s="611"/>
      <c r="R4696" s="611"/>
      <c r="S4696" s="611"/>
      <c r="T4696" s="612"/>
      <c r="AT4696" s="607" t="s">
        <v>205</v>
      </c>
      <c r="AU4696" s="607" t="s">
        <v>89</v>
      </c>
      <c r="AV4696" s="606" t="s">
        <v>89</v>
      </c>
      <c r="AW4696" s="606" t="s">
        <v>43</v>
      </c>
      <c r="AX4696" s="606" t="s">
        <v>82</v>
      </c>
      <c r="AY4696" s="607" t="s">
        <v>197</v>
      </c>
    </row>
    <row r="4697" spans="2:51" s="599" customFormat="1">
      <c r="B4697" s="598"/>
      <c r="D4697" s="594" t="s">
        <v>205</v>
      </c>
      <c r="E4697" s="600" t="s">
        <v>5</v>
      </c>
      <c r="F4697" s="601" t="s">
        <v>998</v>
      </c>
      <c r="H4697" s="600" t="s">
        <v>5</v>
      </c>
      <c r="L4697" s="598"/>
      <c r="M4697" s="602"/>
      <c r="N4697" s="603"/>
      <c r="O4697" s="603"/>
      <c r="P4697" s="603"/>
      <c r="Q4697" s="603"/>
      <c r="R4697" s="603"/>
      <c r="S4697" s="603"/>
      <c r="T4697" s="604"/>
      <c r="AT4697" s="600" t="s">
        <v>205</v>
      </c>
      <c r="AU4697" s="600" t="s">
        <v>89</v>
      </c>
      <c r="AV4697" s="599" t="s">
        <v>11</v>
      </c>
      <c r="AW4697" s="599" t="s">
        <v>43</v>
      </c>
      <c r="AX4697" s="599" t="s">
        <v>82</v>
      </c>
      <c r="AY4697" s="600" t="s">
        <v>197</v>
      </c>
    </row>
    <row r="4698" spans="2:51" s="606" customFormat="1">
      <c r="B4698" s="605"/>
      <c r="D4698" s="594" t="s">
        <v>205</v>
      </c>
      <c r="E4698" s="607" t="s">
        <v>5</v>
      </c>
      <c r="F4698" s="608" t="s">
        <v>999</v>
      </c>
      <c r="H4698" s="609">
        <v>241.077</v>
      </c>
      <c r="L4698" s="605"/>
      <c r="M4698" s="610"/>
      <c r="N4698" s="611"/>
      <c r="O4698" s="611"/>
      <c r="P4698" s="611"/>
      <c r="Q4698" s="611"/>
      <c r="R4698" s="611"/>
      <c r="S4698" s="611"/>
      <c r="T4698" s="612"/>
      <c r="AT4698" s="607" t="s">
        <v>205</v>
      </c>
      <c r="AU4698" s="607" t="s">
        <v>89</v>
      </c>
      <c r="AV4698" s="606" t="s">
        <v>89</v>
      </c>
      <c r="AW4698" s="606" t="s">
        <v>43</v>
      </c>
      <c r="AX4698" s="606" t="s">
        <v>82</v>
      </c>
      <c r="AY4698" s="607" t="s">
        <v>197</v>
      </c>
    </row>
    <row r="4699" spans="2:51" s="599" customFormat="1">
      <c r="B4699" s="598"/>
      <c r="D4699" s="594" t="s">
        <v>205</v>
      </c>
      <c r="E4699" s="600" t="s">
        <v>5</v>
      </c>
      <c r="F4699" s="601" t="s">
        <v>238</v>
      </c>
      <c r="H4699" s="600" t="s">
        <v>5</v>
      </c>
      <c r="L4699" s="598"/>
      <c r="M4699" s="602"/>
      <c r="N4699" s="603"/>
      <c r="O4699" s="603"/>
      <c r="P4699" s="603"/>
      <c r="Q4699" s="603"/>
      <c r="R4699" s="603"/>
      <c r="S4699" s="603"/>
      <c r="T4699" s="604"/>
      <c r="AT4699" s="600" t="s">
        <v>205</v>
      </c>
      <c r="AU4699" s="600" t="s">
        <v>89</v>
      </c>
      <c r="AV4699" s="599" t="s">
        <v>11</v>
      </c>
      <c r="AW4699" s="599" t="s">
        <v>43</v>
      </c>
      <c r="AX4699" s="599" t="s">
        <v>82</v>
      </c>
      <c r="AY4699" s="600" t="s">
        <v>197</v>
      </c>
    </row>
    <row r="4700" spans="2:51" s="599" customFormat="1">
      <c r="B4700" s="598"/>
      <c r="D4700" s="594" t="s">
        <v>205</v>
      </c>
      <c r="E4700" s="600" t="s">
        <v>5</v>
      </c>
      <c r="F4700" s="601" t="s">
        <v>1004</v>
      </c>
      <c r="H4700" s="600" t="s">
        <v>5</v>
      </c>
      <c r="L4700" s="598"/>
      <c r="M4700" s="602"/>
      <c r="N4700" s="603"/>
      <c r="O4700" s="603"/>
      <c r="P4700" s="603"/>
      <c r="Q4700" s="603"/>
      <c r="R4700" s="603"/>
      <c r="S4700" s="603"/>
      <c r="T4700" s="604"/>
      <c r="AT4700" s="600" t="s">
        <v>205</v>
      </c>
      <c r="AU4700" s="600" t="s">
        <v>89</v>
      </c>
      <c r="AV4700" s="599" t="s">
        <v>11</v>
      </c>
      <c r="AW4700" s="599" t="s">
        <v>43</v>
      </c>
      <c r="AX4700" s="599" t="s">
        <v>82</v>
      </c>
      <c r="AY4700" s="600" t="s">
        <v>197</v>
      </c>
    </row>
    <row r="4701" spans="2:51" s="606" customFormat="1">
      <c r="B4701" s="605"/>
      <c r="D4701" s="594" t="s">
        <v>205</v>
      </c>
      <c r="E4701" s="607" t="s">
        <v>5</v>
      </c>
      <c r="F4701" s="608" t="s">
        <v>995</v>
      </c>
      <c r="H4701" s="609">
        <v>199.00200000000001</v>
      </c>
      <c r="L4701" s="605"/>
      <c r="M4701" s="610"/>
      <c r="N4701" s="611"/>
      <c r="O4701" s="611"/>
      <c r="P4701" s="611"/>
      <c r="Q4701" s="611"/>
      <c r="R4701" s="611"/>
      <c r="S4701" s="611"/>
      <c r="T4701" s="612"/>
      <c r="AT4701" s="607" t="s">
        <v>205</v>
      </c>
      <c r="AU4701" s="607" t="s">
        <v>89</v>
      </c>
      <c r="AV4701" s="606" t="s">
        <v>89</v>
      </c>
      <c r="AW4701" s="606" t="s">
        <v>43</v>
      </c>
      <c r="AX4701" s="606" t="s">
        <v>82</v>
      </c>
      <c r="AY4701" s="607" t="s">
        <v>197</v>
      </c>
    </row>
    <row r="4702" spans="2:51" s="599" customFormat="1">
      <c r="B4702" s="598"/>
      <c r="D4702" s="594" t="s">
        <v>205</v>
      </c>
      <c r="E4702" s="600" t="s">
        <v>5</v>
      </c>
      <c r="F4702" s="601" t="s">
        <v>1005</v>
      </c>
      <c r="H4702" s="600" t="s">
        <v>5</v>
      </c>
      <c r="L4702" s="598"/>
      <c r="M4702" s="602"/>
      <c r="N4702" s="603"/>
      <c r="O4702" s="603"/>
      <c r="P4702" s="603"/>
      <c r="Q4702" s="603"/>
      <c r="R4702" s="603"/>
      <c r="S4702" s="603"/>
      <c r="T4702" s="604"/>
      <c r="AT4702" s="600" t="s">
        <v>205</v>
      </c>
      <c r="AU4702" s="600" t="s">
        <v>89</v>
      </c>
      <c r="AV4702" s="599" t="s">
        <v>11</v>
      </c>
      <c r="AW4702" s="599" t="s">
        <v>43</v>
      </c>
      <c r="AX4702" s="599" t="s">
        <v>82</v>
      </c>
      <c r="AY4702" s="600" t="s">
        <v>197</v>
      </c>
    </row>
    <row r="4703" spans="2:51" s="606" customFormat="1">
      <c r="B4703" s="605"/>
      <c r="D4703" s="594" t="s">
        <v>205</v>
      </c>
      <c r="E4703" s="607" t="s">
        <v>5</v>
      </c>
      <c r="F4703" s="608" t="s">
        <v>999</v>
      </c>
      <c r="H4703" s="609">
        <v>241.077</v>
      </c>
      <c r="L4703" s="605"/>
      <c r="M4703" s="610"/>
      <c r="N4703" s="611"/>
      <c r="O4703" s="611"/>
      <c r="P4703" s="611"/>
      <c r="Q4703" s="611"/>
      <c r="R4703" s="611"/>
      <c r="S4703" s="611"/>
      <c r="T4703" s="612"/>
      <c r="AT4703" s="607" t="s">
        <v>205</v>
      </c>
      <c r="AU4703" s="607" t="s">
        <v>89</v>
      </c>
      <c r="AV4703" s="606" t="s">
        <v>89</v>
      </c>
      <c r="AW4703" s="606" t="s">
        <v>43</v>
      </c>
      <c r="AX4703" s="606" t="s">
        <v>82</v>
      </c>
      <c r="AY4703" s="607" t="s">
        <v>197</v>
      </c>
    </row>
    <row r="4704" spans="2:51" s="599" customFormat="1">
      <c r="B4704" s="598"/>
      <c r="D4704" s="594" t="s">
        <v>205</v>
      </c>
      <c r="E4704" s="600" t="s">
        <v>5</v>
      </c>
      <c r="F4704" s="601" t="s">
        <v>1006</v>
      </c>
      <c r="H4704" s="600" t="s">
        <v>5</v>
      </c>
      <c r="L4704" s="598"/>
      <c r="M4704" s="602"/>
      <c r="N4704" s="603"/>
      <c r="O4704" s="603"/>
      <c r="P4704" s="603"/>
      <c r="Q4704" s="603"/>
      <c r="R4704" s="603"/>
      <c r="S4704" s="603"/>
      <c r="T4704" s="604"/>
      <c r="AT4704" s="600" t="s">
        <v>205</v>
      </c>
      <c r="AU4704" s="600" t="s">
        <v>89</v>
      </c>
      <c r="AV4704" s="599" t="s">
        <v>11</v>
      </c>
      <c r="AW4704" s="599" t="s">
        <v>43</v>
      </c>
      <c r="AX4704" s="599" t="s">
        <v>82</v>
      </c>
      <c r="AY4704" s="600" t="s">
        <v>197</v>
      </c>
    </row>
    <row r="4705" spans="2:51" s="606" customFormat="1">
      <c r="B4705" s="605"/>
      <c r="D4705" s="594" t="s">
        <v>205</v>
      </c>
      <c r="E4705" s="607" t="s">
        <v>5</v>
      </c>
      <c r="F4705" s="608" t="s">
        <v>999</v>
      </c>
      <c r="H4705" s="609">
        <v>241.077</v>
      </c>
      <c r="L4705" s="605"/>
      <c r="M4705" s="610"/>
      <c r="N4705" s="611"/>
      <c r="O4705" s="611"/>
      <c r="P4705" s="611"/>
      <c r="Q4705" s="611"/>
      <c r="R4705" s="611"/>
      <c r="S4705" s="611"/>
      <c r="T4705" s="612"/>
      <c r="AT4705" s="607" t="s">
        <v>205</v>
      </c>
      <c r="AU4705" s="607" t="s">
        <v>89</v>
      </c>
      <c r="AV4705" s="606" t="s">
        <v>89</v>
      </c>
      <c r="AW4705" s="606" t="s">
        <v>43</v>
      </c>
      <c r="AX4705" s="606" t="s">
        <v>82</v>
      </c>
      <c r="AY4705" s="607" t="s">
        <v>197</v>
      </c>
    </row>
    <row r="4706" spans="2:51" s="599" customFormat="1">
      <c r="B4706" s="598"/>
      <c r="D4706" s="594" t="s">
        <v>205</v>
      </c>
      <c r="E4706" s="600" t="s">
        <v>5</v>
      </c>
      <c r="F4706" s="601" t="s">
        <v>244</v>
      </c>
      <c r="H4706" s="600" t="s">
        <v>5</v>
      </c>
      <c r="L4706" s="598"/>
      <c r="M4706" s="602"/>
      <c r="N4706" s="603"/>
      <c r="O4706" s="603"/>
      <c r="P4706" s="603"/>
      <c r="Q4706" s="603"/>
      <c r="R4706" s="603"/>
      <c r="S4706" s="603"/>
      <c r="T4706" s="604"/>
      <c r="AT4706" s="600" t="s">
        <v>205</v>
      </c>
      <c r="AU4706" s="600" t="s">
        <v>89</v>
      </c>
      <c r="AV4706" s="599" t="s">
        <v>11</v>
      </c>
      <c r="AW4706" s="599" t="s">
        <v>43</v>
      </c>
      <c r="AX4706" s="599" t="s">
        <v>82</v>
      </c>
      <c r="AY4706" s="600" t="s">
        <v>197</v>
      </c>
    </row>
    <row r="4707" spans="2:51" s="599" customFormat="1">
      <c r="B4707" s="598"/>
      <c r="D4707" s="594" t="s">
        <v>205</v>
      </c>
      <c r="E4707" s="600" t="s">
        <v>5</v>
      </c>
      <c r="F4707" s="601" t="s">
        <v>1007</v>
      </c>
      <c r="H4707" s="600" t="s">
        <v>5</v>
      </c>
      <c r="L4707" s="598"/>
      <c r="M4707" s="602"/>
      <c r="N4707" s="603"/>
      <c r="O4707" s="603"/>
      <c r="P4707" s="603"/>
      <c r="Q4707" s="603"/>
      <c r="R4707" s="603"/>
      <c r="S4707" s="603"/>
      <c r="T4707" s="604"/>
      <c r="AT4707" s="600" t="s">
        <v>205</v>
      </c>
      <c r="AU4707" s="600" t="s">
        <v>89</v>
      </c>
      <c r="AV4707" s="599" t="s">
        <v>11</v>
      </c>
      <c r="AW4707" s="599" t="s">
        <v>43</v>
      </c>
      <c r="AX4707" s="599" t="s">
        <v>82</v>
      </c>
      <c r="AY4707" s="600" t="s">
        <v>197</v>
      </c>
    </row>
    <row r="4708" spans="2:51" s="606" customFormat="1">
      <c r="B4708" s="605"/>
      <c r="D4708" s="594" t="s">
        <v>205</v>
      </c>
      <c r="E4708" s="607" t="s">
        <v>5</v>
      </c>
      <c r="F4708" s="608" t="s">
        <v>995</v>
      </c>
      <c r="H4708" s="609">
        <v>199.00200000000001</v>
      </c>
      <c r="L4708" s="605"/>
      <c r="M4708" s="610"/>
      <c r="N4708" s="611"/>
      <c r="O4708" s="611"/>
      <c r="P4708" s="611"/>
      <c r="Q4708" s="611"/>
      <c r="R4708" s="611"/>
      <c r="S4708" s="611"/>
      <c r="T4708" s="612"/>
      <c r="AT4708" s="607" t="s">
        <v>205</v>
      </c>
      <c r="AU4708" s="607" t="s">
        <v>89</v>
      </c>
      <c r="AV4708" s="606" t="s">
        <v>89</v>
      </c>
      <c r="AW4708" s="606" t="s">
        <v>43</v>
      </c>
      <c r="AX4708" s="606" t="s">
        <v>82</v>
      </c>
      <c r="AY4708" s="607" t="s">
        <v>197</v>
      </c>
    </row>
    <row r="4709" spans="2:51" s="599" customFormat="1">
      <c r="B4709" s="598"/>
      <c r="D4709" s="594" t="s">
        <v>205</v>
      </c>
      <c r="E4709" s="600" t="s">
        <v>5</v>
      </c>
      <c r="F4709" s="601" t="s">
        <v>1008</v>
      </c>
      <c r="H4709" s="600" t="s">
        <v>5</v>
      </c>
      <c r="L4709" s="598"/>
      <c r="M4709" s="602"/>
      <c r="N4709" s="603"/>
      <c r="O4709" s="603"/>
      <c r="P4709" s="603"/>
      <c r="Q4709" s="603"/>
      <c r="R4709" s="603"/>
      <c r="S4709" s="603"/>
      <c r="T4709" s="604"/>
      <c r="AT4709" s="600" t="s">
        <v>205</v>
      </c>
      <c r="AU4709" s="600" t="s">
        <v>89</v>
      </c>
      <c r="AV4709" s="599" t="s">
        <v>11</v>
      </c>
      <c r="AW4709" s="599" t="s">
        <v>43</v>
      </c>
      <c r="AX4709" s="599" t="s">
        <v>82</v>
      </c>
      <c r="AY4709" s="600" t="s">
        <v>197</v>
      </c>
    </row>
    <row r="4710" spans="2:51" s="606" customFormat="1">
      <c r="B4710" s="605"/>
      <c r="D4710" s="594" t="s">
        <v>205</v>
      </c>
      <c r="E4710" s="607" t="s">
        <v>5</v>
      </c>
      <c r="F4710" s="608" t="s">
        <v>999</v>
      </c>
      <c r="H4710" s="609">
        <v>241.077</v>
      </c>
      <c r="L4710" s="605"/>
      <c r="M4710" s="610"/>
      <c r="N4710" s="611"/>
      <c r="O4710" s="611"/>
      <c r="P4710" s="611"/>
      <c r="Q4710" s="611"/>
      <c r="R4710" s="611"/>
      <c r="S4710" s="611"/>
      <c r="T4710" s="612"/>
      <c r="AT4710" s="607" t="s">
        <v>205</v>
      </c>
      <c r="AU4710" s="607" t="s">
        <v>89</v>
      </c>
      <c r="AV4710" s="606" t="s">
        <v>89</v>
      </c>
      <c r="AW4710" s="606" t="s">
        <v>43</v>
      </c>
      <c r="AX4710" s="606" t="s">
        <v>82</v>
      </c>
      <c r="AY4710" s="607" t="s">
        <v>197</v>
      </c>
    </row>
    <row r="4711" spans="2:51" s="599" customFormat="1">
      <c r="B4711" s="598"/>
      <c r="D4711" s="594" t="s">
        <v>205</v>
      </c>
      <c r="E4711" s="600" t="s">
        <v>5</v>
      </c>
      <c r="F4711" s="601" t="s">
        <v>1009</v>
      </c>
      <c r="H4711" s="600" t="s">
        <v>5</v>
      </c>
      <c r="L4711" s="598"/>
      <c r="M4711" s="602"/>
      <c r="N4711" s="603"/>
      <c r="O4711" s="603"/>
      <c r="P4711" s="603"/>
      <c r="Q4711" s="603"/>
      <c r="R4711" s="603"/>
      <c r="S4711" s="603"/>
      <c r="T4711" s="604"/>
      <c r="AT4711" s="600" t="s">
        <v>205</v>
      </c>
      <c r="AU4711" s="600" t="s">
        <v>89</v>
      </c>
      <c r="AV4711" s="599" t="s">
        <v>11</v>
      </c>
      <c r="AW4711" s="599" t="s">
        <v>43</v>
      </c>
      <c r="AX4711" s="599" t="s">
        <v>82</v>
      </c>
      <c r="AY4711" s="600" t="s">
        <v>197</v>
      </c>
    </row>
    <row r="4712" spans="2:51" s="606" customFormat="1">
      <c r="B4712" s="605"/>
      <c r="D4712" s="594" t="s">
        <v>205</v>
      </c>
      <c r="E4712" s="607" t="s">
        <v>5</v>
      </c>
      <c r="F4712" s="608" t="s">
        <v>999</v>
      </c>
      <c r="H4712" s="609">
        <v>241.077</v>
      </c>
      <c r="L4712" s="605"/>
      <c r="M4712" s="610"/>
      <c r="N4712" s="611"/>
      <c r="O4712" s="611"/>
      <c r="P4712" s="611"/>
      <c r="Q4712" s="611"/>
      <c r="R4712" s="611"/>
      <c r="S4712" s="611"/>
      <c r="T4712" s="612"/>
      <c r="AT4712" s="607" t="s">
        <v>205</v>
      </c>
      <c r="AU4712" s="607" t="s">
        <v>89</v>
      </c>
      <c r="AV4712" s="606" t="s">
        <v>89</v>
      </c>
      <c r="AW4712" s="606" t="s">
        <v>43</v>
      </c>
      <c r="AX4712" s="606" t="s">
        <v>82</v>
      </c>
      <c r="AY4712" s="607" t="s">
        <v>197</v>
      </c>
    </row>
    <row r="4713" spans="2:51" s="599" customFormat="1">
      <c r="B4713" s="598"/>
      <c r="D4713" s="594" t="s">
        <v>205</v>
      </c>
      <c r="E4713" s="600" t="s">
        <v>5</v>
      </c>
      <c r="F4713" s="601" t="s">
        <v>249</v>
      </c>
      <c r="H4713" s="600" t="s">
        <v>5</v>
      </c>
      <c r="L4713" s="598"/>
      <c r="M4713" s="602"/>
      <c r="N4713" s="603"/>
      <c r="O4713" s="603"/>
      <c r="P4713" s="603"/>
      <c r="Q4713" s="603"/>
      <c r="R4713" s="603"/>
      <c r="S4713" s="603"/>
      <c r="T4713" s="604"/>
      <c r="AT4713" s="600" t="s">
        <v>205</v>
      </c>
      <c r="AU4713" s="600" t="s">
        <v>89</v>
      </c>
      <c r="AV4713" s="599" t="s">
        <v>11</v>
      </c>
      <c r="AW4713" s="599" t="s">
        <v>43</v>
      </c>
      <c r="AX4713" s="599" t="s">
        <v>82</v>
      </c>
      <c r="AY4713" s="600" t="s">
        <v>197</v>
      </c>
    </row>
    <row r="4714" spans="2:51" s="599" customFormat="1">
      <c r="B4714" s="598"/>
      <c r="D4714" s="594" t="s">
        <v>205</v>
      </c>
      <c r="E4714" s="600" t="s">
        <v>5</v>
      </c>
      <c r="F4714" s="601" t="s">
        <v>1010</v>
      </c>
      <c r="H4714" s="600" t="s">
        <v>5</v>
      </c>
      <c r="L4714" s="598"/>
      <c r="M4714" s="602"/>
      <c r="N4714" s="603"/>
      <c r="O4714" s="603"/>
      <c r="P4714" s="603"/>
      <c r="Q4714" s="603"/>
      <c r="R4714" s="603"/>
      <c r="S4714" s="603"/>
      <c r="T4714" s="604"/>
      <c r="AT4714" s="600" t="s">
        <v>205</v>
      </c>
      <c r="AU4714" s="600" t="s">
        <v>89</v>
      </c>
      <c r="AV4714" s="599" t="s">
        <v>11</v>
      </c>
      <c r="AW4714" s="599" t="s">
        <v>43</v>
      </c>
      <c r="AX4714" s="599" t="s">
        <v>82</v>
      </c>
      <c r="AY4714" s="600" t="s">
        <v>197</v>
      </c>
    </row>
    <row r="4715" spans="2:51" s="606" customFormat="1">
      <c r="B4715" s="605"/>
      <c r="D4715" s="594" t="s">
        <v>205</v>
      </c>
      <c r="E4715" s="607" t="s">
        <v>5</v>
      </c>
      <c r="F4715" s="608" t="s">
        <v>995</v>
      </c>
      <c r="H4715" s="609">
        <v>199.00200000000001</v>
      </c>
      <c r="L4715" s="605"/>
      <c r="M4715" s="610"/>
      <c r="N4715" s="611"/>
      <c r="O4715" s="611"/>
      <c r="P4715" s="611"/>
      <c r="Q4715" s="611"/>
      <c r="R4715" s="611"/>
      <c r="S4715" s="611"/>
      <c r="T4715" s="612"/>
      <c r="AT4715" s="607" t="s">
        <v>205</v>
      </c>
      <c r="AU4715" s="607" t="s">
        <v>89</v>
      </c>
      <c r="AV4715" s="606" t="s">
        <v>89</v>
      </c>
      <c r="AW4715" s="606" t="s">
        <v>43</v>
      </c>
      <c r="AX4715" s="606" t="s">
        <v>82</v>
      </c>
      <c r="AY4715" s="607" t="s">
        <v>197</v>
      </c>
    </row>
    <row r="4716" spans="2:51" s="599" customFormat="1">
      <c r="B4716" s="598"/>
      <c r="D4716" s="594" t="s">
        <v>205</v>
      </c>
      <c r="E4716" s="600" t="s">
        <v>5</v>
      </c>
      <c r="F4716" s="601" t="s">
        <v>1011</v>
      </c>
      <c r="H4716" s="600" t="s">
        <v>5</v>
      </c>
      <c r="L4716" s="598"/>
      <c r="M4716" s="602"/>
      <c r="N4716" s="603"/>
      <c r="O4716" s="603"/>
      <c r="P4716" s="603"/>
      <c r="Q4716" s="603"/>
      <c r="R4716" s="603"/>
      <c r="S4716" s="603"/>
      <c r="T4716" s="604"/>
      <c r="AT4716" s="600" t="s">
        <v>205</v>
      </c>
      <c r="AU4716" s="600" t="s">
        <v>89</v>
      </c>
      <c r="AV4716" s="599" t="s">
        <v>11</v>
      </c>
      <c r="AW4716" s="599" t="s">
        <v>43</v>
      </c>
      <c r="AX4716" s="599" t="s">
        <v>82</v>
      </c>
      <c r="AY4716" s="600" t="s">
        <v>197</v>
      </c>
    </row>
    <row r="4717" spans="2:51" s="606" customFormat="1">
      <c r="B4717" s="605"/>
      <c r="D4717" s="594" t="s">
        <v>205</v>
      </c>
      <c r="E4717" s="607" t="s">
        <v>5</v>
      </c>
      <c r="F4717" s="608" t="s">
        <v>999</v>
      </c>
      <c r="H4717" s="609">
        <v>241.077</v>
      </c>
      <c r="L4717" s="605"/>
      <c r="M4717" s="610"/>
      <c r="N4717" s="611"/>
      <c r="O4717" s="611"/>
      <c r="P4717" s="611"/>
      <c r="Q4717" s="611"/>
      <c r="R4717" s="611"/>
      <c r="S4717" s="611"/>
      <c r="T4717" s="612"/>
      <c r="AT4717" s="607" t="s">
        <v>205</v>
      </c>
      <c r="AU4717" s="607" t="s">
        <v>89</v>
      </c>
      <c r="AV4717" s="606" t="s">
        <v>89</v>
      </c>
      <c r="AW4717" s="606" t="s">
        <v>43</v>
      </c>
      <c r="AX4717" s="606" t="s">
        <v>82</v>
      </c>
      <c r="AY4717" s="607" t="s">
        <v>197</v>
      </c>
    </row>
    <row r="4718" spans="2:51" s="599" customFormat="1">
      <c r="B4718" s="598"/>
      <c r="D4718" s="594" t="s">
        <v>205</v>
      </c>
      <c r="E4718" s="600" t="s">
        <v>5</v>
      </c>
      <c r="F4718" s="601" t="s">
        <v>1012</v>
      </c>
      <c r="H4718" s="600" t="s">
        <v>5</v>
      </c>
      <c r="L4718" s="598"/>
      <c r="M4718" s="602"/>
      <c r="N4718" s="603"/>
      <c r="O4718" s="603"/>
      <c r="P4718" s="603"/>
      <c r="Q4718" s="603"/>
      <c r="R4718" s="603"/>
      <c r="S4718" s="603"/>
      <c r="T4718" s="604"/>
      <c r="AT4718" s="600" t="s">
        <v>205</v>
      </c>
      <c r="AU4718" s="600" t="s">
        <v>89</v>
      </c>
      <c r="AV4718" s="599" t="s">
        <v>11</v>
      </c>
      <c r="AW4718" s="599" t="s">
        <v>43</v>
      </c>
      <c r="AX4718" s="599" t="s">
        <v>82</v>
      </c>
      <c r="AY4718" s="600" t="s">
        <v>197</v>
      </c>
    </row>
    <row r="4719" spans="2:51" s="606" customFormat="1">
      <c r="B4719" s="605"/>
      <c r="D4719" s="594" t="s">
        <v>205</v>
      </c>
      <c r="E4719" s="607" t="s">
        <v>5</v>
      </c>
      <c r="F4719" s="608" t="s">
        <v>999</v>
      </c>
      <c r="H4719" s="609">
        <v>241.077</v>
      </c>
      <c r="L4719" s="605"/>
      <c r="M4719" s="610"/>
      <c r="N4719" s="611"/>
      <c r="O4719" s="611"/>
      <c r="P4719" s="611"/>
      <c r="Q4719" s="611"/>
      <c r="R4719" s="611"/>
      <c r="S4719" s="611"/>
      <c r="T4719" s="612"/>
      <c r="AT4719" s="607" t="s">
        <v>205</v>
      </c>
      <c r="AU4719" s="607" t="s">
        <v>89</v>
      </c>
      <c r="AV4719" s="606" t="s">
        <v>89</v>
      </c>
      <c r="AW4719" s="606" t="s">
        <v>43</v>
      </c>
      <c r="AX4719" s="606" t="s">
        <v>82</v>
      </c>
      <c r="AY4719" s="607" t="s">
        <v>197</v>
      </c>
    </row>
    <row r="4720" spans="2:51" s="599" customFormat="1">
      <c r="B4720" s="598"/>
      <c r="D4720" s="594" t="s">
        <v>205</v>
      </c>
      <c r="E4720" s="600" t="s">
        <v>5</v>
      </c>
      <c r="F4720" s="601" t="s">
        <v>1013</v>
      </c>
      <c r="H4720" s="600" t="s">
        <v>5</v>
      </c>
      <c r="L4720" s="598"/>
      <c r="M4720" s="602"/>
      <c r="N4720" s="603"/>
      <c r="O4720" s="603"/>
      <c r="P4720" s="603"/>
      <c r="Q4720" s="603"/>
      <c r="R4720" s="603"/>
      <c r="S4720" s="603"/>
      <c r="T4720" s="604"/>
      <c r="AT4720" s="600" t="s">
        <v>205</v>
      </c>
      <c r="AU4720" s="600" t="s">
        <v>89</v>
      </c>
      <c r="AV4720" s="599" t="s">
        <v>11</v>
      </c>
      <c r="AW4720" s="599" t="s">
        <v>43</v>
      </c>
      <c r="AX4720" s="599" t="s">
        <v>82</v>
      </c>
      <c r="AY4720" s="600" t="s">
        <v>197</v>
      </c>
    </row>
    <row r="4721" spans="2:65" s="606" customFormat="1">
      <c r="B4721" s="605"/>
      <c r="D4721" s="594" t="s">
        <v>205</v>
      </c>
      <c r="E4721" s="607" t="s">
        <v>5</v>
      </c>
      <c r="F4721" s="608" t="s">
        <v>1014</v>
      </c>
      <c r="H4721" s="609">
        <v>152.25700000000001</v>
      </c>
      <c r="L4721" s="605"/>
      <c r="M4721" s="610"/>
      <c r="N4721" s="611"/>
      <c r="O4721" s="611"/>
      <c r="P4721" s="611"/>
      <c r="Q4721" s="611"/>
      <c r="R4721" s="611"/>
      <c r="S4721" s="611"/>
      <c r="T4721" s="612"/>
      <c r="AT4721" s="607" t="s">
        <v>205</v>
      </c>
      <c r="AU4721" s="607" t="s">
        <v>89</v>
      </c>
      <c r="AV4721" s="606" t="s">
        <v>89</v>
      </c>
      <c r="AW4721" s="606" t="s">
        <v>43</v>
      </c>
      <c r="AX4721" s="606" t="s">
        <v>82</v>
      </c>
      <c r="AY4721" s="607" t="s">
        <v>197</v>
      </c>
    </row>
    <row r="4722" spans="2:65" s="599" customFormat="1">
      <c r="B4722" s="598"/>
      <c r="D4722" s="594" t="s">
        <v>205</v>
      </c>
      <c r="E4722" s="600" t="s">
        <v>5</v>
      </c>
      <c r="F4722" s="601" t="s">
        <v>5152</v>
      </c>
      <c r="H4722" s="600" t="s">
        <v>5</v>
      </c>
      <c r="L4722" s="598"/>
      <c r="M4722" s="602"/>
      <c r="N4722" s="603"/>
      <c r="O4722" s="603"/>
      <c r="P4722" s="603"/>
      <c r="Q4722" s="603"/>
      <c r="R4722" s="603"/>
      <c r="S4722" s="603"/>
      <c r="T4722" s="604"/>
      <c r="AT4722" s="600" t="s">
        <v>205</v>
      </c>
      <c r="AU4722" s="600" t="s">
        <v>89</v>
      </c>
      <c r="AV4722" s="599" t="s">
        <v>11</v>
      </c>
      <c r="AW4722" s="599" t="s">
        <v>43</v>
      </c>
      <c r="AX4722" s="599" t="s">
        <v>82</v>
      </c>
      <c r="AY4722" s="600" t="s">
        <v>197</v>
      </c>
    </row>
    <row r="4723" spans="2:65" s="599" customFormat="1">
      <c r="B4723" s="598"/>
      <c r="D4723" s="594" t="s">
        <v>205</v>
      </c>
      <c r="E4723" s="600" t="s">
        <v>5</v>
      </c>
      <c r="F4723" s="601" t="s">
        <v>2733</v>
      </c>
      <c r="H4723" s="600" t="s">
        <v>5</v>
      </c>
      <c r="L4723" s="598"/>
      <c r="M4723" s="602"/>
      <c r="N4723" s="603"/>
      <c r="O4723" s="603"/>
      <c r="P4723" s="603"/>
      <c r="Q4723" s="603"/>
      <c r="R4723" s="603"/>
      <c r="S4723" s="603"/>
      <c r="T4723" s="604"/>
      <c r="AT4723" s="600" t="s">
        <v>205</v>
      </c>
      <c r="AU4723" s="600" t="s">
        <v>89</v>
      </c>
      <c r="AV4723" s="599" t="s">
        <v>11</v>
      </c>
      <c r="AW4723" s="599" t="s">
        <v>43</v>
      </c>
      <c r="AX4723" s="599" t="s">
        <v>82</v>
      </c>
      <c r="AY4723" s="600" t="s">
        <v>197</v>
      </c>
    </row>
    <row r="4724" spans="2:65" s="606" customFormat="1">
      <c r="B4724" s="605"/>
      <c r="D4724" s="594" t="s">
        <v>205</v>
      </c>
      <c r="E4724" s="607" t="s">
        <v>5</v>
      </c>
      <c r="F4724" s="608" t="s">
        <v>5153</v>
      </c>
      <c r="H4724" s="609">
        <v>5001.7659999999996</v>
      </c>
      <c r="L4724" s="605"/>
      <c r="M4724" s="610"/>
      <c r="N4724" s="611"/>
      <c r="O4724" s="611"/>
      <c r="P4724" s="611"/>
      <c r="Q4724" s="611"/>
      <c r="R4724" s="611"/>
      <c r="S4724" s="611"/>
      <c r="T4724" s="612"/>
      <c r="AT4724" s="607" t="s">
        <v>205</v>
      </c>
      <c r="AU4724" s="607" t="s">
        <v>89</v>
      </c>
      <c r="AV4724" s="606" t="s">
        <v>89</v>
      </c>
      <c r="AW4724" s="606" t="s">
        <v>43</v>
      </c>
      <c r="AX4724" s="606" t="s">
        <v>82</v>
      </c>
      <c r="AY4724" s="607" t="s">
        <v>197</v>
      </c>
    </row>
    <row r="4725" spans="2:65" s="599" customFormat="1">
      <c r="B4725" s="598"/>
      <c r="D4725" s="594" t="s">
        <v>205</v>
      </c>
      <c r="E4725" s="600" t="s">
        <v>5</v>
      </c>
      <c r="F4725" s="601" t="s">
        <v>2735</v>
      </c>
      <c r="H4725" s="600" t="s">
        <v>5</v>
      </c>
      <c r="L4725" s="598"/>
      <c r="M4725" s="602"/>
      <c r="N4725" s="603"/>
      <c r="O4725" s="603"/>
      <c r="P4725" s="603"/>
      <c r="Q4725" s="603"/>
      <c r="R4725" s="603"/>
      <c r="S4725" s="603"/>
      <c r="T4725" s="604"/>
      <c r="AT4725" s="600" t="s">
        <v>205</v>
      </c>
      <c r="AU4725" s="600" t="s">
        <v>89</v>
      </c>
      <c r="AV4725" s="599" t="s">
        <v>11</v>
      </c>
      <c r="AW4725" s="599" t="s">
        <v>43</v>
      </c>
      <c r="AX4725" s="599" t="s">
        <v>82</v>
      </c>
      <c r="AY4725" s="600" t="s">
        <v>197</v>
      </c>
    </row>
    <row r="4726" spans="2:65" s="606" customFormat="1">
      <c r="B4726" s="605"/>
      <c r="D4726" s="594" t="s">
        <v>205</v>
      </c>
      <c r="E4726" s="607" t="s">
        <v>5</v>
      </c>
      <c r="F4726" s="608" t="s">
        <v>2736</v>
      </c>
      <c r="H4726" s="609">
        <v>52.515999999999998</v>
      </c>
      <c r="L4726" s="605"/>
      <c r="M4726" s="610"/>
      <c r="N4726" s="611"/>
      <c r="O4726" s="611"/>
      <c r="P4726" s="611"/>
      <c r="Q4726" s="611"/>
      <c r="R4726" s="611"/>
      <c r="S4726" s="611"/>
      <c r="T4726" s="612"/>
      <c r="AT4726" s="607" t="s">
        <v>205</v>
      </c>
      <c r="AU4726" s="607" t="s">
        <v>89</v>
      </c>
      <c r="AV4726" s="606" t="s">
        <v>89</v>
      </c>
      <c r="AW4726" s="606" t="s">
        <v>43</v>
      </c>
      <c r="AX4726" s="606" t="s">
        <v>82</v>
      </c>
      <c r="AY4726" s="607" t="s">
        <v>197</v>
      </c>
    </row>
    <row r="4727" spans="2:65" s="599" customFormat="1">
      <c r="B4727" s="598"/>
      <c r="D4727" s="594" t="s">
        <v>205</v>
      </c>
      <c r="E4727" s="600" t="s">
        <v>5</v>
      </c>
      <c r="F4727" s="601" t="s">
        <v>2737</v>
      </c>
      <c r="H4727" s="600" t="s">
        <v>5</v>
      </c>
      <c r="L4727" s="598"/>
      <c r="M4727" s="602"/>
      <c r="N4727" s="603"/>
      <c r="O4727" s="603"/>
      <c r="P4727" s="603"/>
      <c r="Q4727" s="603"/>
      <c r="R4727" s="603"/>
      <c r="S4727" s="603"/>
      <c r="T4727" s="604"/>
      <c r="AT4727" s="600" t="s">
        <v>205</v>
      </c>
      <c r="AU4727" s="600" t="s">
        <v>89</v>
      </c>
      <c r="AV4727" s="599" t="s">
        <v>11</v>
      </c>
      <c r="AW4727" s="599" t="s">
        <v>43</v>
      </c>
      <c r="AX4727" s="599" t="s">
        <v>82</v>
      </c>
      <c r="AY4727" s="600" t="s">
        <v>197</v>
      </c>
    </row>
    <row r="4728" spans="2:65" s="606" customFormat="1">
      <c r="B4728" s="605"/>
      <c r="D4728" s="594" t="s">
        <v>205</v>
      </c>
      <c r="E4728" s="607" t="s">
        <v>5</v>
      </c>
      <c r="F4728" s="608" t="s">
        <v>2738</v>
      </c>
      <c r="H4728" s="609">
        <v>115.649</v>
      </c>
      <c r="L4728" s="605"/>
      <c r="M4728" s="610"/>
      <c r="N4728" s="611"/>
      <c r="O4728" s="611"/>
      <c r="P4728" s="611"/>
      <c r="Q4728" s="611"/>
      <c r="R4728" s="611"/>
      <c r="S4728" s="611"/>
      <c r="T4728" s="612"/>
      <c r="AT4728" s="607" t="s">
        <v>205</v>
      </c>
      <c r="AU4728" s="607" t="s">
        <v>89</v>
      </c>
      <c r="AV4728" s="606" t="s">
        <v>89</v>
      </c>
      <c r="AW4728" s="606" t="s">
        <v>43</v>
      </c>
      <c r="AX4728" s="606" t="s">
        <v>82</v>
      </c>
      <c r="AY4728" s="607" t="s">
        <v>197</v>
      </c>
    </row>
    <row r="4729" spans="2:65" s="599" customFormat="1">
      <c r="B4729" s="598"/>
      <c r="D4729" s="594" t="s">
        <v>205</v>
      </c>
      <c r="E4729" s="600" t="s">
        <v>5</v>
      </c>
      <c r="F4729" s="601" t="s">
        <v>2739</v>
      </c>
      <c r="H4729" s="600" t="s">
        <v>5</v>
      </c>
      <c r="L4729" s="598"/>
      <c r="M4729" s="602"/>
      <c r="N4729" s="603"/>
      <c r="O4729" s="603"/>
      <c r="P4729" s="603"/>
      <c r="Q4729" s="603"/>
      <c r="R4729" s="603"/>
      <c r="S4729" s="603"/>
      <c r="T4729" s="604"/>
      <c r="AT4729" s="600" t="s">
        <v>205</v>
      </c>
      <c r="AU4729" s="600" t="s">
        <v>89</v>
      </c>
      <c r="AV4729" s="599" t="s">
        <v>11</v>
      </c>
      <c r="AW4729" s="599" t="s">
        <v>43</v>
      </c>
      <c r="AX4729" s="599" t="s">
        <v>82</v>
      </c>
      <c r="AY4729" s="600" t="s">
        <v>197</v>
      </c>
    </row>
    <row r="4730" spans="2:65" s="606" customFormat="1">
      <c r="B4730" s="605"/>
      <c r="D4730" s="594" t="s">
        <v>205</v>
      </c>
      <c r="E4730" s="607" t="s">
        <v>5</v>
      </c>
      <c r="F4730" s="608" t="s">
        <v>2740</v>
      </c>
      <c r="H4730" s="609">
        <v>761.00699999999995</v>
      </c>
      <c r="L4730" s="605"/>
      <c r="M4730" s="610"/>
      <c r="N4730" s="611"/>
      <c r="O4730" s="611"/>
      <c r="P4730" s="611"/>
      <c r="Q4730" s="611"/>
      <c r="R4730" s="611"/>
      <c r="S4730" s="611"/>
      <c r="T4730" s="612"/>
      <c r="AT4730" s="607" t="s">
        <v>205</v>
      </c>
      <c r="AU4730" s="607" t="s">
        <v>89</v>
      </c>
      <c r="AV4730" s="606" t="s">
        <v>89</v>
      </c>
      <c r="AW4730" s="606" t="s">
        <v>43</v>
      </c>
      <c r="AX4730" s="606" t="s">
        <v>82</v>
      </c>
      <c r="AY4730" s="607" t="s">
        <v>197</v>
      </c>
    </row>
    <row r="4731" spans="2:65" s="599" customFormat="1">
      <c r="B4731" s="598"/>
      <c r="D4731" s="594" t="s">
        <v>205</v>
      </c>
      <c r="E4731" s="600" t="s">
        <v>5</v>
      </c>
      <c r="F4731" s="601" t="s">
        <v>388</v>
      </c>
      <c r="H4731" s="600" t="s">
        <v>5</v>
      </c>
      <c r="L4731" s="598"/>
      <c r="M4731" s="602"/>
      <c r="N4731" s="603"/>
      <c r="O4731" s="603"/>
      <c r="P4731" s="603"/>
      <c r="Q4731" s="603"/>
      <c r="R4731" s="603"/>
      <c r="S4731" s="603"/>
      <c r="T4731" s="604"/>
      <c r="AT4731" s="600" t="s">
        <v>205</v>
      </c>
      <c r="AU4731" s="600" t="s">
        <v>89</v>
      </c>
      <c r="AV4731" s="599" t="s">
        <v>11</v>
      </c>
      <c r="AW4731" s="599" t="s">
        <v>43</v>
      </c>
      <c r="AX4731" s="599" t="s">
        <v>82</v>
      </c>
      <c r="AY4731" s="600" t="s">
        <v>197</v>
      </c>
    </row>
    <row r="4732" spans="2:65" s="606" customFormat="1">
      <c r="B4732" s="605"/>
      <c r="D4732" s="594" t="s">
        <v>205</v>
      </c>
      <c r="E4732" s="607" t="s">
        <v>5</v>
      </c>
      <c r="F4732" s="608" t="s">
        <v>2798</v>
      </c>
      <c r="H4732" s="609">
        <v>-1840.6089999999999</v>
      </c>
      <c r="L4732" s="605"/>
      <c r="M4732" s="610"/>
      <c r="N4732" s="611"/>
      <c r="O4732" s="611"/>
      <c r="P4732" s="611"/>
      <c r="Q4732" s="611"/>
      <c r="R4732" s="611"/>
      <c r="S4732" s="611"/>
      <c r="T4732" s="612"/>
      <c r="AT4732" s="607" t="s">
        <v>205</v>
      </c>
      <c r="AU4732" s="607" t="s">
        <v>89</v>
      </c>
      <c r="AV4732" s="606" t="s">
        <v>89</v>
      </c>
      <c r="AW4732" s="606" t="s">
        <v>43</v>
      </c>
      <c r="AX4732" s="606" t="s">
        <v>82</v>
      </c>
      <c r="AY4732" s="607" t="s">
        <v>197</v>
      </c>
    </row>
    <row r="4733" spans="2:65" s="606" customFormat="1">
      <c r="B4733" s="605"/>
      <c r="D4733" s="594" t="s">
        <v>205</v>
      </c>
      <c r="E4733" s="607" t="s">
        <v>5</v>
      </c>
      <c r="F4733" s="608" t="s">
        <v>5154</v>
      </c>
      <c r="H4733" s="609">
        <v>-3480.9259999999999</v>
      </c>
      <c r="L4733" s="605"/>
      <c r="M4733" s="610"/>
      <c r="N4733" s="611"/>
      <c r="O4733" s="611"/>
      <c r="P4733" s="611"/>
      <c r="Q4733" s="611"/>
      <c r="R4733" s="611"/>
      <c r="S4733" s="611"/>
      <c r="T4733" s="612"/>
      <c r="AT4733" s="607" t="s">
        <v>205</v>
      </c>
      <c r="AU4733" s="607" t="s">
        <v>89</v>
      </c>
      <c r="AV4733" s="606" t="s">
        <v>89</v>
      </c>
      <c r="AW4733" s="606" t="s">
        <v>43</v>
      </c>
      <c r="AX4733" s="606" t="s">
        <v>82</v>
      </c>
      <c r="AY4733" s="607" t="s">
        <v>197</v>
      </c>
    </row>
    <row r="4734" spans="2:65" s="622" customFormat="1">
      <c r="B4734" s="621"/>
      <c r="D4734" s="594" t="s">
        <v>205</v>
      </c>
      <c r="E4734" s="623" t="s">
        <v>5</v>
      </c>
      <c r="F4734" s="624" t="s">
        <v>3199</v>
      </c>
      <c r="H4734" s="625">
        <v>4289.4219999999996</v>
      </c>
      <c r="L4734" s="621"/>
      <c r="M4734" s="626"/>
      <c r="N4734" s="627"/>
      <c r="O4734" s="627"/>
      <c r="P4734" s="627"/>
      <c r="Q4734" s="627"/>
      <c r="R4734" s="627"/>
      <c r="S4734" s="627"/>
      <c r="T4734" s="628"/>
      <c r="AT4734" s="623" t="s">
        <v>205</v>
      </c>
      <c r="AU4734" s="623" t="s">
        <v>89</v>
      </c>
      <c r="AV4734" s="622" t="s">
        <v>114</v>
      </c>
      <c r="AW4734" s="622" t="s">
        <v>43</v>
      </c>
      <c r="AX4734" s="622" t="s">
        <v>82</v>
      </c>
      <c r="AY4734" s="623" t="s">
        <v>197</v>
      </c>
    </row>
    <row r="4735" spans="2:65" s="614" customFormat="1">
      <c r="B4735" s="613"/>
      <c r="D4735" s="594" t="s">
        <v>205</v>
      </c>
      <c r="E4735" s="615" t="s">
        <v>5</v>
      </c>
      <c r="F4735" s="616" t="s">
        <v>210</v>
      </c>
      <c r="H4735" s="617">
        <v>7735.1319999999996</v>
      </c>
      <c r="L4735" s="613"/>
      <c r="M4735" s="618"/>
      <c r="N4735" s="619"/>
      <c r="O4735" s="619"/>
      <c r="P4735" s="619"/>
      <c r="Q4735" s="619"/>
      <c r="R4735" s="619"/>
      <c r="S4735" s="619"/>
      <c r="T4735" s="620"/>
      <c r="AT4735" s="615" t="s">
        <v>205</v>
      </c>
      <c r="AU4735" s="615" t="s">
        <v>89</v>
      </c>
      <c r="AV4735" s="614" t="s">
        <v>129</v>
      </c>
      <c r="AW4735" s="614" t="s">
        <v>43</v>
      </c>
      <c r="AX4735" s="614" t="s">
        <v>11</v>
      </c>
      <c r="AY4735" s="615" t="s">
        <v>197</v>
      </c>
    </row>
    <row r="4736" spans="2:65" s="492" customFormat="1" ht="25.5" customHeight="1">
      <c r="B4736" s="493"/>
      <c r="C4736" s="572" t="s">
        <v>5155</v>
      </c>
      <c r="D4736" s="572" t="s">
        <v>199</v>
      </c>
      <c r="E4736" s="573" t="s">
        <v>5156</v>
      </c>
      <c r="F4736" s="574" t="s">
        <v>5157</v>
      </c>
      <c r="G4736" s="575" t="s">
        <v>290</v>
      </c>
      <c r="H4736" s="576">
        <v>3445.71</v>
      </c>
      <c r="I4736" s="7"/>
      <c r="J4736" s="577">
        <f>ROUND(I4736*H4736,0)</f>
        <v>0</v>
      </c>
      <c r="K4736" s="574" t="s">
        <v>203</v>
      </c>
      <c r="L4736" s="493"/>
      <c r="M4736" s="578" t="s">
        <v>5</v>
      </c>
      <c r="N4736" s="579" t="s">
        <v>53</v>
      </c>
      <c r="O4736" s="494"/>
      <c r="P4736" s="580">
        <f>O4736*H4736</f>
        <v>0</v>
      </c>
      <c r="Q4736" s="580">
        <v>0</v>
      </c>
      <c r="R4736" s="580">
        <f>Q4736*H4736</f>
        <v>0</v>
      </c>
      <c r="S4736" s="580">
        <v>0</v>
      </c>
      <c r="T4736" s="581">
        <f>S4736*H4736</f>
        <v>0</v>
      </c>
      <c r="AR4736" s="482" t="s">
        <v>374</v>
      </c>
      <c r="AT4736" s="482" t="s">
        <v>199</v>
      </c>
      <c r="AU4736" s="482" t="s">
        <v>89</v>
      </c>
      <c r="AY4736" s="482" t="s">
        <v>197</v>
      </c>
      <c r="BE4736" s="582">
        <f>IF(N4736="základní",J4736,0)</f>
        <v>0</v>
      </c>
      <c r="BF4736" s="582">
        <f>IF(N4736="snížená",J4736,0)</f>
        <v>0</v>
      </c>
      <c r="BG4736" s="582">
        <f>IF(N4736="zákl. přenesená",J4736,0)</f>
        <v>0</v>
      </c>
      <c r="BH4736" s="582">
        <f>IF(N4736="sníž. přenesená",J4736,0)</f>
        <v>0</v>
      </c>
      <c r="BI4736" s="582">
        <f>IF(N4736="nulová",J4736,0)</f>
        <v>0</v>
      </c>
      <c r="BJ4736" s="482" t="s">
        <v>11</v>
      </c>
      <c r="BK4736" s="582">
        <f>ROUND(I4736*H4736,0)</f>
        <v>0</v>
      </c>
      <c r="BL4736" s="482" t="s">
        <v>374</v>
      </c>
      <c r="BM4736" s="482" t="s">
        <v>5158</v>
      </c>
    </row>
    <row r="4737" spans="2:51" s="599" customFormat="1">
      <c r="B4737" s="598"/>
      <c r="D4737" s="594" t="s">
        <v>205</v>
      </c>
      <c r="E4737" s="600" t="s">
        <v>5</v>
      </c>
      <c r="F4737" s="601" t="s">
        <v>2689</v>
      </c>
      <c r="H4737" s="600" t="s">
        <v>5</v>
      </c>
      <c r="L4737" s="598"/>
      <c r="M4737" s="602"/>
      <c r="N4737" s="603"/>
      <c r="O4737" s="603"/>
      <c r="P4737" s="603"/>
      <c r="Q4737" s="603"/>
      <c r="R4737" s="603"/>
      <c r="S4737" s="603"/>
      <c r="T4737" s="604"/>
      <c r="AT4737" s="600" t="s">
        <v>205</v>
      </c>
      <c r="AU4737" s="600" t="s">
        <v>89</v>
      </c>
      <c r="AV4737" s="599" t="s">
        <v>11</v>
      </c>
      <c r="AW4737" s="599" t="s">
        <v>43</v>
      </c>
      <c r="AX4737" s="599" t="s">
        <v>82</v>
      </c>
      <c r="AY4737" s="600" t="s">
        <v>197</v>
      </c>
    </row>
    <row r="4738" spans="2:51" s="599" customFormat="1">
      <c r="B4738" s="598"/>
      <c r="D4738" s="594" t="s">
        <v>205</v>
      </c>
      <c r="E4738" s="600" t="s">
        <v>5</v>
      </c>
      <c r="F4738" s="601" t="s">
        <v>215</v>
      </c>
      <c r="H4738" s="600" t="s">
        <v>5</v>
      </c>
      <c r="L4738" s="598"/>
      <c r="M4738" s="602"/>
      <c r="N4738" s="603"/>
      <c r="O4738" s="603"/>
      <c r="P4738" s="603"/>
      <c r="Q4738" s="603"/>
      <c r="R4738" s="603"/>
      <c r="S4738" s="603"/>
      <c r="T4738" s="604"/>
      <c r="AT4738" s="600" t="s">
        <v>205</v>
      </c>
      <c r="AU4738" s="600" t="s">
        <v>89</v>
      </c>
      <c r="AV4738" s="599" t="s">
        <v>11</v>
      </c>
      <c r="AW4738" s="599" t="s">
        <v>43</v>
      </c>
      <c r="AX4738" s="599" t="s">
        <v>82</v>
      </c>
      <c r="AY4738" s="600" t="s">
        <v>197</v>
      </c>
    </row>
    <row r="4739" spans="2:51" s="599" customFormat="1">
      <c r="B4739" s="598"/>
      <c r="D4739" s="594" t="s">
        <v>205</v>
      </c>
      <c r="E4739" s="600" t="s">
        <v>5</v>
      </c>
      <c r="F4739" s="601" t="s">
        <v>2690</v>
      </c>
      <c r="H4739" s="600" t="s">
        <v>5</v>
      </c>
      <c r="L4739" s="598"/>
      <c r="M4739" s="602"/>
      <c r="N4739" s="603"/>
      <c r="O4739" s="603"/>
      <c r="P4739" s="603"/>
      <c r="Q4739" s="603"/>
      <c r="R4739" s="603"/>
      <c r="S4739" s="603"/>
      <c r="T4739" s="604"/>
      <c r="AT4739" s="600" t="s">
        <v>205</v>
      </c>
      <c r="AU4739" s="600" t="s">
        <v>89</v>
      </c>
      <c r="AV4739" s="599" t="s">
        <v>11</v>
      </c>
      <c r="AW4739" s="599" t="s">
        <v>43</v>
      </c>
      <c r="AX4739" s="599" t="s">
        <v>82</v>
      </c>
      <c r="AY4739" s="600" t="s">
        <v>197</v>
      </c>
    </row>
    <row r="4740" spans="2:51" s="606" customFormat="1" ht="27">
      <c r="B4740" s="605"/>
      <c r="D4740" s="594" t="s">
        <v>205</v>
      </c>
      <c r="E4740" s="607" t="s">
        <v>5</v>
      </c>
      <c r="F4740" s="608" t="s">
        <v>2691</v>
      </c>
      <c r="H4740" s="609">
        <v>343.3</v>
      </c>
      <c r="L4740" s="605"/>
      <c r="M4740" s="610"/>
      <c r="N4740" s="611"/>
      <c r="O4740" s="611"/>
      <c r="P4740" s="611"/>
      <c r="Q4740" s="611"/>
      <c r="R4740" s="611"/>
      <c r="S4740" s="611"/>
      <c r="T4740" s="612"/>
      <c r="AT4740" s="607" t="s">
        <v>205</v>
      </c>
      <c r="AU4740" s="607" t="s">
        <v>89</v>
      </c>
      <c r="AV4740" s="606" t="s">
        <v>89</v>
      </c>
      <c r="AW4740" s="606" t="s">
        <v>43</v>
      </c>
      <c r="AX4740" s="606" t="s">
        <v>82</v>
      </c>
      <c r="AY4740" s="607" t="s">
        <v>197</v>
      </c>
    </row>
    <row r="4741" spans="2:51" s="606" customFormat="1" ht="27">
      <c r="B4741" s="605"/>
      <c r="D4741" s="594" t="s">
        <v>205</v>
      </c>
      <c r="E4741" s="607" t="s">
        <v>5</v>
      </c>
      <c r="F4741" s="608" t="s">
        <v>2692</v>
      </c>
      <c r="H4741" s="609">
        <v>284.87</v>
      </c>
      <c r="L4741" s="605"/>
      <c r="M4741" s="610"/>
      <c r="N4741" s="611"/>
      <c r="O4741" s="611"/>
      <c r="P4741" s="611"/>
      <c r="Q4741" s="611"/>
      <c r="R4741" s="611"/>
      <c r="S4741" s="611"/>
      <c r="T4741" s="612"/>
      <c r="AT4741" s="607" t="s">
        <v>205</v>
      </c>
      <c r="AU4741" s="607" t="s">
        <v>89</v>
      </c>
      <c r="AV4741" s="606" t="s">
        <v>89</v>
      </c>
      <c r="AW4741" s="606" t="s">
        <v>43</v>
      </c>
      <c r="AX4741" s="606" t="s">
        <v>82</v>
      </c>
      <c r="AY4741" s="607" t="s">
        <v>197</v>
      </c>
    </row>
    <row r="4742" spans="2:51" s="606" customFormat="1">
      <c r="B4742" s="605"/>
      <c r="D4742" s="594" t="s">
        <v>205</v>
      </c>
      <c r="E4742" s="607" t="s">
        <v>5</v>
      </c>
      <c r="F4742" s="608" t="s">
        <v>2693</v>
      </c>
      <c r="H4742" s="609">
        <v>16.95</v>
      </c>
      <c r="L4742" s="605"/>
      <c r="M4742" s="610"/>
      <c r="N4742" s="611"/>
      <c r="O4742" s="611"/>
      <c r="P4742" s="611"/>
      <c r="Q4742" s="611"/>
      <c r="R4742" s="611"/>
      <c r="S4742" s="611"/>
      <c r="T4742" s="612"/>
      <c r="AT4742" s="607" t="s">
        <v>205</v>
      </c>
      <c r="AU4742" s="607" t="s">
        <v>89</v>
      </c>
      <c r="AV4742" s="606" t="s">
        <v>89</v>
      </c>
      <c r="AW4742" s="606" t="s">
        <v>43</v>
      </c>
      <c r="AX4742" s="606" t="s">
        <v>82</v>
      </c>
      <c r="AY4742" s="607" t="s">
        <v>197</v>
      </c>
    </row>
    <row r="4743" spans="2:51" s="599" customFormat="1">
      <c r="B4743" s="598"/>
      <c r="D4743" s="594" t="s">
        <v>205</v>
      </c>
      <c r="E4743" s="600" t="s">
        <v>5</v>
      </c>
      <c r="F4743" s="601" t="s">
        <v>223</v>
      </c>
      <c r="H4743" s="600" t="s">
        <v>5</v>
      </c>
      <c r="L4743" s="598"/>
      <c r="M4743" s="602"/>
      <c r="N4743" s="603"/>
      <c r="O4743" s="603"/>
      <c r="P4743" s="603"/>
      <c r="Q4743" s="603"/>
      <c r="R4743" s="603"/>
      <c r="S4743" s="603"/>
      <c r="T4743" s="604"/>
      <c r="AT4743" s="600" t="s">
        <v>205</v>
      </c>
      <c r="AU4743" s="600" t="s">
        <v>89</v>
      </c>
      <c r="AV4743" s="599" t="s">
        <v>11</v>
      </c>
      <c r="AW4743" s="599" t="s">
        <v>43</v>
      </c>
      <c r="AX4743" s="599" t="s">
        <v>82</v>
      </c>
      <c r="AY4743" s="600" t="s">
        <v>197</v>
      </c>
    </row>
    <row r="4744" spans="2:51" s="599" customFormat="1">
      <c r="B4744" s="598"/>
      <c r="D4744" s="594" t="s">
        <v>205</v>
      </c>
      <c r="E4744" s="600" t="s">
        <v>5</v>
      </c>
      <c r="F4744" s="601" t="s">
        <v>2694</v>
      </c>
      <c r="H4744" s="600" t="s">
        <v>5</v>
      </c>
      <c r="L4744" s="598"/>
      <c r="M4744" s="602"/>
      <c r="N4744" s="603"/>
      <c r="O4744" s="603"/>
      <c r="P4744" s="603"/>
      <c r="Q4744" s="603"/>
      <c r="R4744" s="603"/>
      <c r="S4744" s="603"/>
      <c r="T4744" s="604"/>
      <c r="AT4744" s="600" t="s">
        <v>205</v>
      </c>
      <c r="AU4744" s="600" t="s">
        <v>89</v>
      </c>
      <c r="AV4744" s="599" t="s">
        <v>11</v>
      </c>
      <c r="AW4744" s="599" t="s">
        <v>43</v>
      </c>
      <c r="AX4744" s="599" t="s">
        <v>82</v>
      </c>
      <c r="AY4744" s="600" t="s">
        <v>197</v>
      </c>
    </row>
    <row r="4745" spans="2:51" s="606" customFormat="1" ht="27">
      <c r="B4745" s="605"/>
      <c r="D4745" s="594" t="s">
        <v>205</v>
      </c>
      <c r="E4745" s="607" t="s">
        <v>5</v>
      </c>
      <c r="F4745" s="608" t="s">
        <v>2695</v>
      </c>
      <c r="H4745" s="609">
        <v>590.26</v>
      </c>
      <c r="L4745" s="605"/>
      <c r="M4745" s="610"/>
      <c r="N4745" s="611"/>
      <c r="O4745" s="611"/>
      <c r="P4745" s="611"/>
      <c r="Q4745" s="611"/>
      <c r="R4745" s="611"/>
      <c r="S4745" s="611"/>
      <c r="T4745" s="612"/>
      <c r="AT4745" s="607" t="s">
        <v>205</v>
      </c>
      <c r="AU4745" s="607" t="s">
        <v>89</v>
      </c>
      <c r="AV4745" s="606" t="s">
        <v>89</v>
      </c>
      <c r="AW4745" s="606" t="s">
        <v>43</v>
      </c>
      <c r="AX4745" s="606" t="s">
        <v>82</v>
      </c>
      <c r="AY4745" s="607" t="s">
        <v>197</v>
      </c>
    </row>
    <row r="4746" spans="2:51" s="606" customFormat="1" ht="27">
      <c r="B4746" s="605"/>
      <c r="D4746" s="594" t="s">
        <v>205</v>
      </c>
      <c r="E4746" s="607" t="s">
        <v>5</v>
      </c>
      <c r="F4746" s="608" t="s">
        <v>2696</v>
      </c>
      <c r="H4746" s="609">
        <v>193.77</v>
      </c>
      <c r="L4746" s="605"/>
      <c r="M4746" s="610"/>
      <c r="N4746" s="611"/>
      <c r="O4746" s="611"/>
      <c r="P4746" s="611"/>
      <c r="Q4746" s="611"/>
      <c r="R4746" s="611"/>
      <c r="S4746" s="611"/>
      <c r="T4746" s="612"/>
      <c r="AT4746" s="607" t="s">
        <v>205</v>
      </c>
      <c r="AU4746" s="607" t="s">
        <v>89</v>
      </c>
      <c r="AV4746" s="606" t="s">
        <v>89</v>
      </c>
      <c r="AW4746" s="606" t="s">
        <v>43</v>
      </c>
      <c r="AX4746" s="606" t="s">
        <v>82</v>
      </c>
      <c r="AY4746" s="607" t="s">
        <v>197</v>
      </c>
    </row>
    <row r="4747" spans="2:51" s="599" customFormat="1">
      <c r="B4747" s="598"/>
      <c r="D4747" s="594" t="s">
        <v>205</v>
      </c>
      <c r="E4747" s="600" t="s">
        <v>5</v>
      </c>
      <c r="F4747" s="601" t="s">
        <v>238</v>
      </c>
      <c r="H4747" s="600" t="s">
        <v>5</v>
      </c>
      <c r="L4747" s="598"/>
      <c r="M4747" s="602"/>
      <c r="N4747" s="603"/>
      <c r="O4747" s="603"/>
      <c r="P4747" s="603"/>
      <c r="Q4747" s="603"/>
      <c r="R4747" s="603"/>
      <c r="S4747" s="603"/>
      <c r="T4747" s="604"/>
      <c r="AT4747" s="600" t="s">
        <v>205</v>
      </c>
      <c r="AU4747" s="600" t="s">
        <v>89</v>
      </c>
      <c r="AV4747" s="599" t="s">
        <v>11</v>
      </c>
      <c r="AW4747" s="599" t="s">
        <v>43</v>
      </c>
      <c r="AX4747" s="599" t="s">
        <v>82</v>
      </c>
      <c r="AY4747" s="600" t="s">
        <v>197</v>
      </c>
    </row>
    <row r="4748" spans="2:51" s="599" customFormat="1">
      <c r="B4748" s="598"/>
      <c r="D4748" s="594" t="s">
        <v>205</v>
      </c>
      <c r="E4748" s="600" t="s">
        <v>5</v>
      </c>
      <c r="F4748" s="601" t="s">
        <v>2697</v>
      </c>
      <c r="H4748" s="600" t="s">
        <v>5</v>
      </c>
      <c r="L4748" s="598"/>
      <c r="M4748" s="602"/>
      <c r="N4748" s="603"/>
      <c r="O4748" s="603"/>
      <c r="P4748" s="603"/>
      <c r="Q4748" s="603"/>
      <c r="R4748" s="603"/>
      <c r="S4748" s="603"/>
      <c r="T4748" s="604"/>
      <c r="AT4748" s="600" t="s">
        <v>205</v>
      </c>
      <c r="AU4748" s="600" t="s">
        <v>89</v>
      </c>
      <c r="AV4748" s="599" t="s">
        <v>11</v>
      </c>
      <c r="AW4748" s="599" t="s">
        <v>43</v>
      </c>
      <c r="AX4748" s="599" t="s">
        <v>82</v>
      </c>
      <c r="AY4748" s="600" t="s">
        <v>197</v>
      </c>
    </row>
    <row r="4749" spans="2:51" s="606" customFormat="1" ht="27">
      <c r="B4749" s="605"/>
      <c r="D4749" s="594" t="s">
        <v>205</v>
      </c>
      <c r="E4749" s="607" t="s">
        <v>5</v>
      </c>
      <c r="F4749" s="608" t="s">
        <v>2698</v>
      </c>
      <c r="H4749" s="609">
        <v>309.97000000000003</v>
      </c>
      <c r="L4749" s="605"/>
      <c r="M4749" s="610"/>
      <c r="N4749" s="611"/>
      <c r="O4749" s="611"/>
      <c r="P4749" s="611"/>
      <c r="Q4749" s="611"/>
      <c r="R4749" s="611"/>
      <c r="S4749" s="611"/>
      <c r="T4749" s="612"/>
      <c r="AT4749" s="607" t="s">
        <v>205</v>
      </c>
      <c r="AU4749" s="607" t="s">
        <v>89</v>
      </c>
      <c r="AV4749" s="606" t="s">
        <v>89</v>
      </c>
      <c r="AW4749" s="606" t="s">
        <v>43</v>
      </c>
      <c r="AX4749" s="606" t="s">
        <v>82</v>
      </c>
      <c r="AY4749" s="607" t="s">
        <v>197</v>
      </c>
    </row>
    <row r="4750" spans="2:51" s="606" customFormat="1" ht="27">
      <c r="B4750" s="605"/>
      <c r="D4750" s="594" t="s">
        <v>205</v>
      </c>
      <c r="E4750" s="607" t="s">
        <v>5</v>
      </c>
      <c r="F4750" s="608" t="s">
        <v>2699</v>
      </c>
      <c r="H4750" s="609">
        <v>193.09</v>
      </c>
      <c r="L4750" s="605"/>
      <c r="M4750" s="610"/>
      <c r="N4750" s="611"/>
      <c r="O4750" s="611"/>
      <c r="P4750" s="611"/>
      <c r="Q4750" s="611"/>
      <c r="R4750" s="611"/>
      <c r="S4750" s="611"/>
      <c r="T4750" s="612"/>
      <c r="AT4750" s="607" t="s">
        <v>205</v>
      </c>
      <c r="AU4750" s="607" t="s">
        <v>89</v>
      </c>
      <c r="AV4750" s="606" t="s">
        <v>89</v>
      </c>
      <c r="AW4750" s="606" t="s">
        <v>43</v>
      </c>
      <c r="AX4750" s="606" t="s">
        <v>82</v>
      </c>
      <c r="AY4750" s="607" t="s">
        <v>197</v>
      </c>
    </row>
    <row r="4751" spans="2:51" s="599" customFormat="1">
      <c r="B4751" s="598"/>
      <c r="D4751" s="594" t="s">
        <v>205</v>
      </c>
      <c r="E4751" s="600" t="s">
        <v>5</v>
      </c>
      <c r="F4751" s="601" t="s">
        <v>244</v>
      </c>
      <c r="H4751" s="600" t="s">
        <v>5</v>
      </c>
      <c r="L4751" s="598"/>
      <c r="M4751" s="602"/>
      <c r="N4751" s="603"/>
      <c r="O4751" s="603"/>
      <c r="P4751" s="603"/>
      <c r="Q4751" s="603"/>
      <c r="R4751" s="603"/>
      <c r="S4751" s="603"/>
      <c r="T4751" s="604"/>
      <c r="AT4751" s="600" t="s">
        <v>205</v>
      </c>
      <c r="AU4751" s="600" t="s">
        <v>89</v>
      </c>
      <c r="AV4751" s="599" t="s">
        <v>11</v>
      </c>
      <c r="AW4751" s="599" t="s">
        <v>43</v>
      </c>
      <c r="AX4751" s="599" t="s">
        <v>82</v>
      </c>
      <c r="AY4751" s="600" t="s">
        <v>197</v>
      </c>
    </row>
    <row r="4752" spans="2:51" s="599" customFormat="1">
      <c r="B4752" s="598"/>
      <c r="D4752" s="594" t="s">
        <v>205</v>
      </c>
      <c r="E4752" s="600" t="s">
        <v>5</v>
      </c>
      <c r="F4752" s="601" t="s">
        <v>2700</v>
      </c>
      <c r="H4752" s="600" t="s">
        <v>5</v>
      </c>
      <c r="L4752" s="598"/>
      <c r="M4752" s="602"/>
      <c r="N4752" s="603"/>
      <c r="O4752" s="603"/>
      <c r="P4752" s="603"/>
      <c r="Q4752" s="603"/>
      <c r="R4752" s="603"/>
      <c r="S4752" s="603"/>
      <c r="T4752" s="604"/>
      <c r="AT4752" s="600" t="s">
        <v>205</v>
      </c>
      <c r="AU4752" s="600" t="s">
        <v>89</v>
      </c>
      <c r="AV4752" s="599" t="s">
        <v>11</v>
      </c>
      <c r="AW4752" s="599" t="s">
        <v>43</v>
      </c>
      <c r="AX4752" s="599" t="s">
        <v>82</v>
      </c>
      <c r="AY4752" s="600" t="s">
        <v>197</v>
      </c>
    </row>
    <row r="4753" spans="2:65" s="606" customFormat="1" ht="27">
      <c r="B4753" s="605"/>
      <c r="D4753" s="594" t="s">
        <v>205</v>
      </c>
      <c r="E4753" s="607" t="s">
        <v>5</v>
      </c>
      <c r="F4753" s="608" t="s">
        <v>2701</v>
      </c>
      <c r="H4753" s="609">
        <v>330.06</v>
      </c>
      <c r="L4753" s="605"/>
      <c r="M4753" s="610"/>
      <c r="N4753" s="611"/>
      <c r="O4753" s="611"/>
      <c r="P4753" s="611"/>
      <c r="Q4753" s="611"/>
      <c r="R4753" s="611"/>
      <c r="S4753" s="611"/>
      <c r="T4753" s="612"/>
      <c r="AT4753" s="607" t="s">
        <v>205</v>
      </c>
      <c r="AU4753" s="607" t="s">
        <v>89</v>
      </c>
      <c r="AV4753" s="606" t="s">
        <v>89</v>
      </c>
      <c r="AW4753" s="606" t="s">
        <v>43</v>
      </c>
      <c r="AX4753" s="606" t="s">
        <v>82</v>
      </c>
      <c r="AY4753" s="607" t="s">
        <v>197</v>
      </c>
    </row>
    <row r="4754" spans="2:65" s="606" customFormat="1" ht="27">
      <c r="B4754" s="605"/>
      <c r="D4754" s="594" t="s">
        <v>205</v>
      </c>
      <c r="E4754" s="607" t="s">
        <v>5</v>
      </c>
      <c r="F4754" s="608" t="s">
        <v>2702</v>
      </c>
      <c r="H4754" s="609">
        <v>173.01</v>
      </c>
      <c r="L4754" s="605"/>
      <c r="M4754" s="610"/>
      <c r="N4754" s="611"/>
      <c r="O4754" s="611"/>
      <c r="P4754" s="611"/>
      <c r="Q4754" s="611"/>
      <c r="R4754" s="611"/>
      <c r="S4754" s="611"/>
      <c r="T4754" s="612"/>
      <c r="AT4754" s="607" t="s">
        <v>205</v>
      </c>
      <c r="AU4754" s="607" t="s">
        <v>89</v>
      </c>
      <c r="AV4754" s="606" t="s">
        <v>89</v>
      </c>
      <c r="AW4754" s="606" t="s">
        <v>43</v>
      </c>
      <c r="AX4754" s="606" t="s">
        <v>82</v>
      </c>
      <c r="AY4754" s="607" t="s">
        <v>197</v>
      </c>
    </row>
    <row r="4755" spans="2:65" s="599" customFormat="1">
      <c r="B4755" s="598"/>
      <c r="D4755" s="594" t="s">
        <v>205</v>
      </c>
      <c r="E4755" s="600" t="s">
        <v>5</v>
      </c>
      <c r="F4755" s="601" t="s">
        <v>249</v>
      </c>
      <c r="H4755" s="600" t="s">
        <v>5</v>
      </c>
      <c r="L4755" s="598"/>
      <c r="M4755" s="602"/>
      <c r="N4755" s="603"/>
      <c r="O4755" s="603"/>
      <c r="P4755" s="603"/>
      <c r="Q4755" s="603"/>
      <c r="R4755" s="603"/>
      <c r="S4755" s="603"/>
      <c r="T4755" s="604"/>
      <c r="AT4755" s="600" t="s">
        <v>205</v>
      </c>
      <c r="AU4755" s="600" t="s">
        <v>89</v>
      </c>
      <c r="AV4755" s="599" t="s">
        <v>11</v>
      </c>
      <c r="AW4755" s="599" t="s">
        <v>43</v>
      </c>
      <c r="AX4755" s="599" t="s">
        <v>82</v>
      </c>
      <c r="AY4755" s="600" t="s">
        <v>197</v>
      </c>
    </row>
    <row r="4756" spans="2:65" s="599" customFormat="1">
      <c r="B4756" s="598"/>
      <c r="D4756" s="594" t="s">
        <v>205</v>
      </c>
      <c r="E4756" s="600" t="s">
        <v>5</v>
      </c>
      <c r="F4756" s="601" t="s">
        <v>2703</v>
      </c>
      <c r="H4756" s="600" t="s">
        <v>5</v>
      </c>
      <c r="L4756" s="598"/>
      <c r="M4756" s="602"/>
      <c r="N4756" s="603"/>
      <c r="O4756" s="603"/>
      <c r="P4756" s="603"/>
      <c r="Q4756" s="603"/>
      <c r="R4756" s="603"/>
      <c r="S4756" s="603"/>
      <c r="T4756" s="604"/>
      <c r="AT4756" s="600" t="s">
        <v>205</v>
      </c>
      <c r="AU4756" s="600" t="s">
        <v>89</v>
      </c>
      <c r="AV4756" s="599" t="s">
        <v>11</v>
      </c>
      <c r="AW4756" s="599" t="s">
        <v>43</v>
      </c>
      <c r="AX4756" s="599" t="s">
        <v>82</v>
      </c>
      <c r="AY4756" s="600" t="s">
        <v>197</v>
      </c>
    </row>
    <row r="4757" spans="2:65" s="606" customFormat="1" ht="27">
      <c r="B4757" s="605"/>
      <c r="D4757" s="594" t="s">
        <v>205</v>
      </c>
      <c r="E4757" s="607" t="s">
        <v>5</v>
      </c>
      <c r="F4757" s="608" t="s">
        <v>2704</v>
      </c>
      <c r="H4757" s="609">
        <v>303.14</v>
      </c>
      <c r="L4757" s="605"/>
      <c r="M4757" s="610"/>
      <c r="N4757" s="611"/>
      <c r="O4757" s="611"/>
      <c r="P4757" s="611"/>
      <c r="Q4757" s="611"/>
      <c r="R4757" s="611"/>
      <c r="S4757" s="611"/>
      <c r="T4757" s="612"/>
      <c r="AT4757" s="607" t="s">
        <v>205</v>
      </c>
      <c r="AU4757" s="607" t="s">
        <v>89</v>
      </c>
      <c r="AV4757" s="606" t="s">
        <v>89</v>
      </c>
      <c r="AW4757" s="606" t="s">
        <v>43</v>
      </c>
      <c r="AX4757" s="606" t="s">
        <v>82</v>
      </c>
      <c r="AY4757" s="607" t="s">
        <v>197</v>
      </c>
    </row>
    <row r="4758" spans="2:65" s="606" customFormat="1" ht="27">
      <c r="B4758" s="605"/>
      <c r="D4758" s="594" t="s">
        <v>205</v>
      </c>
      <c r="E4758" s="607" t="s">
        <v>5</v>
      </c>
      <c r="F4758" s="608" t="s">
        <v>2705</v>
      </c>
      <c r="H4758" s="609">
        <v>199.92</v>
      </c>
      <c r="L4758" s="605"/>
      <c r="M4758" s="610"/>
      <c r="N4758" s="611"/>
      <c r="O4758" s="611"/>
      <c r="P4758" s="611"/>
      <c r="Q4758" s="611"/>
      <c r="R4758" s="611"/>
      <c r="S4758" s="611"/>
      <c r="T4758" s="612"/>
      <c r="AT4758" s="607" t="s">
        <v>205</v>
      </c>
      <c r="AU4758" s="607" t="s">
        <v>89</v>
      </c>
      <c r="AV4758" s="606" t="s">
        <v>89</v>
      </c>
      <c r="AW4758" s="606" t="s">
        <v>43</v>
      </c>
      <c r="AX4758" s="606" t="s">
        <v>82</v>
      </c>
      <c r="AY4758" s="607" t="s">
        <v>197</v>
      </c>
    </row>
    <row r="4759" spans="2:65" s="599" customFormat="1">
      <c r="B4759" s="598"/>
      <c r="D4759" s="594" t="s">
        <v>205</v>
      </c>
      <c r="E4759" s="600" t="s">
        <v>5</v>
      </c>
      <c r="F4759" s="601" t="s">
        <v>446</v>
      </c>
      <c r="H4759" s="600" t="s">
        <v>5</v>
      </c>
      <c r="L4759" s="598"/>
      <c r="M4759" s="602"/>
      <c r="N4759" s="603"/>
      <c r="O4759" s="603"/>
      <c r="P4759" s="603"/>
      <c r="Q4759" s="603"/>
      <c r="R4759" s="603"/>
      <c r="S4759" s="603"/>
      <c r="T4759" s="604"/>
      <c r="AT4759" s="600" t="s">
        <v>205</v>
      </c>
      <c r="AU4759" s="600" t="s">
        <v>89</v>
      </c>
      <c r="AV4759" s="599" t="s">
        <v>11</v>
      </c>
      <c r="AW4759" s="599" t="s">
        <v>43</v>
      </c>
      <c r="AX4759" s="599" t="s">
        <v>82</v>
      </c>
      <c r="AY4759" s="600" t="s">
        <v>197</v>
      </c>
    </row>
    <row r="4760" spans="2:65" s="599" customFormat="1">
      <c r="B4760" s="598"/>
      <c r="D4760" s="594" t="s">
        <v>205</v>
      </c>
      <c r="E4760" s="600" t="s">
        <v>5</v>
      </c>
      <c r="F4760" s="601" t="s">
        <v>2819</v>
      </c>
      <c r="H4760" s="600" t="s">
        <v>5</v>
      </c>
      <c r="L4760" s="598"/>
      <c r="M4760" s="602"/>
      <c r="N4760" s="603"/>
      <c r="O4760" s="603"/>
      <c r="P4760" s="603"/>
      <c r="Q4760" s="603"/>
      <c r="R4760" s="603"/>
      <c r="S4760" s="603"/>
      <c r="T4760" s="604"/>
      <c r="AT4760" s="600" t="s">
        <v>205</v>
      </c>
      <c r="AU4760" s="600" t="s">
        <v>89</v>
      </c>
      <c r="AV4760" s="599" t="s">
        <v>11</v>
      </c>
      <c r="AW4760" s="599" t="s">
        <v>43</v>
      </c>
      <c r="AX4760" s="599" t="s">
        <v>82</v>
      </c>
      <c r="AY4760" s="600" t="s">
        <v>197</v>
      </c>
    </row>
    <row r="4761" spans="2:65" s="606" customFormat="1" ht="27">
      <c r="B4761" s="605"/>
      <c r="D4761" s="594" t="s">
        <v>205</v>
      </c>
      <c r="E4761" s="607" t="s">
        <v>5</v>
      </c>
      <c r="F4761" s="608" t="s">
        <v>2820</v>
      </c>
      <c r="H4761" s="609">
        <v>330.63</v>
      </c>
      <c r="L4761" s="605"/>
      <c r="M4761" s="610"/>
      <c r="N4761" s="611"/>
      <c r="O4761" s="611"/>
      <c r="P4761" s="611"/>
      <c r="Q4761" s="611"/>
      <c r="R4761" s="611"/>
      <c r="S4761" s="611"/>
      <c r="T4761" s="612"/>
      <c r="AT4761" s="607" t="s">
        <v>205</v>
      </c>
      <c r="AU4761" s="607" t="s">
        <v>89</v>
      </c>
      <c r="AV4761" s="606" t="s">
        <v>89</v>
      </c>
      <c r="AW4761" s="606" t="s">
        <v>43</v>
      </c>
      <c r="AX4761" s="606" t="s">
        <v>82</v>
      </c>
      <c r="AY4761" s="607" t="s">
        <v>197</v>
      </c>
    </row>
    <row r="4762" spans="2:65" s="606" customFormat="1" ht="27">
      <c r="B4762" s="605"/>
      <c r="D4762" s="594" t="s">
        <v>205</v>
      </c>
      <c r="E4762" s="607" t="s">
        <v>5</v>
      </c>
      <c r="F4762" s="608" t="s">
        <v>2821</v>
      </c>
      <c r="H4762" s="609">
        <v>176.74</v>
      </c>
      <c r="L4762" s="605"/>
      <c r="M4762" s="610"/>
      <c r="N4762" s="611"/>
      <c r="O4762" s="611"/>
      <c r="P4762" s="611"/>
      <c r="Q4762" s="611"/>
      <c r="R4762" s="611"/>
      <c r="S4762" s="611"/>
      <c r="T4762" s="612"/>
      <c r="AT4762" s="607" t="s">
        <v>205</v>
      </c>
      <c r="AU4762" s="607" t="s">
        <v>89</v>
      </c>
      <c r="AV4762" s="606" t="s">
        <v>89</v>
      </c>
      <c r="AW4762" s="606" t="s">
        <v>43</v>
      </c>
      <c r="AX4762" s="606" t="s">
        <v>82</v>
      </c>
      <c r="AY4762" s="607" t="s">
        <v>197</v>
      </c>
    </row>
    <row r="4763" spans="2:65" s="614" customFormat="1">
      <c r="B4763" s="613"/>
      <c r="D4763" s="594" t="s">
        <v>205</v>
      </c>
      <c r="E4763" s="615" t="s">
        <v>5</v>
      </c>
      <c r="F4763" s="616" t="s">
        <v>210</v>
      </c>
      <c r="H4763" s="617">
        <v>3445.71</v>
      </c>
      <c r="L4763" s="613"/>
      <c r="M4763" s="618"/>
      <c r="N4763" s="619"/>
      <c r="O4763" s="619"/>
      <c r="P4763" s="619"/>
      <c r="Q4763" s="619"/>
      <c r="R4763" s="619"/>
      <c r="S4763" s="619"/>
      <c r="T4763" s="620"/>
      <c r="AT4763" s="615" t="s">
        <v>205</v>
      </c>
      <c r="AU4763" s="615" t="s">
        <v>89</v>
      </c>
      <c r="AV4763" s="614" t="s">
        <v>129</v>
      </c>
      <c r="AW4763" s="614" t="s">
        <v>43</v>
      </c>
      <c r="AX4763" s="614" t="s">
        <v>11</v>
      </c>
      <c r="AY4763" s="615" t="s">
        <v>197</v>
      </c>
    </row>
    <row r="4764" spans="2:65" s="492" customFormat="1" ht="16.5" customHeight="1">
      <c r="B4764" s="493"/>
      <c r="C4764" s="629" t="s">
        <v>5159</v>
      </c>
      <c r="D4764" s="629" t="s">
        <v>1907</v>
      </c>
      <c r="E4764" s="630" t="s">
        <v>4955</v>
      </c>
      <c r="F4764" s="631" t="s">
        <v>4956</v>
      </c>
      <c r="G4764" s="632" t="s">
        <v>290</v>
      </c>
      <c r="H4764" s="633">
        <v>3617.9960000000001</v>
      </c>
      <c r="I4764" s="11"/>
      <c r="J4764" s="634">
        <f>ROUND(I4764*H4764,0)</f>
        <v>0</v>
      </c>
      <c r="K4764" s="631" t="s">
        <v>203</v>
      </c>
      <c r="L4764" s="635"/>
      <c r="M4764" s="636" t="s">
        <v>5</v>
      </c>
      <c r="N4764" s="637" t="s">
        <v>53</v>
      </c>
      <c r="O4764" s="494"/>
      <c r="P4764" s="580">
        <f>O4764*H4764</f>
        <v>0</v>
      </c>
      <c r="Q4764" s="580">
        <v>0</v>
      </c>
      <c r="R4764" s="580">
        <f>Q4764*H4764</f>
        <v>0</v>
      </c>
      <c r="S4764" s="580">
        <v>0</v>
      </c>
      <c r="T4764" s="581">
        <f>S4764*H4764</f>
        <v>0</v>
      </c>
      <c r="AR4764" s="482" t="s">
        <v>779</v>
      </c>
      <c r="AT4764" s="482" t="s">
        <v>1907</v>
      </c>
      <c r="AU4764" s="482" t="s">
        <v>89</v>
      </c>
      <c r="AY4764" s="482" t="s">
        <v>197</v>
      </c>
      <c r="BE4764" s="582">
        <f>IF(N4764="základní",J4764,0)</f>
        <v>0</v>
      </c>
      <c r="BF4764" s="582">
        <f>IF(N4764="snížená",J4764,0)</f>
        <v>0</v>
      </c>
      <c r="BG4764" s="582">
        <f>IF(N4764="zákl. přenesená",J4764,0)</f>
        <v>0</v>
      </c>
      <c r="BH4764" s="582">
        <f>IF(N4764="sníž. přenesená",J4764,0)</f>
        <v>0</v>
      </c>
      <c r="BI4764" s="582">
        <f>IF(N4764="nulová",J4764,0)</f>
        <v>0</v>
      </c>
      <c r="BJ4764" s="482" t="s">
        <v>11</v>
      </c>
      <c r="BK4764" s="582">
        <f>ROUND(I4764*H4764,0)</f>
        <v>0</v>
      </c>
      <c r="BL4764" s="482" t="s">
        <v>374</v>
      </c>
      <c r="BM4764" s="482" t="s">
        <v>5160</v>
      </c>
    </row>
    <row r="4765" spans="2:65" s="606" customFormat="1">
      <c r="B4765" s="605"/>
      <c r="D4765" s="594" t="s">
        <v>205</v>
      </c>
      <c r="F4765" s="608" t="s">
        <v>4958</v>
      </c>
      <c r="H4765" s="609">
        <v>3617.9960000000001</v>
      </c>
      <c r="L4765" s="605"/>
      <c r="M4765" s="610"/>
      <c r="N4765" s="611"/>
      <c r="O4765" s="611"/>
      <c r="P4765" s="611"/>
      <c r="Q4765" s="611"/>
      <c r="R4765" s="611"/>
      <c r="S4765" s="611"/>
      <c r="T4765" s="612"/>
      <c r="AT4765" s="607" t="s">
        <v>205</v>
      </c>
      <c r="AU4765" s="607" t="s">
        <v>89</v>
      </c>
      <c r="AV4765" s="606" t="s">
        <v>89</v>
      </c>
      <c r="AW4765" s="606" t="s">
        <v>6</v>
      </c>
      <c r="AX4765" s="606" t="s">
        <v>11</v>
      </c>
      <c r="AY4765" s="607" t="s">
        <v>197</v>
      </c>
    </row>
    <row r="4766" spans="2:65" s="492" customFormat="1" ht="25.5" customHeight="1">
      <c r="B4766" s="493"/>
      <c r="C4766" s="572" t="s">
        <v>5161</v>
      </c>
      <c r="D4766" s="572" t="s">
        <v>199</v>
      </c>
      <c r="E4766" s="573" t="s">
        <v>5162</v>
      </c>
      <c r="F4766" s="574" t="s">
        <v>5163</v>
      </c>
      <c r="G4766" s="575" t="s">
        <v>290</v>
      </c>
      <c r="H4766" s="576">
        <v>315.71199999999999</v>
      </c>
      <c r="I4766" s="7"/>
      <c r="J4766" s="577">
        <f>ROUND(I4766*H4766,0)</f>
        <v>0</v>
      </c>
      <c r="K4766" s="574" t="s">
        <v>203</v>
      </c>
      <c r="L4766" s="493"/>
      <c r="M4766" s="578" t="s">
        <v>5</v>
      </c>
      <c r="N4766" s="579" t="s">
        <v>53</v>
      </c>
      <c r="O4766" s="494"/>
      <c r="P4766" s="580">
        <f>O4766*H4766</f>
        <v>0</v>
      </c>
      <c r="Q4766" s="580">
        <v>0</v>
      </c>
      <c r="R4766" s="580">
        <f>Q4766*H4766</f>
        <v>0</v>
      </c>
      <c r="S4766" s="580">
        <v>0</v>
      </c>
      <c r="T4766" s="581">
        <f>S4766*H4766</f>
        <v>0</v>
      </c>
      <c r="AR4766" s="482" t="s">
        <v>374</v>
      </c>
      <c r="AT4766" s="482" t="s">
        <v>199</v>
      </c>
      <c r="AU4766" s="482" t="s">
        <v>89</v>
      </c>
      <c r="AY4766" s="482" t="s">
        <v>197</v>
      </c>
      <c r="BE4766" s="582">
        <f>IF(N4766="základní",J4766,0)</f>
        <v>0</v>
      </c>
      <c r="BF4766" s="582">
        <f>IF(N4766="snížená",J4766,0)</f>
        <v>0</v>
      </c>
      <c r="BG4766" s="582">
        <f>IF(N4766="zákl. přenesená",J4766,0)</f>
        <v>0</v>
      </c>
      <c r="BH4766" s="582">
        <f>IF(N4766="sníž. přenesená",J4766,0)</f>
        <v>0</v>
      </c>
      <c r="BI4766" s="582">
        <f>IF(N4766="nulová",J4766,0)</f>
        <v>0</v>
      </c>
      <c r="BJ4766" s="482" t="s">
        <v>11</v>
      </c>
      <c r="BK4766" s="582">
        <f>ROUND(I4766*H4766,0)</f>
        <v>0</v>
      </c>
      <c r="BL4766" s="482" t="s">
        <v>374</v>
      </c>
      <c r="BM4766" s="482" t="s">
        <v>5164</v>
      </c>
    </row>
    <row r="4767" spans="2:65" s="599" customFormat="1">
      <c r="B4767" s="598"/>
      <c r="D4767" s="594" t="s">
        <v>205</v>
      </c>
      <c r="E4767" s="600" t="s">
        <v>5</v>
      </c>
      <c r="F4767" s="601" t="s">
        <v>2742</v>
      </c>
      <c r="H4767" s="600" t="s">
        <v>5</v>
      </c>
      <c r="L4767" s="598"/>
      <c r="M4767" s="602"/>
      <c r="N4767" s="603"/>
      <c r="O4767" s="603"/>
      <c r="P4767" s="603"/>
      <c r="Q4767" s="603"/>
      <c r="R4767" s="603"/>
      <c r="S4767" s="603"/>
      <c r="T4767" s="604"/>
      <c r="AT4767" s="600" t="s">
        <v>205</v>
      </c>
      <c r="AU4767" s="600" t="s">
        <v>89</v>
      </c>
      <c r="AV4767" s="599" t="s">
        <v>11</v>
      </c>
      <c r="AW4767" s="599" t="s">
        <v>43</v>
      </c>
      <c r="AX4767" s="599" t="s">
        <v>82</v>
      </c>
      <c r="AY4767" s="600" t="s">
        <v>197</v>
      </c>
    </row>
    <row r="4768" spans="2:65" s="606" customFormat="1">
      <c r="B4768" s="605"/>
      <c r="D4768" s="594" t="s">
        <v>205</v>
      </c>
      <c r="E4768" s="607" t="s">
        <v>5</v>
      </c>
      <c r="F4768" s="608" t="s">
        <v>2826</v>
      </c>
      <c r="H4768" s="609">
        <v>20.25</v>
      </c>
      <c r="L4768" s="605"/>
      <c r="M4768" s="610"/>
      <c r="N4768" s="611"/>
      <c r="O4768" s="611"/>
      <c r="P4768" s="611"/>
      <c r="Q4768" s="611"/>
      <c r="R4768" s="611"/>
      <c r="S4768" s="611"/>
      <c r="T4768" s="612"/>
      <c r="AT4768" s="607" t="s">
        <v>205</v>
      </c>
      <c r="AU4768" s="607" t="s">
        <v>89</v>
      </c>
      <c r="AV4768" s="606" t="s">
        <v>89</v>
      </c>
      <c r="AW4768" s="606" t="s">
        <v>43</v>
      </c>
      <c r="AX4768" s="606" t="s">
        <v>82</v>
      </c>
      <c r="AY4768" s="607" t="s">
        <v>197</v>
      </c>
    </row>
    <row r="4769" spans="2:51" s="606" customFormat="1">
      <c r="B4769" s="605"/>
      <c r="D4769" s="594" t="s">
        <v>205</v>
      </c>
      <c r="E4769" s="607" t="s">
        <v>5</v>
      </c>
      <c r="F4769" s="608" t="s">
        <v>2827</v>
      </c>
      <c r="H4769" s="609">
        <v>5.88</v>
      </c>
      <c r="L4769" s="605"/>
      <c r="M4769" s="610"/>
      <c r="N4769" s="611"/>
      <c r="O4769" s="611"/>
      <c r="P4769" s="611"/>
      <c r="Q4769" s="611"/>
      <c r="R4769" s="611"/>
      <c r="S4769" s="611"/>
      <c r="T4769" s="612"/>
      <c r="AT4769" s="607" t="s">
        <v>205</v>
      </c>
      <c r="AU4769" s="607" t="s">
        <v>89</v>
      </c>
      <c r="AV4769" s="606" t="s">
        <v>89</v>
      </c>
      <c r="AW4769" s="606" t="s">
        <v>43</v>
      </c>
      <c r="AX4769" s="606" t="s">
        <v>82</v>
      </c>
      <c r="AY4769" s="607" t="s">
        <v>197</v>
      </c>
    </row>
    <row r="4770" spans="2:51" s="606" customFormat="1">
      <c r="B4770" s="605"/>
      <c r="D4770" s="594" t="s">
        <v>205</v>
      </c>
      <c r="E4770" s="607" t="s">
        <v>5</v>
      </c>
      <c r="F4770" s="608" t="s">
        <v>2828</v>
      </c>
      <c r="H4770" s="609">
        <v>143.1</v>
      </c>
      <c r="L4770" s="605"/>
      <c r="M4770" s="610"/>
      <c r="N4770" s="611"/>
      <c r="O4770" s="611"/>
      <c r="P4770" s="611"/>
      <c r="Q4770" s="611"/>
      <c r="R4770" s="611"/>
      <c r="S4770" s="611"/>
      <c r="T4770" s="612"/>
      <c r="AT4770" s="607" t="s">
        <v>205</v>
      </c>
      <c r="AU4770" s="607" t="s">
        <v>89</v>
      </c>
      <c r="AV4770" s="606" t="s">
        <v>89</v>
      </c>
      <c r="AW4770" s="606" t="s">
        <v>43</v>
      </c>
      <c r="AX4770" s="606" t="s">
        <v>82</v>
      </c>
      <c r="AY4770" s="607" t="s">
        <v>197</v>
      </c>
    </row>
    <row r="4771" spans="2:51" s="606" customFormat="1">
      <c r="B4771" s="605"/>
      <c r="D4771" s="594" t="s">
        <v>205</v>
      </c>
      <c r="E4771" s="607" t="s">
        <v>5</v>
      </c>
      <c r="F4771" s="608" t="s">
        <v>2829</v>
      </c>
      <c r="H4771" s="609">
        <v>37.44</v>
      </c>
      <c r="L4771" s="605"/>
      <c r="M4771" s="610"/>
      <c r="N4771" s="611"/>
      <c r="O4771" s="611"/>
      <c r="P4771" s="611"/>
      <c r="Q4771" s="611"/>
      <c r="R4771" s="611"/>
      <c r="S4771" s="611"/>
      <c r="T4771" s="612"/>
      <c r="AT4771" s="607" t="s">
        <v>205</v>
      </c>
      <c r="AU4771" s="607" t="s">
        <v>89</v>
      </c>
      <c r="AV4771" s="606" t="s">
        <v>89</v>
      </c>
      <c r="AW4771" s="606" t="s">
        <v>43</v>
      </c>
      <c r="AX4771" s="606" t="s">
        <v>82</v>
      </c>
      <c r="AY4771" s="607" t="s">
        <v>197</v>
      </c>
    </row>
    <row r="4772" spans="2:51" s="606" customFormat="1">
      <c r="B4772" s="605"/>
      <c r="D4772" s="594" t="s">
        <v>205</v>
      </c>
      <c r="E4772" s="607" t="s">
        <v>5</v>
      </c>
      <c r="F4772" s="608" t="s">
        <v>2830</v>
      </c>
      <c r="H4772" s="609">
        <v>34.4</v>
      </c>
      <c r="L4772" s="605"/>
      <c r="M4772" s="610"/>
      <c r="N4772" s="611"/>
      <c r="O4772" s="611"/>
      <c r="P4772" s="611"/>
      <c r="Q4772" s="611"/>
      <c r="R4772" s="611"/>
      <c r="S4772" s="611"/>
      <c r="T4772" s="612"/>
      <c r="AT4772" s="607" t="s">
        <v>205</v>
      </c>
      <c r="AU4772" s="607" t="s">
        <v>89</v>
      </c>
      <c r="AV4772" s="606" t="s">
        <v>89</v>
      </c>
      <c r="AW4772" s="606" t="s">
        <v>43</v>
      </c>
      <c r="AX4772" s="606" t="s">
        <v>82</v>
      </c>
      <c r="AY4772" s="607" t="s">
        <v>197</v>
      </c>
    </row>
    <row r="4773" spans="2:51" s="606" customFormat="1">
      <c r="B4773" s="605"/>
      <c r="D4773" s="594" t="s">
        <v>205</v>
      </c>
      <c r="E4773" s="607" t="s">
        <v>5</v>
      </c>
      <c r="F4773" s="608" t="s">
        <v>2831</v>
      </c>
      <c r="H4773" s="609">
        <v>12.96</v>
      </c>
      <c r="L4773" s="605"/>
      <c r="M4773" s="610"/>
      <c r="N4773" s="611"/>
      <c r="O4773" s="611"/>
      <c r="P4773" s="611"/>
      <c r="Q4773" s="611"/>
      <c r="R4773" s="611"/>
      <c r="S4773" s="611"/>
      <c r="T4773" s="612"/>
      <c r="AT4773" s="607" t="s">
        <v>205</v>
      </c>
      <c r="AU4773" s="607" t="s">
        <v>89</v>
      </c>
      <c r="AV4773" s="606" t="s">
        <v>89</v>
      </c>
      <c r="AW4773" s="606" t="s">
        <v>43</v>
      </c>
      <c r="AX4773" s="606" t="s">
        <v>82</v>
      </c>
      <c r="AY4773" s="607" t="s">
        <v>197</v>
      </c>
    </row>
    <row r="4774" spans="2:51" s="606" customFormat="1">
      <c r="B4774" s="605"/>
      <c r="D4774" s="594" t="s">
        <v>205</v>
      </c>
      <c r="E4774" s="607" t="s">
        <v>5</v>
      </c>
      <c r="F4774" s="608" t="s">
        <v>2832</v>
      </c>
      <c r="H4774" s="609">
        <v>4.6879999999999997</v>
      </c>
      <c r="L4774" s="605"/>
      <c r="M4774" s="610"/>
      <c r="N4774" s="611"/>
      <c r="O4774" s="611"/>
      <c r="P4774" s="611"/>
      <c r="Q4774" s="611"/>
      <c r="R4774" s="611"/>
      <c r="S4774" s="611"/>
      <c r="T4774" s="612"/>
      <c r="AT4774" s="607" t="s">
        <v>205</v>
      </c>
      <c r="AU4774" s="607" t="s">
        <v>89</v>
      </c>
      <c r="AV4774" s="606" t="s">
        <v>89</v>
      </c>
      <c r="AW4774" s="606" t="s">
        <v>43</v>
      </c>
      <c r="AX4774" s="606" t="s">
        <v>82</v>
      </c>
      <c r="AY4774" s="607" t="s">
        <v>197</v>
      </c>
    </row>
    <row r="4775" spans="2:51" s="606" customFormat="1">
      <c r="B4775" s="605"/>
      <c r="D4775" s="594" t="s">
        <v>205</v>
      </c>
      <c r="E4775" s="607" t="s">
        <v>5</v>
      </c>
      <c r="F4775" s="608" t="s">
        <v>2833</v>
      </c>
      <c r="H4775" s="609">
        <v>7.2</v>
      </c>
      <c r="L4775" s="605"/>
      <c r="M4775" s="610"/>
      <c r="N4775" s="611"/>
      <c r="O4775" s="611"/>
      <c r="P4775" s="611"/>
      <c r="Q4775" s="611"/>
      <c r="R4775" s="611"/>
      <c r="S4775" s="611"/>
      <c r="T4775" s="612"/>
      <c r="AT4775" s="607" t="s">
        <v>205</v>
      </c>
      <c r="AU4775" s="607" t="s">
        <v>89</v>
      </c>
      <c r="AV4775" s="606" t="s">
        <v>89</v>
      </c>
      <c r="AW4775" s="606" t="s">
        <v>43</v>
      </c>
      <c r="AX4775" s="606" t="s">
        <v>82</v>
      </c>
      <c r="AY4775" s="607" t="s">
        <v>197</v>
      </c>
    </row>
    <row r="4776" spans="2:51" s="606" customFormat="1">
      <c r="B4776" s="605"/>
      <c r="D4776" s="594" t="s">
        <v>205</v>
      </c>
      <c r="E4776" s="607" t="s">
        <v>5</v>
      </c>
      <c r="F4776" s="608" t="s">
        <v>2834</v>
      </c>
      <c r="H4776" s="609">
        <v>3.6</v>
      </c>
      <c r="L4776" s="605"/>
      <c r="M4776" s="610"/>
      <c r="N4776" s="611"/>
      <c r="O4776" s="611"/>
      <c r="P4776" s="611"/>
      <c r="Q4776" s="611"/>
      <c r="R4776" s="611"/>
      <c r="S4776" s="611"/>
      <c r="T4776" s="612"/>
      <c r="AT4776" s="607" t="s">
        <v>205</v>
      </c>
      <c r="AU4776" s="607" t="s">
        <v>89</v>
      </c>
      <c r="AV4776" s="606" t="s">
        <v>89</v>
      </c>
      <c r="AW4776" s="606" t="s">
        <v>43</v>
      </c>
      <c r="AX4776" s="606" t="s">
        <v>82</v>
      </c>
      <c r="AY4776" s="607" t="s">
        <v>197</v>
      </c>
    </row>
    <row r="4777" spans="2:51" s="606" customFormat="1">
      <c r="B4777" s="605"/>
      <c r="D4777" s="594" t="s">
        <v>205</v>
      </c>
      <c r="E4777" s="607" t="s">
        <v>5</v>
      </c>
      <c r="F4777" s="608" t="s">
        <v>2835</v>
      </c>
      <c r="H4777" s="609">
        <v>8.8000000000000007</v>
      </c>
      <c r="L4777" s="605"/>
      <c r="M4777" s="610"/>
      <c r="N4777" s="611"/>
      <c r="O4777" s="611"/>
      <c r="P4777" s="611"/>
      <c r="Q4777" s="611"/>
      <c r="R4777" s="611"/>
      <c r="S4777" s="611"/>
      <c r="T4777" s="612"/>
      <c r="AT4777" s="607" t="s">
        <v>205</v>
      </c>
      <c r="AU4777" s="607" t="s">
        <v>89</v>
      </c>
      <c r="AV4777" s="606" t="s">
        <v>89</v>
      </c>
      <c r="AW4777" s="606" t="s">
        <v>43</v>
      </c>
      <c r="AX4777" s="606" t="s">
        <v>82</v>
      </c>
      <c r="AY4777" s="607" t="s">
        <v>197</v>
      </c>
    </row>
    <row r="4778" spans="2:51" s="606" customFormat="1">
      <c r="B4778" s="605"/>
      <c r="D4778" s="594" t="s">
        <v>205</v>
      </c>
      <c r="E4778" s="607" t="s">
        <v>5</v>
      </c>
      <c r="F4778" s="608" t="s">
        <v>2836</v>
      </c>
      <c r="H4778" s="609">
        <v>3.6</v>
      </c>
      <c r="L4778" s="605"/>
      <c r="M4778" s="610"/>
      <c r="N4778" s="611"/>
      <c r="O4778" s="611"/>
      <c r="P4778" s="611"/>
      <c r="Q4778" s="611"/>
      <c r="R4778" s="611"/>
      <c r="S4778" s="611"/>
      <c r="T4778" s="612"/>
      <c r="AT4778" s="607" t="s">
        <v>205</v>
      </c>
      <c r="AU4778" s="607" t="s">
        <v>89</v>
      </c>
      <c r="AV4778" s="606" t="s">
        <v>89</v>
      </c>
      <c r="AW4778" s="606" t="s">
        <v>43</v>
      </c>
      <c r="AX4778" s="606" t="s">
        <v>82</v>
      </c>
      <c r="AY4778" s="607" t="s">
        <v>197</v>
      </c>
    </row>
    <row r="4779" spans="2:51" s="606" customFormat="1">
      <c r="B4779" s="605"/>
      <c r="D4779" s="594" t="s">
        <v>205</v>
      </c>
      <c r="E4779" s="607" t="s">
        <v>5</v>
      </c>
      <c r="F4779" s="608" t="s">
        <v>2837</v>
      </c>
      <c r="H4779" s="609">
        <v>5</v>
      </c>
      <c r="L4779" s="605"/>
      <c r="M4779" s="610"/>
      <c r="N4779" s="611"/>
      <c r="O4779" s="611"/>
      <c r="P4779" s="611"/>
      <c r="Q4779" s="611"/>
      <c r="R4779" s="611"/>
      <c r="S4779" s="611"/>
      <c r="T4779" s="612"/>
      <c r="AT4779" s="607" t="s">
        <v>205</v>
      </c>
      <c r="AU4779" s="607" t="s">
        <v>89</v>
      </c>
      <c r="AV4779" s="606" t="s">
        <v>89</v>
      </c>
      <c r="AW4779" s="606" t="s">
        <v>43</v>
      </c>
      <c r="AX4779" s="606" t="s">
        <v>82</v>
      </c>
      <c r="AY4779" s="607" t="s">
        <v>197</v>
      </c>
    </row>
    <row r="4780" spans="2:51" s="606" customFormat="1">
      <c r="B4780" s="605"/>
      <c r="D4780" s="594" t="s">
        <v>205</v>
      </c>
      <c r="E4780" s="607" t="s">
        <v>5</v>
      </c>
      <c r="F4780" s="608" t="s">
        <v>2838</v>
      </c>
      <c r="H4780" s="609">
        <v>5</v>
      </c>
      <c r="L4780" s="605"/>
      <c r="M4780" s="610"/>
      <c r="N4780" s="611"/>
      <c r="O4780" s="611"/>
      <c r="P4780" s="611"/>
      <c r="Q4780" s="611"/>
      <c r="R4780" s="611"/>
      <c r="S4780" s="611"/>
      <c r="T4780" s="612"/>
      <c r="AT4780" s="607" t="s">
        <v>205</v>
      </c>
      <c r="AU4780" s="607" t="s">
        <v>89</v>
      </c>
      <c r="AV4780" s="606" t="s">
        <v>89</v>
      </c>
      <c r="AW4780" s="606" t="s">
        <v>43</v>
      </c>
      <c r="AX4780" s="606" t="s">
        <v>82</v>
      </c>
      <c r="AY4780" s="607" t="s">
        <v>197</v>
      </c>
    </row>
    <row r="4781" spans="2:51" s="606" customFormat="1">
      <c r="B4781" s="605"/>
      <c r="D4781" s="594" t="s">
        <v>205</v>
      </c>
      <c r="E4781" s="607" t="s">
        <v>5</v>
      </c>
      <c r="F4781" s="608" t="s">
        <v>2839</v>
      </c>
      <c r="H4781" s="609">
        <v>3.5</v>
      </c>
      <c r="L4781" s="605"/>
      <c r="M4781" s="610"/>
      <c r="N4781" s="611"/>
      <c r="O4781" s="611"/>
      <c r="P4781" s="611"/>
      <c r="Q4781" s="611"/>
      <c r="R4781" s="611"/>
      <c r="S4781" s="611"/>
      <c r="T4781" s="612"/>
      <c r="AT4781" s="607" t="s">
        <v>205</v>
      </c>
      <c r="AU4781" s="607" t="s">
        <v>89</v>
      </c>
      <c r="AV4781" s="606" t="s">
        <v>89</v>
      </c>
      <c r="AW4781" s="606" t="s">
        <v>43</v>
      </c>
      <c r="AX4781" s="606" t="s">
        <v>82</v>
      </c>
      <c r="AY4781" s="607" t="s">
        <v>197</v>
      </c>
    </row>
    <row r="4782" spans="2:51" s="606" customFormat="1">
      <c r="B4782" s="605"/>
      <c r="D4782" s="594" t="s">
        <v>205</v>
      </c>
      <c r="E4782" s="607" t="s">
        <v>5</v>
      </c>
      <c r="F4782" s="608" t="s">
        <v>2840</v>
      </c>
      <c r="H4782" s="609">
        <v>3</v>
      </c>
      <c r="L4782" s="605"/>
      <c r="M4782" s="610"/>
      <c r="N4782" s="611"/>
      <c r="O4782" s="611"/>
      <c r="P4782" s="611"/>
      <c r="Q4782" s="611"/>
      <c r="R4782" s="611"/>
      <c r="S4782" s="611"/>
      <c r="T4782" s="612"/>
      <c r="AT4782" s="607" t="s">
        <v>205</v>
      </c>
      <c r="AU4782" s="607" t="s">
        <v>89</v>
      </c>
      <c r="AV4782" s="606" t="s">
        <v>89</v>
      </c>
      <c r="AW4782" s="606" t="s">
        <v>43</v>
      </c>
      <c r="AX4782" s="606" t="s">
        <v>82</v>
      </c>
      <c r="AY4782" s="607" t="s">
        <v>197</v>
      </c>
    </row>
    <row r="4783" spans="2:51" s="606" customFormat="1">
      <c r="B4783" s="605"/>
      <c r="D4783" s="594" t="s">
        <v>205</v>
      </c>
      <c r="E4783" s="607" t="s">
        <v>5</v>
      </c>
      <c r="F4783" s="608" t="s">
        <v>2841</v>
      </c>
      <c r="H4783" s="609">
        <v>3.125</v>
      </c>
      <c r="L4783" s="605"/>
      <c r="M4783" s="610"/>
      <c r="N4783" s="611"/>
      <c r="O4783" s="611"/>
      <c r="P4783" s="611"/>
      <c r="Q4783" s="611"/>
      <c r="R4783" s="611"/>
      <c r="S4783" s="611"/>
      <c r="T4783" s="612"/>
      <c r="AT4783" s="607" t="s">
        <v>205</v>
      </c>
      <c r="AU4783" s="607" t="s">
        <v>89</v>
      </c>
      <c r="AV4783" s="606" t="s">
        <v>89</v>
      </c>
      <c r="AW4783" s="606" t="s">
        <v>43</v>
      </c>
      <c r="AX4783" s="606" t="s">
        <v>82</v>
      </c>
      <c r="AY4783" s="607" t="s">
        <v>197</v>
      </c>
    </row>
    <row r="4784" spans="2:51" s="606" customFormat="1">
      <c r="B4784" s="605"/>
      <c r="D4784" s="594" t="s">
        <v>205</v>
      </c>
      <c r="E4784" s="607" t="s">
        <v>5</v>
      </c>
      <c r="F4784" s="608" t="s">
        <v>2842</v>
      </c>
      <c r="H4784" s="609">
        <v>2.5</v>
      </c>
      <c r="L4784" s="605"/>
      <c r="M4784" s="610"/>
      <c r="N4784" s="611"/>
      <c r="O4784" s="611"/>
      <c r="P4784" s="611"/>
      <c r="Q4784" s="611"/>
      <c r="R4784" s="611"/>
      <c r="S4784" s="611"/>
      <c r="T4784" s="612"/>
      <c r="AT4784" s="607" t="s">
        <v>205</v>
      </c>
      <c r="AU4784" s="607" t="s">
        <v>89</v>
      </c>
      <c r="AV4784" s="606" t="s">
        <v>89</v>
      </c>
      <c r="AW4784" s="606" t="s">
        <v>43</v>
      </c>
      <c r="AX4784" s="606" t="s">
        <v>82</v>
      </c>
      <c r="AY4784" s="607" t="s">
        <v>197</v>
      </c>
    </row>
    <row r="4785" spans="2:65" s="606" customFormat="1">
      <c r="B4785" s="605"/>
      <c r="D4785" s="594" t="s">
        <v>205</v>
      </c>
      <c r="E4785" s="607" t="s">
        <v>5</v>
      </c>
      <c r="F4785" s="608" t="s">
        <v>2843</v>
      </c>
      <c r="H4785" s="609">
        <v>3</v>
      </c>
      <c r="L4785" s="605"/>
      <c r="M4785" s="610"/>
      <c r="N4785" s="611"/>
      <c r="O4785" s="611"/>
      <c r="P4785" s="611"/>
      <c r="Q4785" s="611"/>
      <c r="R4785" s="611"/>
      <c r="S4785" s="611"/>
      <c r="T4785" s="612"/>
      <c r="AT4785" s="607" t="s">
        <v>205</v>
      </c>
      <c r="AU4785" s="607" t="s">
        <v>89</v>
      </c>
      <c r="AV4785" s="606" t="s">
        <v>89</v>
      </c>
      <c r="AW4785" s="606" t="s">
        <v>43</v>
      </c>
      <c r="AX4785" s="606" t="s">
        <v>82</v>
      </c>
      <c r="AY4785" s="607" t="s">
        <v>197</v>
      </c>
    </row>
    <row r="4786" spans="2:65" s="606" customFormat="1">
      <c r="B4786" s="605"/>
      <c r="D4786" s="594" t="s">
        <v>205</v>
      </c>
      <c r="E4786" s="607" t="s">
        <v>5</v>
      </c>
      <c r="F4786" s="608" t="s">
        <v>2844</v>
      </c>
      <c r="H4786" s="609">
        <v>1.0940000000000001</v>
      </c>
      <c r="L4786" s="605"/>
      <c r="M4786" s="610"/>
      <c r="N4786" s="611"/>
      <c r="O4786" s="611"/>
      <c r="P4786" s="611"/>
      <c r="Q4786" s="611"/>
      <c r="R4786" s="611"/>
      <c r="S4786" s="611"/>
      <c r="T4786" s="612"/>
      <c r="AT4786" s="607" t="s">
        <v>205</v>
      </c>
      <c r="AU4786" s="607" t="s">
        <v>89</v>
      </c>
      <c r="AV4786" s="606" t="s">
        <v>89</v>
      </c>
      <c r="AW4786" s="606" t="s">
        <v>43</v>
      </c>
      <c r="AX4786" s="606" t="s">
        <v>82</v>
      </c>
      <c r="AY4786" s="607" t="s">
        <v>197</v>
      </c>
    </row>
    <row r="4787" spans="2:65" s="606" customFormat="1">
      <c r="B4787" s="605"/>
      <c r="D4787" s="594" t="s">
        <v>205</v>
      </c>
      <c r="E4787" s="607" t="s">
        <v>5</v>
      </c>
      <c r="F4787" s="608" t="s">
        <v>2845</v>
      </c>
      <c r="H4787" s="609">
        <v>1.125</v>
      </c>
      <c r="L4787" s="605"/>
      <c r="M4787" s="610"/>
      <c r="N4787" s="611"/>
      <c r="O4787" s="611"/>
      <c r="P4787" s="611"/>
      <c r="Q4787" s="611"/>
      <c r="R4787" s="611"/>
      <c r="S4787" s="611"/>
      <c r="T4787" s="612"/>
      <c r="AT4787" s="607" t="s">
        <v>205</v>
      </c>
      <c r="AU4787" s="607" t="s">
        <v>89</v>
      </c>
      <c r="AV4787" s="606" t="s">
        <v>89</v>
      </c>
      <c r="AW4787" s="606" t="s">
        <v>43</v>
      </c>
      <c r="AX4787" s="606" t="s">
        <v>82</v>
      </c>
      <c r="AY4787" s="607" t="s">
        <v>197</v>
      </c>
    </row>
    <row r="4788" spans="2:65" s="606" customFormat="1">
      <c r="B4788" s="605"/>
      <c r="D4788" s="594" t="s">
        <v>205</v>
      </c>
      <c r="E4788" s="607" t="s">
        <v>5</v>
      </c>
      <c r="F4788" s="608" t="s">
        <v>2846</v>
      </c>
      <c r="H4788" s="609">
        <v>1.5</v>
      </c>
      <c r="L4788" s="605"/>
      <c r="M4788" s="610"/>
      <c r="N4788" s="611"/>
      <c r="O4788" s="611"/>
      <c r="P4788" s="611"/>
      <c r="Q4788" s="611"/>
      <c r="R4788" s="611"/>
      <c r="S4788" s="611"/>
      <c r="T4788" s="612"/>
      <c r="AT4788" s="607" t="s">
        <v>205</v>
      </c>
      <c r="AU4788" s="607" t="s">
        <v>89</v>
      </c>
      <c r="AV4788" s="606" t="s">
        <v>89</v>
      </c>
      <c r="AW4788" s="606" t="s">
        <v>43</v>
      </c>
      <c r="AX4788" s="606" t="s">
        <v>82</v>
      </c>
      <c r="AY4788" s="607" t="s">
        <v>197</v>
      </c>
    </row>
    <row r="4789" spans="2:65" s="606" customFormat="1">
      <c r="B4789" s="605"/>
      <c r="D4789" s="594" t="s">
        <v>205</v>
      </c>
      <c r="E4789" s="607" t="s">
        <v>5</v>
      </c>
      <c r="F4789" s="608" t="s">
        <v>2847</v>
      </c>
      <c r="H4789" s="609">
        <v>1.95</v>
      </c>
      <c r="L4789" s="605"/>
      <c r="M4789" s="610"/>
      <c r="N4789" s="611"/>
      <c r="O4789" s="611"/>
      <c r="P4789" s="611"/>
      <c r="Q4789" s="611"/>
      <c r="R4789" s="611"/>
      <c r="S4789" s="611"/>
      <c r="T4789" s="612"/>
      <c r="AT4789" s="607" t="s">
        <v>205</v>
      </c>
      <c r="AU4789" s="607" t="s">
        <v>89</v>
      </c>
      <c r="AV4789" s="606" t="s">
        <v>89</v>
      </c>
      <c r="AW4789" s="606" t="s">
        <v>43</v>
      </c>
      <c r="AX4789" s="606" t="s">
        <v>82</v>
      </c>
      <c r="AY4789" s="607" t="s">
        <v>197</v>
      </c>
    </row>
    <row r="4790" spans="2:65" s="606" customFormat="1">
      <c r="B4790" s="605"/>
      <c r="D4790" s="594" t="s">
        <v>205</v>
      </c>
      <c r="E4790" s="607" t="s">
        <v>5</v>
      </c>
      <c r="F4790" s="608" t="s">
        <v>2848</v>
      </c>
      <c r="H4790" s="609">
        <v>3</v>
      </c>
      <c r="L4790" s="605"/>
      <c r="M4790" s="610"/>
      <c r="N4790" s="611"/>
      <c r="O4790" s="611"/>
      <c r="P4790" s="611"/>
      <c r="Q4790" s="611"/>
      <c r="R4790" s="611"/>
      <c r="S4790" s="611"/>
      <c r="T4790" s="612"/>
      <c r="AT4790" s="607" t="s">
        <v>205</v>
      </c>
      <c r="AU4790" s="607" t="s">
        <v>89</v>
      </c>
      <c r="AV4790" s="606" t="s">
        <v>89</v>
      </c>
      <c r="AW4790" s="606" t="s">
        <v>43</v>
      </c>
      <c r="AX4790" s="606" t="s">
        <v>82</v>
      </c>
      <c r="AY4790" s="607" t="s">
        <v>197</v>
      </c>
    </row>
    <row r="4791" spans="2:65" s="614" customFormat="1">
      <c r="B4791" s="613"/>
      <c r="D4791" s="594" t="s">
        <v>205</v>
      </c>
      <c r="E4791" s="615" t="s">
        <v>5</v>
      </c>
      <c r="F4791" s="616" t="s">
        <v>210</v>
      </c>
      <c r="H4791" s="617">
        <v>315.71199999999999</v>
      </c>
      <c r="L4791" s="613"/>
      <c r="M4791" s="618"/>
      <c r="N4791" s="619"/>
      <c r="O4791" s="619"/>
      <c r="P4791" s="619"/>
      <c r="Q4791" s="619"/>
      <c r="R4791" s="619"/>
      <c r="S4791" s="619"/>
      <c r="T4791" s="620"/>
      <c r="AT4791" s="615" t="s">
        <v>205</v>
      </c>
      <c r="AU4791" s="615" t="s">
        <v>89</v>
      </c>
      <c r="AV4791" s="614" t="s">
        <v>129</v>
      </c>
      <c r="AW4791" s="614" t="s">
        <v>43</v>
      </c>
      <c r="AX4791" s="614" t="s">
        <v>11</v>
      </c>
      <c r="AY4791" s="615" t="s">
        <v>197</v>
      </c>
    </row>
    <row r="4792" spans="2:65" s="492" customFormat="1" ht="16.5" customHeight="1">
      <c r="B4792" s="493"/>
      <c r="C4792" s="629" t="s">
        <v>5165</v>
      </c>
      <c r="D4792" s="629" t="s">
        <v>1907</v>
      </c>
      <c r="E4792" s="630" t="s">
        <v>5166</v>
      </c>
      <c r="F4792" s="631" t="s">
        <v>5167</v>
      </c>
      <c r="G4792" s="632" t="s">
        <v>290</v>
      </c>
      <c r="H4792" s="633">
        <v>331.49799999999999</v>
      </c>
      <c r="I4792" s="11"/>
      <c r="J4792" s="634">
        <f>ROUND(I4792*H4792,0)</f>
        <v>0</v>
      </c>
      <c r="K4792" s="631" t="s">
        <v>203</v>
      </c>
      <c r="L4792" s="635"/>
      <c r="M4792" s="636" t="s">
        <v>5</v>
      </c>
      <c r="N4792" s="637" t="s">
        <v>53</v>
      </c>
      <c r="O4792" s="494"/>
      <c r="P4792" s="580">
        <f>O4792*H4792</f>
        <v>0</v>
      </c>
      <c r="Q4792" s="580">
        <v>0</v>
      </c>
      <c r="R4792" s="580">
        <f>Q4792*H4792</f>
        <v>0</v>
      </c>
      <c r="S4792" s="580">
        <v>0</v>
      </c>
      <c r="T4792" s="581">
        <f>S4792*H4792</f>
        <v>0</v>
      </c>
      <c r="AR4792" s="482" t="s">
        <v>779</v>
      </c>
      <c r="AT4792" s="482" t="s">
        <v>1907</v>
      </c>
      <c r="AU4792" s="482" t="s">
        <v>89</v>
      </c>
      <c r="AY4792" s="482" t="s">
        <v>197</v>
      </c>
      <c r="BE4792" s="582">
        <f>IF(N4792="základní",J4792,0)</f>
        <v>0</v>
      </c>
      <c r="BF4792" s="582">
        <f>IF(N4792="snížená",J4792,0)</f>
        <v>0</v>
      </c>
      <c r="BG4792" s="582">
        <f>IF(N4792="zákl. přenesená",J4792,0)</f>
        <v>0</v>
      </c>
      <c r="BH4792" s="582">
        <f>IF(N4792="sníž. přenesená",J4792,0)</f>
        <v>0</v>
      </c>
      <c r="BI4792" s="582">
        <f>IF(N4792="nulová",J4792,0)</f>
        <v>0</v>
      </c>
      <c r="BJ4792" s="482" t="s">
        <v>11</v>
      </c>
      <c r="BK4792" s="582">
        <f>ROUND(I4792*H4792,0)</f>
        <v>0</v>
      </c>
      <c r="BL4792" s="482" t="s">
        <v>374</v>
      </c>
      <c r="BM4792" s="482" t="s">
        <v>5168</v>
      </c>
    </row>
    <row r="4793" spans="2:65" s="606" customFormat="1">
      <c r="B4793" s="605"/>
      <c r="D4793" s="594" t="s">
        <v>205</v>
      </c>
      <c r="F4793" s="608" t="s">
        <v>5169</v>
      </c>
      <c r="H4793" s="609">
        <v>331.49799999999999</v>
      </c>
      <c r="L4793" s="605"/>
      <c r="M4793" s="610"/>
      <c r="N4793" s="611"/>
      <c r="O4793" s="611"/>
      <c r="P4793" s="611"/>
      <c r="Q4793" s="611"/>
      <c r="R4793" s="611"/>
      <c r="S4793" s="611"/>
      <c r="T4793" s="612"/>
      <c r="AT4793" s="607" t="s">
        <v>205</v>
      </c>
      <c r="AU4793" s="607" t="s">
        <v>89</v>
      </c>
      <c r="AV4793" s="606" t="s">
        <v>89</v>
      </c>
      <c r="AW4793" s="606" t="s">
        <v>6</v>
      </c>
      <c r="AX4793" s="606" t="s">
        <v>11</v>
      </c>
      <c r="AY4793" s="607" t="s">
        <v>197</v>
      </c>
    </row>
    <row r="4794" spans="2:65" s="492" customFormat="1" ht="25.5" customHeight="1">
      <c r="B4794" s="493"/>
      <c r="C4794" s="572" t="s">
        <v>5170</v>
      </c>
      <c r="D4794" s="572" t="s">
        <v>199</v>
      </c>
      <c r="E4794" s="573" t="s">
        <v>5171</v>
      </c>
      <c r="F4794" s="574" t="s">
        <v>5172</v>
      </c>
      <c r="G4794" s="575" t="s">
        <v>290</v>
      </c>
      <c r="H4794" s="576">
        <v>7735.1319999999996</v>
      </c>
      <c r="I4794" s="7"/>
      <c r="J4794" s="577">
        <f>ROUND(I4794*H4794,0)</f>
        <v>0</v>
      </c>
      <c r="K4794" s="574" t="s">
        <v>203</v>
      </c>
      <c r="L4794" s="493"/>
      <c r="M4794" s="578" t="s">
        <v>5</v>
      </c>
      <c r="N4794" s="579" t="s">
        <v>53</v>
      </c>
      <c r="O4794" s="494"/>
      <c r="P4794" s="580">
        <f>O4794*H4794</f>
        <v>0</v>
      </c>
      <c r="Q4794" s="580">
        <v>2.0000000000000001E-4</v>
      </c>
      <c r="R4794" s="580">
        <f>Q4794*H4794</f>
        <v>1.5470264</v>
      </c>
      <c r="S4794" s="580">
        <v>0</v>
      </c>
      <c r="T4794" s="581">
        <f>S4794*H4794</f>
        <v>0</v>
      </c>
      <c r="AR4794" s="482" t="s">
        <v>374</v>
      </c>
      <c r="AT4794" s="482" t="s">
        <v>199</v>
      </c>
      <c r="AU4794" s="482" t="s">
        <v>89</v>
      </c>
      <c r="AY4794" s="482" t="s">
        <v>197</v>
      </c>
      <c r="BE4794" s="582">
        <f>IF(N4794="základní",J4794,0)</f>
        <v>0</v>
      </c>
      <c r="BF4794" s="582">
        <f>IF(N4794="snížená",J4794,0)</f>
        <v>0</v>
      </c>
      <c r="BG4794" s="582">
        <f>IF(N4794="zákl. přenesená",J4794,0)</f>
        <v>0</v>
      </c>
      <c r="BH4794" s="582">
        <f>IF(N4794="sníž. přenesená",J4794,0)</f>
        <v>0</v>
      </c>
      <c r="BI4794" s="582">
        <f>IF(N4794="nulová",J4794,0)</f>
        <v>0</v>
      </c>
      <c r="BJ4794" s="482" t="s">
        <v>11</v>
      </c>
      <c r="BK4794" s="582">
        <f>ROUND(I4794*H4794,0)</f>
        <v>0</v>
      </c>
      <c r="BL4794" s="482" t="s">
        <v>374</v>
      </c>
      <c r="BM4794" s="482" t="s">
        <v>5173</v>
      </c>
    </row>
    <row r="4795" spans="2:65" s="492" customFormat="1" ht="25.5" customHeight="1">
      <c r="B4795" s="493"/>
      <c r="C4795" s="572" t="s">
        <v>5174</v>
      </c>
      <c r="D4795" s="572" t="s">
        <v>199</v>
      </c>
      <c r="E4795" s="573" t="s">
        <v>5175</v>
      </c>
      <c r="F4795" s="574" t="s">
        <v>5176</v>
      </c>
      <c r="G4795" s="575" t="s">
        <v>290</v>
      </c>
      <c r="H4795" s="576">
        <v>315.71199999999999</v>
      </c>
      <c r="I4795" s="7"/>
      <c r="J4795" s="577">
        <f>ROUND(I4795*H4795,0)</f>
        <v>0</v>
      </c>
      <c r="K4795" s="574" t="s">
        <v>203</v>
      </c>
      <c r="L4795" s="493"/>
      <c r="M4795" s="578" t="s">
        <v>5</v>
      </c>
      <c r="N4795" s="579" t="s">
        <v>53</v>
      </c>
      <c r="O4795" s="494"/>
      <c r="P4795" s="580">
        <f>O4795*H4795</f>
        <v>0</v>
      </c>
      <c r="Q4795" s="580">
        <v>2.0000000000000002E-5</v>
      </c>
      <c r="R4795" s="580">
        <f>Q4795*H4795</f>
        <v>6.3142400000000005E-3</v>
      </c>
      <c r="S4795" s="580">
        <v>0</v>
      </c>
      <c r="T4795" s="581">
        <f>S4795*H4795</f>
        <v>0</v>
      </c>
      <c r="AR4795" s="482" t="s">
        <v>374</v>
      </c>
      <c r="AT4795" s="482" t="s">
        <v>199</v>
      </c>
      <c r="AU4795" s="482" t="s">
        <v>89</v>
      </c>
      <c r="AY4795" s="482" t="s">
        <v>197</v>
      </c>
      <c r="BE4795" s="582">
        <f>IF(N4795="základní",J4795,0)</f>
        <v>0</v>
      </c>
      <c r="BF4795" s="582">
        <f>IF(N4795="snížená",J4795,0)</f>
        <v>0</v>
      </c>
      <c r="BG4795" s="582">
        <f>IF(N4795="zákl. přenesená",J4795,0)</f>
        <v>0</v>
      </c>
      <c r="BH4795" s="582">
        <f>IF(N4795="sníž. přenesená",J4795,0)</f>
        <v>0</v>
      </c>
      <c r="BI4795" s="582">
        <f>IF(N4795="nulová",J4795,0)</f>
        <v>0</v>
      </c>
      <c r="BJ4795" s="482" t="s">
        <v>11</v>
      </c>
      <c r="BK4795" s="582">
        <f>ROUND(I4795*H4795,0)</f>
        <v>0</v>
      </c>
      <c r="BL4795" s="482" t="s">
        <v>374</v>
      </c>
      <c r="BM4795" s="482" t="s">
        <v>5177</v>
      </c>
    </row>
    <row r="4796" spans="2:65" s="492" customFormat="1" ht="25.5" customHeight="1">
      <c r="B4796" s="493"/>
      <c r="C4796" s="572" t="s">
        <v>5178</v>
      </c>
      <c r="D4796" s="572" t="s">
        <v>199</v>
      </c>
      <c r="E4796" s="573" t="s">
        <v>5179</v>
      </c>
      <c r="F4796" s="574" t="s">
        <v>5180</v>
      </c>
      <c r="G4796" s="575" t="s">
        <v>290</v>
      </c>
      <c r="H4796" s="576">
        <v>3445.71</v>
      </c>
      <c r="I4796" s="7"/>
      <c r="J4796" s="577">
        <f>ROUND(I4796*H4796,0)</f>
        <v>0</v>
      </c>
      <c r="K4796" s="574" t="s">
        <v>203</v>
      </c>
      <c r="L4796" s="493"/>
      <c r="M4796" s="578" t="s">
        <v>5</v>
      </c>
      <c r="N4796" s="579" t="s">
        <v>53</v>
      </c>
      <c r="O4796" s="494"/>
      <c r="P4796" s="580">
        <f>O4796*H4796</f>
        <v>0</v>
      </c>
      <c r="Q4796" s="580">
        <v>1.0000000000000001E-5</v>
      </c>
      <c r="R4796" s="580">
        <f>Q4796*H4796</f>
        <v>3.4457100000000004E-2</v>
      </c>
      <c r="S4796" s="580">
        <v>0</v>
      </c>
      <c r="T4796" s="581">
        <f>S4796*H4796</f>
        <v>0</v>
      </c>
      <c r="AR4796" s="482" t="s">
        <v>374</v>
      </c>
      <c r="AT4796" s="482" t="s">
        <v>199</v>
      </c>
      <c r="AU4796" s="482" t="s">
        <v>89</v>
      </c>
      <c r="AY4796" s="482" t="s">
        <v>197</v>
      </c>
      <c r="BE4796" s="582">
        <f>IF(N4796="základní",J4796,0)</f>
        <v>0</v>
      </c>
      <c r="BF4796" s="582">
        <f>IF(N4796="snížená",J4796,0)</f>
        <v>0</v>
      </c>
      <c r="BG4796" s="582">
        <f>IF(N4796="zákl. přenesená",J4796,0)</f>
        <v>0</v>
      </c>
      <c r="BH4796" s="582">
        <f>IF(N4796="sníž. přenesená",J4796,0)</f>
        <v>0</v>
      </c>
      <c r="BI4796" s="582">
        <f>IF(N4796="nulová",J4796,0)</f>
        <v>0</v>
      </c>
      <c r="BJ4796" s="482" t="s">
        <v>11</v>
      </c>
      <c r="BK4796" s="582">
        <f>ROUND(I4796*H4796,0)</f>
        <v>0</v>
      </c>
      <c r="BL4796" s="482" t="s">
        <v>374</v>
      </c>
      <c r="BM4796" s="482" t="s">
        <v>5181</v>
      </c>
    </row>
    <row r="4797" spans="2:65" s="492" customFormat="1" ht="25.5" customHeight="1">
      <c r="B4797" s="493"/>
      <c r="C4797" s="572" t="s">
        <v>5182</v>
      </c>
      <c r="D4797" s="572" t="s">
        <v>199</v>
      </c>
      <c r="E4797" s="573" t="s">
        <v>5183</v>
      </c>
      <c r="F4797" s="574" t="s">
        <v>5184</v>
      </c>
      <c r="G4797" s="575" t="s">
        <v>290</v>
      </c>
      <c r="H4797" s="576">
        <v>7735.1319999999996</v>
      </c>
      <c r="I4797" s="7"/>
      <c r="J4797" s="577">
        <f>ROUND(I4797*H4797,0)</f>
        <v>0</v>
      </c>
      <c r="K4797" s="574" t="s">
        <v>203</v>
      </c>
      <c r="L4797" s="493"/>
      <c r="M4797" s="578" t="s">
        <v>5</v>
      </c>
      <c r="N4797" s="579" t="s">
        <v>53</v>
      </c>
      <c r="O4797" s="494"/>
      <c r="P4797" s="580">
        <f>O4797*H4797</f>
        <v>0</v>
      </c>
      <c r="Q4797" s="580">
        <v>2.9E-4</v>
      </c>
      <c r="R4797" s="580">
        <f>Q4797*H4797</f>
        <v>2.24318828</v>
      </c>
      <c r="S4797" s="580">
        <v>0</v>
      </c>
      <c r="T4797" s="581">
        <f>S4797*H4797</f>
        <v>0</v>
      </c>
      <c r="AR4797" s="482" t="s">
        <v>374</v>
      </c>
      <c r="AT4797" s="482" t="s">
        <v>199</v>
      </c>
      <c r="AU4797" s="482" t="s">
        <v>89</v>
      </c>
      <c r="AY4797" s="482" t="s">
        <v>197</v>
      </c>
      <c r="BE4797" s="582">
        <f>IF(N4797="základní",J4797,0)</f>
        <v>0</v>
      </c>
      <c r="BF4797" s="582">
        <f>IF(N4797="snížená",J4797,0)</f>
        <v>0</v>
      </c>
      <c r="BG4797" s="582">
        <f>IF(N4797="zákl. přenesená",J4797,0)</f>
        <v>0</v>
      </c>
      <c r="BH4797" s="582">
        <f>IF(N4797="sníž. přenesená",J4797,0)</f>
        <v>0</v>
      </c>
      <c r="BI4797" s="582">
        <f>IF(N4797="nulová",J4797,0)</f>
        <v>0</v>
      </c>
      <c r="BJ4797" s="482" t="s">
        <v>11</v>
      </c>
      <c r="BK4797" s="582">
        <f>ROUND(I4797*H4797,0)</f>
        <v>0</v>
      </c>
      <c r="BL4797" s="482" t="s">
        <v>374</v>
      </c>
      <c r="BM4797" s="482" t="s">
        <v>5185</v>
      </c>
    </row>
    <row r="4798" spans="2:65" s="560" customFormat="1" ht="29.85" customHeight="1">
      <c r="B4798" s="559"/>
      <c r="D4798" s="561" t="s">
        <v>81</v>
      </c>
      <c r="E4798" s="570" t="s">
        <v>5186</v>
      </c>
      <c r="F4798" s="570" t="s">
        <v>5187</v>
      </c>
      <c r="J4798" s="571">
        <f>BK4798</f>
        <v>0</v>
      </c>
      <c r="L4798" s="559"/>
      <c r="M4798" s="564"/>
      <c r="N4798" s="565"/>
      <c r="O4798" s="565"/>
      <c r="P4798" s="566">
        <f>SUM(P4799:P4827)</f>
        <v>0</v>
      </c>
      <c r="Q4798" s="565"/>
      <c r="R4798" s="566">
        <f>SUM(R4799:R4827)</f>
        <v>0.43094739999999998</v>
      </c>
      <c r="S4798" s="565"/>
      <c r="T4798" s="567">
        <f>SUM(T4799:T4827)</f>
        <v>0</v>
      </c>
      <c r="AR4798" s="561" t="s">
        <v>89</v>
      </c>
      <c r="AT4798" s="568" t="s">
        <v>81</v>
      </c>
      <c r="AU4798" s="568" t="s">
        <v>11</v>
      </c>
      <c r="AY4798" s="561" t="s">
        <v>197</v>
      </c>
      <c r="BK4798" s="569">
        <f>SUM(BK4799:BK4827)</f>
        <v>0</v>
      </c>
    </row>
    <row r="4799" spans="2:65" s="492" customFormat="1" ht="25.5" customHeight="1">
      <c r="B4799" s="493"/>
      <c r="C4799" s="572" t="s">
        <v>5188</v>
      </c>
      <c r="D4799" s="572" t="s">
        <v>199</v>
      </c>
      <c r="E4799" s="573" t="s">
        <v>5189</v>
      </c>
      <c r="F4799" s="574" t="s">
        <v>5190</v>
      </c>
      <c r="G4799" s="575" t="s">
        <v>290</v>
      </c>
      <c r="H4799" s="576">
        <v>315.71199999999999</v>
      </c>
      <c r="I4799" s="7"/>
      <c r="J4799" s="577">
        <f>ROUND(I4799*H4799,0)</f>
        <v>0</v>
      </c>
      <c r="K4799" s="574" t="s">
        <v>203</v>
      </c>
      <c r="L4799" s="493"/>
      <c r="M4799" s="578" t="s">
        <v>5</v>
      </c>
      <c r="N4799" s="579" t="s">
        <v>53</v>
      </c>
      <c r="O4799" s="494"/>
      <c r="P4799" s="580">
        <f>O4799*H4799</f>
        <v>0</v>
      </c>
      <c r="Q4799" s="580">
        <v>0</v>
      </c>
      <c r="R4799" s="580">
        <f>Q4799*H4799</f>
        <v>0</v>
      </c>
      <c r="S4799" s="580">
        <v>0</v>
      </c>
      <c r="T4799" s="581">
        <f>S4799*H4799</f>
        <v>0</v>
      </c>
      <c r="AR4799" s="482" t="s">
        <v>374</v>
      </c>
      <c r="AT4799" s="482" t="s">
        <v>199</v>
      </c>
      <c r="AU4799" s="482" t="s">
        <v>89</v>
      </c>
      <c r="AY4799" s="482" t="s">
        <v>197</v>
      </c>
      <c r="BE4799" s="582">
        <f>IF(N4799="základní",J4799,0)</f>
        <v>0</v>
      </c>
      <c r="BF4799" s="582">
        <f>IF(N4799="snížená",J4799,0)</f>
        <v>0</v>
      </c>
      <c r="BG4799" s="582">
        <f>IF(N4799="zákl. přenesená",J4799,0)</f>
        <v>0</v>
      </c>
      <c r="BH4799" s="582">
        <f>IF(N4799="sníž. přenesená",J4799,0)</f>
        <v>0</v>
      </c>
      <c r="BI4799" s="582">
        <f>IF(N4799="nulová",J4799,0)</f>
        <v>0</v>
      </c>
      <c r="BJ4799" s="482" t="s">
        <v>11</v>
      </c>
      <c r="BK4799" s="582">
        <f>ROUND(I4799*H4799,0)</f>
        <v>0</v>
      </c>
      <c r="BL4799" s="482" t="s">
        <v>374</v>
      </c>
      <c r="BM4799" s="482" t="s">
        <v>5191</v>
      </c>
    </row>
    <row r="4800" spans="2:65" s="599" customFormat="1">
      <c r="B4800" s="598"/>
      <c r="D4800" s="594" t="s">
        <v>205</v>
      </c>
      <c r="E4800" s="600" t="s">
        <v>5</v>
      </c>
      <c r="F4800" s="601" t="s">
        <v>2742</v>
      </c>
      <c r="H4800" s="600" t="s">
        <v>5</v>
      </c>
      <c r="L4800" s="598"/>
      <c r="M4800" s="602"/>
      <c r="N4800" s="603"/>
      <c r="O4800" s="603"/>
      <c r="P4800" s="603"/>
      <c r="Q4800" s="603"/>
      <c r="R4800" s="603"/>
      <c r="S4800" s="603"/>
      <c r="T4800" s="604"/>
      <c r="AT4800" s="600" t="s">
        <v>205</v>
      </c>
      <c r="AU4800" s="600" t="s">
        <v>89</v>
      </c>
      <c r="AV4800" s="599" t="s">
        <v>11</v>
      </c>
      <c r="AW4800" s="599" t="s">
        <v>43</v>
      </c>
      <c r="AX4800" s="599" t="s">
        <v>82</v>
      </c>
      <c r="AY4800" s="600" t="s">
        <v>197</v>
      </c>
    </row>
    <row r="4801" spans="2:51" s="606" customFormat="1">
      <c r="B4801" s="605"/>
      <c r="D4801" s="594" t="s">
        <v>205</v>
      </c>
      <c r="E4801" s="607" t="s">
        <v>5</v>
      </c>
      <c r="F4801" s="608" t="s">
        <v>2826</v>
      </c>
      <c r="H4801" s="609">
        <v>20.25</v>
      </c>
      <c r="L4801" s="605"/>
      <c r="M4801" s="610"/>
      <c r="N4801" s="611"/>
      <c r="O4801" s="611"/>
      <c r="P4801" s="611"/>
      <c r="Q4801" s="611"/>
      <c r="R4801" s="611"/>
      <c r="S4801" s="611"/>
      <c r="T4801" s="612"/>
      <c r="AT4801" s="607" t="s">
        <v>205</v>
      </c>
      <c r="AU4801" s="607" t="s">
        <v>89</v>
      </c>
      <c r="AV4801" s="606" t="s">
        <v>89</v>
      </c>
      <c r="AW4801" s="606" t="s">
        <v>43</v>
      </c>
      <c r="AX4801" s="606" t="s">
        <v>82</v>
      </c>
      <c r="AY4801" s="607" t="s">
        <v>197</v>
      </c>
    </row>
    <row r="4802" spans="2:51" s="606" customFormat="1">
      <c r="B4802" s="605"/>
      <c r="D4802" s="594" t="s">
        <v>205</v>
      </c>
      <c r="E4802" s="607" t="s">
        <v>5</v>
      </c>
      <c r="F4802" s="608" t="s">
        <v>2827</v>
      </c>
      <c r="H4802" s="609">
        <v>5.88</v>
      </c>
      <c r="L4802" s="605"/>
      <c r="M4802" s="610"/>
      <c r="N4802" s="611"/>
      <c r="O4802" s="611"/>
      <c r="P4802" s="611"/>
      <c r="Q4802" s="611"/>
      <c r="R4802" s="611"/>
      <c r="S4802" s="611"/>
      <c r="T4802" s="612"/>
      <c r="AT4802" s="607" t="s">
        <v>205</v>
      </c>
      <c r="AU4802" s="607" t="s">
        <v>89</v>
      </c>
      <c r="AV4802" s="606" t="s">
        <v>89</v>
      </c>
      <c r="AW4802" s="606" t="s">
        <v>43</v>
      </c>
      <c r="AX4802" s="606" t="s">
        <v>82</v>
      </c>
      <c r="AY4802" s="607" t="s">
        <v>197</v>
      </c>
    </row>
    <row r="4803" spans="2:51" s="606" customFormat="1">
      <c r="B4803" s="605"/>
      <c r="D4803" s="594" t="s">
        <v>205</v>
      </c>
      <c r="E4803" s="607" t="s">
        <v>5</v>
      </c>
      <c r="F4803" s="608" t="s">
        <v>2828</v>
      </c>
      <c r="H4803" s="609">
        <v>143.1</v>
      </c>
      <c r="L4803" s="605"/>
      <c r="M4803" s="610"/>
      <c r="N4803" s="611"/>
      <c r="O4803" s="611"/>
      <c r="P4803" s="611"/>
      <c r="Q4803" s="611"/>
      <c r="R4803" s="611"/>
      <c r="S4803" s="611"/>
      <c r="T4803" s="612"/>
      <c r="AT4803" s="607" t="s">
        <v>205</v>
      </c>
      <c r="AU4803" s="607" t="s">
        <v>89</v>
      </c>
      <c r="AV4803" s="606" t="s">
        <v>89</v>
      </c>
      <c r="AW4803" s="606" t="s">
        <v>43</v>
      </c>
      <c r="AX4803" s="606" t="s">
        <v>82</v>
      </c>
      <c r="AY4803" s="607" t="s">
        <v>197</v>
      </c>
    </row>
    <row r="4804" spans="2:51" s="606" customFormat="1">
      <c r="B4804" s="605"/>
      <c r="D4804" s="594" t="s">
        <v>205</v>
      </c>
      <c r="E4804" s="607" t="s">
        <v>5</v>
      </c>
      <c r="F4804" s="608" t="s">
        <v>2829</v>
      </c>
      <c r="H4804" s="609">
        <v>37.44</v>
      </c>
      <c r="L4804" s="605"/>
      <c r="M4804" s="610"/>
      <c r="N4804" s="611"/>
      <c r="O4804" s="611"/>
      <c r="P4804" s="611"/>
      <c r="Q4804" s="611"/>
      <c r="R4804" s="611"/>
      <c r="S4804" s="611"/>
      <c r="T4804" s="612"/>
      <c r="AT4804" s="607" t="s">
        <v>205</v>
      </c>
      <c r="AU4804" s="607" t="s">
        <v>89</v>
      </c>
      <c r="AV4804" s="606" t="s">
        <v>89</v>
      </c>
      <c r="AW4804" s="606" t="s">
        <v>43</v>
      </c>
      <c r="AX4804" s="606" t="s">
        <v>82</v>
      </c>
      <c r="AY4804" s="607" t="s">
        <v>197</v>
      </c>
    </row>
    <row r="4805" spans="2:51" s="606" customFormat="1">
      <c r="B4805" s="605"/>
      <c r="D4805" s="594" t="s">
        <v>205</v>
      </c>
      <c r="E4805" s="607" t="s">
        <v>5</v>
      </c>
      <c r="F4805" s="608" t="s">
        <v>2830</v>
      </c>
      <c r="H4805" s="609">
        <v>34.4</v>
      </c>
      <c r="L4805" s="605"/>
      <c r="M4805" s="610"/>
      <c r="N4805" s="611"/>
      <c r="O4805" s="611"/>
      <c r="P4805" s="611"/>
      <c r="Q4805" s="611"/>
      <c r="R4805" s="611"/>
      <c r="S4805" s="611"/>
      <c r="T4805" s="612"/>
      <c r="AT4805" s="607" t="s">
        <v>205</v>
      </c>
      <c r="AU4805" s="607" t="s">
        <v>89</v>
      </c>
      <c r="AV4805" s="606" t="s">
        <v>89</v>
      </c>
      <c r="AW4805" s="606" t="s">
        <v>43</v>
      </c>
      <c r="AX4805" s="606" t="s">
        <v>82</v>
      </c>
      <c r="AY4805" s="607" t="s">
        <v>197</v>
      </c>
    </row>
    <row r="4806" spans="2:51" s="606" customFormat="1">
      <c r="B4806" s="605"/>
      <c r="D4806" s="594" t="s">
        <v>205</v>
      </c>
      <c r="E4806" s="607" t="s">
        <v>5</v>
      </c>
      <c r="F4806" s="608" t="s">
        <v>2831</v>
      </c>
      <c r="H4806" s="609">
        <v>12.96</v>
      </c>
      <c r="L4806" s="605"/>
      <c r="M4806" s="610"/>
      <c r="N4806" s="611"/>
      <c r="O4806" s="611"/>
      <c r="P4806" s="611"/>
      <c r="Q4806" s="611"/>
      <c r="R4806" s="611"/>
      <c r="S4806" s="611"/>
      <c r="T4806" s="612"/>
      <c r="AT4806" s="607" t="s">
        <v>205</v>
      </c>
      <c r="AU4806" s="607" t="s">
        <v>89</v>
      </c>
      <c r="AV4806" s="606" t="s">
        <v>89</v>
      </c>
      <c r="AW4806" s="606" t="s">
        <v>43</v>
      </c>
      <c r="AX4806" s="606" t="s">
        <v>82</v>
      </c>
      <c r="AY4806" s="607" t="s">
        <v>197</v>
      </c>
    </row>
    <row r="4807" spans="2:51" s="606" customFormat="1">
      <c r="B4807" s="605"/>
      <c r="D4807" s="594" t="s">
        <v>205</v>
      </c>
      <c r="E4807" s="607" t="s">
        <v>5</v>
      </c>
      <c r="F4807" s="608" t="s">
        <v>2832</v>
      </c>
      <c r="H4807" s="609">
        <v>4.6879999999999997</v>
      </c>
      <c r="L4807" s="605"/>
      <c r="M4807" s="610"/>
      <c r="N4807" s="611"/>
      <c r="O4807" s="611"/>
      <c r="P4807" s="611"/>
      <c r="Q4807" s="611"/>
      <c r="R4807" s="611"/>
      <c r="S4807" s="611"/>
      <c r="T4807" s="612"/>
      <c r="AT4807" s="607" t="s">
        <v>205</v>
      </c>
      <c r="AU4807" s="607" t="s">
        <v>89</v>
      </c>
      <c r="AV4807" s="606" t="s">
        <v>89</v>
      </c>
      <c r="AW4807" s="606" t="s">
        <v>43</v>
      </c>
      <c r="AX4807" s="606" t="s">
        <v>82</v>
      </c>
      <c r="AY4807" s="607" t="s">
        <v>197</v>
      </c>
    </row>
    <row r="4808" spans="2:51" s="606" customFormat="1">
      <c r="B4808" s="605"/>
      <c r="D4808" s="594" t="s">
        <v>205</v>
      </c>
      <c r="E4808" s="607" t="s">
        <v>5</v>
      </c>
      <c r="F4808" s="608" t="s">
        <v>2833</v>
      </c>
      <c r="H4808" s="609">
        <v>7.2</v>
      </c>
      <c r="L4808" s="605"/>
      <c r="M4808" s="610"/>
      <c r="N4808" s="611"/>
      <c r="O4808" s="611"/>
      <c r="P4808" s="611"/>
      <c r="Q4808" s="611"/>
      <c r="R4808" s="611"/>
      <c r="S4808" s="611"/>
      <c r="T4808" s="612"/>
      <c r="AT4808" s="607" t="s">
        <v>205</v>
      </c>
      <c r="AU4808" s="607" t="s">
        <v>89</v>
      </c>
      <c r="AV4808" s="606" t="s">
        <v>89</v>
      </c>
      <c r="AW4808" s="606" t="s">
        <v>43</v>
      </c>
      <c r="AX4808" s="606" t="s">
        <v>82</v>
      </c>
      <c r="AY4808" s="607" t="s">
        <v>197</v>
      </c>
    </row>
    <row r="4809" spans="2:51" s="606" customFormat="1">
      <c r="B4809" s="605"/>
      <c r="D4809" s="594" t="s">
        <v>205</v>
      </c>
      <c r="E4809" s="607" t="s">
        <v>5</v>
      </c>
      <c r="F4809" s="608" t="s">
        <v>2834</v>
      </c>
      <c r="H4809" s="609">
        <v>3.6</v>
      </c>
      <c r="L4809" s="605"/>
      <c r="M4809" s="610"/>
      <c r="N4809" s="611"/>
      <c r="O4809" s="611"/>
      <c r="P4809" s="611"/>
      <c r="Q4809" s="611"/>
      <c r="R4809" s="611"/>
      <c r="S4809" s="611"/>
      <c r="T4809" s="612"/>
      <c r="AT4809" s="607" t="s">
        <v>205</v>
      </c>
      <c r="AU4809" s="607" t="s">
        <v>89</v>
      </c>
      <c r="AV4809" s="606" t="s">
        <v>89</v>
      </c>
      <c r="AW4809" s="606" t="s">
        <v>43</v>
      </c>
      <c r="AX4809" s="606" t="s">
        <v>82</v>
      </c>
      <c r="AY4809" s="607" t="s">
        <v>197</v>
      </c>
    </row>
    <row r="4810" spans="2:51" s="606" customFormat="1">
      <c r="B4810" s="605"/>
      <c r="D4810" s="594" t="s">
        <v>205</v>
      </c>
      <c r="E4810" s="607" t="s">
        <v>5</v>
      </c>
      <c r="F4810" s="608" t="s">
        <v>2835</v>
      </c>
      <c r="H4810" s="609">
        <v>8.8000000000000007</v>
      </c>
      <c r="L4810" s="605"/>
      <c r="M4810" s="610"/>
      <c r="N4810" s="611"/>
      <c r="O4810" s="611"/>
      <c r="P4810" s="611"/>
      <c r="Q4810" s="611"/>
      <c r="R4810" s="611"/>
      <c r="S4810" s="611"/>
      <c r="T4810" s="612"/>
      <c r="AT4810" s="607" t="s">
        <v>205</v>
      </c>
      <c r="AU4810" s="607" t="s">
        <v>89</v>
      </c>
      <c r="AV4810" s="606" t="s">
        <v>89</v>
      </c>
      <c r="AW4810" s="606" t="s">
        <v>43</v>
      </c>
      <c r="AX4810" s="606" t="s">
        <v>82</v>
      </c>
      <c r="AY4810" s="607" t="s">
        <v>197</v>
      </c>
    </row>
    <row r="4811" spans="2:51" s="606" customFormat="1">
      <c r="B4811" s="605"/>
      <c r="D4811" s="594" t="s">
        <v>205</v>
      </c>
      <c r="E4811" s="607" t="s">
        <v>5</v>
      </c>
      <c r="F4811" s="608" t="s">
        <v>2836</v>
      </c>
      <c r="H4811" s="609">
        <v>3.6</v>
      </c>
      <c r="L4811" s="605"/>
      <c r="M4811" s="610"/>
      <c r="N4811" s="611"/>
      <c r="O4811" s="611"/>
      <c r="P4811" s="611"/>
      <c r="Q4811" s="611"/>
      <c r="R4811" s="611"/>
      <c r="S4811" s="611"/>
      <c r="T4811" s="612"/>
      <c r="AT4811" s="607" t="s">
        <v>205</v>
      </c>
      <c r="AU4811" s="607" t="s">
        <v>89</v>
      </c>
      <c r="AV4811" s="606" t="s">
        <v>89</v>
      </c>
      <c r="AW4811" s="606" t="s">
        <v>43</v>
      </c>
      <c r="AX4811" s="606" t="s">
        <v>82</v>
      </c>
      <c r="AY4811" s="607" t="s">
        <v>197</v>
      </c>
    </row>
    <row r="4812" spans="2:51" s="606" customFormat="1">
      <c r="B4812" s="605"/>
      <c r="D4812" s="594" t="s">
        <v>205</v>
      </c>
      <c r="E4812" s="607" t="s">
        <v>5</v>
      </c>
      <c r="F4812" s="608" t="s">
        <v>2837</v>
      </c>
      <c r="H4812" s="609">
        <v>5</v>
      </c>
      <c r="L4812" s="605"/>
      <c r="M4812" s="610"/>
      <c r="N4812" s="611"/>
      <c r="O4812" s="611"/>
      <c r="P4812" s="611"/>
      <c r="Q4812" s="611"/>
      <c r="R4812" s="611"/>
      <c r="S4812" s="611"/>
      <c r="T4812" s="612"/>
      <c r="AT4812" s="607" t="s">
        <v>205</v>
      </c>
      <c r="AU4812" s="607" t="s">
        <v>89</v>
      </c>
      <c r="AV4812" s="606" t="s">
        <v>89</v>
      </c>
      <c r="AW4812" s="606" t="s">
        <v>43</v>
      </c>
      <c r="AX4812" s="606" t="s">
        <v>82</v>
      </c>
      <c r="AY4812" s="607" t="s">
        <v>197</v>
      </c>
    </row>
    <row r="4813" spans="2:51" s="606" customFormat="1">
      <c r="B4813" s="605"/>
      <c r="D4813" s="594" t="s">
        <v>205</v>
      </c>
      <c r="E4813" s="607" t="s">
        <v>5</v>
      </c>
      <c r="F4813" s="608" t="s">
        <v>2838</v>
      </c>
      <c r="H4813" s="609">
        <v>5</v>
      </c>
      <c r="L4813" s="605"/>
      <c r="M4813" s="610"/>
      <c r="N4813" s="611"/>
      <c r="O4813" s="611"/>
      <c r="P4813" s="611"/>
      <c r="Q4813" s="611"/>
      <c r="R4813" s="611"/>
      <c r="S4813" s="611"/>
      <c r="T4813" s="612"/>
      <c r="AT4813" s="607" t="s">
        <v>205</v>
      </c>
      <c r="AU4813" s="607" t="s">
        <v>89</v>
      </c>
      <c r="AV4813" s="606" t="s">
        <v>89</v>
      </c>
      <c r="AW4813" s="606" t="s">
        <v>43</v>
      </c>
      <c r="AX4813" s="606" t="s">
        <v>82</v>
      </c>
      <c r="AY4813" s="607" t="s">
        <v>197</v>
      </c>
    </row>
    <row r="4814" spans="2:51" s="606" customFormat="1">
      <c r="B4814" s="605"/>
      <c r="D4814" s="594" t="s">
        <v>205</v>
      </c>
      <c r="E4814" s="607" t="s">
        <v>5</v>
      </c>
      <c r="F4814" s="608" t="s">
        <v>2839</v>
      </c>
      <c r="H4814" s="609">
        <v>3.5</v>
      </c>
      <c r="L4814" s="605"/>
      <c r="M4814" s="610"/>
      <c r="N4814" s="611"/>
      <c r="O4814" s="611"/>
      <c r="P4814" s="611"/>
      <c r="Q4814" s="611"/>
      <c r="R4814" s="611"/>
      <c r="S4814" s="611"/>
      <c r="T4814" s="612"/>
      <c r="AT4814" s="607" t="s">
        <v>205</v>
      </c>
      <c r="AU4814" s="607" t="s">
        <v>89</v>
      </c>
      <c r="AV4814" s="606" t="s">
        <v>89</v>
      </c>
      <c r="AW4814" s="606" t="s">
        <v>43</v>
      </c>
      <c r="AX4814" s="606" t="s">
        <v>82</v>
      </c>
      <c r="AY4814" s="607" t="s">
        <v>197</v>
      </c>
    </row>
    <row r="4815" spans="2:51" s="606" customFormat="1">
      <c r="B4815" s="605"/>
      <c r="D4815" s="594" t="s">
        <v>205</v>
      </c>
      <c r="E4815" s="607" t="s">
        <v>5</v>
      </c>
      <c r="F4815" s="608" t="s">
        <v>2840</v>
      </c>
      <c r="H4815" s="609">
        <v>3</v>
      </c>
      <c r="L4815" s="605"/>
      <c r="M4815" s="610"/>
      <c r="N4815" s="611"/>
      <c r="O4815" s="611"/>
      <c r="P4815" s="611"/>
      <c r="Q4815" s="611"/>
      <c r="R4815" s="611"/>
      <c r="S4815" s="611"/>
      <c r="T4815" s="612"/>
      <c r="AT4815" s="607" t="s">
        <v>205</v>
      </c>
      <c r="AU4815" s="607" t="s">
        <v>89</v>
      </c>
      <c r="AV4815" s="606" t="s">
        <v>89</v>
      </c>
      <c r="AW4815" s="606" t="s">
        <v>43</v>
      </c>
      <c r="AX4815" s="606" t="s">
        <v>82</v>
      </c>
      <c r="AY4815" s="607" t="s">
        <v>197</v>
      </c>
    </row>
    <row r="4816" spans="2:51" s="606" customFormat="1">
      <c r="B4816" s="605"/>
      <c r="D4816" s="594" t="s">
        <v>205</v>
      </c>
      <c r="E4816" s="607" t="s">
        <v>5</v>
      </c>
      <c r="F4816" s="608" t="s">
        <v>2841</v>
      </c>
      <c r="H4816" s="609">
        <v>3.125</v>
      </c>
      <c r="L4816" s="605"/>
      <c r="M4816" s="610"/>
      <c r="N4816" s="611"/>
      <c r="O4816" s="611"/>
      <c r="P4816" s="611"/>
      <c r="Q4816" s="611"/>
      <c r="R4816" s="611"/>
      <c r="S4816" s="611"/>
      <c r="T4816" s="612"/>
      <c r="AT4816" s="607" t="s">
        <v>205</v>
      </c>
      <c r="AU4816" s="607" t="s">
        <v>89</v>
      </c>
      <c r="AV4816" s="606" t="s">
        <v>89</v>
      </c>
      <c r="AW4816" s="606" t="s">
        <v>43</v>
      </c>
      <c r="AX4816" s="606" t="s">
        <v>82</v>
      </c>
      <c r="AY4816" s="607" t="s">
        <v>197</v>
      </c>
    </row>
    <row r="4817" spans="2:65" s="606" customFormat="1">
      <c r="B4817" s="605"/>
      <c r="D4817" s="594" t="s">
        <v>205</v>
      </c>
      <c r="E4817" s="607" t="s">
        <v>5</v>
      </c>
      <c r="F4817" s="608" t="s">
        <v>2842</v>
      </c>
      <c r="H4817" s="609">
        <v>2.5</v>
      </c>
      <c r="L4817" s="605"/>
      <c r="M4817" s="610"/>
      <c r="N4817" s="611"/>
      <c r="O4817" s="611"/>
      <c r="P4817" s="611"/>
      <c r="Q4817" s="611"/>
      <c r="R4817" s="611"/>
      <c r="S4817" s="611"/>
      <c r="T4817" s="612"/>
      <c r="AT4817" s="607" t="s">
        <v>205</v>
      </c>
      <c r="AU4817" s="607" t="s">
        <v>89</v>
      </c>
      <c r="AV4817" s="606" t="s">
        <v>89</v>
      </c>
      <c r="AW4817" s="606" t="s">
        <v>43</v>
      </c>
      <c r="AX4817" s="606" t="s">
        <v>82</v>
      </c>
      <c r="AY4817" s="607" t="s">
        <v>197</v>
      </c>
    </row>
    <row r="4818" spans="2:65" s="606" customFormat="1">
      <c r="B4818" s="605"/>
      <c r="D4818" s="594" t="s">
        <v>205</v>
      </c>
      <c r="E4818" s="607" t="s">
        <v>5</v>
      </c>
      <c r="F4818" s="608" t="s">
        <v>2843</v>
      </c>
      <c r="H4818" s="609">
        <v>3</v>
      </c>
      <c r="L4818" s="605"/>
      <c r="M4818" s="610"/>
      <c r="N4818" s="611"/>
      <c r="O4818" s="611"/>
      <c r="P4818" s="611"/>
      <c r="Q4818" s="611"/>
      <c r="R4818" s="611"/>
      <c r="S4818" s="611"/>
      <c r="T4818" s="612"/>
      <c r="AT4818" s="607" t="s">
        <v>205</v>
      </c>
      <c r="AU4818" s="607" t="s">
        <v>89</v>
      </c>
      <c r="AV4818" s="606" t="s">
        <v>89</v>
      </c>
      <c r="AW4818" s="606" t="s">
        <v>43</v>
      </c>
      <c r="AX4818" s="606" t="s">
        <v>82</v>
      </c>
      <c r="AY4818" s="607" t="s">
        <v>197</v>
      </c>
    </row>
    <row r="4819" spans="2:65" s="606" customFormat="1">
      <c r="B4819" s="605"/>
      <c r="D4819" s="594" t="s">
        <v>205</v>
      </c>
      <c r="E4819" s="607" t="s">
        <v>5</v>
      </c>
      <c r="F4819" s="608" t="s">
        <v>2844</v>
      </c>
      <c r="H4819" s="609">
        <v>1.0940000000000001</v>
      </c>
      <c r="L4819" s="605"/>
      <c r="M4819" s="610"/>
      <c r="N4819" s="611"/>
      <c r="O4819" s="611"/>
      <c r="P4819" s="611"/>
      <c r="Q4819" s="611"/>
      <c r="R4819" s="611"/>
      <c r="S4819" s="611"/>
      <c r="T4819" s="612"/>
      <c r="AT4819" s="607" t="s">
        <v>205</v>
      </c>
      <c r="AU4819" s="607" t="s">
        <v>89</v>
      </c>
      <c r="AV4819" s="606" t="s">
        <v>89</v>
      </c>
      <c r="AW4819" s="606" t="s">
        <v>43</v>
      </c>
      <c r="AX4819" s="606" t="s">
        <v>82</v>
      </c>
      <c r="AY4819" s="607" t="s">
        <v>197</v>
      </c>
    </row>
    <row r="4820" spans="2:65" s="606" customFormat="1">
      <c r="B4820" s="605"/>
      <c r="D4820" s="594" t="s">
        <v>205</v>
      </c>
      <c r="E4820" s="607" t="s">
        <v>5</v>
      </c>
      <c r="F4820" s="608" t="s">
        <v>2845</v>
      </c>
      <c r="H4820" s="609">
        <v>1.125</v>
      </c>
      <c r="L4820" s="605"/>
      <c r="M4820" s="610"/>
      <c r="N4820" s="611"/>
      <c r="O4820" s="611"/>
      <c r="P4820" s="611"/>
      <c r="Q4820" s="611"/>
      <c r="R4820" s="611"/>
      <c r="S4820" s="611"/>
      <c r="T4820" s="612"/>
      <c r="AT4820" s="607" t="s">
        <v>205</v>
      </c>
      <c r="AU4820" s="607" t="s">
        <v>89</v>
      </c>
      <c r="AV4820" s="606" t="s">
        <v>89</v>
      </c>
      <c r="AW4820" s="606" t="s">
        <v>43</v>
      </c>
      <c r="AX4820" s="606" t="s">
        <v>82</v>
      </c>
      <c r="AY4820" s="607" t="s">
        <v>197</v>
      </c>
    </row>
    <row r="4821" spans="2:65" s="606" customFormat="1">
      <c r="B4821" s="605"/>
      <c r="D4821" s="594" t="s">
        <v>205</v>
      </c>
      <c r="E4821" s="607" t="s">
        <v>5</v>
      </c>
      <c r="F4821" s="608" t="s">
        <v>2846</v>
      </c>
      <c r="H4821" s="609">
        <v>1.5</v>
      </c>
      <c r="L4821" s="605"/>
      <c r="M4821" s="610"/>
      <c r="N4821" s="611"/>
      <c r="O4821" s="611"/>
      <c r="P4821" s="611"/>
      <c r="Q4821" s="611"/>
      <c r="R4821" s="611"/>
      <c r="S4821" s="611"/>
      <c r="T4821" s="612"/>
      <c r="AT4821" s="607" t="s">
        <v>205</v>
      </c>
      <c r="AU4821" s="607" t="s">
        <v>89</v>
      </c>
      <c r="AV4821" s="606" t="s">
        <v>89</v>
      </c>
      <c r="AW4821" s="606" t="s">
        <v>43</v>
      </c>
      <c r="AX4821" s="606" t="s">
        <v>82</v>
      </c>
      <c r="AY4821" s="607" t="s">
        <v>197</v>
      </c>
    </row>
    <row r="4822" spans="2:65" s="606" customFormat="1">
      <c r="B4822" s="605"/>
      <c r="D4822" s="594" t="s">
        <v>205</v>
      </c>
      <c r="E4822" s="607" t="s">
        <v>5</v>
      </c>
      <c r="F4822" s="608" t="s">
        <v>2847</v>
      </c>
      <c r="H4822" s="609">
        <v>1.95</v>
      </c>
      <c r="L4822" s="605"/>
      <c r="M4822" s="610"/>
      <c r="N4822" s="611"/>
      <c r="O4822" s="611"/>
      <c r="P4822" s="611"/>
      <c r="Q4822" s="611"/>
      <c r="R4822" s="611"/>
      <c r="S4822" s="611"/>
      <c r="T4822" s="612"/>
      <c r="AT4822" s="607" t="s">
        <v>205</v>
      </c>
      <c r="AU4822" s="607" t="s">
        <v>89</v>
      </c>
      <c r="AV4822" s="606" t="s">
        <v>89</v>
      </c>
      <c r="AW4822" s="606" t="s">
        <v>43</v>
      </c>
      <c r="AX4822" s="606" t="s">
        <v>82</v>
      </c>
      <c r="AY4822" s="607" t="s">
        <v>197</v>
      </c>
    </row>
    <row r="4823" spans="2:65" s="606" customFormat="1">
      <c r="B4823" s="605"/>
      <c r="D4823" s="594" t="s">
        <v>205</v>
      </c>
      <c r="E4823" s="607" t="s">
        <v>5</v>
      </c>
      <c r="F4823" s="608" t="s">
        <v>2848</v>
      </c>
      <c r="H4823" s="609">
        <v>3</v>
      </c>
      <c r="L4823" s="605"/>
      <c r="M4823" s="610"/>
      <c r="N4823" s="611"/>
      <c r="O4823" s="611"/>
      <c r="P4823" s="611"/>
      <c r="Q4823" s="611"/>
      <c r="R4823" s="611"/>
      <c r="S4823" s="611"/>
      <c r="T4823" s="612"/>
      <c r="AT4823" s="607" t="s">
        <v>205</v>
      </c>
      <c r="AU4823" s="607" t="s">
        <v>89</v>
      </c>
      <c r="AV4823" s="606" t="s">
        <v>89</v>
      </c>
      <c r="AW4823" s="606" t="s">
        <v>43</v>
      </c>
      <c r="AX4823" s="606" t="s">
        <v>82</v>
      </c>
      <c r="AY4823" s="607" t="s">
        <v>197</v>
      </c>
    </row>
    <row r="4824" spans="2:65" s="614" customFormat="1">
      <c r="B4824" s="613"/>
      <c r="D4824" s="594" t="s">
        <v>205</v>
      </c>
      <c r="E4824" s="615" t="s">
        <v>5</v>
      </c>
      <c r="F4824" s="616" t="s">
        <v>210</v>
      </c>
      <c r="H4824" s="617">
        <v>315.71199999999999</v>
      </c>
      <c r="L4824" s="613"/>
      <c r="M4824" s="618"/>
      <c r="N4824" s="619"/>
      <c r="O4824" s="619"/>
      <c r="P4824" s="619"/>
      <c r="Q4824" s="619"/>
      <c r="R4824" s="619"/>
      <c r="S4824" s="619"/>
      <c r="T4824" s="620"/>
      <c r="AT4824" s="615" t="s">
        <v>205</v>
      </c>
      <c r="AU4824" s="615" t="s">
        <v>89</v>
      </c>
      <c r="AV4824" s="614" t="s">
        <v>129</v>
      </c>
      <c r="AW4824" s="614" t="s">
        <v>43</v>
      </c>
      <c r="AX4824" s="614" t="s">
        <v>11</v>
      </c>
      <c r="AY4824" s="615" t="s">
        <v>197</v>
      </c>
    </row>
    <row r="4825" spans="2:65" s="492" customFormat="1" ht="16.5" customHeight="1">
      <c r="B4825" s="493"/>
      <c r="C4825" s="629" t="s">
        <v>5192</v>
      </c>
      <c r="D4825" s="629" t="s">
        <v>1907</v>
      </c>
      <c r="E4825" s="630" t="s">
        <v>5193</v>
      </c>
      <c r="F4825" s="631" t="s">
        <v>5194</v>
      </c>
      <c r="G4825" s="632" t="s">
        <v>290</v>
      </c>
      <c r="H4825" s="633">
        <v>331.49799999999999</v>
      </c>
      <c r="I4825" s="11"/>
      <c r="J4825" s="634">
        <f>ROUND(I4825*H4825,0)</f>
        <v>0</v>
      </c>
      <c r="K4825" s="631" t="s">
        <v>203</v>
      </c>
      <c r="L4825" s="635"/>
      <c r="M4825" s="636" t="s">
        <v>5</v>
      </c>
      <c r="N4825" s="637" t="s">
        <v>53</v>
      </c>
      <c r="O4825" s="494"/>
      <c r="P4825" s="580">
        <f>O4825*H4825</f>
        <v>0</v>
      </c>
      <c r="Q4825" s="580">
        <v>1.2999999999999999E-3</v>
      </c>
      <c r="R4825" s="580">
        <f>Q4825*H4825</f>
        <v>0.43094739999999998</v>
      </c>
      <c r="S4825" s="580">
        <v>0</v>
      </c>
      <c r="T4825" s="581">
        <f>S4825*H4825</f>
        <v>0</v>
      </c>
      <c r="AR4825" s="482" t="s">
        <v>779</v>
      </c>
      <c r="AT4825" s="482" t="s">
        <v>1907</v>
      </c>
      <c r="AU4825" s="482" t="s">
        <v>89</v>
      </c>
      <c r="AY4825" s="482" t="s">
        <v>197</v>
      </c>
      <c r="BE4825" s="582">
        <f>IF(N4825="základní",J4825,0)</f>
        <v>0</v>
      </c>
      <c r="BF4825" s="582">
        <f>IF(N4825="snížená",J4825,0)</f>
        <v>0</v>
      </c>
      <c r="BG4825" s="582">
        <f>IF(N4825="zákl. přenesená",J4825,0)</f>
        <v>0</v>
      </c>
      <c r="BH4825" s="582">
        <f>IF(N4825="sníž. přenesená",J4825,0)</f>
        <v>0</v>
      </c>
      <c r="BI4825" s="582">
        <f>IF(N4825="nulová",J4825,0)</f>
        <v>0</v>
      </c>
      <c r="BJ4825" s="482" t="s">
        <v>11</v>
      </c>
      <c r="BK4825" s="582">
        <f>ROUND(I4825*H4825,0)</f>
        <v>0</v>
      </c>
      <c r="BL4825" s="482" t="s">
        <v>374</v>
      </c>
      <c r="BM4825" s="482" t="s">
        <v>5195</v>
      </c>
    </row>
    <row r="4826" spans="2:65" s="606" customFormat="1">
      <c r="B4826" s="605"/>
      <c r="D4826" s="594" t="s">
        <v>205</v>
      </c>
      <c r="F4826" s="608" t="s">
        <v>5169</v>
      </c>
      <c r="H4826" s="609">
        <v>331.49799999999999</v>
      </c>
      <c r="L4826" s="605"/>
      <c r="M4826" s="610"/>
      <c r="N4826" s="611"/>
      <c r="O4826" s="611"/>
      <c r="P4826" s="611"/>
      <c r="Q4826" s="611"/>
      <c r="R4826" s="611"/>
      <c r="S4826" s="611"/>
      <c r="T4826" s="612"/>
      <c r="AT4826" s="607" t="s">
        <v>205</v>
      </c>
      <c r="AU4826" s="607" t="s">
        <v>89</v>
      </c>
      <c r="AV4826" s="606" t="s">
        <v>89</v>
      </c>
      <c r="AW4826" s="606" t="s">
        <v>6</v>
      </c>
      <c r="AX4826" s="606" t="s">
        <v>11</v>
      </c>
      <c r="AY4826" s="607" t="s">
        <v>197</v>
      </c>
    </row>
    <row r="4827" spans="2:65" s="492" customFormat="1" ht="38.25" customHeight="1">
      <c r="B4827" s="493"/>
      <c r="C4827" s="572" t="s">
        <v>5196</v>
      </c>
      <c r="D4827" s="572" t="s">
        <v>199</v>
      </c>
      <c r="E4827" s="573" t="s">
        <v>5197</v>
      </c>
      <c r="F4827" s="574" t="s">
        <v>5198</v>
      </c>
      <c r="G4827" s="575" t="s">
        <v>271</v>
      </c>
      <c r="H4827" s="576">
        <v>0.43099999999999999</v>
      </c>
      <c r="I4827" s="7"/>
      <c r="J4827" s="577">
        <f>ROUND(I4827*H4827,0)</f>
        <v>0</v>
      </c>
      <c r="K4827" s="574" t="s">
        <v>203</v>
      </c>
      <c r="L4827" s="493"/>
      <c r="M4827" s="578" t="s">
        <v>5</v>
      </c>
      <c r="N4827" s="579" t="s">
        <v>53</v>
      </c>
      <c r="O4827" s="494"/>
      <c r="P4827" s="580">
        <f>O4827*H4827</f>
        <v>0</v>
      </c>
      <c r="Q4827" s="580">
        <v>0</v>
      </c>
      <c r="R4827" s="580">
        <f>Q4827*H4827</f>
        <v>0</v>
      </c>
      <c r="S4827" s="580">
        <v>0</v>
      </c>
      <c r="T4827" s="581">
        <f>S4827*H4827</f>
        <v>0</v>
      </c>
      <c r="AR4827" s="482" t="s">
        <v>374</v>
      </c>
      <c r="AT4827" s="482" t="s">
        <v>199</v>
      </c>
      <c r="AU4827" s="482" t="s">
        <v>89</v>
      </c>
      <c r="AY4827" s="482" t="s">
        <v>197</v>
      </c>
      <c r="BE4827" s="582">
        <f>IF(N4827="základní",J4827,0)</f>
        <v>0</v>
      </c>
      <c r="BF4827" s="582">
        <f>IF(N4827="snížená",J4827,0)</f>
        <v>0</v>
      </c>
      <c r="BG4827" s="582">
        <f>IF(N4827="zákl. přenesená",J4827,0)</f>
        <v>0</v>
      </c>
      <c r="BH4827" s="582">
        <f>IF(N4827="sníž. přenesená",J4827,0)</f>
        <v>0</v>
      </c>
      <c r="BI4827" s="582">
        <f>IF(N4827="nulová",J4827,0)</f>
        <v>0</v>
      </c>
      <c r="BJ4827" s="482" t="s">
        <v>11</v>
      </c>
      <c r="BK4827" s="582">
        <f>ROUND(I4827*H4827,0)</f>
        <v>0</v>
      </c>
      <c r="BL4827" s="482" t="s">
        <v>374</v>
      </c>
      <c r="BM4827" s="482" t="s">
        <v>5199</v>
      </c>
    </row>
    <row r="4828" spans="2:65" s="560" customFormat="1" ht="37.35" customHeight="1">
      <c r="B4828" s="559"/>
      <c r="D4828" s="561" t="s">
        <v>81</v>
      </c>
      <c r="E4828" s="562" t="s">
        <v>1907</v>
      </c>
      <c r="F4828" s="562" t="s">
        <v>1908</v>
      </c>
      <c r="J4828" s="563">
        <f>BK4828</f>
        <v>0</v>
      </c>
      <c r="L4828" s="559"/>
      <c r="M4828" s="564"/>
      <c r="N4828" s="565"/>
      <c r="O4828" s="565"/>
      <c r="P4828" s="566">
        <f>P4829+P4835</f>
        <v>0</v>
      </c>
      <c r="Q4828" s="565"/>
      <c r="R4828" s="566">
        <f>R4829+R4835</f>
        <v>0</v>
      </c>
      <c r="S4828" s="565"/>
      <c r="T4828" s="567">
        <f>T4829+T4835</f>
        <v>0</v>
      </c>
      <c r="AR4828" s="561" t="s">
        <v>114</v>
      </c>
      <c r="AT4828" s="568" t="s">
        <v>81</v>
      </c>
      <c r="AU4828" s="568" t="s">
        <v>82</v>
      </c>
      <c r="AY4828" s="561" t="s">
        <v>197</v>
      </c>
      <c r="BK4828" s="569">
        <f>BK4829+BK4835</f>
        <v>0</v>
      </c>
    </row>
    <row r="4829" spans="2:65" s="560" customFormat="1" ht="19.899999999999999" customHeight="1">
      <c r="B4829" s="559"/>
      <c r="D4829" s="561" t="s">
        <v>81</v>
      </c>
      <c r="E4829" s="570" t="s">
        <v>1909</v>
      </c>
      <c r="F4829" s="570" t="s">
        <v>1910</v>
      </c>
      <c r="J4829" s="571">
        <f>BK4829</f>
        <v>0</v>
      </c>
      <c r="L4829" s="559"/>
      <c r="M4829" s="564"/>
      <c r="N4829" s="565"/>
      <c r="O4829" s="565"/>
      <c r="P4829" s="566">
        <f>SUM(P4830:P4834)</f>
        <v>0</v>
      </c>
      <c r="Q4829" s="565"/>
      <c r="R4829" s="566">
        <f>SUM(R4830:R4834)</f>
        <v>0</v>
      </c>
      <c r="S4829" s="565"/>
      <c r="T4829" s="567">
        <f>SUM(T4830:T4834)</f>
        <v>0</v>
      </c>
      <c r="AR4829" s="561" t="s">
        <v>114</v>
      </c>
      <c r="AT4829" s="568" t="s">
        <v>81</v>
      </c>
      <c r="AU4829" s="568" t="s">
        <v>11</v>
      </c>
      <c r="AY4829" s="561" t="s">
        <v>197</v>
      </c>
      <c r="BK4829" s="569">
        <f>SUM(BK4830:BK4834)</f>
        <v>0</v>
      </c>
    </row>
    <row r="4830" spans="2:65" s="492" customFormat="1" ht="16.5" customHeight="1">
      <c r="B4830" s="493"/>
      <c r="C4830" s="572" t="s">
        <v>5200</v>
      </c>
      <c r="D4830" s="572" t="s">
        <v>199</v>
      </c>
      <c r="E4830" s="573" t="s">
        <v>5201</v>
      </c>
      <c r="F4830" s="574" t="s">
        <v>5202</v>
      </c>
      <c r="G4830" s="575" t="s">
        <v>202</v>
      </c>
      <c r="H4830" s="576">
        <v>2</v>
      </c>
      <c r="I4830" s="7"/>
      <c r="J4830" s="577">
        <f>ROUND(I4830*H4830,0)</f>
        <v>0</v>
      </c>
      <c r="K4830" s="574" t="s">
        <v>5</v>
      </c>
      <c r="L4830" s="493"/>
      <c r="M4830" s="578" t="s">
        <v>5</v>
      </c>
      <c r="N4830" s="579" t="s">
        <v>53</v>
      </c>
      <c r="O4830" s="494"/>
      <c r="P4830" s="580">
        <f>O4830*H4830</f>
        <v>0</v>
      </c>
      <c r="Q4830" s="580">
        <v>0</v>
      </c>
      <c r="R4830" s="580">
        <f>Q4830*H4830</f>
        <v>0</v>
      </c>
      <c r="S4830" s="580">
        <v>0</v>
      </c>
      <c r="T4830" s="581">
        <f>S4830*H4830</f>
        <v>0</v>
      </c>
      <c r="AR4830" s="482" t="s">
        <v>1181</v>
      </c>
      <c r="AT4830" s="482" t="s">
        <v>199</v>
      </c>
      <c r="AU4830" s="482" t="s">
        <v>89</v>
      </c>
      <c r="AY4830" s="482" t="s">
        <v>197</v>
      </c>
      <c r="BE4830" s="582">
        <f>IF(N4830="základní",J4830,0)</f>
        <v>0</v>
      </c>
      <c r="BF4830" s="582">
        <f>IF(N4830="snížená",J4830,0)</f>
        <v>0</v>
      </c>
      <c r="BG4830" s="582">
        <f>IF(N4830="zákl. přenesená",J4830,0)</f>
        <v>0</v>
      </c>
      <c r="BH4830" s="582">
        <f>IF(N4830="sníž. přenesená",J4830,0)</f>
        <v>0</v>
      </c>
      <c r="BI4830" s="582">
        <f>IF(N4830="nulová",J4830,0)</f>
        <v>0</v>
      </c>
      <c r="BJ4830" s="482" t="s">
        <v>11</v>
      </c>
      <c r="BK4830" s="582">
        <f>ROUND(I4830*H4830,0)</f>
        <v>0</v>
      </c>
      <c r="BL4830" s="482" t="s">
        <v>1181</v>
      </c>
      <c r="BM4830" s="482" t="s">
        <v>5203</v>
      </c>
    </row>
    <row r="4831" spans="2:65" s="492" customFormat="1" ht="16.5" customHeight="1">
      <c r="B4831" s="493"/>
      <c r="C4831" s="572" t="s">
        <v>5204</v>
      </c>
      <c r="D4831" s="572" t="s">
        <v>199</v>
      </c>
      <c r="E4831" s="573" t="s">
        <v>5205</v>
      </c>
      <c r="F4831" s="574" t="s">
        <v>5206</v>
      </c>
      <c r="G4831" s="575" t="s">
        <v>202</v>
      </c>
      <c r="H4831" s="576">
        <v>1</v>
      </c>
      <c r="I4831" s="7"/>
      <c r="J4831" s="577">
        <f>ROUND(I4831*H4831,0)</f>
        <v>0</v>
      </c>
      <c r="K4831" s="574" t="s">
        <v>5</v>
      </c>
      <c r="L4831" s="493"/>
      <c r="M4831" s="578" t="s">
        <v>5</v>
      </c>
      <c r="N4831" s="579" t="s">
        <v>53</v>
      </c>
      <c r="O4831" s="494"/>
      <c r="P4831" s="580">
        <f>O4831*H4831</f>
        <v>0</v>
      </c>
      <c r="Q4831" s="580">
        <v>0</v>
      </c>
      <c r="R4831" s="580">
        <f>Q4831*H4831</f>
        <v>0</v>
      </c>
      <c r="S4831" s="580">
        <v>0</v>
      </c>
      <c r="T4831" s="581">
        <f>S4831*H4831</f>
        <v>0</v>
      </c>
      <c r="AR4831" s="482" t="s">
        <v>1181</v>
      </c>
      <c r="AT4831" s="482" t="s">
        <v>199</v>
      </c>
      <c r="AU4831" s="482" t="s">
        <v>89</v>
      </c>
      <c r="AY4831" s="482" t="s">
        <v>197</v>
      </c>
      <c r="BE4831" s="582">
        <f>IF(N4831="základní",J4831,0)</f>
        <v>0</v>
      </c>
      <c r="BF4831" s="582">
        <f>IF(N4831="snížená",J4831,0)</f>
        <v>0</v>
      </c>
      <c r="BG4831" s="582">
        <f>IF(N4831="zákl. přenesená",J4831,0)</f>
        <v>0</v>
      </c>
      <c r="BH4831" s="582">
        <f>IF(N4831="sníž. přenesená",J4831,0)</f>
        <v>0</v>
      </c>
      <c r="BI4831" s="582">
        <f>IF(N4831="nulová",J4831,0)</f>
        <v>0</v>
      </c>
      <c r="BJ4831" s="482" t="s">
        <v>11</v>
      </c>
      <c r="BK4831" s="582">
        <f>ROUND(I4831*H4831,0)</f>
        <v>0</v>
      </c>
      <c r="BL4831" s="482" t="s">
        <v>1181</v>
      </c>
      <c r="BM4831" s="482" t="s">
        <v>5207</v>
      </c>
    </row>
    <row r="4832" spans="2:65" s="492" customFormat="1" ht="16.5" customHeight="1">
      <c r="B4832" s="493"/>
      <c r="C4832" s="572" t="s">
        <v>5208</v>
      </c>
      <c r="D4832" s="572" t="s">
        <v>199</v>
      </c>
      <c r="E4832" s="573" t="s">
        <v>5209</v>
      </c>
      <c r="F4832" s="574" t="s">
        <v>5210</v>
      </c>
      <c r="G4832" s="575" t="s">
        <v>202</v>
      </c>
      <c r="H4832" s="576">
        <v>1</v>
      </c>
      <c r="I4832" s="7"/>
      <c r="J4832" s="577">
        <f>ROUND(I4832*H4832,0)</f>
        <v>0</v>
      </c>
      <c r="K4832" s="574" t="s">
        <v>5</v>
      </c>
      <c r="L4832" s="493"/>
      <c r="M4832" s="578" t="s">
        <v>5</v>
      </c>
      <c r="N4832" s="579" t="s">
        <v>53</v>
      </c>
      <c r="O4832" s="494"/>
      <c r="P4832" s="580">
        <f>O4832*H4832</f>
        <v>0</v>
      </c>
      <c r="Q4832" s="580">
        <v>0</v>
      </c>
      <c r="R4832" s="580">
        <f>Q4832*H4832</f>
        <v>0</v>
      </c>
      <c r="S4832" s="580">
        <v>0</v>
      </c>
      <c r="T4832" s="581">
        <f>S4832*H4832</f>
        <v>0</v>
      </c>
      <c r="AR4832" s="482" t="s">
        <v>1181</v>
      </c>
      <c r="AT4832" s="482" t="s">
        <v>199</v>
      </c>
      <c r="AU4832" s="482" t="s">
        <v>89</v>
      </c>
      <c r="AY4832" s="482" t="s">
        <v>197</v>
      </c>
      <c r="BE4832" s="582">
        <f>IF(N4832="základní",J4832,0)</f>
        <v>0</v>
      </c>
      <c r="BF4832" s="582">
        <f>IF(N4832="snížená",J4832,0)</f>
        <v>0</v>
      </c>
      <c r="BG4832" s="582">
        <f>IF(N4832="zákl. přenesená",J4832,0)</f>
        <v>0</v>
      </c>
      <c r="BH4832" s="582">
        <f>IF(N4832="sníž. přenesená",J4832,0)</f>
        <v>0</v>
      </c>
      <c r="BI4832" s="582">
        <f>IF(N4832="nulová",J4832,0)</f>
        <v>0</v>
      </c>
      <c r="BJ4832" s="482" t="s">
        <v>11</v>
      </c>
      <c r="BK4832" s="582">
        <f>ROUND(I4832*H4832,0)</f>
        <v>0</v>
      </c>
      <c r="BL4832" s="482" t="s">
        <v>1181</v>
      </c>
      <c r="BM4832" s="482" t="s">
        <v>5211</v>
      </c>
    </row>
    <row r="4833" spans="2:65" s="492" customFormat="1" ht="16.5" customHeight="1">
      <c r="B4833" s="493"/>
      <c r="C4833" s="572" t="s">
        <v>5212</v>
      </c>
      <c r="D4833" s="572" t="s">
        <v>199</v>
      </c>
      <c r="E4833" s="573" t="s">
        <v>1912</v>
      </c>
      <c r="F4833" s="574" t="s">
        <v>1913</v>
      </c>
      <c r="G4833" s="575" t="s">
        <v>1914</v>
      </c>
      <c r="H4833" s="576">
        <v>500</v>
      </c>
      <c r="I4833" s="7"/>
      <c r="J4833" s="577">
        <f>ROUND(I4833*H4833,0)</f>
        <v>0</v>
      </c>
      <c r="K4833" s="574" t="s">
        <v>5</v>
      </c>
      <c r="L4833" s="493"/>
      <c r="M4833" s="578" t="s">
        <v>5</v>
      </c>
      <c r="N4833" s="579" t="s">
        <v>53</v>
      </c>
      <c r="O4833" s="494"/>
      <c r="P4833" s="580">
        <f>O4833*H4833</f>
        <v>0</v>
      </c>
      <c r="Q4833" s="580">
        <v>0</v>
      </c>
      <c r="R4833" s="580">
        <f>Q4833*H4833</f>
        <v>0</v>
      </c>
      <c r="S4833" s="580">
        <v>0</v>
      </c>
      <c r="T4833" s="581">
        <f>S4833*H4833</f>
        <v>0</v>
      </c>
      <c r="AR4833" s="482" t="s">
        <v>1181</v>
      </c>
      <c r="AT4833" s="482" t="s">
        <v>199</v>
      </c>
      <c r="AU4833" s="482" t="s">
        <v>89</v>
      </c>
      <c r="AY4833" s="482" t="s">
        <v>197</v>
      </c>
      <c r="BE4833" s="582">
        <f>IF(N4833="základní",J4833,0)</f>
        <v>0</v>
      </c>
      <c r="BF4833" s="582">
        <f>IF(N4833="snížená",J4833,0)</f>
        <v>0</v>
      </c>
      <c r="BG4833" s="582">
        <f>IF(N4833="zákl. přenesená",J4833,0)</f>
        <v>0</v>
      </c>
      <c r="BH4833" s="582">
        <f>IF(N4833="sníž. přenesená",J4833,0)</f>
        <v>0</v>
      </c>
      <c r="BI4833" s="582">
        <f>IF(N4833="nulová",J4833,0)</f>
        <v>0</v>
      </c>
      <c r="BJ4833" s="482" t="s">
        <v>11</v>
      </c>
      <c r="BK4833" s="582">
        <f>ROUND(I4833*H4833,0)</f>
        <v>0</v>
      </c>
      <c r="BL4833" s="482" t="s">
        <v>1181</v>
      </c>
      <c r="BM4833" s="482" t="s">
        <v>5213</v>
      </c>
    </row>
    <row r="4834" spans="2:65" s="606" customFormat="1">
      <c r="B4834" s="605"/>
      <c r="D4834" s="594" t="s">
        <v>205</v>
      </c>
      <c r="F4834" s="608" t="s">
        <v>5214</v>
      </c>
      <c r="H4834" s="609">
        <v>500</v>
      </c>
      <c r="L4834" s="605"/>
      <c r="M4834" s="610"/>
      <c r="N4834" s="611"/>
      <c r="O4834" s="611"/>
      <c r="P4834" s="611"/>
      <c r="Q4834" s="611"/>
      <c r="R4834" s="611"/>
      <c r="S4834" s="611"/>
      <c r="T4834" s="612"/>
      <c r="AT4834" s="607" t="s">
        <v>205</v>
      </c>
      <c r="AU4834" s="607" t="s">
        <v>89</v>
      </c>
      <c r="AV4834" s="606" t="s">
        <v>89</v>
      </c>
      <c r="AW4834" s="606" t="s">
        <v>6</v>
      </c>
      <c r="AX4834" s="606" t="s">
        <v>11</v>
      </c>
      <c r="AY4834" s="607" t="s">
        <v>197</v>
      </c>
    </row>
    <row r="4835" spans="2:65" s="560" customFormat="1" ht="29.85" customHeight="1">
      <c r="B4835" s="559"/>
      <c r="D4835" s="561" t="s">
        <v>81</v>
      </c>
      <c r="E4835" s="570" t="s">
        <v>5215</v>
      </c>
      <c r="F4835" s="570" t="s">
        <v>5216</v>
      </c>
      <c r="J4835" s="571">
        <f>BK4835</f>
        <v>0</v>
      </c>
      <c r="L4835" s="559"/>
      <c r="M4835" s="564"/>
      <c r="N4835" s="565"/>
      <c r="O4835" s="565"/>
      <c r="P4835" s="566">
        <f>P4836</f>
        <v>0</v>
      </c>
      <c r="Q4835" s="565"/>
      <c r="R4835" s="566">
        <f>R4836</f>
        <v>0</v>
      </c>
      <c r="S4835" s="565"/>
      <c r="T4835" s="567">
        <f>T4836</f>
        <v>0</v>
      </c>
      <c r="AR4835" s="561" t="s">
        <v>114</v>
      </c>
      <c r="AT4835" s="568" t="s">
        <v>81</v>
      </c>
      <c r="AU4835" s="568" t="s">
        <v>11</v>
      </c>
      <c r="AY4835" s="561" t="s">
        <v>197</v>
      </c>
      <c r="BK4835" s="569">
        <f>BK4836</f>
        <v>0</v>
      </c>
    </row>
    <row r="4836" spans="2:65" s="492" customFormat="1" ht="16.5" customHeight="1">
      <c r="B4836" s="493"/>
      <c r="C4836" s="572" t="s">
        <v>5217</v>
      </c>
      <c r="D4836" s="572" t="s">
        <v>199</v>
      </c>
      <c r="E4836" s="573" t="s">
        <v>5218</v>
      </c>
      <c r="F4836" s="574" t="s">
        <v>5219</v>
      </c>
      <c r="G4836" s="575" t="s">
        <v>202</v>
      </c>
      <c r="H4836" s="576">
        <v>1</v>
      </c>
      <c r="I4836" s="7"/>
      <c r="J4836" s="577">
        <f>ROUND(I4836*H4836,0)</f>
        <v>0</v>
      </c>
      <c r="K4836" s="574" t="s">
        <v>5</v>
      </c>
      <c r="L4836" s="493"/>
      <c r="M4836" s="578" t="s">
        <v>5</v>
      </c>
      <c r="N4836" s="579" t="s">
        <v>53</v>
      </c>
      <c r="O4836" s="494"/>
      <c r="P4836" s="580">
        <f>O4836*H4836</f>
        <v>0</v>
      </c>
      <c r="Q4836" s="580">
        <v>0</v>
      </c>
      <c r="R4836" s="580">
        <f>Q4836*H4836</f>
        <v>0</v>
      </c>
      <c r="S4836" s="580">
        <v>0</v>
      </c>
      <c r="T4836" s="581">
        <f>S4836*H4836</f>
        <v>0</v>
      </c>
      <c r="AR4836" s="482" t="s">
        <v>1181</v>
      </c>
      <c r="AT4836" s="482" t="s">
        <v>199</v>
      </c>
      <c r="AU4836" s="482" t="s">
        <v>89</v>
      </c>
      <c r="AY4836" s="482" t="s">
        <v>197</v>
      </c>
      <c r="BE4836" s="582">
        <f>IF(N4836="základní",J4836,0)</f>
        <v>0</v>
      </c>
      <c r="BF4836" s="582">
        <f>IF(N4836="snížená",J4836,0)</f>
        <v>0</v>
      </c>
      <c r="BG4836" s="582">
        <f>IF(N4836="zákl. přenesená",J4836,0)</f>
        <v>0</v>
      </c>
      <c r="BH4836" s="582">
        <f>IF(N4836="sníž. přenesená",J4836,0)</f>
        <v>0</v>
      </c>
      <c r="BI4836" s="582">
        <f>IF(N4836="nulová",J4836,0)</f>
        <v>0</v>
      </c>
      <c r="BJ4836" s="482" t="s">
        <v>11</v>
      </c>
      <c r="BK4836" s="582">
        <f>ROUND(I4836*H4836,0)</f>
        <v>0</v>
      </c>
      <c r="BL4836" s="482" t="s">
        <v>1181</v>
      </c>
      <c r="BM4836" s="482" t="s">
        <v>5220</v>
      </c>
    </row>
    <row r="4837" spans="2:65" s="560" customFormat="1" ht="37.35" customHeight="1">
      <c r="B4837" s="559"/>
      <c r="D4837" s="561" t="s">
        <v>81</v>
      </c>
      <c r="E4837" s="562" t="s">
        <v>1916</v>
      </c>
      <c r="F4837" s="562" t="s">
        <v>1917</v>
      </c>
      <c r="J4837" s="563">
        <f>BK4837</f>
        <v>0</v>
      </c>
      <c r="L4837" s="559"/>
      <c r="M4837" s="564"/>
      <c r="N4837" s="565"/>
      <c r="O4837" s="565"/>
      <c r="P4837" s="566">
        <f>SUM(P4838:P4841)</f>
        <v>0</v>
      </c>
      <c r="Q4837" s="565"/>
      <c r="R4837" s="566">
        <f>SUM(R4838:R4841)</f>
        <v>0</v>
      </c>
      <c r="S4837" s="565"/>
      <c r="T4837" s="567">
        <f>SUM(T4838:T4841)</f>
        <v>0</v>
      </c>
      <c r="AR4837" s="561" t="s">
        <v>129</v>
      </c>
      <c r="AT4837" s="568" t="s">
        <v>81</v>
      </c>
      <c r="AU4837" s="568" t="s">
        <v>82</v>
      </c>
      <c r="AY4837" s="561" t="s">
        <v>197</v>
      </c>
      <c r="BK4837" s="569">
        <f>SUM(BK4838:BK4841)</f>
        <v>0</v>
      </c>
    </row>
    <row r="4838" spans="2:65" s="492" customFormat="1" ht="25.5" customHeight="1">
      <c r="B4838" s="493"/>
      <c r="C4838" s="572" t="s">
        <v>5221</v>
      </c>
      <c r="D4838" s="572" t="s">
        <v>199</v>
      </c>
      <c r="E4838" s="573" t="s">
        <v>5222</v>
      </c>
      <c r="F4838" s="574" t="s">
        <v>5223</v>
      </c>
      <c r="G4838" s="575" t="s">
        <v>1921</v>
      </c>
      <c r="H4838" s="576">
        <v>100</v>
      </c>
      <c r="I4838" s="7"/>
      <c r="J4838" s="577">
        <f>ROUND(I4838*H4838,0)</f>
        <v>0</v>
      </c>
      <c r="K4838" s="574" t="s">
        <v>203</v>
      </c>
      <c r="L4838" s="493"/>
      <c r="M4838" s="578" t="s">
        <v>5</v>
      </c>
      <c r="N4838" s="579" t="s">
        <v>53</v>
      </c>
      <c r="O4838" s="494"/>
      <c r="P4838" s="580">
        <f>O4838*H4838</f>
        <v>0</v>
      </c>
      <c r="Q4838" s="580">
        <v>0</v>
      </c>
      <c r="R4838" s="580">
        <f>Q4838*H4838</f>
        <v>0</v>
      </c>
      <c r="S4838" s="580">
        <v>0</v>
      </c>
      <c r="T4838" s="581">
        <f>S4838*H4838</f>
        <v>0</v>
      </c>
      <c r="AR4838" s="482" t="s">
        <v>1922</v>
      </c>
      <c r="AT4838" s="482" t="s">
        <v>199</v>
      </c>
      <c r="AU4838" s="482" t="s">
        <v>11</v>
      </c>
      <c r="AY4838" s="482" t="s">
        <v>197</v>
      </c>
      <c r="BE4838" s="582">
        <f>IF(N4838="základní",J4838,0)</f>
        <v>0</v>
      </c>
      <c r="BF4838" s="582">
        <f>IF(N4838="snížená",J4838,0)</f>
        <v>0</v>
      </c>
      <c r="BG4838" s="582">
        <f>IF(N4838="zákl. přenesená",J4838,0)</f>
        <v>0</v>
      </c>
      <c r="BH4838" s="582">
        <f>IF(N4838="sníž. přenesená",J4838,0)</f>
        <v>0</v>
      </c>
      <c r="BI4838" s="582">
        <f>IF(N4838="nulová",J4838,0)</f>
        <v>0</v>
      </c>
      <c r="BJ4838" s="482" t="s">
        <v>11</v>
      </c>
      <c r="BK4838" s="582">
        <f>ROUND(I4838*H4838,0)</f>
        <v>0</v>
      </c>
      <c r="BL4838" s="482" t="s">
        <v>1922</v>
      </c>
      <c r="BM4838" s="482" t="s">
        <v>5224</v>
      </c>
    </row>
    <row r="4839" spans="2:65" s="599" customFormat="1">
      <c r="B4839" s="598"/>
      <c r="D4839" s="594" t="s">
        <v>205</v>
      </c>
      <c r="E4839" s="600" t="s">
        <v>5</v>
      </c>
      <c r="F4839" s="601" t="s">
        <v>5225</v>
      </c>
      <c r="H4839" s="600" t="s">
        <v>5</v>
      </c>
      <c r="L4839" s="598"/>
      <c r="M4839" s="602"/>
      <c r="N4839" s="603"/>
      <c r="O4839" s="603"/>
      <c r="P4839" s="603"/>
      <c r="Q4839" s="603"/>
      <c r="R4839" s="603"/>
      <c r="S4839" s="603"/>
      <c r="T4839" s="604"/>
      <c r="AT4839" s="600" t="s">
        <v>205</v>
      </c>
      <c r="AU4839" s="600" t="s">
        <v>11</v>
      </c>
      <c r="AV4839" s="599" t="s">
        <v>11</v>
      </c>
      <c r="AW4839" s="599" t="s">
        <v>43</v>
      </c>
      <c r="AX4839" s="599" t="s">
        <v>82</v>
      </c>
      <c r="AY4839" s="600" t="s">
        <v>197</v>
      </c>
    </row>
    <row r="4840" spans="2:65" s="606" customFormat="1">
      <c r="B4840" s="605"/>
      <c r="D4840" s="594" t="s">
        <v>205</v>
      </c>
      <c r="E4840" s="607" t="s">
        <v>5</v>
      </c>
      <c r="F4840" s="608" t="s">
        <v>1931</v>
      </c>
      <c r="H4840" s="609">
        <v>100</v>
      </c>
      <c r="L4840" s="605"/>
      <c r="M4840" s="610"/>
      <c r="N4840" s="611"/>
      <c r="O4840" s="611"/>
      <c r="P4840" s="611"/>
      <c r="Q4840" s="611"/>
      <c r="R4840" s="611"/>
      <c r="S4840" s="611"/>
      <c r="T4840" s="612"/>
      <c r="AT4840" s="607" t="s">
        <v>205</v>
      </c>
      <c r="AU4840" s="607" t="s">
        <v>11</v>
      </c>
      <c r="AV4840" s="606" t="s">
        <v>89</v>
      </c>
      <c r="AW4840" s="606" t="s">
        <v>43</v>
      </c>
      <c r="AX4840" s="606" t="s">
        <v>82</v>
      </c>
      <c r="AY4840" s="607" t="s">
        <v>197</v>
      </c>
    </row>
    <row r="4841" spans="2:65" s="614" customFormat="1">
      <c r="B4841" s="613"/>
      <c r="D4841" s="594" t="s">
        <v>205</v>
      </c>
      <c r="E4841" s="615" t="s">
        <v>5</v>
      </c>
      <c r="F4841" s="616" t="s">
        <v>210</v>
      </c>
      <c r="H4841" s="617">
        <v>100</v>
      </c>
      <c r="L4841" s="613"/>
      <c r="M4841" s="638"/>
      <c r="N4841" s="639"/>
      <c r="O4841" s="639"/>
      <c r="P4841" s="639"/>
      <c r="Q4841" s="639"/>
      <c r="R4841" s="639"/>
      <c r="S4841" s="639"/>
      <c r="T4841" s="640"/>
      <c r="AT4841" s="615" t="s">
        <v>205</v>
      </c>
      <c r="AU4841" s="615" t="s">
        <v>11</v>
      </c>
      <c r="AV4841" s="614" t="s">
        <v>129</v>
      </c>
      <c r="AW4841" s="614" t="s">
        <v>43</v>
      </c>
      <c r="AX4841" s="614" t="s">
        <v>11</v>
      </c>
      <c r="AY4841" s="615" t="s">
        <v>197</v>
      </c>
    </row>
    <row r="4842" spans="2:65" s="492" customFormat="1" ht="6.95" customHeight="1">
      <c r="B4842" s="517"/>
      <c r="C4842" s="518"/>
      <c r="D4842" s="518"/>
      <c r="E4842" s="518"/>
      <c r="F4842" s="518"/>
      <c r="G4842" s="518"/>
      <c r="H4842" s="518"/>
      <c r="I4842" s="518"/>
      <c r="J4842" s="518"/>
      <c r="K4842" s="518"/>
      <c r="L4842" s="493"/>
    </row>
  </sheetData>
  <sheetProtection password="C63E" sheet="1" objects="1" scenarios="1"/>
  <autoFilter ref="C112:K4841"/>
  <mergeCells count="13">
    <mergeCell ref="E105:H105"/>
    <mergeCell ref="G1:H1"/>
    <mergeCell ref="L2:V2"/>
    <mergeCell ref="E49:H49"/>
    <mergeCell ref="E51:H51"/>
    <mergeCell ref="J55:J56"/>
    <mergeCell ref="E101:H101"/>
    <mergeCell ref="E103:H103"/>
    <mergeCell ref="E7:H7"/>
    <mergeCell ref="E9:H9"/>
    <mergeCell ref="E11:H11"/>
    <mergeCell ref="E26:H26"/>
    <mergeCell ref="E47:H47"/>
  </mergeCells>
  <hyperlinks>
    <hyperlink ref="F1:G1" location="C2" display="1) Krycí list soupisu"/>
    <hyperlink ref="G1:H1" location="C58" display="2) Rekapitulace"/>
    <hyperlink ref="J1" location="C112" display="3) Soupis prací"/>
    <hyperlink ref="L1:V1" location="'Rekapitulace stavby'!C2" display="Rekapitulace stavby"/>
  </hyperlinks>
  <pageMargins left="0.58333330000000005" right="0.58333330000000005" top="0.58333330000000005" bottom="0.58333330000000005" header="0" footer="0"/>
  <pageSetup paperSize="9" scale="76" fitToHeight="100" orientation="landscape" blackAndWhite="1" r:id="rId1"/>
  <headerFooter>
    <oddFooter>&amp;CStrana &amp;P z &amp;N</oddFooter>
  </headerFooter>
  <drawing r:id="rId2"/>
</worksheet>
</file>

<file path=xl/worksheets/sheet30.xml><?xml version="1.0" encoding="utf-8"?>
<worksheet xmlns="http://schemas.openxmlformats.org/spreadsheetml/2006/main" xmlns:r="http://schemas.openxmlformats.org/officeDocument/2006/relationships">
  <sheetPr>
    <pageSetUpPr fitToPage="1"/>
  </sheetPr>
  <dimension ref="A3:H32"/>
  <sheetViews>
    <sheetView view="pageBreakPreview" zoomScaleSheetLayoutView="100" workbookViewId="0">
      <selection activeCell="J7" sqref="J7"/>
    </sheetView>
  </sheetViews>
  <sheetFormatPr defaultRowHeight="15"/>
  <cols>
    <col min="1" max="1" width="5.5" style="255" customWidth="1"/>
    <col min="2" max="2" width="12.5" style="255" customWidth="1"/>
    <col min="3" max="3" width="35.83203125" style="255" customWidth="1"/>
    <col min="4" max="4" width="13.6640625" style="252" customWidth="1"/>
    <col min="5" max="5" width="17.1640625" style="253" customWidth="1"/>
    <col min="6" max="6" width="19.5" style="254" customWidth="1"/>
    <col min="7" max="8" width="0" style="255" hidden="1" customWidth="1"/>
    <col min="9" max="256" width="9.33203125" style="255"/>
    <col min="257" max="257" width="5.5" style="255" customWidth="1"/>
    <col min="258" max="258" width="12.5" style="255" customWidth="1"/>
    <col min="259" max="259" width="35.83203125" style="255" customWidth="1"/>
    <col min="260" max="260" width="13.6640625" style="255" customWidth="1"/>
    <col min="261" max="261" width="17.1640625" style="255" customWidth="1"/>
    <col min="262" max="262" width="19.5" style="255" customWidth="1"/>
    <col min="263" max="264" width="0" style="255" hidden="1" customWidth="1"/>
    <col min="265" max="512" width="9.33203125" style="255"/>
    <col min="513" max="513" width="5.5" style="255" customWidth="1"/>
    <col min="514" max="514" width="12.5" style="255" customWidth="1"/>
    <col min="515" max="515" width="35.83203125" style="255" customWidth="1"/>
    <col min="516" max="516" width="13.6640625" style="255" customWidth="1"/>
    <col min="517" max="517" width="17.1640625" style="255" customWidth="1"/>
    <col min="518" max="518" width="19.5" style="255" customWidth="1"/>
    <col min="519" max="520" width="0" style="255" hidden="1" customWidth="1"/>
    <col min="521" max="768" width="9.33203125" style="255"/>
    <col min="769" max="769" width="5.5" style="255" customWidth="1"/>
    <col min="770" max="770" width="12.5" style="255" customWidth="1"/>
    <col min="771" max="771" width="35.83203125" style="255" customWidth="1"/>
    <col min="772" max="772" width="13.6640625" style="255" customWidth="1"/>
    <col min="773" max="773" width="17.1640625" style="255" customWidth="1"/>
    <col min="774" max="774" width="19.5" style="255" customWidth="1"/>
    <col min="775" max="776" width="0" style="255" hidden="1" customWidth="1"/>
    <col min="777" max="1024" width="9.33203125" style="255"/>
    <col min="1025" max="1025" width="5.5" style="255" customWidth="1"/>
    <col min="1026" max="1026" width="12.5" style="255" customWidth="1"/>
    <col min="1027" max="1027" width="35.83203125" style="255" customWidth="1"/>
    <col min="1028" max="1028" width="13.6640625" style="255" customWidth="1"/>
    <col min="1029" max="1029" width="17.1640625" style="255" customWidth="1"/>
    <col min="1030" max="1030" width="19.5" style="255" customWidth="1"/>
    <col min="1031" max="1032" width="0" style="255" hidden="1" customWidth="1"/>
    <col min="1033" max="1280" width="9.33203125" style="255"/>
    <col min="1281" max="1281" width="5.5" style="255" customWidth="1"/>
    <col min="1282" max="1282" width="12.5" style="255" customWidth="1"/>
    <col min="1283" max="1283" width="35.83203125" style="255" customWidth="1"/>
    <col min="1284" max="1284" width="13.6640625" style="255" customWidth="1"/>
    <col min="1285" max="1285" width="17.1640625" style="255" customWidth="1"/>
    <col min="1286" max="1286" width="19.5" style="255" customWidth="1"/>
    <col min="1287" max="1288" width="0" style="255" hidden="1" customWidth="1"/>
    <col min="1289" max="1536" width="9.33203125" style="255"/>
    <col min="1537" max="1537" width="5.5" style="255" customWidth="1"/>
    <col min="1538" max="1538" width="12.5" style="255" customWidth="1"/>
    <col min="1539" max="1539" width="35.83203125" style="255" customWidth="1"/>
    <col min="1540" max="1540" width="13.6640625" style="255" customWidth="1"/>
    <col min="1541" max="1541" width="17.1640625" style="255" customWidth="1"/>
    <col min="1542" max="1542" width="19.5" style="255" customWidth="1"/>
    <col min="1543" max="1544" width="0" style="255" hidden="1" customWidth="1"/>
    <col min="1545" max="1792" width="9.33203125" style="255"/>
    <col min="1793" max="1793" width="5.5" style="255" customWidth="1"/>
    <col min="1794" max="1794" width="12.5" style="255" customWidth="1"/>
    <col min="1795" max="1795" width="35.83203125" style="255" customWidth="1"/>
    <col min="1796" max="1796" width="13.6640625" style="255" customWidth="1"/>
    <col min="1797" max="1797" width="17.1640625" style="255" customWidth="1"/>
    <col min="1798" max="1798" width="19.5" style="255" customWidth="1"/>
    <col min="1799" max="1800" width="0" style="255" hidden="1" customWidth="1"/>
    <col min="1801" max="2048" width="9.33203125" style="255"/>
    <col min="2049" max="2049" width="5.5" style="255" customWidth="1"/>
    <col min="2050" max="2050" width="12.5" style="255" customWidth="1"/>
    <col min="2051" max="2051" width="35.83203125" style="255" customWidth="1"/>
    <col min="2052" max="2052" width="13.6640625" style="255" customWidth="1"/>
    <col min="2053" max="2053" width="17.1640625" style="255" customWidth="1"/>
    <col min="2054" max="2054" width="19.5" style="255" customWidth="1"/>
    <col min="2055" max="2056" width="0" style="255" hidden="1" customWidth="1"/>
    <col min="2057" max="2304" width="9.33203125" style="255"/>
    <col min="2305" max="2305" width="5.5" style="255" customWidth="1"/>
    <col min="2306" max="2306" width="12.5" style="255" customWidth="1"/>
    <col min="2307" max="2307" width="35.83203125" style="255" customWidth="1"/>
    <col min="2308" max="2308" width="13.6640625" style="255" customWidth="1"/>
    <col min="2309" max="2309" width="17.1640625" style="255" customWidth="1"/>
    <col min="2310" max="2310" width="19.5" style="255" customWidth="1"/>
    <col min="2311" max="2312" width="0" style="255" hidden="1" customWidth="1"/>
    <col min="2313" max="2560" width="9.33203125" style="255"/>
    <col min="2561" max="2561" width="5.5" style="255" customWidth="1"/>
    <col min="2562" max="2562" width="12.5" style="255" customWidth="1"/>
    <col min="2563" max="2563" width="35.83203125" style="255" customWidth="1"/>
    <col min="2564" max="2564" width="13.6640625" style="255" customWidth="1"/>
    <col min="2565" max="2565" width="17.1640625" style="255" customWidth="1"/>
    <col min="2566" max="2566" width="19.5" style="255" customWidth="1"/>
    <col min="2567" max="2568" width="0" style="255" hidden="1" customWidth="1"/>
    <col min="2569" max="2816" width="9.33203125" style="255"/>
    <col min="2817" max="2817" width="5.5" style="255" customWidth="1"/>
    <col min="2818" max="2818" width="12.5" style="255" customWidth="1"/>
    <col min="2819" max="2819" width="35.83203125" style="255" customWidth="1"/>
    <col min="2820" max="2820" width="13.6640625" style="255" customWidth="1"/>
    <col min="2821" max="2821" width="17.1640625" style="255" customWidth="1"/>
    <col min="2822" max="2822" width="19.5" style="255" customWidth="1"/>
    <col min="2823" max="2824" width="0" style="255" hidden="1" customWidth="1"/>
    <col min="2825" max="3072" width="9.33203125" style="255"/>
    <col min="3073" max="3073" width="5.5" style="255" customWidth="1"/>
    <col min="3074" max="3074" width="12.5" style="255" customWidth="1"/>
    <col min="3075" max="3075" width="35.83203125" style="255" customWidth="1"/>
    <col min="3076" max="3076" width="13.6640625" style="255" customWidth="1"/>
    <col min="3077" max="3077" width="17.1640625" style="255" customWidth="1"/>
    <col min="3078" max="3078" width="19.5" style="255" customWidth="1"/>
    <col min="3079" max="3080" width="0" style="255" hidden="1" customWidth="1"/>
    <col min="3081" max="3328" width="9.33203125" style="255"/>
    <col min="3329" max="3329" width="5.5" style="255" customWidth="1"/>
    <col min="3330" max="3330" width="12.5" style="255" customWidth="1"/>
    <col min="3331" max="3331" width="35.83203125" style="255" customWidth="1"/>
    <col min="3332" max="3332" width="13.6640625" style="255" customWidth="1"/>
    <col min="3333" max="3333" width="17.1640625" style="255" customWidth="1"/>
    <col min="3334" max="3334" width="19.5" style="255" customWidth="1"/>
    <col min="3335" max="3336" width="0" style="255" hidden="1" customWidth="1"/>
    <col min="3337" max="3584" width="9.33203125" style="255"/>
    <col min="3585" max="3585" width="5.5" style="255" customWidth="1"/>
    <col min="3586" max="3586" width="12.5" style="255" customWidth="1"/>
    <col min="3587" max="3587" width="35.83203125" style="255" customWidth="1"/>
    <col min="3588" max="3588" width="13.6640625" style="255" customWidth="1"/>
    <col min="3589" max="3589" width="17.1640625" style="255" customWidth="1"/>
    <col min="3590" max="3590" width="19.5" style="255" customWidth="1"/>
    <col min="3591" max="3592" width="0" style="255" hidden="1" customWidth="1"/>
    <col min="3593" max="3840" width="9.33203125" style="255"/>
    <col min="3841" max="3841" width="5.5" style="255" customWidth="1"/>
    <col min="3842" max="3842" width="12.5" style="255" customWidth="1"/>
    <col min="3843" max="3843" width="35.83203125" style="255" customWidth="1"/>
    <col min="3844" max="3844" width="13.6640625" style="255" customWidth="1"/>
    <col min="3845" max="3845" width="17.1640625" style="255" customWidth="1"/>
    <col min="3846" max="3846" width="19.5" style="255" customWidth="1"/>
    <col min="3847" max="3848" width="0" style="255" hidden="1" customWidth="1"/>
    <col min="3849" max="4096" width="9.33203125" style="255"/>
    <col min="4097" max="4097" width="5.5" style="255" customWidth="1"/>
    <col min="4098" max="4098" width="12.5" style="255" customWidth="1"/>
    <col min="4099" max="4099" width="35.83203125" style="255" customWidth="1"/>
    <col min="4100" max="4100" width="13.6640625" style="255" customWidth="1"/>
    <col min="4101" max="4101" width="17.1640625" style="255" customWidth="1"/>
    <col min="4102" max="4102" width="19.5" style="255" customWidth="1"/>
    <col min="4103" max="4104" width="0" style="255" hidden="1" customWidth="1"/>
    <col min="4105" max="4352" width="9.33203125" style="255"/>
    <col min="4353" max="4353" width="5.5" style="255" customWidth="1"/>
    <col min="4354" max="4354" width="12.5" style="255" customWidth="1"/>
    <col min="4355" max="4355" width="35.83203125" style="255" customWidth="1"/>
    <col min="4356" max="4356" width="13.6640625" style="255" customWidth="1"/>
    <col min="4357" max="4357" width="17.1640625" style="255" customWidth="1"/>
    <col min="4358" max="4358" width="19.5" style="255" customWidth="1"/>
    <col min="4359" max="4360" width="0" style="255" hidden="1" customWidth="1"/>
    <col min="4361" max="4608" width="9.33203125" style="255"/>
    <col min="4609" max="4609" width="5.5" style="255" customWidth="1"/>
    <col min="4610" max="4610" width="12.5" style="255" customWidth="1"/>
    <col min="4611" max="4611" width="35.83203125" style="255" customWidth="1"/>
    <col min="4612" max="4612" width="13.6640625" style="255" customWidth="1"/>
    <col min="4613" max="4613" width="17.1640625" style="255" customWidth="1"/>
    <col min="4614" max="4614" width="19.5" style="255" customWidth="1"/>
    <col min="4615" max="4616" width="0" style="255" hidden="1" customWidth="1"/>
    <col min="4617" max="4864" width="9.33203125" style="255"/>
    <col min="4865" max="4865" width="5.5" style="255" customWidth="1"/>
    <col min="4866" max="4866" width="12.5" style="255" customWidth="1"/>
    <col min="4867" max="4867" width="35.83203125" style="255" customWidth="1"/>
    <col min="4868" max="4868" width="13.6640625" style="255" customWidth="1"/>
    <col min="4869" max="4869" width="17.1640625" style="255" customWidth="1"/>
    <col min="4870" max="4870" width="19.5" style="255" customWidth="1"/>
    <col min="4871" max="4872" width="0" style="255" hidden="1" customWidth="1"/>
    <col min="4873" max="5120" width="9.33203125" style="255"/>
    <col min="5121" max="5121" width="5.5" style="255" customWidth="1"/>
    <col min="5122" max="5122" width="12.5" style="255" customWidth="1"/>
    <col min="5123" max="5123" width="35.83203125" style="255" customWidth="1"/>
    <col min="5124" max="5124" width="13.6640625" style="255" customWidth="1"/>
    <col min="5125" max="5125" width="17.1640625" style="255" customWidth="1"/>
    <col min="5126" max="5126" width="19.5" style="255" customWidth="1"/>
    <col min="5127" max="5128" width="0" style="255" hidden="1" customWidth="1"/>
    <col min="5129" max="5376" width="9.33203125" style="255"/>
    <col min="5377" max="5377" width="5.5" style="255" customWidth="1"/>
    <col min="5378" max="5378" width="12.5" style="255" customWidth="1"/>
    <col min="5379" max="5379" width="35.83203125" style="255" customWidth="1"/>
    <col min="5380" max="5380" width="13.6640625" style="255" customWidth="1"/>
    <col min="5381" max="5381" width="17.1640625" style="255" customWidth="1"/>
    <col min="5382" max="5382" width="19.5" style="255" customWidth="1"/>
    <col min="5383" max="5384" width="0" style="255" hidden="1" customWidth="1"/>
    <col min="5385" max="5632" width="9.33203125" style="255"/>
    <col min="5633" max="5633" width="5.5" style="255" customWidth="1"/>
    <col min="5634" max="5634" width="12.5" style="255" customWidth="1"/>
    <col min="5635" max="5635" width="35.83203125" style="255" customWidth="1"/>
    <col min="5636" max="5636" width="13.6640625" style="255" customWidth="1"/>
    <col min="5637" max="5637" width="17.1640625" style="255" customWidth="1"/>
    <col min="5638" max="5638" width="19.5" style="255" customWidth="1"/>
    <col min="5639" max="5640" width="0" style="255" hidden="1" customWidth="1"/>
    <col min="5641" max="5888" width="9.33203125" style="255"/>
    <col min="5889" max="5889" width="5.5" style="255" customWidth="1"/>
    <col min="5890" max="5890" width="12.5" style="255" customWidth="1"/>
    <col min="5891" max="5891" width="35.83203125" style="255" customWidth="1"/>
    <col min="5892" max="5892" width="13.6640625" style="255" customWidth="1"/>
    <col min="5893" max="5893" width="17.1640625" style="255" customWidth="1"/>
    <col min="5894" max="5894" width="19.5" style="255" customWidth="1"/>
    <col min="5895" max="5896" width="0" style="255" hidden="1" customWidth="1"/>
    <col min="5897" max="6144" width="9.33203125" style="255"/>
    <col min="6145" max="6145" width="5.5" style="255" customWidth="1"/>
    <col min="6146" max="6146" width="12.5" style="255" customWidth="1"/>
    <col min="6147" max="6147" width="35.83203125" style="255" customWidth="1"/>
    <col min="6148" max="6148" width="13.6640625" style="255" customWidth="1"/>
    <col min="6149" max="6149" width="17.1640625" style="255" customWidth="1"/>
    <col min="6150" max="6150" width="19.5" style="255" customWidth="1"/>
    <col min="6151" max="6152" width="0" style="255" hidden="1" customWidth="1"/>
    <col min="6153" max="6400" width="9.33203125" style="255"/>
    <col min="6401" max="6401" width="5.5" style="255" customWidth="1"/>
    <col min="6402" max="6402" width="12.5" style="255" customWidth="1"/>
    <col min="6403" max="6403" width="35.83203125" style="255" customWidth="1"/>
    <col min="6404" max="6404" width="13.6640625" style="255" customWidth="1"/>
    <col min="6405" max="6405" width="17.1640625" style="255" customWidth="1"/>
    <col min="6406" max="6406" width="19.5" style="255" customWidth="1"/>
    <col min="6407" max="6408" width="0" style="255" hidden="1" customWidth="1"/>
    <col min="6409" max="6656" width="9.33203125" style="255"/>
    <col min="6657" max="6657" width="5.5" style="255" customWidth="1"/>
    <col min="6658" max="6658" width="12.5" style="255" customWidth="1"/>
    <col min="6659" max="6659" width="35.83203125" style="255" customWidth="1"/>
    <col min="6660" max="6660" width="13.6640625" style="255" customWidth="1"/>
    <col min="6661" max="6661" width="17.1640625" style="255" customWidth="1"/>
    <col min="6662" max="6662" width="19.5" style="255" customWidth="1"/>
    <col min="6663" max="6664" width="0" style="255" hidden="1" customWidth="1"/>
    <col min="6665" max="6912" width="9.33203125" style="255"/>
    <col min="6913" max="6913" width="5.5" style="255" customWidth="1"/>
    <col min="6914" max="6914" width="12.5" style="255" customWidth="1"/>
    <col min="6915" max="6915" width="35.83203125" style="255" customWidth="1"/>
    <col min="6916" max="6916" width="13.6640625" style="255" customWidth="1"/>
    <col min="6917" max="6917" width="17.1640625" style="255" customWidth="1"/>
    <col min="6918" max="6918" width="19.5" style="255" customWidth="1"/>
    <col min="6919" max="6920" width="0" style="255" hidden="1" customWidth="1"/>
    <col min="6921" max="7168" width="9.33203125" style="255"/>
    <col min="7169" max="7169" width="5.5" style="255" customWidth="1"/>
    <col min="7170" max="7170" width="12.5" style="255" customWidth="1"/>
    <col min="7171" max="7171" width="35.83203125" style="255" customWidth="1"/>
    <col min="7172" max="7172" width="13.6640625" style="255" customWidth="1"/>
    <col min="7173" max="7173" width="17.1640625" style="255" customWidth="1"/>
    <col min="7174" max="7174" width="19.5" style="255" customWidth="1"/>
    <col min="7175" max="7176" width="0" style="255" hidden="1" customWidth="1"/>
    <col min="7177" max="7424" width="9.33203125" style="255"/>
    <col min="7425" max="7425" width="5.5" style="255" customWidth="1"/>
    <col min="7426" max="7426" width="12.5" style="255" customWidth="1"/>
    <col min="7427" max="7427" width="35.83203125" style="255" customWidth="1"/>
    <col min="7428" max="7428" width="13.6640625" style="255" customWidth="1"/>
    <col min="7429" max="7429" width="17.1640625" style="255" customWidth="1"/>
    <col min="7430" max="7430" width="19.5" style="255" customWidth="1"/>
    <col min="7431" max="7432" width="0" style="255" hidden="1" customWidth="1"/>
    <col min="7433" max="7680" width="9.33203125" style="255"/>
    <col min="7681" max="7681" width="5.5" style="255" customWidth="1"/>
    <col min="7682" max="7682" width="12.5" style="255" customWidth="1"/>
    <col min="7683" max="7683" width="35.83203125" style="255" customWidth="1"/>
    <col min="7684" max="7684" width="13.6640625" style="255" customWidth="1"/>
    <col min="7685" max="7685" width="17.1640625" style="255" customWidth="1"/>
    <col min="7686" max="7686" width="19.5" style="255" customWidth="1"/>
    <col min="7687" max="7688" width="0" style="255" hidden="1" customWidth="1"/>
    <col min="7689" max="7936" width="9.33203125" style="255"/>
    <col min="7937" max="7937" width="5.5" style="255" customWidth="1"/>
    <col min="7938" max="7938" width="12.5" style="255" customWidth="1"/>
    <col min="7939" max="7939" width="35.83203125" style="255" customWidth="1"/>
    <col min="7940" max="7940" width="13.6640625" style="255" customWidth="1"/>
    <col min="7941" max="7941" width="17.1640625" style="255" customWidth="1"/>
    <col min="7942" max="7942" width="19.5" style="255" customWidth="1"/>
    <col min="7943" max="7944" width="0" style="255" hidden="1" customWidth="1"/>
    <col min="7945" max="8192" width="9.33203125" style="255"/>
    <col min="8193" max="8193" width="5.5" style="255" customWidth="1"/>
    <col min="8194" max="8194" width="12.5" style="255" customWidth="1"/>
    <col min="8195" max="8195" width="35.83203125" style="255" customWidth="1"/>
    <col min="8196" max="8196" width="13.6640625" style="255" customWidth="1"/>
    <col min="8197" max="8197" width="17.1640625" style="255" customWidth="1"/>
    <col min="8198" max="8198" width="19.5" style="255" customWidth="1"/>
    <col min="8199" max="8200" width="0" style="255" hidden="1" customWidth="1"/>
    <col min="8201" max="8448" width="9.33203125" style="255"/>
    <col min="8449" max="8449" width="5.5" style="255" customWidth="1"/>
    <col min="8450" max="8450" width="12.5" style="255" customWidth="1"/>
    <col min="8451" max="8451" width="35.83203125" style="255" customWidth="1"/>
    <col min="8452" max="8452" width="13.6640625" style="255" customWidth="1"/>
    <col min="8453" max="8453" width="17.1640625" style="255" customWidth="1"/>
    <col min="8454" max="8454" width="19.5" style="255" customWidth="1"/>
    <col min="8455" max="8456" width="0" style="255" hidden="1" customWidth="1"/>
    <col min="8457" max="8704" width="9.33203125" style="255"/>
    <col min="8705" max="8705" width="5.5" style="255" customWidth="1"/>
    <col min="8706" max="8706" width="12.5" style="255" customWidth="1"/>
    <col min="8707" max="8707" width="35.83203125" style="255" customWidth="1"/>
    <col min="8708" max="8708" width="13.6640625" style="255" customWidth="1"/>
    <col min="8709" max="8709" width="17.1640625" style="255" customWidth="1"/>
    <col min="8710" max="8710" width="19.5" style="255" customWidth="1"/>
    <col min="8711" max="8712" width="0" style="255" hidden="1" customWidth="1"/>
    <col min="8713" max="8960" width="9.33203125" style="255"/>
    <col min="8961" max="8961" width="5.5" style="255" customWidth="1"/>
    <col min="8962" max="8962" width="12.5" style="255" customWidth="1"/>
    <col min="8963" max="8963" width="35.83203125" style="255" customWidth="1"/>
    <col min="8964" max="8964" width="13.6640625" style="255" customWidth="1"/>
    <col min="8965" max="8965" width="17.1640625" style="255" customWidth="1"/>
    <col min="8966" max="8966" width="19.5" style="255" customWidth="1"/>
    <col min="8967" max="8968" width="0" style="255" hidden="1" customWidth="1"/>
    <col min="8969" max="9216" width="9.33203125" style="255"/>
    <col min="9217" max="9217" width="5.5" style="255" customWidth="1"/>
    <col min="9218" max="9218" width="12.5" style="255" customWidth="1"/>
    <col min="9219" max="9219" width="35.83203125" style="255" customWidth="1"/>
    <col min="9220" max="9220" width="13.6640625" style="255" customWidth="1"/>
    <col min="9221" max="9221" width="17.1640625" style="255" customWidth="1"/>
    <col min="9222" max="9222" width="19.5" style="255" customWidth="1"/>
    <col min="9223" max="9224" width="0" style="255" hidden="1" customWidth="1"/>
    <col min="9225" max="9472" width="9.33203125" style="255"/>
    <col min="9473" max="9473" width="5.5" style="255" customWidth="1"/>
    <col min="9474" max="9474" width="12.5" style="255" customWidth="1"/>
    <col min="9475" max="9475" width="35.83203125" style="255" customWidth="1"/>
    <col min="9476" max="9476" width="13.6640625" style="255" customWidth="1"/>
    <col min="9477" max="9477" width="17.1640625" style="255" customWidth="1"/>
    <col min="9478" max="9478" width="19.5" style="255" customWidth="1"/>
    <col min="9479" max="9480" width="0" style="255" hidden="1" customWidth="1"/>
    <col min="9481" max="9728" width="9.33203125" style="255"/>
    <col min="9729" max="9729" width="5.5" style="255" customWidth="1"/>
    <col min="9730" max="9730" width="12.5" style="255" customWidth="1"/>
    <col min="9731" max="9731" width="35.83203125" style="255" customWidth="1"/>
    <col min="9732" max="9732" width="13.6640625" style="255" customWidth="1"/>
    <col min="9733" max="9733" width="17.1640625" style="255" customWidth="1"/>
    <col min="9734" max="9734" width="19.5" style="255" customWidth="1"/>
    <col min="9735" max="9736" width="0" style="255" hidden="1" customWidth="1"/>
    <col min="9737" max="9984" width="9.33203125" style="255"/>
    <col min="9985" max="9985" width="5.5" style="255" customWidth="1"/>
    <col min="9986" max="9986" width="12.5" style="255" customWidth="1"/>
    <col min="9987" max="9987" width="35.83203125" style="255" customWidth="1"/>
    <col min="9988" max="9988" width="13.6640625" style="255" customWidth="1"/>
    <col min="9989" max="9989" width="17.1640625" style="255" customWidth="1"/>
    <col min="9990" max="9990" width="19.5" style="255" customWidth="1"/>
    <col min="9991" max="9992" width="0" style="255" hidden="1" customWidth="1"/>
    <col min="9993" max="10240" width="9.33203125" style="255"/>
    <col min="10241" max="10241" width="5.5" style="255" customWidth="1"/>
    <col min="10242" max="10242" width="12.5" style="255" customWidth="1"/>
    <col min="10243" max="10243" width="35.83203125" style="255" customWidth="1"/>
    <col min="10244" max="10244" width="13.6640625" style="255" customWidth="1"/>
    <col min="10245" max="10245" width="17.1640625" style="255" customWidth="1"/>
    <col min="10246" max="10246" width="19.5" style="255" customWidth="1"/>
    <col min="10247" max="10248" width="0" style="255" hidden="1" customWidth="1"/>
    <col min="10249" max="10496" width="9.33203125" style="255"/>
    <col min="10497" max="10497" width="5.5" style="255" customWidth="1"/>
    <col min="10498" max="10498" width="12.5" style="255" customWidth="1"/>
    <col min="10499" max="10499" width="35.83203125" style="255" customWidth="1"/>
    <col min="10500" max="10500" width="13.6640625" style="255" customWidth="1"/>
    <col min="10501" max="10501" width="17.1640625" style="255" customWidth="1"/>
    <col min="10502" max="10502" width="19.5" style="255" customWidth="1"/>
    <col min="10503" max="10504" width="0" style="255" hidden="1" customWidth="1"/>
    <col min="10505" max="10752" width="9.33203125" style="255"/>
    <col min="10753" max="10753" width="5.5" style="255" customWidth="1"/>
    <col min="10754" max="10754" width="12.5" style="255" customWidth="1"/>
    <col min="10755" max="10755" width="35.83203125" style="255" customWidth="1"/>
    <col min="10756" max="10756" width="13.6640625" style="255" customWidth="1"/>
    <col min="10757" max="10757" width="17.1640625" style="255" customWidth="1"/>
    <col min="10758" max="10758" width="19.5" style="255" customWidth="1"/>
    <col min="10759" max="10760" width="0" style="255" hidden="1" customWidth="1"/>
    <col min="10761" max="11008" width="9.33203125" style="255"/>
    <col min="11009" max="11009" width="5.5" style="255" customWidth="1"/>
    <col min="11010" max="11010" width="12.5" style="255" customWidth="1"/>
    <col min="11011" max="11011" width="35.83203125" style="255" customWidth="1"/>
    <col min="11012" max="11012" width="13.6640625" style="255" customWidth="1"/>
    <col min="11013" max="11013" width="17.1640625" style="255" customWidth="1"/>
    <col min="11014" max="11014" width="19.5" style="255" customWidth="1"/>
    <col min="11015" max="11016" width="0" style="255" hidden="1" customWidth="1"/>
    <col min="11017" max="11264" width="9.33203125" style="255"/>
    <col min="11265" max="11265" width="5.5" style="255" customWidth="1"/>
    <col min="11266" max="11266" width="12.5" style="255" customWidth="1"/>
    <col min="11267" max="11267" width="35.83203125" style="255" customWidth="1"/>
    <col min="11268" max="11268" width="13.6640625" style="255" customWidth="1"/>
    <col min="11269" max="11269" width="17.1640625" style="255" customWidth="1"/>
    <col min="11270" max="11270" width="19.5" style="255" customWidth="1"/>
    <col min="11271" max="11272" width="0" style="255" hidden="1" customWidth="1"/>
    <col min="11273" max="11520" width="9.33203125" style="255"/>
    <col min="11521" max="11521" width="5.5" style="255" customWidth="1"/>
    <col min="11522" max="11522" width="12.5" style="255" customWidth="1"/>
    <col min="11523" max="11523" width="35.83203125" style="255" customWidth="1"/>
    <col min="11524" max="11524" width="13.6640625" style="255" customWidth="1"/>
    <col min="11525" max="11525" width="17.1640625" style="255" customWidth="1"/>
    <col min="11526" max="11526" width="19.5" style="255" customWidth="1"/>
    <col min="11527" max="11528" width="0" style="255" hidden="1" customWidth="1"/>
    <col min="11529" max="11776" width="9.33203125" style="255"/>
    <col min="11777" max="11777" width="5.5" style="255" customWidth="1"/>
    <col min="11778" max="11778" width="12.5" style="255" customWidth="1"/>
    <col min="11779" max="11779" width="35.83203125" style="255" customWidth="1"/>
    <col min="11780" max="11780" width="13.6640625" style="255" customWidth="1"/>
    <col min="11781" max="11781" width="17.1640625" style="255" customWidth="1"/>
    <col min="11782" max="11782" width="19.5" style="255" customWidth="1"/>
    <col min="11783" max="11784" width="0" style="255" hidden="1" customWidth="1"/>
    <col min="11785" max="12032" width="9.33203125" style="255"/>
    <col min="12033" max="12033" width="5.5" style="255" customWidth="1"/>
    <col min="12034" max="12034" width="12.5" style="255" customWidth="1"/>
    <col min="12035" max="12035" width="35.83203125" style="255" customWidth="1"/>
    <col min="12036" max="12036" width="13.6640625" style="255" customWidth="1"/>
    <col min="12037" max="12037" width="17.1640625" style="255" customWidth="1"/>
    <col min="12038" max="12038" width="19.5" style="255" customWidth="1"/>
    <col min="12039" max="12040" width="0" style="255" hidden="1" customWidth="1"/>
    <col min="12041" max="12288" width="9.33203125" style="255"/>
    <col min="12289" max="12289" width="5.5" style="255" customWidth="1"/>
    <col min="12290" max="12290" width="12.5" style="255" customWidth="1"/>
    <col min="12291" max="12291" width="35.83203125" style="255" customWidth="1"/>
    <col min="12292" max="12292" width="13.6640625" style="255" customWidth="1"/>
    <col min="12293" max="12293" width="17.1640625" style="255" customWidth="1"/>
    <col min="12294" max="12294" width="19.5" style="255" customWidth="1"/>
    <col min="12295" max="12296" width="0" style="255" hidden="1" customWidth="1"/>
    <col min="12297" max="12544" width="9.33203125" style="255"/>
    <col min="12545" max="12545" width="5.5" style="255" customWidth="1"/>
    <col min="12546" max="12546" width="12.5" style="255" customWidth="1"/>
    <col min="12547" max="12547" width="35.83203125" style="255" customWidth="1"/>
    <col min="12548" max="12548" width="13.6640625" style="255" customWidth="1"/>
    <col min="12549" max="12549" width="17.1640625" style="255" customWidth="1"/>
    <col min="12550" max="12550" width="19.5" style="255" customWidth="1"/>
    <col min="12551" max="12552" width="0" style="255" hidden="1" customWidth="1"/>
    <col min="12553" max="12800" width="9.33203125" style="255"/>
    <col min="12801" max="12801" width="5.5" style="255" customWidth="1"/>
    <col min="12802" max="12802" width="12.5" style="255" customWidth="1"/>
    <col min="12803" max="12803" width="35.83203125" style="255" customWidth="1"/>
    <col min="12804" max="12804" width="13.6640625" style="255" customWidth="1"/>
    <col min="12805" max="12805" width="17.1640625" style="255" customWidth="1"/>
    <col min="12806" max="12806" width="19.5" style="255" customWidth="1"/>
    <col min="12807" max="12808" width="0" style="255" hidden="1" customWidth="1"/>
    <col min="12809" max="13056" width="9.33203125" style="255"/>
    <col min="13057" max="13057" width="5.5" style="255" customWidth="1"/>
    <col min="13058" max="13058" width="12.5" style="255" customWidth="1"/>
    <col min="13059" max="13059" width="35.83203125" style="255" customWidth="1"/>
    <col min="13060" max="13060" width="13.6640625" style="255" customWidth="1"/>
    <col min="13061" max="13061" width="17.1640625" style="255" customWidth="1"/>
    <col min="13062" max="13062" width="19.5" style="255" customWidth="1"/>
    <col min="13063" max="13064" width="0" style="255" hidden="1" customWidth="1"/>
    <col min="13065" max="13312" width="9.33203125" style="255"/>
    <col min="13313" max="13313" width="5.5" style="255" customWidth="1"/>
    <col min="13314" max="13314" width="12.5" style="255" customWidth="1"/>
    <col min="13315" max="13315" width="35.83203125" style="255" customWidth="1"/>
    <col min="13316" max="13316" width="13.6640625" style="255" customWidth="1"/>
    <col min="13317" max="13317" width="17.1640625" style="255" customWidth="1"/>
    <col min="13318" max="13318" width="19.5" style="255" customWidth="1"/>
    <col min="13319" max="13320" width="0" style="255" hidden="1" customWidth="1"/>
    <col min="13321" max="13568" width="9.33203125" style="255"/>
    <col min="13569" max="13569" width="5.5" style="255" customWidth="1"/>
    <col min="13570" max="13570" width="12.5" style="255" customWidth="1"/>
    <col min="13571" max="13571" width="35.83203125" style="255" customWidth="1"/>
    <col min="13572" max="13572" width="13.6640625" style="255" customWidth="1"/>
    <col min="13573" max="13573" width="17.1640625" style="255" customWidth="1"/>
    <col min="13574" max="13574" width="19.5" style="255" customWidth="1"/>
    <col min="13575" max="13576" width="0" style="255" hidden="1" customWidth="1"/>
    <col min="13577" max="13824" width="9.33203125" style="255"/>
    <col min="13825" max="13825" width="5.5" style="255" customWidth="1"/>
    <col min="13826" max="13826" width="12.5" style="255" customWidth="1"/>
    <col min="13827" max="13827" width="35.83203125" style="255" customWidth="1"/>
    <col min="13828" max="13828" width="13.6640625" style="255" customWidth="1"/>
    <col min="13829" max="13829" width="17.1640625" style="255" customWidth="1"/>
    <col min="13830" max="13830" width="19.5" style="255" customWidth="1"/>
    <col min="13831" max="13832" width="0" style="255" hidden="1" customWidth="1"/>
    <col min="13833" max="14080" width="9.33203125" style="255"/>
    <col min="14081" max="14081" width="5.5" style="255" customWidth="1"/>
    <col min="14082" max="14082" width="12.5" style="255" customWidth="1"/>
    <col min="14083" max="14083" width="35.83203125" style="255" customWidth="1"/>
    <col min="14084" max="14084" width="13.6640625" style="255" customWidth="1"/>
    <col min="14085" max="14085" width="17.1640625" style="255" customWidth="1"/>
    <col min="14086" max="14086" width="19.5" style="255" customWidth="1"/>
    <col min="14087" max="14088" width="0" style="255" hidden="1" customWidth="1"/>
    <col min="14089" max="14336" width="9.33203125" style="255"/>
    <col min="14337" max="14337" width="5.5" style="255" customWidth="1"/>
    <col min="14338" max="14338" width="12.5" style="255" customWidth="1"/>
    <col min="14339" max="14339" width="35.83203125" style="255" customWidth="1"/>
    <col min="14340" max="14340" width="13.6640625" style="255" customWidth="1"/>
    <col min="14341" max="14341" width="17.1640625" style="255" customWidth="1"/>
    <col min="14342" max="14342" width="19.5" style="255" customWidth="1"/>
    <col min="14343" max="14344" width="0" style="255" hidden="1" customWidth="1"/>
    <col min="14345" max="14592" width="9.33203125" style="255"/>
    <col min="14593" max="14593" width="5.5" style="255" customWidth="1"/>
    <col min="14594" max="14594" width="12.5" style="255" customWidth="1"/>
    <col min="14595" max="14595" width="35.83203125" style="255" customWidth="1"/>
    <col min="14596" max="14596" width="13.6640625" style="255" customWidth="1"/>
    <col min="14597" max="14597" width="17.1640625" style="255" customWidth="1"/>
    <col min="14598" max="14598" width="19.5" style="255" customWidth="1"/>
    <col min="14599" max="14600" width="0" style="255" hidden="1" customWidth="1"/>
    <col min="14601" max="14848" width="9.33203125" style="255"/>
    <col min="14849" max="14849" width="5.5" style="255" customWidth="1"/>
    <col min="14850" max="14850" width="12.5" style="255" customWidth="1"/>
    <col min="14851" max="14851" width="35.83203125" style="255" customWidth="1"/>
    <col min="14852" max="14852" width="13.6640625" style="255" customWidth="1"/>
    <col min="14853" max="14853" width="17.1640625" style="255" customWidth="1"/>
    <col min="14854" max="14854" width="19.5" style="255" customWidth="1"/>
    <col min="14855" max="14856" width="0" style="255" hidden="1" customWidth="1"/>
    <col min="14857" max="15104" width="9.33203125" style="255"/>
    <col min="15105" max="15105" width="5.5" style="255" customWidth="1"/>
    <col min="15106" max="15106" width="12.5" style="255" customWidth="1"/>
    <col min="15107" max="15107" width="35.83203125" style="255" customWidth="1"/>
    <col min="15108" max="15108" width="13.6640625" style="255" customWidth="1"/>
    <col min="15109" max="15109" width="17.1640625" style="255" customWidth="1"/>
    <col min="15110" max="15110" width="19.5" style="255" customWidth="1"/>
    <col min="15111" max="15112" width="0" style="255" hidden="1" customWidth="1"/>
    <col min="15113" max="15360" width="9.33203125" style="255"/>
    <col min="15361" max="15361" width="5.5" style="255" customWidth="1"/>
    <col min="15362" max="15362" width="12.5" style="255" customWidth="1"/>
    <col min="15363" max="15363" width="35.83203125" style="255" customWidth="1"/>
    <col min="15364" max="15364" width="13.6640625" style="255" customWidth="1"/>
    <col min="15365" max="15365" width="17.1640625" style="255" customWidth="1"/>
    <col min="15366" max="15366" width="19.5" style="255" customWidth="1"/>
    <col min="15367" max="15368" width="0" style="255" hidden="1" customWidth="1"/>
    <col min="15369" max="15616" width="9.33203125" style="255"/>
    <col min="15617" max="15617" width="5.5" style="255" customWidth="1"/>
    <col min="15618" max="15618" width="12.5" style="255" customWidth="1"/>
    <col min="15619" max="15619" width="35.83203125" style="255" customWidth="1"/>
    <col min="15620" max="15620" width="13.6640625" style="255" customWidth="1"/>
    <col min="15621" max="15621" width="17.1640625" style="255" customWidth="1"/>
    <col min="15622" max="15622" width="19.5" style="255" customWidth="1"/>
    <col min="15623" max="15624" width="0" style="255" hidden="1" customWidth="1"/>
    <col min="15625" max="15872" width="9.33203125" style="255"/>
    <col min="15873" max="15873" width="5.5" style="255" customWidth="1"/>
    <col min="15874" max="15874" width="12.5" style="255" customWidth="1"/>
    <col min="15875" max="15875" width="35.83203125" style="255" customWidth="1"/>
    <col min="15876" max="15876" width="13.6640625" style="255" customWidth="1"/>
    <col min="15877" max="15877" width="17.1640625" style="255" customWidth="1"/>
    <col min="15878" max="15878" width="19.5" style="255" customWidth="1"/>
    <col min="15879" max="15880" width="0" style="255" hidden="1" customWidth="1"/>
    <col min="15881" max="16128" width="9.33203125" style="255"/>
    <col min="16129" max="16129" width="5.5" style="255" customWidth="1"/>
    <col min="16130" max="16130" width="12.5" style="255" customWidth="1"/>
    <col min="16131" max="16131" width="35.83203125" style="255" customWidth="1"/>
    <col min="16132" max="16132" width="13.6640625" style="255" customWidth="1"/>
    <col min="16133" max="16133" width="17.1640625" style="255" customWidth="1"/>
    <col min="16134" max="16134" width="19.5" style="255" customWidth="1"/>
    <col min="16135" max="16136" width="0" style="255" hidden="1" customWidth="1"/>
    <col min="16137" max="16384" width="9.33203125" style="255"/>
  </cols>
  <sheetData>
    <row r="3" spans="1:8">
      <c r="A3" s="250"/>
      <c r="B3" s="251" t="s">
        <v>7932</v>
      </c>
      <c r="C3" s="251"/>
    </row>
    <row r="4" spans="1:8">
      <c r="A4" s="250"/>
      <c r="B4" s="251" t="s">
        <v>8304</v>
      </c>
      <c r="C4" s="251"/>
    </row>
    <row r="5" spans="1:8">
      <c r="A5" s="250"/>
      <c r="B5" s="251" t="s">
        <v>8305</v>
      </c>
      <c r="C5" s="251"/>
    </row>
    <row r="6" spans="1:8" ht="15.75" thickBot="1">
      <c r="A6" s="250"/>
      <c r="B6" s="251"/>
      <c r="C6" s="251"/>
    </row>
    <row r="7" spans="1:8" s="261" customFormat="1" ht="33.950000000000003" customHeight="1" thickBot="1">
      <c r="A7" s="256" t="s">
        <v>7935</v>
      </c>
      <c r="B7" s="257"/>
      <c r="C7" s="257"/>
      <c r="D7" s="258"/>
      <c r="E7" s="259"/>
      <c r="F7" s="260"/>
    </row>
    <row r="8" spans="1:8" ht="15.75" thickBot="1">
      <c r="A8" s="262" t="s">
        <v>7936</v>
      </c>
      <c r="B8" s="263"/>
      <c r="C8" s="263"/>
      <c r="D8" s="264" t="s">
        <v>5968</v>
      </c>
      <c r="E8" s="265" t="s">
        <v>7937</v>
      </c>
      <c r="F8" s="266" t="s">
        <v>7938</v>
      </c>
    </row>
    <row r="9" spans="1:8">
      <c r="A9" s="267">
        <v>1</v>
      </c>
      <c r="B9" s="268" t="s">
        <v>7942</v>
      </c>
      <c r="C9" s="268"/>
      <c r="D9" s="269"/>
      <c r="E9" s="590"/>
      <c r="F9" s="591">
        <f>'[5]Soupis položek IO 06'!G14</f>
        <v>0</v>
      </c>
      <c r="H9" s="255">
        <v>13</v>
      </c>
    </row>
    <row r="10" spans="1:8">
      <c r="A10" s="267">
        <v>2</v>
      </c>
      <c r="B10" s="268" t="s">
        <v>7943</v>
      </c>
      <c r="C10" s="268"/>
      <c r="D10" s="269">
        <v>5</v>
      </c>
      <c r="E10" s="590">
        <f>'[5]Soupis položek IO 06'!G10+'[5]Soupis položek IO 06'!G11+'[5]Soupis položek IO 06'!G13</f>
        <v>0</v>
      </c>
      <c r="F10" s="591">
        <f>D10*E10/100</f>
        <v>0</v>
      </c>
      <c r="H10" s="255">
        <v>14</v>
      </c>
    </row>
    <row r="11" spans="1:8">
      <c r="A11" s="267">
        <v>3</v>
      </c>
      <c r="B11" s="268" t="s">
        <v>7944</v>
      </c>
      <c r="C11" s="268"/>
      <c r="D11" s="269">
        <v>3</v>
      </c>
      <c r="E11" s="590">
        <f>SUM(F9:F9)</f>
        <v>0</v>
      </c>
      <c r="F11" s="591">
        <f>D11*E11/100</f>
        <v>0</v>
      </c>
      <c r="H11" s="255">
        <v>15</v>
      </c>
    </row>
    <row r="12" spans="1:8">
      <c r="A12" s="267">
        <v>4</v>
      </c>
      <c r="B12" s="268" t="s">
        <v>8306</v>
      </c>
      <c r="C12" s="268"/>
      <c r="D12" s="269"/>
      <c r="E12" s="590"/>
      <c r="F12" s="591">
        <f>'[5]Soupis položek IO 06'!G21</f>
        <v>0</v>
      </c>
      <c r="H12" s="255">
        <v>17</v>
      </c>
    </row>
    <row r="13" spans="1:8">
      <c r="A13" s="267">
        <v>5</v>
      </c>
      <c r="B13" s="268" t="s">
        <v>7945</v>
      </c>
      <c r="C13" s="268"/>
      <c r="D13" s="269"/>
      <c r="E13" s="590"/>
      <c r="F13" s="591">
        <f>'[5]Soupis položek IO 06'!G26</f>
        <v>0</v>
      </c>
      <c r="G13" s="254">
        <f>SUM(F9:F11)</f>
        <v>0</v>
      </c>
      <c r="H13" s="255">
        <v>18</v>
      </c>
    </row>
    <row r="14" spans="1:8">
      <c r="A14" s="267">
        <v>6</v>
      </c>
      <c r="B14" s="268" t="s">
        <v>7946</v>
      </c>
      <c r="C14" s="268"/>
      <c r="D14" s="269"/>
      <c r="E14" s="590"/>
      <c r="F14" s="591">
        <f>'[5]Soupis položek IO 06'!G29</f>
        <v>0</v>
      </c>
      <c r="H14" s="255">
        <v>19</v>
      </c>
    </row>
    <row r="15" spans="1:8">
      <c r="A15" s="267">
        <v>7</v>
      </c>
      <c r="B15" s="268" t="s">
        <v>8307</v>
      </c>
      <c r="C15" s="268"/>
      <c r="D15" s="269"/>
      <c r="E15" s="590"/>
      <c r="F15" s="591">
        <f>'[5]Soupis položek IO 06'!G40</f>
        <v>0</v>
      </c>
      <c r="G15" s="254">
        <f>SUM(F12:F12)</f>
        <v>0</v>
      </c>
      <c r="H15" s="255">
        <v>21</v>
      </c>
    </row>
    <row r="16" spans="1:8">
      <c r="A16" s="267">
        <v>8</v>
      </c>
      <c r="B16" s="268" t="s">
        <v>7947</v>
      </c>
      <c r="C16" s="268"/>
      <c r="D16" s="269">
        <v>1</v>
      </c>
      <c r="E16" s="590">
        <f>SUM(F13:G13)</f>
        <v>0</v>
      </c>
      <c r="F16" s="591">
        <f>D16*E16/100</f>
        <v>0</v>
      </c>
      <c r="H16" s="255">
        <v>22</v>
      </c>
    </row>
    <row r="17" spans="1:8" ht="15.75" thickBot="1">
      <c r="A17" s="267">
        <v>9</v>
      </c>
      <c r="B17" s="268" t="s">
        <v>8308</v>
      </c>
      <c r="C17" s="268"/>
      <c r="D17" s="269">
        <v>1</v>
      </c>
      <c r="E17" s="590">
        <f>SUM(F15:G15)</f>
        <v>0</v>
      </c>
      <c r="F17" s="591">
        <f>D17*E17/100</f>
        <v>0</v>
      </c>
      <c r="H17" s="255">
        <v>23</v>
      </c>
    </row>
    <row r="18" spans="1:8">
      <c r="A18" s="270">
        <v>10</v>
      </c>
      <c r="B18" s="271" t="s">
        <v>7949</v>
      </c>
      <c r="C18" s="271"/>
      <c r="D18" s="272"/>
      <c r="E18" s="593"/>
      <c r="F18" s="592">
        <f>SUM(F9:F17)</f>
        <v>0</v>
      </c>
      <c r="H18" s="255">
        <v>26</v>
      </c>
    </row>
    <row r="19" spans="1:8" ht="15.75" thickBot="1">
      <c r="A19" s="267">
        <v>11</v>
      </c>
      <c r="B19" s="268" t="s">
        <v>7950</v>
      </c>
      <c r="C19" s="268"/>
      <c r="D19" s="269"/>
      <c r="E19" s="590"/>
      <c r="F19" s="591">
        <f>'[5]Soupis položek IO 06'!G45</f>
        <v>0</v>
      </c>
      <c r="H19" s="255">
        <v>27</v>
      </c>
    </row>
    <row r="20" spans="1:8">
      <c r="A20" s="273">
        <v>12</v>
      </c>
      <c r="B20" s="274" t="s">
        <v>7951</v>
      </c>
      <c r="C20" s="274"/>
      <c r="D20" s="275"/>
      <c r="E20" s="276"/>
      <c r="F20" s="277">
        <f>SUM(F18:F19)</f>
        <v>0</v>
      </c>
      <c r="G20" s="254">
        <f>SUM(F20:F20)</f>
        <v>0</v>
      </c>
      <c r="H20" s="255">
        <v>28</v>
      </c>
    </row>
    <row r="21" spans="1:8">
      <c r="A21" s="278"/>
      <c r="B21" s="279"/>
      <c r="C21" s="279"/>
      <c r="D21" s="280"/>
      <c r="E21" s="281"/>
      <c r="F21" s="282"/>
    </row>
    <row r="22" spans="1:8">
      <c r="A22" s="267">
        <v>13</v>
      </c>
      <c r="B22" s="268" t="s">
        <v>7952</v>
      </c>
      <c r="C22" s="268"/>
      <c r="D22" s="269"/>
      <c r="E22" s="590"/>
      <c r="F22" s="591">
        <v>0</v>
      </c>
      <c r="H22" s="255">
        <v>35</v>
      </c>
    </row>
    <row r="23" spans="1:8" ht="15.75" thickBot="1">
      <c r="A23" s="267">
        <v>14</v>
      </c>
      <c r="B23" s="268" t="s">
        <v>7953</v>
      </c>
      <c r="C23" s="268"/>
      <c r="D23" s="269"/>
      <c r="E23" s="590"/>
      <c r="F23" s="591">
        <v>0</v>
      </c>
      <c r="H23" s="255">
        <v>36</v>
      </c>
    </row>
    <row r="24" spans="1:8">
      <c r="A24" s="273">
        <v>15</v>
      </c>
      <c r="B24" s="274" t="s">
        <v>7955</v>
      </c>
      <c r="C24" s="274"/>
      <c r="D24" s="275"/>
      <c r="E24" s="276"/>
      <c r="F24" s="277">
        <f>SUM(F22:F23)</f>
        <v>0</v>
      </c>
      <c r="G24" s="254">
        <f>SUM(F24:F24)</f>
        <v>0</v>
      </c>
      <c r="H24" s="255">
        <v>41</v>
      </c>
    </row>
    <row r="25" spans="1:8">
      <c r="A25" s="278"/>
      <c r="B25" s="279"/>
      <c r="C25" s="279"/>
      <c r="D25" s="280"/>
      <c r="E25" s="281"/>
      <c r="F25" s="282"/>
    </row>
    <row r="26" spans="1:8">
      <c r="A26" s="267">
        <v>16</v>
      </c>
      <c r="B26" s="268" t="s">
        <v>7956</v>
      </c>
      <c r="C26" s="268"/>
      <c r="D26" s="269"/>
      <c r="E26" s="590"/>
      <c r="F26" s="591">
        <f>SUM(G18:G25)</f>
        <v>0</v>
      </c>
      <c r="H26" s="255">
        <v>43</v>
      </c>
    </row>
    <row r="27" spans="1:8" ht="15.75" thickBot="1">
      <c r="A27" s="267">
        <v>17</v>
      </c>
      <c r="B27" s="268" t="s">
        <v>7957</v>
      </c>
      <c r="C27" s="268"/>
      <c r="D27" s="269">
        <v>21</v>
      </c>
      <c r="E27" s="590">
        <f>SUM(F26:F26)</f>
        <v>0</v>
      </c>
      <c r="F27" s="591">
        <f>D27*E27/100</f>
        <v>0</v>
      </c>
      <c r="H27" s="255">
        <v>46</v>
      </c>
    </row>
    <row r="28" spans="1:8" ht="16.5" thickTop="1" thickBot="1">
      <c r="A28" s="283">
        <v>18</v>
      </c>
      <c r="B28" s="284" t="s">
        <v>7958</v>
      </c>
      <c r="C28" s="284"/>
      <c r="D28" s="285"/>
      <c r="E28" s="286"/>
      <c r="F28" s="287">
        <f>SUM(F26:F27)</f>
        <v>0</v>
      </c>
      <c r="H28" s="255">
        <v>48</v>
      </c>
    </row>
    <row r="31" spans="1:8">
      <c r="A31" s="255" t="s">
        <v>8309</v>
      </c>
    </row>
    <row r="32" spans="1:8">
      <c r="A32" s="255" t="s">
        <v>7960</v>
      </c>
    </row>
  </sheetData>
  <sheetProtection password="C63E" sheet="1" objects="1" scenarios="1"/>
  <pageMargins left="0.70866141732283472" right="0.70866141732283472" top="0.78740157480314965" bottom="0.78740157480314965" header="0.31496062992125984" footer="0.31496062992125984"/>
  <pageSetup paperSize="9" fitToHeight="100" orientation="portrait" r:id="rId1"/>
</worksheet>
</file>

<file path=xl/worksheets/sheet31.xml><?xml version="1.0" encoding="utf-8"?>
<worksheet xmlns="http://schemas.openxmlformats.org/spreadsheetml/2006/main" xmlns:r="http://schemas.openxmlformats.org/officeDocument/2006/relationships">
  <sheetPr>
    <pageSetUpPr fitToPage="1"/>
  </sheetPr>
  <dimension ref="A3:M63"/>
  <sheetViews>
    <sheetView view="pageBreakPreview" zoomScaleSheetLayoutView="100" workbookViewId="0">
      <selection activeCell="G51" sqref="G51"/>
    </sheetView>
  </sheetViews>
  <sheetFormatPr defaultRowHeight="15"/>
  <cols>
    <col min="1" max="1" width="4.83203125" style="255" bestFit="1" customWidth="1"/>
    <col min="2" max="2" width="11.6640625" style="255" bestFit="1" customWidth="1"/>
    <col min="3" max="3" width="57.6640625" style="255" bestFit="1" customWidth="1"/>
    <col min="4" max="4" width="4.6640625" style="255" bestFit="1" customWidth="1"/>
    <col min="5" max="5" width="9.6640625" style="255" bestFit="1" customWidth="1"/>
    <col min="6" max="6" width="13" style="255" bestFit="1" customWidth="1"/>
    <col min="7" max="7" width="16" style="255" customWidth="1"/>
    <col min="8" max="8" width="7.83203125" style="255" bestFit="1" customWidth="1"/>
    <col min="9" max="9" width="11.83203125" style="255" bestFit="1" customWidth="1"/>
    <col min="10" max="10" width="6.33203125" style="372" hidden="1" customWidth="1"/>
    <col min="11" max="11" width="6.33203125" style="255" hidden="1" customWidth="1"/>
    <col min="12" max="12" width="0" style="255" hidden="1" customWidth="1"/>
    <col min="13" max="13" width="5.33203125" style="255" hidden="1" customWidth="1"/>
    <col min="14" max="256" width="9.33203125" style="255"/>
    <col min="257" max="257" width="4.83203125" style="255" bestFit="1" customWidth="1"/>
    <col min="258" max="258" width="11.6640625" style="255" bestFit="1" customWidth="1"/>
    <col min="259" max="259" width="57.6640625" style="255" bestFit="1" customWidth="1"/>
    <col min="260" max="260" width="4.6640625" style="255" bestFit="1" customWidth="1"/>
    <col min="261" max="261" width="9.6640625" style="255" bestFit="1" customWidth="1"/>
    <col min="262" max="262" width="13" style="255" bestFit="1" customWidth="1"/>
    <col min="263" max="263" width="16" style="255" customWidth="1"/>
    <col min="264" max="264" width="7.83203125" style="255" bestFit="1" customWidth="1"/>
    <col min="265" max="265" width="11.83203125" style="255" bestFit="1" customWidth="1"/>
    <col min="266" max="269" width="0" style="255" hidden="1" customWidth="1"/>
    <col min="270" max="512" width="9.33203125" style="255"/>
    <col min="513" max="513" width="4.83203125" style="255" bestFit="1" customWidth="1"/>
    <col min="514" max="514" width="11.6640625" style="255" bestFit="1" customWidth="1"/>
    <col min="515" max="515" width="57.6640625" style="255" bestFit="1" customWidth="1"/>
    <col min="516" max="516" width="4.6640625" style="255" bestFit="1" customWidth="1"/>
    <col min="517" max="517" width="9.6640625" style="255" bestFit="1" customWidth="1"/>
    <col min="518" max="518" width="13" style="255" bestFit="1" customWidth="1"/>
    <col min="519" max="519" width="16" style="255" customWidth="1"/>
    <col min="520" max="520" width="7.83203125" style="255" bestFit="1" customWidth="1"/>
    <col min="521" max="521" width="11.83203125" style="255" bestFit="1" customWidth="1"/>
    <col min="522" max="525" width="0" style="255" hidden="1" customWidth="1"/>
    <col min="526" max="768" width="9.33203125" style="255"/>
    <col min="769" max="769" width="4.83203125" style="255" bestFit="1" customWidth="1"/>
    <col min="770" max="770" width="11.6640625" style="255" bestFit="1" customWidth="1"/>
    <col min="771" max="771" width="57.6640625" style="255" bestFit="1" customWidth="1"/>
    <col min="772" max="772" width="4.6640625" style="255" bestFit="1" customWidth="1"/>
    <col min="773" max="773" width="9.6640625" style="255" bestFit="1" customWidth="1"/>
    <col min="774" max="774" width="13" style="255" bestFit="1" customWidth="1"/>
    <col min="775" max="775" width="16" style="255" customWidth="1"/>
    <col min="776" max="776" width="7.83203125" style="255" bestFit="1" customWidth="1"/>
    <col min="777" max="777" width="11.83203125" style="255" bestFit="1" customWidth="1"/>
    <col min="778" max="781" width="0" style="255" hidden="1" customWidth="1"/>
    <col min="782" max="1024" width="9.33203125" style="255"/>
    <col min="1025" max="1025" width="4.83203125" style="255" bestFit="1" customWidth="1"/>
    <col min="1026" max="1026" width="11.6640625" style="255" bestFit="1" customWidth="1"/>
    <col min="1027" max="1027" width="57.6640625" style="255" bestFit="1" customWidth="1"/>
    <col min="1028" max="1028" width="4.6640625" style="255" bestFit="1" customWidth="1"/>
    <col min="1029" max="1029" width="9.6640625" style="255" bestFit="1" customWidth="1"/>
    <col min="1030" max="1030" width="13" style="255" bestFit="1" customWidth="1"/>
    <col min="1031" max="1031" width="16" style="255" customWidth="1"/>
    <col min="1032" max="1032" width="7.83203125" style="255" bestFit="1" customWidth="1"/>
    <col min="1033" max="1033" width="11.83203125" style="255" bestFit="1" customWidth="1"/>
    <col min="1034" max="1037" width="0" style="255" hidden="1" customWidth="1"/>
    <col min="1038" max="1280" width="9.33203125" style="255"/>
    <col min="1281" max="1281" width="4.83203125" style="255" bestFit="1" customWidth="1"/>
    <col min="1282" max="1282" width="11.6640625" style="255" bestFit="1" customWidth="1"/>
    <col min="1283" max="1283" width="57.6640625" style="255" bestFit="1" customWidth="1"/>
    <col min="1284" max="1284" width="4.6640625" style="255" bestFit="1" customWidth="1"/>
    <col min="1285" max="1285" width="9.6640625" style="255" bestFit="1" customWidth="1"/>
    <col min="1286" max="1286" width="13" style="255" bestFit="1" customWidth="1"/>
    <col min="1287" max="1287" width="16" style="255" customWidth="1"/>
    <col min="1288" max="1288" width="7.83203125" style="255" bestFit="1" customWidth="1"/>
    <col min="1289" max="1289" width="11.83203125" style="255" bestFit="1" customWidth="1"/>
    <col min="1290" max="1293" width="0" style="255" hidden="1" customWidth="1"/>
    <col min="1294" max="1536" width="9.33203125" style="255"/>
    <col min="1537" max="1537" width="4.83203125" style="255" bestFit="1" customWidth="1"/>
    <col min="1538" max="1538" width="11.6640625" style="255" bestFit="1" customWidth="1"/>
    <col min="1539" max="1539" width="57.6640625" style="255" bestFit="1" customWidth="1"/>
    <col min="1540" max="1540" width="4.6640625" style="255" bestFit="1" customWidth="1"/>
    <col min="1541" max="1541" width="9.6640625" style="255" bestFit="1" customWidth="1"/>
    <col min="1542" max="1542" width="13" style="255" bestFit="1" customWidth="1"/>
    <col min="1543" max="1543" width="16" style="255" customWidth="1"/>
    <col min="1544" max="1544" width="7.83203125" style="255" bestFit="1" customWidth="1"/>
    <col min="1545" max="1545" width="11.83203125" style="255" bestFit="1" customWidth="1"/>
    <col min="1546" max="1549" width="0" style="255" hidden="1" customWidth="1"/>
    <col min="1550" max="1792" width="9.33203125" style="255"/>
    <col min="1793" max="1793" width="4.83203125" style="255" bestFit="1" customWidth="1"/>
    <col min="1794" max="1794" width="11.6640625" style="255" bestFit="1" customWidth="1"/>
    <col min="1795" max="1795" width="57.6640625" style="255" bestFit="1" customWidth="1"/>
    <col min="1796" max="1796" width="4.6640625" style="255" bestFit="1" customWidth="1"/>
    <col min="1797" max="1797" width="9.6640625" style="255" bestFit="1" customWidth="1"/>
    <col min="1798" max="1798" width="13" style="255" bestFit="1" customWidth="1"/>
    <col min="1799" max="1799" width="16" style="255" customWidth="1"/>
    <col min="1800" max="1800" width="7.83203125" style="255" bestFit="1" customWidth="1"/>
    <col min="1801" max="1801" width="11.83203125" style="255" bestFit="1" customWidth="1"/>
    <col min="1802" max="1805" width="0" style="255" hidden="1" customWidth="1"/>
    <col min="1806" max="2048" width="9.33203125" style="255"/>
    <col min="2049" max="2049" width="4.83203125" style="255" bestFit="1" customWidth="1"/>
    <col min="2050" max="2050" width="11.6640625" style="255" bestFit="1" customWidth="1"/>
    <col min="2051" max="2051" width="57.6640625" style="255" bestFit="1" customWidth="1"/>
    <col min="2052" max="2052" width="4.6640625" style="255" bestFit="1" customWidth="1"/>
    <col min="2053" max="2053" width="9.6640625" style="255" bestFit="1" customWidth="1"/>
    <col min="2054" max="2054" width="13" style="255" bestFit="1" customWidth="1"/>
    <col min="2055" max="2055" width="16" style="255" customWidth="1"/>
    <col min="2056" max="2056" width="7.83203125" style="255" bestFit="1" customWidth="1"/>
    <col min="2057" max="2057" width="11.83203125" style="255" bestFit="1" customWidth="1"/>
    <col min="2058" max="2061" width="0" style="255" hidden="1" customWidth="1"/>
    <col min="2062" max="2304" width="9.33203125" style="255"/>
    <col min="2305" max="2305" width="4.83203125" style="255" bestFit="1" customWidth="1"/>
    <col min="2306" max="2306" width="11.6640625" style="255" bestFit="1" customWidth="1"/>
    <col min="2307" max="2307" width="57.6640625" style="255" bestFit="1" customWidth="1"/>
    <col min="2308" max="2308" width="4.6640625" style="255" bestFit="1" customWidth="1"/>
    <col min="2309" max="2309" width="9.6640625" style="255" bestFit="1" customWidth="1"/>
    <col min="2310" max="2310" width="13" style="255" bestFit="1" customWidth="1"/>
    <col min="2311" max="2311" width="16" style="255" customWidth="1"/>
    <col min="2312" max="2312" width="7.83203125" style="255" bestFit="1" customWidth="1"/>
    <col min="2313" max="2313" width="11.83203125" style="255" bestFit="1" customWidth="1"/>
    <col min="2314" max="2317" width="0" style="255" hidden="1" customWidth="1"/>
    <col min="2318" max="2560" width="9.33203125" style="255"/>
    <col min="2561" max="2561" width="4.83203125" style="255" bestFit="1" customWidth="1"/>
    <col min="2562" max="2562" width="11.6640625" style="255" bestFit="1" customWidth="1"/>
    <col min="2563" max="2563" width="57.6640625" style="255" bestFit="1" customWidth="1"/>
    <col min="2564" max="2564" width="4.6640625" style="255" bestFit="1" customWidth="1"/>
    <col min="2565" max="2565" width="9.6640625" style="255" bestFit="1" customWidth="1"/>
    <col min="2566" max="2566" width="13" style="255" bestFit="1" customWidth="1"/>
    <col min="2567" max="2567" width="16" style="255" customWidth="1"/>
    <col min="2568" max="2568" width="7.83203125" style="255" bestFit="1" customWidth="1"/>
    <col min="2569" max="2569" width="11.83203125" style="255" bestFit="1" customWidth="1"/>
    <col min="2570" max="2573" width="0" style="255" hidden="1" customWidth="1"/>
    <col min="2574" max="2816" width="9.33203125" style="255"/>
    <col min="2817" max="2817" width="4.83203125" style="255" bestFit="1" customWidth="1"/>
    <col min="2818" max="2818" width="11.6640625" style="255" bestFit="1" customWidth="1"/>
    <col min="2819" max="2819" width="57.6640625" style="255" bestFit="1" customWidth="1"/>
    <col min="2820" max="2820" width="4.6640625" style="255" bestFit="1" customWidth="1"/>
    <col min="2821" max="2821" width="9.6640625" style="255" bestFit="1" customWidth="1"/>
    <col min="2822" max="2822" width="13" style="255" bestFit="1" customWidth="1"/>
    <col min="2823" max="2823" width="16" style="255" customWidth="1"/>
    <col min="2824" max="2824" width="7.83203125" style="255" bestFit="1" customWidth="1"/>
    <col min="2825" max="2825" width="11.83203125" style="255" bestFit="1" customWidth="1"/>
    <col min="2826" max="2829" width="0" style="255" hidden="1" customWidth="1"/>
    <col min="2830" max="3072" width="9.33203125" style="255"/>
    <col min="3073" max="3073" width="4.83203125" style="255" bestFit="1" customWidth="1"/>
    <col min="3074" max="3074" width="11.6640625" style="255" bestFit="1" customWidth="1"/>
    <col min="3075" max="3075" width="57.6640625" style="255" bestFit="1" customWidth="1"/>
    <col min="3076" max="3076" width="4.6640625" style="255" bestFit="1" customWidth="1"/>
    <col min="3077" max="3077" width="9.6640625" style="255" bestFit="1" customWidth="1"/>
    <col min="3078" max="3078" width="13" style="255" bestFit="1" customWidth="1"/>
    <col min="3079" max="3079" width="16" style="255" customWidth="1"/>
    <col min="3080" max="3080" width="7.83203125" style="255" bestFit="1" customWidth="1"/>
    <col min="3081" max="3081" width="11.83203125" style="255" bestFit="1" customWidth="1"/>
    <col min="3082" max="3085" width="0" style="255" hidden="1" customWidth="1"/>
    <col min="3086" max="3328" width="9.33203125" style="255"/>
    <col min="3329" max="3329" width="4.83203125" style="255" bestFit="1" customWidth="1"/>
    <col min="3330" max="3330" width="11.6640625" style="255" bestFit="1" customWidth="1"/>
    <col min="3331" max="3331" width="57.6640625" style="255" bestFit="1" customWidth="1"/>
    <col min="3332" max="3332" width="4.6640625" style="255" bestFit="1" customWidth="1"/>
    <col min="3333" max="3333" width="9.6640625" style="255" bestFit="1" customWidth="1"/>
    <col min="3334" max="3334" width="13" style="255" bestFit="1" customWidth="1"/>
    <col min="3335" max="3335" width="16" style="255" customWidth="1"/>
    <col min="3336" max="3336" width="7.83203125" style="255" bestFit="1" customWidth="1"/>
    <col min="3337" max="3337" width="11.83203125" style="255" bestFit="1" customWidth="1"/>
    <col min="3338" max="3341" width="0" style="255" hidden="1" customWidth="1"/>
    <col min="3342" max="3584" width="9.33203125" style="255"/>
    <col min="3585" max="3585" width="4.83203125" style="255" bestFit="1" customWidth="1"/>
    <col min="3586" max="3586" width="11.6640625" style="255" bestFit="1" customWidth="1"/>
    <col min="3587" max="3587" width="57.6640625" style="255" bestFit="1" customWidth="1"/>
    <col min="3588" max="3588" width="4.6640625" style="255" bestFit="1" customWidth="1"/>
    <col min="3589" max="3589" width="9.6640625" style="255" bestFit="1" customWidth="1"/>
    <col min="3590" max="3590" width="13" style="255" bestFit="1" customWidth="1"/>
    <col min="3591" max="3591" width="16" style="255" customWidth="1"/>
    <col min="3592" max="3592" width="7.83203125" style="255" bestFit="1" customWidth="1"/>
    <col min="3593" max="3593" width="11.83203125" style="255" bestFit="1" customWidth="1"/>
    <col min="3594" max="3597" width="0" style="255" hidden="1" customWidth="1"/>
    <col min="3598" max="3840" width="9.33203125" style="255"/>
    <col min="3841" max="3841" width="4.83203125" style="255" bestFit="1" customWidth="1"/>
    <col min="3842" max="3842" width="11.6640625" style="255" bestFit="1" customWidth="1"/>
    <col min="3843" max="3843" width="57.6640625" style="255" bestFit="1" customWidth="1"/>
    <col min="3844" max="3844" width="4.6640625" style="255" bestFit="1" customWidth="1"/>
    <col min="3845" max="3845" width="9.6640625" style="255" bestFit="1" customWidth="1"/>
    <col min="3846" max="3846" width="13" style="255" bestFit="1" customWidth="1"/>
    <col min="3847" max="3847" width="16" style="255" customWidth="1"/>
    <col min="3848" max="3848" width="7.83203125" style="255" bestFit="1" customWidth="1"/>
    <col min="3849" max="3849" width="11.83203125" style="255" bestFit="1" customWidth="1"/>
    <col min="3850" max="3853" width="0" style="255" hidden="1" customWidth="1"/>
    <col min="3854" max="4096" width="9.33203125" style="255"/>
    <col min="4097" max="4097" width="4.83203125" style="255" bestFit="1" customWidth="1"/>
    <col min="4098" max="4098" width="11.6640625" style="255" bestFit="1" customWidth="1"/>
    <col min="4099" max="4099" width="57.6640625" style="255" bestFit="1" customWidth="1"/>
    <col min="4100" max="4100" width="4.6640625" style="255" bestFit="1" customWidth="1"/>
    <col min="4101" max="4101" width="9.6640625" style="255" bestFit="1" customWidth="1"/>
    <col min="4102" max="4102" width="13" style="255" bestFit="1" customWidth="1"/>
    <col min="4103" max="4103" width="16" style="255" customWidth="1"/>
    <col min="4104" max="4104" width="7.83203125" style="255" bestFit="1" customWidth="1"/>
    <col min="4105" max="4105" width="11.83203125" style="255" bestFit="1" customWidth="1"/>
    <col min="4106" max="4109" width="0" style="255" hidden="1" customWidth="1"/>
    <col min="4110" max="4352" width="9.33203125" style="255"/>
    <col min="4353" max="4353" width="4.83203125" style="255" bestFit="1" customWidth="1"/>
    <col min="4354" max="4354" width="11.6640625" style="255" bestFit="1" customWidth="1"/>
    <col min="4355" max="4355" width="57.6640625" style="255" bestFit="1" customWidth="1"/>
    <col min="4356" max="4356" width="4.6640625" style="255" bestFit="1" customWidth="1"/>
    <col min="4357" max="4357" width="9.6640625" style="255" bestFit="1" customWidth="1"/>
    <col min="4358" max="4358" width="13" style="255" bestFit="1" customWidth="1"/>
    <col min="4359" max="4359" width="16" style="255" customWidth="1"/>
    <col min="4360" max="4360" width="7.83203125" style="255" bestFit="1" customWidth="1"/>
    <col min="4361" max="4361" width="11.83203125" style="255" bestFit="1" customWidth="1"/>
    <col min="4362" max="4365" width="0" style="255" hidden="1" customWidth="1"/>
    <col min="4366" max="4608" width="9.33203125" style="255"/>
    <col min="4609" max="4609" width="4.83203125" style="255" bestFit="1" customWidth="1"/>
    <col min="4610" max="4610" width="11.6640625" style="255" bestFit="1" customWidth="1"/>
    <col min="4611" max="4611" width="57.6640625" style="255" bestFit="1" customWidth="1"/>
    <col min="4612" max="4612" width="4.6640625" style="255" bestFit="1" customWidth="1"/>
    <col min="4613" max="4613" width="9.6640625" style="255" bestFit="1" customWidth="1"/>
    <col min="4614" max="4614" width="13" style="255" bestFit="1" customWidth="1"/>
    <col min="4615" max="4615" width="16" style="255" customWidth="1"/>
    <col min="4616" max="4616" width="7.83203125" style="255" bestFit="1" customWidth="1"/>
    <col min="4617" max="4617" width="11.83203125" style="255" bestFit="1" customWidth="1"/>
    <col min="4618" max="4621" width="0" style="255" hidden="1" customWidth="1"/>
    <col min="4622" max="4864" width="9.33203125" style="255"/>
    <col min="4865" max="4865" width="4.83203125" style="255" bestFit="1" customWidth="1"/>
    <col min="4866" max="4866" width="11.6640625" style="255" bestFit="1" customWidth="1"/>
    <col min="4867" max="4867" width="57.6640625" style="255" bestFit="1" customWidth="1"/>
    <col min="4868" max="4868" width="4.6640625" style="255" bestFit="1" customWidth="1"/>
    <col min="4869" max="4869" width="9.6640625" style="255" bestFit="1" customWidth="1"/>
    <col min="4870" max="4870" width="13" style="255" bestFit="1" customWidth="1"/>
    <col min="4871" max="4871" width="16" style="255" customWidth="1"/>
    <col min="4872" max="4872" width="7.83203125" style="255" bestFit="1" customWidth="1"/>
    <col min="4873" max="4873" width="11.83203125" style="255" bestFit="1" customWidth="1"/>
    <col min="4874" max="4877" width="0" style="255" hidden="1" customWidth="1"/>
    <col min="4878" max="5120" width="9.33203125" style="255"/>
    <col min="5121" max="5121" width="4.83203125" style="255" bestFit="1" customWidth="1"/>
    <col min="5122" max="5122" width="11.6640625" style="255" bestFit="1" customWidth="1"/>
    <col min="5123" max="5123" width="57.6640625" style="255" bestFit="1" customWidth="1"/>
    <col min="5124" max="5124" width="4.6640625" style="255" bestFit="1" customWidth="1"/>
    <col min="5125" max="5125" width="9.6640625" style="255" bestFit="1" customWidth="1"/>
    <col min="5126" max="5126" width="13" style="255" bestFit="1" customWidth="1"/>
    <col min="5127" max="5127" width="16" style="255" customWidth="1"/>
    <col min="5128" max="5128" width="7.83203125" style="255" bestFit="1" customWidth="1"/>
    <col min="5129" max="5129" width="11.83203125" style="255" bestFit="1" customWidth="1"/>
    <col min="5130" max="5133" width="0" style="255" hidden="1" customWidth="1"/>
    <col min="5134" max="5376" width="9.33203125" style="255"/>
    <col min="5377" max="5377" width="4.83203125" style="255" bestFit="1" customWidth="1"/>
    <col min="5378" max="5378" width="11.6640625" style="255" bestFit="1" customWidth="1"/>
    <col min="5379" max="5379" width="57.6640625" style="255" bestFit="1" customWidth="1"/>
    <col min="5380" max="5380" width="4.6640625" style="255" bestFit="1" customWidth="1"/>
    <col min="5381" max="5381" width="9.6640625" style="255" bestFit="1" customWidth="1"/>
    <col min="5382" max="5382" width="13" style="255" bestFit="1" customWidth="1"/>
    <col min="5383" max="5383" width="16" style="255" customWidth="1"/>
    <col min="5384" max="5384" width="7.83203125" style="255" bestFit="1" customWidth="1"/>
    <col min="5385" max="5385" width="11.83203125" style="255" bestFit="1" customWidth="1"/>
    <col min="5386" max="5389" width="0" style="255" hidden="1" customWidth="1"/>
    <col min="5390" max="5632" width="9.33203125" style="255"/>
    <col min="5633" max="5633" width="4.83203125" style="255" bestFit="1" customWidth="1"/>
    <col min="5634" max="5634" width="11.6640625" style="255" bestFit="1" customWidth="1"/>
    <col min="5635" max="5635" width="57.6640625" style="255" bestFit="1" customWidth="1"/>
    <col min="5636" max="5636" width="4.6640625" style="255" bestFit="1" customWidth="1"/>
    <col min="5637" max="5637" width="9.6640625" style="255" bestFit="1" customWidth="1"/>
    <col min="5638" max="5638" width="13" style="255" bestFit="1" customWidth="1"/>
    <col min="5639" max="5639" width="16" style="255" customWidth="1"/>
    <col min="5640" max="5640" width="7.83203125" style="255" bestFit="1" customWidth="1"/>
    <col min="5641" max="5641" width="11.83203125" style="255" bestFit="1" customWidth="1"/>
    <col min="5642" max="5645" width="0" style="255" hidden="1" customWidth="1"/>
    <col min="5646" max="5888" width="9.33203125" style="255"/>
    <col min="5889" max="5889" width="4.83203125" style="255" bestFit="1" customWidth="1"/>
    <col min="5890" max="5890" width="11.6640625" style="255" bestFit="1" customWidth="1"/>
    <col min="5891" max="5891" width="57.6640625" style="255" bestFit="1" customWidth="1"/>
    <col min="5892" max="5892" width="4.6640625" style="255" bestFit="1" customWidth="1"/>
    <col min="5893" max="5893" width="9.6640625" style="255" bestFit="1" customWidth="1"/>
    <col min="5894" max="5894" width="13" style="255" bestFit="1" customWidth="1"/>
    <col min="5895" max="5895" width="16" style="255" customWidth="1"/>
    <col min="5896" max="5896" width="7.83203125" style="255" bestFit="1" customWidth="1"/>
    <col min="5897" max="5897" width="11.83203125" style="255" bestFit="1" customWidth="1"/>
    <col min="5898" max="5901" width="0" style="255" hidden="1" customWidth="1"/>
    <col min="5902" max="6144" width="9.33203125" style="255"/>
    <col min="6145" max="6145" width="4.83203125" style="255" bestFit="1" customWidth="1"/>
    <col min="6146" max="6146" width="11.6640625" style="255" bestFit="1" customWidth="1"/>
    <col min="6147" max="6147" width="57.6640625" style="255" bestFit="1" customWidth="1"/>
    <col min="6148" max="6148" width="4.6640625" style="255" bestFit="1" customWidth="1"/>
    <col min="6149" max="6149" width="9.6640625" style="255" bestFit="1" customWidth="1"/>
    <col min="6150" max="6150" width="13" style="255" bestFit="1" customWidth="1"/>
    <col min="6151" max="6151" width="16" style="255" customWidth="1"/>
    <col min="6152" max="6152" width="7.83203125" style="255" bestFit="1" customWidth="1"/>
    <col min="6153" max="6153" width="11.83203125" style="255" bestFit="1" customWidth="1"/>
    <col min="6154" max="6157" width="0" style="255" hidden="1" customWidth="1"/>
    <col min="6158" max="6400" width="9.33203125" style="255"/>
    <col min="6401" max="6401" width="4.83203125" style="255" bestFit="1" customWidth="1"/>
    <col min="6402" max="6402" width="11.6640625" style="255" bestFit="1" customWidth="1"/>
    <col min="6403" max="6403" width="57.6640625" style="255" bestFit="1" customWidth="1"/>
    <col min="6404" max="6404" width="4.6640625" style="255" bestFit="1" customWidth="1"/>
    <col min="6405" max="6405" width="9.6640625" style="255" bestFit="1" customWidth="1"/>
    <col min="6406" max="6406" width="13" style="255" bestFit="1" customWidth="1"/>
    <col min="6407" max="6407" width="16" style="255" customWidth="1"/>
    <col min="6408" max="6408" width="7.83203125" style="255" bestFit="1" customWidth="1"/>
    <col min="6409" max="6409" width="11.83203125" style="255" bestFit="1" customWidth="1"/>
    <col min="6410" max="6413" width="0" style="255" hidden="1" customWidth="1"/>
    <col min="6414" max="6656" width="9.33203125" style="255"/>
    <col min="6657" max="6657" width="4.83203125" style="255" bestFit="1" customWidth="1"/>
    <col min="6658" max="6658" width="11.6640625" style="255" bestFit="1" customWidth="1"/>
    <col min="6659" max="6659" width="57.6640625" style="255" bestFit="1" customWidth="1"/>
    <col min="6660" max="6660" width="4.6640625" style="255" bestFit="1" customWidth="1"/>
    <col min="6661" max="6661" width="9.6640625" style="255" bestFit="1" customWidth="1"/>
    <col min="6662" max="6662" width="13" style="255" bestFit="1" customWidth="1"/>
    <col min="6663" max="6663" width="16" style="255" customWidth="1"/>
    <col min="6664" max="6664" width="7.83203125" style="255" bestFit="1" customWidth="1"/>
    <col min="6665" max="6665" width="11.83203125" style="255" bestFit="1" customWidth="1"/>
    <col min="6666" max="6669" width="0" style="255" hidden="1" customWidth="1"/>
    <col min="6670" max="6912" width="9.33203125" style="255"/>
    <col min="6913" max="6913" width="4.83203125" style="255" bestFit="1" customWidth="1"/>
    <col min="6914" max="6914" width="11.6640625" style="255" bestFit="1" customWidth="1"/>
    <col min="6915" max="6915" width="57.6640625" style="255" bestFit="1" customWidth="1"/>
    <col min="6916" max="6916" width="4.6640625" style="255" bestFit="1" customWidth="1"/>
    <col min="6917" max="6917" width="9.6640625" style="255" bestFit="1" customWidth="1"/>
    <col min="6918" max="6918" width="13" style="255" bestFit="1" customWidth="1"/>
    <col min="6919" max="6919" width="16" style="255" customWidth="1"/>
    <col min="6920" max="6920" width="7.83203125" style="255" bestFit="1" customWidth="1"/>
    <col min="6921" max="6921" width="11.83203125" style="255" bestFit="1" customWidth="1"/>
    <col min="6922" max="6925" width="0" style="255" hidden="1" customWidth="1"/>
    <col min="6926" max="7168" width="9.33203125" style="255"/>
    <col min="7169" max="7169" width="4.83203125" style="255" bestFit="1" customWidth="1"/>
    <col min="7170" max="7170" width="11.6640625" style="255" bestFit="1" customWidth="1"/>
    <col min="7171" max="7171" width="57.6640625" style="255" bestFit="1" customWidth="1"/>
    <col min="7172" max="7172" width="4.6640625" style="255" bestFit="1" customWidth="1"/>
    <col min="7173" max="7173" width="9.6640625" style="255" bestFit="1" customWidth="1"/>
    <col min="7174" max="7174" width="13" style="255" bestFit="1" customWidth="1"/>
    <col min="7175" max="7175" width="16" style="255" customWidth="1"/>
    <col min="7176" max="7176" width="7.83203125" style="255" bestFit="1" customWidth="1"/>
    <col min="7177" max="7177" width="11.83203125" style="255" bestFit="1" customWidth="1"/>
    <col min="7178" max="7181" width="0" style="255" hidden="1" customWidth="1"/>
    <col min="7182" max="7424" width="9.33203125" style="255"/>
    <col min="7425" max="7425" width="4.83203125" style="255" bestFit="1" customWidth="1"/>
    <col min="7426" max="7426" width="11.6640625" style="255" bestFit="1" customWidth="1"/>
    <col min="7427" max="7427" width="57.6640625" style="255" bestFit="1" customWidth="1"/>
    <col min="7428" max="7428" width="4.6640625" style="255" bestFit="1" customWidth="1"/>
    <col min="7429" max="7429" width="9.6640625" style="255" bestFit="1" customWidth="1"/>
    <col min="7430" max="7430" width="13" style="255" bestFit="1" customWidth="1"/>
    <col min="7431" max="7431" width="16" style="255" customWidth="1"/>
    <col min="7432" max="7432" width="7.83203125" style="255" bestFit="1" customWidth="1"/>
    <col min="7433" max="7433" width="11.83203125" style="255" bestFit="1" customWidth="1"/>
    <col min="7434" max="7437" width="0" style="255" hidden="1" customWidth="1"/>
    <col min="7438" max="7680" width="9.33203125" style="255"/>
    <col min="7681" max="7681" width="4.83203125" style="255" bestFit="1" customWidth="1"/>
    <col min="7682" max="7682" width="11.6640625" style="255" bestFit="1" customWidth="1"/>
    <col min="7683" max="7683" width="57.6640625" style="255" bestFit="1" customWidth="1"/>
    <col min="7684" max="7684" width="4.6640625" style="255" bestFit="1" customWidth="1"/>
    <col min="7685" max="7685" width="9.6640625" style="255" bestFit="1" customWidth="1"/>
    <col min="7686" max="7686" width="13" style="255" bestFit="1" customWidth="1"/>
    <col min="7687" max="7687" width="16" style="255" customWidth="1"/>
    <col min="7688" max="7688" width="7.83203125" style="255" bestFit="1" customWidth="1"/>
    <col min="7689" max="7689" width="11.83203125" style="255" bestFit="1" customWidth="1"/>
    <col min="7690" max="7693" width="0" style="255" hidden="1" customWidth="1"/>
    <col min="7694" max="7936" width="9.33203125" style="255"/>
    <col min="7937" max="7937" width="4.83203125" style="255" bestFit="1" customWidth="1"/>
    <col min="7938" max="7938" width="11.6640625" style="255" bestFit="1" customWidth="1"/>
    <col min="7939" max="7939" width="57.6640625" style="255" bestFit="1" customWidth="1"/>
    <col min="7940" max="7940" width="4.6640625" style="255" bestFit="1" customWidth="1"/>
    <col min="7941" max="7941" width="9.6640625" style="255" bestFit="1" customWidth="1"/>
    <col min="7942" max="7942" width="13" style="255" bestFit="1" customWidth="1"/>
    <col min="7943" max="7943" width="16" style="255" customWidth="1"/>
    <col min="7944" max="7944" width="7.83203125" style="255" bestFit="1" customWidth="1"/>
    <col min="7945" max="7945" width="11.83203125" style="255" bestFit="1" customWidth="1"/>
    <col min="7946" max="7949" width="0" style="255" hidden="1" customWidth="1"/>
    <col min="7950" max="8192" width="9.33203125" style="255"/>
    <col min="8193" max="8193" width="4.83203125" style="255" bestFit="1" customWidth="1"/>
    <col min="8194" max="8194" width="11.6640625" style="255" bestFit="1" customWidth="1"/>
    <col min="8195" max="8195" width="57.6640625" style="255" bestFit="1" customWidth="1"/>
    <col min="8196" max="8196" width="4.6640625" style="255" bestFit="1" customWidth="1"/>
    <col min="8197" max="8197" width="9.6640625" style="255" bestFit="1" customWidth="1"/>
    <col min="8198" max="8198" width="13" style="255" bestFit="1" customWidth="1"/>
    <col min="8199" max="8199" width="16" style="255" customWidth="1"/>
    <col min="8200" max="8200" width="7.83203125" style="255" bestFit="1" customWidth="1"/>
    <col min="8201" max="8201" width="11.83203125" style="255" bestFit="1" customWidth="1"/>
    <col min="8202" max="8205" width="0" style="255" hidden="1" customWidth="1"/>
    <col min="8206" max="8448" width="9.33203125" style="255"/>
    <col min="8449" max="8449" width="4.83203125" style="255" bestFit="1" customWidth="1"/>
    <col min="8450" max="8450" width="11.6640625" style="255" bestFit="1" customWidth="1"/>
    <col min="8451" max="8451" width="57.6640625" style="255" bestFit="1" customWidth="1"/>
    <col min="8452" max="8452" width="4.6640625" style="255" bestFit="1" customWidth="1"/>
    <col min="8453" max="8453" width="9.6640625" style="255" bestFit="1" customWidth="1"/>
    <col min="8454" max="8454" width="13" style="255" bestFit="1" customWidth="1"/>
    <col min="8455" max="8455" width="16" style="255" customWidth="1"/>
    <col min="8456" max="8456" width="7.83203125" style="255" bestFit="1" customWidth="1"/>
    <col min="8457" max="8457" width="11.83203125" style="255" bestFit="1" customWidth="1"/>
    <col min="8458" max="8461" width="0" style="255" hidden="1" customWidth="1"/>
    <col min="8462" max="8704" width="9.33203125" style="255"/>
    <col min="8705" max="8705" width="4.83203125" style="255" bestFit="1" customWidth="1"/>
    <col min="8706" max="8706" width="11.6640625" style="255" bestFit="1" customWidth="1"/>
    <col min="8707" max="8707" width="57.6640625" style="255" bestFit="1" customWidth="1"/>
    <col min="8708" max="8708" width="4.6640625" style="255" bestFit="1" customWidth="1"/>
    <col min="8709" max="8709" width="9.6640625" style="255" bestFit="1" customWidth="1"/>
    <col min="8710" max="8710" width="13" style="255" bestFit="1" customWidth="1"/>
    <col min="8711" max="8711" width="16" style="255" customWidth="1"/>
    <col min="8712" max="8712" width="7.83203125" style="255" bestFit="1" customWidth="1"/>
    <col min="8713" max="8713" width="11.83203125" style="255" bestFit="1" customWidth="1"/>
    <col min="8714" max="8717" width="0" style="255" hidden="1" customWidth="1"/>
    <col min="8718" max="8960" width="9.33203125" style="255"/>
    <col min="8961" max="8961" width="4.83203125" style="255" bestFit="1" customWidth="1"/>
    <col min="8962" max="8962" width="11.6640625" style="255" bestFit="1" customWidth="1"/>
    <col min="8963" max="8963" width="57.6640625" style="255" bestFit="1" customWidth="1"/>
    <col min="8964" max="8964" width="4.6640625" style="255" bestFit="1" customWidth="1"/>
    <col min="8965" max="8965" width="9.6640625" style="255" bestFit="1" customWidth="1"/>
    <col min="8966" max="8966" width="13" style="255" bestFit="1" customWidth="1"/>
    <col min="8967" max="8967" width="16" style="255" customWidth="1"/>
    <col min="8968" max="8968" width="7.83203125" style="255" bestFit="1" customWidth="1"/>
    <col min="8969" max="8969" width="11.83203125" style="255" bestFit="1" customWidth="1"/>
    <col min="8970" max="8973" width="0" style="255" hidden="1" customWidth="1"/>
    <col min="8974" max="9216" width="9.33203125" style="255"/>
    <col min="9217" max="9217" width="4.83203125" style="255" bestFit="1" customWidth="1"/>
    <col min="9218" max="9218" width="11.6640625" style="255" bestFit="1" customWidth="1"/>
    <col min="9219" max="9219" width="57.6640625" style="255" bestFit="1" customWidth="1"/>
    <col min="9220" max="9220" width="4.6640625" style="255" bestFit="1" customWidth="1"/>
    <col min="9221" max="9221" width="9.6640625" style="255" bestFit="1" customWidth="1"/>
    <col min="9222" max="9222" width="13" style="255" bestFit="1" customWidth="1"/>
    <col min="9223" max="9223" width="16" style="255" customWidth="1"/>
    <col min="9224" max="9224" width="7.83203125" style="255" bestFit="1" customWidth="1"/>
    <col min="9225" max="9225" width="11.83203125" style="255" bestFit="1" customWidth="1"/>
    <col min="9226" max="9229" width="0" style="255" hidden="1" customWidth="1"/>
    <col min="9230" max="9472" width="9.33203125" style="255"/>
    <col min="9473" max="9473" width="4.83203125" style="255" bestFit="1" customWidth="1"/>
    <col min="9474" max="9474" width="11.6640625" style="255" bestFit="1" customWidth="1"/>
    <col min="9475" max="9475" width="57.6640625" style="255" bestFit="1" customWidth="1"/>
    <col min="9476" max="9476" width="4.6640625" style="255" bestFit="1" customWidth="1"/>
    <col min="9477" max="9477" width="9.6640625" style="255" bestFit="1" customWidth="1"/>
    <col min="9478" max="9478" width="13" style="255" bestFit="1" customWidth="1"/>
    <col min="9479" max="9479" width="16" style="255" customWidth="1"/>
    <col min="9480" max="9480" width="7.83203125" style="255" bestFit="1" customWidth="1"/>
    <col min="9481" max="9481" width="11.83203125" style="255" bestFit="1" customWidth="1"/>
    <col min="9482" max="9485" width="0" style="255" hidden="1" customWidth="1"/>
    <col min="9486" max="9728" width="9.33203125" style="255"/>
    <col min="9729" max="9729" width="4.83203125" style="255" bestFit="1" customWidth="1"/>
    <col min="9730" max="9730" width="11.6640625" style="255" bestFit="1" customWidth="1"/>
    <col min="9731" max="9731" width="57.6640625" style="255" bestFit="1" customWidth="1"/>
    <col min="9732" max="9732" width="4.6640625" style="255" bestFit="1" customWidth="1"/>
    <col min="9733" max="9733" width="9.6640625" style="255" bestFit="1" customWidth="1"/>
    <col min="9734" max="9734" width="13" style="255" bestFit="1" customWidth="1"/>
    <col min="9735" max="9735" width="16" style="255" customWidth="1"/>
    <col min="9736" max="9736" width="7.83203125" style="255" bestFit="1" customWidth="1"/>
    <col min="9737" max="9737" width="11.83203125" style="255" bestFit="1" customWidth="1"/>
    <col min="9738" max="9741" width="0" style="255" hidden="1" customWidth="1"/>
    <col min="9742" max="9984" width="9.33203125" style="255"/>
    <col min="9985" max="9985" width="4.83203125" style="255" bestFit="1" customWidth="1"/>
    <col min="9986" max="9986" width="11.6640625" style="255" bestFit="1" customWidth="1"/>
    <col min="9987" max="9987" width="57.6640625" style="255" bestFit="1" customWidth="1"/>
    <col min="9988" max="9988" width="4.6640625" style="255" bestFit="1" customWidth="1"/>
    <col min="9989" max="9989" width="9.6640625" style="255" bestFit="1" customWidth="1"/>
    <col min="9990" max="9990" width="13" style="255" bestFit="1" customWidth="1"/>
    <col min="9991" max="9991" width="16" style="255" customWidth="1"/>
    <col min="9992" max="9992" width="7.83203125" style="255" bestFit="1" customWidth="1"/>
    <col min="9993" max="9993" width="11.83203125" style="255" bestFit="1" customWidth="1"/>
    <col min="9994" max="9997" width="0" style="255" hidden="1" customWidth="1"/>
    <col min="9998" max="10240" width="9.33203125" style="255"/>
    <col min="10241" max="10241" width="4.83203125" style="255" bestFit="1" customWidth="1"/>
    <col min="10242" max="10242" width="11.6640625" style="255" bestFit="1" customWidth="1"/>
    <col min="10243" max="10243" width="57.6640625" style="255" bestFit="1" customWidth="1"/>
    <col min="10244" max="10244" width="4.6640625" style="255" bestFit="1" customWidth="1"/>
    <col min="10245" max="10245" width="9.6640625" style="255" bestFit="1" customWidth="1"/>
    <col min="10246" max="10246" width="13" style="255" bestFit="1" customWidth="1"/>
    <col min="10247" max="10247" width="16" style="255" customWidth="1"/>
    <col min="10248" max="10248" width="7.83203125" style="255" bestFit="1" customWidth="1"/>
    <col min="10249" max="10249" width="11.83203125" style="255" bestFit="1" customWidth="1"/>
    <col min="10250" max="10253" width="0" style="255" hidden="1" customWidth="1"/>
    <col min="10254" max="10496" width="9.33203125" style="255"/>
    <col min="10497" max="10497" width="4.83203125" style="255" bestFit="1" customWidth="1"/>
    <col min="10498" max="10498" width="11.6640625" style="255" bestFit="1" customWidth="1"/>
    <col min="10499" max="10499" width="57.6640625" style="255" bestFit="1" customWidth="1"/>
    <col min="10500" max="10500" width="4.6640625" style="255" bestFit="1" customWidth="1"/>
    <col min="10501" max="10501" width="9.6640625" style="255" bestFit="1" customWidth="1"/>
    <col min="10502" max="10502" width="13" style="255" bestFit="1" customWidth="1"/>
    <col min="10503" max="10503" width="16" style="255" customWidth="1"/>
    <col min="10504" max="10504" width="7.83203125" style="255" bestFit="1" customWidth="1"/>
    <col min="10505" max="10505" width="11.83203125" style="255" bestFit="1" customWidth="1"/>
    <col min="10506" max="10509" width="0" style="255" hidden="1" customWidth="1"/>
    <col min="10510" max="10752" width="9.33203125" style="255"/>
    <col min="10753" max="10753" width="4.83203125" style="255" bestFit="1" customWidth="1"/>
    <col min="10754" max="10754" width="11.6640625" style="255" bestFit="1" customWidth="1"/>
    <col min="10755" max="10755" width="57.6640625" style="255" bestFit="1" customWidth="1"/>
    <col min="10756" max="10756" width="4.6640625" style="255" bestFit="1" customWidth="1"/>
    <col min="10757" max="10757" width="9.6640625" style="255" bestFit="1" customWidth="1"/>
    <col min="10758" max="10758" width="13" style="255" bestFit="1" customWidth="1"/>
    <col min="10759" max="10759" width="16" style="255" customWidth="1"/>
    <col min="10760" max="10760" width="7.83203125" style="255" bestFit="1" customWidth="1"/>
    <col min="10761" max="10761" width="11.83203125" style="255" bestFit="1" customWidth="1"/>
    <col min="10762" max="10765" width="0" style="255" hidden="1" customWidth="1"/>
    <col min="10766" max="11008" width="9.33203125" style="255"/>
    <col min="11009" max="11009" width="4.83203125" style="255" bestFit="1" customWidth="1"/>
    <col min="11010" max="11010" width="11.6640625" style="255" bestFit="1" customWidth="1"/>
    <col min="11011" max="11011" width="57.6640625" style="255" bestFit="1" customWidth="1"/>
    <col min="11012" max="11012" width="4.6640625" style="255" bestFit="1" customWidth="1"/>
    <col min="11013" max="11013" width="9.6640625" style="255" bestFit="1" customWidth="1"/>
    <col min="11014" max="11014" width="13" style="255" bestFit="1" customWidth="1"/>
    <col min="11015" max="11015" width="16" style="255" customWidth="1"/>
    <col min="11016" max="11016" width="7.83203125" style="255" bestFit="1" customWidth="1"/>
    <col min="11017" max="11017" width="11.83203125" style="255" bestFit="1" customWidth="1"/>
    <col min="11018" max="11021" width="0" style="255" hidden="1" customWidth="1"/>
    <col min="11022" max="11264" width="9.33203125" style="255"/>
    <col min="11265" max="11265" width="4.83203125" style="255" bestFit="1" customWidth="1"/>
    <col min="11266" max="11266" width="11.6640625" style="255" bestFit="1" customWidth="1"/>
    <col min="11267" max="11267" width="57.6640625" style="255" bestFit="1" customWidth="1"/>
    <col min="11268" max="11268" width="4.6640625" style="255" bestFit="1" customWidth="1"/>
    <col min="11269" max="11269" width="9.6640625" style="255" bestFit="1" customWidth="1"/>
    <col min="11270" max="11270" width="13" style="255" bestFit="1" customWidth="1"/>
    <col min="11271" max="11271" width="16" style="255" customWidth="1"/>
    <col min="11272" max="11272" width="7.83203125" style="255" bestFit="1" customWidth="1"/>
    <col min="11273" max="11273" width="11.83203125" style="255" bestFit="1" customWidth="1"/>
    <col min="11274" max="11277" width="0" style="255" hidden="1" customWidth="1"/>
    <col min="11278" max="11520" width="9.33203125" style="255"/>
    <col min="11521" max="11521" width="4.83203125" style="255" bestFit="1" customWidth="1"/>
    <col min="11522" max="11522" width="11.6640625" style="255" bestFit="1" customWidth="1"/>
    <col min="11523" max="11523" width="57.6640625" style="255" bestFit="1" customWidth="1"/>
    <col min="11524" max="11524" width="4.6640625" style="255" bestFit="1" customWidth="1"/>
    <col min="11525" max="11525" width="9.6640625" style="255" bestFit="1" customWidth="1"/>
    <col min="11526" max="11526" width="13" style="255" bestFit="1" customWidth="1"/>
    <col min="11527" max="11527" width="16" style="255" customWidth="1"/>
    <col min="11528" max="11528" width="7.83203125" style="255" bestFit="1" customWidth="1"/>
    <col min="11529" max="11529" width="11.83203125" style="255" bestFit="1" customWidth="1"/>
    <col min="11530" max="11533" width="0" style="255" hidden="1" customWidth="1"/>
    <col min="11534" max="11776" width="9.33203125" style="255"/>
    <col min="11777" max="11777" width="4.83203125" style="255" bestFit="1" customWidth="1"/>
    <col min="11778" max="11778" width="11.6640625" style="255" bestFit="1" customWidth="1"/>
    <col min="11779" max="11779" width="57.6640625" style="255" bestFit="1" customWidth="1"/>
    <col min="11780" max="11780" width="4.6640625" style="255" bestFit="1" customWidth="1"/>
    <col min="11781" max="11781" width="9.6640625" style="255" bestFit="1" customWidth="1"/>
    <col min="11782" max="11782" width="13" style="255" bestFit="1" customWidth="1"/>
    <col min="11783" max="11783" width="16" style="255" customWidth="1"/>
    <col min="11784" max="11784" width="7.83203125" style="255" bestFit="1" customWidth="1"/>
    <col min="11785" max="11785" width="11.83203125" style="255" bestFit="1" customWidth="1"/>
    <col min="11786" max="11789" width="0" style="255" hidden="1" customWidth="1"/>
    <col min="11790" max="12032" width="9.33203125" style="255"/>
    <col min="12033" max="12033" width="4.83203125" style="255" bestFit="1" customWidth="1"/>
    <col min="12034" max="12034" width="11.6640625" style="255" bestFit="1" customWidth="1"/>
    <col min="12035" max="12035" width="57.6640625" style="255" bestFit="1" customWidth="1"/>
    <col min="12036" max="12036" width="4.6640625" style="255" bestFit="1" customWidth="1"/>
    <col min="12037" max="12037" width="9.6640625" style="255" bestFit="1" customWidth="1"/>
    <col min="12038" max="12038" width="13" style="255" bestFit="1" customWidth="1"/>
    <col min="12039" max="12039" width="16" style="255" customWidth="1"/>
    <col min="12040" max="12040" width="7.83203125" style="255" bestFit="1" customWidth="1"/>
    <col min="12041" max="12041" width="11.83203125" style="255" bestFit="1" customWidth="1"/>
    <col min="12042" max="12045" width="0" style="255" hidden="1" customWidth="1"/>
    <col min="12046" max="12288" width="9.33203125" style="255"/>
    <col min="12289" max="12289" width="4.83203125" style="255" bestFit="1" customWidth="1"/>
    <col min="12290" max="12290" width="11.6640625" style="255" bestFit="1" customWidth="1"/>
    <col min="12291" max="12291" width="57.6640625" style="255" bestFit="1" customWidth="1"/>
    <col min="12292" max="12292" width="4.6640625" style="255" bestFit="1" customWidth="1"/>
    <col min="12293" max="12293" width="9.6640625" style="255" bestFit="1" customWidth="1"/>
    <col min="12294" max="12294" width="13" style="255" bestFit="1" customWidth="1"/>
    <col min="12295" max="12295" width="16" style="255" customWidth="1"/>
    <col min="12296" max="12296" width="7.83203125" style="255" bestFit="1" customWidth="1"/>
    <col min="12297" max="12297" width="11.83203125" style="255" bestFit="1" customWidth="1"/>
    <col min="12298" max="12301" width="0" style="255" hidden="1" customWidth="1"/>
    <col min="12302" max="12544" width="9.33203125" style="255"/>
    <col min="12545" max="12545" width="4.83203125" style="255" bestFit="1" customWidth="1"/>
    <col min="12546" max="12546" width="11.6640625" style="255" bestFit="1" customWidth="1"/>
    <col min="12547" max="12547" width="57.6640625" style="255" bestFit="1" customWidth="1"/>
    <col min="12548" max="12548" width="4.6640625" style="255" bestFit="1" customWidth="1"/>
    <col min="12549" max="12549" width="9.6640625" style="255" bestFit="1" customWidth="1"/>
    <col min="12550" max="12550" width="13" style="255" bestFit="1" customWidth="1"/>
    <col min="12551" max="12551" width="16" style="255" customWidth="1"/>
    <col min="12552" max="12552" width="7.83203125" style="255" bestFit="1" customWidth="1"/>
    <col min="12553" max="12553" width="11.83203125" style="255" bestFit="1" customWidth="1"/>
    <col min="12554" max="12557" width="0" style="255" hidden="1" customWidth="1"/>
    <col min="12558" max="12800" width="9.33203125" style="255"/>
    <col min="12801" max="12801" width="4.83203125" style="255" bestFit="1" customWidth="1"/>
    <col min="12802" max="12802" width="11.6640625" style="255" bestFit="1" customWidth="1"/>
    <col min="12803" max="12803" width="57.6640625" style="255" bestFit="1" customWidth="1"/>
    <col min="12804" max="12804" width="4.6640625" style="255" bestFit="1" customWidth="1"/>
    <col min="12805" max="12805" width="9.6640625" style="255" bestFit="1" customWidth="1"/>
    <col min="12806" max="12806" width="13" style="255" bestFit="1" customWidth="1"/>
    <col min="12807" max="12807" width="16" style="255" customWidth="1"/>
    <col min="12808" max="12808" width="7.83203125" style="255" bestFit="1" customWidth="1"/>
    <col min="12809" max="12809" width="11.83203125" style="255" bestFit="1" customWidth="1"/>
    <col min="12810" max="12813" width="0" style="255" hidden="1" customWidth="1"/>
    <col min="12814" max="13056" width="9.33203125" style="255"/>
    <col min="13057" max="13057" width="4.83203125" style="255" bestFit="1" customWidth="1"/>
    <col min="13058" max="13058" width="11.6640625" style="255" bestFit="1" customWidth="1"/>
    <col min="13059" max="13059" width="57.6640625" style="255" bestFit="1" customWidth="1"/>
    <col min="13060" max="13060" width="4.6640625" style="255" bestFit="1" customWidth="1"/>
    <col min="13061" max="13061" width="9.6640625" style="255" bestFit="1" customWidth="1"/>
    <col min="13062" max="13062" width="13" style="255" bestFit="1" customWidth="1"/>
    <col min="13063" max="13063" width="16" style="255" customWidth="1"/>
    <col min="13064" max="13064" width="7.83203125" style="255" bestFit="1" customWidth="1"/>
    <col min="13065" max="13065" width="11.83203125" style="255" bestFit="1" customWidth="1"/>
    <col min="13066" max="13069" width="0" style="255" hidden="1" customWidth="1"/>
    <col min="13070" max="13312" width="9.33203125" style="255"/>
    <col min="13313" max="13313" width="4.83203125" style="255" bestFit="1" customWidth="1"/>
    <col min="13314" max="13314" width="11.6640625" style="255" bestFit="1" customWidth="1"/>
    <col min="13315" max="13315" width="57.6640625" style="255" bestFit="1" customWidth="1"/>
    <col min="13316" max="13316" width="4.6640625" style="255" bestFit="1" customWidth="1"/>
    <col min="13317" max="13317" width="9.6640625" style="255" bestFit="1" customWidth="1"/>
    <col min="13318" max="13318" width="13" style="255" bestFit="1" customWidth="1"/>
    <col min="13319" max="13319" width="16" style="255" customWidth="1"/>
    <col min="13320" max="13320" width="7.83203125" style="255" bestFit="1" customWidth="1"/>
    <col min="13321" max="13321" width="11.83203125" style="255" bestFit="1" customWidth="1"/>
    <col min="13322" max="13325" width="0" style="255" hidden="1" customWidth="1"/>
    <col min="13326" max="13568" width="9.33203125" style="255"/>
    <col min="13569" max="13569" width="4.83203125" style="255" bestFit="1" customWidth="1"/>
    <col min="13570" max="13570" width="11.6640625" style="255" bestFit="1" customWidth="1"/>
    <col min="13571" max="13571" width="57.6640625" style="255" bestFit="1" customWidth="1"/>
    <col min="13572" max="13572" width="4.6640625" style="255" bestFit="1" customWidth="1"/>
    <col min="13573" max="13573" width="9.6640625" style="255" bestFit="1" customWidth="1"/>
    <col min="13574" max="13574" width="13" style="255" bestFit="1" customWidth="1"/>
    <col min="13575" max="13575" width="16" style="255" customWidth="1"/>
    <col min="13576" max="13576" width="7.83203125" style="255" bestFit="1" customWidth="1"/>
    <col min="13577" max="13577" width="11.83203125" style="255" bestFit="1" customWidth="1"/>
    <col min="13578" max="13581" width="0" style="255" hidden="1" customWidth="1"/>
    <col min="13582" max="13824" width="9.33203125" style="255"/>
    <col min="13825" max="13825" width="4.83203125" style="255" bestFit="1" customWidth="1"/>
    <col min="13826" max="13826" width="11.6640625" style="255" bestFit="1" customWidth="1"/>
    <col min="13827" max="13827" width="57.6640625" style="255" bestFit="1" customWidth="1"/>
    <col min="13828" max="13828" width="4.6640625" style="255" bestFit="1" customWidth="1"/>
    <col min="13829" max="13829" width="9.6640625" style="255" bestFit="1" customWidth="1"/>
    <col min="13830" max="13830" width="13" style="255" bestFit="1" customWidth="1"/>
    <col min="13831" max="13831" width="16" style="255" customWidth="1"/>
    <col min="13832" max="13832" width="7.83203125" style="255" bestFit="1" customWidth="1"/>
    <col min="13833" max="13833" width="11.83203125" style="255" bestFit="1" customWidth="1"/>
    <col min="13834" max="13837" width="0" style="255" hidden="1" customWidth="1"/>
    <col min="13838" max="14080" width="9.33203125" style="255"/>
    <col min="14081" max="14081" width="4.83203125" style="255" bestFit="1" customWidth="1"/>
    <col min="14082" max="14082" width="11.6640625" style="255" bestFit="1" customWidth="1"/>
    <col min="14083" max="14083" width="57.6640625" style="255" bestFit="1" customWidth="1"/>
    <col min="14084" max="14084" width="4.6640625" style="255" bestFit="1" customWidth="1"/>
    <col min="14085" max="14085" width="9.6640625" style="255" bestFit="1" customWidth="1"/>
    <col min="14086" max="14086" width="13" style="255" bestFit="1" customWidth="1"/>
    <col min="14087" max="14087" width="16" style="255" customWidth="1"/>
    <col min="14088" max="14088" width="7.83203125" style="255" bestFit="1" customWidth="1"/>
    <col min="14089" max="14089" width="11.83203125" style="255" bestFit="1" customWidth="1"/>
    <col min="14090" max="14093" width="0" style="255" hidden="1" customWidth="1"/>
    <col min="14094" max="14336" width="9.33203125" style="255"/>
    <col min="14337" max="14337" width="4.83203125" style="255" bestFit="1" customWidth="1"/>
    <col min="14338" max="14338" width="11.6640625" style="255" bestFit="1" customWidth="1"/>
    <col min="14339" max="14339" width="57.6640625" style="255" bestFit="1" customWidth="1"/>
    <col min="14340" max="14340" width="4.6640625" style="255" bestFit="1" customWidth="1"/>
    <col min="14341" max="14341" width="9.6640625" style="255" bestFit="1" customWidth="1"/>
    <col min="14342" max="14342" width="13" style="255" bestFit="1" customWidth="1"/>
    <col min="14343" max="14343" width="16" style="255" customWidth="1"/>
    <col min="14344" max="14344" width="7.83203125" style="255" bestFit="1" customWidth="1"/>
    <col min="14345" max="14345" width="11.83203125" style="255" bestFit="1" customWidth="1"/>
    <col min="14346" max="14349" width="0" style="255" hidden="1" customWidth="1"/>
    <col min="14350" max="14592" width="9.33203125" style="255"/>
    <col min="14593" max="14593" width="4.83203125" style="255" bestFit="1" customWidth="1"/>
    <col min="14594" max="14594" width="11.6640625" style="255" bestFit="1" customWidth="1"/>
    <col min="14595" max="14595" width="57.6640625" style="255" bestFit="1" customWidth="1"/>
    <col min="14596" max="14596" width="4.6640625" style="255" bestFit="1" customWidth="1"/>
    <col min="14597" max="14597" width="9.6640625" style="255" bestFit="1" customWidth="1"/>
    <col min="14598" max="14598" width="13" style="255" bestFit="1" customWidth="1"/>
    <col min="14599" max="14599" width="16" style="255" customWidth="1"/>
    <col min="14600" max="14600" width="7.83203125" style="255" bestFit="1" customWidth="1"/>
    <col min="14601" max="14601" width="11.83203125" style="255" bestFit="1" customWidth="1"/>
    <col min="14602" max="14605" width="0" style="255" hidden="1" customWidth="1"/>
    <col min="14606" max="14848" width="9.33203125" style="255"/>
    <col min="14849" max="14849" width="4.83203125" style="255" bestFit="1" customWidth="1"/>
    <col min="14850" max="14850" width="11.6640625" style="255" bestFit="1" customWidth="1"/>
    <col min="14851" max="14851" width="57.6640625" style="255" bestFit="1" customWidth="1"/>
    <col min="14852" max="14852" width="4.6640625" style="255" bestFit="1" customWidth="1"/>
    <col min="14853" max="14853" width="9.6640625" style="255" bestFit="1" customWidth="1"/>
    <col min="14854" max="14854" width="13" style="255" bestFit="1" customWidth="1"/>
    <col min="14855" max="14855" width="16" style="255" customWidth="1"/>
    <col min="14856" max="14856" width="7.83203125" style="255" bestFit="1" customWidth="1"/>
    <col min="14857" max="14857" width="11.83203125" style="255" bestFit="1" customWidth="1"/>
    <col min="14858" max="14861" width="0" style="255" hidden="1" customWidth="1"/>
    <col min="14862" max="15104" width="9.33203125" style="255"/>
    <col min="15105" max="15105" width="4.83203125" style="255" bestFit="1" customWidth="1"/>
    <col min="15106" max="15106" width="11.6640625" style="255" bestFit="1" customWidth="1"/>
    <col min="15107" max="15107" width="57.6640625" style="255" bestFit="1" customWidth="1"/>
    <col min="15108" max="15108" width="4.6640625" style="255" bestFit="1" customWidth="1"/>
    <col min="15109" max="15109" width="9.6640625" style="255" bestFit="1" customWidth="1"/>
    <col min="15110" max="15110" width="13" style="255" bestFit="1" customWidth="1"/>
    <col min="15111" max="15111" width="16" style="255" customWidth="1"/>
    <col min="15112" max="15112" width="7.83203125" style="255" bestFit="1" customWidth="1"/>
    <col min="15113" max="15113" width="11.83203125" style="255" bestFit="1" customWidth="1"/>
    <col min="15114" max="15117" width="0" style="255" hidden="1" customWidth="1"/>
    <col min="15118" max="15360" width="9.33203125" style="255"/>
    <col min="15361" max="15361" width="4.83203125" style="255" bestFit="1" customWidth="1"/>
    <col min="15362" max="15362" width="11.6640625" style="255" bestFit="1" customWidth="1"/>
    <col min="15363" max="15363" width="57.6640625" style="255" bestFit="1" customWidth="1"/>
    <col min="15364" max="15364" width="4.6640625" style="255" bestFit="1" customWidth="1"/>
    <col min="15365" max="15365" width="9.6640625" style="255" bestFit="1" customWidth="1"/>
    <col min="15366" max="15366" width="13" style="255" bestFit="1" customWidth="1"/>
    <col min="15367" max="15367" width="16" style="255" customWidth="1"/>
    <col min="15368" max="15368" width="7.83203125" style="255" bestFit="1" customWidth="1"/>
    <col min="15369" max="15369" width="11.83203125" style="255" bestFit="1" customWidth="1"/>
    <col min="15370" max="15373" width="0" style="255" hidden="1" customWidth="1"/>
    <col min="15374" max="15616" width="9.33203125" style="255"/>
    <col min="15617" max="15617" width="4.83203125" style="255" bestFit="1" customWidth="1"/>
    <col min="15618" max="15618" width="11.6640625" style="255" bestFit="1" customWidth="1"/>
    <col min="15619" max="15619" width="57.6640625" style="255" bestFit="1" customWidth="1"/>
    <col min="15620" max="15620" width="4.6640625" style="255" bestFit="1" customWidth="1"/>
    <col min="15621" max="15621" width="9.6640625" style="255" bestFit="1" customWidth="1"/>
    <col min="15622" max="15622" width="13" style="255" bestFit="1" customWidth="1"/>
    <col min="15623" max="15623" width="16" style="255" customWidth="1"/>
    <col min="15624" max="15624" width="7.83203125" style="255" bestFit="1" customWidth="1"/>
    <col min="15625" max="15625" width="11.83203125" style="255" bestFit="1" customWidth="1"/>
    <col min="15626" max="15629" width="0" style="255" hidden="1" customWidth="1"/>
    <col min="15630" max="15872" width="9.33203125" style="255"/>
    <col min="15873" max="15873" width="4.83203125" style="255" bestFit="1" customWidth="1"/>
    <col min="15874" max="15874" width="11.6640625" style="255" bestFit="1" customWidth="1"/>
    <col min="15875" max="15875" width="57.6640625" style="255" bestFit="1" customWidth="1"/>
    <col min="15876" max="15876" width="4.6640625" style="255" bestFit="1" customWidth="1"/>
    <col min="15877" max="15877" width="9.6640625" style="255" bestFit="1" customWidth="1"/>
    <col min="15878" max="15878" width="13" style="255" bestFit="1" customWidth="1"/>
    <col min="15879" max="15879" width="16" style="255" customWidth="1"/>
    <col min="15880" max="15880" width="7.83203125" style="255" bestFit="1" customWidth="1"/>
    <col min="15881" max="15881" width="11.83203125" style="255" bestFit="1" customWidth="1"/>
    <col min="15882" max="15885" width="0" style="255" hidden="1" customWidth="1"/>
    <col min="15886" max="16128" width="9.33203125" style="255"/>
    <col min="16129" max="16129" width="4.83203125" style="255" bestFit="1" customWidth="1"/>
    <col min="16130" max="16130" width="11.6640625" style="255" bestFit="1" customWidth="1"/>
    <col min="16131" max="16131" width="57.6640625" style="255" bestFit="1" customWidth="1"/>
    <col min="16132" max="16132" width="4.6640625" style="255" bestFit="1" customWidth="1"/>
    <col min="16133" max="16133" width="9.6640625" style="255" bestFit="1" customWidth="1"/>
    <col min="16134" max="16134" width="13" style="255" bestFit="1" customWidth="1"/>
    <col min="16135" max="16135" width="16" style="255" customWidth="1"/>
    <col min="16136" max="16136" width="7.83203125" style="255" bestFit="1" customWidth="1"/>
    <col min="16137" max="16137" width="11.83203125" style="255" bestFit="1" customWidth="1"/>
    <col min="16138" max="16141" width="0" style="255" hidden="1" customWidth="1"/>
    <col min="16142" max="16384" width="9.33203125" style="255"/>
  </cols>
  <sheetData>
    <row r="3" spans="1:13">
      <c r="A3" s="288"/>
      <c r="B3" s="251" t="s">
        <v>7932</v>
      </c>
      <c r="C3" s="288"/>
      <c r="D3" s="288"/>
      <c r="E3" s="288"/>
      <c r="F3" s="288"/>
      <c r="G3" s="288"/>
      <c r="H3" s="288"/>
      <c r="I3" s="288"/>
      <c r="J3" s="289"/>
    </row>
    <row r="4" spans="1:13">
      <c r="A4" s="288"/>
      <c r="B4" s="251" t="s">
        <v>8304</v>
      </c>
      <c r="C4" s="288"/>
      <c r="D4" s="288"/>
      <c r="E4" s="288"/>
      <c r="F4" s="288"/>
      <c r="G4" s="288"/>
      <c r="H4" s="288"/>
      <c r="I4" s="288"/>
      <c r="J4" s="289"/>
    </row>
    <row r="5" spans="1:13">
      <c r="A5" s="288"/>
      <c r="B5" s="251" t="s">
        <v>8310</v>
      </c>
      <c r="C5" s="288"/>
      <c r="D5" s="288"/>
      <c r="E5" s="288"/>
      <c r="F5" s="288"/>
      <c r="G5" s="288"/>
      <c r="H5" s="288"/>
      <c r="I5" s="288"/>
      <c r="J5" s="289"/>
    </row>
    <row r="6" spans="1:13">
      <c r="A6" s="288"/>
      <c r="B6" s="251"/>
      <c r="C6" s="288"/>
      <c r="D6" s="288"/>
      <c r="E6" s="288"/>
      <c r="F6" s="288"/>
      <c r="G6" s="288"/>
      <c r="H6" s="288"/>
      <c r="I6" s="288"/>
      <c r="J6" s="289"/>
    </row>
    <row r="7" spans="1:13" s="261" customFormat="1" ht="33.950000000000003" customHeight="1" thickBot="1">
      <c r="A7" s="290" t="s">
        <v>7961</v>
      </c>
      <c r="B7" s="290"/>
      <c r="C7" s="290"/>
      <c r="D7" s="290"/>
      <c r="E7" s="290"/>
      <c r="F7" s="290"/>
      <c r="G7" s="290"/>
      <c r="H7" s="290"/>
      <c r="I7" s="290"/>
      <c r="J7" s="291"/>
    </row>
    <row r="8" spans="1:13" ht="15.75" thickBot="1">
      <c r="A8" s="292" t="s">
        <v>7936</v>
      </c>
      <c r="B8" s="293" t="s">
        <v>7962</v>
      </c>
      <c r="C8" s="294" t="s">
        <v>7963</v>
      </c>
      <c r="D8" s="294" t="s">
        <v>7964</v>
      </c>
      <c r="E8" s="295" t="s">
        <v>7965</v>
      </c>
      <c r="F8" s="295" t="s">
        <v>7966</v>
      </c>
      <c r="G8" s="296" t="s">
        <v>7967</v>
      </c>
      <c r="H8" s="297" t="s">
        <v>7968</v>
      </c>
      <c r="I8" s="298" t="s">
        <v>7969</v>
      </c>
      <c r="J8" s="299" t="s">
        <v>52</v>
      </c>
      <c r="K8" s="255" t="s">
        <v>7970</v>
      </c>
      <c r="L8" s="255" t="s">
        <v>7971</v>
      </c>
      <c r="M8" s="255" t="s">
        <v>7972</v>
      </c>
    </row>
    <row r="9" spans="1:13" s="308" customFormat="1" ht="20.100000000000001" customHeight="1">
      <c r="A9" s="300" t="s">
        <v>8000</v>
      </c>
      <c r="B9" s="301"/>
      <c r="C9" s="302"/>
      <c r="D9" s="302"/>
      <c r="E9" s="303"/>
      <c r="F9" s="303"/>
      <c r="G9" s="304"/>
      <c r="H9" s="305"/>
      <c r="I9" s="306"/>
      <c r="J9" s="307"/>
    </row>
    <row r="10" spans="1:13">
      <c r="A10" s="309">
        <v>1</v>
      </c>
      <c r="B10" s="310">
        <v>152211</v>
      </c>
      <c r="C10" s="311" t="s">
        <v>8311</v>
      </c>
      <c r="D10" s="311" t="s">
        <v>876</v>
      </c>
      <c r="E10" s="312">
        <v>90</v>
      </c>
      <c r="F10" s="587">
        <v>0</v>
      </c>
      <c r="G10" s="313">
        <f>E10*F10</f>
        <v>0</v>
      </c>
      <c r="H10" s="314">
        <v>0</v>
      </c>
      <c r="I10" s="315">
        <f>E10*H10</f>
        <v>0</v>
      </c>
      <c r="J10" s="318" t="s">
        <v>7975</v>
      </c>
      <c r="K10" s="255" t="s">
        <v>7976</v>
      </c>
      <c r="M10" s="317" t="s">
        <v>8002</v>
      </c>
    </row>
    <row r="11" spans="1:13">
      <c r="A11" s="309">
        <v>2</v>
      </c>
      <c r="B11" s="310">
        <v>295011</v>
      </c>
      <c r="C11" s="311" t="s">
        <v>8043</v>
      </c>
      <c r="D11" s="311" t="s">
        <v>876</v>
      </c>
      <c r="E11" s="312">
        <v>90</v>
      </c>
      <c r="F11" s="587">
        <v>0</v>
      </c>
      <c r="G11" s="313">
        <f>E11*F11</f>
        <v>0</v>
      </c>
      <c r="H11" s="314">
        <v>0</v>
      </c>
      <c r="I11" s="315">
        <f>E11*H11</f>
        <v>0</v>
      </c>
      <c r="J11" s="318" t="s">
        <v>7975</v>
      </c>
      <c r="K11" s="255" t="s">
        <v>7976</v>
      </c>
      <c r="M11" s="317" t="s">
        <v>8002</v>
      </c>
    </row>
    <row r="12" spans="1:13">
      <c r="A12" s="309">
        <v>3</v>
      </c>
      <c r="B12" s="310">
        <v>295071</v>
      </c>
      <c r="C12" s="311" t="s">
        <v>8044</v>
      </c>
      <c r="D12" s="311" t="s">
        <v>3538</v>
      </c>
      <c r="E12" s="312">
        <v>5</v>
      </c>
      <c r="F12" s="587">
        <v>0</v>
      </c>
      <c r="G12" s="313">
        <f>E12*F12</f>
        <v>0</v>
      </c>
      <c r="H12" s="314">
        <v>0</v>
      </c>
      <c r="I12" s="315">
        <f>E12*H12</f>
        <v>0</v>
      </c>
      <c r="J12" s="318" t="s">
        <v>7975</v>
      </c>
      <c r="K12" s="255" t="s">
        <v>7976</v>
      </c>
      <c r="M12" s="317" t="s">
        <v>8002</v>
      </c>
    </row>
    <row r="13" spans="1:13" ht="15.75" thickBot="1">
      <c r="A13" s="320">
        <v>4</v>
      </c>
      <c r="B13" s="321">
        <v>321500</v>
      </c>
      <c r="C13" s="322" t="s">
        <v>8312</v>
      </c>
      <c r="D13" s="322" t="s">
        <v>876</v>
      </c>
      <c r="E13" s="323">
        <v>90</v>
      </c>
      <c r="F13" s="588">
        <v>0</v>
      </c>
      <c r="G13" s="324">
        <f>E13*F13</f>
        <v>0</v>
      </c>
      <c r="H13" s="325">
        <v>0</v>
      </c>
      <c r="I13" s="326">
        <f>E13*H13</f>
        <v>0</v>
      </c>
      <c r="J13" s="318" t="s">
        <v>7975</v>
      </c>
      <c r="K13" s="255" t="s">
        <v>7976</v>
      </c>
      <c r="M13" s="317" t="s">
        <v>8002</v>
      </c>
    </row>
    <row r="14" spans="1:13" s="335" customFormat="1" ht="14.25">
      <c r="A14" s="327"/>
      <c r="B14" s="328"/>
      <c r="C14" s="329" t="s">
        <v>7999</v>
      </c>
      <c r="D14" s="329"/>
      <c r="E14" s="330"/>
      <c r="F14" s="331"/>
      <c r="G14" s="331">
        <f>SUM(G10:G13)</f>
        <v>0</v>
      </c>
      <c r="H14" s="332"/>
      <c r="I14" s="333">
        <f>SUM(I10:I13)</f>
        <v>0</v>
      </c>
      <c r="J14" s="334"/>
      <c r="M14" s="336" t="s">
        <v>8002</v>
      </c>
    </row>
    <row r="15" spans="1:13" s="308" customFormat="1" ht="20.100000000000001" customHeight="1">
      <c r="A15" s="337" t="s">
        <v>8313</v>
      </c>
      <c r="B15" s="338"/>
      <c r="C15" s="339"/>
      <c r="D15" s="339"/>
      <c r="E15" s="340"/>
      <c r="F15" s="341"/>
      <c r="G15" s="341"/>
      <c r="H15" s="342"/>
      <c r="I15" s="343"/>
      <c r="J15" s="344"/>
      <c r="M15" s="345"/>
    </row>
    <row r="16" spans="1:13">
      <c r="A16" s="309">
        <v>5</v>
      </c>
      <c r="B16" s="310">
        <v>46134</v>
      </c>
      <c r="C16" s="311" t="s">
        <v>8314</v>
      </c>
      <c r="D16" s="311" t="s">
        <v>213</v>
      </c>
      <c r="E16" s="312">
        <v>0.76</v>
      </c>
      <c r="F16" s="587">
        <v>0</v>
      </c>
      <c r="G16" s="313">
        <f>E16*F16</f>
        <v>0</v>
      </c>
      <c r="H16" s="314">
        <v>0</v>
      </c>
      <c r="I16" s="315">
        <f>E16*H16</f>
        <v>0</v>
      </c>
      <c r="J16" s="318" t="s">
        <v>7975</v>
      </c>
      <c r="M16" s="317" t="s">
        <v>8315</v>
      </c>
    </row>
    <row r="17" spans="1:13">
      <c r="A17" s="309">
        <v>6</v>
      </c>
      <c r="B17" s="310">
        <v>46453</v>
      </c>
      <c r="C17" s="311" t="s">
        <v>8316</v>
      </c>
      <c r="D17" s="311" t="s">
        <v>3538</v>
      </c>
      <c r="E17" s="312">
        <v>1</v>
      </c>
      <c r="F17" s="587">
        <v>0</v>
      </c>
      <c r="G17" s="313">
        <f>E17*F17</f>
        <v>0</v>
      </c>
      <c r="H17" s="314">
        <v>0</v>
      </c>
      <c r="I17" s="315">
        <f>E17*H17</f>
        <v>0</v>
      </c>
      <c r="J17" s="318" t="s">
        <v>7975</v>
      </c>
      <c r="M17" s="317" t="s">
        <v>8315</v>
      </c>
    </row>
    <row r="18" spans="1:13">
      <c r="A18" s="309">
        <v>7</v>
      </c>
      <c r="B18" s="310">
        <v>46114</v>
      </c>
      <c r="C18" s="311" t="s">
        <v>8317</v>
      </c>
      <c r="D18" s="311" t="s">
        <v>213</v>
      </c>
      <c r="E18" s="312">
        <v>3</v>
      </c>
      <c r="F18" s="587">
        <v>0</v>
      </c>
      <c r="G18" s="313">
        <f>E18*F18</f>
        <v>0</v>
      </c>
      <c r="H18" s="314">
        <v>0</v>
      </c>
      <c r="I18" s="315">
        <f>E18*H18</f>
        <v>0</v>
      </c>
      <c r="J18" s="318" t="s">
        <v>7975</v>
      </c>
      <c r="M18" s="317" t="s">
        <v>8315</v>
      </c>
    </row>
    <row r="19" spans="1:13">
      <c r="A19" s="309">
        <v>8</v>
      </c>
      <c r="B19" s="310">
        <v>46361</v>
      </c>
      <c r="C19" s="311" t="s">
        <v>8318</v>
      </c>
      <c r="D19" s="311" t="s">
        <v>3538</v>
      </c>
      <c r="E19" s="312">
        <v>160</v>
      </c>
      <c r="F19" s="587">
        <v>0</v>
      </c>
      <c r="G19" s="313">
        <f>E19*F19</f>
        <v>0</v>
      </c>
      <c r="H19" s="314">
        <v>0</v>
      </c>
      <c r="I19" s="315">
        <f>E19*H19</f>
        <v>0</v>
      </c>
      <c r="J19" s="318" t="s">
        <v>7975</v>
      </c>
      <c r="M19" s="317" t="s">
        <v>8315</v>
      </c>
    </row>
    <row r="20" spans="1:13" ht="15.75" thickBot="1">
      <c r="A20" s="346">
        <v>9</v>
      </c>
      <c r="B20" s="347">
        <v>46381</v>
      </c>
      <c r="C20" s="348" t="s">
        <v>8319</v>
      </c>
      <c r="D20" s="348" t="s">
        <v>876</v>
      </c>
      <c r="E20" s="349">
        <v>80</v>
      </c>
      <c r="F20" s="589">
        <v>0</v>
      </c>
      <c r="G20" s="350">
        <f>E20*F20</f>
        <v>0</v>
      </c>
      <c r="H20" s="351">
        <v>0</v>
      </c>
      <c r="I20" s="352">
        <f>E20*H20</f>
        <v>0</v>
      </c>
      <c r="J20" s="316" t="s">
        <v>7975</v>
      </c>
      <c r="M20" s="317" t="s">
        <v>8315</v>
      </c>
    </row>
    <row r="21" spans="1:13" s="335" customFormat="1" ht="14.25">
      <c r="A21" s="353"/>
      <c r="B21" s="354"/>
      <c r="C21" s="355" t="s">
        <v>7999</v>
      </c>
      <c r="D21" s="355"/>
      <c r="E21" s="356"/>
      <c r="F21" s="357"/>
      <c r="G21" s="357">
        <f>SUM(G16:G20)</f>
        <v>0</v>
      </c>
      <c r="H21" s="358"/>
      <c r="I21" s="359">
        <f>SUM(I16:I20)</f>
        <v>0</v>
      </c>
      <c r="J21" s="334"/>
      <c r="M21" s="336" t="s">
        <v>8315</v>
      </c>
    </row>
    <row r="22" spans="1:13" s="308" customFormat="1" ht="20.100000000000001" customHeight="1">
      <c r="A22" s="337" t="s">
        <v>6850</v>
      </c>
      <c r="B22" s="338"/>
      <c r="C22" s="339"/>
      <c r="D22" s="339"/>
      <c r="E22" s="340"/>
      <c r="F22" s="341"/>
      <c r="G22" s="341"/>
      <c r="H22" s="342"/>
      <c r="I22" s="343"/>
      <c r="J22" s="344"/>
      <c r="M22" s="345"/>
    </row>
    <row r="23" spans="1:13">
      <c r="A23" s="309">
        <v>10</v>
      </c>
      <c r="B23" s="310">
        <v>210901062</v>
      </c>
      <c r="C23" s="311" t="s">
        <v>8320</v>
      </c>
      <c r="D23" s="311" t="s">
        <v>876</v>
      </c>
      <c r="E23" s="312">
        <v>90</v>
      </c>
      <c r="F23" s="587">
        <v>0</v>
      </c>
      <c r="G23" s="313">
        <f>E23*F23</f>
        <v>0</v>
      </c>
      <c r="H23" s="314"/>
      <c r="I23" s="315"/>
      <c r="J23" s="318" t="s">
        <v>7975</v>
      </c>
      <c r="M23" s="317" t="s">
        <v>8059</v>
      </c>
    </row>
    <row r="24" spans="1:13">
      <c r="A24" s="309">
        <v>11</v>
      </c>
      <c r="B24" s="310">
        <v>210220022</v>
      </c>
      <c r="C24" s="311" t="s">
        <v>8093</v>
      </c>
      <c r="D24" s="311" t="s">
        <v>876</v>
      </c>
      <c r="E24" s="312">
        <v>90</v>
      </c>
      <c r="F24" s="587">
        <v>0</v>
      </c>
      <c r="G24" s="313">
        <f>E24*F24</f>
        <v>0</v>
      </c>
      <c r="H24" s="314"/>
      <c r="I24" s="315"/>
      <c r="J24" s="318" t="s">
        <v>7975</v>
      </c>
      <c r="M24" s="317" t="s">
        <v>8059</v>
      </c>
    </row>
    <row r="25" spans="1:13" ht="15.75" thickBot="1">
      <c r="A25" s="320">
        <v>12</v>
      </c>
      <c r="B25" s="321">
        <v>210010123</v>
      </c>
      <c r="C25" s="322" t="s">
        <v>8091</v>
      </c>
      <c r="D25" s="322" t="s">
        <v>876</v>
      </c>
      <c r="E25" s="323">
        <v>90</v>
      </c>
      <c r="F25" s="588">
        <v>0</v>
      </c>
      <c r="G25" s="324">
        <f>E25*F25</f>
        <v>0</v>
      </c>
      <c r="H25" s="325"/>
      <c r="I25" s="326"/>
      <c r="J25" s="318" t="s">
        <v>7975</v>
      </c>
      <c r="M25" s="317" t="s">
        <v>8059</v>
      </c>
    </row>
    <row r="26" spans="1:13" s="335" customFormat="1" ht="14.25">
      <c r="A26" s="327"/>
      <c r="B26" s="328"/>
      <c r="C26" s="329" t="s">
        <v>7999</v>
      </c>
      <c r="D26" s="329"/>
      <c r="E26" s="330"/>
      <c r="F26" s="331"/>
      <c r="G26" s="331">
        <f>SUM(G23:G25)</f>
        <v>0</v>
      </c>
      <c r="H26" s="332"/>
      <c r="I26" s="333"/>
      <c r="J26" s="334"/>
      <c r="M26" s="336" t="s">
        <v>8059</v>
      </c>
    </row>
    <row r="27" spans="1:13" s="308" customFormat="1" ht="20.100000000000001" customHeight="1">
      <c r="A27" s="337" t="s">
        <v>8099</v>
      </c>
      <c r="B27" s="338"/>
      <c r="C27" s="339"/>
      <c r="D27" s="339"/>
      <c r="E27" s="340"/>
      <c r="F27" s="341"/>
      <c r="G27" s="341"/>
      <c r="H27" s="342"/>
      <c r="I27" s="343"/>
      <c r="J27" s="344"/>
      <c r="M27" s="345"/>
    </row>
    <row r="28" spans="1:13" ht="15.75" thickBot="1">
      <c r="A28" s="346">
        <v>13</v>
      </c>
      <c r="B28" s="347">
        <v>210990011</v>
      </c>
      <c r="C28" s="348" t="s">
        <v>7946</v>
      </c>
      <c r="D28" s="348" t="s">
        <v>1921</v>
      </c>
      <c r="E28" s="349">
        <v>8</v>
      </c>
      <c r="F28" s="589">
        <v>0</v>
      </c>
      <c r="G28" s="350">
        <f>E28*F28</f>
        <v>0</v>
      </c>
      <c r="H28" s="351"/>
      <c r="I28" s="352"/>
      <c r="J28" s="316" t="s">
        <v>7975</v>
      </c>
      <c r="K28" s="255" t="s">
        <v>7976</v>
      </c>
      <c r="M28" s="317" t="s">
        <v>8100</v>
      </c>
    </row>
    <row r="29" spans="1:13" s="335" customFormat="1" ht="14.25">
      <c r="A29" s="353"/>
      <c r="B29" s="354"/>
      <c r="C29" s="355" t="s">
        <v>7999</v>
      </c>
      <c r="D29" s="355"/>
      <c r="E29" s="356"/>
      <c r="F29" s="357"/>
      <c r="G29" s="357">
        <f>SUM(G28:G28)</f>
        <v>0</v>
      </c>
      <c r="H29" s="358"/>
      <c r="I29" s="359"/>
      <c r="J29" s="334"/>
      <c r="M29" s="336" t="s">
        <v>8100</v>
      </c>
    </row>
    <row r="30" spans="1:13" s="308" customFormat="1" ht="20.100000000000001" customHeight="1">
      <c r="A30" s="337" t="s">
        <v>1967</v>
      </c>
      <c r="B30" s="338"/>
      <c r="C30" s="339"/>
      <c r="D30" s="339"/>
      <c r="E30" s="340"/>
      <c r="F30" s="341"/>
      <c r="G30" s="341"/>
      <c r="H30" s="342"/>
      <c r="I30" s="343"/>
      <c r="J30" s="344"/>
      <c r="M30" s="345"/>
    </row>
    <row r="31" spans="1:13">
      <c r="A31" s="309">
        <v>14</v>
      </c>
      <c r="B31" s="310">
        <v>460100003</v>
      </c>
      <c r="C31" s="311" t="s">
        <v>8321</v>
      </c>
      <c r="D31" s="311" t="s">
        <v>3538</v>
      </c>
      <c r="E31" s="312">
        <v>1</v>
      </c>
      <c r="F31" s="587">
        <v>0</v>
      </c>
      <c r="G31" s="313">
        <f t="shared" ref="G31:G39" si="0">E31*F31</f>
        <v>0</v>
      </c>
      <c r="H31" s="314"/>
      <c r="I31" s="315"/>
      <c r="J31" s="318" t="s">
        <v>7975</v>
      </c>
      <c r="K31" s="255" t="s">
        <v>7976</v>
      </c>
      <c r="M31" s="317" t="s">
        <v>8322</v>
      </c>
    </row>
    <row r="32" spans="1:13">
      <c r="A32" s="309">
        <v>15</v>
      </c>
      <c r="B32" s="310">
        <v>460050704</v>
      </c>
      <c r="C32" s="311" t="s">
        <v>8323</v>
      </c>
      <c r="D32" s="311" t="s">
        <v>213</v>
      </c>
      <c r="E32" s="312">
        <v>0.83</v>
      </c>
      <c r="F32" s="587">
        <v>0</v>
      </c>
      <c r="G32" s="313">
        <f t="shared" si="0"/>
        <v>0</v>
      </c>
      <c r="H32" s="314"/>
      <c r="I32" s="315"/>
      <c r="J32" s="318" t="s">
        <v>7975</v>
      </c>
      <c r="M32" s="317" t="s">
        <v>8322</v>
      </c>
    </row>
    <row r="33" spans="1:13">
      <c r="A33" s="309">
        <v>16</v>
      </c>
      <c r="B33" s="310">
        <v>460600001</v>
      </c>
      <c r="C33" s="311" t="s">
        <v>8324</v>
      </c>
      <c r="D33" s="311" t="s">
        <v>213</v>
      </c>
      <c r="E33" s="312">
        <v>0.83</v>
      </c>
      <c r="F33" s="587">
        <v>0</v>
      </c>
      <c r="G33" s="313">
        <f t="shared" si="0"/>
        <v>0</v>
      </c>
      <c r="H33" s="314"/>
      <c r="I33" s="315"/>
      <c r="J33" s="318" t="s">
        <v>7975</v>
      </c>
      <c r="M33" s="317" t="s">
        <v>8322</v>
      </c>
    </row>
    <row r="34" spans="1:13">
      <c r="A34" s="309">
        <v>17</v>
      </c>
      <c r="B34" s="310">
        <v>460200124</v>
      </c>
      <c r="C34" s="311" t="s">
        <v>8325</v>
      </c>
      <c r="D34" s="311" t="s">
        <v>876</v>
      </c>
      <c r="E34" s="312">
        <v>80</v>
      </c>
      <c r="F34" s="587">
        <v>0</v>
      </c>
      <c r="G34" s="313">
        <f t="shared" si="0"/>
        <v>0</v>
      </c>
      <c r="H34" s="314"/>
      <c r="I34" s="315"/>
      <c r="J34" s="318" t="s">
        <v>7975</v>
      </c>
      <c r="K34" s="255" t="s">
        <v>7976</v>
      </c>
      <c r="M34" s="317" t="s">
        <v>8322</v>
      </c>
    </row>
    <row r="35" spans="1:13">
      <c r="A35" s="309">
        <v>18</v>
      </c>
      <c r="B35" s="310">
        <v>460420481</v>
      </c>
      <c r="C35" s="311" t="s">
        <v>8326</v>
      </c>
      <c r="D35" s="311" t="s">
        <v>876</v>
      </c>
      <c r="E35" s="312">
        <v>80</v>
      </c>
      <c r="F35" s="587">
        <v>0</v>
      </c>
      <c r="G35" s="313">
        <f t="shared" si="0"/>
        <v>0</v>
      </c>
      <c r="H35" s="314"/>
      <c r="I35" s="315"/>
      <c r="J35" s="318" t="s">
        <v>7975</v>
      </c>
      <c r="M35" s="317" t="s">
        <v>8322</v>
      </c>
    </row>
    <row r="36" spans="1:13">
      <c r="A36" s="309">
        <v>19</v>
      </c>
      <c r="B36" s="310">
        <v>460490011</v>
      </c>
      <c r="C36" s="311" t="s">
        <v>8327</v>
      </c>
      <c r="D36" s="311" t="s">
        <v>876</v>
      </c>
      <c r="E36" s="312">
        <v>80</v>
      </c>
      <c r="F36" s="587">
        <v>0</v>
      </c>
      <c r="G36" s="313">
        <f t="shared" si="0"/>
        <v>0</v>
      </c>
      <c r="H36" s="314"/>
      <c r="I36" s="315"/>
      <c r="J36" s="318" t="s">
        <v>7975</v>
      </c>
      <c r="M36" s="317" t="s">
        <v>8322</v>
      </c>
    </row>
    <row r="37" spans="1:13">
      <c r="A37" s="309">
        <v>20</v>
      </c>
      <c r="B37" s="310">
        <v>460560124</v>
      </c>
      <c r="C37" s="311" t="s">
        <v>8328</v>
      </c>
      <c r="D37" s="311" t="s">
        <v>876</v>
      </c>
      <c r="E37" s="312">
        <v>80</v>
      </c>
      <c r="F37" s="587">
        <v>0</v>
      </c>
      <c r="G37" s="313">
        <f t="shared" si="0"/>
        <v>0</v>
      </c>
      <c r="H37" s="314"/>
      <c r="I37" s="315"/>
      <c r="J37" s="318" t="s">
        <v>7975</v>
      </c>
      <c r="M37" s="317" t="s">
        <v>8322</v>
      </c>
    </row>
    <row r="38" spans="1:13">
      <c r="A38" s="309">
        <v>21</v>
      </c>
      <c r="B38" s="310">
        <v>460600001</v>
      </c>
      <c r="C38" s="311" t="s">
        <v>8324</v>
      </c>
      <c r="D38" s="311" t="s">
        <v>213</v>
      </c>
      <c r="E38" s="312">
        <v>9</v>
      </c>
      <c r="F38" s="587">
        <v>0</v>
      </c>
      <c r="G38" s="313">
        <f t="shared" si="0"/>
        <v>0</v>
      </c>
      <c r="H38" s="314"/>
      <c r="I38" s="315"/>
      <c r="J38" s="318" t="s">
        <v>7975</v>
      </c>
      <c r="M38" s="317" t="s">
        <v>8322</v>
      </c>
    </row>
    <row r="39" spans="1:13" ht="15.75" thickBot="1">
      <c r="A39" s="346">
        <v>22</v>
      </c>
      <c r="B39" s="347">
        <v>460620014</v>
      </c>
      <c r="C39" s="348" t="s">
        <v>8329</v>
      </c>
      <c r="D39" s="348" t="s">
        <v>290</v>
      </c>
      <c r="E39" s="349">
        <v>28</v>
      </c>
      <c r="F39" s="589">
        <v>0</v>
      </c>
      <c r="G39" s="350">
        <f t="shared" si="0"/>
        <v>0</v>
      </c>
      <c r="H39" s="351"/>
      <c r="I39" s="352"/>
      <c r="J39" s="316" t="s">
        <v>7975</v>
      </c>
      <c r="M39" s="317" t="s">
        <v>8322</v>
      </c>
    </row>
    <row r="40" spans="1:13" s="335" customFormat="1" ht="14.25">
      <c r="A40" s="353"/>
      <c r="B40" s="354"/>
      <c r="C40" s="355" t="s">
        <v>7999</v>
      </c>
      <c r="D40" s="355"/>
      <c r="E40" s="356"/>
      <c r="F40" s="357"/>
      <c r="G40" s="357">
        <f>SUM(G31:G39)</f>
        <v>0</v>
      </c>
      <c r="H40" s="358"/>
      <c r="I40" s="359"/>
      <c r="J40" s="334"/>
      <c r="M40" s="336" t="s">
        <v>8322</v>
      </c>
    </row>
    <row r="41" spans="1:13" s="308" customFormat="1" ht="20.100000000000001" customHeight="1">
      <c r="A41" s="337" t="s">
        <v>6899</v>
      </c>
      <c r="B41" s="338"/>
      <c r="C41" s="339"/>
      <c r="D41" s="339"/>
      <c r="E41" s="340"/>
      <c r="F41" s="341"/>
      <c r="G41" s="341"/>
      <c r="H41" s="342"/>
      <c r="I41" s="343"/>
      <c r="J41" s="344"/>
      <c r="M41" s="345"/>
    </row>
    <row r="42" spans="1:13">
      <c r="A42" s="309">
        <v>23</v>
      </c>
      <c r="B42" s="310">
        <v>219000231</v>
      </c>
      <c r="C42" s="311" t="s">
        <v>8330</v>
      </c>
      <c r="D42" s="311" t="s">
        <v>1921</v>
      </c>
      <c r="E42" s="312">
        <v>4</v>
      </c>
      <c r="F42" s="587">
        <v>0</v>
      </c>
      <c r="G42" s="313">
        <f>E42*F42</f>
        <v>0</v>
      </c>
      <c r="H42" s="314"/>
      <c r="I42" s="315"/>
      <c r="J42" s="318" t="s">
        <v>7975</v>
      </c>
      <c r="K42" s="255" t="s">
        <v>7976</v>
      </c>
      <c r="M42" s="317" t="s">
        <v>8102</v>
      </c>
    </row>
    <row r="43" spans="1:13">
      <c r="A43" s="309">
        <v>24</v>
      </c>
      <c r="B43" s="310">
        <v>219000235</v>
      </c>
      <c r="C43" s="311" t="s">
        <v>8331</v>
      </c>
      <c r="D43" s="311" t="s">
        <v>8332</v>
      </c>
      <c r="E43" s="312">
        <v>25</v>
      </c>
      <c r="F43" s="587">
        <v>0</v>
      </c>
      <c r="G43" s="313">
        <f>E43*F43</f>
        <v>0</v>
      </c>
      <c r="H43" s="314"/>
      <c r="I43" s="315"/>
      <c r="J43" s="318" t="s">
        <v>7975</v>
      </c>
      <c r="K43" s="255" t="s">
        <v>7976</v>
      </c>
      <c r="M43" s="317" t="s">
        <v>8102</v>
      </c>
    </row>
    <row r="44" spans="1:13" ht="15.75" thickBot="1">
      <c r="A44" s="346">
        <v>25</v>
      </c>
      <c r="B44" s="347">
        <v>219000104</v>
      </c>
      <c r="C44" s="348" t="s">
        <v>8333</v>
      </c>
      <c r="D44" s="348" t="s">
        <v>1921</v>
      </c>
      <c r="E44" s="349">
        <v>8</v>
      </c>
      <c r="F44" s="589">
        <v>0</v>
      </c>
      <c r="G44" s="350">
        <f>E44*F44</f>
        <v>0</v>
      </c>
      <c r="H44" s="351"/>
      <c r="I44" s="352"/>
      <c r="J44" s="316" t="s">
        <v>7975</v>
      </c>
      <c r="K44" s="255" t="s">
        <v>7976</v>
      </c>
      <c r="M44" s="317" t="s">
        <v>8102</v>
      </c>
    </row>
    <row r="45" spans="1:13" s="335" customFormat="1" thickBot="1">
      <c r="A45" s="360"/>
      <c r="B45" s="361"/>
      <c r="C45" s="362" t="s">
        <v>7999</v>
      </c>
      <c r="D45" s="362"/>
      <c r="E45" s="363"/>
      <c r="F45" s="364"/>
      <c r="G45" s="364">
        <f>SUM(G42:G44)</f>
        <v>0</v>
      </c>
      <c r="H45" s="365"/>
      <c r="I45" s="366"/>
      <c r="J45" s="367"/>
      <c r="M45" s="335" t="s">
        <v>8102</v>
      </c>
    </row>
    <row r="46" spans="1:13">
      <c r="B46" s="368"/>
      <c r="E46" s="252"/>
      <c r="F46" s="252"/>
      <c r="G46" s="369"/>
      <c r="H46" s="370"/>
      <c r="I46" s="371"/>
    </row>
    <row r="47" spans="1:13">
      <c r="A47" s="255" t="s">
        <v>8309</v>
      </c>
      <c r="B47" s="368"/>
      <c r="E47" s="252"/>
      <c r="F47" s="252"/>
      <c r="G47" s="369"/>
      <c r="H47" s="370"/>
      <c r="I47" s="371"/>
    </row>
    <row r="48" spans="1:13">
      <c r="A48" s="255" t="s">
        <v>7960</v>
      </c>
      <c r="B48" s="368"/>
      <c r="E48" s="252"/>
      <c r="F48" s="252"/>
      <c r="G48" s="369"/>
      <c r="H48" s="370"/>
      <c r="I48" s="371"/>
    </row>
    <row r="49" spans="2:9">
      <c r="B49" s="368"/>
      <c r="E49" s="252"/>
      <c r="F49" s="252"/>
      <c r="G49" s="369"/>
      <c r="H49" s="370"/>
      <c r="I49" s="371"/>
    </row>
    <row r="50" spans="2:9">
      <c r="B50" s="368"/>
      <c r="E50" s="252"/>
      <c r="F50" s="252"/>
      <c r="G50" s="369"/>
      <c r="H50" s="370"/>
      <c r="I50" s="371"/>
    </row>
    <row r="51" spans="2:9">
      <c r="B51" s="368"/>
      <c r="E51" s="252"/>
      <c r="F51" s="252"/>
      <c r="G51" s="369"/>
      <c r="H51" s="370"/>
      <c r="I51" s="371"/>
    </row>
    <row r="52" spans="2:9">
      <c r="B52" s="368"/>
      <c r="E52" s="252"/>
      <c r="F52" s="252"/>
      <c r="G52" s="369"/>
      <c r="H52" s="370"/>
      <c r="I52" s="371"/>
    </row>
    <row r="53" spans="2:9">
      <c r="B53" s="368"/>
      <c r="E53" s="252"/>
      <c r="F53" s="252"/>
      <c r="G53" s="369"/>
      <c r="H53" s="370"/>
      <c r="I53" s="371"/>
    </row>
    <row r="54" spans="2:9">
      <c r="B54" s="368"/>
      <c r="E54" s="252"/>
      <c r="F54" s="252"/>
      <c r="G54" s="369"/>
      <c r="H54" s="370"/>
      <c r="I54" s="371"/>
    </row>
    <row r="55" spans="2:9">
      <c r="B55" s="368"/>
      <c r="E55" s="252"/>
      <c r="F55" s="252"/>
      <c r="G55" s="369"/>
      <c r="H55" s="370"/>
      <c r="I55" s="371"/>
    </row>
    <row r="56" spans="2:9">
      <c r="B56" s="368"/>
      <c r="E56" s="252"/>
      <c r="F56" s="252"/>
      <c r="G56" s="369"/>
      <c r="H56" s="370"/>
      <c r="I56" s="371"/>
    </row>
    <row r="57" spans="2:9">
      <c r="B57" s="368"/>
      <c r="E57" s="252"/>
      <c r="F57" s="252"/>
      <c r="G57" s="369"/>
      <c r="H57" s="370"/>
      <c r="I57" s="371"/>
    </row>
    <row r="58" spans="2:9">
      <c r="B58" s="368"/>
      <c r="E58" s="252"/>
      <c r="F58" s="252"/>
      <c r="G58" s="369"/>
      <c r="H58" s="370"/>
      <c r="I58" s="371"/>
    </row>
    <row r="59" spans="2:9">
      <c r="B59" s="368"/>
      <c r="E59" s="252"/>
      <c r="F59" s="252"/>
      <c r="G59" s="369"/>
      <c r="H59" s="370"/>
      <c r="I59" s="371"/>
    </row>
    <row r="60" spans="2:9">
      <c r="B60" s="368"/>
      <c r="E60" s="252"/>
      <c r="F60" s="252"/>
      <c r="G60" s="369"/>
      <c r="H60" s="370"/>
      <c r="I60" s="371"/>
    </row>
    <row r="61" spans="2:9">
      <c r="B61" s="368"/>
      <c r="E61" s="252"/>
      <c r="F61" s="252"/>
      <c r="G61" s="369"/>
      <c r="H61" s="370"/>
      <c r="I61" s="371"/>
    </row>
    <row r="62" spans="2:9">
      <c r="B62" s="368"/>
      <c r="E62" s="252"/>
      <c r="F62" s="252"/>
      <c r="G62" s="369"/>
      <c r="H62" s="370"/>
      <c r="I62" s="371"/>
    </row>
    <row r="63" spans="2:9">
      <c r="B63" s="368"/>
      <c r="E63" s="252"/>
      <c r="F63" s="252"/>
      <c r="G63" s="369"/>
      <c r="H63" s="370"/>
      <c r="I63" s="371"/>
    </row>
  </sheetData>
  <sheetProtection password="C63E" sheet="1" objects="1" scenarios="1"/>
  <printOptions horizontalCentered="1"/>
  <pageMargins left="0.70866141732283472" right="0.70866141732283472" top="0.78740157480314965" bottom="0.78740157480314965" header="0.31496062992125984" footer="0.31496062992125984"/>
  <pageSetup paperSize="9" scale="85" fitToHeight="100" orientation="portrait" r:id="rId1"/>
  <headerFooter>
    <oddFooter>&amp;CStrana &amp;P z &amp;N</oddFooter>
  </headerFooter>
</worksheet>
</file>

<file path=xl/worksheets/sheet32.xml><?xml version="1.0" encoding="utf-8"?>
<worksheet xmlns="http://schemas.openxmlformats.org/spreadsheetml/2006/main" xmlns:r="http://schemas.openxmlformats.org/officeDocument/2006/relationships">
  <sheetPr>
    <pageSetUpPr fitToPage="1"/>
  </sheetPr>
  <dimension ref="A1:BR98"/>
  <sheetViews>
    <sheetView showGridLines="0" workbookViewId="0">
      <pane ySplit="1" topLeftCell="A80" activePane="bottomLeft" state="frozen"/>
      <selection pane="bottomLeft" activeCell="V90" sqref="V90"/>
    </sheetView>
  </sheetViews>
  <sheetFormatPr defaultRowHeight="13.5"/>
  <cols>
    <col min="1" max="1" width="8.33203125" style="481" customWidth="1"/>
    <col min="2" max="2" width="1.6640625" style="481" customWidth="1"/>
    <col min="3" max="3" width="4.1640625" style="481" customWidth="1"/>
    <col min="4" max="4" width="4.33203125" style="481" customWidth="1"/>
    <col min="5" max="5" width="17.1640625" style="481" customWidth="1"/>
    <col min="6" max="6" width="75" style="481" customWidth="1"/>
    <col min="7" max="7" width="8.6640625" style="481" customWidth="1"/>
    <col min="8" max="8" width="11.1640625" style="481" customWidth="1"/>
    <col min="9" max="9" width="12.6640625" style="481" customWidth="1"/>
    <col min="10" max="10" width="23.5" style="481" customWidth="1"/>
    <col min="11" max="11" width="15.5" style="481" customWidth="1"/>
    <col min="12" max="12" width="9.33203125" style="481"/>
    <col min="13" max="18" width="9.33203125" style="481" hidden="1"/>
    <col min="19" max="19" width="8.1640625" style="481" hidden="1" customWidth="1"/>
    <col min="20" max="20" width="29.6640625" style="481" hidden="1" customWidth="1"/>
    <col min="21" max="21" width="16.33203125" style="481" hidden="1" customWidth="1"/>
    <col min="22" max="22" width="12.33203125" style="481" customWidth="1"/>
    <col min="23" max="23" width="16.33203125" style="481" customWidth="1"/>
    <col min="24" max="24" width="12.33203125" style="481" customWidth="1"/>
    <col min="25" max="25" width="15" style="481" customWidth="1"/>
    <col min="26" max="26" width="11" style="481" customWidth="1"/>
    <col min="27" max="27" width="15" style="481" customWidth="1"/>
    <col min="28" max="28" width="16.33203125" style="481" customWidth="1"/>
    <col min="29" max="29" width="11" style="481" customWidth="1"/>
    <col min="30" max="30" width="15" style="481" customWidth="1"/>
    <col min="31" max="31" width="16.33203125" style="481" customWidth="1"/>
    <col min="32" max="43" width="9.33203125" style="481"/>
    <col min="44" max="65" width="9.33203125" style="481" hidden="1"/>
    <col min="66" max="16384" width="9.33203125" style="481"/>
  </cols>
  <sheetData>
    <row r="1" spans="1:70" ht="21.75" customHeight="1">
      <c r="A1" s="478"/>
      <c r="B1" s="3"/>
      <c r="C1" s="3"/>
      <c r="D1" s="4" t="s">
        <v>1</v>
      </c>
      <c r="E1" s="3"/>
      <c r="F1" s="479" t="s">
        <v>144</v>
      </c>
      <c r="G1" s="960" t="s">
        <v>145</v>
      </c>
      <c r="H1" s="960"/>
      <c r="I1" s="3"/>
      <c r="J1" s="479" t="s">
        <v>146</v>
      </c>
      <c r="K1" s="4" t="s">
        <v>147</v>
      </c>
      <c r="L1" s="479" t="s">
        <v>148</v>
      </c>
      <c r="M1" s="479"/>
      <c r="N1" s="479"/>
      <c r="O1" s="479"/>
      <c r="P1" s="479"/>
      <c r="Q1" s="479"/>
      <c r="R1" s="479"/>
      <c r="S1" s="479"/>
      <c r="T1" s="479"/>
      <c r="U1" s="480"/>
      <c r="V1" s="480"/>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row>
    <row r="2" spans="1:70" ht="36.950000000000003" customHeight="1">
      <c r="L2" s="955" t="s">
        <v>8</v>
      </c>
      <c r="M2" s="956"/>
      <c r="N2" s="956"/>
      <c r="O2" s="956"/>
      <c r="P2" s="956"/>
      <c r="Q2" s="956"/>
      <c r="R2" s="956"/>
      <c r="S2" s="956"/>
      <c r="T2" s="956"/>
      <c r="U2" s="956"/>
      <c r="V2" s="956"/>
      <c r="AT2" s="482" t="s">
        <v>143</v>
      </c>
    </row>
    <row r="3" spans="1:70" ht="6.95" customHeight="1">
      <c r="B3" s="483"/>
      <c r="C3" s="484"/>
      <c r="D3" s="484"/>
      <c r="E3" s="484"/>
      <c r="F3" s="484"/>
      <c r="G3" s="484"/>
      <c r="H3" s="484"/>
      <c r="I3" s="484"/>
      <c r="J3" s="484"/>
      <c r="K3" s="485"/>
      <c r="AT3" s="482" t="s">
        <v>89</v>
      </c>
    </row>
    <row r="4" spans="1:70" ht="36.950000000000003" customHeight="1">
      <c r="B4" s="486"/>
      <c r="C4" s="487"/>
      <c r="D4" s="488" t="s">
        <v>149</v>
      </c>
      <c r="E4" s="487"/>
      <c r="F4" s="487"/>
      <c r="G4" s="487"/>
      <c r="H4" s="487"/>
      <c r="I4" s="487"/>
      <c r="J4" s="487"/>
      <c r="K4" s="489"/>
      <c r="M4" s="490" t="s">
        <v>14</v>
      </c>
      <c r="AT4" s="482" t="s">
        <v>6</v>
      </c>
    </row>
    <row r="5" spans="1:70" ht="6.95" customHeight="1">
      <c r="B5" s="486"/>
      <c r="C5" s="487"/>
      <c r="D5" s="487"/>
      <c r="E5" s="487"/>
      <c r="F5" s="487"/>
      <c r="G5" s="487"/>
      <c r="H5" s="487"/>
      <c r="I5" s="487"/>
      <c r="J5" s="487"/>
      <c r="K5" s="489"/>
    </row>
    <row r="6" spans="1:70" ht="15">
      <c r="B6" s="486"/>
      <c r="C6" s="487"/>
      <c r="D6" s="491" t="s">
        <v>20</v>
      </c>
      <c r="E6" s="487"/>
      <c r="F6" s="487"/>
      <c r="G6" s="487"/>
      <c r="H6" s="487"/>
      <c r="I6" s="487"/>
      <c r="J6" s="487"/>
      <c r="K6" s="489"/>
    </row>
    <row r="7" spans="1:70" ht="16.5" customHeight="1">
      <c r="B7" s="486"/>
      <c r="C7" s="487"/>
      <c r="D7" s="487"/>
      <c r="E7" s="961" t="str">
        <f>'Rekapitulace stavby'!K6</f>
        <v>Rekonstrukce domu blok 60, č.p. 2180, ul. Táboritů v mostě, domov se zvláštním režimem</v>
      </c>
      <c r="F7" s="967"/>
      <c r="G7" s="967"/>
      <c r="H7" s="967"/>
      <c r="I7" s="487"/>
      <c r="J7" s="487"/>
      <c r="K7" s="489"/>
    </row>
    <row r="8" spans="1:70" s="492" customFormat="1" ht="15">
      <c r="B8" s="493"/>
      <c r="C8" s="494"/>
      <c r="D8" s="491" t="s">
        <v>150</v>
      </c>
      <c r="E8" s="494"/>
      <c r="F8" s="494"/>
      <c r="G8" s="494"/>
      <c r="H8" s="494"/>
      <c r="I8" s="494"/>
      <c r="J8" s="494"/>
      <c r="K8" s="495"/>
    </row>
    <row r="9" spans="1:70" s="492" customFormat="1" ht="36.950000000000003" customHeight="1">
      <c r="B9" s="493"/>
      <c r="C9" s="494"/>
      <c r="D9" s="494"/>
      <c r="E9" s="963" t="s">
        <v>6854</v>
      </c>
      <c r="F9" s="962"/>
      <c r="G9" s="962"/>
      <c r="H9" s="962"/>
      <c r="I9" s="494"/>
      <c r="J9" s="494"/>
      <c r="K9" s="495"/>
    </row>
    <row r="10" spans="1:70" s="492" customFormat="1">
      <c r="B10" s="493"/>
      <c r="C10" s="494"/>
      <c r="D10" s="494"/>
      <c r="E10" s="494"/>
      <c r="F10" s="494"/>
      <c r="G10" s="494"/>
      <c r="H10" s="494"/>
      <c r="I10" s="494"/>
      <c r="J10" s="494"/>
      <c r="K10" s="495"/>
    </row>
    <row r="11" spans="1:70" s="492" customFormat="1" ht="14.45" customHeight="1">
      <c r="B11" s="493"/>
      <c r="C11" s="494"/>
      <c r="D11" s="491" t="s">
        <v>22</v>
      </c>
      <c r="E11" s="494"/>
      <c r="F11" s="496" t="s">
        <v>5</v>
      </c>
      <c r="G11" s="494"/>
      <c r="H11" s="494"/>
      <c r="I11" s="491" t="s">
        <v>24</v>
      </c>
      <c r="J11" s="496" t="s">
        <v>5</v>
      </c>
      <c r="K11" s="495"/>
    </row>
    <row r="12" spans="1:70" s="492" customFormat="1" ht="14.45" customHeight="1">
      <c r="B12" s="493"/>
      <c r="C12" s="494"/>
      <c r="D12" s="491" t="s">
        <v>26</v>
      </c>
      <c r="E12" s="494"/>
      <c r="F12" s="496" t="s">
        <v>27</v>
      </c>
      <c r="G12" s="494"/>
      <c r="H12" s="494"/>
      <c r="I12" s="491" t="s">
        <v>28</v>
      </c>
      <c r="J12" s="497" t="str">
        <f>'Rekapitulace stavby'!AN8</f>
        <v>13. 12. 2017</v>
      </c>
      <c r="K12" s="495"/>
    </row>
    <row r="13" spans="1:70" s="492" customFormat="1" ht="10.9" customHeight="1">
      <c r="B13" s="493"/>
      <c r="C13" s="494"/>
      <c r="D13" s="494"/>
      <c r="E13" s="494"/>
      <c r="F13" s="494"/>
      <c r="G13" s="494"/>
      <c r="H13" s="494"/>
      <c r="I13" s="494"/>
      <c r="J13" s="494"/>
      <c r="K13" s="495"/>
      <c r="W13" s="10"/>
    </row>
    <row r="14" spans="1:70" s="492" customFormat="1" ht="14.45" customHeight="1">
      <c r="B14" s="493"/>
      <c r="C14" s="494"/>
      <c r="D14" s="491" t="s">
        <v>34</v>
      </c>
      <c r="E14" s="494"/>
      <c r="F14" s="494"/>
      <c r="G14" s="494"/>
      <c r="H14" s="494"/>
      <c r="I14" s="491" t="s">
        <v>35</v>
      </c>
      <c r="J14" s="496" t="s">
        <v>36</v>
      </c>
      <c r="K14" s="495"/>
    </row>
    <row r="15" spans="1:70" s="492" customFormat="1" ht="18" customHeight="1">
      <c r="B15" s="493"/>
      <c r="C15" s="494"/>
      <c r="D15" s="494"/>
      <c r="E15" s="496" t="s">
        <v>37</v>
      </c>
      <c r="F15" s="494"/>
      <c r="G15" s="494"/>
      <c r="H15" s="494"/>
      <c r="I15" s="491" t="s">
        <v>38</v>
      </c>
      <c r="J15" s="496" t="s">
        <v>5</v>
      </c>
      <c r="K15" s="495"/>
    </row>
    <row r="16" spans="1:70" s="492" customFormat="1" ht="6.95" customHeight="1">
      <c r="B16" s="493"/>
      <c r="C16" s="494"/>
      <c r="D16" s="494"/>
      <c r="E16" s="494"/>
      <c r="F16" s="494"/>
      <c r="G16" s="494"/>
      <c r="H16" s="494"/>
      <c r="I16" s="494"/>
      <c r="J16" s="494"/>
      <c r="K16" s="495"/>
    </row>
    <row r="17" spans="2:11" s="492" customFormat="1" ht="14.45" customHeight="1">
      <c r="B17" s="493"/>
      <c r="C17" s="494"/>
      <c r="D17" s="491" t="s">
        <v>39</v>
      </c>
      <c r="E17" s="494"/>
      <c r="F17" s="494"/>
      <c r="G17" s="494"/>
      <c r="H17" s="494"/>
      <c r="I17" s="491" t="s">
        <v>35</v>
      </c>
      <c r="J17" s="496" t="str">
        <f>IF('Rekapitulace stavby'!AN13="Vyplň údaj","",IF('Rekapitulace stavby'!AN13="","",'Rekapitulace stavby'!AN13))</f>
        <v/>
      </c>
      <c r="K17" s="495"/>
    </row>
    <row r="18" spans="2:11" s="492" customFormat="1" ht="18" customHeight="1">
      <c r="B18" s="493"/>
      <c r="C18" s="494"/>
      <c r="D18" s="494"/>
      <c r="E18" s="496" t="str">
        <f>IF('Rekapitulace stavby'!E14="Vyplň údaj","",IF('Rekapitulace stavby'!E14="","",'Rekapitulace stavby'!E14))</f>
        <v/>
      </c>
      <c r="F18" s="494"/>
      <c r="G18" s="494"/>
      <c r="H18" s="494"/>
      <c r="I18" s="491" t="s">
        <v>38</v>
      </c>
      <c r="J18" s="496" t="str">
        <f>IF('Rekapitulace stavby'!AN14="Vyplň údaj","",IF('Rekapitulace stavby'!AN14="","",'Rekapitulace stavby'!AN14))</f>
        <v/>
      </c>
      <c r="K18" s="495"/>
    </row>
    <row r="19" spans="2:11" s="492" customFormat="1" ht="6.95" customHeight="1">
      <c r="B19" s="493"/>
      <c r="C19" s="494"/>
      <c r="D19" s="494"/>
      <c r="E19" s="494"/>
      <c r="F19" s="494"/>
      <c r="G19" s="494"/>
      <c r="H19" s="494"/>
      <c r="I19" s="494"/>
      <c r="J19" s="494"/>
      <c r="K19" s="495"/>
    </row>
    <row r="20" spans="2:11" s="492" customFormat="1" ht="14.45" customHeight="1">
      <c r="B20" s="493"/>
      <c r="C20" s="494"/>
      <c r="D20" s="491" t="s">
        <v>41</v>
      </c>
      <c r="E20" s="494"/>
      <c r="F20" s="494"/>
      <c r="G20" s="494"/>
      <c r="H20" s="494"/>
      <c r="I20" s="491" t="s">
        <v>35</v>
      </c>
      <c r="J20" s="496" t="s">
        <v>42</v>
      </c>
      <c r="K20" s="495"/>
    </row>
    <row r="21" spans="2:11" s="492" customFormat="1" ht="18" customHeight="1">
      <c r="B21" s="493"/>
      <c r="C21" s="494"/>
      <c r="D21" s="494"/>
      <c r="E21" s="496" t="s">
        <v>44</v>
      </c>
      <c r="F21" s="494"/>
      <c r="G21" s="494"/>
      <c r="H21" s="494"/>
      <c r="I21" s="491" t="s">
        <v>38</v>
      </c>
      <c r="J21" s="496" t="s">
        <v>5</v>
      </c>
      <c r="K21" s="495"/>
    </row>
    <row r="22" spans="2:11" s="492" customFormat="1" ht="6.95" customHeight="1">
      <c r="B22" s="493"/>
      <c r="C22" s="494"/>
      <c r="D22" s="494"/>
      <c r="E22" s="494"/>
      <c r="F22" s="494"/>
      <c r="G22" s="494"/>
      <c r="H22" s="494"/>
      <c r="I22" s="494"/>
      <c r="J22" s="494"/>
      <c r="K22" s="495"/>
    </row>
    <row r="23" spans="2:11" s="492" customFormat="1" ht="14.45" customHeight="1">
      <c r="B23" s="493"/>
      <c r="C23" s="494"/>
      <c r="D23" s="491" t="s">
        <v>45</v>
      </c>
      <c r="E23" s="494"/>
      <c r="F23" s="494"/>
      <c r="G23" s="494"/>
      <c r="H23" s="494"/>
      <c r="I23" s="494"/>
      <c r="J23" s="494"/>
      <c r="K23" s="495"/>
    </row>
    <row r="24" spans="2:11" s="501" customFormat="1" ht="85.5" customHeight="1">
      <c r="B24" s="498"/>
      <c r="C24" s="499"/>
      <c r="D24" s="499"/>
      <c r="E24" s="924" t="s">
        <v>154</v>
      </c>
      <c r="F24" s="924"/>
      <c r="G24" s="924"/>
      <c r="H24" s="924"/>
      <c r="I24" s="499"/>
      <c r="J24" s="499"/>
      <c r="K24" s="500"/>
    </row>
    <row r="25" spans="2:11" s="492" customFormat="1" ht="6.95" customHeight="1">
      <c r="B25" s="493"/>
      <c r="C25" s="494"/>
      <c r="D25" s="494"/>
      <c r="E25" s="494"/>
      <c r="F25" s="494"/>
      <c r="G25" s="494"/>
      <c r="H25" s="494"/>
      <c r="I25" s="494"/>
      <c r="J25" s="494"/>
      <c r="K25" s="495"/>
    </row>
    <row r="26" spans="2:11" s="492" customFormat="1" ht="6.95" customHeight="1">
      <c r="B26" s="493"/>
      <c r="C26" s="494"/>
      <c r="D26" s="502"/>
      <c r="E26" s="502"/>
      <c r="F26" s="502"/>
      <c r="G26" s="502"/>
      <c r="H26" s="502"/>
      <c r="I26" s="502"/>
      <c r="J26" s="502"/>
      <c r="K26" s="503"/>
    </row>
    <row r="27" spans="2:11" s="492" customFormat="1" ht="25.35" customHeight="1">
      <c r="B27" s="493"/>
      <c r="C27" s="494"/>
      <c r="D27" s="504" t="s">
        <v>48</v>
      </c>
      <c r="E27" s="494"/>
      <c r="F27" s="494"/>
      <c r="G27" s="494"/>
      <c r="H27" s="494"/>
      <c r="I27" s="494"/>
      <c r="J27" s="505">
        <f>ROUND(J81,0)</f>
        <v>0</v>
      </c>
      <c r="K27" s="495"/>
    </row>
    <row r="28" spans="2:11" s="492" customFormat="1" ht="6.95" customHeight="1">
      <c r="B28" s="493"/>
      <c r="C28" s="494"/>
      <c r="D28" s="502"/>
      <c r="E28" s="502"/>
      <c r="F28" s="502"/>
      <c r="G28" s="502"/>
      <c r="H28" s="502"/>
      <c r="I28" s="502"/>
      <c r="J28" s="502"/>
      <c r="K28" s="503"/>
    </row>
    <row r="29" spans="2:11" s="492" customFormat="1" ht="14.45" customHeight="1">
      <c r="B29" s="493"/>
      <c r="C29" s="494"/>
      <c r="D29" s="494"/>
      <c r="E29" s="494"/>
      <c r="F29" s="506" t="s">
        <v>50</v>
      </c>
      <c r="G29" s="494"/>
      <c r="H29" s="494"/>
      <c r="I29" s="506" t="s">
        <v>49</v>
      </c>
      <c r="J29" s="506" t="s">
        <v>51</v>
      </c>
      <c r="K29" s="495"/>
    </row>
    <row r="30" spans="2:11" s="492" customFormat="1" ht="14.45" customHeight="1">
      <c r="B30" s="493"/>
      <c r="C30" s="494"/>
      <c r="D30" s="507" t="s">
        <v>52</v>
      </c>
      <c r="E30" s="507" t="s">
        <v>53</v>
      </c>
      <c r="F30" s="508">
        <f>ROUND(SUM(BE81:BE97), 0)</f>
        <v>0</v>
      </c>
      <c r="G30" s="494"/>
      <c r="H30" s="494"/>
      <c r="I30" s="509">
        <v>0.21</v>
      </c>
      <c r="J30" s="508">
        <f>ROUND(ROUND((SUM(BE81:BE97)), 0)*I30, 1)</f>
        <v>0</v>
      </c>
      <c r="K30" s="495"/>
    </row>
    <row r="31" spans="2:11" s="492" customFormat="1" ht="14.45" customHeight="1">
      <c r="B31" s="493"/>
      <c r="C31" s="494"/>
      <c r="D31" s="494"/>
      <c r="E31" s="507" t="s">
        <v>54</v>
      </c>
      <c r="F31" s="508">
        <f>ROUND(SUM(BF81:BF97), 0)</f>
        <v>0</v>
      </c>
      <c r="G31" s="494"/>
      <c r="H31" s="494"/>
      <c r="I31" s="509">
        <v>0.15</v>
      </c>
      <c r="J31" s="508">
        <f>ROUND(ROUND((SUM(BF81:BF97)), 0)*I31, 1)</f>
        <v>0</v>
      </c>
      <c r="K31" s="495"/>
    </row>
    <row r="32" spans="2:11" s="492" customFormat="1" ht="14.45" hidden="1" customHeight="1">
      <c r="B32" s="493"/>
      <c r="C32" s="494"/>
      <c r="D32" s="494"/>
      <c r="E32" s="507" t="s">
        <v>55</v>
      </c>
      <c r="F32" s="508">
        <f>ROUND(SUM(BG81:BG97), 0)</f>
        <v>0</v>
      </c>
      <c r="G32" s="494"/>
      <c r="H32" s="494"/>
      <c r="I32" s="509">
        <v>0.21</v>
      </c>
      <c r="J32" s="508">
        <v>0</v>
      </c>
      <c r="K32" s="495"/>
    </row>
    <row r="33" spans="2:11" s="492" customFormat="1" ht="14.45" hidden="1" customHeight="1">
      <c r="B33" s="493"/>
      <c r="C33" s="494"/>
      <c r="D33" s="494"/>
      <c r="E33" s="507" t="s">
        <v>56</v>
      </c>
      <c r="F33" s="508">
        <f>ROUND(SUM(BH81:BH97), 0)</f>
        <v>0</v>
      </c>
      <c r="G33" s="494"/>
      <c r="H33" s="494"/>
      <c r="I33" s="509">
        <v>0.15</v>
      </c>
      <c r="J33" s="508">
        <v>0</v>
      </c>
      <c r="K33" s="495"/>
    </row>
    <row r="34" spans="2:11" s="492" customFormat="1" ht="14.45" hidden="1" customHeight="1">
      <c r="B34" s="493"/>
      <c r="C34" s="494"/>
      <c r="D34" s="494"/>
      <c r="E34" s="507" t="s">
        <v>57</v>
      </c>
      <c r="F34" s="508">
        <f>ROUND(SUM(BI81:BI97), 0)</f>
        <v>0</v>
      </c>
      <c r="G34" s="494"/>
      <c r="H34" s="494"/>
      <c r="I34" s="509">
        <v>0</v>
      </c>
      <c r="J34" s="508">
        <v>0</v>
      </c>
      <c r="K34" s="495"/>
    </row>
    <row r="35" spans="2:11" s="492" customFormat="1" ht="6.95" customHeight="1">
      <c r="B35" s="493"/>
      <c r="C35" s="494"/>
      <c r="D35" s="494"/>
      <c r="E35" s="494"/>
      <c r="F35" s="494"/>
      <c r="G35" s="494"/>
      <c r="H35" s="494"/>
      <c r="I35" s="494"/>
      <c r="J35" s="494"/>
      <c r="K35" s="495"/>
    </row>
    <row r="36" spans="2:11" s="492" customFormat="1" ht="25.35" customHeight="1">
      <c r="B36" s="493"/>
      <c r="C36" s="510"/>
      <c r="D36" s="511" t="s">
        <v>58</v>
      </c>
      <c r="E36" s="512"/>
      <c r="F36" s="512"/>
      <c r="G36" s="513" t="s">
        <v>59</v>
      </c>
      <c r="H36" s="514" t="s">
        <v>60</v>
      </c>
      <c r="I36" s="512"/>
      <c r="J36" s="515">
        <f>SUM(J27:J34)</f>
        <v>0</v>
      </c>
      <c r="K36" s="516"/>
    </row>
    <row r="37" spans="2:11" s="492" customFormat="1" ht="14.45" customHeight="1">
      <c r="B37" s="517"/>
      <c r="C37" s="518"/>
      <c r="D37" s="518"/>
      <c r="E37" s="518"/>
      <c r="F37" s="518"/>
      <c r="G37" s="518"/>
      <c r="H37" s="518"/>
      <c r="I37" s="518"/>
      <c r="J37" s="518"/>
      <c r="K37" s="519"/>
    </row>
    <row r="41" spans="2:11" s="492" customFormat="1" ht="6.95" customHeight="1">
      <c r="B41" s="520"/>
      <c r="C41" s="521"/>
      <c r="D41" s="521"/>
      <c r="E41" s="521"/>
      <c r="F41" s="521"/>
      <c r="G41" s="521"/>
      <c r="H41" s="521"/>
      <c r="I41" s="521"/>
      <c r="J41" s="521"/>
      <c r="K41" s="522"/>
    </row>
    <row r="42" spans="2:11" s="492" customFormat="1" ht="36.950000000000003" customHeight="1">
      <c r="B42" s="493"/>
      <c r="C42" s="488" t="s">
        <v>155</v>
      </c>
      <c r="D42" s="494"/>
      <c r="E42" s="494"/>
      <c r="F42" s="494"/>
      <c r="G42" s="494"/>
      <c r="H42" s="494"/>
      <c r="I42" s="494"/>
      <c r="J42" s="494"/>
      <c r="K42" s="495"/>
    </row>
    <row r="43" spans="2:11" s="492" customFormat="1" ht="6.95" customHeight="1">
      <c r="B43" s="493"/>
      <c r="C43" s="494"/>
      <c r="D43" s="494"/>
      <c r="E43" s="494"/>
      <c r="F43" s="494"/>
      <c r="G43" s="494"/>
      <c r="H43" s="494"/>
      <c r="I43" s="494"/>
      <c r="J43" s="494"/>
      <c r="K43" s="495"/>
    </row>
    <row r="44" spans="2:11" s="492" customFormat="1" ht="14.45" customHeight="1">
      <c r="B44" s="493"/>
      <c r="C44" s="491" t="s">
        <v>20</v>
      </c>
      <c r="D44" s="494"/>
      <c r="E44" s="494"/>
      <c r="F44" s="494"/>
      <c r="G44" s="494"/>
      <c r="H44" s="494"/>
      <c r="I44" s="494"/>
      <c r="J44" s="494"/>
      <c r="K44" s="495"/>
    </row>
    <row r="45" spans="2:11" s="492" customFormat="1" ht="16.5" customHeight="1">
      <c r="B45" s="493"/>
      <c r="C45" s="494"/>
      <c r="D45" s="494"/>
      <c r="E45" s="961" t="str">
        <f>E7</f>
        <v>Rekonstrukce domu blok 60, č.p. 2180, ul. Táboritů v mostě, domov se zvláštním režimem</v>
      </c>
      <c r="F45" s="967"/>
      <c r="G45" s="967"/>
      <c r="H45" s="967"/>
      <c r="I45" s="494"/>
      <c r="J45" s="494"/>
      <c r="K45" s="495"/>
    </row>
    <row r="46" spans="2:11" s="492" customFormat="1" ht="14.45" customHeight="1">
      <c r="B46" s="493"/>
      <c r="C46" s="491" t="s">
        <v>150</v>
      </c>
      <c r="D46" s="494"/>
      <c r="E46" s="494"/>
      <c r="F46" s="494"/>
      <c r="G46" s="494"/>
      <c r="H46" s="494"/>
      <c r="I46" s="494"/>
      <c r="J46" s="494"/>
      <c r="K46" s="495"/>
    </row>
    <row r="47" spans="2:11" s="492" customFormat="1" ht="17.25" customHeight="1">
      <c r="B47" s="493"/>
      <c r="C47" s="494"/>
      <c r="D47" s="494"/>
      <c r="E47" s="963" t="str">
        <f>E9</f>
        <v>VRN - VRN</v>
      </c>
      <c r="F47" s="962"/>
      <c r="G47" s="962"/>
      <c r="H47" s="962"/>
      <c r="I47" s="494"/>
      <c r="J47" s="494"/>
      <c r="K47" s="495"/>
    </row>
    <row r="48" spans="2:11" s="492" customFormat="1" ht="6.95" customHeight="1">
      <c r="B48" s="493"/>
      <c r="C48" s="494"/>
      <c r="D48" s="494"/>
      <c r="E48" s="494"/>
      <c r="F48" s="494"/>
      <c r="G48" s="494"/>
      <c r="H48" s="494"/>
      <c r="I48" s="494"/>
      <c r="J48" s="494"/>
      <c r="K48" s="495"/>
    </row>
    <row r="49" spans="2:47" s="492" customFormat="1" ht="18" customHeight="1">
      <c r="B49" s="493"/>
      <c r="C49" s="491" t="s">
        <v>26</v>
      </c>
      <c r="D49" s="494"/>
      <c r="E49" s="494"/>
      <c r="F49" s="496" t="str">
        <f>F12</f>
        <v>Most</v>
      </c>
      <c r="G49" s="494"/>
      <c r="H49" s="494"/>
      <c r="I49" s="491" t="s">
        <v>28</v>
      </c>
      <c r="J49" s="497" t="str">
        <f>IF(J12="","",J12)</f>
        <v>13. 12. 2017</v>
      </c>
      <c r="K49" s="495"/>
    </row>
    <row r="50" spans="2:47" s="492" customFormat="1" ht="6.95" customHeight="1">
      <c r="B50" s="493"/>
      <c r="C50" s="494"/>
      <c r="D50" s="494"/>
      <c r="E50" s="494"/>
      <c r="F50" s="494"/>
      <c r="G50" s="494"/>
      <c r="H50" s="494"/>
      <c r="I50" s="494"/>
      <c r="J50" s="494"/>
      <c r="K50" s="495"/>
    </row>
    <row r="51" spans="2:47" s="492" customFormat="1" ht="15">
      <c r="B51" s="493"/>
      <c r="C51" s="491" t="s">
        <v>34</v>
      </c>
      <c r="D51" s="494"/>
      <c r="E51" s="494"/>
      <c r="F51" s="496" t="str">
        <f>E15</f>
        <v>Mostecká bytová a.s.</v>
      </c>
      <c r="G51" s="494"/>
      <c r="H51" s="494"/>
      <c r="I51" s="491" t="s">
        <v>41</v>
      </c>
      <c r="J51" s="924" t="str">
        <f>E21</f>
        <v>Ct. Žežulka - ZEFRAPROJEKT</v>
      </c>
      <c r="K51" s="495"/>
    </row>
    <row r="52" spans="2:47" s="492" customFormat="1" ht="14.45" customHeight="1">
      <c r="B52" s="493"/>
      <c r="C52" s="491" t="s">
        <v>39</v>
      </c>
      <c r="D52" s="494"/>
      <c r="E52" s="494"/>
      <c r="F52" s="496" t="str">
        <f>IF(E18="","",E18)</f>
        <v/>
      </c>
      <c r="G52" s="494"/>
      <c r="H52" s="494"/>
      <c r="I52" s="494"/>
      <c r="J52" s="964"/>
      <c r="K52" s="495"/>
    </row>
    <row r="53" spans="2:47" s="492" customFormat="1" ht="10.35" customHeight="1">
      <c r="B53" s="493"/>
      <c r="C53" s="494"/>
      <c r="D53" s="494"/>
      <c r="E53" s="494"/>
      <c r="F53" s="494"/>
      <c r="G53" s="494"/>
      <c r="H53" s="494"/>
      <c r="I53" s="494"/>
      <c r="J53" s="494"/>
      <c r="K53" s="495"/>
    </row>
    <row r="54" spans="2:47" s="492" customFormat="1" ht="29.25" customHeight="1">
      <c r="B54" s="493"/>
      <c r="C54" s="523" t="s">
        <v>156</v>
      </c>
      <c r="D54" s="510"/>
      <c r="E54" s="510"/>
      <c r="F54" s="510"/>
      <c r="G54" s="510"/>
      <c r="H54" s="510"/>
      <c r="I54" s="510"/>
      <c r="J54" s="524" t="s">
        <v>157</v>
      </c>
      <c r="K54" s="525"/>
    </row>
    <row r="55" spans="2:47" s="492" customFormat="1" ht="10.35" customHeight="1">
      <c r="B55" s="493"/>
      <c r="C55" s="494"/>
      <c r="D55" s="494"/>
      <c r="E55" s="494"/>
      <c r="F55" s="494"/>
      <c r="G55" s="494"/>
      <c r="H55" s="494"/>
      <c r="I55" s="494"/>
      <c r="J55" s="494"/>
      <c r="K55" s="495"/>
    </row>
    <row r="56" spans="2:47" s="492" customFormat="1" ht="29.25" customHeight="1">
      <c r="B56" s="493"/>
      <c r="C56" s="526" t="s">
        <v>158</v>
      </c>
      <c r="D56" s="494"/>
      <c r="E56" s="494"/>
      <c r="F56" s="494"/>
      <c r="G56" s="494"/>
      <c r="H56" s="494"/>
      <c r="I56" s="494"/>
      <c r="J56" s="505">
        <f>J81</f>
        <v>0</v>
      </c>
      <c r="K56" s="495"/>
      <c r="AU56" s="482" t="s">
        <v>159</v>
      </c>
    </row>
    <row r="57" spans="2:47" s="533" customFormat="1" ht="24.95" customHeight="1">
      <c r="B57" s="527"/>
      <c r="C57" s="528"/>
      <c r="D57" s="529" t="s">
        <v>6855</v>
      </c>
      <c r="E57" s="530"/>
      <c r="F57" s="530"/>
      <c r="G57" s="530"/>
      <c r="H57" s="530"/>
      <c r="I57" s="530"/>
      <c r="J57" s="531">
        <f>J82</f>
        <v>0</v>
      </c>
      <c r="K57" s="532"/>
    </row>
    <row r="58" spans="2:47" s="540" customFormat="1" ht="19.899999999999999" customHeight="1">
      <c r="B58" s="534"/>
      <c r="C58" s="535"/>
      <c r="D58" s="536" t="s">
        <v>6856</v>
      </c>
      <c r="E58" s="537"/>
      <c r="F58" s="537"/>
      <c r="G58" s="537"/>
      <c r="H58" s="537"/>
      <c r="I58" s="537"/>
      <c r="J58" s="538">
        <f>J83</f>
        <v>0</v>
      </c>
      <c r="K58" s="539"/>
    </row>
    <row r="59" spans="2:47" s="540" customFormat="1" ht="19.899999999999999" customHeight="1">
      <c r="B59" s="534"/>
      <c r="C59" s="535"/>
      <c r="D59" s="536" t="s">
        <v>6857</v>
      </c>
      <c r="E59" s="537"/>
      <c r="F59" s="537"/>
      <c r="G59" s="537"/>
      <c r="H59" s="537"/>
      <c r="I59" s="537"/>
      <c r="J59" s="538">
        <f>J86</f>
        <v>0</v>
      </c>
      <c r="K59" s="539"/>
    </row>
    <row r="60" spans="2:47" s="540" customFormat="1" ht="19.899999999999999" customHeight="1">
      <c r="B60" s="534"/>
      <c r="C60" s="535"/>
      <c r="D60" s="536" t="s">
        <v>6858</v>
      </c>
      <c r="E60" s="537"/>
      <c r="F60" s="537"/>
      <c r="G60" s="537"/>
      <c r="H60" s="537"/>
      <c r="I60" s="537"/>
      <c r="J60" s="538">
        <f>J92</f>
        <v>0</v>
      </c>
      <c r="K60" s="539"/>
    </row>
    <row r="61" spans="2:47" s="540" customFormat="1" ht="19.899999999999999" customHeight="1">
      <c r="B61" s="534"/>
      <c r="C61" s="535"/>
      <c r="D61" s="536" t="s">
        <v>6859</v>
      </c>
      <c r="E61" s="537"/>
      <c r="F61" s="537"/>
      <c r="G61" s="537"/>
      <c r="H61" s="537"/>
      <c r="I61" s="537"/>
      <c r="J61" s="538">
        <f>J96</f>
        <v>0</v>
      </c>
      <c r="K61" s="539"/>
    </row>
    <row r="62" spans="2:47" s="492" customFormat="1" ht="21.75" customHeight="1">
      <c r="B62" s="493"/>
      <c r="C62" s="494"/>
      <c r="D62" s="494"/>
      <c r="E62" s="494"/>
      <c r="F62" s="494"/>
      <c r="G62" s="494"/>
      <c r="H62" s="494"/>
      <c r="I62" s="494"/>
      <c r="J62" s="494"/>
      <c r="K62" s="495"/>
    </row>
    <row r="63" spans="2:47" s="492" customFormat="1" ht="6.95" customHeight="1">
      <c r="B63" s="517"/>
      <c r="C63" s="518"/>
      <c r="D63" s="518"/>
      <c r="E63" s="518"/>
      <c r="F63" s="518"/>
      <c r="G63" s="518"/>
      <c r="H63" s="518"/>
      <c r="I63" s="518"/>
      <c r="J63" s="518"/>
      <c r="K63" s="519"/>
    </row>
    <row r="67" spans="2:20" s="492" customFormat="1" ht="6.95" customHeight="1">
      <c r="B67" s="520"/>
      <c r="C67" s="521"/>
      <c r="D67" s="521"/>
      <c r="E67" s="521"/>
      <c r="F67" s="521"/>
      <c r="G67" s="521"/>
      <c r="H67" s="521"/>
      <c r="I67" s="521"/>
      <c r="J67" s="521"/>
      <c r="K67" s="521"/>
      <c r="L67" s="493"/>
    </row>
    <row r="68" spans="2:20" s="492" customFormat="1" ht="36.950000000000003" customHeight="1">
      <c r="B68" s="493"/>
      <c r="C68" s="541" t="s">
        <v>181</v>
      </c>
      <c r="L68" s="493"/>
    </row>
    <row r="69" spans="2:20" s="492" customFormat="1" ht="6.95" customHeight="1">
      <c r="B69" s="493"/>
      <c r="L69" s="493"/>
    </row>
    <row r="70" spans="2:20" s="492" customFormat="1" ht="14.45" customHeight="1">
      <c r="B70" s="493"/>
      <c r="C70" s="542" t="s">
        <v>20</v>
      </c>
      <c r="L70" s="493"/>
    </row>
    <row r="71" spans="2:20" s="492" customFormat="1" ht="16.5" customHeight="1">
      <c r="B71" s="493"/>
      <c r="E71" s="965" t="str">
        <f>E7</f>
        <v>Rekonstrukce domu blok 60, č.p. 2180, ul. Táboritů v mostě, domov se zvláštním režimem</v>
      </c>
      <c r="F71" s="966"/>
      <c r="G71" s="966"/>
      <c r="H71" s="966"/>
      <c r="L71" s="493"/>
    </row>
    <row r="72" spans="2:20" s="492" customFormat="1" ht="14.45" customHeight="1">
      <c r="B72" s="493"/>
      <c r="C72" s="542" t="s">
        <v>150</v>
      </c>
      <c r="L72" s="493"/>
    </row>
    <row r="73" spans="2:20" s="492" customFormat="1" ht="17.25" customHeight="1">
      <c r="B73" s="493"/>
      <c r="E73" s="935" t="str">
        <f>E9</f>
        <v>VRN - VRN</v>
      </c>
      <c r="F73" s="959"/>
      <c r="G73" s="959"/>
      <c r="H73" s="959"/>
      <c r="L73" s="493"/>
    </row>
    <row r="74" spans="2:20" s="492" customFormat="1" ht="6.95" customHeight="1">
      <c r="B74" s="493"/>
      <c r="L74" s="493"/>
    </row>
    <row r="75" spans="2:20" s="492" customFormat="1" ht="18" customHeight="1">
      <c r="B75" s="493"/>
      <c r="C75" s="542" t="s">
        <v>26</v>
      </c>
      <c r="F75" s="543" t="str">
        <f>F12</f>
        <v>Most</v>
      </c>
      <c r="I75" s="542" t="s">
        <v>28</v>
      </c>
      <c r="J75" s="544" t="str">
        <f>IF(J12="","",J12)</f>
        <v>13. 12. 2017</v>
      </c>
      <c r="L75" s="493"/>
    </row>
    <row r="76" spans="2:20" s="492" customFormat="1" ht="6.95" customHeight="1">
      <c r="B76" s="493"/>
      <c r="L76" s="493"/>
    </row>
    <row r="77" spans="2:20" s="492" customFormat="1" ht="15">
      <c r="B77" s="493"/>
      <c r="C77" s="542" t="s">
        <v>34</v>
      </c>
      <c r="F77" s="543" t="str">
        <f>E15</f>
        <v>Mostecká bytová a.s.</v>
      </c>
      <c r="I77" s="542" t="s">
        <v>41</v>
      </c>
      <c r="J77" s="543" t="str">
        <f>E21</f>
        <v>Ct. Žežulka - ZEFRAPROJEKT</v>
      </c>
      <c r="L77" s="493"/>
    </row>
    <row r="78" spans="2:20" s="492" customFormat="1" ht="14.45" customHeight="1">
      <c r="B78" s="493"/>
      <c r="C78" s="542" t="s">
        <v>39</v>
      </c>
      <c r="F78" s="543" t="str">
        <f>IF(E18="","",E18)</f>
        <v/>
      </c>
      <c r="L78" s="493"/>
    </row>
    <row r="79" spans="2:20" s="492" customFormat="1" ht="10.35" customHeight="1">
      <c r="B79" s="493"/>
      <c r="L79" s="493"/>
    </row>
    <row r="80" spans="2:20" s="552" customFormat="1" ht="29.25" customHeight="1">
      <c r="B80" s="545"/>
      <c r="C80" s="546" t="s">
        <v>182</v>
      </c>
      <c r="D80" s="547" t="s">
        <v>67</v>
      </c>
      <c r="E80" s="547" t="s">
        <v>63</v>
      </c>
      <c r="F80" s="547" t="s">
        <v>183</v>
      </c>
      <c r="G80" s="547" t="s">
        <v>184</v>
      </c>
      <c r="H80" s="547" t="s">
        <v>185</v>
      </c>
      <c r="I80" s="547" t="s">
        <v>186</v>
      </c>
      <c r="J80" s="547" t="s">
        <v>157</v>
      </c>
      <c r="K80" s="548" t="s">
        <v>187</v>
      </c>
      <c r="L80" s="545"/>
      <c r="M80" s="549" t="s">
        <v>188</v>
      </c>
      <c r="N80" s="550" t="s">
        <v>52</v>
      </c>
      <c r="O80" s="550" t="s">
        <v>189</v>
      </c>
      <c r="P80" s="550" t="s">
        <v>190</v>
      </c>
      <c r="Q80" s="550" t="s">
        <v>191</v>
      </c>
      <c r="R80" s="550" t="s">
        <v>192</v>
      </c>
      <c r="S80" s="550" t="s">
        <v>193</v>
      </c>
      <c r="T80" s="551" t="s">
        <v>194</v>
      </c>
    </row>
    <row r="81" spans="2:65" s="492" customFormat="1" ht="29.25" customHeight="1">
      <c r="B81" s="493"/>
      <c r="C81" s="553" t="s">
        <v>158</v>
      </c>
      <c r="J81" s="554">
        <f>BK81</f>
        <v>0</v>
      </c>
      <c r="L81" s="493"/>
      <c r="M81" s="555"/>
      <c r="N81" s="502"/>
      <c r="O81" s="502"/>
      <c r="P81" s="556">
        <f>P82</f>
        <v>0</v>
      </c>
      <c r="Q81" s="502"/>
      <c r="R81" s="556">
        <f>R82</f>
        <v>0</v>
      </c>
      <c r="S81" s="502"/>
      <c r="T81" s="557">
        <f>T82</f>
        <v>0</v>
      </c>
      <c r="AT81" s="482" t="s">
        <v>81</v>
      </c>
      <c r="AU81" s="482" t="s">
        <v>159</v>
      </c>
      <c r="BK81" s="558">
        <f>BK82</f>
        <v>0</v>
      </c>
    </row>
    <row r="82" spans="2:65" s="560" customFormat="1" ht="37.35" customHeight="1">
      <c r="B82" s="559"/>
      <c r="D82" s="561" t="s">
        <v>81</v>
      </c>
      <c r="E82" s="562" t="s">
        <v>141</v>
      </c>
      <c r="F82" s="562" t="s">
        <v>6860</v>
      </c>
      <c r="J82" s="563">
        <f>BK82</f>
        <v>0</v>
      </c>
      <c r="L82" s="559"/>
      <c r="M82" s="564"/>
      <c r="N82" s="565"/>
      <c r="O82" s="565"/>
      <c r="P82" s="566">
        <f>P83+P86+P92+P96</f>
        <v>0</v>
      </c>
      <c r="Q82" s="565"/>
      <c r="R82" s="566">
        <f>R83+R86+R92+R96</f>
        <v>0</v>
      </c>
      <c r="S82" s="565"/>
      <c r="T82" s="567">
        <f>T83+T86+T92+T96</f>
        <v>0</v>
      </c>
      <c r="AR82" s="561" t="s">
        <v>132</v>
      </c>
      <c r="AT82" s="568" t="s">
        <v>81</v>
      </c>
      <c r="AU82" s="568" t="s">
        <v>82</v>
      </c>
      <c r="AY82" s="561" t="s">
        <v>197</v>
      </c>
      <c r="BK82" s="569">
        <f>BK83+BK86+BK92+BK96</f>
        <v>0</v>
      </c>
    </row>
    <row r="83" spans="2:65" s="560" customFormat="1" ht="19.899999999999999" customHeight="1">
      <c r="B83" s="559"/>
      <c r="D83" s="561" t="s">
        <v>81</v>
      </c>
      <c r="E83" s="570" t="s">
        <v>6861</v>
      </c>
      <c r="F83" s="570" t="s">
        <v>6862</v>
      </c>
      <c r="J83" s="571">
        <f>BK83</f>
        <v>0</v>
      </c>
      <c r="L83" s="559"/>
      <c r="M83" s="564"/>
      <c r="N83" s="565"/>
      <c r="O83" s="565"/>
      <c r="P83" s="566">
        <f>SUM(P84:P85)</f>
        <v>0</v>
      </c>
      <c r="Q83" s="565"/>
      <c r="R83" s="566">
        <f>SUM(R84:R85)</f>
        <v>0</v>
      </c>
      <c r="S83" s="565"/>
      <c r="T83" s="567">
        <f>SUM(T84:T85)</f>
        <v>0</v>
      </c>
      <c r="AR83" s="561" t="s">
        <v>132</v>
      </c>
      <c r="AT83" s="568" t="s">
        <v>81</v>
      </c>
      <c r="AU83" s="568" t="s">
        <v>11</v>
      </c>
      <c r="AY83" s="561" t="s">
        <v>197</v>
      </c>
      <c r="BK83" s="569">
        <f>SUM(BK84:BK85)</f>
        <v>0</v>
      </c>
    </row>
    <row r="84" spans="2:65" s="492" customFormat="1" ht="38.25" customHeight="1">
      <c r="B84" s="493"/>
      <c r="C84" s="572" t="s">
        <v>11</v>
      </c>
      <c r="D84" s="572" t="s">
        <v>199</v>
      </c>
      <c r="E84" s="573" t="s">
        <v>6863</v>
      </c>
      <c r="F84" s="574" t="s">
        <v>6864</v>
      </c>
      <c r="G84" s="575" t="s">
        <v>202</v>
      </c>
      <c r="H84" s="576">
        <v>1</v>
      </c>
      <c r="I84" s="7"/>
      <c r="J84" s="577">
        <f>ROUND(I84*H84,0)</f>
        <v>0</v>
      </c>
      <c r="K84" s="574" t="s">
        <v>203</v>
      </c>
      <c r="L84" s="493"/>
      <c r="M84" s="578" t="s">
        <v>5</v>
      </c>
      <c r="N84" s="579" t="s">
        <v>53</v>
      </c>
      <c r="O84" s="494"/>
      <c r="P84" s="580">
        <f>O84*H84</f>
        <v>0</v>
      </c>
      <c r="Q84" s="580">
        <v>0</v>
      </c>
      <c r="R84" s="580">
        <f>Q84*H84</f>
        <v>0</v>
      </c>
      <c r="S84" s="580">
        <v>0</v>
      </c>
      <c r="T84" s="581">
        <f>S84*H84</f>
        <v>0</v>
      </c>
      <c r="AR84" s="482" t="s">
        <v>6865</v>
      </c>
      <c r="AT84" s="482" t="s">
        <v>199</v>
      </c>
      <c r="AU84" s="482" t="s">
        <v>89</v>
      </c>
      <c r="AY84" s="482" t="s">
        <v>197</v>
      </c>
      <c r="BE84" s="582">
        <f>IF(N84="základní",J84,0)</f>
        <v>0</v>
      </c>
      <c r="BF84" s="582">
        <f>IF(N84="snížená",J84,0)</f>
        <v>0</v>
      </c>
      <c r="BG84" s="582">
        <f>IF(N84="zákl. přenesená",J84,0)</f>
        <v>0</v>
      </c>
      <c r="BH84" s="582">
        <f>IF(N84="sníž. přenesená",J84,0)</f>
        <v>0</v>
      </c>
      <c r="BI84" s="582">
        <f>IF(N84="nulová",J84,0)</f>
        <v>0</v>
      </c>
      <c r="BJ84" s="482" t="s">
        <v>11</v>
      </c>
      <c r="BK84" s="582">
        <f>ROUND(I84*H84,0)</f>
        <v>0</v>
      </c>
      <c r="BL84" s="482" t="s">
        <v>6865</v>
      </c>
      <c r="BM84" s="482" t="s">
        <v>6866</v>
      </c>
    </row>
    <row r="85" spans="2:65" s="492" customFormat="1" ht="38.25" customHeight="1">
      <c r="B85" s="493"/>
      <c r="C85" s="572" t="s">
        <v>89</v>
      </c>
      <c r="D85" s="572" t="s">
        <v>199</v>
      </c>
      <c r="E85" s="573" t="s">
        <v>6867</v>
      </c>
      <c r="F85" s="574" t="s">
        <v>6868</v>
      </c>
      <c r="G85" s="575" t="s">
        <v>202</v>
      </c>
      <c r="H85" s="576">
        <v>1</v>
      </c>
      <c r="I85" s="7"/>
      <c r="J85" s="577">
        <f>ROUND(I85*H85,0)</f>
        <v>0</v>
      </c>
      <c r="K85" s="574" t="s">
        <v>203</v>
      </c>
      <c r="L85" s="493"/>
      <c r="M85" s="578" t="s">
        <v>5</v>
      </c>
      <c r="N85" s="579" t="s">
        <v>53</v>
      </c>
      <c r="O85" s="494"/>
      <c r="P85" s="580">
        <f>O85*H85</f>
        <v>0</v>
      </c>
      <c r="Q85" s="580">
        <v>0</v>
      </c>
      <c r="R85" s="580">
        <f>Q85*H85</f>
        <v>0</v>
      </c>
      <c r="S85" s="580">
        <v>0</v>
      </c>
      <c r="T85" s="581">
        <f>S85*H85</f>
        <v>0</v>
      </c>
      <c r="AR85" s="482" t="s">
        <v>6865</v>
      </c>
      <c r="AT85" s="482" t="s">
        <v>199</v>
      </c>
      <c r="AU85" s="482" t="s">
        <v>89</v>
      </c>
      <c r="AY85" s="482" t="s">
        <v>197</v>
      </c>
      <c r="BE85" s="582">
        <f>IF(N85="základní",J85,0)</f>
        <v>0</v>
      </c>
      <c r="BF85" s="582">
        <f>IF(N85="snížená",J85,0)</f>
        <v>0</v>
      </c>
      <c r="BG85" s="582">
        <f>IF(N85="zákl. přenesená",J85,0)</f>
        <v>0</v>
      </c>
      <c r="BH85" s="582">
        <f>IF(N85="sníž. přenesená",J85,0)</f>
        <v>0</v>
      </c>
      <c r="BI85" s="582">
        <f>IF(N85="nulová",J85,0)</f>
        <v>0</v>
      </c>
      <c r="BJ85" s="482" t="s">
        <v>11</v>
      </c>
      <c r="BK85" s="582">
        <f>ROUND(I85*H85,0)</f>
        <v>0</v>
      </c>
      <c r="BL85" s="482" t="s">
        <v>6865</v>
      </c>
      <c r="BM85" s="482" t="s">
        <v>6869</v>
      </c>
    </row>
    <row r="86" spans="2:65" s="560" customFormat="1" ht="29.85" customHeight="1">
      <c r="B86" s="559"/>
      <c r="D86" s="561" t="s">
        <v>81</v>
      </c>
      <c r="E86" s="570" t="s">
        <v>6870</v>
      </c>
      <c r="F86" s="570" t="s">
        <v>6871</v>
      </c>
      <c r="J86" s="571">
        <f>BK86</f>
        <v>0</v>
      </c>
      <c r="L86" s="559"/>
      <c r="M86" s="564"/>
      <c r="N86" s="565"/>
      <c r="O86" s="565"/>
      <c r="P86" s="566">
        <f>SUM(P87:P91)</f>
        <v>0</v>
      </c>
      <c r="Q86" s="565"/>
      <c r="R86" s="566">
        <f>SUM(R87:R91)</f>
        <v>0</v>
      </c>
      <c r="S86" s="565"/>
      <c r="T86" s="567">
        <f>SUM(T87:T91)</f>
        <v>0</v>
      </c>
      <c r="AR86" s="561" t="s">
        <v>132</v>
      </c>
      <c r="AT86" s="568" t="s">
        <v>81</v>
      </c>
      <c r="AU86" s="568" t="s">
        <v>11</v>
      </c>
      <c r="AY86" s="561" t="s">
        <v>197</v>
      </c>
      <c r="BK86" s="569">
        <f>SUM(BK87:BK91)</f>
        <v>0</v>
      </c>
    </row>
    <row r="87" spans="2:65" s="492" customFormat="1" ht="38.25" customHeight="1">
      <c r="B87" s="493"/>
      <c r="C87" s="572" t="s">
        <v>114</v>
      </c>
      <c r="D87" s="572" t="s">
        <v>199</v>
      </c>
      <c r="E87" s="573" t="s">
        <v>6872</v>
      </c>
      <c r="F87" s="574" t="s">
        <v>6873</v>
      </c>
      <c r="G87" s="575" t="s">
        <v>202</v>
      </c>
      <c r="H87" s="576">
        <v>1</v>
      </c>
      <c r="I87" s="7"/>
      <c r="J87" s="577">
        <f>ROUND(I87*H87,0)</f>
        <v>0</v>
      </c>
      <c r="K87" s="574" t="s">
        <v>203</v>
      </c>
      <c r="L87" s="493"/>
      <c r="M87" s="578" t="s">
        <v>5</v>
      </c>
      <c r="N87" s="579" t="s">
        <v>53</v>
      </c>
      <c r="O87" s="494"/>
      <c r="P87" s="580">
        <f>O87*H87</f>
        <v>0</v>
      </c>
      <c r="Q87" s="580">
        <v>0</v>
      </c>
      <c r="R87" s="580">
        <f>Q87*H87</f>
        <v>0</v>
      </c>
      <c r="S87" s="580">
        <v>0</v>
      </c>
      <c r="T87" s="581">
        <f>S87*H87</f>
        <v>0</v>
      </c>
      <c r="AR87" s="482" t="s">
        <v>6865</v>
      </c>
      <c r="AT87" s="482" t="s">
        <v>199</v>
      </c>
      <c r="AU87" s="482" t="s">
        <v>89</v>
      </c>
      <c r="AY87" s="482" t="s">
        <v>197</v>
      </c>
      <c r="BE87" s="582">
        <f>IF(N87="základní",J87,0)</f>
        <v>0</v>
      </c>
      <c r="BF87" s="582">
        <f>IF(N87="snížená",J87,0)</f>
        <v>0</v>
      </c>
      <c r="BG87" s="582">
        <f>IF(N87="zákl. přenesená",J87,0)</f>
        <v>0</v>
      </c>
      <c r="BH87" s="582">
        <f>IF(N87="sníž. přenesená",J87,0)</f>
        <v>0</v>
      </c>
      <c r="BI87" s="582">
        <f>IF(N87="nulová",J87,0)</f>
        <v>0</v>
      </c>
      <c r="BJ87" s="482" t="s">
        <v>11</v>
      </c>
      <c r="BK87" s="582">
        <f>ROUND(I87*H87,0)</f>
        <v>0</v>
      </c>
      <c r="BL87" s="482" t="s">
        <v>6865</v>
      </c>
      <c r="BM87" s="482" t="s">
        <v>6874</v>
      </c>
    </row>
    <row r="88" spans="2:65" s="492" customFormat="1" ht="25.5" customHeight="1">
      <c r="B88" s="493"/>
      <c r="C88" s="572" t="s">
        <v>129</v>
      </c>
      <c r="D88" s="572" t="s">
        <v>199</v>
      </c>
      <c r="E88" s="573" t="s">
        <v>6875</v>
      </c>
      <c r="F88" s="574" t="s">
        <v>6876</v>
      </c>
      <c r="G88" s="575" t="s">
        <v>202</v>
      </c>
      <c r="H88" s="576">
        <v>1</v>
      </c>
      <c r="I88" s="7"/>
      <c r="J88" s="577">
        <f>ROUND(I88*H88,0)</f>
        <v>0</v>
      </c>
      <c r="K88" s="574" t="s">
        <v>203</v>
      </c>
      <c r="L88" s="493"/>
      <c r="M88" s="578" t="s">
        <v>5</v>
      </c>
      <c r="N88" s="579" t="s">
        <v>53</v>
      </c>
      <c r="O88" s="494"/>
      <c r="P88" s="580">
        <f>O88*H88</f>
        <v>0</v>
      </c>
      <c r="Q88" s="580">
        <v>0</v>
      </c>
      <c r="R88" s="580">
        <f>Q88*H88</f>
        <v>0</v>
      </c>
      <c r="S88" s="580">
        <v>0</v>
      </c>
      <c r="T88" s="581">
        <f>S88*H88</f>
        <v>0</v>
      </c>
      <c r="AR88" s="482" t="s">
        <v>6865</v>
      </c>
      <c r="AT88" s="482" t="s">
        <v>199</v>
      </c>
      <c r="AU88" s="482" t="s">
        <v>89</v>
      </c>
      <c r="AY88" s="482" t="s">
        <v>197</v>
      </c>
      <c r="BE88" s="582">
        <f>IF(N88="základní",J88,0)</f>
        <v>0</v>
      </c>
      <c r="BF88" s="582">
        <f>IF(N88="snížená",J88,0)</f>
        <v>0</v>
      </c>
      <c r="BG88" s="582">
        <f>IF(N88="zákl. přenesená",J88,0)</f>
        <v>0</v>
      </c>
      <c r="BH88" s="582">
        <f>IF(N88="sníž. přenesená",J88,0)</f>
        <v>0</v>
      </c>
      <c r="BI88" s="582">
        <f>IF(N88="nulová",J88,0)</f>
        <v>0</v>
      </c>
      <c r="BJ88" s="482" t="s">
        <v>11</v>
      </c>
      <c r="BK88" s="582">
        <f>ROUND(I88*H88,0)</f>
        <v>0</v>
      </c>
      <c r="BL88" s="482" t="s">
        <v>6865</v>
      </c>
      <c r="BM88" s="482" t="s">
        <v>6877</v>
      </c>
    </row>
    <row r="89" spans="2:65" s="492" customFormat="1" ht="25.5" customHeight="1">
      <c r="B89" s="493"/>
      <c r="C89" s="572" t="s">
        <v>132</v>
      </c>
      <c r="D89" s="572" t="s">
        <v>199</v>
      </c>
      <c r="E89" s="573" t="s">
        <v>6878</v>
      </c>
      <c r="F89" s="574" t="s">
        <v>6879</v>
      </c>
      <c r="G89" s="575" t="s">
        <v>202</v>
      </c>
      <c r="H89" s="576">
        <v>1</v>
      </c>
      <c r="I89" s="7"/>
      <c r="J89" s="577">
        <f>ROUND(I89*H89,0)</f>
        <v>0</v>
      </c>
      <c r="K89" s="574" t="s">
        <v>203</v>
      </c>
      <c r="L89" s="493"/>
      <c r="M89" s="578" t="s">
        <v>5</v>
      </c>
      <c r="N89" s="579" t="s">
        <v>53</v>
      </c>
      <c r="O89" s="494"/>
      <c r="P89" s="580">
        <f>O89*H89</f>
        <v>0</v>
      </c>
      <c r="Q89" s="580">
        <v>0</v>
      </c>
      <c r="R89" s="580">
        <f>Q89*H89</f>
        <v>0</v>
      </c>
      <c r="S89" s="580">
        <v>0</v>
      </c>
      <c r="T89" s="581">
        <f>S89*H89</f>
        <v>0</v>
      </c>
      <c r="AR89" s="482" t="s">
        <v>6865</v>
      </c>
      <c r="AT89" s="482" t="s">
        <v>199</v>
      </c>
      <c r="AU89" s="482" t="s">
        <v>89</v>
      </c>
      <c r="AY89" s="482" t="s">
        <v>197</v>
      </c>
      <c r="BE89" s="582">
        <f>IF(N89="základní",J89,0)</f>
        <v>0</v>
      </c>
      <c r="BF89" s="582">
        <f>IF(N89="snížená",J89,0)</f>
        <v>0</v>
      </c>
      <c r="BG89" s="582">
        <f>IF(N89="zákl. přenesená",J89,0)</f>
        <v>0</v>
      </c>
      <c r="BH89" s="582">
        <f>IF(N89="sníž. přenesená",J89,0)</f>
        <v>0</v>
      </c>
      <c r="BI89" s="582">
        <f>IF(N89="nulová",J89,0)</f>
        <v>0</v>
      </c>
      <c r="BJ89" s="482" t="s">
        <v>11</v>
      </c>
      <c r="BK89" s="582">
        <f>ROUND(I89*H89,0)</f>
        <v>0</v>
      </c>
      <c r="BL89" s="482" t="s">
        <v>6865</v>
      </c>
      <c r="BM89" s="482" t="s">
        <v>6880</v>
      </c>
    </row>
    <row r="90" spans="2:65" s="492" customFormat="1" ht="25.5" customHeight="1">
      <c r="B90" s="493"/>
      <c r="C90" s="572" t="s">
        <v>135</v>
      </c>
      <c r="D90" s="572" t="s">
        <v>199</v>
      </c>
      <c r="E90" s="573" t="s">
        <v>6881</v>
      </c>
      <c r="F90" s="574" t="s">
        <v>6882</v>
      </c>
      <c r="G90" s="575" t="s">
        <v>202</v>
      </c>
      <c r="H90" s="576">
        <v>1</v>
      </c>
      <c r="I90" s="7"/>
      <c r="J90" s="577">
        <f>ROUND(I90*H90,0)</f>
        <v>0</v>
      </c>
      <c r="K90" s="574" t="s">
        <v>203</v>
      </c>
      <c r="L90" s="493"/>
      <c r="M90" s="578" t="s">
        <v>5</v>
      </c>
      <c r="N90" s="579" t="s">
        <v>53</v>
      </c>
      <c r="O90" s="494"/>
      <c r="P90" s="580">
        <f>O90*H90</f>
        <v>0</v>
      </c>
      <c r="Q90" s="580">
        <v>0</v>
      </c>
      <c r="R90" s="580">
        <f>Q90*H90</f>
        <v>0</v>
      </c>
      <c r="S90" s="580">
        <v>0</v>
      </c>
      <c r="T90" s="581">
        <f>S90*H90</f>
        <v>0</v>
      </c>
      <c r="AR90" s="482" t="s">
        <v>6865</v>
      </c>
      <c r="AT90" s="482" t="s">
        <v>199</v>
      </c>
      <c r="AU90" s="482" t="s">
        <v>89</v>
      </c>
      <c r="AY90" s="482" t="s">
        <v>197</v>
      </c>
      <c r="BE90" s="582">
        <f>IF(N90="základní",J90,0)</f>
        <v>0</v>
      </c>
      <c r="BF90" s="582">
        <f>IF(N90="snížená",J90,0)</f>
        <v>0</v>
      </c>
      <c r="BG90" s="582">
        <f>IF(N90="zákl. přenesená",J90,0)</f>
        <v>0</v>
      </c>
      <c r="BH90" s="582">
        <f>IF(N90="sníž. přenesená",J90,0)</f>
        <v>0</v>
      </c>
      <c r="BI90" s="582">
        <f>IF(N90="nulová",J90,0)</f>
        <v>0</v>
      </c>
      <c r="BJ90" s="482" t="s">
        <v>11</v>
      </c>
      <c r="BK90" s="582">
        <f>ROUND(I90*H90,0)</f>
        <v>0</v>
      </c>
      <c r="BL90" s="482" t="s">
        <v>6865</v>
      </c>
      <c r="BM90" s="482" t="s">
        <v>6883</v>
      </c>
    </row>
    <row r="91" spans="2:65" s="492" customFormat="1" ht="38.25" customHeight="1">
      <c r="B91" s="493"/>
      <c r="C91" s="572" t="s">
        <v>138</v>
      </c>
      <c r="D91" s="572" t="s">
        <v>199</v>
      </c>
      <c r="E91" s="573" t="s">
        <v>6884</v>
      </c>
      <c r="F91" s="574" t="s">
        <v>6885</v>
      </c>
      <c r="G91" s="575" t="s">
        <v>202</v>
      </c>
      <c r="H91" s="576">
        <v>1</v>
      </c>
      <c r="I91" s="7"/>
      <c r="J91" s="577">
        <f>ROUND(I91*H91,0)</f>
        <v>0</v>
      </c>
      <c r="K91" s="574" t="s">
        <v>203</v>
      </c>
      <c r="L91" s="493"/>
      <c r="M91" s="578" t="s">
        <v>5</v>
      </c>
      <c r="N91" s="579" t="s">
        <v>53</v>
      </c>
      <c r="O91" s="494"/>
      <c r="P91" s="580">
        <f>O91*H91</f>
        <v>0</v>
      </c>
      <c r="Q91" s="580">
        <v>0</v>
      </c>
      <c r="R91" s="580">
        <f>Q91*H91</f>
        <v>0</v>
      </c>
      <c r="S91" s="580">
        <v>0</v>
      </c>
      <c r="T91" s="581">
        <f>S91*H91</f>
        <v>0</v>
      </c>
      <c r="AR91" s="482" t="s">
        <v>6865</v>
      </c>
      <c r="AT91" s="482" t="s">
        <v>199</v>
      </c>
      <c r="AU91" s="482" t="s">
        <v>89</v>
      </c>
      <c r="AY91" s="482" t="s">
        <v>197</v>
      </c>
      <c r="BE91" s="582">
        <f>IF(N91="základní",J91,0)</f>
        <v>0</v>
      </c>
      <c r="BF91" s="582">
        <f>IF(N91="snížená",J91,0)</f>
        <v>0</v>
      </c>
      <c r="BG91" s="582">
        <f>IF(N91="zákl. přenesená",J91,0)</f>
        <v>0</v>
      </c>
      <c r="BH91" s="582">
        <f>IF(N91="sníž. přenesená",J91,0)</f>
        <v>0</v>
      </c>
      <c r="BI91" s="582">
        <f>IF(N91="nulová",J91,0)</f>
        <v>0</v>
      </c>
      <c r="BJ91" s="482" t="s">
        <v>11</v>
      </c>
      <c r="BK91" s="582">
        <f>ROUND(I91*H91,0)</f>
        <v>0</v>
      </c>
      <c r="BL91" s="482" t="s">
        <v>6865</v>
      </c>
      <c r="BM91" s="482" t="s">
        <v>6886</v>
      </c>
    </row>
    <row r="92" spans="2:65" s="560" customFormat="1" ht="29.85" customHeight="1">
      <c r="B92" s="559"/>
      <c r="D92" s="561" t="s">
        <v>81</v>
      </c>
      <c r="E92" s="570" t="s">
        <v>6887</v>
      </c>
      <c r="F92" s="570" t="s">
        <v>6888</v>
      </c>
      <c r="J92" s="571">
        <f>BK92</f>
        <v>0</v>
      </c>
      <c r="L92" s="559"/>
      <c r="M92" s="564"/>
      <c r="N92" s="565"/>
      <c r="O92" s="565"/>
      <c r="P92" s="566">
        <f>SUM(P93:P95)</f>
        <v>0</v>
      </c>
      <c r="Q92" s="565"/>
      <c r="R92" s="566">
        <f>SUM(R93:R95)</f>
        <v>0</v>
      </c>
      <c r="S92" s="565"/>
      <c r="T92" s="567">
        <f>SUM(T93:T95)</f>
        <v>0</v>
      </c>
      <c r="AR92" s="561" t="s">
        <v>132</v>
      </c>
      <c r="AT92" s="568" t="s">
        <v>81</v>
      </c>
      <c r="AU92" s="568" t="s">
        <v>11</v>
      </c>
      <c r="AY92" s="561" t="s">
        <v>197</v>
      </c>
      <c r="BK92" s="569">
        <f>SUM(BK93:BK95)</f>
        <v>0</v>
      </c>
    </row>
    <row r="93" spans="2:65" s="492" customFormat="1" ht="16.5" customHeight="1">
      <c r="B93" s="493"/>
      <c r="C93" s="572" t="s">
        <v>303</v>
      </c>
      <c r="D93" s="572" t="s">
        <v>199</v>
      </c>
      <c r="E93" s="573" t="s">
        <v>6889</v>
      </c>
      <c r="F93" s="574" t="s">
        <v>6890</v>
      </c>
      <c r="G93" s="575" t="s">
        <v>202</v>
      </c>
      <c r="H93" s="576">
        <v>1</v>
      </c>
      <c r="I93" s="7"/>
      <c r="J93" s="577">
        <f>ROUND(I93*H93,0)</f>
        <v>0</v>
      </c>
      <c r="K93" s="574" t="s">
        <v>203</v>
      </c>
      <c r="L93" s="493"/>
      <c r="M93" s="578" t="s">
        <v>5</v>
      </c>
      <c r="N93" s="579" t="s">
        <v>53</v>
      </c>
      <c r="O93" s="494"/>
      <c r="P93" s="580">
        <f>O93*H93</f>
        <v>0</v>
      </c>
      <c r="Q93" s="580">
        <v>0</v>
      </c>
      <c r="R93" s="580">
        <f>Q93*H93</f>
        <v>0</v>
      </c>
      <c r="S93" s="580">
        <v>0</v>
      </c>
      <c r="T93" s="581">
        <f>S93*H93</f>
        <v>0</v>
      </c>
      <c r="AR93" s="482" t="s">
        <v>6865</v>
      </c>
      <c r="AT93" s="482" t="s">
        <v>199</v>
      </c>
      <c r="AU93" s="482" t="s">
        <v>89</v>
      </c>
      <c r="AY93" s="482" t="s">
        <v>197</v>
      </c>
      <c r="BE93" s="582">
        <f>IF(N93="základní",J93,0)</f>
        <v>0</v>
      </c>
      <c r="BF93" s="582">
        <f>IF(N93="snížená",J93,0)</f>
        <v>0</v>
      </c>
      <c r="BG93" s="582">
        <f>IF(N93="zákl. přenesená",J93,0)</f>
        <v>0</v>
      </c>
      <c r="BH93" s="582">
        <f>IF(N93="sníž. přenesená",J93,0)</f>
        <v>0</v>
      </c>
      <c r="BI93" s="582">
        <f>IF(N93="nulová",J93,0)</f>
        <v>0</v>
      </c>
      <c r="BJ93" s="482" t="s">
        <v>11</v>
      </c>
      <c r="BK93" s="582">
        <f>ROUND(I93*H93,0)</f>
        <v>0</v>
      </c>
      <c r="BL93" s="482" t="s">
        <v>6865</v>
      </c>
      <c r="BM93" s="482" t="s">
        <v>6891</v>
      </c>
    </row>
    <row r="94" spans="2:65" s="492" customFormat="1" ht="25.5" customHeight="1">
      <c r="B94" s="493"/>
      <c r="C94" s="572" t="s">
        <v>320</v>
      </c>
      <c r="D94" s="572" t="s">
        <v>199</v>
      </c>
      <c r="E94" s="573" t="s">
        <v>6892</v>
      </c>
      <c r="F94" s="574" t="s">
        <v>6893</v>
      </c>
      <c r="G94" s="575" t="s">
        <v>202</v>
      </c>
      <c r="H94" s="576">
        <v>1</v>
      </c>
      <c r="I94" s="7"/>
      <c r="J94" s="577">
        <f>ROUND(I94*H94,0)</f>
        <v>0</v>
      </c>
      <c r="K94" s="574" t="s">
        <v>203</v>
      </c>
      <c r="L94" s="493"/>
      <c r="M94" s="578" t="s">
        <v>5</v>
      </c>
      <c r="N94" s="579" t="s">
        <v>53</v>
      </c>
      <c r="O94" s="494"/>
      <c r="P94" s="580">
        <f>O94*H94</f>
        <v>0</v>
      </c>
      <c r="Q94" s="580">
        <v>0</v>
      </c>
      <c r="R94" s="580">
        <f>Q94*H94</f>
        <v>0</v>
      </c>
      <c r="S94" s="580">
        <v>0</v>
      </c>
      <c r="T94" s="581">
        <f>S94*H94</f>
        <v>0</v>
      </c>
      <c r="AR94" s="482" t="s">
        <v>6865</v>
      </c>
      <c r="AT94" s="482" t="s">
        <v>199</v>
      </c>
      <c r="AU94" s="482" t="s">
        <v>89</v>
      </c>
      <c r="AY94" s="482" t="s">
        <v>197</v>
      </c>
      <c r="BE94" s="582">
        <f>IF(N94="základní",J94,0)</f>
        <v>0</v>
      </c>
      <c r="BF94" s="582">
        <f>IF(N94="snížená",J94,0)</f>
        <v>0</v>
      </c>
      <c r="BG94" s="582">
        <f>IF(N94="zákl. přenesená",J94,0)</f>
        <v>0</v>
      </c>
      <c r="BH94" s="582">
        <f>IF(N94="sníž. přenesená",J94,0)</f>
        <v>0</v>
      </c>
      <c r="BI94" s="582">
        <f>IF(N94="nulová",J94,0)</f>
        <v>0</v>
      </c>
      <c r="BJ94" s="482" t="s">
        <v>11</v>
      </c>
      <c r="BK94" s="582">
        <f>ROUND(I94*H94,0)</f>
        <v>0</v>
      </c>
      <c r="BL94" s="482" t="s">
        <v>6865</v>
      </c>
      <c r="BM94" s="482" t="s">
        <v>6894</v>
      </c>
    </row>
    <row r="95" spans="2:65" s="492" customFormat="1" ht="25.5" customHeight="1">
      <c r="B95" s="493"/>
      <c r="C95" s="572" t="s">
        <v>327</v>
      </c>
      <c r="D95" s="572" t="s">
        <v>199</v>
      </c>
      <c r="E95" s="573" t="s">
        <v>6895</v>
      </c>
      <c r="F95" s="574" t="s">
        <v>6896</v>
      </c>
      <c r="G95" s="575" t="s">
        <v>202</v>
      </c>
      <c r="H95" s="576">
        <v>1</v>
      </c>
      <c r="I95" s="7"/>
      <c r="J95" s="577">
        <f>ROUND(I95*H95,0)</f>
        <v>0</v>
      </c>
      <c r="K95" s="574" t="s">
        <v>203</v>
      </c>
      <c r="L95" s="493"/>
      <c r="M95" s="578" t="s">
        <v>5</v>
      </c>
      <c r="N95" s="579" t="s">
        <v>53</v>
      </c>
      <c r="O95" s="494"/>
      <c r="P95" s="580">
        <f>O95*H95</f>
        <v>0</v>
      </c>
      <c r="Q95" s="580">
        <v>0</v>
      </c>
      <c r="R95" s="580">
        <f>Q95*H95</f>
        <v>0</v>
      </c>
      <c r="S95" s="580">
        <v>0</v>
      </c>
      <c r="T95" s="581">
        <f>S95*H95</f>
        <v>0</v>
      </c>
      <c r="AR95" s="482" t="s">
        <v>6865</v>
      </c>
      <c r="AT95" s="482" t="s">
        <v>199</v>
      </c>
      <c r="AU95" s="482" t="s">
        <v>89</v>
      </c>
      <c r="AY95" s="482" t="s">
        <v>197</v>
      </c>
      <c r="BE95" s="582">
        <f>IF(N95="základní",J95,0)</f>
        <v>0</v>
      </c>
      <c r="BF95" s="582">
        <f>IF(N95="snížená",J95,0)</f>
        <v>0</v>
      </c>
      <c r="BG95" s="582">
        <f>IF(N95="zákl. přenesená",J95,0)</f>
        <v>0</v>
      </c>
      <c r="BH95" s="582">
        <f>IF(N95="sníž. přenesená",J95,0)</f>
        <v>0</v>
      </c>
      <c r="BI95" s="582">
        <f>IF(N95="nulová",J95,0)</f>
        <v>0</v>
      </c>
      <c r="BJ95" s="482" t="s">
        <v>11</v>
      </c>
      <c r="BK95" s="582">
        <f>ROUND(I95*H95,0)</f>
        <v>0</v>
      </c>
      <c r="BL95" s="482" t="s">
        <v>6865</v>
      </c>
      <c r="BM95" s="482" t="s">
        <v>6897</v>
      </c>
    </row>
    <row r="96" spans="2:65" s="560" customFormat="1" ht="29.85" customHeight="1">
      <c r="B96" s="559"/>
      <c r="D96" s="561" t="s">
        <v>81</v>
      </c>
      <c r="E96" s="570" t="s">
        <v>6898</v>
      </c>
      <c r="F96" s="570" t="s">
        <v>6899</v>
      </c>
      <c r="J96" s="571">
        <f>BK96</f>
        <v>0</v>
      </c>
      <c r="L96" s="559"/>
      <c r="M96" s="564"/>
      <c r="N96" s="565"/>
      <c r="O96" s="565"/>
      <c r="P96" s="566">
        <f>P97</f>
        <v>0</v>
      </c>
      <c r="Q96" s="565"/>
      <c r="R96" s="566">
        <f>R97</f>
        <v>0</v>
      </c>
      <c r="S96" s="565"/>
      <c r="T96" s="567">
        <f>T97</f>
        <v>0</v>
      </c>
      <c r="AR96" s="561" t="s">
        <v>132</v>
      </c>
      <c r="AT96" s="568" t="s">
        <v>81</v>
      </c>
      <c r="AU96" s="568" t="s">
        <v>11</v>
      </c>
      <c r="AY96" s="561" t="s">
        <v>197</v>
      </c>
      <c r="BK96" s="569">
        <f>BK97</f>
        <v>0</v>
      </c>
    </row>
    <row r="97" spans="2:65" s="492" customFormat="1" ht="16.5" customHeight="1">
      <c r="B97" s="493"/>
      <c r="C97" s="572" t="s">
        <v>332</v>
      </c>
      <c r="D97" s="572" t="s">
        <v>199</v>
      </c>
      <c r="E97" s="573" t="s">
        <v>6900</v>
      </c>
      <c r="F97" s="574" t="s">
        <v>6901</v>
      </c>
      <c r="G97" s="575" t="s">
        <v>202</v>
      </c>
      <c r="H97" s="576">
        <v>1</v>
      </c>
      <c r="I97" s="7"/>
      <c r="J97" s="577">
        <f>ROUND(I97*H97,0)</f>
        <v>0</v>
      </c>
      <c r="K97" s="574" t="s">
        <v>203</v>
      </c>
      <c r="L97" s="493"/>
      <c r="M97" s="578" t="s">
        <v>5</v>
      </c>
      <c r="N97" s="583" t="s">
        <v>53</v>
      </c>
      <c r="O97" s="584"/>
      <c r="P97" s="585">
        <f>O97*H97</f>
        <v>0</v>
      </c>
      <c r="Q97" s="585">
        <v>0</v>
      </c>
      <c r="R97" s="585">
        <f>Q97*H97</f>
        <v>0</v>
      </c>
      <c r="S97" s="585">
        <v>0</v>
      </c>
      <c r="T97" s="586">
        <f>S97*H97</f>
        <v>0</v>
      </c>
      <c r="AR97" s="482" t="s">
        <v>6865</v>
      </c>
      <c r="AT97" s="482" t="s">
        <v>199</v>
      </c>
      <c r="AU97" s="482" t="s">
        <v>89</v>
      </c>
      <c r="AY97" s="482" t="s">
        <v>197</v>
      </c>
      <c r="BE97" s="582">
        <f>IF(N97="základní",J97,0)</f>
        <v>0</v>
      </c>
      <c r="BF97" s="582">
        <f>IF(N97="snížená",J97,0)</f>
        <v>0</v>
      </c>
      <c r="BG97" s="582">
        <f>IF(N97="zákl. přenesená",J97,0)</f>
        <v>0</v>
      </c>
      <c r="BH97" s="582">
        <f>IF(N97="sníž. přenesená",J97,0)</f>
        <v>0</v>
      </c>
      <c r="BI97" s="582">
        <f>IF(N97="nulová",J97,0)</f>
        <v>0</v>
      </c>
      <c r="BJ97" s="482" t="s">
        <v>11</v>
      </c>
      <c r="BK97" s="582">
        <f>ROUND(I97*H97,0)</f>
        <v>0</v>
      </c>
      <c r="BL97" s="482" t="s">
        <v>6865</v>
      </c>
      <c r="BM97" s="482" t="s">
        <v>6902</v>
      </c>
    </row>
    <row r="98" spans="2:65" s="492" customFormat="1" ht="6.95" customHeight="1">
      <c r="B98" s="517"/>
      <c r="C98" s="518"/>
      <c r="D98" s="518"/>
      <c r="E98" s="518"/>
      <c r="F98" s="518"/>
      <c r="G98" s="518"/>
      <c r="H98" s="518"/>
      <c r="I98" s="518"/>
      <c r="J98" s="518"/>
      <c r="K98" s="518"/>
      <c r="L98" s="493"/>
    </row>
  </sheetData>
  <sheetProtection password="C63E" sheet="1" objects="1" scenarios="1"/>
  <autoFilter ref="C80:K97"/>
  <mergeCells count="10">
    <mergeCell ref="J51:J52"/>
    <mergeCell ref="E71:H71"/>
    <mergeCell ref="E73:H73"/>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33.xml><?xml version="1.0" encoding="utf-8"?>
<worksheet xmlns="http://schemas.openxmlformats.org/spreadsheetml/2006/main" xmlns:r="http://schemas.openxmlformats.org/officeDocument/2006/relationships">
  <sheetPr>
    <pageSetUpPr fitToPage="1"/>
  </sheetPr>
  <dimension ref="A1:K216"/>
  <sheetViews>
    <sheetView showGridLines="0" workbookViewId="0"/>
  </sheetViews>
  <sheetFormatPr defaultRowHeight="13.5"/>
  <cols>
    <col min="1" max="1" width="8.33203125" style="13" customWidth="1"/>
    <col min="2" max="2" width="1.6640625" style="13" customWidth="1"/>
    <col min="3" max="4" width="5" style="13" customWidth="1"/>
    <col min="5" max="5" width="11.6640625" style="13" customWidth="1"/>
    <col min="6" max="6" width="9.1640625" style="13" customWidth="1"/>
    <col min="7" max="7" width="5" style="13" customWidth="1"/>
    <col min="8" max="8" width="77.83203125" style="13" customWidth="1"/>
    <col min="9" max="10" width="20" style="13" customWidth="1"/>
    <col min="11" max="11" width="1.6640625" style="13" customWidth="1"/>
  </cols>
  <sheetData>
    <row r="1" spans="2:11" ht="37.5" customHeight="1"/>
    <row r="2" spans="2:11" ht="7.5" customHeight="1">
      <c r="B2" s="14"/>
      <c r="C2" s="15"/>
      <c r="D2" s="15"/>
      <c r="E2" s="15"/>
      <c r="F2" s="15"/>
      <c r="G2" s="15"/>
      <c r="H2" s="15"/>
      <c r="I2" s="15"/>
      <c r="J2" s="15"/>
      <c r="K2" s="16"/>
    </row>
    <row r="3" spans="2:11" s="1" customFormat="1" ht="45" customHeight="1">
      <c r="B3" s="17"/>
      <c r="C3" s="977" t="s">
        <v>6903</v>
      </c>
      <c r="D3" s="977"/>
      <c r="E3" s="977"/>
      <c r="F3" s="977"/>
      <c r="G3" s="977"/>
      <c r="H3" s="977"/>
      <c r="I3" s="977"/>
      <c r="J3" s="977"/>
      <c r="K3" s="18"/>
    </row>
    <row r="4" spans="2:11" ht="25.5" customHeight="1">
      <c r="B4" s="19"/>
      <c r="C4" s="984" t="s">
        <v>6904</v>
      </c>
      <c r="D4" s="984"/>
      <c r="E4" s="984"/>
      <c r="F4" s="984"/>
      <c r="G4" s="984"/>
      <c r="H4" s="984"/>
      <c r="I4" s="984"/>
      <c r="J4" s="984"/>
      <c r="K4" s="20"/>
    </row>
    <row r="5" spans="2:11" ht="5.25" customHeight="1">
      <c r="B5" s="19"/>
      <c r="C5" s="21"/>
      <c r="D5" s="21"/>
      <c r="E5" s="21"/>
      <c r="F5" s="21"/>
      <c r="G5" s="21"/>
      <c r="H5" s="21"/>
      <c r="I5" s="21"/>
      <c r="J5" s="21"/>
      <c r="K5" s="20"/>
    </row>
    <row r="6" spans="2:11" ht="15" customHeight="1">
      <c r="B6" s="19"/>
      <c r="C6" s="980" t="s">
        <v>6905</v>
      </c>
      <c r="D6" s="980"/>
      <c r="E6" s="980"/>
      <c r="F6" s="980"/>
      <c r="G6" s="980"/>
      <c r="H6" s="980"/>
      <c r="I6" s="980"/>
      <c r="J6" s="980"/>
      <c r="K6" s="20"/>
    </row>
    <row r="7" spans="2:11" ht="15" customHeight="1">
      <c r="B7" s="23"/>
      <c r="C7" s="980" t="s">
        <v>6906</v>
      </c>
      <c r="D7" s="980"/>
      <c r="E7" s="980"/>
      <c r="F7" s="980"/>
      <c r="G7" s="980"/>
      <c r="H7" s="980"/>
      <c r="I7" s="980"/>
      <c r="J7" s="980"/>
      <c r="K7" s="20"/>
    </row>
    <row r="8" spans="2:11" ht="12.75" customHeight="1">
      <c r="B8" s="23"/>
      <c r="C8" s="22"/>
      <c r="D8" s="22"/>
      <c r="E8" s="22"/>
      <c r="F8" s="22"/>
      <c r="G8" s="22"/>
      <c r="H8" s="22"/>
      <c r="I8" s="22"/>
      <c r="J8" s="22"/>
      <c r="K8" s="20"/>
    </row>
    <row r="9" spans="2:11" ht="15" customHeight="1">
      <c r="B9" s="23"/>
      <c r="C9" s="980" t="s">
        <v>6907</v>
      </c>
      <c r="D9" s="980"/>
      <c r="E9" s="980"/>
      <c r="F9" s="980"/>
      <c r="G9" s="980"/>
      <c r="H9" s="980"/>
      <c r="I9" s="980"/>
      <c r="J9" s="980"/>
      <c r="K9" s="20"/>
    </row>
    <row r="10" spans="2:11" ht="15" customHeight="1">
      <c r="B10" s="23"/>
      <c r="C10" s="22"/>
      <c r="D10" s="980" t="s">
        <v>6908</v>
      </c>
      <c r="E10" s="980"/>
      <c r="F10" s="980"/>
      <c r="G10" s="980"/>
      <c r="H10" s="980"/>
      <c r="I10" s="980"/>
      <c r="J10" s="980"/>
      <c r="K10" s="20"/>
    </row>
    <row r="11" spans="2:11" ht="15" customHeight="1">
      <c r="B11" s="23"/>
      <c r="C11" s="24"/>
      <c r="D11" s="980" t="s">
        <v>6909</v>
      </c>
      <c r="E11" s="980"/>
      <c r="F11" s="980"/>
      <c r="G11" s="980"/>
      <c r="H11" s="980"/>
      <c r="I11" s="980"/>
      <c r="J11" s="980"/>
      <c r="K11" s="20"/>
    </row>
    <row r="12" spans="2:11" ht="12.75" customHeight="1">
      <c r="B12" s="23"/>
      <c r="C12" s="24"/>
      <c r="D12" s="24"/>
      <c r="E12" s="24"/>
      <c r="F12" s="24"/>
      <c r="G12" s="24"/>
      <c r="H12" s="24"/>
      <c r="I12" s="24"/>
      <c r="J12" s="24"/>
      <c r="K12" s="20"/>
    </row>
    <row r="13" spans="2:11" ht="15" customHeight="1">
      <c r="B13" s="23"/>
      <c r="C13" s="24"/>
      <c r="D13" s="980" t="s">
        <v>6910</v>
      </c>
      <c r="E13" s="980"/>
      <c r="F13" s="980"/>
      <c r="G13" s="980"/>
      <c r="H13" s="980"/>
      <c r="I13" s="980"/>
      <c r="J13" s="980"/>
      <c r="K13" s="20"/>
    </row>
    <row r="14" spans="2:11" ht="15" customHeight="1">
      <c r="B14" s="23"/>
      <c r="C14" s="24"/>
      <c r="D14" s="980" t="s">
        <v>6911</v>
      </c>
      <c r="E14" s="980"/>
      <c r="F14" s="980"/>
      <c r="G14" s="980"/>
      <c r="H14" s="980"/>
      <c r="I14" s="980"/>
      <c r="J14" s="980"/>
      <c r="K14" s="20"/>
    </row>
    <row r="15" spans="2:11" ht="15" customHeight="1">
      <c r="B15" s="23"/>
      <c r="C15" s="24"/>
      <c r="D15" s="980" t="s">
        <v>6912</v>
      </c>
      <c r="E15" s="980"/>
      <c r="F15" s="980"/>
      <c r="G15" s="980"/>
      <c r="H15" s="980"/>
      <c r="I15" s="980"/>
      <c r="J15" s="980"/>
      <c r="K15" s="20"/>
    </row>
    <row r="16" spans="2:11" ht="15" customHeight="1">
      <c r="B16" s="23"/>
      <c r="C16" s="24"/>
      <c r="D16" s="24"/>
      <c r="E16" s="25" t="s">
        <v>87</v>
      </c>
      <c r="F16" s="980" t="s">
        <v>6913</v>
      </c>
      <c r="G16" s="980"/>
      <c r="H16" s="980"/>
      <c r="I16" s="980"/>
      <c r="J16" s="980"/>
      <c r="K16" s="20"/>
    </row>
    <row r="17" spans="2:11" ht="15" customHeight="1">
      <c r="B17" s="23"/>
      <c r="C17" s="24"/>
      <c r="D17" s="24"/>
      <c r="E17" s="25" t="s">
        <v>127</v>
      </c>
      <c r="F17" s="980" t="s">
        <v>6914</v>
      </c>
      <c r="G17" s="980"/>
      <c r="H17" s="980"/>
      <c r="I17" s="980"/>
      <c r="J17" s="980"/>
      <c r="K17" s="20"/>
    </row>
    <row r="18" spans="2:11" ht="15" customHeight="1">
      <c r="B18" s="23"/>
      <c r="C18" s="24"/>
      <c r="D18" s="24"/>
      <c r="E18" s="25" t="s">
        <v>6915</v>
      </c>
      <c r="F18" s="980" t="s">
        <v>6916</v>
      </c>
      <c r="G18" s="980"/>
      <c r="H18" s="980"/>
      <c r="I18" s="980"/>
      <c r="J18" s="980"/>
      <c r="K18" s="20"/>
    </row>
    <row r="19" spans="2:11" ht="15" customHeight="1">
      <c r="B19" s="23"/>
      <c r="C19" s="24"/>
      <c r="D19" s="24"/>
      <c r="E19" s="25" t="s">
        <v>142</v>
      </c>
      <c r="F19" s="980" t="s">
        <v>6917</v>
      </c>
      <c r="G19" s="980"/>
      <c r="H19" s="980"/>
      <c r="I19" s="980"/>
      <c r="J19" s="980"/>
      <c r="K19" s="20"/>
    </row>
    <row r="20" spans="2:11" ht="15" customHeight="1">
      <c r="B20" s="23"/>
      <c r="C20" s="24"/>
      <c r="D20" s="24"/>
      <c r="E20" s="25" t="s">
        <v>6918</v>
      </c>
      <c r="F20" s="980" t="s">
        <v>6919</v>
      </c>
      <c r="G20" s="980"/>
      <c r="H20" s="980"/>
      <c r="I20" s="980"/>
      <c r="J20" s="980"/>
      <c r="K20" s="20"/>
    </row>
    <row r="21" spans="2:11" ht="15" customHeight="1">
      <c r="B21" s="23"/>
      <c r="C21" s="24"/>
      <c r="D21" s="24"/>
      <c r="E21" s="25" t="s">
        <v>93</v>
      </c>
      <c r="F21" s="980" t="s">
        <v>6920</v>
      </c>
      <c r="G21" s="980"/>
      <c r="H21" s="980"/>
      <c r="I21" s="980"/>
      <c r="J21" s="980"/>
      <c r="K21" s="20"/>
    </row>
    <row r="22" spans="2:11" ht="12.75" customHeight="1">
      <c r="B22" s="23"/>
      <c r="C22" s="24"/>
      <c r="D22" s="24"/>
      <c r="E22" s="24"/>
      <c r="F22" s="24"/>
      <c r="G22" s="24"/>
      <c r="H22" s="24"/>
      <c r="I22" s="24"/>
      <c r="J22" s="24"/>
      <c r="K22" s="20"/>
    </row>
    <row r="23" spans="2:11" ht="15" customHeight="1">
      <c r="B23" s="23"/>
      <c r="C23" s="980" t="s">
        <v>6921</v>
      </c>
      <c r="D23" s="980"/>
      <c r="E23" s="980"/>
      <c r="F23" s="980"/>
      <c r="G23" s="980"/>
      <c r="H23" s="980"/>
      <c r="I23" s="980"/>
      <c r="J23" s="980"/>
      <c r="K23" s="20"/>
    </row>
    <row r="24" spans="2:11" ht="15" customHeight="1">
      <c r="B24" s="23"/>
      <c r="C24" s="980" t="s">
        <v>6922</v>
      </c>
      <c r="D24" s="980"/>
      <c r="E24" s="980"/>
      <c r="F24" s="980"/>
      <c r="G24" s="980"/>
      <c r="H24" s="980"/>
      <c r="I24" s="980"/>
      <c r="J24" s="980"/>
      <c r="K24" s="20"/>
    </row>
    <row r="25" spans="2:11" ht="15" customHeight="1">
      <c r="B25" s="23"/>
      <c r="C25" s="22"/>
      <c r="D25" s="980" t="s">
        <v>6923</v>
      </c>
      <c r="E25" s="980"/>
      <c r="F25" s="980"/>
      <c r="G25" s="980"/>
      <c r="H25" s="980"/>
      <c r="I25" s="980"/>
      <c r="J25" s="980"/>
      <c r="K25" s="20"/>
    </row>
    <row r="26" spans="2:11" ht="15" customHeight="1">
      <c r="B26" s="23"/>
      <c r="C26" s="24"/>
      <c r="D26" s="980" t="s">
        <v>6924</v>
      </c>
      <c r="E26" s="980"/>
      <c r="F26" s="980"/>
      <c r="G26" s="980"/>
      <c r="H26" s="980"/>
      <c r="I26" s="980"/>
      <c r="J26" s="980"/>
      <c r="K26" s="20"/>
    </row>
    <row r="27" spans="2:11" ht="12.75" customHeight="1">
      <c r="B27" s="23"/>
      <c r="C27" s="24"/>
      <c r="D27" s="24"/>
      <c r="E27" s="24"/>
      <c r="F27" s="24"/>
      <c r="G27" s="24"/>
      <c r="H27" s="24"/>
      <c r="I27" s="24"/>
      <c r="J27" s="24"/>
      <c r="K27" s="20"/>
    </row>
    <row r="28" spans="2:11" ht="15" customHeight="1">
      <c r="B28" s="23"/>
      <c r="C28" s="24"/>
      <c r="D28" s="980" t="s">
        <v>6925</v>
      </c>
      <c r="E28" s="980"/>
      <c r="F28" s="980"/>
      <c r="G28" s="980"/>
      <c r="H28" s="980"/>
      <c r="I28" s="980"/>
      <c r="J28" s="980"/>
      <c r="K28" s="20"/>
    </row>
    <row r="29" spans="2:11" ht="15" customHeight="1">
      <c r="B29" s="23"/>
      <c r="C29" s="24"/>
      <c r="D29" s="980" t="s">
        <v>6926</v>
      </c>
      <c r="E29" s="980"/>
      <c r="F29" s="980"/>
      <c r="G29" s="980"/>
      <c r="H29" s="980"/>
      <c r="I29" s="980"/>
      <c r="J29" s="980"/>
      <c r="K29" s="20"/>
    </row>
    <row r="30" spans="2:11" ht="12.75" customHeight="1">
      <c r="B30" s="23"/>
      <c r="C30" s="24"/>
      <c r="D30" s="24"/>
      <c r="E30" s="24"/>
      <c r="F30" s="24"/>
      <c r="G30" s="24"/>
      <c r="H30" s="24"/>
      <c r="I30" s="24"/>
      <c r="J30" s="24"/>
      <c r="K30" s="20"/>
    </row>
    <row r="31" spans="2:11" ht="15" customHeight="1">
      <c r="B31" s="23"/>
      <c r="C31" s="24"/>
      <c r="D31" s="980" t="s">
        <v>6927</v>
      </c>
      <c r="E31" s="980"/>
      <c r="F31" s="980"/>
      <c r="G31" s="980"/>
      <c r="H31" s="980"/>
      <c r="I31" s="980"/>
      <c r="J31" s="980"/>
      <c r="K31" s="20"/>
    </row>
    <row r="32" spans="2:11" ht="15" customHeight="1">
      <c r="B32" s="23"/>
      <c r="C32" s="24"/>
      <c r="D32" s="980" t="s">
        <v>6928</v>
      </c>
      <c r="E32" s="980"/>
      <c r="F32" s="980"/>
      <c r="G32" s="980"/>
      <c r="H32" s="980"/>
      <c r="I32" s="980"/>
      <c r="J32" s="980"/>
      <c r="K32" s="20"/>
    </row>
    <row r="33" spans="2:11" ht="15" customHeight="1">
      <c r="B33" s="23"/>
      <c r="C33" s="24"/>
      <c r="D33" s="980" t="s">
        <v>6929</v>
      </c>
      <c r="E33" s="980"/>
      <c r="F33" s="980"/>
      <c r="G33" s="980"/>
      <c r="H33" s="980"/>
      <c r="I33" s="980"/>
      <c r="J33" s="980"/>
      <c r="K33" s="20"/>
    </row>
    <row r="34" spans="2:11" ht="15" customHeight="1">
      <c r="B34" s="23"/>
      <c r="C34" s="24"/>
      <c r="D34" s="22"/>
      <c r="E34" s="26" t="s">
        <v>182</v>
      </c>
      <c r="F34" s="22"/>
      <c r="G34" s="980" t="s">
        <v>6930</v>
      </c>
      <c r="H34" s="980"/>
      <c r="I34" s="980"/>
      <c r="J34" s="980"/>
      <c r="K34" s="20"/>
    </row>
    <row r="35" spans="2:11" ht="30.75" customHeight="1">
      <c r="B35" s="23"/>
      <c r="C35" s="24"/>
      <c r="D35" s="22"/>
      <c r="E35" s="26" t="s">
        <v>6931</v>
      </c>
      <c r="F35" s="22"/>
      <c r="G35" s="980" t="s">
        <v>6932</v>
      </c>
      <c r="H35" s="980"/>
      <c r="I35" s="980"/>
      <c r="J35" s="980"/>
      <c r="K35" s="20"/>
    </row>
    <row r="36" spans="2:11" ht="15" customHeight="1">
      <c r="B36" s="23"/>
      <c r="C36" s="24"/>
      <c r="D36" s="22"/>
      <c r="E36" s="26" t="s">
        <v>63</v>
      </c>
      <c r="F36" s="22"/>
      <c r="G36" s="980" t="s">
        <v>6933</v>
      </c>
      <c r="H36" s="980"/>
      <c r="I36" s="980"/>
      <c r="J36" s="980"/>
      <c r="K36" s="20"/>
    </row>
    <row r="37" spans="2:11" ht="15" customHeight="1">
      <c r="B37" s="23"/>
      <c r="C37" s="24"/>
      <c r="D37" s="22"/>
      <c r="E37" s="26" t="s">
        <v>183</v>
      </c>
      <c r="F37" s="22"/>
      <c r="G37" s="980" t="s">
        <v>6934</v>
      </c>
      <c r="H37" s="980"/>
      <c r="I37" s="980"/>
      <c r="J37" s="980"/>
      <c r="K37" s="20"/>
    </row>
    <row r="38" spans="2:11" ht="15" customHeight="1">
      <c r="B38" s="23"/>
      <c r="C38" s="24"/>
      <c r="D38" s="22"/>
      <c r="E38" s="26" t="s">
        <v>184</v>
      </c>
      <c r="F38" s="22"/>
      <c r="G38" s="980" t="s">
        <v>6935</v>
      </c>
      <c r="H38" s="980"/>
      <c r="I38" s="980"/>
      <c r="J38" s="980"/>
      <c r="K38" s="20"/>
    </row>
    <row r="39" spans="2:11" ht="15" customHeight="1">
      <c r="B39" s="23"/>
      <c r="C39" s="24"/>
      <c r="D39" s="22"/>
      <c r="E39" s="26" t="s">
        <v>185</v>
      </c>
      <c r="F39" s="22"/>
      <c r="G39" s="980" t="s">
        <v>6936</v>
      </c>
      <c r="H39" s="980"/>
      <c r="I39" s="980"/>
      <c r="J39" s="980"/>
      <c r="K39" s="20"/>
    </row>
    <row r="40" spans="2:11" ht="15" customHeight="1">
      <c r="B40" s="23"/>
      <c r="C40" s="24"/>
      <c r="D40" s="22"/>
      <c r="E40" s="26" t="s">
        <v>6937</v>
      </c>
      <c r="F40" s="22"/>
      <c r="G40" s="980" t="s">
        <v>6938</v>
      </c>
      <c r="H40" s="980"/>
      <c r="I40" s="980"/>
      <c r="J40" s="980"/>
      <c r="K40" s="20"/>
    </row>
    <row r="41" spans="2:11" ht="15" customHeight="1">
      <c r="B41" s="23"/>
      <c r="C41" s="24"/>
      <c r="D41" s="22"/>
      <c r="E41" s="26"/>
      <c r="F41" s="22"/>
      <c r="G41" s="980" t="s">
        <v>6939</v>
      </c>
      <c r="H41" s="980"/>
      <c r="I41" s="980"/>
      <c r="J41" s="980"/>
      <c r="K41" s="20"/>
    </row>
    <row r="42" spans="2:11" ht="15" customHeight="1">
      <c r="B42" s="23"/>
      <c r="C42" s="24"/>
      <c r="D42" s="22"/>
      <c r="E42" s="26" t="s">
        <v>6940</v>
      </c>
      <c r="F42" s="22"/>
      <c r="G42" s="980" t="s">
        <v>6941</v>
      </c>
      <c r="H42" s="980"/>
      <c r="I42" s="980"/>
      <c r="J42" s="980"/>
      <c r="K42" s="20"/>
    </row>
    <row r="43" spans="2:11" ht="15" customHeight="1">
      <c r="B43" s="23"/>
      <c r="C43" s="24"/>
      <c r="D43" s="22"/>
      <c r="E43" s="26" t="s">
        <v>187</v>
      </c>
      <c r="F43" s="22"/>
      <c r="G43" s="980" t="s">
        <v>6942</v>
      </c>
      <c r="H43" s="980"/>
      <c r="I43" s="980"/>
      <c r="J43" s="980"/>
      <c r="K43" s="20"/>
    </row>
    <row r="44" spans="2:11" ht="12.75" customHeight="1">
      <c r="B44" s="23"/>
      <c r="C44" s="24"/>
      <c r="D44" s="22"/>
      <c r="E44" s="22"/>
      <c r="F44" s="22"/>
      <c r="G44" s="22"/>
      <c r="H44" s="22"/>
      <c r="I44" s="22"/>
      <c r="J44" s="22"/>
      <c r="K44" s="20"/>
    </row>
    <row r="45" spans="2:11" ht="15" customHeight="1">
      <c r="B45" s="23"/>
      <c r="C45" s="24"/>
      <c r="D45" s="980" t="s">
        <v>6943</v>
      </c>
      <c r="E45" s="980"/>
      <c r="F45" s="980"/>
      <c r="G45" s="980"/>
      <c r="H45" s="980"/>
      <c r="I45" s="980"/>
      <c r="J45" s="980"/>
      <c r="K45" s="20"/>
    </row>
    <row r="46" spans="2:11" ht="15" customHeight="1">
      <c r="B46" s="23"/>
      <c r="C46" s="24"/>
      <c r="D46" s="24"/>
      <c r="E46" s="980" t="s">
        <v>6944</v>
      </c>
      <c r="F46" s="980"/>
      <c r="G46" s="980"/>
      <c r="H46" s="980"/>
      <c r="I46" s="980"/>
      <c r="J46" s="980"/>
      <c r="K46" s="20"/>
    </row>
    <row r="47" spans="2:11" ht="15" customHeight="1">
      <c r="B47" s="23"/>
      <c r="C47" s="24"/>
      <c r="D47" s="24"/>
      <c r="E47" s="980" t="s">
        <v>6945</v>
      </c>
      <c r="F47" s="980"/>
      <c r="G47" s="980"/>
      <c r="H47" s="980"/>
      <c r="I47" s="980"/>
      <c r="J47" s="980"/>
      <c r="K47" s="20"/>
    </row>
    <row r="48" spans="2:11" ht="15" customHeight="1">
      <c r="B48" s="23"/>
      <c r="C48" s="24"/>
      <c r="D48" s="24"/>
      <c r="E48" s="980" t="s">
        <v>6946</v>
      </c>
      <c r="F48" s="980"/>
      <c r="G48" s="980"/>
      <c r="H48" s="980"/>
      <c r="I48" s="980"/>
      <c r="J48" s="980"/>
      <c r="K48" s="20"/>
    </row>
    <row r="49" spans="2:11" ht="15" customHeight="1">
      <c r="B49" s="23"/>
      <c r="C49" s="24"/>
      <c r="D49" s="980" t="s">
        <v>6947</v>
      </c>
      <c r="E49" s="980"/>
      <c r="F49" s="980"/>
      <c r="G49" s="980"/>
      <c r="H49" s="980"/>
      <c r="I49" s="980"/>
      <c r="J49" s="980"/>
      <c r="K49" s="20"/>
    </row>
    <row r="50" spans="2:11" ht="25.5" customHeight="1">
      <c r="B50" s="19"/>
      <c r="C50" s="984" t="s">
        <v>6948</v>
      </c>
      <c r="D50" s="984"/>
      <c r="E50" s="984"/>
      <c r="F50" s="984"/>
      <c r="G50" s="984"/>
      <c r="H50" s="984"/>
      <c r="I50" s="984"/>
      <c r="J50" s="984"/>
      <c r="K50" s="20"/>
    </row>
    <row r="51" spans="2:11" ht="5.25" customHeight="1">
      <c r="B51" s="19"/>
      <c r="C51" s="21"/>
      <c r="D51" s="21"/>
      <c r="E51" s="21"/>
      <c r="F51" s="21"/>
      <c r="G51" s="21"/>
      <c r="H51" s="21"/>
      <c r="I51" s="21"/>
      <c r="J51" s="21"/>
      <c r="K51" s="20"/>
    </row>
    <row r="52" spans="2:11" ht="15" customHeight="1">
      <c r="B52" s="19"/>
      <c r="C52" s="980" t="s">
        <v>6949</v>
      </c>
      <c r="D52" s="980"/>
      <c r="E52" s="980"/>
      <c r="F52" s="980"/>
      <c r="G52" s="980"/>
      <c r="H52" s="980"/>
      <c r="I52" s="980"/>
      <c r="J52" s="980"/>
      <c r="K52" s="20"/>
    </row>
    <row r="53" spans="2:11" ht="15" customHeight="1">
      <c r="B53" s="19"/>
      <c r="C53" s="980" t="s">
        <v>6950</v>
      </c>
      <c r="D53" s="980"/>
      <c r="E53" s="980"/>
      <c r="F53" s="980"/>
      <c r="G53" s="980"/>
      <c r="H53" s="980"/>
      <c r="I53" s="980"/>
      <c r="J53" s="980"/>
      <c r="K53" s="20"/>
    </row>
    <row r="54" spans="2:11" ht="12.75" customHeight="1">
      <c r="B54" s="19"/>
      <c r="C54" s="22"/>
      <c r="D54" s="22"/>
      <c r="E54" s="22"/>
      <c r="F54" s="22"/>
      <c r="G54" s="22"/>
      <c r="H54" s="22"/>
      <c r="I54" s="22"/>
      <c r="J54" s="22"/>
      <c r="K54" s="20"/>
    </row>
    <row r="55" spans="2:11" ht="15" customHeight="1">
      <c r="B55" s="19"/>
      <c r="C55" s="980" t="s">
        <v>6951</v>
      </c>
      <c r="D55" s="980"/>
      <c r="E55" s="980"/>
      <c r="F55" s="980"/>
      <c r="G55" s="980"/>
      <c r="H55" s="980"/>
      <c r="I55" s="980"/>
      <c r="J55" s="980"/>
      <c r="K55" s="20"/>
    </row>
    <row r="56" spans="2:11" ht="15" customHeight="1">
      <c r="B56" s="19"/>
      <c r="C56" s="24"/>
      <c r="D56" s="980" t="s">
        <v>6952</v>
      </c>
      <c r="E56" s="980"/>
      <c r="F56" s="980"/>
      <c r="G56" s="980"/>
      <c r="H56" s="980"/>
      <c r="I56" s="980"/>
      <c r="J56" s="980"/>
      <c r="K56" s="20"/>
    </row>
    <row r="57" spans="2:11" ht="15" customHeight="1">
      <c r="B57" s="19"/>
      <c r="C57" s="24"/>
      <c r="D57" s="980" t="s">
        <v>6953</v>
      </c>
      <c r="E57" s="980"/>
      <c r="F57" s="980"/>
      <c r="G57" s="980"/>
      <c r="H57" s="980"/>
      <c r="I57" s="980"/>
      <c r="J57" s="980"/>
      <c r="K57" s="20"/>
    </row>
    <row r="58" spans="2:11" ht="15" customHeight="1">
      <c r="B58" s="19"/>
      <c r="C58" s="24"/>
      <c r="D58" s="980" t="s">
        <v>6954</v>
      </c>
      <c r="E58" s="980"/>
      <c r="F58" s="980"/>
      <c r="G58" s="980"/>
      <c r="H58" s="980"/>
      <c r="I58" s="980"/>
      <c r="J58" s="980"/>
      <c r="K58" s="20"/>
    </row>
    <row r="59" spans="2:11" ht="15" customHeight="1">
      <c r="B59" s="19"/>
      <c r="C59" s="24"/>
      <c r="D59" s="980" t="s">
        <v>6955</v>
      </c>
      <c r="E59" s="980"/>
      <c r="F59" s="980"/>
      <c r="G59" s="980"/>
      <c r="H59" s="980"/>
      <c r="I59" s="980"/>
      <c r="J59" s="980"/>
      <c r="K59" s="20"/>
    </row>
    <row r="60" spans="2:11" ht="15" customHeight="1">
      <c r="B60" s="19"/>
      <c r="C60" s="24"/>
      <c r="D60" s="981" t="s">
        <v>6956</v>
      </c>
      <c r="E60" s="981"/>
      <c r="F60" s="981"/>
      <c r="G60" s="981"/>
      <c r="H60" s="981"/>
      <c r="I60" s="981"/>
      <c r="J60" s="981"/>
      <c r="K60" s="20"/>
    </row>
    <row r="61" spans="2:11" ht="15" customHeight="1">
      <c r="B61" s="19"/>
      <c r="C61" s="24"/>
      <c r="D61" s="980" t="s">
        <v>6957</v>
      </c>
      <c r="E61" s="980"/>
      <c r="F61" s="980"/>
      <c r="G61" s="980"/>
      <c r="H61" s="980"/>
      <c r="I61" s="980"/>
      <c r="J61" s="980"/>
      <c r="K61" s="20"/>
    </row>
    <row r="62" spans="2:11" ht="12.75" customHeight="1">
      <c r="B62" s="19"/>
      <c r="C62" s="24"/>
      <c r="D62" s="24"/>
      <c r="E62" s="27"/>
      <c r="F62" s="24"/>
      <c r="G62" s="24"/>
      <c r="H62" s="24"/>
      <c r="I62" s="24"/>
      <c r="J62" s="24"/>
      <c r="K62" s="20"/>
    </row>
    <row r="63" spans="2:11" ht="15" customHeight="1">
      <c r="B63" s="19"/>
      <c r="C63" s="24"/>
      <c r="D63" s="980" t="s">
        <v>6958</v>
      </c>
      <c r="E63" s="980"/>
      <c r="F63" s="980"/>
      <c r="G63" s="980"/>
      <c r="H63" s="980"/>
      <c r="I63" s="980"/>
      <c r="J63" s="980"/>
      <c r="K63" s="20"/>
    </row>
    <row r="64" spans="2:11" ht="15" customHeight="1">
      <c r="B64" s="19"/>
      <c r="C64" s="24"/>
      <c r="D64" s="981" t="s">
        <v>6959</v>
      </c>
      <c r="E64" s="981"/>
      <c r="F64" s="981"/>
      <c r="G64" s="981"/>
      <c r="H64" s="981"/>
      <c r="I64" s="981"/>
      <c r="J64" s="981"/>
      <c r="K64" s="20"/>
    </row>
    <row r="65" spans="2:11" ht="15" customHeight="1">
      <c r="B65" s="19"/>
      <c r="C65" s="24"/>
      <c r="D65" s="980" t="s">
        <v>6960</v>
      </c>
      <c r="E65" s="980"/>
      <c r="F65" s="980"/>
      <c r="G65" s="980"/>
      <c r="H65" s="980"/>
      <c r="I65" s="980"/>
      <c r="J65" s="980"/>
      <c r="K65" s="20"/>
    </row>
    <row r="66" spans="2:11" ht="15" customHeight="1">
      <c r="B66" s="19"/>
      <c r="C66" s="24"/>
      <c r="D66" s="980" t="s">
        <v>6961</v>
      </c>
      <c r="E66" s="980"/>
      <c r="F66" s="980"/>
      <c r="G66" s="980"/>
      <c r="H66" s="980"/>
      <c r="I66" s="980"/>
      <c r="J66" s="980"/>
      <c r="K66" s="20"/>
    </row>
    <row r="67" spans="2:11" ht="15" customHeight="1">
      <c r="B67" s="19"/>
      <c r="C67" s="24"/>
      <c r="D67" s="980" t="s">
        <v>6962</v>
      </c>
      <c r="E67" s="980"/>
      <c r="F67" s="980"/>
      <c r="G67" s="980"/>
      <c r="H67" s="980"/>
      <c r="I67" s="980"/>
      <c r="J67" s="980"/>
      <c r="K67" s="20"/>
    </row>
    <row r="68" spans="2:11" ht="15" customHeight="1">
      <c r="B68" s="19"/>
      <c r="C68" s="24"/>
      <c r="D68" s="980" t="s">
        <v>6963</v>
      </c>
      <c r="E68" s="980"/>
      <c r="F68" s="980"/>
      <c r="G68" s="980"/>
      <c r="H68" s="980"/>
      <c r="I68" s="980"/>
      <c r="J68" s="980"/>
      <c r="K68" s="20"/>
    </row>
    <row r="69" spans="2:11" ht="12.75" customHeight="1">
      <c r="B69" s="28"/>
      <c r="C69" s="29"/>
      <c r="D69" s="29"/>
      <c r="E69" s="29"/>
      <c r="F69" s="29"/>
      <c r="G69" s="29"/>
      <c r="H69" s="29"/>
      <c r="I69" s="29"/>
      <c r="J69" s="29"/>
      <c r="K69" s="30"/>
    </row>
    <row r="70" spans="2:11" ht="18.75" customHeight="1">
      <c r="B70" s="31"/>
      <c r="C70" s="31"/>
      <c r="D70" s="31"/>
      <c r="E70" s="31"/>
      <c r="F70" s="31"/>
      <c r="G70" s="31"/>
      <c r="H70" s="31"/>
      <c r="I70" s="31"/>
      <c r="J70" s="31"/>
      <c r="K70" s="32"/>
    </row>
    <row r="71" spans="2:11" ht="18.75" customHeight="1">
      <c r="B71" s="32"/>
      <c r="C71" s="32"/>
      <c r="D71" s="32"/>
      <c r="E71" s="32"/>
      <c r="F71" s="32"/>
      <c r="G71" s="32"/>
      <c r="H71" s="32"/>
      <c r="I71" s="32"/>
      <c r="J71" s="32"/>
      <c r="K71" s="32"/>
    </row>
    <row r="72" spans="2:11" ht="7.5" customHeight="1">
      <c r="B72" s="33"/>
      <c r="C72" s="34"/>
      <c r="D72" s="34"/>
      <c r="E72" s="34"/>
      <c r="F72" s="34"/>
      <c r="G72" s="34"/>
      <c r="H72" s="34"/>
      <c r="I72" s="34"/>
      <c r="J72" s="34"/>
      <c r="K72" s="35"/>
    </row>
    <row r="73" spans="2:11" ht="45" customHeight="1">
      <c r="B73" s="36"/>
      <c r="C73" s="982" t="s">
        <v>148</v>
      </c>
      <c r="D73" s="982"/>
      <c r="E73" s="982"/>
      <c r="F73" s="982"/>
      <c r="G73" s="982"/>
      <c r="H73" s="982"/>
      <c r="I73" s="982"/>
      <c r="J73" s="982"/>
      <c r="K73" s="37"/>
    </row>
    <row r="74" spans="2:11" ht="17.25" customHeight="1">
      <c r="B74" s="36"/>
      <c r="C74" s="38" t="s">
        <v>6964</v>
      </c>
      <c r="D74" s="38"/>
      <c r="E74" s="38"/>
      <c r="F74" s="38" t="s">
        <v>6965</v>
      </c>
      <c r="G74" s="39"/>
      <c r="H74" s="38" t="s">
        <v>183</v>
      </c>
      <c r="I74" s="38" t="s">
        <v>67</v>
      </c>
      <c r="J74" s="38" t="s">
        <v>6966</v>
      </c>
      <c r="K74" s="37"/>
    </row>
    <row r="75" spans="2:11" ht="17.25" customHeight="1">
      <c r="B75" s="36"/>
      <c r="C75" s="40" t="s">
        <v>6967</v>
      </c>
      <c r="D75" s="40"/>
      <c r="E75" s="40"/>
      <c r="F75" s="41" t="s">
        <v>6968</v>
      </c>
      <c r="G75" s="42"/>
      <c r="H75" s="40"/>
      <c r="I75" s="40"/>
      <c r="J75" s="40" t="s">
        <v>6969</v>
      </c>
      <c r="K75" s="37"/>
    </row>
    <row r="76" spans="2:11" ht="5.25" customHeight="1">
      <c r="B76" s="36"/>
      <c r="C76" s="43"/>
      <c r="D76" s="43"/>
      <c r="E76" s="43"/>
      <c r="F76" s="43"/>
      <c r="G76" s="44"/>
      <c r="H76" s="43"/>
      <c r="I76" s="43"/>
      <c r="J76" s="43"/>
      <c r="K76" s="37"/>
    </row>
    <row r="77" spans="2:11" ht="15" customHeight="1">
      <c r="B77" s="36"/>
      <c r="C77" s="26" t="s">
        <v>63</v>
      </c>
      <c r="D77" s="43"/>
      <c r="E77" s="43"/>
      <c r="F77" s="45" t="s">
        <v>6970</v>
      </c>
      <c r="G77" s="44"/>
      <c r="H77" s="26" t="s">
        <v>6971</v>
      </c>
      <c r="I77" s="26" t="s">
        <v>6972</v>
      </c>
      <c r="J77" s="26">
        <v>20</v>
      </c>
      <c r="K77" s="37"/>
    </row>
    <row r="78" spans="2:11" ht="15" customHeight="1">
      <c r="B78" s="36"/>
      <c r="C78" s="26" t="s">
        <v>6973</v>
      </c>
      <c r="D78" s="26"/>
      <c r="E78" s="26"/>
      <c r="F78" s="45" t="s">
        <v>6970</v>
      </c>
      <c r="G78" s="44"/>
      <c r="H78" s="26" t="s">
        <v>6974</v>
      </c>
      <c r="I78" s="26" t="s">
        <v>6972</v>
      </c>
      <c r="J78" s="26">
        <v>120</v>
      </c>
      <c r="K78" s="37"/>
    </row>
    <row r="79" spans="2:11" ht="15" customHeight="1">
      <c r="B79" s="46"/>
      <c r="C79" s="26" t="s">
        <v>6975</v>
      </c>
      <c r="D79" s="26"/>
      <c r="E79" s="26"/>
      <c r="F79" s="45" t="s">
        <v>6976</v>
      </c>
      <c r="G79" s="44"/>
      <c r="H79" s="26" t="s">
        <v>6977</v>
      </c>
      <c r="I79" s="26" t="s">
        <v>6972</v>
      </c>
      <c r="J79" s="26">
        <v>50</v>
      </c>
      <c r="K79" s="37"/>
    </row>
    <row r="80" spans="2:11" ht="15" customHeight="1">
      <c r="B80" s="46"/>
      <c r="C80" s="26" t="s">
        <v>6978</v>
      </c>
      <c r="D80" s="26"/>
      <c r="E80" s="26"/>
      <c r="F80" s="45" t="s">
        <v>6970</v>
      </c>
      <c r="G80" s="44"/>
      <c r="H80" s="26" t="s">
        <v>6979</v>
      </c>
      <c r="I80" s="26" t="s">
        <v>6980</v>
      </c>
      <c r="J80" s="26"/>
      <c r="K80" s="37"/>
    </row>
    <row r="81" spans="2:11" ht="15" customHeight="1">
      <c r="B81" s="46"/>
      <c r="C81" s="47" t="s">
        <v>6981</v>
      </c>
      <c r="D81" s="47"/>
      <c r="E81" s="47"/>
      <c r="F81" s="48" t="s">
        <v>6976</v>
      </c>
      <c r="G81" s="47"/>
      <c r="H81" s="47" t="s">
        <v>6982</v>
      </c>
      <c r="I81" s="47" t="s">
        <v>6972</v>
      </c>
      <c r="J81" s="47">
        <v>15</v>
      </c>
      <c r="K81" s="37"/>
    </row>
    <row r="82" spans="2:11" ht="15" customHeight="1">
      <c r="B82" s="46"/>
      <c r="C82" s="47" t="s">
        <v>6983</v>
      </c>
      <c r="D82" s="47"/>
      <c r="E82" s="47"/>
      <c r="F82" s="48" t="s">
        <v>6976</v>
      </c>
      <c r="G82" s="47"/>
      <c r="H82" s="47" t="s">
        <v>6984</v>
      </c>
      <c r="I82" s="47" t="s">
        <v>6972</v>
      </c>
      <c r="J82" s="47">
        <v>15</v>
      </c>
      <c r="K82" s="37"/>
    </row>
    <row r="83" spans="2:11" ht="15" customHeight="1">
      <c r="B83" s="46"/>
      <c r="C83" s="47" t="s">
        <v>6985</v>
      </c>
      <c r="D83" s="47"/>
      <c r="E83" s="47"/>
      <c r="F83" s="48" t="s">
        <v>6976</v>
      </c>
      <c r="G83" s="47"/>
      <c r="H83" s="47" t="s">
        <v>6986</v>
      </c>
      <c r="I83" s="47" t="s">
        <v>6972</v>
      </c>
      <c r="J83" s="47">
        <v>20</v>
      </c>
      <c r="K83" s="37"/>
    </row>
    <row r="84" spans="2:11" ht="15" customHeight="1">
      <c r="B84" s="46"/>
      <c r="C84" s="47" t="s">
        <v>6987</v>
      </c>
      <c r="D84" s="47"/>
      <c r="E84" s="47"/>
      <c r="F84" s="48" t="s">
        <v>6976</v>
      </c>
      <c r="G84" s="47"/>
      <c r="H84" s="47" t="s">
        <v>6988</v>
      </c>
      <c r="I84" s="47" t="s">
        <v>6972</v>
      </c>
      <c r="J84" s="47">
        <v>20</v>
      </c>
      <c r="K84" s="37"/>
    </row>
    <row r="85" spans="2:11" ht="15" customHeight="1">
      <c r="B85" s="46"/>
      <c r="C85" s="26" t="s">
        <v>6989</v>
      </c>
      <c r="D85" s="26"/>
      <c r="E85" s="26"/>
      <c r="F85" s="45" t="s">
        <v>6976</v>
      </c>
      <c r="G85" s="44"/>
      <c r="H85" s="26" t="s">
        <v>6990</v>
      </c>
      <c r="I85" s="26" t="s">
        <v>6972</v>
      </c>
      <c r="J85" s="26">
        <v>50</v>
      </c>
      <c r="K85" s="37"/>
    </row>
    <row r="86" spans="2:11" ht="15" customHeight="1">
      <c r="B86" s="46"/>
      <c r="C86" s="26" t="s">
        <v>6991</v>
      </c>
      <c r="D86" s="26"/>
      <c r="E86" s="26"/>
      <c r="F86" s="45" t="s">
        <v>6976</v>
      </c>
      <c r="G86" s="44"/>
      <c r="H86" s="26" t="s">
        <v>6992</v>
      </c>
      <c r="I86" s="26" t="s">
        <v>6972</v>
      </c>
      <c r="J86" s="26">
        <v>20</v>
      </c>
      <c r="K86" s="37"/>
    </row>
    <row r="87" spans="2:11" ht="15" customHeight="1">
      <c r="B87" s="46"/>
      <c r="C87" s="26" t="s">
        <v>6993</v>
      </c>
      <c r="D87" s="26"/>
      <c r="E87" s="26"/>
      <c r="F87" s="45" t="s">
        <v>6976</v>
      </c>
      <c r="G87" s="44"/>
      <c r="H87" s="26" t="s">
        <v>6994</v>
      </c>
      <c r="I87" s="26" t="s">
        <v>6972</v>
      </c>
      <c r="J87" s="26">
        <v>20</v>
      </c>
      <c r="K87" s="37"/>
    </row>
    <row r="88" spans="2:11" ht="15" customHeight="1">
      <c r="B88" s="46"/>
      <c r="C88" s="26" t="s">
        <v>6995</v>
      </c>
      <c r="D88" s="26"/>
      <c r="E88" s="26"/>
      <c r="F88" s="45" t="s">
        <v>6976</v>
      </c>
      <c r="G88" s="44"/>
      <c r="H88" s="26" t="s">
        <v>6996</v>
      </c>
      <c r="I88" s="26" t="s">
        <v>6972</v>
      </c>
      <c r="J88" s="26">
        <v>50</v>
      </c>
      <c r="K88" s="37"/>
    </row>
    <row r="89" spans="2:11" ht="15" customHeight="1">
      <c r="B89" s="46"/>
      <c r="C89" s="26" t="s">
        <v>6997</v>
      </c>
      <c r="D89" s="26"/>
      <c r="E89" s="26"/>
      <c r="F89" s="45" t="s">
        <v>6976</v>
      </c>
      <c r="G89" s="44"/>
      <c r="H89" s="26" t="s">
        <v>6997</v>
      </c>
      <c r="I89" s="26" t="s">
        <v>6972</v>
      </c>
      <c r="J89" s="26">
        <v>50</v>
      </c>
      <c r="K89" s="37"/>
    </row>
    <row r="90" spans="2:11" ht="15" customHeight="1">
      <c r="B90" s="46"/>
      <c r="C90" s="26" t="s">
        <v>188</v>
      </c>
      <c r="D90" s="26"/>
      <c r="E90" s="26"/>
      <c r="F90" s="45" t="s">
        <v>6976</v>
      </c>
      <c r="G90" s="44"/>
      <c r="H90" s="26" t="s">
        <v>6998</v>
      </c>
      <c r="I90" s="26" t="s">
        <v>6972</v>
      </c>
      <c r="J90" s="26">
        <v>255</v>
      </c>
      <c r="K90" s="37"/>
    </row>
    <row r="91" spans="2:11" ht="15" customHeight="1">
      <c r="B91" s="46"/>
      <c r="C91" s="26" t="s">
        <v>6999</v>
      </c>
      <c r="D91" s="26"/>
      <c r="E91" s="26"/>
      <c r="F91" s="45" t="s">
        <v>6970</v>
      </c>
      <c r="G91" s="44"/>
      <c r="H91" s="26" t="s">
        <v>7000</v>
      </c>
      <c r="I91" s="26" t="s">
        <v>7001</v>
      </c>
      <c r="J91" s="26"/>
      <c r="K91" s="37"/>
    </row>
    <row r="92" spans="2:11" ht="15" customHeight="1">
      <c r="B92" s="46"/>
      <c r="C92" s="26" t="s">
        <v>7002</v>
      </c>
      <c r="D92" s="26"/>
      <c r="E92" s="26"/>
      <c r="F92" s="45" t="s">
        <v>6970</v>
      </c>
      <c r="G92" s="44"/>
      <c r="H92" s="26" t="s">
        <v>7003</v>
      </c>
      <c r="I92" s="26" t="s">
        <v>7004</v>
      </c>
      <c r="J92" s="26"/>
      <c r="K92" s="37"/>
    </row>
    <row r="93" spans="2:11" ht="15" customHeight="1">
      <c r="B93" s="46"/>
      <c r="C93" s="26" t="s">
        <v>7005</v>
      </c>
      <c r="D93" s="26"/>
      <c r="E93" s="26"/>
      <c r="F93" s="45" t="s">
        <v>6970</v>
      </c>
      <c r="G93" s="44"/>
      <c r="H93" s="26" t="s">
        <v>7005</v>
      </c>
      <c r="I93" s="26" t="s">
        <v>7004</v>
      </c>
      <c r="J93" s="26"/>
      <c r="K93" s="37"/>
    </row>
    <row r="94" spans="2:11" ht="15" customHeight="1">
      <c r="B94" s="46"/>
      <c r="C94" s="26" t="s">
        <v>48</v>
      </c>
      <c r="D94" s="26"/>
      <c r="E94" s="26"/>
      <c r="F94" s="45" t="s">
        <v>6970</v>
      </c>
      <c r="G94" s="44"/>
      <c r="H94" s="26" t="s">
        <v>7006</v>
      </c>
      <c r="I94" s="26" t="s">
        <v>7004</v>
      </c>
      <c r="J94" s="26"/>
      <c r="K94" s="37"/>
    </row>
    <row r="95" spans="2:11" ht="15" customHeight="1">
      <c r="B95" s="46"/>
      <c r="C95" s="26" t="s">
        <v>58</v>
      </c>
      <c r="D95" s="26"/>
      <c r="E95" s="26"/>
      <c r="F95" s="45" t="s">
        <v>6970</v>
      </c>
      <c r="G95" s="44"/>
      <c r="H95" s="26" t="s">
        <v>7007</v>
      </c>
      <c r="I95" s="26" t="s">
        <v>7004</v>
      </c>
      <c r="J95" s="26"/>
      <c r="K95" s="37"/>
    </row>
    <row r="96" spans="2:11" ht="15" customHeight="1">
      <c r="B96" s="49"/>
      <c r="C96" s="50"/>
      <c r="D96" s="50"/>
      <c r="E96" s="50"/>
      <c r="F96" s="50"/>
      <c r="G96" s="50"/>
      <c r="H96" s="50"/>
      <c r="I96" s="50"/>
      <c r="J96" s="50"/>
      <c r="K96" s="51"/>
    </row>
    <row r="97" spans="2:11" ht="18.75" customHeight="1">
      <c r="B97" s="52"/>
      <c r="C97" s="53"/>
      <c r="D97" s="53"/>
      <c r="E97" s="53"/>
      <c r="F97" s="53"/>
      <c r="G97" s="53"/>
      <c r="H97" s="53"/>
      <c r="I97" s="53"/>
      <c r="J97" s="53"/>
      <c r="K97" s="52"/>
    </row>
    <row r="98" spans="2:11" ht="18.75" customHeight="1">
      <c r="B98" s="32"/>
      <c r="C98" s="32"/>
      <c r="D98" s="32"/>
      <c r="E98" s="32"/>
      <c r="F98" s="32"/>
      <c r="G98" s="32"/>
      <c r="H98" s="32"/>
      <c r="I98" s="32"/>
      <c r="J98" s="32"/>
      <c r="K98" s="32"/>
    </row>
    <row r="99" spans="2:11" ht="7.5" customHeight="1">
      <c r="B99" s="33"/>
      <c r="C99" s="34"/>
      <c r="D99" s="34"/>
      <c r="E99" s="34"/>
      <c r="F99" s="34"/>
      <c r="G99" s="34"/>
      <c r="H99" s="34"/>
      <c r="I99" s="34"/>
      <c r="J99" s="34"/>
      <c r="K99" s="35"/>
    </row>
    <row r="100" spans="2:11" ht="45" customHeight="1">
      <c r="B100" s="36"/>
      <c r="C100" s="982" t="s">
        <v>7008</v>
      </c>
      <c r="D100" s="982"/>
      <c r="E100" s="982"/>
      <c r="F100" s="982"/>
      <c r="G100" s="982"/>
      <c r="H100" s="982"/>
      <c r="I100" s="982"/>
      <c r="J100" s="982"/>
      <c r="K100" s="37"/>
    </row>
    <row r="101" spans="2:11" ht="17.25" customHeight="1">
      <c r="B101" s="36"/>
      <c r="C101" s="38" t="s">
        <v>6964</v>
      </c>
      <c r="D101" s="38"/>
      <c r="E101" s="38"/>
      <c r="F101" s="38" t="s">
        <v>6965</v>
      </c>
      <c r="G101" s="39"/>
      <c r="H101" s="38" t="s">
        <v>183</v>
      </c>
      <c r="I101" s="38" t="s">
        <v>67</v>
      </c>
      <c r="J101" s="38" t="s">
        <v>6966</v>
      </c>
      <c r="K101" s="37"/>
    </row>
    <row r="102" spans="2:11" ht="17.25" customHeight="1">
      <c r="B102" s="36"/>
      <c r="C102" s="40" t="s">
        <v>6967</v>
      </c>
      <c r="D102" s="40"/>
      <c r="E102" s="40"/>
      <c r="F102" s="41" t="s">
        <v>6968</v>
      </c>
      <c r="G102" s="42"/>
      <c r="H102" s="40"/>
      <c r="I102" s="40"/>
      <c r="J102" s="40" t="s">
        <v>6969</v>
      </c>
      <c r="K102" s="37"/>
    </row>
    <row r="103" spans="2:11" ht="5.25" customHeight="1">
      <c r="B103" s="36"/>
      <c r="C103" s="38"/>
      <c r="D103" s="38"/>
      <c r="E103" s="38"/>
      <c r="F103" s="38"/>
      <c r="G103" s="54"/>
      <c r="H103" s="38"/>
      <c r="I103" s="38"/>
      <c r="J103" s="38"/>
      <c r="K103" s="37"/>
    </row>
    <row r="104" spans="2:11" ht="15" customHeight="1">
      <c r="B104" s="36"/>
      <c r="C104" s="26" t="s">
        <v>63</v>
      </c>
      <c r="D104" s="43"/>
      <c r="E104" s="43"/>
      <c r="F104" s="45" t="s">
        <v>6970</v>
      </c>
      <c r="G104" s="54"/>
      <c r="H104" s="26" t="s">
        <v>7009</v>
      </c>
      <c r="I104" s="26" t="s">
        <v>6972</v>
      </c>
      <c r="J104" s="26">
        <v>20</v>
      </c>
      <c r="K104" s="37"/>
    </row>
    <row r="105" spans="2:11" ht="15" customHeight="1">
      <c r="B105" s="36"/>
      <c r="C105" s="26" t="s">
        <v>6973</v>
      </c>
      <c r="D105" s="26"/>
      <c r="E105" s="26"/>
      <c r="F105" s="45" t="s">
        <v>6970</v>
      </c>
      <c r="G105" s="26"/>
      <c r="H105" s="26" t="s">
        <v>7009</v>
      </c>
      <c r="I105" s="26" t="s">
        <v>6972</v>
      </c>
      <c r="J105" s="26">
        <v>120</v>
      </c>
      <c r="K105" s="37"/>
    </row>
    <row r="106" spans="2:11" ht="15" customHeight="1">
      <c r="B106" s="46"/>
      <c r="C106" s="26" t="s">
        <v>6975</v>
      </c>
      <c r="D106" s="26"/>
      <c r="E106" s="26"/>
      <c r="F106" s="45" t="s">
        <v>6976</v>
      </c>
      <c r="G106" s="26"/>
      <c r="H106" s="26" t="s">
        <v>7009</v>
      </c>
      <c r="I106" s="26" t="s">
        <v>6972</v>
      </c>
      <c r="J106" s="26">
        <v>50</v>
      </c>
      <c r="K106" s="37"/>
    </row>
    <row r="107" spans="2:11" ht="15" customHeight="1">
      <c r="B107" s="46"/>
      <c r="C107" s="26" t="s">
        <v>6978</v>
      </c>
      <c r="D107" s="26"/>
      <c r="E107" s="26"/>
      <c r="F107" s="45" t="s">
        <v>6970</v>
      </c>
      <c r="G107" s="26"/>
      <c r="H107" s="26" t="s">
        <v>7009</v>
      </c>
      <c r="I107" s="26" t="s">
        <v>6980</v>
      </c>
      <c r="J107" s="26"/>
      <c r="K107" s="37"/>
    </row>
    <row r="108" spans="2:11" ht="15" customHeight="1">
      <c r="B108" s="46"/>
      <c r="C108" s="26" t="s">
        <v>6989</v>
      </c>
      <c r="D108" s="26"/>
      <c r="E108" s="26"/>
      <c r="F108" s="45" t="s">
        <v>6976</v>
      </c>
      <c r="G108" s="26"/>
      <c r="H108" s="26" t="s">
        <v>7009</v>
      </c>
      <c r="I108" s="26" t="s">
        <v>6972</v>
      </c>
      <c r="J108" s="26">
        <v>50</v>
      </c>
      <c r="K108" s="37"/>
    </row>
    <row r="109" spans="2:11" ht="15" customHeight="1">
      <c r="B109" s="46"/>
      <c r="C109" s="26" t="s">
        <v>6997</v>
      </c>
      <c r="D109" s="26"/>
      <c r="E109" s="26"/>
      <c r="F109" s="45" t="s">
        <v>6976</v>
      </c>
      <c r="G109" s="26"/>
      <c r="H109" s="26" t="s">
        <v>7009</v>
      </c>
      <c r="I109" s="26" t="s">
        <v>6972</v>
      </c>
      <c r="J109" s="26">
        <v>50</v>
      </c>
      <c r="K109" s="37"/>
    </row>
    <row r="110" spans="2:11" ht="15" customHeight="1">
      <c r="B110" s="46"/>
      <c r="C110" s="26" t="s">
        <v>6995</v>
      </c>
      <c r="D110" s="26"/>
      <c r="E110" s="26"/>
      <c r="F110" s="45" t="s">
        <v>6976</v>
      </c>
      <c r="G110" s="26"/>
      <c r="H110" s="26" t="s">
        <v>7009</v>
      </c>
      <c r="I110" s="26" t="s">
        <v>6972</v>
      </c>
      <c r="J110" s="26">
        <v>50</v>
      </c>
      <c r="K110" s="37"/>
    </row>
    <row r="111" spans="2:11" ht="15" customHeight="1">
      <c r="B111" s="46"/>
      <c r="C111" s="26" t="s">
        <v>63</v>
      </c>
      <c r="D111" s="26"/>
      <c r="E111" s="26"/>
      <c r="F111" s="45" t="s">
        <v>6970</v>
      </c>
      <c r="G111" s="26"/>
      <c r="H111" s="26" t="s">
        <v>7010</v>
      </c>
      <c r="I111" s="26" t="s">
        <v>6972</v>
      </c>
      <c r="J111" s="26">
        <v>20</v>
      </c>
      <c r="K111" s="37"/>
    </row>
    <row r="112" spans="2:11" ht="15" customHeight="1">
      <c r="B112" s="46"/>
      <c r="C112" s="26" t="s">
        <v>7011</v>
      </c>
      <c r="D112" s="26"/>
      <c r="E112" s="26"/>
      <c r="F112" s="45" t="s">
        <v>6970</v>
      </c>
      <c r="G112" s="26"/>
      <c r="H112" s="26" t="s">
        <v>7012</v>
      </c>
      <c r="I112" s="26" t="s">
        <v>6972</v>
      </c>
      <c r="J112" s="26">
        <v>120</v>
      </c>
      <c r="K112" s="37"/>
    </row>
    <row r="113" spans="2:11" ht="15" customHeight="1">
      <c r="B113" s="46"/>
      <c r="C113" s="26" t="s">
        <v>48</v>
      </c>
      <c r="D113" s="26"/>
      <c r="E113" s="26"/>
      <c r="F113" s="45" t="s">
        <v>6970</v>
      </c>
      <c r="G113" s="26"/>
      <c r="H113" s="26" t="s">
        <v>7013</v>
      </c>
      <c r="I113" s="26" t="s">
        <v>7004</v>
      </c>
      <c r="J113" s="26"/>
      <c r="K113" s="37"/>
    </row>
    <row r="114" spans="2:11" ht="15" customHeight="1">
      <c r="B114" s="46"/>
      <c r="C114" s="26" t="s">
        <v>58</v>
      </c>
      <c r="D114" s="26"/>
      <c r="E114" s="26"/>
      <c r="F114" s="45" t="s">
        <v>6970</v>
      </c>
      <c r="G114" s="26"/>
      <c r="H114" s="26" t="s">
        <v>7014</v>
      </c>
      <c r="I114" s="26" t="s">
        <v>7004</v>
      </c>
      <c r="J114" s="26"/>
      <c r="K114" s="37"/>
    </row>
    <row r="115" spans="2:11" ht="15" customHeight="1">
      <c r="B115" s="46"/>
      <c r="C115" s="26" t="s">
        <v>67</v>
      </c>
      <c r="D115" s="26"/>
      <c r="E115" s="26"/>
      <c r="F115" s="45" t="s">
        <v>6970</v>
      </c>
      <c r="G115" s="26"/>
      <c r="H115" s="26" t="s">
        <v>7015</v>
      </c>
      <c r="I115" s="26" t="s">
        <v>7016</v>
      </c>
      <c r="J115" s="26"/>
      <c r="K115" s="37"/>
    </row>
    <row r="116" spans="2:11" ht="15" customHeight="1">
      <c r="B116" s="49"/>
      <c r="C116" s="55"/>
      <c r="D116" s="55"/>
      <c r="E116" s="55"/>
      <c r="F116" s="55"/>
      <c r="G116" s="55"/>
      <c r="H116" s="55"/>
      <c r="I116" s="55"/>
      <c r="J116" s="55"/>
      <c r="K116" s="51"/>
    </row>
    <row r="117" spans="2:11" ht="18.75" customHeight="1">
      <c r="B117" s="56"/>
      <c r="C117" s="22"/>
      <c r="D117" s="22"/>
      <c r="E117" s="22"/>
      <c r="F117" s="57"/>
      <c r="G117" s="22"/>
      <c r="H117" s="22"/>
      <c r="I117" s="22"/>
      <c r="J117" s="22"/>
      <c r="K117" s="56"/>
    </row>
    <row r="118" spans="2:11" ht="18.75" customHeight="1">
      <c r="B118" s="32"/>
      <c r="C118" s="32"/>
      <c r="D118" s="32"/>
      <c r="E118" s="32"/>
      <c r="F118" s="32"/>
      <c r="G118" s="32"/>
      <c r="H118" s="32"/>
      <c r="I118" s="32"/>
      <c r="J118" s="32"/>
      <c r="K118" s="32"/>
    </row>
    <row r="119" spans="2:11" ht="7.5" customHeight="1">
      <c r="B119" s="58"/>
      <c r="C119" s="59"/>
      <c r="D119" s="59"/>
      <c r="E119" s="59"/>
      <c r="F119" s="59"/>
      <c r="G119" s="59"/>
      <c r="H119" s="59"/>
      <c r="I119" s="59"/>
      <c r="J119" s="59"/>
      <c r="K119" s="60"/>
    </row>
    <row r="120" spans="2:11" ht="45" customHeight="1">
      <c r="B120" s="61"/>
      <c r="C120" s="977" t="s">
        <v>7017</v>
      </c>
      <c r="D120" s="977"/>
      <c r="E120" s="977"/>
      <c r="F120" s="977"/>
      <c r="G120" s="977"/>
      <c r="H120" s="977"/>
      <c r="I120" s="977"/>
      <c r="J120" s="977"/>
      <c r="K120" s="62"/>
    </row>
    <row r="121" spans="2:11" ht="17.25" customHeight="1">
      <c r="B121" s="63"/>
      <c r="C121" s="38" t="s">
        <v>6964</v>
      </c>
      <c r="D121" s="38"/>
      <c r="E121" s="38"/>
      <c r="F121" s="38" t="s">
        <v>6965</v>
      </c>
      <c r="G121" s="39"/>
      <c r="H121" s="38" t="s">
        <v>183</v>
      </c>
      <c r="I121" s="38" t="s">
        <v>67</v>
      </c>
      <c r="J121" s="38" t="s">
        <v>6966</v>
      </c>
      <c r="K121" s="64"/>
    </row>
    <row r="122" spans="2:11" ht="17.25" customHeight="1">
      <c r="B122" s="63"/>
      <c r="C122" s="40" t="s">
        <v>6967</v>
      </c>
      <c r="D122" s="40"/>
      <c r="E122" s="40"/>
      <c r="F122" s="41" t="s">
        <v>6968</v>
      </c>
      <c r="G122" s="42"/>
      <c r="H122" s="40"/>
      <c r="I122" s="40"/>
      <c r="J122" s="40" t="s">
        <v>6969</v>
      </c>
      <c r="K122" s="64"/>
    </row>
    <row r="123" spans="2:11" ht="5.25" customHeight="1">
      <c r="B123" s="65"/>
      <c r="C123" s="43"/>
      <c r="D123" s="43"/>
      <c r="E123" s="43"/>
      <c r="F123" s="43"/>
      <c r="G123" s="26"/>
      <c r="H123" s="43"/>
      <c r="I123" s="43"/>
      <c r="J123" s="43"/>
      <c r="K123" s="66"/>
    </row>
    <row r="124" spans="2:11" ht="15" customHeight="1">
      <c r="B124" s="65"/>
      <c r="C124" s="26" t="s">
        <v>6973</v>
      </c>
      <c r="D124" s="43"/>
      <c r="E124" s="43"/>
      <c r="F124" s="45" t="s">
        <v>6970</v>
      </c>
      <c r="G124" s="26"/>
      <c r="H124" s="26" t="s">
        <v>7009</v>
      </c>
      <c r="I124" s="26" t="s">
        <v>6972</v>
      </c>
      <c r="J124" s="26">
        <v>120</v>
      </c>
      <c r="K124" s="67"/>
    </row>
    <row r="125" spans="2:11" ht="15" customHeight="1">
      <c r="B125" s="65"/>
      <c r="C125" s="26" t="s">
        <v>7018</v>
      </c>
      <c r="D125" s="26"/>
      <c r="E125" s="26"/>
      <c r="F125" s="45" t="s">
        <v>6970</v>
      </c>
      <c r="G125" s="26"/>
      <c r="H125" s="26" t="s">
        <v>7019</v>
      </c>
      <c r="I125" s="26" t="s">
        <v>6972</v>
      </c>
      <c r="J125" s="26" t="s">
        <v>7020</v>
      </c>
      <c r="K125" s="67"/>
    </row>
    <row r="126" spans="2:11" ht="15" customHeight="1">
      <c r="B126" s="65"/>
      <c r="C126" s="26" t="s">
        <v>93</v>
      </c>
      <c r="D126" s="26"/>
      <c r="E126" s="26"/>
      <c r="F126" s="45" t="s">
        <v>6970</v>
      </c>
      <c r="G126" s="26"/>
      <c r="H126" s="26" t="s">
        <v>7021</v>
      </c>
      <c r="I126" s="26" t="s">
        <v>6972</v>
      </c>
      <c r="J126" s="26" t="s">
        <v>7020</v>
      </c>
      <c r="K126" s="67"/>
    </row>
    <row r="127" spans="2:11" ht="15" customHeight="1">
      <c r="B127" s="65"/>
      <c r="C127" s="26" t="s">
        <v>6981</v>
      </c>
      <c r="D127" s="26"/>
      <c r="E127" s="26"/>
      <c r="F127" s="45" t="s">
        <v>6976</v>
      </c>
      <c r="G127" s="26"/>
      <c r="H127" s="26" t="s">
        <v>6982</v>
      </c>
      <c r="I127" s="26" t="s">
        <v>6972</v>
      </c>
      <c r="J127" s="26">
        <v>15</v>
      </c>
      <c r="K127" s="67"/>
    </row>
    <row r="128" spans="2:11" ht="15" customHeight="1">
      <c r="B128" s="65"/>
      <c r="C128" s="47" t="s">
        <v>6983</v>
      </c>
      <c r="D128" s="47"/>
      <c r="E128" s="47"/>
      <c r="F128" s="48" t="s">
        <v>6976</v>
      </c>
      <c r="G128" s="47"/>
      <c r="H128" s="47" t="s">
        <v>6984</v>
      </c>
      <c r="I128" s="47" t="s">
        <v>6972</v>
      </c>
      <c r="J128" s="47">
        <v>15</v>
      </c>
      <c r="K128" s="67"/>
    </row>
    <row r="129" spans="2:11" ht="15" customHeight="1">
      <c r="B129" s="65"/>
      <c r="C129" s="47" t="s">
        <v>6985</v>
      </c>
      <c r="D129" s="47"/>
      <c r="E129" s="47"/>
      <c r="F129" s="48" t="s">
        <v>6976</v>
      </c>
      <c r="G129" s="47"/>
      <c r="H129" s="47" t="s">
        <v>6986</v>
      </c>
      <c r="I129" s="47" t="s">
        <v>6972</v>
      </c>
      <c r="J129" s="47">
        <v>20</v>
      </c>
      <c r="K129" s="67"/>
    </row>
    <row r="130" spans="2:11" ht="15" customHeight="1">
      <c r="B130" s="65"/>
      <c r="C130" s="47" t="s">
        <v>6987</v>
      </c>
      <c r="D130" s="47"/>
      <c r="E130" s="47"/>
      <c r="F130" s="48" t="s">
        <v>6976</v>
      </c>
      <c r="G130" s="47"/>
      <c r="H130" s="47" t="s">
        <v>6988</v>
      </c>
      <c r="I130" s="47" t="s">
        <v>6972</v>
      </c>
      <c r="J130" s="47">
        <v>20</v>
      </c>
      <c r="K130" s="67"/>
    </row>
    <row r="131" spans="2:11" ht="15" customHeight="1">
      <c r="B131" s="65"/>
      <c r="C131" s="26" t="s">
        <v>6975</v>
      </c>
      <c r="D131" s="26"/>
      <c r="E131" s="26"/>
      <c r="F131" s="45" t="s">
        <v>6976</v>
      </c>
      <c r="G131" s="26"/>
      <c r="H131" s="26" t="s">
        <v>7009</v>
      </c>
      <c r="I131" s="26" t="s">
        <v>6972</v>
      </c>
      <c r="J131" s="26">
        <v>50</v>
      </c>
      <c r="K131" s="67"/>
    </row>
    <row r="132" spans="2:11" ht="15" customHeight="1">
      <c r="B132" s="65"/>
      <c r="C132" s="26" t="s">
        <v>6989</v>
      </c>
      <c r="D132" s="26"/>
      <c r="E132" s="26"/>
      <c r="F132" s="45" t="s">
        <v>6976</v>
      </c>
      <c r="G132" s="26"/>
      <c r="H132" s="26" t="s">
        <v>7009</v>
      </c>
      <c r="I132" s="26" t="s">
        <v>6972</v>
      </c>
      <c r="J132" s="26">
        <v>50</v>
      </c>
      <c r="K132" s="67"/>
    </row>
    <row r="133" spans="2:11" ht="15" customHeight="1">
      <c r="B133" s="65"/>
      <c r="C133" s="26" t="s">
        <v>6995</v>
      </c>
      <c r="D133" s="26"/>
      <c r="E133" s="26"/>
      <c r="F133" s="45" t="s">
        <v>6976</v>
      </c>
      <c r="G133" s="26"/>
      <c r="H133" s="26" t="s">
        <v>7009</v>
      </c>
      <c r="I133" s="26" t="s">
        <v>6972</v>
      </c>
      <c r="J133" s="26">
        <v>50</v>
      </c>
      <c r="K133" s="67"/>
    </row>
    <row r="134" spans="2:11" ht="15" customHeight="1">
      <c r="B134" s="65"/>
      <c r="C134" s="26" t="s">
        <v>6997</v>
      </c>
      <c r="D134" s="26"/>
      <c r="E134" s="26"/>
      <c r="F134" s="45" t="s">
        <v>6976</v>
      </c>
      <c r="G134" s="26"/>
      <c r="H134" s="26" t="s">
        <v>7009</v>
      </c>
      <c r="I134" s="26" t="s">
        <v>6972</v>
      </c>
      <c r="J134" s="26">
        <v>50</v>
      </c>
      <c r="K134" s="67"/>
    </row>
    <row r="135" spans="2:11" ht="15" customHeight="1">
      <c r="B135" s="65"/>
      <c r="C135" s="26" t="s">
        <v>188</v>
      </c>
      <c r="D135" s="26"/>
      <c r="E135" s="26"/>
      <c r="F135" s="45" t="s">
        <v>6976</v>
      </c>
      <c r="G135" s="26"/>
      <c r="H135" s="26" t="s">
        <v>7022</v>
      </c>
      <c r="I135" s="26" t="s">
        <v>6972</v>
      </c>
      <c r="J135" s="26">
        <v>255</v>
      </c>
      <c r="K135" s="67"/>
    </row>
    <row r="136" spans="2:11" ht="15" customHeight="1">
      <c r="B136" s="65"/>
      <c r="C136" s="26" t="s">
        <v>6999</v>
      </c>
      <c r="D136" s="26"/>
      <c r="E136" s="26"/>
      <c r="F136" s="45" t="s">
        <v>6970</v>
      </c>
      <c r="G136" s="26"/>
      <c r="H136" s="26" t="s">
        <v>7023</v>
      </c>
      <c r="I136" s="26" t="s">
        <v>7001</v>
      </c>
      <c r="J136" s="26"/>
      <c r="K136" s="67"/>
    </row>
    <row r="137" spans="2:11" ht="15" customHeight="1">
      <c r="B137" s="65"/>
      <c r="C137" s="26" t="s">
        <v>7002</v>
      </c>
      <c r="D137" s="26"/>
      <c r="E137" s="26"/>
      <c r="F137" s="45" t="s">
        <v>6970</v>
      </c>
      <c r="G137" s="26"/>
      <c r="H137" s="26" t="s">
        <v>7024</v>
      </c>
      <c r="I137" s="26" t="s">
        <v>7004</v>
      </c>
      <c r="J137" s="26"/>
      <c r="K137" s="67"/>
    </row>
    <row r="138" spans="2:11" ht="15" customHeight="1">
      <c r="B138" s="65"/>
      <c r="C138" s="26" t="s">
        <v>7005</v>
      </c>
      <c r="D138" s="26"/>
      <c r="E138" s="26"/>
      <c r="F138" s="45" t="s">
        <v>6970</v>
      </c>
      <c r="G138" s="26"/>
      <c r="H138" s="26" t="s">
        <v>7005</v>
      </c>
      <c r="I138" s="26" t="s">
        <v>7004</v>
      </c>
      <c r="J138" s="26"/>
      <c r="K138" s="67"/>
    </row>
    <row r="139" spans="2:11" ht="15" customHeight="1">
      <c r="B139" s="65"/>
      <c r="C139" s="26" t="s">
        <v>48</v>
      </c>
      <c r="D139" s="26"/>
      <c r="E139" s="26"/>
      <c r="F139" s="45" t="s">
        <v>6970</v>
      </c>
      <c r="G139" s="26"/>
      <c r="H139" s="26" t="s">
        <v>7025</v>
      </c>
      <c r="I139" s="26" t="s">
        <v>7004</v>
      </c>
      <c r="J139" s="26"/>
      <c r="K139" s="67"/>
    </row>
    <row r="140" spans="2:11" ht="15" customHeight="1">
      <c r="B140" s="65"/>
      <c r="C140" s="26" t="s">
        <v>7026</v>
      </c>
      <c r="D140" s="26"/>
      <c r="E140" s="26"/>
      <c r="F140" s="45" t="s">
        <v>6970</v>
      </c>
      <c r="G140" s="26"/>
      <c r="H140" s="26" t="s">
        <v>7027</v>
      </c>
      <c r="I140" s="26" t="s">
        <v>7004</v>
      </c>
      <c r="J140" s="26"/>
      <c r="K140" s="67"/>
    </row>
    <row r="141" spans="2:11" ht="15" customHeight="1">
      <c r="B141" s="68"/>
      <c r="C141" s="69"/>
      <c r="D141" s="69"/>
      <c r="E141" s="69"/>
      <c r="F141" s="69"/>
      <c r="G141" s="69"/>
      <c r="H141" s="69"/>
      <c r="I141" s="69"/>
      <c r="J141" s="69"/>
      <c r="K141" s="70"/>
    </row>
    <row r="142" spans="2:11" ht="18.75" customHeight="1">
      <c r="B142" s="22"/>
      <c r="C142" s="22"/>
      <c r="D142" s="22"/>
      <c r="E142" s="22"/>
      <c r="F142" s="57"/>
      <c r="G142" s="22"/>
      <c r="H142" s="22"/>
      <c r="I142" s="22"/>
      <c r="J142" s="22"/>
      <c r="K142" s="22"/>
    </row>
    <row r="143" spans="2:11" ht="18.75" customHeight="1">
      <c r="B143" s="32"/>
      <c r="C143" s="32"/>
      <c r="D143" s="32"/>
      <c r="E143" s="32"/>
      <c r="F143" s="32"/>
      <c r="G143" s="32"/>
      <c r="H143" s="32"/>
      <c r="I143" s="32"/>
      <c r="J143" s="32"/>
      <c r="K143" s="32"/>
    </row>
    <row r="144" spans="2:11" ht="7.5" customHeight="1">
      <c r="B144" s="33"/>
      <c r="C144" s="34"/>
      <c r="D144" s="34"/>
      <c r="E144" s="34"/>
      <c r="F144" s="34"/>
      <c r="G144" s="34"/>
      <c r="H144" s="34"/>
      <c r="I144" s="34"/>
      <c r="J144" s="34"/>
      <c r="K144" s="35"/>
    </row>
    <row r="145" spans="2:11" ht="45" customHeight="1">
      <c r="B145" s="36"/>
      <c r="C145" s="982" t="s">
        <v>7028</v>
      </c>
      <c r="D145" s="982"/>
      <c r="E145" s="982"/>
      <c r="F145" s="982"/>
      <c r="G145" s="982"/>
      <c r="H145" s="982"/>
      <c r="I145" s="982"/>
      <c r="J145" s="982"/>
      <c r="K145" s="37"/>
    </row>
    <row r="146" spans="2:11" ht="17.25" customHeight="1">
      <c r="B146" s="36"/>
      <c r="C146" s="38" t="s">
        <v>6964</v>
      </c>
      <c r="D146" s="38"/>
      <c r="E146" s="38"/>
      <c r="F146" s="38" t="s">
        <v>6965</v>
      </c>
      <c r="G146" s="39"/>
      <c r="H146" s="38" t="s">
        <v>183</v>
      </c>
      <c r="I146" s="38" t="s">
        <v>67</v>
      </c>
      <c r="J146" s="38" t="s">
        <v>6966</v>
      </c>
      <c r="K146" s="37"/>
    </row>
    <row r="147" spans="2:11" ht="17.25" customHeight="1">
      <c r="B147" s="36"/>
      <c r="C147" s="40" t="s">
        <v>6967</v>
      </c>
      <c r="D147" s="40"/>
      <c r="E147" s="40"/>
      <c r="F147" s="41" t="s">
        <v>6968</v>
      </c>
      <c r="G147" s="42"/>
      <c r="H147" s="40"/>
      <c r="I147" s="40"/>
      <c r="J147" s="40" t="s">
        <v>6969</v>
      </c>
      <c r="K147" s="37"/>
    </row>
    <row r="148" spans="2:11" ht="5.25" customHeight="1">
      <c r="B148" s="46"/>
      <c r="C148" s="43"/>
      <c r="D148" s="43"/>
      <c r="E148" s="43"/>
      <c r="F148" s="43"/>
      <c r="G148" s="44"/>
      <c r="H148" s="43"/>
      <c r="I148" s="43"/>
      <c r="J148" s="43"/>
      <c r="K148" s="67"/>
    </row>
    <row r="149" spans="2:11" ht="15" customHeight="1">
      <c r="B149" s="46"/>
      <c r="C149" s="71" t="s">
        <v>6973</v>
      </c>
      <c r="D149" s="26"/>
      <c r="E149" s="26"/>
      <c r="F149" s="72" t="s">
        <v>6970</v>
      </c>
      <c r="G149" s="26"/>
      <c r="H149" s="71" t="s">
        <v>7009</v>
      </c>
      <c r="I149" s="71" t="s">
        <v>6972</v>
      </c>
      <c r="J149" s="71">
        <v>120</v>
      </c>
      <c r="K149" s="67"/>
    </row>
    <row r="150" spans="2:11" ht="15" customHeight="1">
      <c r="B150" s="46"/>
      <c r="C150" s="71" t="s">
        <v>7018</v>
      </c>
      <c r="D150" s="26"/>
      <c r="E150" s="26"/>
      <c r="F150" s="72" t="s">
        <v>6970</v>
      </c>
      <c r="G150" s="26"/>
      <c r="H150" s="71" t="s">
        <v>7029</v>
      </c>
      <c r="I150" s="71" t="s">
        <v>6972</v>
      </c>
      <c r="J150" s="71" t="s">
        <v>7020</v>
      </c>
      <c r="K150" s="67"/>
    </row>
    <row r="151" spans="2:11" ht="15" customHeight="1">
      <c r="B151" s="46"/>
      <c r="C151" s="71" t="s">
        <v>93</v>
      </c>
      <c r="D151" s="26"/>
      <c r="E151" s="26"/>
      <c r="F151" s="72" t="s">
        <v>6970</v>
      </c>
      <c r="G151" s="26"/>
      <c r="H151" s="71" t="s">
        <v>7030</v>
      </c>
      <c r="I151" s="71" t="s">
        <v>6972</v>
      </c>
      <c r="J151" s="71" t="s">
        <v>7020</v>
      </c>
      <c r="K151" s="67"/>
    </row>
    <row r="152" spans="2:11" ht="15" customHeight="1">
      <c r="B152" s="46"/>
      <c r="C152" s="71" t="s">
        <v>6975</v>
      </c>
      <c r="D152" s="26"/>
      <c r="E152" s="26"/>
      <c r="F152" s="72" t="s">
        <v>6976</v>
      </c>
      <c r="G152" s="26"/>
      <c r="H152" s="71" t="s">
        <v>7009</v>
      </c>
      <c r="I152" s="71" t="s">
        <v>6972</v>
      </c>
      <c r="J152" s="71">
        <v>50</v>
      </c>
      <c r="K152" s="67"/>
    </row>
    <row r="153" spans="2:11" ht="15" customHeight="1">
      <c r="B153" s="46"/>
      <c r="C153" s="71" t="s">
        <v>6978</v>
      </c>
      <c r="D153" s="26"/>
      <c r="E153" s="26"/>
      <c r="F153" s="72" t="s">
        <v>6970</v>
      </c>
      <c r="G153" s="26"/>
      <c r="H153" s="71" t="s">
        <v>7009</v>
      </c>
      <c r="I153" s="71" t="s">
        <v>6980</v>
      </c>
      <c r="J153" s="71"/>
      <c r="K153" s="67"/>
    </row>
    <row r="154" spans="2:11" ht="15" customHeight="1">
      <c r="B154" s="46"/>
      <c r="C154" s="71" t="s">
        <v>6989</v>
      </c>
      <c r="D154" s="26"/>
      <c r="E154" s="26"/>
      <c r="F154" s="72" t="s">
        <v>6976</v>
      </c>
      <c r="G154" s="26"/>
      <c r="H154" s="71" t="s">
        <v>7009</v>
      </c>
      <c r="I154" s="71" t="s">
        <v>6972</v>
      </c>
      <c r="J154" s="71">
        <v>50</v>
      </c>
      <c r="K154" s="67"/>
    </row>
    <row r="155" spans="2:11" ht="15" customHeight="1">
      <c r="B155" s="46"/>
      <c r="C155" s="71" t="s">
        <v>6997</v>
      </c>
      <c r="D155" s="26"/>
      <c r="E155" s="26"/>
      <c r="F155" s="72" t="s">
        <v>6976</v>
      </c>
      <c r="G155" s="26"/>
      <c r="H155" s="71" t="s">
        <v>7009</v>
      </c>
      <c r="I155" s="71" t="s">
        <v>6972</v>
      </c>
      <c r="J155" s="71">
        <v>50</v>
      </c>
      <c r="K155" s="67"/>
    </row>
    <row r="156" spans="2:11" ht="15" customHeight="1">
      <c r="B156" s="46"/>
      <c r="C156" s="71" t="s">
        <v>6995</v>
      </c>
      <c r="D156" s="26"/>
      <c r="E156" s="26"/>
      <c r="F156" s="72" t="s">
        <v>6976</v>
      </c>
      <c r="G156" s="26"/>
      <c r="H156" s="71" t="s">
        <v>7009</v>
      </c>
      <c r="I156" s="71" t="s">
        <v>6972</v>
      </c>
      <c r="J156" s="71">
        <v>50</v>
      </c>
      <c r="K156" s="67"/>
    </row>
    <row r="157" spans="2:11" ht="15" customHeight="1">
      <c r="B157" s="46"/>
      <c r="C157" s="71" t="s">
        <v>156</v>
      </c>
      <c r="D157" s="26"/>
      <c r="E157" s="26"/>
      <c r="F157" s="72" t="s">
        <v>6970</v>
      </c>
      <c r="G157" s="26"/>
      <c r="H157" s="71" t="s">
        <v>7031</v>
      </c>
      <c r="I157" s="71" t="s">
        <v>6972</v>
      </c>
      <c r="J157" s="71" t="s">
        <v>7032</v>
      </c>
      <c r="K157" s="67"/>
    </row>
    <row r="158" spans="2:11" ht="15" customHeight="1">
      <c r="B158" s="46"/>
      <c r="C158" s="71" t="s">
        <v>7033</v>
      </c>
      <c r="D158" s="26"/>
      <c r="E158" s="26"/>
      <c r="F158" s="72" t="s">
        <v>6970</v>
      </c>
      <c r="G158" s="26"/>
      <c r="H158" s="71" t="s">
        <v>7034</v>
      </c>
      <c r="I158" s="71" t="s">
        <v>7004</v>
      </c>
      <c r="J158" s="71"/>
      <c r="K158" s="67"/>
    </row>
    <row r="159" spans="2:11" ht="15" customHeight="1">
      <c r="B159" s="73"/>
      <c r="C159" s="55"/>
      <c r="D159" s="55"/>
      <c r="E159" s="55"/>
      <c r="F159" s="55"/>
      <c r="G159" s="55"/>
      <c r="H159" s="55"/>
      <c r="I159" s="55"/>
      <c r="J159" s="55"/>
      <c r="K159" s="74"/>
    </row>
    <row r="160" spans="2:11" ht="18.75" customHeight="1">
      <c r="B160" s="22"/>
      <c r="C160" s="26"/>
      <c r="D160" s="26"/>
      <c r="E160" s="26"/>
      <c r="F160" s="45"/>
      <c r="G160" s="26"/>
      <c r="H160" s="26"/>
      <c r="I160" s="26"/>
      <c r="J160" s="26"/>
      <c r="K160" s="22"/>
    </row>
    <row r="161" spans="2:11" ht="18.75" customHeight="1">
      <c r="B161" s="32"/>
      <c r="C161" s="32"/>
      <c r="D161" s="32"/>
      <c r="E161" s="32"/>
      <c r="F161" s="32"/>
      <c r="G161" s="32"/>
      <c r="H161" s="32"/>
      <c r="I161" s="32"/>
      <c r="J161" s="32"/>
      <c r="K161" s="32"/>
    </row>
    <row r="162" spans="2:11" ht="7.5" customHeight="1">
      <c r="B162" s="14"/>
      <c r="C162" s="15"/>
      <c r="D162" s="15"/>
      <c r="E162" s="15"/>
      <c r="F162" s="15"/>
      <c r="G162" s="15"/>
      <c r="H162" s="15"/>
      <c r="I162" s="15"/>
      <c r="J162" s="15"/>
      <c r="K162" s="16"/>
    </row>
    <row r="163" spans="2:11" ht="45" customHeight="1">
      <c r="B163" s="17"/>
      <c r="C163" s="977" t="s">
        <v>7035</v>
      </c>
      <c r="D163" s="977"/>
      <c r="E163" s="977"/>
      <c r="F163" s="977"/>
      <c r="G163" s="977"/>
      <c r="H163" s="977"/>
      <c r="I163" s="977"/>
      <c r="J163" s="977"/>
      <c r="K163" s="18"/>
    </row>
    <row r="164" spans="2:11" ht="17.25" customHeight="1">
      <c r="B164" s="17"/>
      <c r="C164" s="38" t="s">
        <v>6964</v>
      </c>
      <c r="D164" s="38"/>
      <c r="E164" s="38"/>
      <c r="F164" s="38" t="s">
        <v>6965</v>
      </c>
      <c r="G164" s="75"/>
      <c r="H164" s="76" t="s">
        <v>183</v>
      </c>
      <c r="I164" s="76" t="s">
        <v>67</v>
      </c>
      <c r="J164" s="38" t="s">
        <v>6966</v>
      </c>
      <c r="K164" s="18"/>
    </row>
    <row r="165" spans="2:11" ht="17.25" customHeight="1">
      <c r="B165" s="19"/>
      <c r="C165" s="40" t="s">
        <v>6967</v>
      </c>
      <c r="D165" s="40"/>
      <c r="E165" s="40"/>
      <c r="F165" s="41" t="s">
        <v>6968</v>
      </c>
      <c r="G165" s="77"/>
      <c r="H165" s="78"/>
      <c r="I165" s="78"/>
      <c r="J165" s="40" t="s">
        <v>6969</v>
      </c>
      <c r="K165" s="20"/>
    </row>
    <row r="166" spans="2:11" ht="5.25" customHeight="1">
      <c r="B166" s="46"/>
      <c r="C166" s="43"/>
      <c r="D166" s="43"/>
      <c r="E166" s="43"/>
      <c r="F166" s="43"/>
      <c r="G166" s="44"/>
      <c r="H166" s="43"/>
      <c r="I166" s="43"/>
      <c r="J166" s="43"/>
      <c r="K166" s="67"/>
    </row>
    <row r="167" spans="2:11" ht="15" customHeight="1">
      <c r="B167" s="46"/>
      <c r="C167" s="26" t="s">
        <v>6973</v>
      </c>
      <c r="D167" s="26"/>
      <c r="E167" s="26"/>
      <c r="F167" s="45" t="s">
        <v>6970</v>
      </c>
      <c r="G167" s="26"/>
      <c r="H167" s="26" t="s">
        <v>7009</v>
      </c>
      <c r="I167" s="26" t="s">
        <v>6972</v>
      </c>
      <c r="J167" s="26">
        <v>120</v>
      </c>
      <c r="K167" s="67"/>
    </row>
    <row r="168" spans="2:11" ht="15" customHeight="1">
      <c r="B168" s="46"/>
      <c r="C168" s="26" t="s">
        <v>7018</v>
      </c>
      <c r="D168" s="26"/>
      <c r="E168" s="26"/>
      <c r="F168" s="45" t="s">
        <v>6970</v>
      </c>
      <c r="G168" s="26"/>
      <c r="H168" s="26" t="s">
        <v>7019</v>
      </c>
      <c r="I168" s="26" t="s">
        <v>6972</v>
      </c>
      <c r="J168" s="26" t="s">
        <v>7020</v>
      </c>
      <c r="K168" s="67"/>
    </row>
    <row r="169" spans="2:11" ht="15" customHeight="1">
      <c r="B169" s="46"/>
      <c r="C169" s="26" t="s">
        <v>93</v>
      </c>
      <c r="D169" s="26"/>
      <c r="E169" s="26"/>
      <c r="F169" s="45" t="s">
        <v>6970</v>
      </c>
      <c r="G169" s="26"/>
      <c r="H169" s="26" t="s">
        <v>7036</v>
      </c>
      <c r="I169" s="26" t="s">
        <v>6972</v>
      </c>
      <c r="J169" s="26" t="s">
        <v>7020</v>
      </c>
      <c r="K169" s="67"/>
    </row>
    <row r="170" spans="2:11" ht="15" customHeight="1">
      <c r="B170" s="46"/>
      <c r="C170" s="26" t="s">
        <v>6975</v>
      </c>
      <c r="D170" s="26"/>
      <c r="E170" s="26"/>
      <c r="F170" s="45" t="s">
        <v>6976</v>
      </c>
      <c r="G170" s="26"/>
      <c r="H170" s="26" t="s">
        <v>7036</v>
      </c>
      <c r="I170" s="26" t="s">
        <v>6972</v>
      </c>
      <c r="J170" s="26">
        <v>50</v>
      </c>
      <c r="K170" s="67"/>
    </row>
    <row r="171" spans="2:11" ht="15" customHeight="1">
      <c r="B171" s="46"/>
      <c r="C171" s="26" t="s">
        <v>6978</v>
      </c>
      <c r="D171" s="26"/>
      <c r="E171" s="26"/>
      <c r="F171" s="45" t="s">
        <v>6970</v>
      </c>
      <c r="G171" s="26"/>
      <c r="H171" s="26" t="s">
        <v>7036</v>
      </c>
      <c r="I171" s="26" t="s">
        <v>6980</v>
      </c>
      <c r="J171" s="26"/>
      <c r="K171" s="67"/>
    </row>
    <row r="172" spans="2:11" ht="15" customHeight="1">
      <c r="B172" s="46"/>
      <c r="C172" s="26" t="s">
        <v>6989</v>
      </c>
      <c r="D172" s="26"/>
      <c r="E172" s="26"/>
      <c r="F172" s="45" t="s">
        <v>6976</v>
      </c>
      <c r="G172" s="26"/>
      <c r="H172" s="26" t="s">
        <v>7036</v>
      </c>
      <c r="I172" s="26" t="s">
        <v>6972</v>
      </c>
      <c r="J172" s="26">
        <v>50</v>
      </c>
      <c r="K172" s="67"/>
    </row>
    <row r="173" spans="2:11" ht="15" customHeight="1">
      <c r="B173" s="46"/>
      <c r="C173" s="26" t="s">
        <v>6997</v>
      </c>
      <c r="D173" s="26"/>
      <c r="E173" s="26"/>
      <c r="F173" s="45" t="s">
        <v>6976</v>
      </c>
      <c r="G173" s="26"/>
      <c r="H173" s="26" t="s">
        <v>7036</v>
      </c>
      <c r="I173" s="26" t="s">
        <v>6972</v>
      </c>
      <c r="J173" s="26">
        <v>50</v>
      </c>
      <c r="K173" s="67"/>
    </row>
    <row r="174" spans="2:11" ht="15" customHeight="1">
      <c r="B174" s="46"/>
      <c r="C174" s="26" t="s">
        <v>6995</v>
      </c>
      <c r="D174" s="26"/>
      <c r="E174" s="26"/>
      <c r="F174" s="45" t="s">
        <v>6976</v>
      </c>
      <c r="G174" s="26"/>
      <c r="H174" s="26" t="s">
        <v>7036</v>
      </c>
      <c r="I174" s="26" t="s">
        <v>6972</v>
      </c>
      <c r="J174" s="26">
        <v>50</v>
      </c>
      <c r="K174" s="67"/>
    </row>
    <row r="175" spans="2:11" ht="15" customHeight="1">
      <c r="B175" s="46"/>
      <c r="C175" s="26" t="s">
        <v>182</v>
      </c>
      <c r="D175" s="26"/>
      <c r="E175" s="26"/>
      <c r="F175" s="45" t="s">
        <v>6970</v>
      </c>
      <c r="G175" s="26"/>
      <c r="H175" s="26" t="s">
        <v>7037</v>
      </c>
      <c r="I175" s="26" t="s">
        <v>7038</v>
      </c>
      <c r="J175" s="26"/>
      <c r="K175" s="67"/>
    </row>
    <row r="176" spans="2:11" ht="15" customHeight="1">
      <c r="B176" s="46"/>
      <c r="C176" s="26" t="s">
        <v>67</v>
      </c>
      <c r="D176" s="26"/>
      <c r="E176" s="26"/>
      <c r="F176" s="45" t="s">
        <v>6970</v>
      </c>
      <c r="G176" s="26"/>
      <c r="H176" s="26" t="s">
        <v>7039</v>
      </c>
      <c r="I176" s="26" t="s">
        <v>7040</v>
      </c>
      <c r="J176" s="26">
        <v>1</v>
      </c>
      <c r="K176" s="67"/>
    </row>
    <row r="177" spans="2:11" ht="15" customHeight="1">
      <c r="B177" s="46"/>
      <c r="C177" s="26" t="s">
        <v>63</v>
      </c>
      <c r="D177" s="26"/>
      <c r="E177" s="26"/>
      <c r="F177" s="45" t="s">
        <v>6970</v>
      </c>
      <c r="G177" s="26"/>
      <c r="H177" s="26" t="s">
        <v>7041</v>
      </c>
      <c r="I177" s="26" t="s">
        <v>6972</v>
      </c>
      <c r="J177" s="26">
        <v>20</v>
      </c>
      <c r="K177" s="67"/>
    </row>
    <row r="178" spans="2:11" ht="15" customHeight="1">
      <c r="B178" s="46"/>
      <c r="C178" s="26" t="s">
        <v>183</v>
      </c>
      <c r="D178" s="26"/>
      <c r="E178" s="26"/>
      <c r="F178" s="45" t="s">
        <v>6970</v>
      </c>
      <c r="G178" s="26"/>
      <c r="H178" s="26" t="s">
        <v>7042</v>
      </c>
      <c r="I178" s="26" t="s">
        <v>6972</v>
      </c>
      <c r="J178" s="26">
        <v>255</v>
      </c>
      <c r="K178" s="67"/>
    </row>
    <row r="179" spans="2:11" ht="15" customHeight="1">
      <c r="B179" s="46"/>
      <c r="C179" s="26" t="s">
        <v>184</v>
      </c>
      <c r="D179" s="26"/>
      <c r="E179" s="26"/>
      <c r="F179" s="45" t="s">
        <v>6970</v>
      </c>
      <c r="G179" s="26"/>
      <c r="H179" s="26" t="s">
        <v>6935</v>
      </c>
      <c r="I179" s="26" t="s">
        <v>6972</v>
      </c>
      <c r="J179" s="26">
        <v>10</v>
      </c>
      <c r="K179" s="67"/>
    </row>
    <row r="180" spans="2:11" ht="15" customHeight="1">
      <c r="B180" s="46"/>
      <c r="C180" s="26" t="s">
        <v>185</v>
      </c>
      <c r="D180" s="26"/>
      <c r="E180" s="26"/>
      <c r="F180" s="45" t="s">
        <v>6970</v>
      </c>
      <c r="G180" s="26"/>
      <c r="H180" s="26" t="s">
        <v>7043</v>
      </c>
      <c r="I180" s="26" t="s">
        <v>7004</v>
      </c>
      <c r="J180" s="26"/>
      <c r="K180" s="67"/>
    </row>
    <row r="181" spans="2:11" ht="15" customHeight="1">
      <c r="B181" s="46"/>
      <c r="C181" s="26" t="s">
        <v>7044</v>
      </c>
      <c r="D181" s="26"/>
      <c r="E181" s="26"/>
      <c r="F181" s="45" t="s">
        <v>6970</v>
      </c>
      <c r="G181" s="26"/>
      <c r="H181" s="26" t="s">
        <v>7045</v>
      </c>
      <c r="I181" s="26" t="s">
        <v>7004</v>
      </c>
      <c r="J181" s="26"/>
      <c r="K181" s="67"/>
    </row>
    <row r="182" spans="2:11" ht="15" customHeight="1">
      <c r="B182" s="46"/>
      <c r="C182" s="26" t="s">
        <v>7033</v>
      </c>
      <c r="D182" s="26"/>
      <c r="E182" s="26"/>
      <c r="F182" s="45" t="s">
        <v>6970</v>
      </c>
      <c r="G182" s="26"/>
      <c r="H182" s="26" t="s">
        <v>7046</v>
      </c>
      <c r="I182" s="26" t="s">
        <v>7004</v>
      </c>
      <c r="J182" s="26"/>
      <c r="K182" s="67"/>
    </row>
    <row r="183" spans="2:11" ht="15" customHeight="1">
      <c r="B183" s="46"/>
      <c r="C183" s="26" t="s">
        <v>187</v>
      </c>
      <c r="D183" s="26"/>
      <c r="E183" s="26"/>
      <c r="F183" s="45" t="s">
        <v>6976</v>
      </c>
      <c r="G183" s="26"/>
      <c r="H183" s="26" t="s">
        <v>7047</v>
      </c>
      <c r="I183" s="26" t="s">
        <v>6972</v>
      </c>
      <c r="J183" s="26">
        <v>50</v>
      </c>
      <c r="K183" s="67"/>
    </row>
    <row r="184" spans="2:11" ht="15" customHeight="1">
      <c r="B184" s="46"/>
      <c r="C184" s="26" t="s">
        <v>7048</v>
      </c>
      <c r="D184" s="26"/>
      <c r="E184" s="26"/>
      <c r="F184" s="45" t="s">
        <v>6976</v>
      </c>
      <c r="G184" s="26"/>
      <c r="H184" s="26" t="s">
        <v>7049</v>
      </c>
      <c r="I184" s="26" t="s">
        <v>7050</v>
      </c>
      <c r="J184" s="26"/>
      <c r="K184" s="67"/>
    </row>
    <row r="185" spans="2:11" ht="15" customHeight="1">
      <c r="B185" s="46"/>
      <c r="C185" s="26" t="s">
        <v>7051</v>
      </c>
      <c r="D185" s="26"/>
      <c r="E185" s="26"/>
      <c r="F185" s="45" t="s">
        <v>6976</v>
      </c>
      <c r="G185" s="26"/>
      <c r="H185" s="26" t="s">
        <v>7052</v>
      </c>
      <c r="I185" s="26" t="s">
        <v>7050</v>
      </c>
      <c r="J185" s="26"/>
      <c r="K185" s="67"/>
    </row>
    <row r="186" spans="2:11" ht="15" customHeight="1">
      <c r="B186" s="46"/>
      <c r="C186" s="26" t="s">
        <v>7053</v>
      </c>
      <c r="D186" s="26"/>
      <c r="E186" s="26"/>
      <c r="F186" s="45" t="s">
        <v>6976</v>
      </c>
      <c r="G186" s="26"/>
      <c r="H186" s="26" t="s">
        <v>7054</v>
      </c>
      <c r="I186" s="26" t="s">
        <v>7050</v>
      </c>
      <c r="J186" s="26"/>
      <c r="K186" s="67"/>
    </row>
    <row r="187" spans="2:11" ht="15" customHeight="1">
      <c r="B187" s="46"/>
      <c r="C187" s="79" t="s">
        <v>7055</v>
      </c>
      <c r="D187" s="26"/>
      <c r="E187" s="26"/>
      <c r="F187" s="45" t="s">
        <v>6976</v>
      </c>
      <c r="G187" s="26"/>
      <c r="H187" s="26" t="s">
        <v>7056</v>
      </c>
      <c r="I187" s="26" t="s">
        <v>7057</v>
      </c>
      <c r="J187" s="80" t="s">
        <v>7058</v>
      </c>
      <c r="K187" s="67"/>
    </row>
    <row r="188" spans="2:11" ht="15" customHeight="1">
      <c r="B188" s="46"/>
      <c r="C188" s="31" t="s">
        <v>52</v>
      </c>
      <c r="D188" s="26"/>
      <c r="E188" s="26"/>
      <c r="F188" s="45" t="s">
        <v>6970</v>
      </c>
      <c r="G188" s="26"/>
      <c r="H188" s="22" t="s">
        <v>7059</v>
      </c>
      <c r="I188" s="26" t="s">
        <v>7060</v>
      </c>
      <c r="J188" s="26"/>
      <c r="K188" s="67"/>
    </row>
    <row r="189" spans="2:11" ht="15" customHeight="1">
      <c r="B189" s="46"/>
      <c r="C189" s="31" t="s">
        <v>7061</v>
      </c>
      <c r="D189" s="26"/>
      <c r="E189" s="26"/>
      <c r="F189" s="45" t="s">
        <v>6970</v>
      </c>
      <c r="G189" s="26"/>
      <c r="H189" s="26" t="s">
        <v>7062</v>
      </c>
      <c r="I189" s="26" t="s">
        <v>7004</v>
      </c>
      <c r="J189" s="26"/>
      <c r="K189" s="67"/>
    </row>
    <row r="190" spans="2:11" ht="15" customHeight="1">
      <c r="B190" s="46"/>
      <c r="C190" s="31" t="s">
        <v>7063</v>
      </c>
      <c r="D190" s="26"/>
      <c r="E190" s="26"/>
      <c r="F190" s="45" t="s">
        <v>6970</v>
      </c>
      <c r="G190" s="26"/>
      <c r="H190" s="26" t="s">
        <v>7064</v>
      </c>
      <c r="I190" s="26" t="s">
        <v>7004</v>
      </c>
      <c r="J190" s="26"/>
      <c r="K190" s="67"/>
    </row>
    <row r="191" spans="2:11" ht="15" customHeight="1">
      <c r="B191" s="46"/>
      <c r="C191" s="31" t="s">
        <v>7065</v>
      </c>
      <c r="D191" s="26"/>
      <c r="E191" s="26"/>
      <c r="F191" s="45" t="s">
        <v>6976</v>
      </c>
      <c r="G191" s="26"/>
      <c r="H191" s="26" t="s">
        <v>7066</v>
      </c>
      <c r="I191" s="26" t="s">
        <v>7004</v>
      </c>
      <c r="J191" s="26"/>
      <c r="K191" s="67"/>
    </row>
    <row r="192" spans="2:11" ht="15" customHeight="1">
      <c r="B192" s="73"/>
      <c r="C192" s="81"/>
      <c r="D192" s="55"/>
      <c r="E192" s="55"/>
      <c r="F192" s="55"/>
      <c r="G192" s="55"/>
      <c r="H192" s="55"/>
      <c r="I192" s="55"/>
      <c r="J192" s="55"/>
      <c r="K192" s="74"/>
    </row>
    <row r="193" spans="2:11" ht="18.75" customHeight="1">
      <c r="B193" s="22"/>
      <c r="C193" s="26"/>
      <c r="D193" s="26"/>
      <c r="E193" s="26"/>
      <c r="F193" s="45"/>
      <c r="G193" s="26"/>
      <c r="H193" s="26"/>
      <c r="I193" s="26"/>
      <c r="J193" s="26"/>
      <c r="K193" s="22"/>
    </row>
    <row r="194" spans="2:11" ht="18.75" customHeight="1">
      <c r="B194" s="22"/>
      <c r="C194" s="26"/>
      <c r="D194" s="26"/>
      <c r="E194" s="26"/>
      <c r="F194" s="45"/>
      <c r="G194" s="26"/>
      <c r="H194" s="26"/>
      <c r="I194" s="26"/>
      <c r="J194" s="26"/>
      <c r="K194" s="22"/>
    </row>
    <row r="195" spans="2:11" ht="18.75" customHeight="1">
      <c r="B195" s="32"/>
      <c r="C195" s="32"/>
      <c r="D195" s="32"/>
      <c r="E195" s="32"/>
      <c r="F195" s="32"/>
      <c r="G195" s="32"/>
      <c r="H195" s="32"/>
      <c r="I195" s="32"/>
      <c r="J195" s="32"/>
      <c r="K195" s="32"/>
    </row>
    <row r="196" spans="2:11">
      <c r="B196" s="14"/>
      <c r="C196" s="15"/>
      <c r="D196" s="15"/>
      <c r="E196" s="15"/>
      <c r="F196" s="15"/>
      <c r="G196" s="15"/>
      <c r="H196" s="15"/>
      <c r="I196" s="15"/>
      <c r="J196" s="15"/>
      <c r="K196" s="16"/>
    </row>
    <row r="197" spans="2:11" ht="21">
      <c r="B197" s="17"/>
      <c r="C197" s="977" t="s">
        <v>7067</v>
      </c>
      <c r="D197" s="977"/>
      <c r="E197" s="977"/>
      <c r="F197" s="977"/>
      <c r="G197" s="977"/>
      <c r="H197" s="977"/>
      <c r="I197" s="977"/>
      <c r="J197" s="977"/>
      <c r="K197" s="18"/>
    </row>
    <row r="198" spans="2:11" ht="25.5" customHeight="1">
      <c r="B198" s="17"/>
      <c r="C198" s="82" t="s">
        <v>7068</v>
      </c>
      <c r="D198" s="82"/>
      <c r="E198" s="82"/>
      <c r="F198" s="82" t="s">
        <v>7069</v>
      </c>
      <c r="G198" s="83"/>
      <c r="H198" s="983" t="s">
        <v>7070</v>
      </c>
      <c r="I198" s="983"/>
      <c r="J198" s="983"/>
      <c r="K198" s="18"/>
    </row>
    <row r="199" spans="2:11" ht="5.25" customHeight="1">
      <c r="B199" s="46"/>
      <c r="C199" s="43"/>
      <c r="D199" s="43"/>
      <c r="E199" s="43"/>
      <c r="F199" s="43"/>
      <c r="G199" s="26"/>
      <c r="H199" s="43"/>
      <c r="I199" s="43"/>
      <c r="J199" s="43"/>
      <c r="K199" s="67"/>
    </row>
    <row r="200" spans="2:11" ht="15" customHeight="1">
      <c r="B200" s="46"/>
      <c r="C200" s="26" t="s">
        <v>7060</v>
      </c>
      <c r="D200" s="26"/>
      <c r="E200" s="26"/>
      <c r="F200" s="45" t="s">
        <v>53</v>
      </c>
      <c r="G200" s="26"/>
      <c r="H200" s="979" t="s">
        <v>7071</v>
      </c>
      <c r="I200" s="979"/>
      <c r="J200" s="979"/>
      <c r="K200" s="67"/>
    </row>
    <row r="201" spans="2:11" ht="15" customHeight="1">
      <c r="B201" s="46"/>
      <c r="C201" s="52"/>
      <c r="D201" s="26"/>
      <c r="E201" s="26"/>
      <c r="F201" s="45" t="s">
        <v>54</v>
      </c>
      <c r="G201" s="26"/>
      <c r="H201" s="979" t="s">
        <v>7072</v>
      </c>
      <c r="I201" s="979"/>
      <c r="J201" s="979"/>
      <c r="K201" s="67"/>
    </row>
    <row r="202" spans="2:11" ht="15" customHeight="1">
      <c r="B202" s="46"/>
      <c r="C202" s="52"/>
      <c r="D202" s="26"/>
      <c r="E202" s="26"/>
      <c r="F202" s="45" t="s">
        <v>57</v>
      </c>
      <c r="G202" s="26"/>
      <c r="H202" s="979" t="s">
        <v>7073</v>
      </c>
      <c r="I202" s="979"/>
      <c r="J202" s="979"/>
      <c r="K202" s="67"/>
    </row>
    <row r="203" spans="2:11" ht="15" customHeight="1">
      <c r="B203" s="46"/>
      <c r="C203" s="26"/>
      <c r="D203" s="26"/>
      <c r="E203" s="26"/>
      <c r="F203" s="45" t="s">
        <v>55</v>
      </c>
      <c r="G203" s="26"/>
      <c r="H203" s="979" t="s">
        <v>7074</v>
      </c>
      <c r="I203" s="979"/>
      <c r="J203" s="979"/>
      <c r="K203" s="67"/>
    </row>
    <row r="204" spans="2:11" ht="15" customHeight="1">
      <c r="B204" s="46"/>
      <c r="C204" s="26"/>
      <c r="D204" s="26"/>
      <c r="E204" s="26"/>
      <c r="F204" s="45" t="s">
        <v>56</v>
      </c>
      <c r="G204" s="26"/>
      <c r="H204" s="979" t="s">
        <v>7075</v>
      </c>
      <c r="I204" s="979"/>
      <c r="J204" s="979"/>
      <c r="K204" s="67"/>
    </row>
    <row r="205" spans="2:11" ht="15" customHeight="1">
      <c r="B205" s="46"/>
      <c r="C205" s="26"/>
      <c r="D205" s="26"/>
      <c r="E205" s="26"/>
      <c r="F205" s="45"/>
      <c r="G205" s="26"/>
      <c r="H205" s="26"/>
      <c r="I205" s="26"/>
      <c r="J205" s="26"/>
      <c r="K205" s="67"/>
    </row>
    <row r="206" spans="2:11" ht="15" customHeight="1">
      <c r="B206" s="46"/>
      <c r="C206" s="26" t="s">
        <v>7016</v>
      </c>
      <c r="D206" s="26"/>
      <c r="E206" s="26"/>
      <c r="F206" s="45" t="s">
        <v>87</v>
      </c>
      <c r="G206" s="26"/>
      <c r="H206" s="979" t="s">
        <v>7076</v>
      </c>
      <c r="I206" s="979"/>
      <c r="J206" s="979"/>
      <c r="K206" s="67"/>
    </row>
    <row r="207" spans="2:11" ht="15" customHeight="1">
      <c r="B207" s="46"/>
      <c r="C207" s="52"/>
      <c r="D207" s="26"/>
      <c r="E207" s="26"/>
      <c r="F207" s="45" t="s">
        <v>6915</v>
      </c>
      <c r="G207" s="26"/>
      <c r="H207" s="979" t="s">
        <v>6916</v>
      </c>
      <c r="I207" s="979"/>
      <c r="J207" s="979"/>
      <c r="K207" s="67"/>
    </row>
    <row r="208" spans="2:11" ht="15" customHeight="1">
      <c r="B208" s="46"/>
      <c r="C208" s="26"/>
      <c r="D208" s="26"/>
      <c r="E208" s="26"/>
      <c r="F208" s="45" t="s">
        <v>127</v>
      </c>
      <c r="G208" s="26"/>
      <c r="H208" s="979" t="s">
        <v>7077</v>
      </c>
      <c r="I208" s="979"/>
      <c r="J208" s="979"/>
      <c r="K208" s="67"/>
    </row>
    <row r="209" spans="2:11" ht="15" customHeight="1">
      <c r="B209" s="84"/>
      <c r="C209" s="52"/>
      <c r="D209" s="52"/>
      <c r="E209" s="52"/>
      <c r="F209" s="45" t="s">
        <v>142</v>
      </c>
      <c r="G209" s="31"/>
      <c r="H209" s="978" t="s">
        <v>6917</v>
      </c>
      <c r="I209" s="978"/>
      <c r="J209" s="978"/>
      <c r="K209" s="85"/>
    </row>
    <row r="210" spans="2:11" ht="15" customHeight="1">
      <c r="B210" s="84"/>
      <c r="C210" s="52"/>
      <c r="D210" s="52"/>
      <c r="E210" s="52"/>
      <c r="F210" s="45" t="s">
        <v>6918</v>
      </c>
      <c r="G210" s="31"/>
      <c r="H210" s="978" t="s">
        <v>6899</v>
      </c>
      <c r="I210" s="978"/>
      <c r="J210" s="978"/>
      <c r="K210" s="85"/>
    </row>
    <row r="211" spans="2:11" ht="15" customHeight="1">
      <c r="B211" s="84"/>
      <c r="C211" s="52"/>
      <c r="D211" s="52"/>
      <c r="E211" s="52"/>
      <c r="F211" s="86"/>
      <c r="G211" s="31"/>
      <c r="H211" s="87"/>
      <c r="I211" s="87"/>
      <c r="J211" s="87"/>
      <c r="K211" s="85"/>
    </row>
    <row r="212" spans="2:11" ht="15" customHeight="1">
      <c r="B212" s="84"/>
      <c r="C212" s="26" t="s">
        <v>7040</v>
      </c>
      <c r="D212" s="52"/>
      <c r="E212" s="52"/>
      <c r="F212" s="45">
        <v>1</v>
      </c>
      <c r="G212" s="31"/>
      <c r="H212" s="978" t="s">
        <v>7078</v>
      </c>
      <c r="I212" s="978"/>
      <c r="J212" s="978"/>
      <c r="K212" s="85"/>
    </row>
    <row r="213" spans="2:11" ht="15" customHeight="1">
      <c r="B213" s="84"/>
      <c r="C213" s="52"/>
      <c r="D213" s="52"/>
      <c r="E213" s="52"/>
      <c r="F213" s="45">
        <v>2</v>
      </c>
      <c r="G213" s="31"/>
      <c r="H213" s="978" t="s">
        <v>7079</v>
      </c>
      <c r="I213" s="978"/>
      <c r="J213" s="978"/>
      <c r="K213" s="85"/>
    </row>
    <row r="214" spans="2:11" ht="15" customHeight="1">
      <c r="B214" s="84"/>
      <c r="C214" s="52"/>
      <c r="D214" s="52"/>
      <c r="E214" s="52"/>
      <c r="F214" s="45">
        <v>3</v>
      </c>
      <c r="G214" s="31"/>
      <c r="H214" s="978" t="s">
        <v>7080</v>
      </c>
      <c r="I214" s="978"/>
      <c r="J214" s="978"/>
      <c r="K214" s="85"/>
    </row>
    <row r="215" spans="2:11" ht="15" customHeight="1">
      <c r="B215" s="84"/>
      <c r="C215" s="52"/>
      <c r="D215" s="52"/>
      <c r="E215" s="52"/>
      <c r="F215" s="45">
        <v>4</v>
      </c>
      <c r="G215" s="31"/>
      <c r="H215" s="978" t="s">
        <v>7081</v>
      </c>
      <c r="I215" s="978"/>
      <c r="J215" s="978"/>
      <c r="K215" s="85"/>
    </row>
    <row r="216" spans="2:11" ht="12.75" customHeight="1">
      <c r="B216" s="88"/>
      <c r="C216" s="89"/>
      <c r="D216" s="89"/>
      <c r="E216" s="89"/>
      <c r="F216" s="89"/>
      <c r="G216" s="89"/>
      <c r="H216" s="89"/>
      <c r="I216" s="89"/>
      <c r="J216" s="89"/>
      <c r="K216" s="90"/>
    </row>
  </sheetData>
  <sheetProtection formatCells="0" formatColumns="0" formatRows="0" insertColumns="0" insertRows="0" insertHyperlinks="0" deleteColumns="0" deleteRows="0" sort="0" autoFilter="0" pivotTables="0"/>
  <mergeCells count="77">
    <mergeCell ref="C3:J3"/>
    <mergeCell ref="C4:J4"/>
    <mergeCell ref="C6:J6"/>
    <mergeCell ref="C7:J7"/>
    <mergeCell ref="D11:J11"/>
    <mergeCell ref="D14:J14"/>
    <mergeCell ref="D15:J15"/>
    <mergeCell ref="F16:J16"/>
    <mergeCell ref="F17:J17"/>
    <mergeCell ref="C9:J9"/>
    <mergeCell ref="D10:J10"/>
    <mergeCell ref="D13:J13"/>
    <mergeCell ref="D31:J31"/>
    <mergeCell ref="C24:J24"/>
    <mergeCell ref="D32:J32"/>
    <mergeCell ref="F18:J18"/>
    <mergeCell ref="F21:J21"/>
    <mergeCell ref="C23:J23"/>
    <mergeCell ref="D25:J25"/>
    <mergeCell ref="D26:J26"/>
    <mergeCell ref="D28:J28"/>
    <mergeCell ref="D29:J29"/>
    <mergeCell ref="F19:J19"/>
    <mergeCell ref="F20:J20"/>
    <mergeCell ref="D33:J33"/>
    <mergeCell ref="G34:J34"/>
    <mergeCell ref="G35:J35"/>
    <mergeCell ref="D49:J49"/>
    <mergeCell ref="E48:J48"/>
    <mergeCell ref="G36:J36"/>
    <mergeCell ref="G37:J37"/>
    <mergeCell ref="D58:J58"/>
    <mergeCell ref="D59:J59"/>
    <mergeCell ref="C50:J50"/>
    <mergeCell ref="G38:J38"/>
    <mergeCell ref="G39:J39"/>
    <mergeCell ref="G40:J40"/>
    <mergeCell ref="G41:J41"/>
    <mergeCell ref="G42:J42"/>
    <mergeCell ref="G43:J43"/>
    <mergeCell ref="D45:J45"/>
    <mergeCell ref="E46:J46"/>
    <mergeCell ref="E47:J47"/>
    <mergeCell ref="C52:J52"/>
    <mergeCell ref="C53:J53"/>
    <mergeCell ref="C55:J55"/>
    <mergeCell ref="D56:J56"/>
    <mergeCell ref="D57:J57"/>
    <mergeCell ref="H200:J200"/>
    <mergeCell ref="D60:J60"/>
    <mergeCell ref="D63:J63"/>
    <mergeCell ref="D64:J64"/>
    <mergeCell ref="D66:J66"/>
    <mergeCell ref="D65:J65"/>
    <mergeCell ref="C100:J100"/>
    <mergeCell ref="D61:J61"/>
    <mergeCell ref="D67:J67"/>
    <mergeCell ref="D68:J68"/>
    <mergeCell ref="C73:J73"/>
    <mergeCell ref="H198:J198"/>
    <mergeCell ref="C163:J163"/>
    <mergeCell ref="C120:J120"/>
    <mergeCell ref="C145:J145"/>
    <mergeCell ref="C197:J197"/>
    <mergeCell ref="H215:J215"/>
    <mergeCell ref="H213:J213"/>
    <mergeCell ref="H210:J210"/>
    <mergeCell ref="H209:J209"/>
    <mergeCell ref="H207:J207"/>
    <mergeCell ref="H208:J208"/>
    <mergeCell ref="H203:J203"/>
    <mergeCell ref="H201:J201"/>
    <mergeCell ref="H212:J212"/>
    <mergeCell ref="H214:J214"/>
    <mergeCell ref="H206:J206"/>
    <mergeCell ref="H204:J204"/>
    <mergeCell ref="H202:J202"/>
  </mergeCells>
  <pageMargins left="0.59027779999999996" right="0.59027779999999996" top="0.59027779999999996" bottom="0.59027779999999996" header="0" footer="0"/>
  <pageSetup paperSize="9" scale="77" orientation="portrait" r:id="rId1"/>
</worksheet>
</file>

<file path=xl/worksheets/sheet4.xml><?xml version="1.0" encoding="utf-8"?>
<worksheet xmlns="http://schemas.openxmlformats.org/spreadsheetml/2006/main" xmlns:r="http://schemas.openxmlformats.org/officeDocument/2006/relationships">
  <sheetPr>
    <pageSetUpPr fitToPage="1"/>
  </sheetPr>
  <dimension ref="A1:HL77"/>
  <sheetViews>
    <sheetView view="pageBreakPreview" zoomScaleSheetLayoutView="100" workbookViewId="0">
      <pane ySplit="7" topLeftCell="A64" activePane="bottomLeft" state="frozen"/>
      <selection pane="bottomLeft" activeCell="T71" sqref="T71"/>
    </sheetView>
  </sheetViews>
  <sheetFormatPr defaultRowHeight="15" customHeight="1"/>
  <cols>
    <col min="1" max="2" width="6.1640625" style="850" customWidth="1"/>
    <col min="3" max="3" width="45.6640625" style="850" customWidth="1"/>
    <col min="4" max="4" width="8" style="850" customWidth="1"/>
    <col min="5" max="5" width="7" style="850" customWidth="1"/>
    <col min="6" max="6" width="9.6640625" style="850" customWidth="1"/>
    <col min="7" max="7" width="10" style="850" customWidth="1"/>
    <col min="8" max="8" width="7.83203125" style="850" customWidth="1"/>
    <col min="9" max="9" width="8.6640625" style="850" hidden="1" customWidth="1"/>
    <col min="10" max="10" width="6.5" style="850" hidden="1" customWidth="1"/>
    <col min="11" max="11" width="8.33203125" style="850" hidden="1" customWidth="1"/>
    <col min="12" max="12" width="16.1640625" style="850" customWidth="1"/>
    <col min="13" max="13" width="17.5" style="850" customWidth="1"/>
    <col min="14" max="14" width="12.6640625" style="849" customWidth="1"/>
    <col min="15" max="16" width="14.5" style="849" customWidth="1"/>
    <col min="17" max="220" width="9.33203125" style="849"/>
    <col min="221" max="256" width="9.33203125" style="850"/>
    <col min="257" max="258" width="6.1640625" style="850" customWidth="1"/>
    <col min="259" max="259" width="45.6640625" style="850" customWidth="1"/>
    <col min="260" max="260" width="8" style="850" customWidth="1"/>
    <col min="261" max="261" width="7" style="850" customWidth="1"/>
    <col min="262" max="262" width="9.6640625" style="850" customWidth="1"/>
    <col min="263" max="263" width="10" style="850" customWidth="1"/>
    <col min="264" max="264" width="7.83203125" style="850" customWidth="1"/>
    <col min="265" max="265" width="8.6640625" style="850" bestFit="1" customWidth="1"/>
    <col min="266" max="266" width="6.5" style="850" customWidth="1"/>
    <col min="267" max="267" width="8.33203125" style="850" customWidth="1"/>
    <col min="268" max="268" width="20.1640625" style="850" customWidth="1"/>
    <col min="269" max="269" width="21" style="850" customWidth="1"/>
    <col min="270" max="512" width="9.33203125" style="850"/>
    <col min="513" max="514" width="6.1640625" style="850" customWidth="1"/>
    <col min="515" max="515" width="45.6640625" style="850" customWidth="1"/>
    <col min="516" max="516" width="8" style="850" customWidth="1"/>
    <col min="517" max="517" width="7" style="850" customWidth="1"/>
    <col min="518" max="518" width="9.6640625" style="850" customWidth="1"/>
    <col min="519" max="519" width="10" style="850" customWidth="1"/>
    <col min="520" max="520" width="7.83203125" style="850" customWidth="1"/>
    <col min="521" max="521" width="8.6640625" style="850" bestFit="1" customWidth="1"/>
    <col min="522" max="522" width="6.5" style="850" customWidth="1"/>
    <col min="523" max="523" width="8.33203125" style="850" customWidth="1"/>
    <col min="524" max="524" width="20.1640625" style="850" customWidth="1"/>
    <col min="525" max="525" width="21" style="850" customWidth="1"/>
    <col min="526" max="768" width="9.33203125" style="850"/>
    <col min="769" max="770" width="6.1640625" style="850" customWidth="1"/>
    <col min="771" max="771" width="45.6640625" style="850" customWidth="1"/>
    <col min="772" max="772" width="8" style="850" customWidth="1"/>
    <col min="773" max="773" width="7" style="850" customWidth="1"/>
    <col min="774" max="774" width="9.6640625" style="850" customWidth="1"/>
    <col min="775" max="775" width="10" style="850" customWidth="1"/>
    <col min="776" max="776" width="7.83203125" style="850" customWidth="1"/>
    <col min="777" max="777" width="8.6640625" style="850" bestFit="1" customWidth="1"/>
    <col min="778" max="778" width="6.5" style="850" customWidth="1"/>
    <col min="779" max="779" width="8.33203125" style="850" customWidth="1"/>
    <col min="780" max="780" width="20.1640625" style="850" customWidth="1"/>
    <col min="781" max="781" width="21" style="850" customWidth="1"/>
    <col min="782" max="1024" width="9.33203125" style="850"/>
    <col min="1025" max="1026" width="6.1640625" style="850" customWidth="1"/>
    <col min="1027" max="1027" width="45.6640625" style="850" customWidth="1"/>
    <col min="1028" max="1028" width="8" style="850" customWidth="1"/>
    <col min="1029" max="1029" width="7" style="850" customWidth="1"/>
    <col min="1030" max="1030" width="9.6640625" style="850" customWidth="1"/>
    <col min="1031" max="1031" width="10" style="850" customWidth="1"/>
    <col min="1032" max="1032" width="7.83203125" style="850" customWidth="1"/>
    <col min="1033" max="1033" width="8.6640625" style="850" bestFit="1" customWidth="1"/>
    <col min="1034" max="1034" width="6.5" style="850" customWidth="1"/>
    <col min="1035" max="1035" width="8.33203125" style="850" customWidth="1"/>
    <col min="1036" max="1036" width="20.1640625" style="850" customWidth="1"/>
    <col min="1037" max="1037" width="21" style="850" customWidth="1"/>
    <col min="1038" max="1280" width="9.33203125" style="850"/>
    <col min="1281" max="1282" width="6.1640625" style="850" customWidth="1"/>
    <col min="1283" max="1283" width="45.6640625" style="850" customWidth="1"/>
    <col min="1284" max="1284" width="8" style="850" customWidth="1"/>
    <col min="1285" max="1285" width="7" style="850" customWidth="1"/>
    <col min="1286" max="1286" width="9.6640625" style="850" customWidth="1"/>
    <col min="1287" max="1287" width="10" style="850" customWidth="1"/>
    <col min="1288" max="1288" width="7.83203125" style="850" customWidth="1"/>
    <col min="1289" max="1289" width="8.6640625" style="850" bestFit="1" customWidth="1"/>
    <col min="1290" max="1290" width="6.5" style="850" customWidth="1"/>
    <col min="1291" max="1291" width="8.33203125" style="850" customWidth="1"/>
    <col min="1292" max="1292" width="20.1640625" style="850" customWidth="1"/>
    <col min="1293" max="1293" width="21" style="850" customWidth="1"/>
    <col min="1294" max="1536" width="9.33203125" style="850"/>
    <col min="1537" max="1538" width="6.1640625" style="850" customWidth="1"/>
    <col min="1539" max="1539" width="45.6640625" style="850" customWidth="1"/>
    <col min="1540" max="1540" width="8" style="850" customWidth="1"/>
    <col min="1541" max="1541" width="7" style="850" customWidth="1"/>
    <col min="1542" max="1542" width="9.6640625" style="850" customWidth="1"/>
    <col min="1543" max="1543" width="10" style="850" customWidth="1"/>
    <col min="1544" max="1544" width="7.83203125" style="850" customWidth="1"/>
    <col min="1545" max="1545" width="8.6640625" style="850" bestFit="1" customWidth="1"/>
    <col min="1546" max="1546" width="6.5" style="850" customWidth="1"/>
    <col min="1547" max="1547" width="8.33203125" style="850" customWidth="1"/>
    <col min="1548" max="1548" width="20.1640625" style="850" customWidth="1"/>
    <col min="1549" max="1549" width="21" style="850" customWidth="1"/>
    <col min="1550" max="1792" width="9.33203125" style="850"/>
    <col min="1793" max="1794" width="6.1640625" style="850" customWidth="1"/>
    <col min="1795" max="1795" width="45.6640625" style="850" customWidth="1"/>
    <col min="1796" max="1796" width="8" style="850" customWidth="1"/>
    <col min="1797" max="1797" width="7" style="850" customWidth="1"/>
    <col min="1798" max="1798" width="9.6640625" style="850" customWidth="1"/>
    <col min="1799" max="1799" width="10" style="850" customWidth="1"/>
    <col min="1800" max="1800" width="7.83203125" style="850" customWidth="1"/>
    <col min="1801" max="1801" width="8.6640625" style="850" bestFit="1" customWidth="1"/>
    <col min="1802" max="1802" width="6.5" style="850" customWidth="1"/>
    <col min="1803" max="1803" width="8.33203125" style="850" customWidth="1"/>
    <col min="1804" max="1804" width="20.1640625" style="850" customWidth="1"/>
    <col min="1805" max="1805" width="21" style="850" customWidth="1"/>
    <col min="1806" max="2048" width="9.33203125" style="850"/>
    <col min="2049" max="2050" width="6.1640625" style="850" customWidth="1"/>
    <col min="2051" max="2051" width="45.6640625" style="850" customWidth="1"/>
    <col min="2052" max="2052" width="8" style="850" customWidth="1"/>
    <col min="2053" max="2053" width="7" style="850" customWidth="1"/>
    <col min="2054" max="2054" width="9.6640625" style="850" customWidth="1"/>
    <col min="2055" max="2055" width="10" style="850" customWidth="1"/>
    <col min="2056" max="2056" width="7.83203125" style="850" customWidth="1"/>
    <col min="2057" max="2057" width="8.6640625" style="850" bestFit="1" customWidth="1"/>
    <col min="2058" max="2058" width="6.5" style="850" customWidth="1"/>
    <col min="2059" max="2059" width="8.33203125" style="850" customWidth="1"/>
    <col min="2060" max="2060" width="20.1640625" style="850" customWidth="1"/>
    <col min="2061" max="2061" width="21" style="850" customWidth="1"/>
    <col min="2062" max="2304" width="9.33203125" style="850"/>
    <col min="2305" max="2306" width="6.1640625" style="850" customWidth="1"/>
    <col min="2307" max="2307" width="45.6640625" style="850" customWidth="1"/>
    <col min="2308" max="2308" width="8" style="850" customWidth="1"/>
    <col min="2309" max="2309" width="7" style="850" customWidth="1"/>
    <col min="2310" max="2310" width="9.6640625" style="850" customWidth="1"/>
    <col min="2311" max="2311" width="10" style="850" customWidth="1"/>
    <col min="2312" max="2312" width="7.83203125" style="850" customWidth="1"/>
    <col min="2313" max="2313" width="8.6640625" style="850" bestFit="1" customWidth="1"/>
    <col min="2314" max="2314" width="6.5" style="850" customWidth="1"/>
    <col min="2315" max="2315" width="8.33203125" style="850" customWidth="1"/>
    <col min="2316" max="2316" width="20.1640625" style="850" customWidth="1"/>
    <col min="2317" max="2317" width="21" style="850" customWidth="1"/>
    <col min="2318" max="2560" width="9.33203125" style="850"/>
    <col min="2561" max="2562" width="6.1640625" style="850" customWidth="1"/>
    <col min="2563" max="2563" width="45.6640625" style="850" customWidth="1"/>
    <col min="2564" max="2564" width="8" style="850" customWidth="1"/>
    <col min="2565" max="2565" width="7" style="850" customWidth="1"/>
    <col min="2566" max="2566" width="9.6640625" style="850" customWidth="1"/>
    <col min="2567" max="2567" width="10" style="850" customWidth="1"/>
    <col min="2568" max="2568" width="7.83203125" style="850" customWidth="1"/>
    <col min="2569" max="2569" width="8.6640625" style="850" bestFit="1" customWidth="1"/>
    <col min="2570" max="2570" width="6.5" style="850" customWidth="1"/>
    <col min="2571" max="2571" width="8.33203125" style="850" customWidth="1"/>
    <col min="2572" max="2572" width="20.1640625" style="850" customWidth="1"/>
    <col min="2573" max="2573" width="21" style="850" customWidth="1"/>
    <col min="2574" max="2816" width="9.33203125" style="850"/>
    <col min="2817" max="2818" width="6.1640625" style="850" customWidth="1"/>
    <col min="2819" max="2819" width="45.6640625" style="850" customWidth="1"/>
    <col min="2820" max="2820" width="8" style="850" customWidth="1"/>
    <col min="2821" max="2821" width="7" style="850" customWidth="1"/>
    <col min="2822" max="2822" width="9.6640625" style="850" customWidth="1"/>
    <col min="2823" max="2823" width="10" style="850" customWidth="1"/>
    <col min="2824" max="2824" width="7.83203125" style="850" customWidth="1"/>
    <col min="2825" max="2825" width="8.6640625" style="850" bestFit="1" customWidth="1"/>
    <col min="2826" max="2826" width="6.5" style="850" customWidth="1"/>
    <col min="2827" max="2827" width="8.33203125" style="850" customWidth="1"/>
    <col min="2828" max="2828" width="20.1640625" style="850" customWidth="1"/>
    <col min="2829" max="2829" width="21" style="850" customWidth="1"/>
    <col min="2830" max="3072" width="9.33203125" style="850"/>
    <col min="3073" max="3074" width="6.1640625" style="850" customWidth="1"/>
    <col min="3075" max="3075" width="45.6640625" style="850" customWidth="1"/>
    <col min="3076" max="3076" width="8" style="850" customWidth="1"/>
    <col min="3077" max="3077" width="7" style="850" customWidth="1"/>
    <col min="3078" max="3078" width="9.6640625" style="850" customWidth="1"/>
    <col min="3079" max="3079" width="10" style="850" customWidth="1"/>
    <col min="3080" max="3080" width="7.83203125" style="850" customWidth="1"/>
    <col min="3081" max="3081" width="8.6640625" style="850" bestFit="1" customWidth="1"/>
    <col min="3082" max="3082" width="6.5" style="850" customWidth="1"/>
    <col min="3083" max="3083" width="8.33203125" style="850" customWidth="1"/>
    <col min="3084" max="3084" width="20.1640625" style="850" customWidth="1"/>
    <col min="3085" max="3085" width="21" style="850" customWidth="1"/>
    <col min="3086" max="3328" width="9.33203125" style="850"/>
    <col min="3329" max="3330" width="6.1640625" style="850" customWidth="1"/>
    <col min="3331" max="3331" width="45.6640625" style="850" customWidth="1"/>
    <col min="3332" max="3332" width="8" style="850" customWidth="1"/>
    <col min="3333" max="3333" width="7" style="850" customWidth="1"/>
    <col min="3334" max="3334" width="9.6640625" style="850" customWidth="1"/>
    <col min="3335" max="3335" width="10" style="850" customWidth="1"/>
    <col min="3336" max="3336" width="7.83203125" style="850" customWidth="1"/>
    <col min="3337" max="3337" width="8.6640625" style="850" bestFit="1" customWidth="1"/>
    <col min="3338" max="3338" width="6.5" style="850" customWidth="1"/>
    <col min="3339" max="3339" width="8.33203125" style="850" customWidth="1"/>
    <col min="3340" max="3340" width="20.1640625" style="850" customWidth="1"/>
    <col min="3341" max="3341" width="21" style="850" customWidth="1"/>
    <col min="3342" max="3584" width="9.33203125" style="850"/>
    <col min="3585" max="3586" width="6.1640625" style="850" customWidth="1"/>
    <col min="3587" max="3587" width="45.6640625" style="850" customWidth="1"/>
    <col min="3588" max="3588" width="8" style="850" customWidth="1"/>
    <col min="3589" max="3589" width="7" style="850" customWidth="1"/>
    <col min="3590" max="3590" width="9.6640625" style="850" customWidth="1"/>
    <col min="3591" max="3591" width="10" style="850" customWidth="1"/>
    <col min="3592" max="3592" width="7.83203125" style="850" customWidth="1"/>
    <col min="3593" max="3593" width="8.6640625" style="850" bestFit="1" customWidth="1"/>
    <col min="3594" max="3594" width="6.5" style="850" customWidth="1"/>
    <col min="3595" max="3595" width="8.33203125" style="850" customWidth="1"/>
    <col min="3596" max="3596" width="20.1640625" style="850" customWidth="1"/>
    <col min="3597" max="3597" width="21" style="850" customWidth="1"/>
    <col min="3598" max="3840" width="9.33203125" style="850"/>
    <col min="3841" max="3842" width="6.1640625" style="850" customWidth="1"/>
    <col min="3843" max="3843" width="45.6640625" style="850" customWidth="1"/>
    <col min="3844" max="3844" width="8" style="850" customWidth="1"/>
    <col min="3845" max="3845" width="7" style="850" customWidth="1"/>
    <col min="3846" max="3846" width="9.6640625" style="850" customWidth="1"/>
    <col min="3847" max="3847" width="10" style="850" customWidth="1"/>
    <col min="3848" max="3848" width="7.83203125" style="850" customWidth="1"/>
    <col min="3849" max="3849" width="8.6640625" style="850" bestFit="1" customWidth="1"/>
    <col min="3850" max="3850" width="6.5" style="850" customWidth="1"/>
    <col min="3851" max="3851" width="8.33203125" style="850" customWidth="1"/>
    <col min="3852" max="3852" width="20.1640625" style="850" customWidth="1"/>
    <col min="3853" max="3853" width="21" style="850" customWidth="1"/>
    <col min="3854" max="4096" width="9.33203125" style="850"/>
    <col min="4097" max="4098" width="6.1640625" style="850" customWidth="1"/>
    <col min="4099" max="4099" width="45.6640625" style="850" customWidth="1"/>
    <col min="4100" max="4100" width="8" style="850" customWidth="1"/>
    <col min="4101" max="4101" width="7" style="850" customWidth="1"/>
    <col min="4102" max="4102" width="9.6640625" style="850" customWidth="1"/>
    <col min="4103" max="4103" width="10" style="850" customWidth="1"/>
    <col min="4104" max="4104" width="7.83203125" style="850" customWidth="1"/>
    <col min="4105" max="4105" width="8.6640625" style="850" bestFit="1" customWidth="1"/>
    <col min="4106" max="4106" width="6.5" style="850" customWidth="1"/>
    <col min="4107" max="4107" width="8.33203125" style="850" customWidth="1"/>
    <col min="4108" max="4108" width="20.1640625" style="850" customWidth="1"/>
    <col min="4109" max="4109" width="21" style="850" customWidth="1"/>
    <col min="4110" max="4352" width="9.33203125" style="850"/>
    <col min="4353" max="4354" width="6.1640625" style="850" customWidth="1"/>
    <col min="4355" max="4355" width="45.6640625" style="850" customWidth="1"/>
    <col min="4356" max="4356" width="8" style="850" customWidth="1"/>
    <col min="4357" max="4357" width="7" style="850" customWidth="1"/>
    <col min="4358" max="4358" width="9.6640625" style="850" customWidth="1"/>
    <col min="4359" max="4359" width="10" style="850" customWidth="1"/>
    <col min="4360" max="4360" width="7.83203125" style="850" customWidth="1"/>
    <col min="4361" max="4361" width="8.6640625" style="850" bestFit="1" customWidth="1"/>
    <col min="4362" max="4362" width="6.5" style="850" customWidth="1"/>
    <col min="4363" max="4363" width="8.33203125" style="850" customWidth="1"/>
    <col min="4364" max="4364" width="20.1640625" style="850" customWidth="1"/>
    <col min="4365" max="4365" width="21" style="850" customWidth="1"/>
    <col min="4366" max="4608" width="9.33203125" style="850"/>
    <col min="4609" max="4610" width="6.1640625" style="850" customWidth="1"/>
    <col min="4611" max="4611" width="45.6640625" style="850" customWidth="1"/>
    <col min="4612" max="4612" width="8" style="850" customWidth="1"/>
    <col min="4613" max="4613" width="7" style="850" customWidth="1"/>
    <col min="4614" max="4614" width="9.6640625" style="850" customWidth="1"/>
    <col min="4615" max="4615" width="10" style="850" customWidth="1"/>
    <col min="4616" max="4616" width="7.83203125" style="850" customWidth="1"/>
    <col min="4617" max="4617" width="8.6640625" style="850" bestFit="1" customWidth="1"/>
    <col min="4618" max="4618" width="6.5" style="850" customWidth="1"/>
    <col min="4619" max="4619" width="8.33203125" style="850" customWidth="1"/>
    <col min="4620" max="4620" width="20.1640625" style="850" customWidth="1"/>
    <col min="4621" max="4621" width="21" style="850" customWidth="1"/>
    <col min="4622" max="4864" width="9.33203125" style="850"/>
    <col min="4865" max="4866" width="6.1640625" style="850" customWidth="1"/>
    <col min="4867" max="4867" width="45.6640625" style="850" customWidth="1"/>
    <col min="4868" max="4868" width="8" style="850" customWidth="1"/>
    <col min="4869" max="4869" width="7" style="850" customWidth="1"/>
    <col min="4870" max="4870" width="9.6640625" style="850" customWidth="1"/>
    <col min="4871" max="4871" width="10" style="850" customWidth="1"/>
    <col min="4872" max="4872" width="7.83203125" style="850" customWidth="1"/>
    <col min="4873" max="4873" width="8.6640625" style="850" bestFit="1" customWidth="1"/>
    <col min="4874" max="4874" width="6.5" style="850" customWidth="1"/>
    <col min="4875" max="4875" width="8.33203125" style="850" customWidth="1"/>
    <col min="4876" max="4876" width="20.1640625" style="850" customWidth="1"/>
    <col min="4877" max="4877" width="21" style="850" customWidth="1"/>
    <col min="4878" max="5120" width="9.33203125" style="850"/>
    <col min="5121" max="5122" width="6.1640625" style="850" customWidth="1"/>
    <col min="5123" max="5123" width="45.6640625" style="850" customWidth="1"/>
    <col min="5124" max="5124" width="8" style="850" customWidth="1"/>
    <col min="5125" max="5125" width="7" style="850" customWidth="1"/>
    <col min="5126" max="5126" width="9.6640625" style="850" customWidth="1"/>
    <col min="5127" max="5127" width="10" style="850" customWidth="1"/>
    <col min="5128" max="5128" width="7.83203125" style="850" customWidth="1"/>
    <col min="5129" max="5129" width="8.6640625" style="850" bestFit="1" customWidth="1"/>
    <col min="5130" max="5130" width="6.5" style="850" customWidth="1"/>
    <col min="5131" max="5131" width="8.33203125" style="850" customWidth="1"/>
    <col min="5132" max="5132" width="20.1640625" style="850" customWidth="1"/>
    <col min="5133" max="5133" width="21" style="850" customWidth="1"/>
    <col min="5134" max="5376" width="9.33203125" style="850"/>
    <col min="5377" max="5378" width="6.1640625" style="850" customWidth="1"/>
    <col min="5379" max="5379" width="45.6640625" style="850" customWidth="1"/>
    <col min="5380" max="5380" width="8" style="850" customWidth="1"/>
    <col min="5381" max="5381" width="7" style="850" customWidth="1"/>
    <col min="5382" max="5382" width="9.6640625" style="850" customWidth="1"/>
    <col min="5383" max="5383" width="10" style="850" customWidth="1"/>
    <col min="5384" max="5384" width="7.83203125" style="850" customWidth="1"/>
    <col min="5385" max="5385" width="8.6640625" style="850" bestFit="1" customWidth="1"/>
    <col min="5386" max="5386" width="6.5" style="850" customWidth="1"/>
    <col min="5387" max="5387" width="8.33203125" style="850" customWidth="1"/>
    <col min="5388" max="5388" width="20.1640625" style="850" customWidth="1"/>
    <col min="5389" max="5389" width="21" style="850" customWidth="1"/>
    <col min="5390" max="5632" width="9.33203125" style="850"/>
    <col min="5633" max="5634" width="6.1640625" style="850" customWidth="1"/>
    <col min="5635" max="5635" width="45.6640625" style="850" customWidth="1"/>
    <col min="5636" max="5636" width="8" style="850" customWidth="1"/>
    <col min="5637" max="5637" width="7" style="850" customWidth="1"/>
    <col min="5638" max="5638" width="9.6640625" style="850" customWidth="1"/>
    <col min="5639" max="5639" width="10" style="850" customWidth="1"/>
    <col min="5640" max="5640" width="7.83203125" style="850" customWidth="1"/>
    <col min="5641" max="5641" width="8.6640625" style="850" bestFit="1" customWidth="1"/>
    <col min="5642" max="5642" width="6.5" style="850" customWidth="1"/>
    <col min="5643" max="5643" width="8.33203125" style="850" customWidth="1"/>
    <col min="5644" max="5644" width="20.1640625" style="850" customWidth="1"/>
    <col min="5645" max="5645" width="21" style="850" customWidth="1"/>
    <col min="5646" max="5888" width="9.33203125" style="850"/>
    <col min="5889" max="5890" width="6.1640625" style="850" customWidth="1"/>
    <col min="5891" max="5891" width="45.6640625" style="850" customWidth="1"/>
    <col min="5892" max="5892" width="8" style="850" customWidth="1"/>
    <col min="5893" max="5893" width="7" style="850" customWidth="1"/>
    <col min="5894" max="5894" width="9.6640625" style="850" customWidth="1"/>
    <col min="5895" max="5895" width="10" style="850" customWidth="1"/>
    <col min="5896" max="5896" width="7.83203125" style="850" customWidth="1"/>
    <col min="5897" max="5897" width="8.6640625" style="850" bestFit="1" customWidth="1"/>
    <col min="5898" max="5898" width="6.5" style="850" customWidth="1"/>
    <col min="5899" max="5899" width="8.33203125" style="850" customWidth="1"/>
    <col min="5900" max="5900" width="20.1640625" style="850" customWidth="1"/>
    <col min="5901" max="5901" width="21" style="850" customWidth="1"/>
    <col min="5902" max="6144" width="9.33203125" style="850"/>
    <col min="6145" max="6146" width="6.1640625" style="850" customWidth="1"/>
    <col min="6147" max="6147" width="45.6640625" style="850" customWidth="1"/>
    <col min="6148" max="6148" width="8" style="850" customWidth="1"/>
    <col min="6149" max="6149" width="7" style="850" customWidth="1"/>
    <col min="6150" max="6150" width="9.6640625" style="850" customWidth="1"/>
    <col min="6151" max="6151" width="10" style="850" customWidth="1"/>
    <col min="6152" max="6152" width="7.83203125" style="850" customWidth="1"/>
    <col min="6153" max="6153" width="8.6640625" style="850" bestFit="1" customWidth="1"/>
    <col min="6154" max="6154" width="6.5" style="850" customWidth="1"/>
    <col min="6155" max="6155" width="8.33203125" style="850" customWidth="1"/>
    <col min="6156" max="6156" width="20.1640625" style="850" customWidth="1"/>
    <col min="6157" max="6157" width="21" style="850" customWidth="1"/>
    <col min="6158" max="6400" width="9.33203125" style="850"/>
    <col min="6401" max="6402" width="6.1640625" style="850" customWidth="1"/>
    <col min="6403" max="6403" width="45.6640625" style="850" customWidth="1"/>
    <col min="6404" max="6404" width="8" style="850" customWidth="1"/>
    <col min="6405" max="6405" width="7" style="850" customWidth="1"/>
    <col min="6406" max="6406" width="9.6640625" style="850" customWidth="1"/>
    <col min="6407" max="6407" width="10" style="850" customWidth="1"/>
    <col min="6408" max="6408" width="7.83203125" style="850" customWidth="1"/>
    <col min="6409" max="6409" width="8.6640625" style="850" bestFit="1" customWidth="1"/>
    <col min="6410" max="6410" width="6.5" style="850" customWidth="1"/>
    <col min="6411" max="6411" width="8.33203125" style="850" customWidth="1"/>
    <col min="6412" max="6412" width="20.1640625" style="850" customWidth="1"/>
    <col min="6413" max="6413" width="21" style="850" customWidth="1"/>
    <col min="6414" max="6656" width="9.33203125" style="850"/>
    <col min="6657" max="6658" width="6.1640625" style="850" customWidth="1"/>
    <col min="6659" max="6659" width="45.6640625" style="850" customWidth="1"/>
    <col min="6660" max="6660" width="8" style="850" customWidth="1"/>
    <col min="6661" max="6661" width="7" style="850" customWidth="1"/>
    <col min="6662" max="6662" width="9.6640625" style="850" customWidth="1"/>
    <col min="6663" max="6663" width="10" style="850" customWidth="1"/>
    <col min="6664" max="6664" width="7.83203125" style="850" customWidth="1"/>
    <col min="6665" max="6665" width="8.6640625" style="850" bestFit="1" customWidth="1"/>
    <col min="6666" max="6666" width="6.5" style="850" customWidth="1"/>
    <col min="6667" max="6667" width="8.33203125" style="850" customWidth="1"/>
    <col min="6668" max="6668" width="20.1640625" style="850" customWidth="1"/>
    <col min="6669" max="6669" width="21" style="850" customWidth="1"/>
    <col min="6670" max="6912" width="9.33203125" style="850"/>
    <col min="6913" max="6914" width="6.1640625" style="850" customWidth="1"/>
    <col min="6915" max="6915" width="45.6640625" style="850" customWidth="1"/>
    <col min="6916" max="6916" width="8" style="850" customWidth="1"/>
    <col min="6917" max="6917" width="7" style="850" customWidth="1"/>
    <col min="6918" max="6918" width="9.6640625" style="850" customWidth="1"/>
    <col min="6919" max="6919" width="10" style="850" customWidth="1"/>
    <col min="6920" max="6920" width="7.83203125" style="850" customWidth="1"/>
    <col min="6921" max="6921" width="8.6640625" style="850" bestFit="1" customWidth="1"/>
    <col min="6922" max="6922" width="6.5" style="850" customWidth="1"/>
    <col min="6923" max="6923" width="8.33203125" style="850" customWidth="1"/>
    <col min="6924" max="6924" width="20.1640625" style="850" customWidth="1"/>
    <col min="6925" max="6925" width="21" style="850" customWidth="1"/>
    <col min="6926" max="7168" width="9.33203125" style="850"/>
    <col min="7169" max="7170" width="6.1640625" style="850" customWidth="1"/>
    <col min="7171" max="7171" width="45.6640625" style="850" customWidth="1"/>
    <col min="7172" max="7172" width="8" style="850" customWidth="1"/>
    <col min="7173" max="7173" width="7" style="850" customWidth="1"/>
    <col min="7174" max="7174" width="9.6640625" style="850" customWidth="1"/>
    <col min="7175" max="7175" width="10" style="850" customWidth="1"/>
    <col min="7176" max="7176" width="7.83203125" style="850" customWidth="1"/>
    <col min="7177" max="7177" width="8.6640625" style="850" bestFit="1" customWidth="1"/>
    <col min="7178" max="7178" width="6.5" style="850" customWidth="1"/>
    <col min="7179" max="7179" width="8.33203125" style="850" customWidth="1"/>
    <col min="7180" max="7180" width="20.1640625" style="850" customWidth="1"/>
    <col min="7181" max="7181" width="21" style="850" customWidth="1"/>
    <col min="7182" max="7424" width="9.33203125" style="850"/>
    <col min="7425" max="7426" width="6.1640625" style="850" customWidth="1"/>
    <col min="7427" max="7427" width="45.6640625" style="850" customWidth="1"/>
    <col min="7428" max="7428" width="8" style="850" customWidth="1"/>
    <col min="7429" max="7429" width="7" style="850" customWidth="1"/>
    <col min="7430" max="7430" width="9.6640625" style="850" customWidth="1"/>
    <col min="7431" max="7431" width="10" style="850" customWidth="1"/>
    <col min="7432" max="7432" width="7.83203125" style="850" customWidth="1"/>
    <col min="7433" max="7433" width="8.6640625" style="850" bestFit="1" customWidth="1"/>
    <col min="7434" max="7434" width="6.5" style="850" customWidth="1"/>
    <col min="7435" max="7435" width="8.33203125" style="850" customWidth="1"/>
    <col min="7436" max="7436" width="20.1640625" style="850" customWidth="1"/>
    <col min="7437" max="7437" width="21" style="850" customWidth="1"/>
    <col min="7438" max="7680" width="9.33203125" style="850"/>
    <col min="7681" max="7682" width="6.1640625" style="850" customWidth="1"/>
    <col min="7683" max="7683" width="45.6640625" style="850" customWidth="1"/>
    <col min="7684" max="7684" width="8" style="850" customWidth="1"/>
    <col min="7685" max="7685" width="7" style="850" customWidth="1"/>
    <col min="7686" max="7686" width="9.6640625" style="850" customWidth="1"/>
    <col min="7687" max="7687" width="10" style="850" customWidth="1"/>
    <col min="7688" max="7688" width="7.83203125" style="850" customWidth="1"/>
    <col min="7689" max="7689" width="8.6640625" style="850" bestFit="1" customWidth="1"/>
    <col min="7690" max="7690" width="6.5" style="850" customWidth="1"/>
    <col min="7691" max="7691" width="8.33203125" style="850" customWidth="1"/>
    <col min="7692" max="7692" width="20.1640625" style="850" customWidth="1"/>
    <col min="7693" max="7693" width="21" style="850" customWidth="1"/>
    <col min="7694" max="7936" width="9.33203125" style="850"/>
    <col min="7937" max="7938" width="6.1640625" style="850" customWidth="1"/>
    <col min="7939" max="7939" width="45.6640625" style="850" customWidth="1"/>
    <col min="7940" max="7940" width="8" style="850" customWidth="1"/>
    <col min="7941" max="7941" width="7" style="850" customWidth="1"/>
    <col min="7942" max="7942" width="9.6640625" style="850" customWidth="1"/>
    <col min="7943" max="7943" width="10" style="850" customWidth="1"/>
    <col min="7944" max="7944" width="7.83203125" style="850" customWidth="1"/>
    <col min="7945" max="7945" width="8.6640625" style="850" bestFit="1" customWidth="1"/>
    <col min="7946" max="7946" width="6.5" style="850" customWidth="1"/>
    <col min="7947" max="7947" width="8.33203125" style="850" customWidth="1"/>
    <col min="7948" max="7948" width="20.1640625" style="850" customWidth="1"/>
    <col min="7949" max="7949" width="21" style="850" customWidth="1"/>
    <col min="7950" max="8192" width="9.33203125" style="850"/>
    <col min="8193" max="8194" width="6.1640625" style="850" customWidth="1"/>
    <col min="8195" max="8195" width="45.6640625" style="850" customWidth="1"/>
    <col min="8196" max="8196" width="8" style="850" customWidth="1"/>
    <col min="8197" max="8197" width="7" style="850" customWidth="1"/>
    <col min="8198" max="8198" width="9.6640625" style="850" customWidth="1"/>
    <col min="8199" max="8199" width="10" style="850" customWidth="1"/>
    <col min="8200" max="8200" width="7.83203125" style="850" customWidth="1"/>
    <col min="8201" max="8201" width="8.6640625" style="850" bestFit="1" customWidth="1"/>
    <col min="8202" max="8202" width="6.5" style="850" customWidth="1"/>
    <col min="8203" max="8203" width="8.33203125" style="850" customWidth="1"/>
    <col min="8204" max="8204" width="20.1640625" style="850" customWidth="1"/>
    <col min="8205" max="8205" width="21" style="850" customWidth="1"/>
    <col min="8206" max="8448" width="9.33203125" style="850"/>
    <col min="8449" max="8450" width="6.1640625" style="850" customWidth="1"/>
    <col min="8451" max="8451" width="45.6640625" style="850" customWidth="1"/>
    <col min="8452" max="8452" width="8" style="850" customWidth="1"/>
    <col min="8453" max="8453" width="7" style="850" customWidth="1"/>
    <col min="8454" max="8454" width="9.6640625" style="850" customWidth="1"/>
    <col min="8455" max="8455" width="10" style="850" customWidth="1"/>
    <col min="8456" max="8456" width="7.83203125" style="850" customWidth="1"/>
    <col min="8457" max="8457" width="8.6640625" style="850" bestFit="1" customWidth="1"/>
    <col min="8458" max="8458" width="6.5" style="850" customWidth="1"/>
    <col min="8459" max="8459" width="8.33203125" style="850" customWidth="1"/>
    <col min="8460" max="8460" width="20.1640625" style="850" customWidth="1"/>
    <col min="8461" max="8461" width="21" style="850" customWidth="1"/>
    <col min="8462" max="8704" width="9.33203125" style="850"/>
    <col min="8705" max="8706" width="6.1640625" style="850" customWidth="1"/>
    <col min="8707" max="8707" width="45.6640625" style="850" customWidth="1"/>
    <col min="8708" max="8708" width="8" style="850" customWidth="1"/>
    <col min="8709" max="8709" width="7" style="850" customWidth="1"/>
    <col min="8710" max="8710" width="9.6640625" style="850" customWidth="1"/>
    <col min="8711" max="8711" width="10" style="850" customWidth="1"/>
    <col min="8712" max="8712" width="7.83203125" style="850" customWidth="1"/>
    <col min="8713" max="8713" width="8.6640625" style="850" bestFit="1" customWidth="1"/>
    <col min="8714" max="8714" width="6.5" style="850" customWidth="1"/>
    <col min="8715" max="8715" width="8.33203125" style="850" customWidth="1"/>
    <col min="8716" max="8716" width="20.1640625" style="850" customWidth="1"/>
    <col min="8717" max="8717" width="21" style="850" customWidth="1"/>
    <col min="8718" max="8960" width="9.33203125" style="850"/>
    <col min="8961" max="8962" width="6.1640625" style="850" customWidth="1"/>
    <col min="8963" max="8963" width="45.6640625" style="850" customWidth="1"/>
    <col min="8964" max="8964" width="8" style="850" customWidth="1"/>
    <col min="8965" max="8965" width="7" style="850" customWidth="1"/>
    <col min="8966" max="8966" width="9.6640625" style="850" customWidth="1"/>
    <col min="8967" max="8967" width="10" style="850" customWidth="1"/>
    <col min="8968" max="8968" width="7.83203125" style="850" customWidth="1"/>
    <col min="8969" max="8969" width="8.6640625" style="850" bestFit="1" customWidth="1"/>
    <col min="8970" max="8970" width="6.5" style="850" customWidth="1"/>
    <col min="8971" max="8971" width="8.33203125" style="850" customWidth="1"/>
    <col min="8972" max="8972" width="20.1640625" style="850" customWidth="1"/>
    <col min="8973" max="8973" width="21" style="850" customWidth="1"/>
    <col min="8974" max="9216" width="9.33203125" style="850"/>
    <col min="9217" max="9218" width="6.1640625" style="850" customWidth="1"/>
    <col min="9219" max="9219" width="45.6640625" style="850" customWidth="1"/>
    <col min="9220" max="9220" width="8" style="850" customWidth="1"/>
    <col min="9221" max="9221" width="7" style="850" customWidth="1"/>
    <col min="9222" max="9222" width="9.6640625" style="850" customWidth="1"/>
    <col min="9223" max="9223" width="10" style="850" customWidth="1"/>
    <col min="9224" max="9224" width="7.83203125" style="850" customWidth="1"/>
    <col min="9225" max="9225" width="8.6640625" style="850" bestFit="1" customWidth="1"/>
    <col min="9226" max="9226" width="6.5" style="850" customWidth="1"/>
    <col min="9227" max="9227" width="8.33203125" style="850" customWidth="1"/>
    <col min="9228" max="9228" width="20.1640625" style="850" customWidth="1"/>
    <col min="9229" max="9229" width="21" style="850" customWidth="1"/>
    <col min="9230" max="9472" width="9.33203125" style="850"/>
    <col min="9473" max="9474" width="6.1640625" style="850" customWidth="1"/>
    <col min="9475" max="9475" width="45.6640625" style="850" customWidth="1"/>
    <col min="9476" max="9476" width="8" style="850" customWidth="1"/>
    <col min="9477" max="9477" width="7" style="850" customWidth="1"/>
    <col min="9478" max="9478" width="9.6640625" style="850" customWidth="1"/>
    <col min="9479" max="9479" width="10" style="850" customWidth="1"/>
    <col min="9480" max="9480" width="7.83203125" style="850" customWidth="1"/>
    <col min="9481" max="9481" width="8.6640625" style="850" bestFit="1" customWidth="1"/>
    <col min="9482" max="9482" width="6.5" style="850" customWidth="1"/>
    <col min="9483" max="9483" width="8.33203125" style="850" customWidth="1"/>
    <col min="9484" max="9484" width="20.1640625" style="850" customWidth="1"/>
    <col min="9485" max="9485" width="21" style="850" customWidth="1"/>
    <col min="9486" max="9728" width="9.33203125" style="850"/>
    <col min="9729" max="9730" width="6.1640625" style="850" customWidth="1"/>
    <col min="9731" max="9731" width="45.6640625" style="850" customWidth="1"/>
    <col min="9732" max="9732" width="8" style="850" customWidth="1"/>
    <col min="9733" max="9733" width="7" style="850" customWidth="1"/>
    <col min="9734" max="9734" width="9.6640625" style="850" customWidth="1"/>
    <col min="9735" max="9735" width="10" style="850" customWidth="1"/>
    <col min="9736" max="9736" width="7.83203125" style="850" customWidth="1"/>
    <col min="9737" max="9737" width="8.6640625" style="850" bestFit="1" customWidth="1"/>
    <col min="9738" max="9738" width="6.5" style="850" customWidth="1"/>
    <col min="9739" max="9739" width="8.33203125" style="850" customWidth="1"/>
    <col min="9740" max="9740" width="20.1640625" style="850" customWidth="1"/>
    <col min="9741" max="9741" width="21" style="850" customWidth="1"/>
    <col min="9742" max="9984" width="9.33203125" style="850"/>
    <col min="9985" max="9986" width="6.1640625" style="850" customWidth="1"/>
    <col min="9987" max="9987" width="45.6640625" style="850" customWidth="1"/>
    <col min="9988" max="9988" width="8" style="850" customWidth="1"/>
    <col min="9989" max="9989" width="7" style="850" customWidth="1"/>
    <col min="9990" max="9990" width="9.6640625" style="850" customWidth="1"/>
    <col min="9991" max="9991" width="10" style="850" customWidth="1"/>
    <col min="9992" max="9992" width="7.83203125" style="850" customWidth="1"/>
    <col min="9993" max="9993" width="8.6640625" style="850" bestFit="1" customWidth="1"/>
    <col min="9994" max="9994" width="6.5" style="850" customWidth="1"/>
    <col min="9995" max="9995" width="8.33203125" style="850" customWidth="1"/>
    <col min="9996" max="9996" width="20.1640625" style="850" customWidth="1"/>
    <col min="9997" max="9997" width="21" style="850" customWidth="1"/>
    <col min="9998" max="10240" width="9.33203125" style="850"/>
    <col min="10241" max="10242" width="6.1640625" style="850" customWidth="1"/>
    <col min="10243" max="10243" width="45.6640625" style="850" customWidth="1"/>
    <col min="10244" max="10244" width="8" style="850" customWidth="1"/>
    <col min="10245" max="10245" width="7" style="850" customWidth="1"/>
    <col min="10246" max="10246" width="9.6640625" style="850" customWidth="1"/>
    <col min="10247" max="10247" width="10" style="850" customWidth="1"/>
    <col min="10248" max="10248" width="7.83203125" style="850" customWidth="1"/>
    <col min="10249" max="10249" width="8.6640625" style="850" bestFit="1" customWidth="1"/>
    <col min="10250" max="10250" width="6.5" style="850" customWidth="1"/>
    <col min="10251" max="10251" width="8.33203125" style="850" customWidth="1"/>
    <col min="10252" max="10252" width="20.1640625" style="850" customWidth="1"/>
    <col min="10253" max="10253" width="21" style="850" customWidth="1"/>
    <col min="10254" max="10496" width="9.33203125" style="850"/>
    <col min="10497" max="10498" width="6.1640625" style="850" customWidth="1"/>
    <col min="10499" max="10499" width="45.6640625" style="850" customWidth="1"/>
    <col min="10500" max="10500" width="8" style="850" customWidth="1"/>
    <col min="10501" max="10501" width="7" style="850" customWidth="1"/>
    <col min="10502" max="10502" width="9.6640625" style="850" customWidth="1"/>
    <col min="10503" max="10503" width="10" style="850" customWidth="1"/>
    <col min="10504" max="10504" width="7.83203125" style="850" customWidth="1"/>
    <col min="10505" max="10505" width="8.6640625" style="850" bestFit="1" customWidth="1"/>
    <col min="10506" max="10506" width="6.5" style="850" customWidth="1"/>
    <col min="10507" max="10507" width="8.33203125" style="850" customWidth="1"/>
    <col min="10508" max="10508" width="20.1640625" style="850" customWidth="1"/>
    <col min="10509" max="10509" width="21" style="850" customWidth="1"/>
    <col min="10510" max="10752" width="9.33203125" style="850"/>
    <col min="10753" max="10754" width="6.1640625" style="850" customWidth="1"/>
    <col min="10755" max="10755" width="45.6640625" style="850" customWidth="1"/>
    <col min="10756" max="10756" width="8" style="850" customWidth="1"/>
    <col min="10757" max="10757" width="7" style="850" customWidth="1"/>
    <col min="10758" max="10758" width="9.6640625" style="850" customWidth="1"/>
    <col min="10759" max="10759" width="10" style="850" customWidth="1"/>
    <col min="10760" max="10760" width="7.83203125" style="850" customWidth="1"/>
    <col min="10761" max="10761" width="8.6640625" style="850" bestFit="1" customWidth="1"/>
    <col min="10762" max="10762" width="6.5" style="850" customWidth="1"/>
    <col min="10763" max="10763" width="8.33203125" style="850" customWidth="1"/>
    <col min="10764" max="10764" width="20.1640625" style="850" customWidth="1"/>
    <col min="10765" max="10765" width="21" style="850" customWidth="1"/>
    <col min="10766" max="11008" width="9.33203125" style="850"/>
    <col min="11009" max="11010" width="6.1640625" style="850" customWidth="1"/>
    <col min="11011" max="11011" width="45.6640625" style="850" customWidth="1"/>
    <col min="11012" max="11012" width="8" style="850" customWidth="1"/>
    <col min="11013" max="11013" width="7" style="850" customWidth="1"/>
    <col min="11014" max="11014" width="9.6640625" style="850" customWidth="1"/>
    <col min="11015" max="11015" width="10" style="850" customWidth="1"/>
    <col min="11016" max="11016" width="7.83203125" style="850" customWidth="1"/>
    <col min="11017" max="11017" width="8.6640625" style="850" bestFit="1" customWidth="1"/>
    <col min="11018" max="11018" width="6.5" style="850" customWidth="1"/>
    <col min="11019" max="11019" width="8.33203125" style="850" customWidth="1"/>
    <col min="11020" max="11020" width="20.1640625" style="850" customWidth="1"/>
    <col min="11021" max="11021" width="21" style="850" customWidth="1"/>
    <col min="11022" max="11264" width="9.33203125" style="850"/>
    <col min="11265" max="11266" width="6.1640625" style="850" customWidth="1"/>
    <col min="11267" max="11267" width="45.6640625" style="850" customWidth="1"/>
    <col min="11268" max="11268" width="8" style="850" customWidth="1"/>
    <col min="11269" max="11269" width="7" style="850" customWidth="1"/>
    <col min="11270" max="11270" width="9.6640625" style="850" customWidth="1"/>
    <col min="11271" max="11271" width="10" style="850" customWidth="1"/>
    <col min="11272" max="11272" width="7.83203125" style="850" customWidth="1"/>
    <col min="11273" max="11273" width="8.6640625" style="850" bestFit="1" customWidth="1"/>
    <col min="11274" max="11274" width="6.5" style="850" customWidth="1"/>
    <col min="11275" max="11275" width="8.33203125" style="850" customWidth="1"/>
    <col min="11276" max="11276" width="20.1640625" style="850" customWidth="1"/>
    <col min="11277" max="11277" width="21" style="850" customWidth="1"/>
    <col min="11278" max="11520" width="9.33203125" style="850"/>
    <col min="11521" max="11522" width="6.1640625" style="850" customWidth="1"/>
    <col min="11523" max="11523" width="45.6640625" style="850" customWidth="1"/>
    <col min="11524" max="11524" width="8" style="850" customWidth="1"/>
    <col min="11525" max="11525" width="7" style="850" customWidth="1"/>
    <col min="11526" max="11526" width="9.6640625" style="850" customWidth="1"/>
    <col min="11527" max="11527" width="10" style="850" customWidth="1"/>
    <col min="11528" max="11528" width="7.83203125" style="850" customWidth="1"/>
    <col min="11529" max="11529" width="8.6640625" style="850" bestFit="1" customWidth="1"/>
    <col min="11530" max="11530" width="6.5" style="850" customWidth="1"/>
    <col min="11531" max="11531" width="8.33203125" style="850" customWidth="1"/>
    <col min="11532" max="11532" width="20.1640625" style="850" customWidth="1"/>
    <col min="11533" max="11533" width="21" style="850" customWidth="1"/>
    <col min="11534" max="11776" width="9.33203125" style="850"/>
    <col min="11777" max="11778" width="6.1640625" style="850" customWidth="1"/>
    <col min="11779" max="11779" width="45.6640625" style="850" customWidth="1"/>
    <col min="11780" max="11780" width="8" style="850" customWidth="1"/>
    <col min="11781" max="11781" width="7" style="850" customWidth="1"/>
    <col min="11782" max="11782" width="9.6640625" style="850" customWidth="1"/>
    <col min="11783" max="11783" width="10" style="850" customWidth="1"/>
    <col min="11784" max="11784" width="7.83203125" style="850" customWidth="1"/>
    <col min="11785" max="11785" width="8.6640625" style="850" bestFit="1" customWidth="1"/>
    <col min="11786" max="11786" width="6.5" style="850" customWidth="1"/>
    <col min="11787" max="11787" width="8.33203125" style="850" customWidth="1"/>
    <col min="11788" max="11788" width="20.1640625" style="850" customWidth="1"/>
    <col min="11789" max="11789" width="21" style="850" customWidth="1"/>
    <col min="11790" max="12032" width="9.33203125" style="850"/>
    <col min="12033" max="12034" width="6.1640625" style="850" customWidth="1"/>
    <col min="12035" max="12035" width="45.6640625" style="850" customWidth="1"/>
    <col min="12036" max="12036" width="8" style="850" customWidth="1"/>
    <col min="12037" max="12037" width="7" style="850" customWidth="1"/>
    <col min="12038" max="12038" width="9.6640625" style="850" customWidth="1"/>
    <col min="12039" max="12039" width="10" style="850" customWidth="1"/>
    <col min="12040" max="12040" width="7.83203125" style="850" customWidth="1"/>
    <col min="12041" max="12041" width="8.6640625" style="850" bestFit="1" customWidth="1"/>
    <col min="12042" max="12042" width="6.5" style="850" customWidth="1"/>
    <col min="12043" max="12043" width="8.33203125" style="850" customWidth="1"/>
    <col min="12044" max="12044" width="20.1640625" style="850" customWidth="1"/>
    <col min="12045" max="12045" width="21" style="850" customWidth="1"/>
    <col min="12046" max="12288" width="9.33203125" style="850"/>
    <col min="12289" max="12290" width="6.1640625" style="850" customWidth="1"/>
    <col min="12291" max="12291" width="45.6640625" style="850" customWidth="1"/>
    <col min="12292" max="12292" width="8" style="850" customWidth="1"/>
    <col min="12293" max="12293" width="7" style="850" customWidth="1"/>
    <col min="12294" max="12294" width="9.6640625" style="850" customWidth="1"/>
    <col min="12295" max="12295" width="10" style="850" customWidth="1"/>
    <col min="12296" max="12296" width="7.83203125" style="850" customWidth="1"/>
    <col min="12297" max="12297" width="8.6640625" style="850" bestFit="1" customWidth="1"/>
    <col min="12298" max="12298" width="6.5" style="850" customWidth="1"/>
    <col min="12299" max="12299" width="8.33203125" style="850" customWidth="1"/>
    <col min="12300" max="12300" width="20.1640625" style="850" customWidth="1"/>
    <col min="12301" max="12301" width="21" style="850" customWidth="1"/>
    <col min="12302" max="12544" width="9.33203125" style="850"/>
    <col min="12545" max="12546" width="6.1640625" style="850" customWidth="1"/>
    <col min="12547" max="12547" width="45.6640625" style="850" customWidth="1"/>
    <col min="12548" max="12548" width="8" style="850" customWidth="1"/>
    <col min="12549" max="12549" width="7" style="850" customWidth="1"/>
    <col min="12550" max="12550" width="9.6640625" style="850" customWidth="1"/>
    <col min="12551" max="12551" width="10" style="850" customWidth="1"/>
    <col min="12552" max="12552" width="7.83203125" style="850" customWidth="1"/>
    <col min="12553" max="12553" width="8.6640625" style="850" bestFit="1" customWidth="1"/>
    <col min="12554" max="12554" width="6.5" style="850" customWidth="1"/>
    <col min="12555" max="12555" width="8.33203125" style="850" customWidth="1"/>
    <col min="12556" max="12556" width="20.1640625" style="850" customWidth="1"/>
    <col min="12557" max="12557" width="21" style="850" customWidth="1"/>
    <col min="12558" max="12800" width="9.33203125" style="850"/>
    <col min="12801" max="12802" width="6.1640625" style="850" customWidth="1"/>
    <col min="12803" max="12803" width="45.6640625" style="850" customWidth="1"/>
    <col min="12804" max="12804" width="8" style="850" customWidth="1"/>
    <col min="12805" max="12805" width="7" style="850" customWidth="1"/>
    <col min="12806" max="12806" width="9.6640625" style="850" customWidth="1"/>
    <col min="12807" max="12807" width="10" style="850" customWidth="1"/>
    <col min="12808" max="12808" width="7.83203125" style="850" customWidth="1"/>
    <col min="12809" max="12809" width="8.6640625" style="850" bestFit="1" customWidth="1"/>
    <col min="12810" max="12810" width="6.5" style="850" customWidth="1"/>
    <col min="12811" max="12811" width="8.33203125" style="850" customWidth="1"/>
    <col min="12812" max="12812" width="20.1640625" style="850" customWidth="1"/>
    <col min="12813" max="12813" width="21" style="850" customWidth="1"/>
    <col min="12814" max="13056" width="9.33203125" style="850"/>
    <col min="13057" max="13058" width="6.1640625" style="850" customWidth="1"/>
    <col min="13059" max="13059" width="45.6640625" style="850" customWidth="1"/>
    <col min="13060" max="13060" width="8" style="850" customWidth="1"/>
    <col min="13061" max="13061" width="7" style="850" customWidth="1"/>
    <col min="13062" max="13062" width="9.6640625" style="850" customWidth="1"/>
    <col min="13063" max="13063" width="10" style="850" customWidth="1"/>
    <col min="13064" max="13064" width="7.83203125" style="850" customWidth="1"/>
    <col min="13065" max="13065" width="8.6640625" style="850" bestFit="1" customWidth="1"/>
    <col min="13066" max="13066" width="6.5" style="850" customWidth="1"/>
    <col min="13067" max="13067" width="8.33203125" style="850" customWidth="1"/>
    <col min="13068" max="13068" width="20.1640625" style="850" customWidth="1"/>
    <col min="13069" max="13069" width="21" style="850" customWidth="1"/>
    <col min="13070" max="13312" width="9.33203125" style="850"/>
    <col min="13313" max="13314" width="6.1640625" style="850" customWidth="1"/>
    <col min="13315" max="13315" width="45.6640625" style="850" customWidth="1"/>
    <col min="13316" max="13316" width="8" style="850" customWidth="1"/>
    <col min="13317" max="13317" width="7" style="850" customWidth="1"/>
    <col min="13318" max="13318" width="9.6640625" style="850" customWidth="1"/>
    <col min="13319" max="13319" width="10" style="850" customWidth="1"/>
    <col min="13320" max="13320" width="7.83203125" style="850" customWidth="1"/>
    <col min="13321" max="13321" width="8.6640625" style="850" bestFit="1" customWidth="1"/>
    <col min="13322" max="13322" width="6.5" style="850" customWidth="1"/>
    <col min="13323" max="13323" width="8.33203125" style="850" customWidth="1"/>
    <col min="13324" max="13324" width="20.1640625" style="850" customWidth="1"/>
    <col min="13325" max="13325" width="21" style="850" customWidth="1"/>
    <col min="13326" max="13568" width="9.33203125" style="850"/>
    <col min="13569" max="13570" width="6.1640625" style="850" customWidth="1"/>
    <col min="13571" max="13571" width="45.6640625" style="850" customWidth="1"/>
    <col min="13572" max="13572" width="8" style="850" customWidth="1"/>
    <col min="13573" max="13573" width="7" style="850" customWidth="1"/>
    <col min="13574" max="13574" width="9.6640625" style="850" customWidth="1"/>
    <col min="13575" max="13575" width="10" style="850" customWidth="1"/>
    <col min="13576" max="13576" width="7.83203125" style="850" customWidth="1"/>
    <col min="13577" max="13577" width="8.6640625" style="850" bestFit="1" customWidth="1"/>
    <col min="13578" max="13578" width="6.5" style="850" customWidth="1"/>
    <col min="13579" max="13579" width="8.33203125" style="850" customWidth="1"/>
    <col min="13580" max="13580" width="20.1640625" style="850" customWidth="1"/>
    <col min="13581" max="13581" width="21" style="850" customWidth="1"/>
    <col min="13582" max="13824" width="9.33203125" style="850"/>
    <col min="13825" max="13826" width="6.1640625" style="850" customWidth="1"/>
    <col min="13827" max="13827" width="45.6640625" style="850" customWidth="1"/>
    <col min="13828" max="13828" width="8" style="850" customWidth="1"/>
    <col min="13829" max="13829" width="7" style="850" customWidth="1"/>
    <col min="13830" max="13830" width="9.6640625" style="850" customWidth="1"/>
    <col min="13831" max="13831" width="10" style="850" customWidth="1"/>
    <col min="13832" max="13832" width="7.83203125" style="850" customWidth="1"/>
    <col min="13833" max="13833" width="8.6640625" style="850" bestFit="1" customWidth="1"/>
    <col min="13834" max="13834" width="6.5" style="850" customWidth="1"/>
    <col min="13835" max="13835" width="8.33203125" style="850" customWidth="1"/>
    <col min="13836" max="13836" width="20.1640625" style="850" customWidth="1"/>
    <col min="13837" max="13837" width="21" style="850" customWidth="1"/>
    <col min="13838" max="14080" width="9.33203125" style="850"/>
    <col min="14081" max="14082" width="6.1640625" style="850" customWidth="1"/>
    <col min="14083" max="14083" width="45.6640625" style="850" customWidth="1"/>
    <col min="14084" max="14084" width="8" style="850" customWidth="1"/>
    <col min="14085" max="14085" width="7" style="850" customWidth="1"/>
    <col min="14086" max="14086" width="9.6640625" style="850" customWidth="1"/>
    <col min="14087" max="14087" width="10" style="850" customWidth="1"/>
    <col min="14088" max="14088" width="7.83203125" style="850" customWidth="1"/>
    <col min="14089" max="14089" width="8.6640625" style="850" bestFit="1" customWidth="1"/>
    <col min="14090" max="14090" width="6.5" style="850" customWidth="1"/>
    <col min="14091" max="14091" width="8.33203125" style="850" customWidth="1"/>
    <col min="14092" max="14092" width="20.1640625" style="850" customWidth="1"/>
    <col min="14093" max="14093" width="21" style="850" customWidth="1"/>
    <col min="14094" max="14336" width="9.33203125" style="850"/>
    <col min="14337" max="14338" width="6.1640625" style="850" customWidth="1"/>
    <col min="14339" max="14339" width="45.6640625" style="850" customWidth="1"/>
    <col min="14340" max="14340" width="8" style="850" customWidth="1"/>
    <col min="14341" max="14341" width="7" style="850" customWidth="1"/>
    <col min="14342" max="14342" width="9.6640625" style="850" customWidth="1"/>
    <col min="14343" max="14343" width="10" style="850" customWidth="1"/>
    <col min="14344" max="14344" width="7.83203125" style="850" customWidth="1"/>
    <col min="14345" max="14345" width="8.6640625" style="850" bestFit="1" customWidth="1"/>
    <col min="14346" max="14346" width="6.5" style="850" customWidth="1"/>
    <col min="14347" max="14347" width="8.33203125" style="850" customWidth="1"/>
    <col min="14348" max="14348" width="20.1640625" style="850" customWidth="1"/>
    <col min="14349" max="14349" width="21" style="850" customWidth="1"/>
    <col min="14350" max="14592" width="9.33203125" style="850"/>
    <col min="14593" max="14594" width="6.1640625" style="850" customWidth="1"/>
    <col min="14595" max="14595" width="45.6640625" style="850" customWidth="1"/>
    <col min="14596" max="14596" width="8" style="850" customWidth="1"/>
    <col min="14597" max="14597" width="7" style="850" customWidth="1"/>
    <col min="14598" max="14598" width="9.6640625" style="850" customWidth="1"/>
    <col min="14599" max="14599" width="10" style="850" customWidth="1"/>
    <col min="14600" max="14600" width="7.83203125" style="850" customWidth="1"/>
    <col min="14601" max="14601" width="8.6640625" style="850" bestFit="1" customWidth="1"/>
    <col min="14602" max="14602" width="6.5" style="850" customWidth="1"/>
    <col min="14603" max="14603" width="8.33203125" style="850" customWidth="1"/>
    <col min="14604" max="14604" width="20.1640625" style="850" customWidth="1"/>
    <col min="14605" max="14605" width="21" style="850" customWidth="1"/>
    <col min="14606" max="14848" width="9.33203125" style="850"/>
    <col min="14849" max="14850" width="6.1640625" style="850" customWidth="1"/>
    <col min="14851" max="14851" width="45.6640625" style="850" customWidth="1"/>
    <col min="14852" max="14852" width="8" style="850" customWidth="1"/>
    <col min="14853" max="14853" width="7" style="850" customWidth="1"/>
    <col min="14854" max="14854" width="9.6640625" style="850" customWidth="1"/>
    <col min="14855" max="14855" width="10" style="850" customWidth="1"/>
    <col min="14856" max="14856" width="7.83203125" style="850" customWidth="1"/>
    <col min="14857" max="14857" width="8.6640625" style="850" bestFit="1" customWidth="1"/>
    <col min="14858" max="14858" width="6.5" style="850" customWidth="1"/>
    <col min="14859" max="14859" width="8.33203125" style="850" customWidth="1"/>
    <col min="14860" max="14860" width="20.1640625" style="850" customWidth="1"/>
    <col min="14861" max="14861" width="21" style="850" customWidth="1"/>
    <col min="14862" max="15104" width="9.33203125" style="850"/>
    <col min="15105" max="15106" width="6.1640625" style="850" customWidth="1"/>
    <col min="15107" max="15107" width="45.6640625" style="850" customWidth="1"/>
    <col min="15108" max="15108" width="8" style="850" customWidth="1"/>
    <col min="15109" max="15109" width="7" style="850" customWidth="1"/>
    <col min="15110" max="15110" width="9.6640625" style="850" customWidth="1"/>
    <col min="15111" max="15111" width="10" style="850" customWidth="1"/>
    <col min="15112" max="15112" width="7.83203125" style="850" customWidth="1"/>
    <col min="15113" max="15113" width="8.6640625" style="850" bestFit="1" customWidth="1"/>
    <col min="15114" max="15114" width="6.5" style="850" customWidth="1"/>
    <col min="15115" max="15115" width="8.33203125" style="850" customWidth="1"/>
    <col min="15116" max="15116" width="20.1640625" style="850" customWidth="1"/>
    <col min="15117" max="15117" width="21" style="850" customWidth="1"/>
    <col min="15118" max="15360" width="9.33203125" style="850"/>
    <col min="15361" max="15362" width="6.1640625" style="850" customWidth="1"/>
    <col min="15363" max="15363" width="45.6640625" style="850" customWidth="1"/>
    <col min="15364" max="15364" width="8" style="850" customWidth="1"/>
    <col min="15365" max="15365" width="7" style="850" customWidth="1"/>
    <col min="15366" max="15366" width="9.6640625" style="850" customWidth="1"/>
    <col min="15367" max="15367" width="10" style="850" customWidth="1"/>
    <col min="15368" max="15368" width="7.83203125" style="850" customWidth="1"/>
    <col min="15369" max="15369" width="8.6640625" style="850" bestFit="1" customWidth="1"/>
    <col min="15370" max="15370" width="6.5" style="850" customWidth="1"/>
    <col min="15371" max="15371" width="8.33203125" style="850" customWidth="1"/>
    <col min="15372" max="15372" width="20.1640625" style="850" customWidth="1"/>
    <col min="15373" max="15373" width="21" style="850" customWidth="1"/>
    <col min="15374" max="15616" width="9.33203125" style="850"/>
    <col min="15617" max="15618" width="6.1640625" style="850" customWidth="1"/>
    <col min="15619" max="15619" width="45.6640625" style="850" customWidth="1"/>
    <col min="15620" max="15620" width="8" style="850" customWidth="1"/>
    <col min="15621" max="15621" width="7" style="850" customWidth="1"/>
    <col min="15622" max="15622" width="9.6640625" style="850" customWidth="1"/>
    <col min="15623" max="15623" width="10" style="850" customWidth="1"/>
    <col min="15624" max="15624" width="7.83203125" style="850" customWidth="1"/>
    <col min="15625" max="15625" width="8.6640625" style="850" bestFit="1" customWidth="1"/>
    <col min="15626" max="15626" width="6.5" style="850" customWidth="1"/>
    <col min="15627" max="15627" width="8.33203125" style="850" customWidth="1"/>
    <col min="15628" max="15628" width="20.1640625" style="850" customWidth="1"/>
    <col min="15629" max="15629" width="21" style="850" customWidth="1"/>
    <col min="15630" max="15872" width="9.33203125" style="850"/>
    <col min="15873" max="15874" width="6.1640625" style="850" customWidth="1"/>
    <col min="15875" max="15875" width="45.6640625" style="850" customWidth="1"/>
    <col min="15876" max="15876" width="8" style="850" customWidth="1"/>
    <col min="15877" max="15877" width="7" style="850" customWidth="1"/>
    <col min="15878" max="15878" width="9.6640625" style="850" customWidth="1"/>
    <col min="15879" max="15879" width="10" style="850" customWidth="1"/>
    <col min="15880" max="15880" width="7.83203125" style="850" customWidth="1"/>
    <col min="15881" max="15881" width="8.6640625" style="850" bestFit="1" customWidth="1"/>
    <col min="15882" max="15882" width="6.5" style="850" customWidth="1"/>
    <col min="15883" max="15883" width="8.33203125" style="850" customWidth="1"/>
    <col min="15884" max="15884" width="20.1640625" style="850" customWidth="1"/>
    <col min="15885" max="15885" width="21" style="850" customWidth="1"/>
    <col min="15886" max="16128" width="9.33203125" style="850"/>
    <col min="16129" max="16130" width="6.1640625" style="850" customWidth="1"/>
    <col min="16131" max="16131" width="45.6640625" style="850" customWidth="1"/>
    <col min="16132" max="16132" width="8" style="850" customWidth="1"/>
    <col min="16133" max="16133" width="7" style="850" customWidth="1"/>
    <col min="16134" max="16134" width="9.6640625" style="850" customWidth="1"/>
    <col min="16135" max="16135" width="10" style="850" customWidth="1"/>
    <col min="16136" max="16136" width="7.83203125" style="850" customWidth="1"/>
    <col min="16137" max="16137" width="8.6640625" style="850" bestFit="1" customWidth="1"/>
    <col min="16138" max="16138" width="6.5" style="850" customWidth="1"/>
    <col min="16139" max="16139" width="8.33203125" style="850" customWidth="1"/>
    <col min="16140" max="16140" width="20.1640625" style="850" customWidth="1"/>
    <col min="16141" max="16141" width="21" style="850" customWidth="1"/>
    <col min="16142" max="16384" width="9.33203125" style="850"/>
  </cols>
  <sheetData>
    <row r="1" spans="1:220" s="757" customFormat="1" ht="12.75">
      <c r="A1" s="747"/>
      <c r="B1" s="748"/>
      <c r="C1" s="749"/>
      <c r="D1" s="748"/>
      <c r="E1" s="748"/>
      <c r="F1" s="750" t="s">
        <v>7082</v>
      </c>
      <c r="G1" s="748"/>
      <c r="H1" s="748"/>
      <c r="I1" s="748"/>
      <c r="J1" s="751"/>
      <c r="K1" s="752"/>
      <c r="L1" s="753" t="s">
        <v>7083</v>
      </c>
      <c r="M1" s="754"/>
      <c r="N1" s="755"/>
      <c r="O1" s="755"/>
      <c r="P1" s="755"/>
      <c r="Q1" s="755"/>
      <c r="R1" s="755"/>
      <c r="S1" s="755"/>
      <c r="T1" s="755"/>
      <c r="U1" s="756"/>
      <c r="V1" s="755"/>
      <c r="W1" s="755"/>
      <c r="X1" s="756"/>
      <c r="Y1" s="755"/>
      <c r="Z1" s="755"/>
      <c r="AA1" s="755"/>
      <c r="AB1" s="755"/>
      <c r="AC1" s="755"/>
      <c r="AD1" s="755"/>
      <c r="AE1" s="755"/>
      <c r="AF1" s="755"/>
      <c r="AG1" s="755"/>
      <c r="AH1" s="755"/>
      <c r="AI1" s="755"/>
      <c r="AJ1" s="755"/>
      <c r="AK1" s="755"/>
      <c r="AL1" s="755"/>
      <c r="AM1" s="755"/>
      <c r="AN1" s="755"/>
      <c r="AO1" s="755"/>
      <c r="AP1" s="755"/>
      <c r="AQ1" s="755"/>
      <c r="AR1" s="755"/>
      <c r="AS1" s="755"/>
      <c r="AT1" s="755"/>
      <c r="AU1" s="755"/>
      <c r="AV1" s="755"/>
      <c r="AW1" s="755"/>
      <c r="AX1" s="755"/>
      <c r="AY1" s="755"/>
      <c r="AZ1" s="755"/>
      <c r="BA1" s="755"/>
      <c r="BB1" s="755"/>
      <c r="BC1" s="755"/>
      <c r="BD1" s="755"/>
      <c r="BE1" s="755"/>
      <c r="BF1" s="755"/>
      <c r="BG1" s="755"/>
      <c r="BH1" s="755"/>
      <c r="BI1" s="755"/>
      <c r="BJ1" s="755"/>
      <c r="BK1" s="755"/>
      <c r="BL1" s="755"/>
      <c r="BM1" s="755"/>
      <c r="BN1" s="755"/>
      <c r="BO1" s="755"/>
      <c r="BP1" s="755"/>
      <c r="BQ1" s="755"/>
      <c r="BR1" s="755"/>
      <c r="BS1" s="755"/>
      <c r="BT1" s="755"/>
      <c r="BU1" s="755"/>
      <c r="BV1" s="755"/>
      <c r="BW1" s="755"/>
      <c r="BX1" s="755"/>
      <c r="BY1" s="755"/>
      <c r="BZ1" s="755"/>
      <c r="CA1" s="755"/>
      <c r="CB1" s="755"/>
      <c r="CC1" s="755"/>
      <c r="CD1" s="755"/>
      <c r="CE1" s="755"/>
      <c r="CF1" s="755"/>
      <c r="CG1" s="755"/>
      <c r="CH1" s="755"/>
      <c r="CI1" s="755"/>
      <c r="CJ1" s="755"/>
      <c r="CK1" s="755"/>
      <c r="CL1" s="755"/>
      <c r="CM1" s="755"/>
      <c r="CN1" s="755"/>
      <c r="CO1" s="755"/>
      <c r="CP1" s="755"/>
      <c r="CQ1" s="755"/>
      <c r="CR1" s="755"/>
      <c r="CS1" s="755"/>
      <c r="CT1" s="755"/>
      <c r="CU1" s="755"/>
      <c r="CV1" s="755"/>
      <c r="CW1" s="755"/>
      <c r="CX1" s="755"/>
      <c r="CY1" s="755"/>
      <c r="CZ1" s="755"/>
      <c r="DA1" s="755"/>
      <c r="DB1" s="755"/>
      <c r="DC1" s="755"/>
      <c r="DD1" s="755"/>
      <c r="DE1" s="755"/>
      <c r="DF1" s="755"/>
      <c r="DG1" s="755"/>
      <c r="DH1" s="755"/>
      <c r="DI1" s="755"/>
      <c r="DJ1" s="755"/>
      <c r="DK1" s="755"/>
      <c r="DL1" s="755"/>
      <c r="DM1" s="755"/>
      <c r="DN1" s="755"/>
      <c r="DO1" s="755"/>
      <c r="DP1" s="755"/>
      <c r="DQ1" s="755"/>
      <c r="DR1" s="755"/>
      <c r="DS1" s="755"/>
      <c r="DT1" s="755"/>
      <c r="DU1" s="755"/>
      <c r="DV1" s="755"/>
      <c r="DW1" s="755"/>
      <c r="DX1" s="755"/>
      <c r="DY1" s="755"/>
      <c r="DZ1" s="755"/>
      <c r="EA1" s="755"/>
      <c r="EB1" s="755"/>
      <c r="EC1" s="755"/>
      <c r="ED1" s="755"/>
      <c r="EE1" s="755"/>
      <c r="EF1" s="755"/>
      <c r="EG1" s="755"/>
      <c r="EH1" s="755"/>
      <c r="EI1" s="755"/>
      <c r="EJ1" s="755"/>
      <c r="EK1" s="755"/>
      <c r="EL1" s="755"/>
      <c r="EM1" s="755"/>
      <c r="EN1" s="755"/>
      <c r="EO1" s="755"/>
      <c r="EP1" s="755"/>
      <c r="EQ1" s="755"/>
      <c r="ER1" s="755"/>
      <c r="ES1" s="755"/>
      <c r="ET1" s="755"/>
      <c r="EU1" s="755"/>
      <c r="EV1" s="755"/>
      <c r="EW1" s="755"/>
      <c r="EX1" s="755"/>
      <c r="EY1" s="755"/>
      <c r="EZ1" s="755"/>
      <c r="FA1" s="755"/>
      <c r="FB1" s="755"/>
      <c r="FC1" s="755"/>
      <c r="FD1" s="755"/>
      <c r="FE1" s="755"/>
      <c r="FF1" s="755"/>
      <c r="FG1" s="755"/>
      <c r="FH1" s="755"/>
      <c r="FI1" s="755"/>
      <c r="FJ1" s="755"/>
      <c r="FK1" s="755"/>
      <c r="FL1" s="755"/>
      <c r="FM1" s="755"/>
      <c r="FN1" s="755"/>
      <c r="FO1" s="755"/>
      <c r="FP1" s="755"/>
      <c r="FQ1" s="755"/>
      <c r="FR1" s="755"/>
      <c r="FS1" s="755"/>
      <c r="FT1" s="755"/>
      <c r="FU1" s="755"/>
      <c r="FV1" s="755"/>
      <c r="FW1" s="755"/>
      <c r="FX1" s="755"/>
      <c r="FY1" s="755"/>
      <c r="FZ1" s="755"/>
      <c r="GA1" s="755"/>
      <c r="GB1" s="755"/>
      <c r="GC1" s="755"/>
      <c r="GD1" s="755"/>
      <c r="GE1" s="755"/>
      <c r="GF1" s="755"/>
      <c r="GG1" s="755"/>
      <c r="GH1" s="755"/>
      <c r="GI1" s="755"/>
      <c r="GJ1" s="755"/>
      <c r="GK1" s="755"/>
      <c r="GL1" s="755"/>
      <c r="GM1" s="755"/>
      <c r="GN1" s="755"/>
      <c r="GO1" s="755"/>
      <c r="GP1" s="755"/>
      <c r="GQ1" s="755"/>
      <c r="GR1" s="755"/>
      <c r="GS1" s="755"/>
      <c r="GT1" s="755"/>
      <c r="GU1" s="755"/>
      <c r="GV1" s="755"/>
      <c r="GW1" s="755"/>
      <c r="GX1" s="755"/>
      <c r="GY1" s="755"/>
      <c r="GZ1" s="755"/>
      <c r="HA1" s="755"/>
      <c r="HB1" s="755"/>
      <c r="HC1" s="755"/>
      <c r="HD1" s="755"/>
      <c r="HE1" s="755"/>
      <c r="HF1" s="755"/>
      <c r="HG1" s="755"/>
      <c r="HH1" s="755"/>
      <c r="HI1" s="755"/>
      <c r="HJ1" s="755"/>
      <c r="HK1" s="755"/>
      <c r="HL1" s="755"/>
    </row>
    <row r="2" spans="1:220" s="757" customFormat="1" ht="12.75">
      <c r="A2" s="758"/>
      <c r="B2" s="759"/>
      <c r="C2" s="760"/>
      <c r="D2" s="759"/>
      <c r="E2" s="759"/>
      <c r="F2" s="761"/>
      <c r="G2" s="762"/>
      <c r="H2" s="759"/>
      <c r="I2" s="759"/>
      <c r="J2" s="763"/>
      <c r="K2" s="764"/>
      <c r="L2" s="761"/>
      <c r="M2" s="765"/>
      <c r="N2" s="766"/>
      <c r="O2" s="755"/>
      <c r="P2" s="755"/>
      <c r="Q2" s="755"/>
      <c r="R2" s="755"/>
      <c r="S2" s="755"/>
      <c r="T2" s="755"/>
      <c r="U2" s="756"/>
      <c r="V2" s="755"/>
      <c r="W2" s="755"/>
      <c r="X2" s="756"/>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c r="BT2" s="755"/>
      <c r="BU2" s="755"/>
      <c r="BV2" s="755"/>
      <c r="BW2" s="755"/>
      <c r="BX2" s="755"/>
      <c r="BY2" s="755"/>
      <c r="BZ2" s="755"/>
      <c r="CA2" s="755"/>
      <c r="CB2" s="755"/>
      <c r="CC2" s="755"/>
      <c r="CD2" s="755"/>
      <c r="CE2" s="755"/>
      <c r="CF2" s="755"/>
      <c r="CG2" s="755"/>
      <c r="CH2" s="755"/>
      <c r="CI2" s="755"/>
      <c r="CJ2" s="755"/>
      <c r="CK2" s="755"/>
      <c r="CL2" s="755"/>
      <c r="CM2" s="755"/>
      <c r="CN2" s="755"/>
      <c r="CO2" s="755"/>
      <c r="CP2" s="755"/>
      <c r="CQ2" s="755"/>
      <c r="CR2" s="755"/>
      <c r="CS2" s="755"/>
      <c r="CT2" s="755"/>
      <c r="CU2" s="755"/>
      <c r="CV2" s="755"/>
      <c r="CW2" s="755"/>
      <c r="CX2" s="755"/>
      <c r="CY2" s="755"/>
      <c r="CZ2" s="755"/>
      <c r="DA2" s="755"/>
      <c r="DB2" s="755"/>
      <c r="DC2" s="755"/>
      <c r="DD2" s="755"/>
      <c r="DE2" s="755"/>
      <c r="DF2" s="755"/>
      <c r="DG2" s="755"/>
      <c r="DH2" s="755"/>
      <c r="DI2" s="755"/>
      <c r="DJ2" s="755"/>
      <c r="DK2" s="755"/>
      <c r="DL2" s="755"/>
      <c r="DM2" s="755"/>
      <c r="DN2" s="755"/>
      <c r="DO2" s="755"/>
      <c r="DP2" s="755"/>
      <c r="DQ2" s="755"/>
      <c r="DR2" s="755"/>
      <c r="DS2" s="755"/>
      <c r="DT2" s="755"/>
      <c r="DU2" s="755"/>
      <c r="DV2" s="755"/>
      <c r="DW2" s="755"/>
      <c r="DX2" s="755"/>
      <c r="DY2" s="755"/>
      <c r="DZ2" s="755"/>
      <c r="EA2" s="755"/>
      <c r="EB2" s="755"/>
      <c r="EC2" s="755"/>
      <c r="ED2" s="755"/>
      <c r="EE2" s="755"/>
      <c r="EF2" s="755"/>
      <c r="EG2" s="755"/>
      <c r="EH2" s="755"/>
      <c r="EI2" s="755"/>
      <c r="EJ2" s="755"/>
      <c r="EK2" s="755"/>
      <c r="EL2" s="755"/>
      <c r="EM2" s="755"/>
      <c r="EN2" s="755"/>
      <c r="EO2" s="755"/>
      <c r="EP2" s="755"/>
      <c r="EQ2" s="755"/>
      <c r="ER2" s="755"/>
      <c r="ES2" s="755"/>
      <c r="ET2" s="755"/>
      <c r="EU2" s="755"/>
      <c r="EV2" s="755"/>
      <c r="EW2" s="755"/>
      <c r="EX2" s="755"/>
      <c r="EY2" s="755"/>
      <c r="EZ2" s="755"/>
      <c r="FA2" s="755"/>
      <c r="FB2" s="755"/>
      <c r="FC2" s="755"/>
      <c r="FD2" s="755"/>
      <c r="FE2" s="755"/>
      <c r="FF2" s="755"/>
      <c r="FG2" s="755"/>
      <c r="FH2" s="755"/>
      <c r="FI2" s="755"/>
      <c r="FJ2" s="755"/>
      <c r="FK2" s="755"/>
      <c r="FL2" s="755"/>
      <c r="FM2" s="755"/>
      <c r="FN2" s="755"/>
      <c r="FO2" s="755"/>
      <c r="FP2" s="755"/>
      <c r="FQ2" s="755"/>
      <c r="FR2" s="755"/>
      <c r="FS2" s="755"/>
      <c r="FT2" s="755"/>
      <c r="FU2" s="755"/>
      <c r="FV2" s="755"/>
      <c r="FW2" s="755"/>
      <c r="FX2" s="755"/>
      <c r="FY2" s="755"/>
      <c r="FZ2" s="755"/>
      <c r="GA2" s="755"/>
      <c r="GB2" s="755"/>
      <c r="GC2" s="755"/>
      <c r="GD2" s="755"/>
      <c r="GE2" s="755"/>
      <c r="GF2" s="755"/>
      <c r="GG2" s="755"/>
      <c r="GH2" s="755"/>
      <c r="GI2" s="755"/>
      <c r="GJ2" s="755"/>
      <c r="GK2" s="755"/>
      <c r="GL2" s="755"/>
      <c r="GM2" s="755"/>
      <c r="GN2" s="755"/>
      <c r="GO2" s="755"/>
      <c r="GP2" s="755"/>
      <c r="GQ2" s="755"/>
      <c r="GR2" s="755"/>
      <c r="GS2" s="755"/>
      <c r="GT2" s="755"/>
      <c r="GU2" s="755"/>
      <c r="GV2" s="755"/>
      <c r="GW2" s="755"/>
      <c r="GX2" s="755"/>
      <c r="GY2" s="755"/>
      <c r="GZ2" s="755"/>
      <c r="HA2" s="755"/>
      <c r="HB2" s="755"/>
      <c r="HC2" s="755"/>
      <c r="HD2" s="755"/>
      <c r="HE2" s="755"/>
      <c r="HF2" s="755"/>
      <c r="HG2" s="755"/>
      <c r="HH2" s="755"/>
      <c r="HI2" s="755"/>
      <c r="HJ2" s="755"/>
      <c r="HK2" s="755"/>
      <c r="HL2" s="755"/>
    </row>
    <row r="3" spans="1:220" s="757" customFormat="1" ht="12.75">
      <c r="A3" s="758"/>
      <c r="B3" s="759"/>
      <c r="C3" s="760"/>
      <c r="D3" s="759"/>
      <c r="E3" s="759"/>
      <c r="F3" s="761"/>
      <c r="G3" s="759"/>
      <c r="H3" s="759"/>
      <c r="I3" s="759"/>
      <c r="J3" s="763"/>
      <c r="K3" s="764"/>
      <c r="L3" s="761"/>
      <c r="M3" s="765"/>
      <c r="N3" s="766"/>
      <c r="O3" s="755"/>
      <c r="P3" s="755"/>
      <c r="Q3" s="755"/>
      <c r="R3" s="755"/>
      <c r="S3" s="755"/>
      <c r="T3" s="755"/>
      <c r="U3" s="756"/>
      <c r="V3" s="755"/>
      <c r="W3" s="755"/>
      <c r="X3" s="756"/>
      <c r="Y3" s="755"/>
      <c r="Z3" s="755"/>
      <c r="AA3" s="755"/>
      <c r="AB3" s="755"/>
      <c r="AC3" s="755"/>
      <c r="AD3" s="755"/>
      <c r="AE3" s="755"/>
      <c r="AF3" s="755"/>
      <c r="AG3" s="755"/>
      <c r="AH3" s="755"/>
      <c r="AI3" s="755"/>
      <c r="AJ3" s="755"/>
      <c r="AK3" s="755"/>
      <c r="AL3" s="755"/>
      <c r="AM3" s="755"/>
      <c r="AN3" s="755"/>
      <c r="AO3" s="755"/>
      <c r="AP3" s="755"/>
      <c r="AQ3" s="755"/>
      <c r="AR3" s="755"/>
      <c r="AS3" s="755"/>
      <c r="AT3" s="755"/>
      <c r="AU3" s="755"/>
      <c r="AV3" s="755"/>
      <c r="AW3" s="755"/>
      <c r="AX3" s="755"/>
      <c r="AY3" s="755"/>
      <c r="AZ3" s="755"/>
      <c r="BA3" s="755"/>
      <c r="BB3" s="755"/>
      <c r="BC3" s="755"/>
      <c r="BD3" s="755"/>
      <c r="BE3" s="755"/>
      <c r="BF3" s="755"/>
      <c r="BG3" s="755"/>
      <c r="BH3" s="755"/>
      <c r="BI3" s="755"/>
      <c r="BJ3" s="755"/>
      <c r="BK3" s="755"/>
      <c r="BL3" s="755"/>
      <c r="BM3" s="755"/>
      <c r="BN3" s="755"/>
      <c r="BO3" s="755"/>
      <c r="BP3" s="755"/>
      <c r="BQ3" s="755"/>
      <c r="BR3" s="755"/>
      <c r="BS3" s="755"/>
      <c r="BT3" s="755"/>
      <c r="BU3" s="755"/>
      <c r="BV3" s="755"/>
      <c r="BW3" s="755"/>
      <c r="BX3" s="755"/>
      <c r="BY3" s="755"/>
      <c r="BZ3" s="755"/>
      <c r="CA3" s="755"/>
      <c r="CB3" s="755"/>
      <c r="CC3" s="755"/>
      <c r="CD3" s="755"/>
      <c r="CE3" s="755"/>
      <c r="CF3" s="755"/>
      <c r="CG3" s="755"/>
      <c r="CH3" s="755"/>
      <c r="CI3" s="755"/>
      <c r="CJ3" s="755"/>
      <c r="CK3" s="755"/>
      <c r="CL3" s="755"/>
      <c r="CM3" s="755"/>
      <c r="CN3" s="755"/>
      <c r="CO3" s="755"/>
      <c r="CP3" s="755"/>
      <c r="CQ3" s="755"/>
      <c r="CR3" s="755"/>
      <c r="CS3" s="755"/>
      <c r="CT3" s="755"/>
      <c r="CU3" s="755"/>
      <c r="CV3" s="755"/>
      <c r="CW3" s="755"/>
      <c r="CX3" s="755"/>
      <c r="CY3" s="755"/>
      <c r="CZ3" s="755"/>
      <c r="DA3" s="755"/>
      <c r="DB3" s="755"/>
      <c r="DC3" s="755"/>
      <c r="DD3" s="755"/>
      <c r="DE3" s="755"/>
      <c r="DF3" s="755"/>
      <c r="DG3" s="755"/>
      <c r="DH3" s="755"/>
      <c r="DI3" s="755"/>
      <c r="DJ3" s="755"/>
      <c r="DK3" s="755"/>
      <c r="DL3" s="755"/>
      <c r="DM3" s="755"/>
      <c r="DN3" s="755"/>
      <c r="DO3" s="755"/>
      <c r="DP3" s="755"/>
      <c r="DQ3" s="755"/>
      <c r="DR3" s="755"/>
      <c r="DS3" s="755"/>
      <c r="DT3" s="755"/>
      <c r="DU3" s="755"/>
      <c r="DV3" s="755"/>
      <c r="DW3" s="755"/>
      <c r="DX3" s="755"/>
      <c r="DY3" s="755"/>
      <c r="DZ3" s="755"/>
      <c r="EA3" s="755"/>
      <c r="EB3" s="755"/>
      <c r="EC3" s="755"/>
      <c r="ED3" s="755"/>
      <c r="EE3" s="755"/>
      <c r="EF3" s="755"/>
      <c r="EG3" s="755"/>
      <c r="EH3" s="755"/>
      <c r="EI3" s="755"/>
      <c r="EJ3" s="755"/>
      <c r="EK3" s="755"/>
      <c r="EL3" s="755"/>
      <c r="EM3" s="755"/>
      <c r="EN3" s="755"/>
      <c r="EO3" s="755"/>
      <c r="EP3" s="755"/>
      <c r="EQ3" s="755"/>
      <c r="ER3" s="755"/>
      <c r="ES3" s="755"/>
      <c r="ET3" s="755"/>
      <c r="EU3" s="755"/>
      <c r="EV3" s="755"/>
      <c r="EW3" s="755"/>
      <c r="EX3" s="755"/>
      <c r="EY3" s="755"/>
      <c r="EZ3" s="755"/>
      <c r="FA3" s="755"/>
      <c r="FB3" s="755"/>
      <c r="FC3" s="755"/>
      <c r="FD3" s="755"/>
      <c r="FE3" s="755"/>
      <c r="FF3" s="755"/>
      <c r="FG3" s="755"/>
      <c r="FH3" s="755"/>
      <c r="FI3" s="755"/>
      <c r="FJ3" s="755"/>
      <c r="FK3" s="755"/>
      <c r="FL3" s="755"/>
      <c r="FM3" s="755"/>
      <c r="FN3" s="755"/>
      <c r="FO3" s="755"/>
      <c r="FP3" s="755"/>
      <c r="FQ3" s="755"/>
      <c r="FR3" s="755"/>
      <c r="FS3" s="755"/>
      <c r="FT3" s="755"/>
      <c r="FU3" s="755"/>
      <c r="FV3" s="755"/>
      <c r="FW3" s="755"/>
      <c r="FX3" s="755"/>
      <c r="FY3" s="755"/>
      <c r="FZ3" s="755"/>
      <c r="GA3" s="755"/>
      <c r="GB3" s="755"/>
      <c r="GC3" s="755"/>
      <c r="GD3" s="755"/>
      <c r="GE3" s="755"/>
      <c r="GF3" s="755"/>
      <c r="GG3" s="755"/>
      <c r="GH3" s="755"/>
      <c r="GI3" s="755"/>
      <c r="GJ3" s="755"/>
      <c r="GK3" s="755"/>
      <c r="GL3" s="755"/>
      <c r="GM3" s="755"/>
      <c r="GN3" s="755"/>
      <c r="GO3" s="755"/>
      <c r="GP3" s="755"/>
      <c r="GQ3" s="755"/>
      <c r="GR3" s="755"/>
      <c r="GS3" s="755"/>
      <c r="GT3" s="755"/>
      <c r="GU3" s="755"/>
      <c r="GV3" s="755"/>
      <c r="GW3" s="755"/>
      <c r="GX3" s="755"/>
      <c r="GY3" s="755"/>
      <c r="GZ3" s="755"/>
      <c r="HA3" s="755"/>
      <c r="HB3" s="755"/>
      <c r="HC3" s="755"/>
      <c r="HD3" s="755"/>
      <c r="HE3" s="755"/>
      <c r="HF3" s="755"/>
      <c r="HG3" s="755"/>
      <c r="HH3" s="755"/>
      <c r="HI3" s="755"/>
      <c r="HJ3" s="755"/>
      <c r="HK3" s="755"/>
      <c r="HL3" s="755"/>
    </row>
    <row r="4" spans="1:220" s="757" customFormat="1" ht="12.75">
      <c r="A4" s="758"/>
      <c r="B4" s="759"/>
      <c r="C4" s="760"/>
      <c r="D4" s="759"/>
      <c r="E4" s="759"/>
      <c r="F4" s="767" t="s">
        <v>28</v>
      </c>
      <c r="G4" s="768"/>
      <c r="H4" s="768"/>
      <c r="I4" s="759"/>
      <c r="J4" s="763"/>
      <c r="K4" s="764"/>
      <c r="L4" s="761"/>
      <c r="M4" s="765"/>
      <c r="N4" s="766"/>
      <c r="O4" s="755"/>
      <c r="P4" s="755"/>
      <c r="Q4" s="755"/>
      <c r="R4" s="755"/>
      <c r="S4" s="755"/>
      <c r="T4" s="755"/>
      <c r="U4" s="756"/>
      <c r="V4" s="755"/>
      <c r="W4" s="755"/>
      <c r="X4" s="756"/>
      <c r="Y4" s="755"/>
      <c r="Z4" s="755"/>
      <c r="AA4" s="755"/>
      <c r="AB4" s="755"/>
      <c r="AC4" s="755"/>
      <c r="AD4" s="755"/>
      <c r="AE4" s="755"/>
      <c r="AF4" s="755"/>
      <c r="AG4" s="755"/>
      <c r="AH4" s="755"/>
      <c r="AI4" s="755"/>
      <c r="AJ4" s="755"/>
      <c r="AK4" s="755"/>
      <c r="AL4" s="755"/>
      <c r="AM4" s="755"/>
      <c r="AN4" s="755"/>
      <c r="AO4" s="755"/>
      <c r="AP4" s="755"/>
      <c r="AQ4" s="755"/>
      <c r="AR4" s="755"/>
      <c r="AS4" s="755"/>
      <c r="AT4" s="755"/>
      <c r="AU4" s="755"/>
      <c r="AV4" s="755"/>
      <c r="AW4" s="755"/>
      <c r="AX4" s="755"/>
      <c r="AY4" s="755"/>
      <c r="AZ4" s="755"/>
      <c r="BA4" s="755"/>
      <c r="BB4" s="755"/>
      <c r="BC4" s="755"/>
      <c r="BD4" s="755"/>
      <c r="BE4" s="755"/>
      <c r="BF4" s="755"/>
      <c r="BG4" s="755"/>
      <c r="BH4" s="755"/>
      <c r="BI4" s="755"/>
      <c r="BJ4" s="755"/>
      <c r="BK4" s="755"/>
      <c r="BL4" s="755"/>
      <c r="BM4" s="755"/>
      <c r="BN4" s="755"/>
      <c r="BO4" s="755"/>
      <c r="BP4" s="755"/>
      <c r="BQ4" s="755"/>
      <c r="BR4" s="755"/>
      <c r="BS4" s="755"/>
      <c r="BT4" s="755"/>
      <c r="BU4" s="755"/>
      <c r="BV4" s="755"/>
      <c r="BW4" s="755"/>
      <c r="BX4" s="755"/>
      <c r="BY4" s="755"/>
      <c r="BZ4" s="755"/>
      <c r="CA4" s="755"/>
      <c r="CB4" s="755"/>
      <c r="CC4" s="755"/>
      <c r="CD4" s="755"/>
      <c r="CE4" s="755"/>
      <c r="CF4" s="755"/>
      <c r="CG4" s="755"/>
      <c r="CH4" s="755"/>
      <c r="CI4" s="755"/>
      <c r="CJ4" s="755"/>
      <c r="CK4" s="755"/>
      <c r="CL4" s="755"/>
      <c r="CM4" s="755"/>
      <c r="CN4" s="755"/>
      <c r="CO4" s="755"/>
      <c r="CP4" s="755"/>
      <c r="CQ4" s="755"/>
      <c r="CR4" s="755"/>
      <c r="CS4" s="755"/>
      <c r="CT4" s="755"/>
      <c r="CU4" s="755"/>
      <c r="CV4" s="755"/>
      <c r="CW4" s="755"/>
      <c r="CX4" s="755"/>
      <c r="CY4" s="755"/>
      <c r="CZ4" s="755"/>
      <c r="DA4" s="755"/>
      <c r="DB4" s="755"/>
      <c r="DC4" s="755"/>
      <c r="DD4" s="755"/>
      <c r="DE4" s="755"/>
      <c r="DF4" s="755"/>
      <c r="DG4" s="755"/>
      <c r="DH4" s="755"/>
      <c r="DI4" s="755"/>
      <c r="DJ4" s="755"/>
      <c r="DK4" s="755"/>
      <c r="DL4" s="755"/>
      <c r="DM4" s="755"/>
      <c r="DN4" s="755"/>
      <c r="DO4" s="755"/>
      <c r="DP4" s="755"/>
      <c r="DQ4" s="755"/>
      <c r="DR4" s="755"/>
      <c r="DS4" s="755"/>
      <c r="DT4" s="755"/>
      <c r="DU4" s="755"/>
      <c r="DV4" s="755"/>
      <c r="DW4" s="755"/>
      <c r="DX4" s="755"/>
      <c r="DY4" s="755"/>
      <c r="DZ4" s="755"/>
      <c r="EA4" s="755"/>
      <c r="EB4" s="755"/>
      <c r="EC4" s="755"/>
      <c r="ED4" s="755"/>
      <c r="EE4" s="755"/>
      <c r="EF4" s="755"/>
      <c r="EG4" s="755"/>
      <c r="EH4" s="755"/>
      <c r="EI4" s="755"/>
      <c r="EJ4" s="755"/>
      <c r="EK4" s="755"/>
      <c r="EL4" s="755"/>
      <c r="EM4" s="755"/>
      <c r="EN4" s="755"/>
      <c r="EO4" s="755"/>
      <c r="EP4" s="755"/>
      <c r="EQ4" s="755"/>
      <c r="ER4" s="755"/>
      <c r="ES4" s="755"/>
      <c r="ET4" s="755"/>
      <c r="EU4" s="755"/>
      <c r="EV4" s="755"/>
      <c r="EW4" s="755"/>
      <c r="EX4" s="755"/>
      <c r="EY4" s="755"/>
      <c r="EZ4" s="755"/>
      <c r="FA4" s="755"/>
      <c r="FB4" s="755"/>
      <c r="FC4" s="755"/>
      <c r="FD4" s="755"/>
      <c r="FE4" s="755"/>
      <c r="FF4" s="755"/>
      <c r="FG4" s="755"/>
      <c r="FH4" s="755"/>
      <c r="FI4" s="755"/>
      <c r="FJ4" s="755"/>
      <c r="FK4" s="755"/>
      <c r="FL4" s="755"/>
      <c r="FM4" s="755"/>
      <c r="FN4" s="755"/>
      <c r="FO4" s="755"/>
      <c r="FP4" s="755"/>
      <c r="FQ4" s="755"/>
      <c r="FR4" s="755"/>
      <c r="FS4" s="755"/>
      <c r="FT4" s="755"/>
      <c r="FU4" s="755"/>
      <c r="FV4" s="755"/>
      <c r="FW4" s="755"/>
      <c r="FX4" s="755"/>
      <c r="FY4" s="755"/>
      <c r="FZ4" s="755"/>
      <c r="GA4" s="755"/>
      <c r="GB4" s="755"/>
      <c r="GC4" s="755"/>
      <c r="GD4" s="755"/>
      <c r="GE4" s="755"/>
      <c r="GF4" s="755"/>
      <c r="GG4" s="755"/>
      <c r="GH4" s="755"/>
      <c r="GI4" s="755"/>
      <c r="GJ4" s="755"/>
      <c r="GK4" s="755"/>
      <c r="GL4" s="755"/>
      <c r="GM4" s="755"/>
      <c r="GN4" s="755"/>
      <c r="GO4" s="755"/>
      <c r="GP4" s="755"/>
      <c r="GQ4" s="755"/>
      <c r="GR4" s="755"/>
      <c r="GS4" s="755"/>
      <c r="GT4" s="755"/>
      <c r="GU4" s="755"/>
      <c r="GV4" s="755"/>
      <c r="GW4" s="755"/>
      <c r="GX4" s="755"/>
      <c r="GY4" s="755"/>
      <c r="GZ4" s="755"/>
      <c r="HA4" s="755"/>
      <c r="HB4" s="755"/>
      <c r="HC4" s="755"/>
      <c r="HD4" s="755"/>
      <c r="HE4" s="755"/>
      <c r="HF4" s="755"/>
      <c r="HG4" s="755"/>
      <c r="HH4" s="755"/>
      <c r="HI4" s="755"/>
      <c r="HJ4" s="755"/>
      <c r="HK4" s="755"/>
      <c r="HL4" s="755"/>
    </row>
    <row r="5" spans="1:220" s="757" customFormat="1" ht="23.25" customHeight="1" thickBot="1">
      <c r="A5" s="769"/>
      <c r="B5" s="770"/>
      <c r="C5" s="771"/>
      <c r="D5" s="770"/>
      <c r="E5" s="770"/>
      <c r="F5" s="772"/>
      <c r="G5" s="770"/>
      <c r="H5" s="770"/>
      <c r="I5" s="770"/>
      <c r="J5" s="773"/>
      <c r="K5" s="774"/>
      <c r="L5" s="775"/>
      <c r="M5" s="776"/>
      <c r="N5" s="777"/>
      <c r="O5" s="777"/>
      <c r="P5" s="777"/>
      <c r="Q5" s="755"/>
      <c r="R5" s="755"/>
      <c r="S5" s="755"/>
      <c r="T5" s="755"/>
      <c r="U5" s="756"/>
      <c r="V5" s="755"/>
      <c r="W5" s="755"/>
      <c r="X5" s="756"/>
      <c r="Y5" s="755"/>
      <c r="Z5" s="755"/>
      <c r="AA5" s="755"/>
      <c r="AB5" s="755"/>
      <c r="AC5" s="755"/>
      <c r="AD5" s="755"/>
      <c r="AE5" s="755"/>
      <c r="AF5" s="755"/>
      <c r="AG5" s="755"/>
      <c r="AH5" s="755"/>
      <c r="AI5" s="755"/>
      <c r="AJ5" s="755"/>
      <c r="AK5" s="755"/>
      <c r="AL5" s="755"/>
      <c r="AM5" s="755"/>
      <c r="AN5" s="755"/>
      <c r="AO5" s="755"/>
      <c r="AP5" s="755"/>
      <c r="AQ5" s="755"/>
      <c r="AR5" s="755"/>
      <c r="AS5" s="755"/>
      <c r="AT5" s="755"/>
      <c r="AU5" s="755"/>
      <c r="AV5" s="755"/>
      <c r="AW5" s="755"/>
      <c r="AX5" s="755"/>
      <c r="AY5" s="755"/>
      <c r="AZ5" s="755"/>
      <c r="BA5" s="755"/>
      <c r="BB5" s="755"/>
      <c r="BC5" s="755"/>
      <c r="BD5" s="755"/>
      <c r="BE5" s="755"/>
      <c r="BF5" s="755"/>
      <c r="BG5" s="755"/>
      <c r="BH5" s="755"/>
      <c r="BI5" s="755"/>
      <c r="BJ5" s="755"/>
      <c r="BK5" s="755"/>
      <c r="BL5" s="755"/>
      <c r="BM5" s="755"/>
      <c r="BN5" s="755"/>
      <c r="BO5" s="755"/>
      <c r="BP5" s="755"/>
      <c r="BQ5" s="755"/>
      <c r="BR5" s="755"/>
      <c r="BS5" s="755"/>
      <c r="BT5" s="755"/>
      <c r="BU5" s="755"/>
      <c r="BV5" s="755"/>
      <c r="BW5" s="755"/>
      <c r="BX5" s="755"/>
      <c r="BY5" s="755"/>
      <c r="BZ5" s="755"/>
      <c r="CA5" s="755"/>
      <c r="CB5" s="755"/>
      <c r="CC5" s="755"/>
      <c r="CD5" s="755"/>
      <c r="CE5" s="755"/>
      <c r="CF5" s="755"/>
      <c r="CG5" s="755"/>
      <c r="CH5" s="755"/>
      <c r="CI5" s="755"/>
      <c r="CJ5" s="755"/>
      <c r="CK5" s="755"/>
      <c r="CL5" s="755"/>
      <c r="CM5" s="755"/>
      <c r="CN5" s="755"/>
      <c r="CO5" s="755"/>
      <c r="CP5" s="755"/>
      <c r="CQ5" s="755"/>
      <c r="CR5" s="755"/>
      <c r="CS5" s="755"/>
      <c r="CT5" s="755"/>
      <c r="CU5" s="755"/>
      <c r="CV5" s="755"/>
      <c r="CW5" s="755"/>
      <c r="CX5" s="755"/>
      <c r="CY5" s="755"/>
      <c r="CZ5" s="755"/>
      <c r="DA5" s="755"/>
      <c r="DB5" s="755"/>
      <c r="DC5" s="755"/>
      <c r="DD5" s="755"/>
      <c r="DE5" s="755"/>
      <c r="DF5" s="755"/>
      <c r="DG5" s="755"/>
      <c r="DH5" s="755"/>
      <c r="DI5" s="755"/>
      <c r="DJ5" s="755"/>
      <c r="DK5" s="755"/>
      <c r="DL5" s="755"/>
      <c r="DM5" s="755"/>
      <c r="DN5" s="755"/>
      <c r="DO5" s="755"/>
      <c r="DP5" s="755"/>
      <c r="DQ5" s="755"/>
      <c r="DR5" s="755"/>
      <c r="DS5" s="755"/>
      <c r="DT5" s="755"/>
      <c r="DU5" s="755"/>
      <c r="DV5" s="755"/>
      <c r="DW5" s="755"/>
      <c r="DX5" s="755"/>
      <c r="DY5" s="755"/>
      <c r="DZ5" s="755"/>
      <c r="EA5" s="755"/>
      <c r="EB5" s="755"/>
      <c r="EC5" s="755"/>
      <c r="ED5" s="755"/>
      <c r="EE5" s="755"/>
      <c r="EF5" s="755"/>
      <c r="EG5" s="755"/>
      <c r="EH5" s="755"/>
      <c r="EI5" s="755"/>
      <c r="EJ5" s="755"/>
      <c r="EK5" s="755"/>
      <c r="EL5" s="755"/>
      <c r="EM5" s="755"/>
      <c r="EN5" s="755"/>
      <c r="EO5" s="755"/>
      <c r="EP5" s="755"/>
      <c r="EQ5" s="755"/>
      <c r="ER5" s="755"/>
      <c r="ES5" s="755"/>
      <c r="ET5" s="755"/>
      <c r="EU5" s="755"/>
      <c r="EV5" s="755"/>
      <c r="EW5" s="755"/>
      <c r="EX5" s="755"/>
      <c r="EY5" s="755"/>
      <c r="EZ5" s="755"/>
      <c r="FA5" s="755"/>
      <c r="FB5" s="755"/>
      <c r="FC5" s="755"/>
      <c r="FD5" s="755"/>
      <c r="FE5" s="755"/>
      <c r="FF5" s="755"/>
      <c r="FG5" s="755"/>
      <c r="FH5" s="755"/>
      <c r="FI5" s="755"/>
      <c r="FJ5" s="755"/>
      <c r="FK5" s="755"/>
      <c r="FL5" s="755"/>
      <c r="FM5" s="755"/>
      <c r="FN5" s="755"/>
      <c r="FO5" s="755"/>
      <c r="FP5" s="755"/>
      <c r="FQ5" s="755"/>
      <c r="FR5" s="755"/>
      <c r="FS5" s="755"/>
      <c r="FT5" s="755"/>
      <c r="FU5" s="755"/>
      <c r="FV5" s="755"/>
      <c r="FW5" s="755"/>
      <c r="FX5" s="755"/>
      <c r="FY5" s="755"/>
      <c r="FZ5" s="755"/>
      <c r="GA5" s="755"/>
      <c r="GB5" s="755"/>
      <c r="GC5" s="755"/>
      <c r="GD5" s="755"/>
      <c r="GE5" s="755"/>
      <c r="GF5" s="755"/>
      <c r="GG5" s="755"/>
      <c r="GH5" s="755"/>
      <c r="GI5" s="755"/>
      <c r="GJ5" s="755"/>
      <c r="GK5" s="755"/>
      <c r="GL5" s="755"/>
      <c r="GM5" s="755"/>
      <c r="GN5" s="755"/>
      <c r="GO5" s="755"/>
      <c r="GP5" s="755"/>
      <c r="GQ5" s="755"/>
      <c r="GR5" s="755"/>
      <c r="GS5" s="755"/>
      <c r="GT5" s="755"/>
      <c r="GU5" s="755"/>
      <c r="GV5" s="755"/>
      <c r="GW5" s="755"/>
      <c r="GX5" s="755"/>
      <c r="GY5" s="755"/>
      <c r="GZ5" s="755"/>
      <c r="HA5" s="755"/>
      <c r="HB5" s="755"/>
      <c r="HC5" s="755"/>
      <c r="HD5" s="755"/>
      <c r="HE5" s="755"/>
      <c r="HF5" s="755"/>
      <c r="HG5" s="755"/>
      <c r="HH5" s="755"/>
      <c r="HI5" s="755"/>
      <c r="HJ5" s="755"/>
      <c r="HK5" s="755"/>
      <c r="HL5" s="755"/>
    </row>
    <row r="6" spans="1:220" s="782" customFormat="1" ht="12.75">
      <c r="A6" s="970" t="s">
        <v>7084</v>
      </c>
      <c r="B6" s="972" t="s">
        <v>3538</v>
      </c>
      <c r="C6" s="972" t="s">
        <v>7085</v>
      </c>
      <c r="D6" s="972" t="s">
        <v>7086</v>
      </c>
      <c r="E6" s="972"/>
      <c r="F6" s="778" t="s">
        <v>7087</v>
      </c>
      <c r="G6" s="968" t="s">
        <v>7088</v>
      </c>
      <c r="H6" s="974"/>
      <c r="I6" s="972" t="s">
        <v>7089</v>
      </c>
      <c r="J6" s="972"/>
      <c r="K6" s="972"/>
      <c r="L6" s="779" t="s">
        <v>7090</v>
      </c>
      <c r="M6" s="968" t="s">
        <v>188</v>
      </c>
      <c r="N6" s="780" t="s">
        <v>7044</v>
      </c>
      <c r="O6" s="780" t="s">
        <v>7091</v>
      </c>
      <c r="P6" s="780" t="s">
        <v>7092</v>
      </c>
      <c r="Q6" s="781"/>
      <c r="R6" s="781"/>
      <c r="S6" s="781"/>
      <c r="T6" s="781"/>
      <c r="U6" s="756"/>
      <c r="V6" s="781"/>
      <c r="W6" s="781"/>
      <c r="X6" s="756"/>
      <c r="Y6" s="781"/>
      <c r="Z6" s="781"/>
      <c r="AA6" s="781"/>
      <c r="AB6" s="781"/>
      <c r="AC6" s="781"/>
      <c r="AD6" s="781"/>
      <c r="AE6" s="781"/>
      <c r="AF6" s="781"/>
      <c r="AG6" s="781"/>
      <c r="AH6" s="781"/>
      <c r="AI6" s="781"/>
      <c r="AJ6" s="781"/>
      <c r="AK6" s="781"/>
      <c r="AL6" s="781"/>
      <c r="AM6" s="781"/>
      <c r="AN6" s="781"/>
      <c r="AO6" s="781"/>
      <c r="AP6" s="781"/>
      <c r="AQ6" s="781"/>
      <c r="AR6" s="781"/>
      <c r="AS6" s="781"/>
      <c r="AT6" s="781"/>
      <c r="AU6" s="781"/>
      <c r="AV6" s="781"/>
      <c r="AW6" s="781"/>
      <c r="AX6" s="781"/>
      <c r="AY6" s="781"/>
      <c r="AZ6" s="781"/>
      <c r="BA6" s="781"/>
      <c r="BB6" s="781"/>
      <c r="BC6" s="781"/>
      <c r="BD6" s="781"/>
      <c r="BE6" s="781"/>
      <c r="BF6" s="781"/>
      <c r="BG6" s="781"/>
      <c r="BH6" s="781"/>
      <c r="BI6" s="781"/>
      <c r="BJ6" s="781"/>
      <c r="BK6" s="781"/>
      <c r="BL6" s="781"/>
      <c r="BM6" s="781"/>
      <c r="BN6" s="781"/>
      <c r="BO6" s="781"/>
      <c r="BP6" s="781"/>
      <c r="BQ6" s="781"/>
      <c r="BR6" s="781"/>
      <c r="BS6" s="781"/>
      <c r="BT6" s="781"/>
      <c r="BU6" s="781"/>
      <c r="BV6" s="781"/>
      <c r="BW6" s="781"/>
      <c r="BX6" s="781"/>
      <c r="BY6" s="781"/>
      <c r="BZ6" s="781"/>
      <c r="CA6" s="781"/>
      <c r="CB6" s="781"/>
      <c r="CC6" s="781"/>
      <c r="CD6" s="781"/>
      <c r="CE6" s="781"/>
      <c r="CF6" s="781"/>
      <c r="CG6" s="781"/>
      <c r="CH6" s="781"/>
      <c r="CI6" s="781"/>
      <c r="CJ6" s="781"/>
      <c r="CK6" s="781"/>
      <c r="CL6" s="781"/>
      <c r="CM6" s="781"/>
      <c r="CN6" s="781"/>
      <c r="CO6" s="781"/>
      <c r="CP6" s="781"/>
      <c r="CQ6" s="781"/>
      <c r="CR6" s="781"/>
      <c r="CS6" s="781"/>
      <c r="CT6" s="781"/>
      <c r="CU6" s="781"/>
      <c r="CV6" s="781"/>
      <c r="CW6" s="781"/>
      <c r="CX6" s="781"/>
      <c r="CY6" s="781"/>
      <c r="CZ6" s="781"/>
      <c r="DA6" s="781"/>
      <c r="DB6" s="781"/>
      <c r="DC6" s="781"/>
      <c r="DD6" s="781"/>
      <c r="DE6" s="781"/>
      <c r="DF6" s="781"/>
      <c r="DG6" s="781"/>
      <c r="DH6" s="781"/>
      <c r="DI6" s="781"/>
      <c r="DJ6" s="781"/>
      <c r="DK6" s="781"/>
      <c r="DL6" s="781"/>
      <c r="DM6" s="781"/>
      <c r="DN6" s="781"/>
      <c r="DO6" s="781"/>
      <c r="DP6" s="781"/>
      <c r="DQ6" s="781"/>
      <c r="DR6" s="781"/>
      <c r="DS6" s="781"/>
      <c r="DT6" s="781"/>
      <c r="DU6" s="781"/>
      <c r="DV6" s="781"/>
      <c r="DW6" s="781"/>
      <c r="DX6" s="781"/>
      <c r="DY6" s="781"/>
      <c r="DZ6" s="781"/>
      <c r="EA6" s="781"/>
      <c r="EB6" s="781"/>
      <c r="EC6" s="781"/>
      <c r="ED6" s="781"/>
      <c r="EE6" s="781"/>
      <c r="EF6" s="781"/>
      <c r="EG6" s="781"/>
      <c r="EH6" s="781"/>
      <c r="EI6" s="781"/>
      <c r="EJ6" s="781"/>
      <c r="EK6" s="781"/>
      <c r="EL6" s="781"/>
      <c r="EM6" s="781"/>
      <c r="EN6" s="781"/>
      <c r="EO6" s="781"/>
      <c r="EP6" s="781"/>
      <c r="EQ6" s="781"/>
      <c r="ER6" s="781"/>
      <c r="ES6" s="781"/>
      <c r="ET6" s="781"/>
      <c r="EU6" s="781"/>
      <c r="EV6" s="781"/>
      <c r="EW6" s="781"/>
      <c r="EX6" s="781"/>
      <c r="EY6" s="781"/>
      <c r="EZ6" s="781"/>
      <c r="FA6" s="781"/>
      <c r="FB6" s="781"/>
      <c r="FC6" s="781"/>
      <c r="FD6" s="781"/>
      <c r="FE6" s="781"/>
      <c r="FF6" s="781"/>
      <c r="FG6" s="781"/>
      <c r="FH6" s="781"/>
      <c r="FI6" s="781"/>
      <c r="FJ6" s="781"/>
      <c r="FK6" s="781"/>
      <c r="FL6" s="781"/>
      <c r="FM6" s="781"/>
      <c r="FN6" s="781"/>
      <c r="FO6" s="781"/>
      <c r="FP6" s="781"/>
      <c r="FQ6" s="781"/>
      <c r="FR6" s="781"/>
      <c r="FS6" s="781"/>
      <c r="FT6" s="781"/>
      <c r="FU6" s="781"/>
      <c r="FV6" s="781"/>
      <c r="FW6" s="781"/>
      <c r="FX6" s="781"/>
      <c r="FY6" s="781"/>
      <c r="FZ6" s="781"/>
      <c r="GA6" s="781"/>
      <c r="GB6" s="781"/>
      <c r="GC6" s="781"/>
      <c r="GD6" s="781"/>
      <c r="GE6" s="781"/>
      <c r="GF6" s="781"/>
      <c r="GG6" s="781"/>
      <c r="GH6" s="781"/>
      <c r="GI6" s="781"/>
      <c r="GJ6" s="781"/>
      <c r="GK6" s="781"/>
      <c r="GL6" s="781"/>
      <c r="GM6" s="781"/>
      <c r="GN6" s="781"/>
      <c r="GO6" s="781"/>
      <c r="GP6" s="781"/>
      <c r="GQ6" s="781"/>
      <c r="GR6" s="781"/>
      <c r="GS6" s="781"/>
      <c r="GT6" s="781"/>
      <c r="GU6" s="781"/>
      <c r="GV6" s="781"/>
      <c r="GW6" s="781"/>
      <c r="GX6" s="781"/>
      <c r="GY6" s="781"/>
      <c r="GZ6" s="781"/>
      <c r="HA6" s="781"/>
      <c r="HB6" s="781"/>
      <c r="HC6" s="781"/>
      <c r="HD6" s="781"/>
      <c r="HE6" s="781"/>
      <c r="HF6" s="781"/>
      <c r="HG6" s="781"/>
      <c r="HH6" s="781"/>
      <c r="HI6" s="781"/>
      <c r="HJ6" s="781"/>
      <c r="HK6" s="781"/>
      <c r="HL6" s="781"/>
    </row>
    <row r="7" spans="1:220" s="782" customFormat="1" ht="23.25" thickBot="1">
      <c r="A7" s="971"/>
      <c r="B7" s="973"/>
      <c r="C7" s="973"/>
      <c r="D7" s="783" t="s">
        <v>7093</v>
      </c>
      <c r="E7" s="783" t="s">
        <v>7094</v>
      </c>
      <c r="F7" s="783" t="s">
        <v>7095</v>
      </c>
      <c r="G7" s="783" t="s">
        <v>7096</v>
      </c>
      <c r="H7" s="783" t="s">
        <v>7097</v>
      </c>
      <c r="I7" s="783"/>
      <c r="J7" s="783" t="s">
        <v>7097</v>
      </c>
      <c r="K7" s="784" t="s">
        <v>7098</v>
      </c>
      <c r="L7" s="785" t="s">
        <v>7099</v>
      </c>
      <c r="M7" s="969"/>
      <c r="N7" s="780"/>
      <c r="O7" s="780"/>
      <c r="P7" s="780"/>
      <c r="Q7" s="781"/>
      <c r="R7" s="781"/>
      <c r="S7" s="781"/>
      <c r="T7" s="781"/>
      <c r="U7" s="756"/>
      <c r="V7" s="781"/>
      <c r="W7" s="781"/>
      <c r="X7" s="756"/>
      <c r="Y7" s="781"/>
      <c r="Z7" s="781"/>
      <c r="AA7" s="781"/>
      <c r="AB7" s="781"/>
      <c r="AC7" s="781"/>
      <c r="AD7" s="781"/>
      <c r="AE7" s="781"/>
      <c r="AF7" s="781"/>
      <c r="AG7" s="781"/>
      <c r="AH7" s="781"/>
      <c r="AI7" s="781"/>
      <c r="AJ7" s="781"/>
      <c r="AK7" s="781"/>
      <c r="AL7" s="781"/>
      <c r="AM7" s="781"/>
      <c r="AN7" s="781"/>
      <c r="AO7" s="781"/>
      <c r="AP7" s="781"/>
      <c r="AQ7" s="781"/>
      <c r="AR7" s="781"/>
      <c r="AS7" s="781"/>
      <c r="AT7" s="781"/>
      <c r="AU7" s="781"/>
      <c r="AV7" s="781"/>
      <c r="AW7" s="781"/>
      <c r="AX7" s="781"/>
      <c r="AY7" s="781"/>
      <c r="AZ7" s="781"/>
      <c r="BA7" s="781"/>
      <c r="BB7" s="781"/>
      <c r="BC7" s="781"/>
      <c r="BD7" s="781"/>
      <c r="BE7" s="781"/>
      <c r="BF7" s="781"/>
      <c r="BG7" s="781"/>
      <c r="BH7" s="781"/>
      <c r="BI7" s="781"/>
      <c r="BJ7" s="781"/>
      <c r="BK7" s="781"/>
      <c r="BL7" s="781"/>
      <c r="BM7" s="781"/>
      <c r="BN7" s="781"/>
      <c r="BO7" s="781"/>
      <c r="BP7" s="781"/>
      <c r="BQ7" s="781"/>
      <c r="BR7" s="781"/>
      <c r="BS7" s="781"/>
      <c r="BT7" s="781"/>
      <c r="BU7" s="781"/>
      <c r="BV7" s="781"/>
      <c r="BW7" s="781"/>
      <c r="BX7" s="781"/>
      <c r="BY7" s="781"/>
      <c r="BZ7" s="781"/>
      <c r="CA7" s="781"/>
      <c r="CB7" s="781"/>
      <c r="CC7" s="781"/>
      <c r="CD7" s="781"/>
      <c r="CE7" s="781"/>
      <c r="CF7" s="781"/>
      <c r="CG7" s="781"/>
      <c r="CH7" s="781"/>
      <c r="CI7" s="781"/>
      <c r="CJ7" s="781"/>
      <c r="CK7" s="781"/>
      <c r="CL7" s="781"/>
      <c r="CM7" s="781"/>
      <c r="CN7" s="781"/>
      <c r="CO7" s="781"/>
      <c r="CP7" s="781"/>
      <c r="CQ7" s="781"/>
      <c r="CR7" s="781"/>
      <c r="CS7" s="781"/>
      <c r="CT7" s="781"/>
      <c r="CU7" s="781"/>
      <c r="CV7" s="781"/>
      <c r="CW7" s="781"/>
      <c r="CX7" s="781"/>
      <c r="CY7" s="781"/>
      <c r="CZ7" s="781"/>
      <c r="DA7" s="781"/>
      <c r="DB7" s="781"/>
      <c r="DC7" s="781"/>
      <c r="DD7" s="781"/>
      <c r="DE7" s="781"/>
      <c r="DF7" s="781"/>
      <c r="DG7" s="781"/>
      <c r="DH7" s="781"/>
      <c r="DI7" s="781"/>
      <c r="DJ7" s="781"/>
      <c r="DK7" s="781"/>
      <c r="DL7" s="781"/>
      <c r="DM7" s="781"/>
      <c r="DN7" s="781"/>
      <c r="DO7" s="781"/>
      <c r="DP7" s="781"/>
      <c r="DQ7" s="781"/>
      <c r="DR7" s="781"/>
      <c r="DS7" s="781"/>
      <c r="DT7" s="781"/>
      <c r="DU7" s="781"/>
      <c r="DV7" s="781"/>
      <c r="DW7" s="781"/>
      <c r="DX7" s="781"/>
      <c r="DY7" s="781"/>
      <c r="DZ7" s="781"/>
      <c r="EA7" s="781"/>
      <c r="EB7" s="781"/>
      <c r="EC7" s="781"/>
      <c r="ED7" s="781"/>
      <c r="EE7" s="781"/>
      <c r="EF7" s="781"/>
      <c r="EG7" s="781"/>
      <c r="EH7" s="781"/>
      <c r="EI7" s="781"/>
      <c r="EJ7" s="781"/>
      <c r="EK7" s="781"/>
      <c r="EL7" s="781"/>
      <c r="EM7" s="781"/>
      <c r="EN7" s="781"/>
      <c r="EO7" s="781"/>
      <c r="EP7" s="781"/>
      <c r="EQ7" s="781"/>
      <c r="ER7" s="781"/>
      <c r="ES7" s="781"/>
      <c r="ET7" s="781"/>
      <c r="EU7" s="781"/>
      <c r="EV7" s="781"/>
      <c r="EW7" s="781"/>
      <c r="EX7" s="781"/>
      <c r="EY7" s="781"/>
      <c r="EZ7" s="781"/>
      <c r="FA7" s="781"/>
      <c r="FB7" s="781"/>
      <c r="FC7" s="781"/>
      <c r="FD7" s="781"/>
      <c r="FE7" s="781"/>
      <c r="FF7" s="781"/>
      <c r="FG7" s="781"/>
      <c r="FH7" s="781"/>
      <c r="FI7" s="781"/>
      <c r="FJ7" s="781"/>
      <c r="FK7" s="781"/>
      <c r="FL7" s="781"/>
      <c r="FM7" s="781"/>
      <c r="FN7" s="781"/>
      <c r="FO7" s="781"/>
      <c r="FP7" s="781"/>
      <c r="FQ7" s="781"/>
      <c r="FR7" s="781"/>
      <c r="FS7" s="781"/>
      <c r="FT7" s="781"/>
      <c r="FU7" s="781"/>
      <c r="FV7" s="781"/>
      <c r="FW7" s="781"/>
      <c r="FX7" s="781"/>
      <c r="FY7" s="781"/>
      <c r="FZ7" s="781"/>
      <c r="GA7" s="781"/>
      <c r="GB7" s="781"/>
      <c r="GC7" s="781"/>
      <c r="GD7" s="781"/>
      <c r="GE7" s="781"/>
      <c r="GF7" s="781"/>
      <c r="GG7" s="781"/>
      <c r="GH7" s="781"/>
      <c r="GI7" s="781"/>
      <c r="GJ7" s="781"/>
      <c r="GK7" s="781"/>
      <c r="GL7" s="781"/>
      <c r="GM7" s="781"/>
      <c r="GN7" s="781"/>
      <c r="GO7" s="781"/>
      <c r="GP7" s="781"/>
      <c r="GQ7" s="781"/>
      <c r="GR7" s="781"/>
      <c r="GS7" s="781"/>
      <c r="GT7" s="781"/>
      <c r="GU7" s="781"/>
      <c r="GV7" s="781"/>
      <c r="GW7" s="781"/>
      <c r="GX7" s="781"/>
      <c r="GY7" s="781"/>
      <c r="GZ7" s="781"/>
      <c r="HA7" s="781"/>
      <c r="HB7" s="781"/>
      <c r="HC7" s="781"/>
      <c r="HD7" s="781"/>
      <c r="HE7" s="781"/>
      <c r="HF7" s="781"/>
      <c r="HG7" s="781"/>
      <c r="HH7" s="781"/>
      <c r="HI7" s="781"/>
      <c r="HJ7" s="781"/>
      <c r="HK7" s="781"/>
      <c r="HL7" s="781"/>
    </row>
    <row r="8" spans="1:220" s="782" customFormat="1" ht="12.75">
      <c r="A8" s="786"/>
      <c r="B8" s="778"/>
      <c r="C8" s="787" t="s">
        <v>7100</v>
      </c>
      <c r="D8" s="778"/>
      <c r="E8" s="778"/>
      <c r="F8" s="778"/>
      <c r="G8" s="778"/>
      <c r="H8" s="778"/>
      <c r="I8" s="778"/>
      <c r="J8" s="778"/>
      <c r="K8" s="788"/>
      <c r="L8" s="789"/>
      <c r="M8" s="779"/>
      <c r="N8" s="780"/>
      <c r="O8" s="780"/>
      <c r="P8" s="780"/>
      <c r="Q8" s="781"/>
      <c r="R8" s="781"/>
      <c r="S8" s="781"/>
      <c r="T8" s="781"/>
      <c r="U8" s="756"/>
      <c r="V8" s="781"/>
      <c r="W8" s="781"/>
      <c r="X8" s="756"/>
      <c r="Y8" s="781"/>
      <c r="Z8" s="781"/>
      <c r="AA8" s="781"/>
      <c r="AB8" s="781"/>
      <c r="AC8" s="781"/>
      <c r="AD8" s="781"/>
      <c r="AE8" s="781"/>
      <c r="AF8" s="781"/>
      <c r="AG8" s="781"/>
      <c r="AH8" s="781"/>
      <c r="AI8" s="781"/>
      <c r="AJ8" s="781"/>
      <c r="AK8" s="781"/>
      <c r="AL8" s="781"/>
      <c r="AM8" s="781"/>
      <c r="AN8" s="781"/>
      <c r="AO8" s="781"/>
      <c r="AP8" s="781"/>
      <c r="AQ8" s="781"/>
      <c r="AR8" s="781"/>
      <c r="AS8" s="781"/>
      <c r="AT8" s="781"/>
      <c r="AU8" s="781"/>
      <c r="AV8" s="781"/>
      <c r="AW8" s="781"/>
      <c r="AX8" s="781"/>
      <c r="AY8" s="781"/>
      <c r="AZ8" s="781"/>
      <c r="BA8" s="781"/>
      <c r="BB8" s="781"/>
      <c r="BC8" s="781"/>
      <c r="BD8" s="781"/>
      <c r="BE8" s="781"/>
      <c r="BF8" s="781"/>
      <c r="BG8" s="781"/>
      <c r="BH8" s="781"/>
      <c r="BI8" s="781"/>
      <c r="BJ8" s="781"/>
      <c r="BK8" s="781"/>
      <c r="BL8" s="781"/>
      <c r="BM8" s="781"/>
      <c r="BN8" s="781"/>
      <c r="BO8" s="781"/>
      <c r="BP8" s="781"/>
      <c r="BQ8" s="781"/>
      <c r="BR8" s="781"/>
      <c r="BS8" s="781"/>
      <c r="BT8" s="781"/>
      <c r="BU8" s="781"/>
      <c r="BV8" s="781"/>
      <c r="BW8" s="781"/>
      <c r="BX8" s="781"/>
      <c r="BY8" s="781"/>
      <c r="BZ8" s="781"/>
      <c r="CA8" s="781"/>
      <c r="CB8" s="781"/>
      <c r="CC8" s="781"/>
      <c r="CD8" s="781"/>
      <c r="CE8" s="781"/>
      <c r="CF8" s="781"/>
      <c r="CG8" s="781"/>
      <c r="CH8" s="781"/>
      <c r="CI8" s="781"/>
      <c r="CJ8" s="781"/>
      <c r="CK8" s="781"/>
      <c r="CL8" s="781"/>
      <c r="CM8" s="781"/>
      <c r="CN8" s="781"/>
      <c r="CO8" s="781"/>
      <c r="CP8" s="781"/>
      <c r="CQ8" s="781"/>
      <c r="CR8" s="781"/>
      <c r="CS8" s="781"/>
      <c r="CT8" s="781"/>
      <c r="CU8" s="781"/>
      <c r="CV8" s="781"/>
      <c r="CW8" s="781"/>
      <c r="CX8" s="781"/>
      <c r="CY8" s="781"/>
      <c r="CZ8" s="781"/>
      <c r="DA8" s="781"/>
      <c r="DB8" s="781"/>
      <c r="DC8" s="781"/>
      <c r="DD8" s="781"/>
      <c r="DE8" s="781"/>
      <c r="DF8" s="781"/>
      <c r="DG8" s="781"/>
      <c r="DH8" s="781"/>
      <c r="DI8" s="781"/>
      <c r="DJ8" s="781"/>
      <c r="DK8" s="781"/>
      <c r="DL8" s="781"/>
      <c r="DM8" s="781"/>
      <c r="DN8" s="781"/>
      <c r="DO8" s="781"/>
      <c r="DP8" s="781"/>
      <c r="DQ8" s="781"/>
      <c r="DR8" s="781"/>
      <c r="DS8" s="781"/>
      <c r="DT8" s="781"/>
      <c r="DU8" s="781"/>
      <c r="DV8" s="781"/>
      <c r="DW8" s="781"/>
      <c r="DX8" s="781"/>
      <c r="DY8" s="781"/>
      <c r="DZ8" s="781"/>
      <c r="EA8" s="781"/>
      <c r="EB8" s="781"/>
      <c r="EC8" s="781"/>
      <c r="ED8" s="781"/>
      <c r="EE8" s="781"/>
      <c r="EF8" s="781"/>
      <c r="EG8" s="781"/>
      <c r="EH8" s="781"/>
      <c r="EI8" s="781"/>
      <c r="EJ8" s="781"/>
      <c r="EK8" s="781"/>
      <c r="EL8" s="781"/>
      <c r="EM8" s="781"/>
      <c r="EN8" s="781"/>
      <c r="EO8" s="781"/>
      <c r="EP8" s="781"/>
      <c r="EQ8" s="781"/>
      <c r="ER8" s="781"/>
      <c r="ES8" s="781"/>
      <c r="ET8" s="781"/>
      <c r="EU8" s="781"/>
      <c r="EV8" s="781"/>
      <c r="EW8" s="781"/>
      <c r="EX8" s="781"/>
      <c r="EY8" s="781"/>
      <c r="EZ8" s="781"/>
      <c r="FA8" s="781"/>
      <c r="FB8" s="781"/>
      <c r="FC8" s="781"/>
      <c r="FD8" s="781"/>
      <c r="FE8" s="781"/>
      <c r="FF8" s="781"/>
      <c r="FG8" s="781"/>
      <c r="FH8" s="781"/>
      <c r="FI8" s="781"/>
      <c r="FJ8" s="781"/>
      <c r="FK8" s="781"/>
      <c r="FL8" s="781"/>
      <c r="FM8" s="781"/>
      <c r="FN8" s="781"/>
      <c r="FO8" s="781"/>
      <c r="FP8" s="781"/>
      <c r="FQ8" s="781"/>
      <c r="FR8" s="781"/>
      <c r="FS8" s="781"/>
      <c r="FT8" s="781"/>
      <c r="FU8" s="781"/>
      <c r="FV8" s="781"/>
      <c r="FW8" s="781"/>
      <c r="FX8" s="781"/>
      <c r="FY8" s="781"/>
      <c r="FZ8" s="781"/>
      <c r="GA8" s="781"/>
      <c r="GB8" s="781"/>
      <c r="GC8" s="781"/>
      <c r="GD8" s="781"/>
      <c r="GE8" s="781"/>
      <c r="GF8" s="781"/>
      <c r="GG8" s="781"/>
      <c r="GH8" s="781"/>
      <c r="GI8" s="781"/>
      <c r="GJ8" s="781"/>
      <c r="GK8" s="781"/>
      <c r="GL8" s="781"/>
      <c r="GM8" s="781"/>
      <c r="GN8" s="781"/>
      <c r="GO8" s="781"/>
      <c r="GP8" s="781"/>
      <c r="GQ8" s="781"/>
      <c r="GR8" s="781"/>
      <c r="GS8" s="781"/>
      <c r="GT8" s="781"/>
      <c r="GU8" s="781"/>
      <c r="GV8" s="781"/>
      <c r="GW8" s="781"/>
      <c r="GX8" s="781"/>
      <c r="GY8" s="781"/>
      <c r="GZ8" s="781"/>
      <c r="HA8" s="781"/>
      <c r="HB8" s="781"/>
      <c r="HC8" s="781"/>
      <c r="HD8" s="781"/>
      <c r="HE8" s="781"/>
      <c r="HF8" s="781"/>
      <c r="HG8" s="781"/>
      <c r="HH8" s="781"/>
      <c r="HI8" s="781"/>
      <c r="HJ8" s="781"/>
      <c r="HK8" s="781"/>
      <c r="HL8" s="781"/>
    </row>
    <row r="9" spans="1:220" s="756" customFormat="1" ht="54.75" customHeight="1">
      <c r="A9" s="790">
        <v>1</v>
      </c>
      <c r="B9" s="791">
        <v>2</v>
      </c>
      <c r="C9" s="792" t="s">
        <v>7101</v>
      </c>
      <c r="D9" s="793"/>
      <c r="E9" s="793"/>
      <c r="F9" s="793"/>
      <c r="G9" s="793" t="s">
        <v>7102</v>
      </c>
      <c r="H9" s="793">
        <v>22</v>
      </c>
      <c r="I9" s="793"/>
      <c r="J9" s="793"/>
      <c r="K9" s="793"/>
      <c r="L9" s="794" t="s">
        <v>7103</v>
      </c>
      <c r="M9" s="795" t="s">
        <v>7104</v>
      </c>
      <c r="N9" s="858"/>
      <c r="O9" s="796">
        <f t="shared" ref="O9:O72" si="0">B9*N9</f>
        <v>0</v>
      </c>
      <c r="P9" s="796">
        <f>O9*25/100</f>
        <v>0</v>
      </c>
    </row>
    <row r="10" spans="1:220" s="756" customFormat="1" ht="75" customHeight="1">
      <c r="A10" s="790">
        <v>2</v>
      </c>
      <c r="B10" s="791">
        <v>1</v>
      </c>
      <c r="C10" s="794" t="s">
        <v>7105</v>
      </c>
      <c r="D10" s="793" t="s">
        <v>7106</v>
      </c>
      <c r="E10" s="793"/>
      <c r="F10" s="793"/>
      <c r="G10" s="793" t="s">
        <v>7102</v>
      </c>
      <c r="H10" s="793">
        <v>8</v>
      </c>
      <c r="I10" s="793"/>
      <c r="J10" s="793"/>
      <c r="K10" s="793"/>
      <c r="L10" s="794" t="s">
        <v>7103</v>
      </c>
      <c r="M10" s="797"/>
      <c r="N10" s="858"/>
      <c r="O10" s="796">
        <f t="shared" si="0"/>
        <v>0</v>
      </c>
      <c r="P10" s="796">
        <f t="shared" ref="P10:P73" si="1">O10*25/100</f>
        <v>0</v>
      </c>
    </row>
    <row r="11" spans="1:220" s="756" customFormat="1" ht="53.25" customHeight="1">
      <c r="A11" s="790">
        <v>3</v>
      </c>
      <c r="B11" s="791">
        <v>1</v>
      </c>
      <c r="C11" s="798" t="s">
        <v>7107</v>
      </c>
      <c r="D11" s="793"/>
      <c r="E11" s="793"/>
      <c r="F11" s="793"/>
      <c r="G11" s="793" t="s">
        <v>7102</v>
      </c>
      <c r="H11" s="793">
        <v>9.75</v>
      </c>
      <c r="I11" s="793"/>
      <c r="J11" s="793"/>
      <c r="K11" s="799"/>
      <c r="L11" s="794" t="s">
        <v>7108</v>
      </c>
      <c r="M11" s="797" t="s">
        <v>7109</v>
      </c>
      <c r="N11" s="858"/>
      <c r="O11" s="796">
        <f t="shared" si="0"/>
        <v>0</v>
      </c>
      <c r="P11" s="796">
        <f t="shared" si="1"/>
        <v>0</v>
      </c>
    </row>
    <row r="12" spans="1:220" s="756" customFormat="1" ht="31.5" customHeight="1">
      <c r="A12" s="790">
        <v>4</v>
      </c>
      <c r="B12" s="791">
        <v>1</v>
      </c>
      <c r="C12" s="798" t="s">
        <v>7110</v>
      </c>
      <c r="D12" s="793"/>
      <c r="E12" s="793"/>
      <c r="F12" s="793"/>
      <c r="G12" s="793"/>
      <c r="H12" s="793"/>
      <c r="I12" s="793"/>
      <c r="J12" s="793"/>
      <c r="K12" s="793"/>
      <c r="L12" s="794" t="s">
        <v>7108</v>
      </c>
      <c r="M12" s="797" t="s">
        <v>7109</v>
      </c>
      <c r="N12" s="858"/>
      <c r="O12" s="796">
        <f t="shared" si="0"/>
        <v>0</v>
      </c>
      <c r="P12" s="796">
        <f t="shared" si="1"/>
        <v>0</v>
      </c>
    </row>
    <row r="13" spans="1:220" s="756" customFormat="1" ht="18.75" customHeight="1">
      <c r="A13" s="790">
        <v>5</v>
      </c>
      <c r="B13" s="791">
        <v>1</v>
      </c>
      <c r="C13" s="798" t="s">
        <v>7111</v>
      </c>
      <c r="D13" s="793"/>
      <c r="E13" s="793"/>
      <c r="F13" s="793"/>
      <c r="G13" s="793"/>
      <c r="H13" s="793"/>
      <c r="I13" s="793"/>
      <c r="J13" s="793"/>
      <c r="K13" s="793"/>
      <c r="L13" s="794" t="s">
        <v>7112</v>
      </c>
      <c r="M13" s="797" t="s">
        <v>7109</v>
      </c>
      <c r="N13" s="858"/>
      <c r="O13" s="796">
        <f t="shared" si="0"/>
        <v>0</v>
      </c>
      <c r="P13" s="796">
        <f t="shared" si="1"/>
        <v>0</v>
      </c>
    </row>
    <row r="14" spans="1:220" s="756" customFormat="1" ht="48.75" customHeight="1">
      <c r="A14" s="790">
        <v>6</v>
      </c>
      <c r="B14" s="791">
        <v>1</v>
      </c>
      <c r="C14" s="800" t="s">
        <v>7113</v>
      </c>
      <c r="D14" s="793"/>
      <c r="E14" s="793"/>
      <c r="F14" s="793"/>
      <c r="G14" s="793"/>
      <c r="H14" s="793"/>
      <c r="I14" s="793"/>
      <c r="J14" s="793"/>
      <c r="K14" s="793"/>
      <c r="L14" s="801" t="s">
        <v>7114</v>
      </c>
      <c r="M14" s="797"/>
      <c r="N14" s="858"/>
      <c r="O14" s="796">
        <f t="shared" si="0"/>
        <v>0</v>
      </c>
      <c r="P14" s="796">
        <f t="shared" si="1"/>
        <v>0</v>
      </c>
    </row>
    <row r="15" spans="1:220" s="756" customFormat="1" ht="39" customHeight="1">
      <c r="A15" s="790">
        <v>7</v>
      </c>
      <c r="B15" s="791">
        <v>1</v>
      </c>
      <c r="C15" s="798" t="s">
        <v>7115</v>
      </c>
      <c r="D15" s="793" t="s">
        <v>7116</v>
      </c>
      <c r="E15" s="793" t="s">
        <v>7116</v>
      </c>
      <c r="F15" s="793" t="s">
        <v>7117</v>
      </c>
      <c r="G15" s="793"/>
      <c r="H15" s="793"/>
      <c r="I15" s="793"/>
      <c r="J15" s="793"/>
      <c r="K15" s="793"/>
      <c r="L15" s="794" t="s">
        <v>7114</v>
      </c>
      <c r="M15" s="797" t="s">
        <v>7118</v>
      </c>
      <c r="N15" s="858"/>
      <c r="O15" s="796">
        <f t="shared" si="0"/>
        <v>0</v>
      </c>
      <c r="P15" s="796">
        <f t="shared" si="1"/>
        <v>0</v>
      </c>
    </row>
    <row r="16" spans="1:220" s="756" customFormat="1" ht="40.5" customHeight="1">
      <c r="A16" s="790">
        <v>8</v>
      </c>
      <c r="B16" s="791">
        <v>1</v>
      </c>
      <c r="C16" s="800" t="s">
        <v>7119</v>
      </c>
      <c r="D16" s="793"/>
      <c r="E16" s="793"/>
      <c r="F16" s="793"/>
      <c r="G16" s="793" t="s">
        <v>7102</v>
      </c>
      <c r="H16" s="793">
        <v>2.25</v>
      </c>
      <c r="I16" s="793"/>
      <c r="J16" s="793"/>
      <c r="K16" s="793"/>
      <c r="L16" s="794" t="s">
        <v>7120</v>
      </c>
      <c r="M16" s="797"/>
      <c r="N16" s="858"/>
      <c r="O16" s="796">
        <f t="shared" si="0"/>
        <v>0</v>
      </c>
      <c r="P16" s="796">
        <f t="shared" si="1"/>
        <v>0</v>
      </c>
    </row>
    <row r="17" spans="1:220" s="756" customFormat="1" ht="41.25" customHeight="1">
      <c r="A17" s="790">
        <v>9</v>
      </c>
      <c r="B17" s="791">
        <v>1</v>
      </c>
      <c r="C17" s="798" t="s">
        <v>7115</v>
      </c>
      <c r="D17" s="793" t="s">
        <v>7116</v>
      </c>
      <c r="E17" s="793" t="s">
        <v>7116</v>
      </c>
      <c r="F17" s="793" t="s">
        <v>7117</v>
      </c>
      <c r="G17" s="793"/>
      <c r="H17" s="793"/>
      <c r="I17" s="793"/>
      <c r="J17" s="793"/>
      <c r="K17" s="793"/>
      <c r="L17" s="794" t="s">
        <v>7114</v>
      </c>
      <c r="M17" s="797" t="s">
        <v>7118</v>
      </c>
      <c r="N17" s="858"/>
      <c r="O17" s="796">
        <f t="shared" si="0"/>
        <v>0</v>
      </c>
      <c r="P17" s="796">
        <f t="shared" si="1"/>
        <v>0</v>
      </c>
    </row>
    <row r="18" spans="1:220" s="756" customFormat="1" ht="30" customHeight="1">
      <c r="A18" s="790">
        <v>10</v>
      </c>
      <c r="B18" s="802">
        <v>1</v>
      </c>
      <c r="C18" s="800" t="s">
        <v>7121</v>
      </c>
      <c r="D18" s="803"/>
      <c r="E18" s="803"/>
      <c r="F18" s="803"/>
      <c r="G18" s="803"/>
      <c r="H18" s="803"/>
      <c r="I18" s="803"/>
      <c r="J18" s="803"/>
      <c r="K18" s="803"/>
      <c r="L18" s="801" t="s">
        <v>7122</v>
      </c>
      <c r="M18" s="804">
        <f>B18*H18</f>
        <v>0</v>
      </c>
      <c r="N18" s="858"/>
      <c r="O18" s="796">
        <f t="shared" si="0"/>
        <v>0</v>
      </c>
      <c r="P18" s="796">
        <f t="shared" si="1"/>
        <v>0</v>
      </c>
    </row>
    <row r="19" spans="1:220" s="807" customFormat="1" ht="16.5" customHeight="1">
      <c r="A19" s="805">
        <v>11</v>
      </c>
      <c r="B19" s="802">
        <v>1</v>
      </c>
      <c r="C19" s="800" t="s">
        <v>7123</v>
      </c>
      <c r="D19" s="803"/>
      <c r="E19" s="803"/>
      <c r="F19" s="803"/>
      <c r="G19" s="803" t="s">
        <v>7124</v>
      </c>
      <c r="H19" s="803">
        <v>0.55000000000000004</v>
      </c>
      <c r="I19" s="803"/>
      <c r="J19" s="803"/>
      <c r="K19" s="803"/>
      <c r="L19" s="801" t="s">
        <v>7125</v>
      </c>
      <c r="M19" s="804"/>
      <c r="N19" s="858"/>
      <c r="O19" s="796">
        <f t="shared" si="0"/>
        <v>0</v>
      </c>
      <c r="P19" s="796">
        <f t="shared" si="1"/>
        <v>0</v>
      </c>
      <c r="Q19" s="806"/>
      <c r="R19" s="806"/>
      <c r="S19" s="806"/>
      <c r="T19" s="806"/>
      <c r="U19" s="756"/>
      <c r="V19" s="806"/>
      <c r="W19" s="806"/>
      <c r="X19" s="756"/>
      <c r="Y19" s="806"/>
      <c r="Z19" s="806"/>
      <c r="AA19" s="806"/>
      <c r="AB19" s="806"/>
      <c r="AC19" s="806"/>
      <c r="AD19" s="806"/>
      <c r="AE19" s="806"/>
      <c r="AF19" s="806"/>
      <c r="AG19" s="806"/>
      <c r="AH19" s="806"/>
      <c r="AI19" s="806"/>
      <c r="AJ19" s="806"/>
      <c r="AK19" s="806"/>
      <c r="AL19" s="806"/>
      <c r="AM19" s="806"/>
      <c r="AN19" s="806"/>
      <c r="AO19" s="806"/>
      <c r="AP19" s="806"/>
      <c r="AQ19" s="806"/>
      <c r="AR19" s="806"/>
      <c r="AS19" s="806"/>
      <c r="AT19" s="806"/>
      <c r="AU19" s="806"/>
      <c r="AV19" s="806"/>
      <c r="AW19" s="806"/>
      <c r="AX19" s="806"/>
      <c r="AY19" s="806"/>
      <c r="AZ19" s="806"/>
      <c r="BA19" s="806"/>
      <c r="BB19" s="806"/>
      <c r="BC19" s="806"/>
      <c r="BD19" s="806"/>
      <c r="BE19" s="806"/>
      <c r="BF19" s="806"/>
      <c r="BG19" s="806"/>
      <c r="BH19" s="806"/>
      <c r="BI19" s="806"/>
      <c r="BJ19" s="806"/>
      <c r="BK19" s="806"/>
      <c r="BL19" s="806"/>
      <c r="BM19" s="806"/>
      <c r="BN19" s="806"/>
      <c r="BO19" s="806"/>
      <c r="BP19" s="806"/>
      <c r="BQ19" s="806"/>
      <c r="BR19" s="806"/>
      <c r="BS19" s="806"/>
      <c r="BT19" s="806"/>
      <c r="BU19" s="806"/>
      <c r="BV19" s="806"/>
      <c r="BW19" s="806"/>
      <c r="BX19" s="806"/>
      <c r="BY19" s="806"/>
      <c r="BZ19" s="806"/>
      <c r="CA19" s="806"/>
      <c r="CB19" s="806"/>
      <c r="CC19" s="806"/>
      <c r="CD19" s="806"/>
      <c r="CE19" s="806"/>
      <c r="CF19" s="806"/>
      <c r="CG19" s="806"/>
      <c r="CH19" s="806"/>
      <c r="CI19" s="806"/>
      <c r="CJ19" s="806"/>
      <c r="CK19" s="806"/>
      <c r="CL19" s="806"/>
      <c r="CM19" s="806"/>
      <c r="CN19" s="806"/>
      <c r="CO19" s="806"/>
      <c r="CP19" s="806"/>
      <c r="CQ19" s="806"/>
      <c r="CR19" s="806"/>
      <c r="CS19" s="806"/>
      <c r="CT19" s="806"/>
      <c r="CU19" s="806"/>
      <c r="CV19" s="806"/>
      <c r="CW19" s="806"/>
      <c r="CX19" s="806"/>
      <c r="CY19" s="806"/>
      <c r="CZ19" s="806"/>
      <c r="DA19" s="806"/>
      <c r="DB19" s="806"/>
      <c r="DC19" s="806"/>
      <c r="DD19" s="806"/>
      <c r="DE19" s="806"/>
      <c r="DF19" s="806"/>
      <c r="DG19" s="806"/>
      <c r="DH19" s="806"/>
      <c r="DI19" s="806"/>
      <c r="DJ19" s="806"/>
      <c r="DK19" s="806"/>
      <c r="DL19" s="806"/>
      <c r="DM19" s="806"/>
      <c r="DN19" s="806"/>
      <c r="DO19" s="806"/>
      <c r="DP19" s="806"/>
      <c r="DQ19" s="806"/>
      <c r="DR19" s="806"/>
      <c r="DS19" s="806"/>
      <c r="DT19" s="806"/>
      <c r="DU19" s="806"/>
      <c r="DV19" s="806"/>
      <c r="DW19" s="806"/>
      <c r="DX19" s="806"/>
      <c r="DY19" s="806"/>
      <c r="DZ19" s="806"/>
      <c r="EA19" s="806"/>
      <c r="EB19" s="806"/>
      <c r="EC19" s="806"/>
      <c r="ED19" s="806"/>
      <c r="EE19" s="806"/>
      <c r="EF19" s="806"/>
      <c r="EG19" s="806"/>
      <c r="EH19" s="806"/>
      <c r="EI19" s="806"/>
      <c r="EJ19" s="806"/>
      <c r="EK19" s="806"/>
      <c r="EL19" s="806"/>
      <c r="EM19" s="806"/>
      <c r="EN19" s="806"/>
      <c r="EO19" s="806"/>
      <c r="EP19" s="806"/>
      <c r="EQ19" s="806"/>
      <c r="ER19" s="806"/>
      <c r="ES19" s="806"/>
      <c r="ET19" s="806"/>
      <c r="EU19" s="806"/>
      <c r="EV19" s="806"/>
      <c r="EW19" s="806"/>
      <c r="EX19" s="806"/>
      <c r="EY19" s="806"/>
      <c r="EZ19" s="806"/>
      <c r="FA19" s="806"/>
      <c r="FB19" s="806"/>
      <c r="FC19" s="806"/>
      <c r="FD19" s="806"/>
      <c r="FE19" s="806"/>
      <c r="FF19" s="806"/>
      <c r="FG19" s="806"/>
      <c r="FH19" s="806"/>
      <c r="FI19" s="806"/>
      <c r="FJ19" s="806"/>
      <c r="FK19" s="806"/>
      <c r="FL19" s="806"/>
      <c r="FM19" s="806"/>
      <c r="FN19" s="806"/>
      <c r="FO19" s="806"/>
      <c r="FP19" s="806"/>
      <c r="FQ19" s="806"/>
      <c r="FR19" s="806"/>
      <c r="FS19" s="806"/>
      <c r="FT19" s="806"/>
      <c r="FU19" s="806"/>
      <c r="FV19" s="806"/>
      <c r="FW19" s="806"/>
      <c r="FX19" s="806"/>
      <c r="FY19" s="806"/>
      <c r="FZ19" s="806"/>
      <c r="GA19" s="806"/>
      <c r="GB19" s="806"/>
      <c r="GC19" s="806"/>
      <c r="GD19" s="806"/>
      <c r="GE19" s="806"/>
      <c r="GF19" s="806"/>
      <c r="GG19" s="806"/>
      <c r="GH19" s="806"/>
      <c r="GI19" s="806"/>
      <c r="GJ19" s="806"/>
      <c r="GK19" s="806"/>
      <c r="GL19" s="806"/>
      <c r="GM19" s="806"/>
      <c r="GN19" s="806"/>
      <c r="GO19" s="806"/>
      <c r="GP19" s="806"/>
      <c r="GQ19" s="806"/>
      <c r="GR19" s="806"/>
      <c r="GS19" s="806"/>
      <c r="GT19" s="806"/>
      <c r="GU19" s="806"/>
      <c r="GV19" s="806"/>
      <c r="GW19" s="806"/>
      <c r="GX19" s="806"/>
      <c r="GY19" s="806"/>
      <c r="GZ19" s="806"/>
      <c r="HA19" s="806"/>
      <c r="HB19" s="806"/>
      <c r="HC19" s="806"/>
      <c r="HD19" s="806"/>
      <c r="HE19" s="806"/>
      <c r="HF19" s="806"/>
      <c r="HG19" s="806"/>
      <c r="HH19" s="806"/>
      <c r="HI19" s="806"/>
      <c r="HJ19" s="806"/>
      <c r="HK19" s="806"/>
      <c r="HL19" s="806"/>
    </row>
    <row r="20" spans="1:220" s="807" customFormat="1" ht="194.25" customHeight="1">
      <c r="A20" s="808" t="s">
        <v>340</v>
      </c>
      <c r="B20" s="809">
        <v>1</v>
      </c>
      <c r="C20" s="800" t="s">
        <v>7126</v>
      </c>
      <c r="D20" s="809" t="s">
        <v>7127</v>
      </c>
      <c r="E20" s="803"/>
      <c r="F20" s="803" t="s">
        <v>7128</v>
      </c>
      <c r="G20" s="803" t="s">
        <v>7102</v>
      </c>
      <c r="H20" s="803">
        <v>10.199999999999999</v>
      </c>
      <c r="I20" s="803"/>
      <c r="J20" s="803"/>
      <c r="K20" s="803"/>
      <c r="L20" s="801" t="s">
        <v>7129</v>
      </c>
      <c r="M20" s="804" t="s">
        <v>7130</v>
      </c>
      <c r="N20" s="858"/>
      <c r="O20" s="796">
        <f t="shared" si="0"/>
        <v>0</v>
      </c>
      <c r="P20" s="796">
        <f t="shared" si="1"/>
        <v>0</v>
      </c>
      <c r="Q20" s="806"/>
      <c r="R20" s="806"/>
      <c r="S20" s="806"/>
      <c r="T20" s="806"/>
      <c r="U20" s="756"/>
      <c r="V20" s="806"/>
      <c r="W20" s="806"/>
      <c r="X20" s="756"/>
      <c r="Y20" s="806"/>
      <c r="Z20" s="806"/>
      <c r="AA20" s="806"/>
      <c r="AB20" s="806"/>
      <c r="AC20" s="806"/>
      <c r="AD20" s="806"/>
      <c r="AE20" s="806"/>
      <c r="AF20" s="806"/>
      <c r="AG20" s="806"/>
      <c r="AH20" s="806"/>
      <c r="AI20" s="806"/>
      <c r="AJ20" s="806"/>
      <c r="AK20" s="806"/>
      <c r="AL20" s="806"/>
      <c r="AM20" s="806"/>
      <c r="AN20" s="806"/>
      <c r="AO20" s="806"/>
      <c r="AP20" s="806"/>
      <c r="AQ20" s="806"/>
      <c r="AR20" s="806"/>
      <c r="AS20" s="806"/>
      <c r="AT20" s="806"/>
      <c r="AU20" s="806"/>
      <c r="AV20" s="806"/>
      <c r="AW20" s="806"/>
      <c r="AX20" s="806"/>
      <c r="AY20" s="806"/>
      <c r="AZ20" s="806"/>
      <c r="BA20" s="806"/>
      <c r="BB20" s="806"/>
      <c r="BC20" s="806"/>
      <c r="BD20" s="806"/>
      <c r="BE20" s="806"/>
      <c r="BF20" s="806"/>
      <c r="BG20" s="806"/>
      <c r="BH20" s="806"/>
      <c r="BI20" s="806"/>
      <c r="BJ20" s="806"/>
      <c r="BK20" s="806"/>
      <c r="BL20" s="806"/>
      <c r="BM20" s="806"/>
      <c r="BN20" s="806"/>
      <c r="BO20" s="806"/>
      <c r="BP20" s="806"/>
      <c r="BQ20" s="806"/>
      <c r="BR20" s="806"/>
      <c r="BS20" s="806"/>
      <c r="BT20" s="806"/>
      <c r="BU20" s="806"/>
      <c r="BV20" s="806"/>
      <c r="BW20" s="806"/>
      <c r="BX20" s="806"/>
      <c r="BY20" s="806"/>
      <c r="BZ20" s="806"/>
      <c r="CA20" s="806"/>
      <c r="CB20" s="806"/>
      <c r="CC20" s="806"/>
      <c r="CD20" s="806"/>
      <c r="CE20" s="806"/>
      <c r="CF20" s="806"/>
      <c r="CG20" s="806"/>
      <c r="CH20" s="806"/>
      <c r="CI20" s="806"/>
      <c r="CJ20" s="806"/>
      <c r="CK20" s="806"/>
      <c r="CL20" s="806"/>
      <c r="CM20" s="806"/>
      <c r="CN20" s="806"/>
      <c r="CO20" s="806"/>
      <c r="CP20" s="806"/>
      <c r="CQ20" s="806"/>
      <c r="CR20" s="806"/>
      <c r="CS20" s="806"/>
      <c r="CT20" s="806"/>
      <c r="CU20" s="806"/>
      <c r="CV20" s="806"/>
      <c r="CW20" s="806"/>
      <c r="CX20" s="806"/>
      <c r="CY20" s="806"/>
      <c r="CZ20" s="806"/>
      <c r="DA20" s="806"/>
      <c r="DB20" s="806"/>
      <c r="DC20" s="806"/>
      <c r="DD20" s="806"/>
      <c r="DE20" s="806"/>
      <c r="DF20" s="806"/>
      <c r="DG20" s="806"/>
      <c r="DH20" s="806"/>
      <c r="DI20" s="806"/>
      <c r="DJ20" s="806"/>
      <c r="DK20" s="806"/>
      <c r="DL20" s="806"/>
      <c r="DM20" s="806"/>
      <c r="DN20" s="806"/>
      <c r="DO20" s="806"/>
      <c r="DP20" s="806"/>
      <c r="DQ20" s="806"/>
      <c r="DR20" s="806"/>
      <c r="DS20" s="806"/>
      <c r="DT20" s="806"/>
      <c r="DU20" s="806"/>
      <c r="DV20" s="806"/>
      <c r="DW20" s="806"/>
      <c r="DX20" s="806"/>
      <c r="DY20" s="806"/>
      <c r="DZ20" s="806"/>
      <c r="EA20" s="806"/>
      <c r="EB20" s="806"/>
      <c r="EC20" s="806"/>
      <c r="ED20" s="806"/>
      <c r="EE20" s="806"/>
      <c r="EF20" s="806"/>
      <c r="EG20" s="806"/>
      <c r="EH20" s="806"/>
      <c r="EI20" s="806"/>
      <c r="EJ20" s="806"/>
      <c r="EK20" s="806"/>
      <c r="EL20" s="806"/>
      <c r="EM20" s="806"/>
      <c r="EN20" s="806"/>
      <c r="EO20" s="806"/>
      <c r="EP20" s="806"/>
      <c r="EQ20" s="806"/>
      <c r="ER20" s="806"/>
      <c r="ES20" s="806"/>
      <c r="ET20" s="806"/>
      <c r="EU20" s="806"/>
      <c r="EV20" s="806"/>
      <c r="EW20" s="806"/>
      <c r="EX20" s="806"/>
      <c r="EY20" s="806"/>
      <c r="EZ20" s="806"/>
      <c r="FA20" s="806"/>
      <c r="FB20" s="806"/>
      <c r="FC20" s="806"/>
      <c r="FD20" s="806"/>
      <c r="FE20" s="806"/>
      <c r="FF20" s="806"/>
      <c r="FG20" s="806"/>
      <c r="FH20" s="806"/>
      <c r="FI20" s="806"/>
      <c r="FJ20" s="806"/>
      <c r="FK20" s="806"/>
      <c r="FL20" s="806"/>
      <c r="FM20" s="806"/>
      <c r="FN20" s="806"/>
      <c r="FO20" s="806"/>
      <c r="FP20" s="806"/>
      <c r="FQ20" s="806"/>
      <c r="FR20" s="806"/>
      <c r="FS20" s="806"/>
      <c r="FT20" s="806"/>
      <c r="FU20" s="806"/>
      <c r="FV20" s="806"/>
      <c r="FW20" s="806"/>
      <c r="FX20" s="806"/>
      <c r="FY20" s="806"/>
      <c r="FZ20" s="806"/>
      <c r="GA20" s="806"/>
      <c r="GB20" s="806"/>
      <c r="GC20" s="806"/>
      <c r="GD20" s="806"/>
      <c r="GE20" s="806"/>
      <c r="GF20" s="806"/>
      <c r="GG20" s="806"/>
      <c r="GH20" s="806"/>
      <c r="GI20" s="806"/>
      <c r="GJ20" s="806"/>
      <c r="GK20" s="806"/>
      <c r="GL20" s="806"/>
      <c r="GM20" s="806"/>
      <c r="GN20" s="806"/>
      <c r="GO20" s="806"/>
      <c r="GP20" s="806"/>
      <c r="GQ20" s="806"/>
      <c r="GR20" s="806"/>
      <c r="GS20" s="806"/>
      <c r="GT20" s="806"/>
      <c r="GU20" s="806"/>
      <c r="GV20" s="806"/>
      <c r="GW20" s="806"/>
      <c r="GX20" s="806"/>
      <c r="GY20" s="806"/>
      <c r="GZ20" s="806"/>
      <c r="HA20" s="806"/>
      <c r="HB20" s="806"/>
      <c r="HC20" s="806"/>
      <c r="HD20" s="806"/>
      <c r="HE20" s="806"/>
      <c r="HF20" s="806"/>
      <c r="HG20" s="806"/>
      <c r="HH20" s="806"/>
      <c r="HI20" s="806"/>
      <c r="HJ20" s="806"/>
      <c r="HK20" s="806"/>
      <c r="HL20" s="806"/>
    </row>
    <row r="21" spans="1:220" s="811" customFormat="1" ht="30" customHeight="1">
      <c r="A21" s="810" t="s">
        <v>345</v>
      </c>
      <c r="B21" s="791">
        <v>1</v>
      </c>
      <c r="C21" s="798" t="s">
        <v>7131</v>
      </c>
      <c r="D21" s="793"/>
      <c r="E21" s="793"/>
      <c r="F21" s="793"/>
      <c r="G21" s="793"/>
      <c r="H21" s="793"/>
      <c r="I21" s="793"/>
      <c r="J21" s="793"/>
      <c r="K21" s="793"/>
      <c r="L21" s="794" t="s">
        <v>7132</v>
      </c>
      <c r="M21" s="797" t="s">
        <v>7109</v>
      </c>
      <c r="N21" s="858"/>
      <c r="O21" s="796">
        <f t="shared" si="0"/>
        <v>0</v>
      </c>
      <c r="P21" s="796">
        <f t="shared" si="1"/>
        <v>0</v>
      </c>
      <c r="Q21" s="756"/>
      <c r="R21" s="756"/>
      <c r="S21" s="756"/>
      <c r="T21" s="756"/>
      <c r="U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c r="BT21" s="756"/>
      <c r="BU21" s="756"/>
      <c r="BV21" s="756"/>
      <c r="BW21" s="756"/>
      <c r="BX21" s="756"/>
      <c r="BY21" s="756"/>
      <c r="BZ21" s="756"/>
      <c r="CA21" s="756"/>
      <c r="CB21" s="756"/>
      <c r="CC21" s="756"/>
      <c r="CD21" s="756"/>
      <c r="CE21" s="756"/>
      <c r="CF21" s="756"/>
      <c r="CG21" s="756"/>
      <c r="CH21" s="756"/>
      <c r="CI21" s="756"/>
      <c r="CJ21" s="756"/>
      <c r="CK21" s="756"/>
      <c r="CL21" s="756"/>
      <c r="CM21" s="756"/>
      <c r="CN21" s="756"/>
      <c r="CO21" s="756"/>
      <c r="CP21" s="756"/>
      <c r="CQ21" s="756"/>
      <c r="CR21" s="756"/>
      <c r="CS21" s="756"/>
      <c r="CT21" s="756"/>
      <c r="CU21" s="756"/>
      <c r="CV21" s="756"/>
      <c r="CW21" s="756"/>
      <c r="CX21" s="756"/>
      <c r="CY21" s="756"/>
      <c r="CZ21" s="756"/>
      <c r="DA21" s="756"/>
      <c r="DB21" s="756"/>
      <c r="DC21" s="756"/>
      <c r="DD21" s="756"/>
      <c r="DE21" s="756"/>
      <c r="DF21" s="756"/>
      <c r="DG21" s="756"/>
      <c r="DH21" s="756"/>
      <c r="DI21" s="756"/>
      <c r="DJ21" s="756"/>
      <c r="DK21" s="756"/>
      <c r="DL21" s="756"/>
      <c r="DM21" s="756"/>
      <c r="DN21" s="756"/>
      <c r="DO21" s="756"/>
      <c r="DP21" s="756"/>
      <c r="DQ21" s="756"/>
      <c r="DR21" s="756"/>
      <c r="DS21" s="756"/>
      <c r="DT21" s="756"/>
      <c r="DU21" s="756"/>
      <c r="DV21" s="756"/>
      <c r="DW21" s="756"/>
      <c r="DX21" s="756"/>
      <c r="DY21" s="756"/>
      <c r="DZ21" s="756"/>
      <c r="EA21" s="756"/>
      <c r="EB21" s="756"/>
      <c r="EC21" s="756"/>
      <c r="ED21" s="756"/>
      <c r="EE21" s="756"/>
      <c r="EF21" s="756"/>
      <c r="EG21" s="756"/>
      <c r="EH21" s="756"/>
      <c r="EI21" s="756"/>
      <c r="EJ21" s="756"/>
      <c r="EK21" s="756"/>
      <c r="EL21" s="756"/>
      <c r="EM21" s="756"/>
      <c r="EN21" s="756"/>
      <c r="EO21" s="756"/>
      <c r="EP21" s="756"/>
      <c r="EQ21" s="756"/>
      <c r="ER21" s="756"/>
      <c r="ES21" s="756"/>
      <c r="ET21" s="756"/>
      <c r="EU21" s="756"/>
      <c r="EV21" s="756"/>
      <c r="EW21" s="756"/>
      <c r="EX21" s="756"/>
      <c r="EY21" s="756"/>
      <c r="EZ21" s="756"/>
      <c r="FA21" s="756"/>
      <c r="FB21" s="756"/>
      <c r="FC21" s="756"/>
      <c r="FD21" s="756"/>
      <c r="FE21" s="756"/>
      <c r="FF21" s="756"/>
      <c r="FG21" s="756"/>
      <c r="FH21" s="756"/>
      <c r="FI21" s="756"/>
      <c r="FJ21" s="756"/>
      <c r="FK21" s="756"/>
      <c r="FL21" s="756"/>
      <c r="FM21" s="756"/>
      <c r="FN21" s="756"/>
      <c r="FO21" s="756"/>
      <c r="FP21" s="756"/>
      <c r="FQ21" s="756"/>
      <c r="FR21" s="756"/>
      <c r="FS21" s="756"/>
      <c r="FT21" s="756"/>
      <c r="FU21" s="756"/>
      <c r="FV21" s="756"/>
      <c r="FW21" s="756"/>
      <c r="FX21" s="756"/>
      <c r="FY21" s="756"/>
      <c r="FZ21" s="756"/>
      <c r="GA21" s="756"/>
      <c r="GB21" s="756"/>
      <c r="GC21" s="756"/>
      <c r="GD21" s="756"/>
      <c r="GE21" s="756"/>
      <c r="GF21" s="756"/>
      <c r="GG21" s="756"/>
      <c r="GH21" s="756"/>
      <c r="GI21" s="756"/>
      <c r="GJ21" s="756"/>
      <c r="GK21" s="756"/>
      <c r="GL21" s="756"/>
      <c r="GM21" s="756"/>
      <c r="GN21" s="756"/>
      <c r="GO21" s="756"/>
      <c r="GP21" s="756"/>
      <c r="GQ21" s="756"/>
      <c r="GR21" s="756"/>
      <c r="GS21" s="756"/>
      <c r="GT21" s="756"/>
      <c r="GU21" s="756"/>
      <c r="GV21" s="756"/>
      <c r="GW21" s="756"/>
      <c r="GX21" s="756"/>
      <c r="GY21" s="756"/>
      <c r="GZ21" s="756"/>
      <c r="HA21" s="756"/>
      <c r="HB21" s="756"/>
      <c r="HC21" s="756"/>
      <c r="HD21" s="756"/>
      <c r="HE21" s="756"/>
      <c r="HF21" s="756"/>
      <c r="HG21" s="756"/>
      <c r="HH21" s="756"/>
      <c r="HI21" s="756"/>
      <c r="HJ21" s="756"/>
      <c r="HK21" s="756"/>
      <c r="HL21" s="756"/>
    </row>
    <row r="22" spans="1:220" s="807" customFormat="1" ht="12.75">
      <c r="A22" s="810" t="s">
        <v>350</v>
      </c>
      <c r="B22" s="802">
        <v>1</v>
      </c>
      <c r="C22" s="812" t="s">
        <v>7133</v>
      </c>
      <c r="D22" s="803"/>
      <c r="E22" s="803"/>
      <c r="F22" s="803"/>
      <c r="G22" s="803"/>
      <c r="H22" s="803"/>
      <c r="I22" s="803"/>
      <c r="J22" s="803"/>
      <c r="K22" s="803"/>
      <c r="L22" s="813" t="s">
        <v>7134</v>
      </c>
      <c r="M22" s="804">
        <f>B22*H22</f>
        <v>0</v>
      </c>
      <c r="N22" s="858"/>
      <c r="O22" s="796">
        <f t="shared" si="0"/>
        <v>0</v>
      </c>
      <c r="P22" s="796">
        <f t="shared" si="1"/>
        <v>0</v>
      </c>
      <c r="Q22" s="806"/>
      <c r="R22" s="806"/>
      <c r="S22" s="806"/>
      <c r="T22" s="806"/>
      <c r="U22" s="756"/>
      <c r="V22" s="806"/>
      <c r="W22" s="806"/>
      <c r="X22" s="756"/>
      <c r="Y22" s="806"/>
      <c r="Z22" s="806"/>
      <c r="AA22" s="806"/>
      <c r="AB22" s="806"/>
      <c r="AC22" s="806"/>
      <c r="AD22" s="806"/>
      <c r="AE22" s="806"/>
      <c r="AF22" s="806"/>
      <c r="AG22" s="806"/>
      <c r="AH22" s="806"/>
      <c r="AI22" s="806"/>
      <c r="AJ22" s="806"/>
      <c r="AK22" s="806"/>
      <c r="AL22" s="806"/>
      <c r="AM22" s="806"/>
      <c r="AN22" s="806"/>
      <c r="AO22" s="806"/>
      <c r="AP22" s="806"/>
      <c r="AQ22" s="806"/>
      <c r="AR22" s="806"/>
      <c r="AS22" s="806"/>
      <c r="AT22" s="806"/>
      <c r="AU22" s="806"/>
      <c r="AV22" s="806"/>
      <c r="AW22" s="806"/>
      <c r="AX22" s="806"/>
      <c r="AY22" s="806"/>
      <c r="AZ22" s="806"/>
      <c r="BA22" s="806"/>
      <c r="BB22" s="806"/>
      <c r="BC22" s="806"/>
      <c r="BD22" s="806"/>
      <c r="BE22" s="806"/>
      <c r="BF22" s="806"/>
      <c r="BG22" s="806"/>
      <c r="BH22" s="806"/>
      <c r="BI22" s="806"/>
      <c r="BJ22" s="806"/>
      <c r="BK22" s="806"/>
      <c r="BL22" s="806"/>
      <c r="BM22" s="806"/>
      <c r="BN22" s="806"/>
      <c r="BO22" s="806"/>
      <c r="BP22" s="806"/>
      <c r="BQ22" s="806"/>
      <c r="BR22" s="806"/>
      <c r="BS22" s="806"/>
      <c r="BT22" s="806"/>
      <c r="BU22" s="806"/>
      <c r="BV22" s="806"/>
      <c r="BW22" s="806"/>
      <c r="BX22" s="806"/>
      <c r="BY22" s="806"/>
      <c r="BZ22" s="806"/>
      <c r="CA22" s="806"/>
      <c r="CB22" s="806"/>
      <c r="CC22" s="806"/>
      <c r="CD22" s="806"/>
      <c r="CE22" s="806"/>
      <c r="CF22" s="806"/>
      <c r="CG22" s="806"/>
      <c r="CH22" s="806"/>
      <c r="CI22" s="806"/>
      <c r="CJ22" s="806"/>
      <c r="CK22" s="806"/>
      <c r="CL22" s="806"/>
      <c r="CM22" s="806"/>
      <c r="CN22" s="806"/>
      <c r="CO22" s="806"/>
      <c r="CP22" s="806"/>
      <c r="CQ22" s="806"/>
      <c r="CR22" s="806"/>
      <c r="CS22" s="806"/>
      <c r="CT22" s="806"/>
      <c r="CU22" s="806"/>
      <c r="CV22" s="806"/>
      <c r="CW22" s="806"/>
      <c r="CX22" s="806"/>
      <c r="CY22" s="806"/>
      <c r="CZ22" s="806"/>
      <c r="DA22" s="806"/>
      <c r="DB22" s="806"/>
      <c r="DC22" s="806"/>
      <c r="DD22" s="806"/>
      <c r="DE22" s="806"/>
      <c r="DF22" s="806"/>
      <c r="DG22" s="806"/>
      <c r="DH22" s="806"/>
      <c r="DI22" s="806"/>
      <c r="DJ22" s="806"/>
      <c r="DK22" s="806"/>
      <c r="DL22" s="806"/>
      <c r="DM22" s="806"/>
      <c r="DN22" s="806"/>
      <c r="DO22" s="806"/>
      <c r="DP22" s="806"/>
      <c r="DQ22" s="806"/>
      <c r="DR22" s="806"/>
      <c r="DS22" s="806"/>
      <c r="DT22" s="806"/>
      <c r="DU22" s="806"/>
      <c r="DV22" s="806"/>
      <c r="DW22" s="806"/>
      <c r="DX22" s="806"/>
      <c r="DY22" s="806"/>
      <c r="DZ22" s="806"/>
      <c r="EA22" s="806"/>
      <c r="EB22" s="806"/>
      <c r="EC22" s="806"/>
      <c r="ED22" s="806"/>
      <c r="EE22" s="806"/>
      <c r="EF22" s="806"/>
      <c r="EG22" s="806"/>
      <c r="EH22" s="806"/>
      <c r="EI22" s="806"/>
      <c r="EJ22" s="806"/>
      <c r="EK22" s="806"/>
      <c r="EL22" s="806"/>
      <c r="EM22" s="806"/>
      <c r="EN22" s="806"/>
      <c r="EO22" s="806"/>
      <c r="EP22" s="806"/>
      <c r="EQ22" s="806"/>
      <c r="ER22" s="806"/>
      <c r="ES22" s="806"/>
      <c r="ET22" s="806"/>
      <c r="EU22" s="806"/>
      <c r="EV22" s="806"/>
      <c r="EW22" s="806"/>
      <c r="EX22" s="806"/>
      <c r="EY22" s="806"/>
      <c r="EZ22" s="806"/>
      <c r="FA22" s="806"/>
      <c r="FB22" s="806"/>
      <c r="FC22" s="806"/>
      <c r="FD22" s="806"/>
      <c r="FE22" s="806"/>
      <c r="FF22" s="806"/>
      <c r="FG22" s="806"/>
      <c r="FH22" s="806"/>
      <c r="FI22" s="806"/>
      <c r="FJ22" s="806"/>
      <c r="FK22" s="806"/>
      <c r="FL22" s="806"/>
      <c r="FM22" s="806"/>
      <c r="FN22" s="806"/>
      <c r="FO22" s="806"/>
      <c r="FP22" s="806"/>
      <c r="FQ22" s="806"/>
      <c r="FR22" s="806"/>
      <c r="FS22" s="806"/>
      <c r="FT22" s="806"/>
      <c r="FU22" s="806"/>
      <c r="FV22" s="806"/>
      <c r="FW22" s="806"/>
      <c r="FX22" s="806"/>
      <c r="FY22" s="806"/>
      <c r="FZ22" s="806"/>
      <c r="GA22" s="806"/>
      <c r="GB22" s="806"/>
      <c r="GC22" s="806"/>
      <c r="GD22" s="806"/>
      <c r="GE22" s="806"/>
      <c r="GF22" s="806"/>
      <c r="GG22" s="806"/>
      <c r="GH22" s="806"/>
      <c r="GI22" s="806"/>
      <c r="GJ22" s="806"/>
      <c r="GK22" s="806"/>
      <c r="GL22" s="806"/>
      <c r="GM22" s="806"/>
      <c r="GN22" s="806"/>
      <c r="GO22" s="806"/>
      <c r="GP22" s="806"/>
      <c r="GQ22" s="806"/>
      <c r="GR22" s="806"/>
      <c r="GS22" s="806"/>
      <c r="GT22" s="806"/>
      <c r="GU22" s="806"/>
      <c r="GV22" s="806"/>
      <c r="GW22" s="806"/>
      <c r="GX22" s="806"/>
      <c r="GY22" s="806"/>
      <c r="GZ22" s="806"/>
      <c r="HA22" s="806"/>
      <c r="HB22" s="806"/>
      <c r="HC22" s="806"/>
      <c r="HD22" s="806"/>
      <c r="HE22" s="806"/>
      <c r="HF22" s="806"/>
      <c r="HG22" s="806"/>
      <c r="HH22" s="806"/>
      <c r="HI22" s="806"/>
      <c r="HJ22" s="806"/>
      <c r="HK22" s="806"/>
      <c r="HL22" s="806"/>
    </row>
    <row r="23" spans="1:220" s="807" customFormat="1" ht="25.5" customHeight="1">
      <c r="A23" s="810" t="s">
        <v>12</v>
      </c>
      <c r="B23" s="802">
        <v>3</v>
      </c>
      <c r="C23" s="798" t="s">
        <v>7135</v>
      </c>
      <c r="D23" s="803"/>
      <c r="E23" s="803"/>
      <c r="F23" s="803"/>
      <c r="G23" s="803"/>
      <c r="H23" s="803"/>
      <c r="I23" s="803"/>
      <c r="J23" s="803"/>
      <c r="K23" s="803"/>
      <c r="L23" s="814" t="s">
        <v>7136</v>
      </c>
      <c r="M23" s="797"/>
      <c r="N23" s="858"/>
      <c r="O23" s="796">
        <f t="shared" si="0"/>
        <v>0</v>
      </c>
      <c r="P23" s="796">
        <f t="shared" si="1"/>
        <v>0</v>
      </c>
      <c r="Q23" s="806"/>
      <c r="R23" s="806"/>
      <c r="S23" s="806"/>
      <c r="T23" s="806"/>
      <c r="U23" s="756"/>
      <c r="V23" s="806"/>
      <c r="W23" s="806"/>
      <c r="X23" s="756"/>
      <c r="Y23" s="806"/>
      <c r="Z23" s="806"/>
      <c r="AA23" s="806"/>
      <c r="AB23" s="806"/>
      <c r="AC23" s="806"/>
      <c r="AD23" s="806"/>
      <c r="AE23" s="806"/>
      <c r="AF23" s="806"/>
      <c r="AG23" s="806"/>
      <c r="AH23" s="806"/>
      <c r="AI23" s="806"/>
      <c r="AJ23" s="806"/>
      <c r="AK23" s="806"/>
      <c r="AL23" s="806"/>
      <c r="AM23" s="806"/>
      <c r="AN23" s="806"/>
      <c r="AO23" s="806"/>
      <c r="AP23" s="806"/>
      <c r="AQ23" s="806"/>
      <c r="AR23" s="806"/>
      <c r="AS23" s="806"/>
      <c r="AT23" s="806"/>
      <c r="AU23" s="806"/>
      <c r="AV23" s="806"/>
      <c r="AW23" s="806"/>
      <c r="AX23" s="806"/>
      <c r="AY23" s="806"/>
      <c r="AZ23" s="806"/>
      <c r="BA23" s="806"/>
      <c r="BB23" s="806"/>
      <c r="BC23" s="806"/>
      <c r="BD23" s="806"/>
      <c r="BE23" s="806"/>
      <c r="BF23" s="806"/>
      <c r="BG23" s="806"/>
      <c r="BH23" s="806"/>
      <c r="BI23" s="806"/>
      <c r="BJ23" s="806"/>
      <c r="BK23" s="806"/>
      <c r="BL23" s="806"/>
      <c r="BM23" s="806"/>
      <c r="BN23" s="806"/>
      <c r="BO23" s="806"/>
      <c r="BP23" s="806"/>
      <c r="BQ23" s="806"/>
      <c r="BR23" s="806"/>
      <c r="BS23" s="806"/>
      <c r="BT23" s="806"/>
      <c r="BU23" s="806"/>
      <c r="BV23" s="806"/>
      <c r="BW23" s="806"/>
      <c r="BX23" s="806"/>
      <c r="BY23" s="806"/>
      <c r="BZ23" s="806"/>
      <c r="CA23" s="806"/>
      <c r="CB23" s="806"/>
      <c r="CC23" s="806"/>
      <c r="CD23" s="806"/>
      <c r="CE23" s="806"/>
      <c r="CF23" s="806"/>
      <c r="CG23" s="806"/>
      <c r="CH23" s="806"/>
      <c r="CI23" s="806"/>
      <c r="CJ23" s="806"/>
      <c r="CK23" s="806"/>
      <c r="CL23" s="806"/>
      <c r="CM23" s="806"/>
      <c r="CN23" s="806"/>
      <c r="CO23" s="806"/>
      <c r="CP23" s="806"/>
      <c r="CQ23" s="806"/>
      <c r="CR23" s="806"/>
      <c r="CS23" s="806"/>
      <c r="CT23" s="806"/>
      <c r="CU23" s="806"/>
      <c r="CV23" s="806"/>
      <c r="CW23" s="806"/>
      <c r="CX23" s="806"/>
      <c r="CY23" s="806"/>
      <c r="CZ23" s="806"/>
      <c r="DA23" s="806"/>
      <c r="DB23" s="806"/>
      <c r="DC23" s="806"/>
      <c r="DD23" s="806"/>
      <c r="DE23" s="806"/>
      <c r="DF23" s="806"/>
      <c r="DG23" s="806"/>
      <c r="DH23" s="806"/>
      <c r="DI23" s="806"/>
      <c r="DJ23" s="806"/>
      <c r="DK23" s="806"/>
      <c r="DL23" s="806"/>
      <c r="DM23" s="806"/>
      <c r="DN23" s="806"/>
      <c r="DO23" s="806"/>
      <c r="DP23" s="806"/>
      <c r="DQ23" s="806"/>
      <c r="DR23" s="806"/>
      <c r="DS23" s="806"/>
      <c r="DT23" s="806"/>
      <c r="DU23" s="806"/>
      <c r="DV23" s="806"/>
      <c r="DW23" s="806"/>
      <c r="DX23" s="806"/>
      <c r="DY23" s="806"/>
      <c r="DZ23" s="806"/>
      <c r="EA23" s="806"/>
      <c r="EB23" s="806"/>
      <c r="EC23" s="806"/>
      <c r="ED23" s="806"/>
      <c r="EE23" s="806"/>
      <c r="EF23" s="806"/>
      <c r="EG23" s="806"/>
      <c r="EH23" s="806"/>
      <c r="EI23" s="806"/>
      <c r="EJ23" s="806"/>
      <c r="EK23" s="806"/>
      <c r="EL23" s="806"/>
      <c r="EM23" s="806"/>
      <c r="EN23" s="806"/>
      <c r="EO23" s="806"/>
      <c r="EP23" s="806"/>
      <c r="EQ23" s="806"/>
      <c r="ER23" s="806"/>
      <c r="ES23" s="806"/>
      <c r="ET23" s="806"/>
      <c r="EU23" s="806"/>
      <c r="EV23" s="806"/>
      <c r="EW23" s="806"/>
      <c r="EX23" s="806"/>
      <c r="EY23" s="806"/>
      <c r="EZ23" s="806"/>
      <c r="FA23" s="806"/>
      <c r="FB23" s="806"/>
      <c r="FC23" s="806"/>
      <c r="FD23" s="806"/>
      <c r="FE23" s="806"/>
      <c r="FF23" s="806"/>
      <c r="FG23" s="806"/>
      <c r="FH23" s="806"/>
      <c r="FI23" s="806"/>
      <c r="FJ23" s="806"/>
      <c r="FK23" s="806"/>
      <c r="FL23" s="806"/>
      <c r="FM23" s="806"/>
      <c r="FN23" s="806"/>
      <c r="FO23" s="806"/>
      <c r="FP23" s="806"/>
      <c r="FQ23" s="806"/>
      <c r="FR23" s="806"/>
      <c r="FS23" s="806"/>
      <c r="FT23" s="806"/>
      <c r="FU23" s="806"/>
      <c r="FV23" s="806"/>
      <c r="FW23" s="806"/>
      <c r="FX23" s="806"/>
      <c r="FY23" s="806"/>
      <c r="FZ23" s="806"/>
      <c r="GA23" s="806"/>
      <c r="GB23" s="806"/>
      <c r="GC23" s="806"/>
      <c r="GD23" s="806"/>
      <c r="GE23" s="806"/>
      <c r="GF23" s="806"/>
      <c r="GG23" s="806"/>
      <c r="GH23" s="806"/>
      <c r="GI23" s="806"/>
      <c r="GJ23" s="806"/>
      <c r="GK23" s="806"/>
      <c r="GL23" s="806"/>
      <c r="GM23" s="806"/>
      <c r="GN23" s="806"/>
      <c r="GO23" s="806"/>
      <c r="GP23" s="806"/>
      <c r="GQ23" s="806"/>
      <c r="GR23" s="806"/>
      <c r="GS23" s="806"/>
      <c r="GT23" s="806"/>
      <c r="GU23" s="806"/>
      <c r="GV23" s="806"/>
      <c r="GW23" s="806"/>
      <c r="GX23" s="806"/>
      <c r="GY23" s="806"/>
      <c r="GZ23" s="806"/>
      <c r="HA23" s="806"/>
      <c r="HB23" s="806"/>
      <c r="HC23" s="806"/>
      <c r="HD23" s="806"/>
      <c r="HE23" s="806"/>
      <c r="HF23" s="806"/>
      <c r="HG23" s="806"/>
      <c r="HH23" s="806"/>
      <c r="HI23" s="806"/>
      <c r="HJ23" s="806"/>
      <c r="HK23" s="806"/>
      <c r="HL23" s="806"/>
    </row>
    <row r="24" spans="1:220" s="811" customFormat="1" ht="16.5" customHeight="1">
      <c r="A24" s="805">
        <v>16</v>
      </c>
      <c r="B24" s="791">
        <v>2</v>
      </c>
      <c r="C24" s="800" t="s">
        <v>7137</v>
      </c>
      <c r="D24" s="815"/>
      <c r="E24" s="815"/>
      <c r="F24" s="815"/>
      <c r="G24" s="793" t="s">
        <v>7124</v>
      </c>
      <c r="H24" s="793">
        <v>0.5</v>
      </c>
      <c r="I24" s="815"/>
      <c r="J24" s="815"/>
      <c r="K24" s="815"/>
      <c r="L24" s="815" t="s">
        <v>7138</v>
      </c>
      <c r="M24" s="797">
        <f>B24*H24</f>
        <v>1</v>
      </c>
      <c r="N24" s="858"/>
      <c r="O24" s="796">
        <f t="shared" si="0"/>
        <v>0</v>
      </c>
      <c r="P24" s="796">
        <f t="shared" si="1"/>
        <v>0</v>
      </c>
      <c r="Q24" s="756"/>
      <c r="R24" s="756"/>
      <c r="S24" s="756"/>
      <c r="T24" s="756"/>
      <c r="U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56"/>
      <c r="BT24" s="756"/>
      <c r="BU24" s="756"/>
      <c r="BV24" s="756"/>
      <c r="BW24" s="756"/>
      <c r="BX24" s="756"/>
      <c r="BY24" s="756"/>
      <c r="BZ24" s="756"/>
      <c r="CA24" s="756"/>
      <c r="CB24" s="756"/>
      <c r="CC24" s="756"/>
      <c r="CD24" s="756"/>
      <c r="CE24" s="756"/>
      <c r="CF24" s="756"/>
      <c r="CG24" s="756"/>
      <c r="CH24" s="756"/>
      <c r="CI24" s="756"/>
      <c r="CJ24" s="756"/>
      <c r="CK24" s="756"/>
      <c r="CL24" s="756"/>
      <c r="CM24" s="756"/>
      <c r="CN24" s="756"/>
      <c r="CO24" s="756"/>
      <c r="CP24" s="756"/>
      <c r="CQ24" s="756"/>
      <c r="CR24" s="756"/>
      <c r="CS24" s="756"/>
      <c r="CT24" s="756"/>
      <c r="CU24" s="756"/>
      <c r="CV24" s="756"/>
      <c r="CW24" s="756"/>
      <c r="CX24" s="756"/>
      <c r="CY24" s="756"/>
      <c r="CZ24" s="756"/>
      <c r="DA24" s="756"/>
      <c r="DB24" s="756"/>
      <c r="DC24" s="756"/>
      <c r="DD24" s="756"/>
      <c r="DE24" s="756"/>
      <c r="DF24" s="756"/>
      <c r="DG24" s="756"/>
      <c r="DH24" s="756"/>
      <c r="DI24" s="756"/>
      <c r="DJ24" s="756"/>
      <c r="DK24" s="756"/>
      <c r="DL24" s="756"/>
      <c r="DM24" s="756"/>
      <c r="DN24" s="756"/>
      <c r="DO24" s="756"/>
      <c r="DP24" s="756"/>
      <c r="DQ24" s="756"/>
      <c r="DR24" s="756"/>
      <c r="DS24" s="756"/>
      <c r="DT24" s="756"/>
      <c r="DU24" s="756"/>
      <c r="DV24" s="756"/>
      <c r="DW24" s="756"/>
      <c r="DX24" s="756"/>
      <c r="DY24" s="756"/>
      <c r="DZ24" s="756"/>
      <c r="EA24" s="756"/>
      <c r="EB24" s="756"/>
      <c r="EC24" s="756"/>
      <c r="ED24" s="756"/>
      <c r="EE24" s="756"/>
      <c r="EF24" s="756"/>
      <c r="EG24" s="756"/>
      <c r="EH24" s="756"/>
      <c r="EI24" s="756"/>
      <c r="EJ24" s="756"/>
      <c r="EK24" s="756"/>
      <c r="EL24" s="756"/>
      <c r="EM24" s="756"/>
      <c r="EN24" s="756"/>
      <c r="EO24" s="756"/>
      <c r="EP24" s="756"/>
      <c r="EQ24" s="756"/>
      <c r="ER24" s="756"/>
      <c r="ES24" s="756"/>
      <c r="ET24" s="756"/>
      <c r="EU24" s="756"/>
      <c r="EV24" s="756"/>
      <c r="EW24" s="756"/>
      <c r="EX24" s="756"/>
      <c r="EY24" s="756"/>
      <c r="EZ24" s="756"/>
      <c r="FA24" s="756"/>
      <c r="FB24" s="756"/>
      <c r="FC24" s="756"/>
      <c r="FD24" s="756"/>
      <c r="FE24" s="756"/>
      <c r="FF24" s="756"/>
      <c r="FG24" s="756"/>
      <c r="FH24" s="756"/>
      <c r="FI24" s="756"/>
      <c r="FJ24" s="756"/>
      <c r="FK24" s="756"/>
      <c r="FL24" s="756"/>
      <c r="FM24" s="756"/>
      <c r="FN24" s="756"/>
      <c r="FO24" s="756"/>
      <c r="FP24" s="756"/>
      <c r="FQ24" s="756"/>
      <c r="FR24" s="756"/>
      <c r="FS24" s="756"/>
      <c r="FT24" s="756"/>
      <c r="FU24" s="756"/>
      <c r="FV24" s="756"/>
      <c r="FW24" s="756"/>
      <c r="FX24" s="756"/>
      <c r="FY24" s="756"/>
      <c r="FZ24" s="756"/>
      <c r="GA24" s="756"/>
      <c r="GB24" s="756"/>
      <c r="GC24" s="756"/>
      <c r="GD24" s="756"/>
      <c r="GE24" s="756"/>
      <c r="GF24" s="756"/>
      <c r="GG24" s="756"/>
      <c r="GH24" s="756"/>
      <c r="GI24" s="756"/>
      <c r="GJ24" s="756"/>
      <c r="GK24" s="756"/>
      <c r="GL24" s="756"/>
      <c r="GM24" s="756"/>
      <c r="GN24" s="756"/>
      <c r="GO24" s="756"/>
      <c r="GP24" s="756"/>
      <c r="GQ24" s="756"/>
      <c r="GR24" s="756"/>
      <c r="GS24" s="756"/>
      <c r="GT24" s="756"/>
      <c r="GU24" s="756"/>
      <c r="GV24" s="756"/>
      <c r="GW24" s="756"/>
      <c r="GX24" s="756"/>
      <c r="GY24" s="756"/>
      <c r="GZ24" s="756"/>
      <c r="HA24" s="756"/>
      <c r="HB24" s="756"/>
      <c r="HC24" s="756"/>
      <c r="HD24" s="756"/>
      <c r="HE24" s="756"/>
      <c r="HF24" s="756"/>
      <c r="HG24" s="756"/>
      <c r="HH24" s="756"/>
      <c r="HI24" s="756"/>
      <c r="HJ24" s="756"/>
      <c r="HK24" s="756"/>
      <c r="HL24" s="756"/>
    </row>
    <row r="25" spans="1:220" s="807" customFormat="1" ht="37.5" customHeight="1">
      <c r="A25" s="816" t="s">
        <v>383</v>
      </c>
      <c r="B25" s="802">
        <v>1</v>
      </c>
      <c r="C25" s="800" t="s">
        <v>7139</v>
      </c>
      <c r="D25" s="803"/>
      <c r="E25" s="803"/>
      <c r="F25" s="803"/>
      <c r="G25" s="803">
        <v>400</v>
      </c>
      <c r="H25" s="803">
        <v>12</v>
      </c>
      <c r="I25" s="803"/>
      <c r="J25" s="803"/>
      <c r="K25" s="803"/>
      <c r="L25" s="801" t="s">
        <v>7140</v>
      </c>
      <c r="M25" s="804">
        <f>B25*H25</f>
        <v>12</v>
      </c>
      <c r="N25" s="858"/>
      <c r="O25" s="796">
        <f t="shared" si="0"/>
        <v>0</v>
      </c>
      <c r="P25" s="796">
        <f t="shared" si="1"/>
        <v>0</v>
      </c>
      <c r="Q25" s="806"/>
      <c r="R25" s="806"/>
      <c r="S25" s="806"/>
      <c r="T25" s="806"/>
      <c r="U25" s="756"/>
      <c r="V25" s="806"/>
      <c r="W25" s="806"/>
      <c r="X25" s="756"/>
      <c r="Y25" s="806"/>
      <c r="Z25" s="806"/>
      <c r="AA25" s="806"/>
      <c r="AB25" s="806"/>
      <c r="AC25" s="806"/>
      <c r="AD25" s="806"/>
      <c r="AE25" s="806"/>
      <c r="AF25" s="806"/>
      <c r="AG25" s="806"/>
      <c r="AH25" s="806"/>
      <c r="AI25" s="806"/>
      <c r="AJ25" s="806"/>
      <c r="AK25" s="806"/>
      <c r="AL25" s="806"/>
      <c r="AM25" s="806"/>
      <c r="AN25" s="806"/>
      <c r="AO25" s="806"/>
      <c r="AP25" s="806"/>
      <c r="AQ25" s="806"/>
      <c r="AR25" s="806"/>
      <c r="AS25" s="806"/>
      <c r="AT25" s="806"/>
      <c r="AU25" s="806"/>
      <c r="AV25" s="806"/>
      <c r="AW25" s="806"/>
      <c r="AX25" s="806"/>
      <c r="AY25" s="806"/>
      <c r="AZ25" s="806"/>
      <c r="BA25" s="806"/>
      <c r="BB25" s="806"/>
      <c r="BC25" s="806"/>
      <c r="BD25" s="806"/>
      <c r="BE25" s="806"/>
      <c r="BF25" s="806"/>
      <c r="BG25" s="806"/>
      <c r="BH25" s="806"/>
      <c r="BI25" s="806"/>
      <c r="BJ25" s="806"/>
      <c r="BK25" s="806"/>
      <c r="BL25" s="806"/>
      <c r="BM25" s="806"/>
      <c r="BN25" s="806"/>
      <c r="BO25" s="806"/>
      <c r="BP25" s="806"/>
      <c r="BQ25" s="806"/>
      <c r="BR25" s="806"/>
      <c r="BS25" s="806"/>
      <c r="BT25" s="806"/>
      <c r="BU25" s="806"/>
      <c r="BV25" s="806"/>
      <c r="BW25" s="806"/>
      <c r="BX25" s="806"/>
      <c r="BY25" s="806"/>
      <c r="BZ25" s="806"/>
      <c r="CA25" s="806"/>
      <c r="CB25" s="806"/>
      <c r="CC25" s="806"/>
      <c r="CD25" s="806"/>
      <c r="CE25" s="806"/>
      <c r="CF25" s="806"/>
      <c r="CG25" s="806"/>
      <c r="CH25" s="806"/>
      <c r="CI25" s="806"/>
      <c r="CJ25" s="806"/>
      <c r="CK25" s="806"/>
      <c r="CL25" s="806"/>
      <c r="CM25" s="806"/>
      <c r="CN25" s="806"/>
      <c r="CO25" s="806"/>
      <c r="CP25" s="806"/>
      <c r="CQ25" s="806"/>
      <c r="CR25" s="806"/>
      <c r="CS25" s="806"/>
      <c r="CT25" s="806"/>
      <c r="CU25" s="806"/>
      <c r="CV25" s="806"/>
      <c r="CW25" s="806"/>
      <c r="CX25" s="806"/>
      <c r="CY25" s="806"/>
      <c r="CZ25" s="806"/>
      <c r="DA25" s="806"/>
      <c r="DB25" s="806"/>
      <c r="DC25" s="806"/>
      <c r="DD25" s="806"/>
      <c r="DE25" s="806"/>
      <c r="DF25" s="806"/>
      <c r="DG25" s="806"/>
      <c r="DH25" s="806"/>
      <c r="DI25" s="806"/>
      <c r="DJ25" s="806"/>
      <c r="DK25" s="806"/>
      <c r="DL25" s="806"/>
      <c r="DM25" s="806"/>
      <c r="DN25" s="806"/>
      <c r="DO25" s="806"/>
      <c r="DP25" s="806"/>
      <c r="DQ25" s="806"/>
      <c r="DR25" s="806"/>
      <c r="DS25" s="806"/>
      <c r="DT25" s="806"/>
      <c r="DU25" s="806"/>
      <c r="DV25" s="806"/>
      <c r="DW25" s="806"/>
      <c r="DX25" s="806"/>
      <c r="DY25" s="806"/>
      <c r="DZ25" s="806"/>
      <c r="EA25" s="806"/>
      <c r="EB25" s="806"/>
      <c r="EC25" s="806"/>
      <c r="ED25" s="806"/>
      <c r="EE25" s="806"/>
      <c r="EF25" s="806"/>
      <c r="EG25" s="806"/>
      <c r="EH25" s="806"/>
      <c r="EI25" s="806"/>
      <c r="EJ25" s="806"/>
      <c r="EK25" s="806"/>
      <c r="EL25" s="806"/>
      <c r="EM25" s="806"/>
      <c r="EN25" s="806"/>
      <c r="EO25" s="806"/>
      <c r="EP25" s="806"/>
      <c r="EQ25" s="806"/>
      <c r="ER25" s="806"/>
      <c r="ES25" s="806"/>
      <c r="ET25" s="806"/>
      <c r="EU25" s="806"/>
      <c r="EV25" s="806"/>
      <c r="EW25" s="806"/>
      <c r="EX25" s="806"/>
      <c r="EY25" s="806"/>
      <c r="EZ25" s="806"/>
      <c r="FA25" s="806"/>
      <c r="FB25" s="806"/>
      <c r="FC25" s="806"/>
      <c r="FD25" s="806"/>
      <c r="FE25" s="806"/>
      <c r="FF25" s="806"/>
      <c r="FG25" s="806"/>
      <c r="FH25" s="806"/>
      <c r="FI25" s="806"/>
      <c r="FJ25" s="806"/>
      <c r="FK25" s="806"/>
      <c r="FL25" s="806"/>
      <c r="FM25" s="806"/>
      <c r="FN25" s="806"/>
      <c r="FO25" s="806"/>
      <c r="FP25" s="806"/>
      <c r="FQ25" s="806"/>
      <c r="FR25" s="806"/>
      <c r="FS25" s="806"/>
      <c r="FT25" s="806"/>
      <c r="FU25" s="806"/>
      <c r="FV25" s="806"/>
      <c r="FW25" s="806"/>
      <c r="FX25" s="806"/>
      <c r="FY25" s="806"/>
      <c r="FZ25" s="806"/>
      <c r="GA25" s="806"/>
      <c r="GB25" s="806"/>
      <c r="GC25" s="806"/>
      <c r="GD25" s="806"/>
      <c r="GE25" s="806"/>
      <c r="GF25" s="806"/>
      <c r="GG25" s="806"/>
      <c r="GH25" s="806"/>
      <c r="GI25" s="806"/>
      <c r="GJ25" s="806"/>
      <c r="GK25" s="806"/>
      <c r="GL25" s="806"/>
      <c r="GM25" s="806"/>
      <c r="GN25" s="806"/>
      <c r="GO25" s="806"/>
      <c r="GP25" s="806"/>
      <c r="GQ25" s="806"/>
      <c r="GR25" s="806"/>
      <c r="GS25" s="806"/>
      <c r="GT25" s="806"/>
      <c r="GU25" s="806"/>
      <c r="GV25" s="806"/>
      <c r="GW25" s="806"/>
      <c r="GX25" s="806"/>
      <c r="GY25" s="806"/>
      <c r="GZ25" s="806"/>
      <c r="HA25" s="806"/>
      <c r="HB25" s="806"/>
      <c r="HC25" s="806"/>
      <c r="HD25" s="806"/>
      <c r="HE25" s="806"/>
      <c r="HF25" s="806"/>
      <c r="HG25" s="806"/>
      <c r="HH25" s="806"/>
      <c r="HI25" s="806"/>
      <c r="HJ25" s="806"/>
      <c r="HK25" s="806"/>
      <c r="HL25" s="806"/>
    </row>
    <row r="26" spans="1:220" s="807" customFormat="1" ht="27" customHeight="1">
      <c r="A26" s="810" t="s">
        <v>402</v>
      </c>
      <c r="B26" s="809">
        <v>1</v>
      </c>
      <c r="C26" s="812" t="s">
        <v>7141</v>
      </c>
      <c r="D26" s="803"/>
      <c r="E26" s="803"/>
      <c r="F26" s="803"/>
      <c r="G26" s="803">
        <v>230</v>
      </c>
      <c r="H26" s="803">
        <v>0.57799999999999996</v>
      </c>
      <c r="I26" s="803"/>
      <c r="J26" s="803"/>
      <c r="K26" s="803"/>
      <c r="L26" s="813" t="s">
        <v>7142</v>
      </c>
      <c r="M26" s="804">
        <f>B26*H26</f>
        <v>0.57799999999999996</v>
      </c>
      <c r="N26" s="858"/>
      <c r="O26" s="796">
        <f t="shared" si="0"/>
        <v>0</v>
      </c>
      <c r="P26" s="796">
        <f t="shared" si="1"/>
        <v>0</v>
      </c>
      <c r="Q26" s="806"/>
      <c r="R26" s="806"/>
      <c r="S26" s="806"/>
      <c r="T26" s="806"/>
      <c r="U26" s="756"/>
      <c r="V26" s="806"/>
      <c r="W26" s="806"/>
      <c r="X26" s="756"/>
      <c r="Y26" s="806"/>
      <c r="Z26" s="806"/>
      <c r="AA26" s="806"/>
      <c r="AB26" s="806"/>
      <c r="AC26" s="806"/>
      <c r="AD26" s="806"/>
      <c r="AE26" s="806"/>
      <c r="AF26" s="806"/>
      <c r="AG26" s="806"/>
      <c r="AH26" s="806"/>
      <c r="AI26" s="806"/>
      <c r="AJ26" s="806"/>
      <c r="AK26" s="806"/>
      <c r="AL26" s="806"/>
      <c r="AM26" s="806"/>
      <c r="AN26" s="806"/>
      <c r="AO26" s="806"/>
      <c r="AP26" s="806"/>
      <c r="AQ26" s="806"/>
      <c r="AR26" s="806"/>
      <c r="AS26" s="806"/>
      <c r="AT26" s="806"/>
      <c r="AU26" s="806"/>
      <c r="AV26" s="806"/>
      <c r="AW26" s="806"/>
      <c r="AX26" s="806"/>
      <c r="AY26" s="806"/>
      <c r="AZ26" s="806"/>
      <c r="BA26" s="806"/>
      <c r="BB26" s="806"/>
      <c r="BC26" s="806"/>
      <c r="BD26" s="806"/>
      <c r="BE26" s="806"/>
      <c r="BF26" s="806"/>
      <c r="BG26" s="806"/>
      <c r="BH26" s="806"/>
      <c r="BI26" s="806"/>
      <c r="BJ26" s="806"/>
      <c r="BK26" s="806"/>
      <c r="BL26" s="806"/>
      <c r="BM26" s="806"/>
      <c r="BN26" s="806"/>
      <c r="BO26" s="806"/>
      <c r="BP26" s="806"/>
      <c r="BQ26" s="806"/>
      <c r="BR26" s="806"/>
      <c r="BS26" s="806"/>
      <c r="BT26" s="806"/>
      <c r="BU26" s="806"/>
      <c r="BV26" s="806"/>
      <c r="BW26" s="806"/>
      <c r="BX26" s="806"/>
      <c r="BY26" s="806"/>
      <c r="BZ26" s="806"/>
      <c r="CA26" s="806"/>
      <c r="CB26" s="806"/>
      <c r="CC26" s="806"/>
      <c r="CD26" s="806"/>
      <c r="CE26" s="806"/>
      <c r="CF26" s="806"/>
      <c r="CG26" s="806"/>
      <c r="CH26" s="806"/>
      <c r="CI26" s="806"/>
      <c r="CJ26" s="806"/>
      <c r="CK26" s="806"/>
      <c r="CL26" s="806"/>
      <c r="CM26" s="806"/>
      <c r="CN26" s="806"/>
      <c r="CO26" s="806"/>
      <c r="CP26" s="806"/>
      <c r="CQ26" s="806"/>
      <c r="CR26" s="806"/>
      <c r="CS26" s="806"/>
      <c r="CT26" s="806"/>
      <c r="CU26" s="806"/>
      <c r="CV26" s="806"/>
      <c r="CW26" s="806"/>
      <c r="CX26" s="806"/>
      <c r="CY26" s="806"/>
      <c r="CZ26" s="806"/>
      <c r="DA26" s="806"/>
      <c r="DB26" s="806"/>
      <c r="DC26" s="806"/>
      <c r="DD26" s="806"/>
      <c r="DE26" s="806"/>
      <c r="DF26" s="806"/>
      <c r="DG26" s="806"/>
      <c r="DH26" s="806"/>
      <c r="DI26" s="806"/>
      <c r="DJ26" s="806"/>
      <c r="DK26" s="806"/>
      <c r="DL26" s="806"/>
      <c r="DM26" s="806"/>
      <c r="DN26" s="806"/>
      <c r="DO26" s="806"/>
      <c r="DP26" s="806"/>
      <c r="DQ26" s="806"/>
      <c r="DR26" s="806"/>
      <c r="DS26" s="806"/>
      <c r="DT26" s="806"/>
      <c r="DU26" s="806"/>
      <c r="DV26" s="806"/>
      <c r="DW26" s="806"/>
      <c r="DX26" s="806"/>
      <c r="DY26" s="806"/>
      <c r="DZ26" s="806"/>
      <c r="EA26" s="806"/>
      <c r="EB26" s="806"/>
      <c r="EC26" s="806"/>
      <c r="ED26" s="806"/>
      <c r="EE26" s="806"/>
      <c r="EF26" s="806"/>
      <c r="EG26" s="806"/>
      <c r="EH26" s="806"/>
      <c r="EI26" s="806"/>
      <c r="EJ26" s="806"/>
      <c r="EK26" s="806"/>
      <c r="EL26" s="806"/>
      <c r="EM26" s="806"/>
      <c r="EN26" s="806"/>
      <c r="EO26" s="806"/>
      <c r="EP26" s="806"/>
      <c r="EQ26" s="806"/>
      <c r="ER26" s="806"/>
      <c r="ES26" s="806"/>
      <c r="ET26" s="806"/>
      <c r="EU26" s="806"/>
      <c r="EV26" s="806"/>
      <c r="EW26" s="806"/>
      <c r="EX26" s="806"/>
      <c r="EY26" s="806"/>
      <c r="EZ26" s="806"/>
      <c r="FA26" s="806"/>
      <c r="FB26" s="806"/>
      <c r="FC26" s="806"/>
      <c r="FD26" s="806"/>
      <c r="FE26" s="806"/>
      <c r="FF26" s="806"/>
      <c r="FG26" s="806"/>
      <c r="FH26" s="806"/>
      <c r="FI26" s="806"/>
      <c r="FJ26" s="806"/>
      <c r="FK26" s="806"/>
      <c r="FL26" s="806"/>
      <c r="FM26" s="806"/>
      <c r="FN26" s="806"/>
      <c r="FO26" s="806"/>
      <c r="FP26" s="806"/>
      <c r="FQ26" s="806"/>
      <c r="FR26" s="806"/>
      <c r="FS26" s="806"/>
      <c r="FT26" s="806"/>
      <c r="FU26" s="806"/>
      <c r="FV26" s="806"/>
      <c r="FW26" s="806"/>
      <c r="FX26" s="806"/>
      <c r="FY26" s="806"/>
      <c r="FZ26" s="806"/>
      <c r="GA26" s="806"/>
      <c r="GB26" s="806"/>
      <c r="GC26" s="806"/>
      <c r="GD26" s="806"/>
      <c r="GE26" s="806"/>
      <c r="GF26" s="806"/>
      <c r="GG26" s="806"/>
      <c r="GH26" s="806"/>
      <c r="GI26" s="806"/>
      <c r="GJ26" s="806"/>
      <c r="GK26" s="806"/>
      <c r="GL26" s="806"/>
      <c r="GM26" s="806"/>
      <c r="GN26" s="806"/>
      <c r="GO26" s="806"/>
      <c r="GP26" s="806"/>
      <c r="GQ26" s="806"/>
      <c r="GR26" s="806"/>
      <c r="GS26" s="806"/>
      <c r="GT26" s="806"/>
      <c r="GU26" s="806"/>
      <c r="GV26" s="806"/>
      <c r="GW26" s="806"/>
      <c r="GX26" s="806"/>
      <c r="GY26" s="806"/>
      <c r="GZ26" s="806"/>
      <c r="HA26" s="806"/>
      <c r="HB26" s="806"/>
      <c r="HC26" s="806"/>
      <c r="HD26" s="806"/>
      <c r="HE26" s="806"/>
      <c r="HF26" s="806"/>
      <c r="HG26" s="806"/>
      <c r="HH26" s="806"/>
      <c r="HI26" s="806"/>
      <c r="HJ26" s="806"/>
      <c r="HK26" s="806"/>
      <c r="HL26" s="806"/>
    </row>
    <row r="27" spans="1:220" s="756" customFormat="1" ht="17.25" customHeight="1">
      <c r="A27" s="805"/>
      <c r="B27" s="791"/>
      <c r="C27" s="817" t="s">
        <v>7143</v>
      </c>
      <c r="D27" s="793"/>
      <c r="E27" s="793"/>
      <c r="F27" s="793"/>
      <c r="G27" s="793"/>
      <c r="H27" s="793"/>
      <c r="I27" s="793"/>
      <c r="J27" s="793"/>
      <c r="K27" s="793"/>
      <c r="L27" s="794"/>
      <c r="M27" s="797"/>
      <c r="N27" s="858"/>
      <c r="O27" s="796">
        <f t="shared" si="0"/>
        <v>0</v>
      </c>
      <c r="P27" s="796">
        <f t="shared" si="1"/>
        <v>0</v>
      </c>
    </row>
    <row r="28" spans="1:220" s="807" customFormat="1" ht="22.5">
      <c r="A28" s="805">
        <v>19</v>
      </c>
      <c r="B28" s="802">
        <v>1</v>
      </c>
      <c r="C28" s="800" t="s">
        <v>7144</v>
      </c>
      <c r="D28" s="803"/>
      <c r="E28" s="803"/>
      <c r="F28" s="803"/>
      <c r="G28" s="803"/>
      <c r="H28" s="803"/>
      <c r="I28" s="803"/>
      <c r="J28" s="803"/>
      <c r="K28" s="803"/>
      <c r="L28" s="801" t="s">
        <v>7145</v>
      </c>
      <c r="M28" s="804"/>
      <c r="N28" s="859"/>
      <c r="O28" s="796">
        <f t="shared" si="0"/>
        <v>0</v>
      </c>
      <c r="P28" s="796">
        <f t="shared" si="1"/>
        <v>0</v>
      </c>
      <c r="Q28" s="806"/>
      <c r="R28" s="806"/>
      <c r="S28" s="806"/>
      <c r="T28" s="806"/>
      <c r="U28" s="756"/>
      <c r="V28" s="806"/>
      <c r="W28" s="806"/>
      <c r="X28" s="756"/>
      <c r="Y28" s="806"/>
      <c r="Z28" s="806"/>
      <c r="AA28" s="806"/>
      <c r="AB28" s="806"/>
      <c r="AC28" s="806"/>
      <c r="AD28" s="806"/>
      <c r="AE28" s="806"/>
      <c r="AF28" s="806"/>
      <c r="AG28" s="806"/>
      <c r="AH28" s="806"/>
      <c r="AI28" s="806"/>
      <c r="AJ28" s="806"/>
      <c r="AK28" s="806"/>
      <c r="AL28" s="806"/>
      <c r="AM28" s="806"/>
      <c r="AN28" s="806"/>
      <c r="AO28" s="806"/>
      <c r="AP28" s="806"/>
      <c r="AQ28" s="806"/>
      <c r="AR28" s="806"/>
      <c r="AS28" s="806"/>
      <c r="AT28" s="806"/>
      <c r="AU28" s="806"/>
      <c r="AV28" s="806"/>
      <c r="AW28" s="806"/>
      <c r="AX28" s="806"/>
      <c r="AY28" s="806"/>
      <c r="AZ28" s="806"/>
      <c r="BA28" s="806"/>
      <c r="BB28" s="806"/>
      <c r="BC28" s="806"/>
      <c r="BD28" s="806"/>
      <c r="BE28" s="806"/>
      <c r="BF28" s="806"/>
      <c r="BG28" s="806"/>
      <c r="BH28" s="806"/>
      <c r="BI28" s="806"/>
      <c r="BJ28" s="806"/>
      <c r="BK28" s="806"/>
      <c r="BL28" s="806"/>
      <c r="BM28" s="806"/>
      <c r="BN28" s="806"/>
      <c r="BO28" s="806"/>
      <c r="BP28" s="806"/>
      <c r="BQ28" s="806"/>
      <c r="BR28" s="806"/>
      <c r="BS28" s="806"/>
      <c r="BT28" s="806"/>
      <c r="BU28" s="806"/>
      <c r="BV28" s="806"/>
      <c r="BW28" s="806"/>
      <c r="BX28" s="806"/>
      <c r="BY28" s="806"/>
      <c r="BZ28" s="806"/>
      <c r="CA28" s="806"/>
      <c r="CB28" s="806"/>
      <c r="CC28" s="806"/>
      <c r="CD28" s="806"/>
      <c r="CE28" s="806"/>
      <c r="CF28" s="806"/>
      <c r="CG28" s="806"/>
      <c r="CH28" s="806"/>
      <c r="CI28" s="806"/>
      <c r="CJ28" s="806"/>
      <c r="CK28" s="806"/>
      <c r="CL28" s="806"/>
      <c r="CM28" s="806"/>
      <c r="CN28" s="806"/>
      <c r="CO28" s="806"/>
      <c r="CP28" s="806"/>
      <c r="CQ28" s="806"/>
      <c r="CR28" s="806"/>
      <c r="CS28" s="806"/>
      <c r="CT28" s="806"/>
      <c r="CU28" s="806"/>
      <c r="CV28" s="806"/>
      <c r="CW28" s="806"/>
      <c r="CX28" s="806"/>
      <c r="CY28" s="806"/>
      <c r="CZ28" s="806"/>
      <c r="DA28" s="806"/>
      <c r="DB28" s="806"/>
      <c r="DC28" s="806"/>
      <c r="DD28" s="806"/>
      <c r="DE28" s="806"/>
      <c r="DF28" s="806"/>
      <c r="DG28" s="806"/>
      <c r="DH28" s="806"/>
      <c r="DI28" s="806"/>
      <c r="DJ28" s="806"/>
      <c r="DK28" s="806"/>
      <c r="DL28" s="806"/>
      <c r="DM28" s="806"/>
      <c r="DN28" s="806"/>
      <c r="DO28" s="806"/>
      <c r="DP28" s="806"/>
      <c r="DQ28" s="806"/>
      <c r="DR28" s="806"/>
      <c r="DS28" s="806"/>
      <c r="DT28" s="806"/>
      <c r="DU28" s="806"/>
      <c r="DV28" s="806"/>
      <c r="DW28" s="806"/>
      <c r="DX28" s="806"/>
      <c r="DY28" s="806"/>
      <c r="DZ28" s="806"/>
      <c r="EA28" s="806"/>
      <c r="EB28" s="806"/>
      <c r="EC28" s="806"/>
      <c r="ED28" s="806"/>
      <c r="EE28" s="806"/>
      <c r="EF28" s="806"/>
      <c r="EG28" s="806"/>
      <c r="EH28" s="806"/>
      <c r="EI28" s="806"/>
      <c r="EJ28" s="806"/>
      <c r="EK28" s="806"/>
      <c r="EL28" s="806"/>
      <c r="EM28" s="806"/>
      <c r="EN28" s="806"/>
      <c r="EO28" s="806"/>
      <c r="EP28" s="806"/>
      <c r="EQ28" s="806"/>
      <c r="ER28" s="806"/>
      <c r="ES28" s="806"/>
      <c r="ET28" s="806"/>
      <c r="EU28" s="806"/>
      <c r="EV28" s="806"/>
      <c r="EW28" s="806"/>
      <c r="EX28" s="806"/>
      <c r="EY28" s="806"/>
      <c r="EZ28" s="806"/>
      <c r="FA28" s="806"/>
      <c r="FB28" s="806"/>
      <c r="FC28" s="806"/>
      <c r="FD28" s="806"/>
      <c r="FE28" s="806"/>
      <c r="FF28" s="806"/>
      <c r="FG28" s="806"/>
      <c r="FH28" s="806"/>
      <c r="FI28" s="806"/>
      <c r="FJ28" s="806"/>
      <c r="FK28" s="806"/>
      <c r="FL28" s="806"/>
      <c r="FM28" s="806"/>
      <c r="FN28" s="806"/>
      <c r="FO28" s="806"/>
      <c r="FP28" s="806"/>
      <c r="FQ28" s="806"/>
      <c r="FR28" s="806"/>
      <c r="FS28" s="806"/>
      <c r="FT28" s="806"/>
      <c r="FU28" s="806"/>
      <c r="FV28" s="806"/>
      <c r="FW28" s="806"/>
      <c r="FX28" s="806"/>
      <c r="FY28" s="806"/>
      <c r="FZ28" s="806"/>
      <c r="GA28" s="806"/>
      <c r="GB28" s="806"/>
      <c r="GC28" s="806"/>
      <c r="GD28" s="806"/>
      <c r="GE28" s="806"/>
      <c r="GF28" s="806"/>
      <c r="GG28" s="806"/>
      <c r="GH28" s="806"/>
      <c r="GI28" s="806"/>
      <c r="GJ28" s="806"/>
      <c r="GK28" s="806"/>
      <c r="GL28" s="806"/>
      <c r="GM28" s="806"/>
      <c r="GN28" s="806"/>
      <c r="GO28" s="806"/>
      <c r="GP28" s="806"/>
      <c r="GQ28" s="806"/>
      <c r="GR28" s="806"/>
      <c r="GS28" s="806"/>
      <c r="GT28" s="806"/>
      <c r="GU28" s="806"/>
      <c r="GV28" s="806"/>
      <c r="GW28" s="806"/>
      <c r="GX28" s="806"/>
      <c r="GY28" s="806"/>
      <c r="GZ28" s="806"/>
      <c r="HA28" s="806"/>
      <c r="HB28" s="806"/>
      <c r="HC28" s="806"/>
      <c r="HD28" s="806"/>
      <c r="HE28" s="806"/>
      <c r="HF28" s="806"/>
      <c r="HG28" s="806"/>
      <c r="HH28" s="806"/>
      <c r="HI28" s="806"/>
      <c r="HJ28" s="806"/>
      <c r="HK28" s="806"/>
      <c r="HL28" s="806"/>
    </row>
    <row r="29" spans="1:220" s="811" customFormat="1" ht="18" customHeight="1">
      <c r="A29" s="805">
        <v>20</v>
      </c>
      <c r="B29" s="791">
        <v>1</v>
      </c>
      <c r="C29" s="798" t="s">
        <v>7133</v>
      </c>
      <c r="D29" s="793"/>
      <c r="E29" s="793"/>
      <c r="F29" s="793"/>
      <c r="G29" s="793"/>
      <c r="H29" s="793"/>
      <c r="I29" s="793"/>
      <c r="J29" s="793"/>
      <c r="K29" s="793"/>
      <c r="L29" s="794" t="s">
        <v>7146</v>
      </c>
      <c r="M29" s="797"/>
      <c r="N29" s="858"/>
      <c r="O29" s="796">
        <f t="shared" si="0"/>
        <v>0</v>
      </c>
      <c r="P29" s="796">
        <f t="shared" si="1"/>
        <v>0</v>
      </c>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c r="CB29" s="756"/>
      <c r="CC29" s="756"/>
      <c r="CD29" s="756"/>
      <c r="CE29" s="756"/>
      <c r="CF29" s="756"/>
      <c r="CG29" s="756"/>
      <c r="CH29" s="756"/>
      <c r="CI29" s="756"/>
      <c r="CJ29" s="756"/>
      <c r="CK29" s="756"/>
      <c r="CL29" s="756"/>
      <c r="CM29" s="756"/>
      <c r="CN29" s="756"/>
      <c r="CO29" s="756"/>
      <c r="CP29" s="756"/>
      <c r="CQ29" s="756"/>
      <c r="CR29" s="756"/>
      <c r="CS29" s="756"/>
      <c r="CT29" s="756"/>
      <c r="CU29" s="756"/>
      <c r="CV29" s="756"/>
      <c r="CW29" s="756"/>
      <c r="CX29" s="756"/>
      <c r="CY29" s="756"/>
      <c r="CZ29" s="756"/>
      <c r="DA29" s="756"/>
      <c r="DB29" s="756"/>
      <c r="DC29" s="756"/>
      <c r="DD29" s="756"/>
      <c r="DE29" s="756"/>
      <c r="DF29" s="756"/>
      <c r="DG29" s="756"/>
      <c r="DH29" s="756"/>
      <c r="DI29" s="756"/>
      <c r="DJ29" s="756"/>
      <c r="DK29" s="756"/>
      <c r="DL29" s="756"/>
      <c r="DM29" s="756"/>
      <c r="DN29" s="756"/>
      <c r="DO29" s="756"/>
      <c r="DP29" s="756"/>
      <c r="DQ29" s="756"/>
      <c r="DR29" s="756"/>
      <c r="DS29" s="756"/>
      <c r="DT29" s="756"/>
      <c r="DU29" s="756"/>
      <c r="DV29" s="756"/>
      <c r="DW29" s="756"/>
      <c r="DX29" s="756"/>
      <c r="DY29" s="756"/>
      <c r="DZ29" s="756"/>
      <c r="EA29" s="756"/>
      <c r="EB29" s="756"/>
      <c r="EC29" s="756"/>
      <c r="ED29" s="756"/>
      <c r="EE29" s="756"/>
      <c r="EF29" s="756"/>
      <c r="EG29" s="756"/>
      <c r="EH29" s="756"/>
      <c r="EI29" s="756"/>
      <c r="EJ29" s="756"/>
      <c r="EK29" s="756"/>
      <c r="EL29" s="756"/>
      <c r="EM29" s="756"/>
      <c r="EN29" s="756"/>
      <c r="EO29" s="756"/>
      <c r="EP29" s="756"/>
      <c r="EQ29" s="756"/>
      <c r="ER29" s="756"/>
      <c r="ES29" s="756"/>
      <c r="ET29" s="756"/>
      <c r="EU29" s="756"/>
      <c r="EV29" s="756"/>
      <c r="EW29" s="756"/>
      <c r="EX29" s="756"/>
      <c r="EY29" s="756"/>
      <c r="EZ29" s="756"/>
      <c r="FA29" s="756"/>
      <c r="FB29" s="756"/>
      <c r="FC29" s="756"/>
      <c r="FD29" s="756"/>
      <c r="FE29" s="756"/>
      <c r="FF29" s="756"/>
      <c r="FG29" s="756"/>
      <c r="FH29" s="756"/>
      <c r="FI29" s="756"/>
      <c r="FJ29" s="756"/>
      <c r="FK29" s="756"/>
      <c r="FL29" s="756"/>
      <c r="FM29" s="756"/>
      <c r="FN29" s="756"/>
      <c r="FO29" s="756"/>
      <c r="FP29" s="756"/>
      <c r="FQ29" s="756"/>
      <c r="FR29" s="756"/>
      <c r="FS29" s="756"/>
      <c r="FT29" s="756"/>
      <c r="FU29" s="756"/>
      <c r="FV29" s="756"/>
      <c r="FW29" s="756"/>
      <c r="FX29" s="756"/>
      <c r="FY29" s="756"/>
      <c r="FZ29" s="756"/>
      <c r="GA29" s="756"/>
      <c r="GB29" s="756"/>
      <c r="GC29" s="756"/>
      <c r="GD29" s="756"/>
      <c r="GE29" s="756"/>
      <c r="GF29" s="756"/>
      <c r="GG29" s="756"/>
      <c r="GH29" s="756"/>
      <c r="GI29" s="756"/>
      <c r="GJ29" s="756"/>
      <c r="GK29" s="756"/>
      <c r="GL29" s="756"/>
      <c r="GM29" s="756"/>
      <c r="GN29" s="756"/>
      <c r="GO29" s="756"/>
      <c r="GP29" s="756"/>
      <c r="GQ29" s="756"/>
      <c r="GR29" s="756"/>
      <c r="GS29" s="756"/>
      <c r="GT29" s="756"/>
      <c r="GU29" s="756"/>
      <c r="GV29" s="756"/>
      <c r="GW29" s="756"/>
      <c r="GX29" s="756"/>
      <c r="GY29" s="756"/>
      <c r="GZ29" s="756"/>
      <c r="HA29" s="756"/>
      <c r="HB29" s="756"/>
      <c r="HC29" s="756"/>
      <c r="HD29" s="756"/>
      <c r="HE29" s="756"/>
      <c r="HF29" s="756"/>
      <c r="HG29" s="756"/>
      <c r="HH29" s="756"/>
      <c r="HI29" s="756"/>
      <c r="HJ29" s="756"/>
      <c r="HK29" s="756"/>
      <c r="HL29" s="756"/>
    </row>
    <row r="30" spans="1:220" s="756" customFormat="1" ht="37.5" customHeight="1">
      <c r="A30" s="805">
        <v>21</v>
      </c>
      <c r="B30" s="791">
        <v>1</v>
      </c>
      <c r="C30" s="798" t="s">
        <v>7147</v>
      </c>
      <c r="D30" s="818" t="s">
        <v>7106</v>
      </c>
      <c r="E30" s="818" t="s">
        <v>7106</v>
      </c>
      <c r="F30" s="818" t="s">
        <v>7117</v>
      </c>
      <c r="G30" s="793"/>
      <c r="H30" s="793"/>
      <c r="I30" s="793"/>
      <c r="J30" s="793"/>
      <c r="K30" s="793"/>
      <c r="L30" s="794" t="s">
        <v>7148</v>
      </c>
      <c r="M30" s="797" t="s">
        <v>7149</v>
      </c>
      <c r="N30" s="858"/>
      <c r="O30" s="796">
        <f t="shared" si="0"/>
        <v>0</v>
      </c>
      <c r="P30" s="796">
        <f t="shared" si="1"/>
        <v>0</v>
      </c>
    </row>
    <row r="31" spans="1:220" s="756" customFormat="1" ht="54.75" customHeight="1">
      <c r="A31" s="805">
        <v>22</v>
      </c>
      <c r="B31" s="791">
        <v>1</v>
      </c>
      <c r="C31" s="798" t="s">
        <v>7150</v>
      </c>
      <c r="D31" s="793"/>
      <c r="E31" s="793"/>
      <c r="F31" s="793"/>
      <c r="G31" s="793" t="s">
        <v>7151</v>
      </c>
      <c r="H31" s="793" t="s">
        <v>7152</v>
      </c>
      <c r="I31" s="793"/>
      <c r="J31" s="793"/>
      <c r="K31" s="793"/>
      <c r="L31" s="794" t="s">
        <v>7153</v>
      </c>
      <c r="M31" s="797"/>
      <c r="N31" s="858"/>
      <c r="O31" s="796">
        <f t="shared" si="0"/>
        <v>0</v>
      </c>
      <c r="P31" s="796">
        <f t="shared" si="1"/>
        <v>0</v>
      </c>
    </row>
    <row r="32" spans="1:220" s="756" customFormat="1" ht="17.25" customHeight="1">
      <c r="A32" s="805"/>
      <c r="B32" s="791"/>
      <c r="C32" s="817" t="s">
        <v>7154</v>
      </c>
      <c r="D32" s="793"/>
      <c r="E32" s="793"/>
      <c r="F32" s="793"/>
      <c r="G32" s="793"/>
      <c r="H32" s="793"/>
      <c r="I32" s="793"/>
      <c r="J32" s="793"/>
      <c r="K32" s="793"/>
      <c r="L32" s="794"/>
      <c r="M32" s="797"/>
      <c r="N32" s="858"/>
      <c r="O32" s="796">
        <f t="shared" si="0"/>
        <v>0</v>
      </c>
      <c r="P32" s="796">
        <f t="shared" si="1"/>
        <v>0</v>
      </c>
    </row>
    <row r="33" spans="1:220" s="756" customFormat="1" ht="65.25" customHeight="1">
      <c r="A33" s="819">
        <v>23</v>
      </c>
      <c r="B33" s="791">
        <v>1</v>
      </c>
      <c r="C33" s="820" t="s">
        <v>7155</v>
      </c>
      <c r="D33" s="793"/>
      <c r="E33" s="793"/>
      <c r="F33" s="793"/>
      <c r="G33" s="793" t="s">
        <v>7156</v>
      </c>
      <c r="H33" s="793">
        <v>0.4</v>
      </c>
      <c r="I33" s="818"/>
      <c r="J33" s="818"/>
      <c r="K33" s="818"/>
      <c r="L33" s="794" t="s">
        <v>7157</v>
      </c>
      <c r="M33" s="821"/>
      <c r="N33" s="858"/>
      <c r="O33" s="796">
        <f t="shared" si="0"/>
        <v>0</v>
      </c>
      <c r="P33" s="796">
        <f t="shared" si="1"/>
        <v>0</v>
      </c>
    </row>
    <row r="34" spans="1:220" s="811" customFormat="1" ht="19.5" customHeight="1">
      <c r="A34" s="810" t="s">
        <v>466</v>
      </c>
      <c r="B34" s="791">
        <v>2</v>
      </c>
      <c r="C34" s="798" t="s">
        <v>7158</v>
      </c>
      <c r="D34" s="793"/>
      <c r="E34" s="793"/>
      <c r="F34" s="793"/>
      <c r="G34" s="793"/>
      <c r="H34" s="793"/>
      <c r="I34" s="793"/>
      <c r="J34" s="793"/>
      <c r="K34" s="793"/>
      <c r="L34" s="794" t="s">
        <v>7159</v>
      </c>
      <c r="M34" s="797"/>
      <c r="N34" s="858"/>
      <c r="O34" s="796">
        <f t="shared" si="0"/>
        <v>0</v>
      </c>
      <c r="P34" s="796">
        <f t="shared" si="1"/>
        <v>0</v>
      </c>
      <c r="Q34" s="756"/>
      <c r="R34" s="756"/>
      <c r="S34" s="756"/>
      <c r="T34" s="756"/>
      <c r="U34" s="756"/>
      <c r="V34" s="756"/>
      <c r="W34" s="756"/>
      <c r="X34" s="756"/>
      <c r="Y34" s="756"/>
      <c r="Z34" s="756"/>
      <c r="AA34" s="756"/>
      <c r="AB34" s="756"/>
      <c r="AC34" s="756"/>
      <c r="AD34" s="756"/>
      <c r="AE34" s="756"/>
      <c r="AF34" s="756"/>
      <c r="AG34" s="756"/>
      <c r="AH34" s="756"/>
      <c r="AI34" s="756"/>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c r="BT34" s="756"/>
      <c r="BU34" s="756"/>
      <c r="BV34" s="756"/>
      <c r="BW34" s="756"/>
      <c r="BX34" s="756"/>
      <c r="BY34" s="756"/>
      <c r="BZ34" s="756"/>
      <c r="CA34" s="756"/>
      <c r="CB34" s="756"/>
      <c r="CC34" s="756"/>
      <c r="CD34" s="756"/>
      <c r="CE34" s="756"/>
      <c r="CF34" s="756"/>
      <c r="CG34" s="756"/>
      <c r="CH34" s="756"/>
      <c r="CI34" s="756"/>
      <c r="CJ34" s="756"/>
      <c r="CK34" s="756"/>
      <c r="CL34" s="756"/>
      <c r="CM34" s="756"/>
      <c r="CN34" s="756"/>
      <c r="CO34" s="756"/>
      <c r="CP34" s="756"/>
      <c r="CQ34" s="756"/>
      <c r="CR34" s="756"/>
      <c r="CS34" s="756"/>
      <c r="CT34" s="756"/>
      <c r="CU34" s="756"/>
      <c r="CV34" s="756"/>
      <c r="CW34" s="756"/>
      <c r="CX34" s="756"/>
      <c r="CY34" s="756"/>
      <c r="CZ34" s="756"/>
      <c r="DA34" s="756"/>
      <c r="DB34" s="756"/>
      <c r="DC34" s="756"/>
      <c r="DD34" s="756"/>
      <c r="DE34" s="756"/>
      <c r="DF34" s="756"/>
      <c r="DG34" s="756"/>
      <c r="DH34" s="756"/>
      <c r="DI34" s="756"/>
      <c r="DJ34" s="756"/>
      <c r="DK34" s="756"/>
      <c r="DL34" s="756"/>
      <c r="DM34" s="756"/>
      <c r="DN34" s="756"/>
      <c r="DO34" s="756"/>
      <c r="DP34" s="756"/>
      <c r="DQ34" s="756"/>
      <c r="DR34" s="756"/>
      <c r="DS34" s="756"/>
      <c r="DT34" s="756"/>
      <c r="DU34" s="756"/>
      <c r="DV34" s="756"/>
      <c r="DW34" s="756"/>
      <c r="DX34" s="756"/>
      <c r="DY34" s="756"/>
      <c r="DZ34" s="756"/>
      <c r="EA34" s="756"/>
      <c r="EB34" s="756"/>
      <c r="EC34" s="756"/>
      <c r="ED34" s="756"/>
      <c r="EE34" s="756"/>
      <c r="EF34" s="756"/>
      <c r="EG34" s="756"/>
      <c r="EH34" s="756"/>
      <c r="EI34" s="756"/>
      <c r="EJ34" s="756"/>
      <c r="EK34" s="756"/>
      <c r="EL34" s="756"/>
      <c r="EM34" s="756"/>
      <c r="EN34" s="756"/>
      <c r="EO34" s="756"/>
      <c r="EP34" s="756"/>
      <c r="EQ34" s="756"/>
      <c r="ER34" s="756"/>
      <c r="ES34" s="756"/>
      <c r="ET34" s="756"/>
      <c r="EU34" s="756"/>
      <c r="EV34" s="756"/>
      <c r="EW34" s="756"/>
      <c r="EX34" s="756"/>
      <c r="EY34" s="756"/>
      <c r="EZ34" s="756"/>
      <c r="FA34" s="756"/>
      <c r="FB34" s="756"/>
      <c r="FC34" s="756"/>
      <c r="FD34" s="756"/>
      <c r="FE34" s="756"/>
      <c r="FF34" s="756"/>
      <c r="FG34" s="756"/>
      <c r="FH34" s="756"/>
      <c r="FI34" s="756"/>
      <c r="FJ34" s="756"/>
      <c r="FK34" s="756"/>
      <c r="FL34" s="756"/>
      <c r="FM34" s="756"/>
      <c r="FN34" s="756"/>
      <c r="FO34" s="756"/>
      <c r="FP34" s="756"/>
      <c r="FQ34" s="756"/>
      <c r="FR34" s="756"/>
      <c r="FS34" s="756"/>
      <c r="FT34" s="756"/>
      <c r="FU34" s="756"/>
      <c r="FV34" s="756"/>
      <c r="FW34" s="756"/>
      <c r="FX34" s="756"/>
      <c r="FY34" s="756"/>
      <c r="FZ34" s="756"/>
      <c r="GA34" s="756"/>
      <c r="GB34" s="756"/>
      <c r="GC34" s="756"/>
      <c r="GD34" s="756"/>
      <c r="GE34" s="756"/>
      <c r="GF34" s="756"/>
      <c r="GG34" s="756"/>
      <c r="GH34" s="756"/>
      <c r="GI34" s="756"/>
      <c r="GJ34" s="756"/>
      <c r="GK34" s="756"/>
      <c r="GL34" s="756"/>
      <c r="GM34" s="756"/>
      <c r="GN34" s="756"/>
      <c r="GO34" s="756"/>
      <c r="GP34" s="756"/>
      <c r="GQ34" s="756"/>
      <c r="GR34" s="756"/>
      <c r="GS34" s="756"/>
      <c r="GT34" s="756"/>
      <c r="GU34" s="756"/>
      <c r="GV34" s="756"/>
      <c r="GW34" s="756"/>
      <c r="GX34" s="756"/>
      <c r="GY34" s="756"/>
      <c r="GZ34" s="756"/>
      <c r="HA34" s="756"/>
      <c r="HB34" s="756"/>
      <c r="HC34" s="756"/>
      <c r="HD34" s="756"/>
      <c r="HE34" s="756"/>
      <c r="HF34" s="756"/>
      <c r="HG34" s="756"/>
      <c r="HH34" s="756"/>
      <c r="HI34" s="756"/>
      <c r="HJ34" s="756"/>
      <c r="HK34" s="756"/>
      <c r="HL34" s="756"/>
    </row>
    <row r="35" spans="1:220" s="756" customFormat="1" ht="26.25" customHeight="1">
      <c r="A35" s="810" t="s">
        <v>604</v>
      </c>
      <c r="B35" s="822">
        <v>1</v>
      </c>
      <c r="C35" s="823" t="s">
        <v>7160</v>
      </c>
      <c r="D35" s="822"/>
      <c r="E35" s="822"/>
      <c r="F35" s="822"/>
      <c r="G35" s="803" t="s">
        <v>7124</v>
      </c>
      <c r="H35" s="803">
        <v>0.16</v>
      </c>
      <c r="I35" s="803"/>
      <c r="J35" s="793"/>
      <c r="K35" s="793"/>
      <c r="L35" s="794"/>
      <c r="M35" s="797"/>
      <c r="N35" s="858"/>
      <c r="O35" s="796">
        <f t="shared" si="0"/>
        <v>0</v>
      </c>
      <c r="P35" s="796">
        <f t="shared" si="1"/>
        <v>0</v>
      </c>
    </row>
    <row r="36" spans="1:220" s="756" customFormat="1" ht="26.25" customHeight="1">
      <c r="A36" s="810" t="s">
        <v>608</v>
      </c>
      <c r="B36" s="791">
        <v>1</v>
      </c>
      <c r="C36" s="798" t="s">
        <v>7161</v>
      </c>
      <c r="D36" s="818" t="s">
        <v>7106</v>
      </c>
      <c r="E36" s="818" t="s">
        <v>7106</v>
      </c>
      <c r="F36" s="818" t="s">
        <v>7117</v>
      </c>
      <c r="G36" s="793"/>
      <c r="H36" s="793"/>
      <c r="I36" s="793"/>
      <c r="J36" s="793"/>
      <c r="K36" s="793"/>
      <c r="L36" s="794" t="s">
        <v>7162</v>
      </c>
      <c r="M36" s="797" t="s">
        <v>7149</v>
      </c>
      <c r="N36" s="858"/>
      <c r="O36" s="796">
        <f t="shared" si="0"/>
        <v>0</v>
      </c>
      <c r="P36" s="796">
        <f t="shared" si="1"/>
        <v>0</v>
      </c>
    </row>
    <row r="37" spans="1:220" s="756" customFormat="1" ht="25.5" customHeight="1">
      <c r="A37" s="810" t="s">
        <v>705</v>
      </c>
      <c r="B37" s="791">
        <v>7</v>
      </c>
      <c r="C37" s="800" t="s">
        <v>7163</v>
      </c>
      <c r="D37" s="815"/>
      <c r="E37" s="793"/>
      <c r="F37" s="793"/>
      <c r="G37" s="824" t="s">
        <v>7124</v>
      </c>
      <c r="H37" s="793">
        <v>0.4</v>
      </c>
      <c r="I37" s="793"/>
      <c r="J37" s="793"/>
      <c r="K37" s="793"/>
      <c r="L37" s="793" t="s">
        <v>7164</v>
      </c>
      <c r="M37" s="797"/>
      <c r="N37" s="858"/>
      <c r="O37" s="796">
        <f t="shared" si="0"/>
        <v>0</v>
      </c>
      <c r="P37" s="796">
        <f t="shared" si="1"/>
        <v>0</v>
      </c>
    </row>
    <row r="38" spans="1:220" s="756" customFormat="1" ht="27" customHeight="1">
      <c r="A38" s="810" t="s">
        <v>752</v>
      </c>
      <c r="B38" s="809">
        <v>1</v>
      </c>
      <c r="C38" s="823" t="s">
        <v>7165</v>
      </c>
      <c r="D38" s="822"/>
      <c r="E38" s="822"/>
      <c r="F38" s="822"/>
      <c r="G38" s="803"/>
      <c r="H38" s="803"/>
      <c r="I38" s="791"/>
      <c r="J38" s="791"/>
      <c r="K38" s="791"/>
      <c r="L38" s="824" t="s">
        <v>7166</v>
      </c>
      <c r="M38" s="797"/>
      <c r="N38" s="858"/>
      <c r="O38" s="796">
        <f t="shared" si="0"/>
        <v>0</v>
      </c>
      <c r="P38" s="796">
        <f t="shared" si="1"/>
        <v>0</v>
      </c>
    </row>
    <row r="39" spans="1:220" s="756" customFormat="1" ht="15.75" customHeight="1">
      <c r="A39" s="819"/>
      <c r="B39" s="818"/>
      <c r="C39" s="825" t="s">
        <v>7167</v>
      </c>
      <c r="D39" s="818"/>
      <c r="E39" s="818"/>
      <c r="F39" s="818"/>
      <c r="G39" s="818"/>
      <c r="H39" s="818"/>
      <c r="I39" s="818"/>
      <c r="J39" s="818"/>
      <c r="K39" s="818"/>
      <c r="L39" s="794"/>
      <c r="M39" s="826"/>
      <c r="N39" s="858"/>
      <c r="O39" s="796">
        <f t="shared" si="0"/>
        <v>0</v>
      </c>
      <c r="P39" s="796">
        <f t="shared" si="1"/>
        <v>0</v>
      </c>
    </row>
    <row r="40" spans="1:220" s="756" customFormat="1" ht="27" customHeight="1">
      <c r="A40" s="810" t="s">
        <v>758</v>
      </c>
      <c r="B40" s="791">
        <v>1</v>
      </c>
      <c r="C40" s="800" t="s">
        <v>7168</v>
      </c>
      <c r="D40" s="815"/>
      <c r="E40" s="793"/>
      <c r="F40" s="793"/>
      <c r="G40" s="824" t="s">
        <v>7124</v>
      </c>
      <c r="H40" s="793">
        <v>0.4</v>
      </c>
      <c r="I40" s="793"/>
      <c r="J40" s="793"/>
      <c r="K40" s="793"/>
      <c r="L40" s="793" t="s">
        <v>7164</v>
      </c>
      <c r="M40" s="797"/>
      <c r="N40" s="858"/>
      <c r="O40" s="796">
        <f t="shared" si="0"/>
        <v>0</v>
      </c>
      <c r="P40" s="796">
        <f t="shared" si="1"/>
        <v>0</v>
      </c>
    </row>
    <row r="41" spans="1:220" s="756" customFormat="1" ht="15.75" customHeight="1">
      <c r="A41" s="819"/>
      <c r="B41" s="818"/>
      <c r="C41" s="825" t="s">
        <v>7169</v>
      </c>
      <c r="D41" s="818"/>
      <c r="E41" s="818"/>
      <c r="F41" s="818"/>
      <c r="G41" s="818"/>
      <c r="H41" s="818"/>
      <c r="I41" s="818"/>
      <c r="J41" s="818"/>
      <c r="K41" s="818"/>
      <c r="L41" s="794"/>
      <c r="M41" s="826"/>
      <c r="N41" s="858"/>
      <c r="O41" s="796">
        <f t="shared" si="0"/>
        <v>0</v>
      </c>
      <c r="P41" s="796">
        <f t="shared" si="1"/>
        <v>0</v>
      </c>
    </row>
    <row r="42" spans="1:220" s="756" customFormat="1" ht="29.25" customHeight="1">
      <c r="A42" s="819">
        <v>30</v>
      </c>
      <c r="B42" s="791">
        <v>1</v>
      </c>
      <c r="C42" s="800" t="s">
        <v>7170</v>
      </c>
      <c r="D42" s="815"/>
      <c r="E42" s="793"/>
      <c r="F42" s="793"/>
      <c r="G42" s="824" t="s">
        <v>7124</v>
      </c>
      <c r="H42" s="793">
        <v>0.2</v>
      </c>
      <c r="I42" s="793"/>
      <c r="J42" s="793"/>
      <c r="K42" s="793"/>
      <c r="L42" s="793" t="s">
        <v>7171</v>
      </c>
      <c r="M42" s="826"/>
      <c r="N42" s="858"/>
      <c r="O42" s="796">
        <f t="shared" si="0"/>
        <v>0</v>
      </c>
      <c r="P42" s="796">
        <f t="shared" si="1"/>
        <v>0</v>
      </c>
    </row>
    <row r="43" spans="1:220" s="757" customFormat="1" ht="16.5" customHeight="1">
      <c r="A43" s="816"/>
      <c r="B43" s="827"/>
      <c r="C43" s="828" t="s">
        <v>7172</v>
      </c>
      <c r="D43" s="827"/>
      <c r="E43" s="827"/>
      <c r="F43" s="827"/>
      <c r="G43" s="827"/>
      <c r="H43" s="827"/>
      <c r="I43" s="827"/>
      <c r="J43" s="827"/>
      <c r="K43" s="829"/>
      <c r="L43" s="813"/>
      <c r="M43" s="830"/>
      <c r="N43" s="860"/>
      <c r="O43" s="796">
        <f t="shared" si="0"/>
        <v>0</v>
      </c>
      <c r="P43" s="796">
        <f t="shared" si="1"/>
        <v>0</v>
      </c>
      <c r="Q43" s="755"/>
      <c r="R43" s="755"/>
      <c r="S43" s="755"/>
      <c r="T43" s="755"/>
      <c r="U43" s="756"/>
      <c r="V43" s="755"/>
      <c r="W43" s="755"/>
      <c r="X43" s="756"/>
      <c r="Y43" s="755"/>
      <c r="Z43" s="755"/>
      <c r="AA43" s="755"/>
      <c r="AB43" s="755"/>
      <c r="AC43" s="755"/>
      <c r="AD43" s="755"/>
      <c r="AE43" s="755"/>
      <c r="AF43" s="755"/>
      <c r="AG43" s="755"/>
      <c r="AH43" s="755"/>
      <c r="AI43" s="755"/>
      <c r="AJ43" s="755"/>
      <c r="AK43" s="755"/>
      <c r="AL43" s="755"/>
      <c r="AM43" s="755"/>
      <c r="AN43" s="755"/>
      <c r="AO43" s="755"/>
      <c r="AP43" s="755"/>
      <c r="AQ43" s="755"/>
      <c r="AR43" s="755"/>
      <c r="AS43" s="755"/>
      <c r="AT43" s="755"/>
      <c r="AU43" s="755"/>
      <c r="AV43" s="755"/>
      <c r="AW43" s="755"/>
      <c r="AX43" s="755"/>
      <c r="AY43" s="755"/>
      <c r="AZ43" s="755"/>
      <c r="BA43" s="755"/>
      <c r="BB43" s="755"/>
      <c r="BC43" s="755"/>
      <c r="BD43" s="755"/>
      <c r="BE43" s="755"/>
      <c r="BF43" s="755"/>
      <c r="BG43" s="755"/>
      <c r="BH43" s="755"/>
      <c r="BI43" s="755"/>
      <c r="BJ43" s="755"/>
      <c r="BK43" s="755"/>
      <c r="BL43" s="755"/>
      <c r="BM43" s="755"/>
      <c r="BN43" s="755"/>
      <c r="BO43" s="755"/>
      <c r="BP43" s="755"/>
      <c r="BQ43" s="755"/>
      <c r="BR43" s="755"/>
      <c r="BS43" s="755"/>
      <c r="BT43" s="755"/>
      <c r="BU43" s="755"/>
      <c r="BV43" s="755"/>
      <c r="BW43" s="755"/>
      <c r="BX43" s="755"/>
      <c r="BY43" s="755"/>
      <c r="BZ43" s="755"/>
      <c r="CA43" s="755"/>
      <c r="CB43" s="755"/>
      <c r="CC43" s="755"/>
      <c r="CD43" s="755"/>
      <c r="CE43" s="755"/>
      <c r="CF43" s="755"/>
      <c r="CG43" s="755"/>
      <c r="CH43" s="755"/>
      <c r="CI43" s="755"/>
      <c r="CJ43" s="755"/>
      <c r="CK43" s="755"/>
      <c r="CL43" s="755"/>
      <c r="CM43" s="755"/>
      <c r="CN43" s="755"/>
      <c r="CO43" s="755"/>
      <c r="CP43" s="755"/>
      <c r="CQ43" s="755"/>
      <c r="CR43" s="755"/>
      <c r="CS43" s="755"/>
      <c r="CT43" s="755"/>
      <c r="CU43" s="755"/>
      <c r="CV43" s="755"/>
      <c r="CW43" s="755"/>
      <c r="CX43" s="755"/>
      <c r="CY43" s="755"/>
      <c r="CZ43" s="755"/>
      <c r="DA43" s="755"/>
      <c r="DB43" s="755"/>
      <c r="DC43" s="755"/>
      <c r="DD43" s="755"/>
      <c r="DE43" s="755"/>
      <c r="DF43" s="755"/>
      <c r="DG43" s="755"/>
      <c r="DH43" s="755"/>
      <c r="DI43" s="755"/>
      <c r="DJ43" s="755"/>
      <c r="DK43" s="755"/>
      <c r="DL43" s="755"/>
      <c r="DM43" s="755"/>
      <c r="DN43" s="755"/>
      <c r="DO43" s="755"/>
      <c r="DP43" s="755"/>
      <c r="DQ43" s="755"/>
      <c r="DR43" s="755"/>
      <c r="DS43" s="755"/>
      <c r="DT43" s="755"/>
      <c r="DU43" s="755"/>
      <c r="DV43" s="755"/>
      <c r="DW43" s="755"/>
      <c r="DX43" s="755"/>
      <c r="DY43" s="755"/>
      <c r="DZ43" s="755"/>
      <c r="EA43" s="755"/>
      <c r="EB43" s="755"/>
      <c r="EC43" s="755"/>
      <c r="ED43" s="755"/>
      <c r="EE43" s="755"/>
      <c r="EF43" s="755"/>
      <c r="EG43" s="755"/>
      <c r="EH43" s="755"/>
      <c r="EI43" s="755"/>
      <c r="EJ43" s="755"/>
      <c r="EK43" s="755"/>
      <c r="EL43" s="755"/>
      <c r="EM43" s="755"/>
      <c r="EN43" s="755"/>
      <c r="EO43" s="755"/>
      <c r="EP43" s="755"/>
      <c r="EQ43" s="755"/>
      <c r="ER43" s="755"/>
      <c r="ES43" s="755"/>
      <c r="ET43" s="755"/>
      <c r="EU43" s="755"/>
      <c r="EV43" s="755"/>
      <c r="EW43" s="755"/>
      <c r="EX43" s="755"/>
      <c r="EY43" s="755"/>
      <c r="EZ43" s="755"/>
      <c r="FA43" s="755"/>
      <c r="FB43" s="755"/>
      <c r="FC43" s="755"/>
      <c r="FD43" s="755"/>
      <c r="FE43" s="755"/>
      <c r="FF43" s="755"/>
      <c r="FG43" s="755"/>
      <c r="FH43" s="755"/>
      <c r="FI43" s="755"/>
      <c r="FJ43" s="755"/>
      <c r="FK43" s="755"/>
      <c r="FL43" s="755"/>
      <c r="FM43" s="755"/>
      <c r="FN43" s="755"/>
      <c r="FO43" s="755"/>
      <c r="FP43" s="755"/>
      <c r="FQ43" s="755"/>
      <c r="FR43" s="755"/>
      <c r="FS43" s="755"/>
      <c r="FT43" s="755"/>
      <c r="FU43" s="755"/>
      <c r="FV43" s="755"/>
      <c r="FW43" s="755"/>
      <c r="FX43" s="755"/>
      <c r="FY43" s="755"/>
      <c r="FZ43" s="755"/>
      <c r="GA43" s="755"/>
      <c r="GB43" s="755"/>
      <c r="GC43" s="755"/>
      <c r="GD43" s="755"/>
      <c r="GE43" s="755"/>
      <c r="GF43" s="755"/>
      <c r="GG43" s="755"/>
      <c r="GH43" s="755"/>
      <c r="GI43" s="755"/>
      <c r="GJ43" s="755"/>
      <c r="GK43" s="755"/>
      <c r="GL43" s="755"/>
      <c r="GM43" s="755"/>
      <c r="GN43" s="755"/>
      <c r="GO43" s="755"/>
      <c r="GP43" s="755"/>
      <c r="GQ43" s="755"/>
      <c r="GR43" s="755"/>
      <c r="GS43" s="755"/>
      <c r="GT43" s="755"/>
      <c r="GU43" s="755"/>
      <c r="GV43" s="755"/>
      <c r="GW43" s="755"/>
      <c r="GX43" s="755"/>
      <c r="GY43" s="755"/>
      <c r="GZ43" s="755"/>
      <c r="HA43" s="755"/>
      <c r="HB43" s="755"/>
      <c r="HC43" s="755"/>
      <c r="HD43" s="755"/>
      <c r="HE43" s="755"/>
      <c r="HF43" s="755"/>
      <c r="HG43" s="755"/>
      <c r="HH43" s="755"/>
      <c r="HI43" s="755"/>
      <c r="HJ43" s="755"/>
      <c r="HK43" s="755"/>
      <c r="HL43" s="755"/>
    </row>
    <row r="44" spans="1:220" s="757" customFormat="1" ht="26.25" customHeight="1">
      <c r="A44" s="816" t="s">
        <v>770</v>
      </c>
      <c r="B44" s="827">
        <v>6</v>
      </c>
      <c r="C44" s="800" t="s">
        <v>7173</v>
      </c>
      <c r="D44" s="815"/>
      <c r="E44" s="793"/>
      <c r="F44" s="793"/>
      <c r="G44" s="793"/>
      <c r="H44" s="793"/>
      <c r="I44" s="793"/>
      <c r="J44" s="793"/>
      <c r="K44" s="793"/>
      <c r="L44" s="793" t="s">
        <v>7174</v>
      </c>
      <c r="M44" s="830"/>
      <c r="N44" s="860"/>
      <c r="O44" s="796">
        <f t="shared" si="0"/>
        <v>0</v>
      </c>
      <c r="P44" s="796">
        <f t="shared" si="1"/>
        <v>0</v>
      </c>
      <c r="Q44" s="755"/>
      <c r="R44" s="755"/>
      <c r="S44" s="755"/>
      <c r="T44" s="755"/>
      <c r="U44" s="756"/>
      <c r="V44" s="755"/>
      <c r="W44" s="755"/>
      <c r="X44" s="756"/>
      <c r="Y44" s="755"/>
      <c r="Z44" s="755"/>
      <c r="AA44" s="755"/>
      <c r="AB44" s="755"/>
      <c r="AC44" s="755"/>
      <c r="AD44" s="755"/>
      <c r="AE44" s="755"/>
      <c r="AF44" s="755"/>
      <c r="AG44" s="755"/>
      <c r="AH44" s="755"/>
      <c r="AI44" s="755"/>
      <c r="AJ44" s="755"/>
      <c r="AK44" s="755"/>
      <c r="AL44" s="755"/>
      <c r="AM44" s="755"/>
      <c r="AN44" s="755"/>
      <c r="AO44" s="755"/>
      <c r="AP44" s="755"/>
      <c r="AQ44" s="755"/>
      <c r="AR44" s="755"/>
      <c r="AS44" s="755"/>
      <c r="AT44" s="755"/>
      <c r="AU44" s="755"/>
      <c r="AV44" s="755"/>
      <c r="AW44" s="755"/>
      <c r="AX44" s="755"/>
      <c r="AY44" s="755"/>
      <c r="AZ44" s="755"/>
      <c r="BA44" s="755"/>
      <c r="BB44" s="755"/>
      <c r="BC44" s="755"/>
      <c r="BD44" s="755"/>
      <c r="BE44" s="755"/>
      <c r="BF44" s="755"/>
      <c r="BG44" s="755"/>
      <c r="BH44" s="755"/>
      <c r="BI44" s="755"/>
      <c r="BJ44" s="755"/>
      <c r="BK44" s="755"/>
      <c r="BL44" s="755"/>
      <c r="BM44" s="755"/>
      <c r="BN44" s="755"/>
      <c r="BO44" s="755"/>
      <c r="BP44" s="755"/>
      <c r="BQ44" s="755"/>
      <c r="BR44" s="755"/>
      <c r="BS44" s="755"/>
      <c r="BT44" s="755"/>
      <c r="BU44" s="755"/>
      <c r="BV44" s="755"/>
      <c r="BW44" s="755"/>
      <c r="BX44" s="755"/>
      <c r="BY44" s="755"/>
      <c r="BZ44" s="755"/>
      <c r="CA44" s="755"/>
      <c r="CB44" s="755"/>
      <c r="CC44" s="755"/>
      <c r="CD44" s="755"/>
      <c r="CE44" s="755"/>
      <c r="CF44" s="755"/>
      <c r="CG44" s="755"/>
      <c r="CH44" s="755"/>
      <c r="CI44" s="755"/>
      <c r="CJ44" s="755"/>
      <c r="CK44" s="755"/>
      <c r="CL44" s="755"/>
      <c r="CM44" s="755"/>
      <c r="CN44" s="755"/>
      <c r="CO44" s="755"/>
      <c r="CP44" s="755"/>
      <c r="CQ44" s="755"/>
      <c r="CR44" s="755"/>
      <c r="CS44" s="755"/>
      <c r="CT44" s="755"/>
      <c r="CU44" s="755"/>
      <c r="CV44" s="755"/>
      <c r="CW44" s="755"/>
      <c r="CX44" s="755"/>
      <c r="CY44" s="755"/>
      <c r="CZ44" s="755"/>
      <c r="DA44" s="755"/>
      <c r="DB44" s="755"/>
      <c r="DC44" s="755"/>
      <c r="DD44" s="755"/>
      <c r="DE44" s="755"/>
      <c r="DF44" s="755"/>
      <c r="DG44" s="755"/>
      <c r="DH44" s="755"/>
      <c r="DI44" s="755"/>
      <c r="DJ44" s="755"/>
      <c r="DK44" s="755"/>
      <c r="DL44" s="755"/>
      <c r="DM44" s="755"/>
      <c r="DN44" s="755"/>
      <c r="DO44" s="755"/>
      <c r="DP44" s="755"/>
      <c r="DQ44" s="755"/>
      <c r="DR44" s="755"/>
      <c r="DS44" s="755"/>
      <c r="DT44" s="755"/>
      <c r="DU44" s="755"/>
      <c r="DV44" s="755"/>
      <c r="DW44" s="755"/>
      <c r="DX44" s="755"/>
      <c r="DY44" s="755"/>
      <c r="DZ44" s="755"/>
      <c r="EA44" s="755"/>
      <c r="EB44" s="755"/>
      <c r="EC44" s="755"/>
      <c r="ED44" s="755"/>
      <c r="EE44" s="755"/>
      <c r="EF44" s="755"/>
      <c r="EG44" s="755"/>
      <c r="EH44" s="755"/>
      <c r="EI44" s="755"/>
      <c r="EJ44" s="755"/>
      <c r="EK44" s="755"/>
      <c r="EL44" s="755"/>
      <c r="EM44" s="755"/>
      <c r="EN44" s="755"/>
      <c r="EO44" s="755"/>
      <c r="EP44" s="755"/>
      <c r="EQ44" s="755"/>
      <c r="ER44" s="755"/>
      <c r="ES44" s="755"/>
      <c r="ET44" s="755"/>
      <c r="EU44" s="755"/>
      <c r="EV44" s="755"/>
      <c r="EW44" s="755"/>
      <c r="EX44" s="755"/>
      <c r="EY44" s="755"/>
      <c r="EZ44" s="755"/>
      <c r="FA44" s="755"/>
      <c r="FB44" s="755"/>
      <c r="FC44" s="755"/>
      <c r="FD44" s="755"/>
      <c r="FE44" s="755"/>
      <c r="FF44" s="755"/>
      <c r="FG44" s="755"/>
      <c r="FH44" s="755"/>
      <c r="FI44" s="755"/>
      <c r="FJ44" s="755"/>
      <c r="FK44" s="755"/>
      <c r="FL44" s="755"/>
      <c r="FM44" s="755"/>
      <c r="FN44" s="755"/>
      <c r="FO44" s="755"/>
      <c r="FP44" s="755"/>
      <c r="FQ44" s="755"/>
      <c r="FR44" s="755"/>
      <c r="FS44" s="755"/>
      <c r="FT44" s="755"/>
      <c r="FU44" s="755"/>
      <c r="FV44" s="755"/>
      <c r="FW44" s="755"/>
      <c r="FX44" s="755"/>
      <c r="FY44" s="755"/>
      <c r="FZ44" s="755"/>
      <c r="GA44" s="755"/>
      <c r="GB44" s="755"/>
      <c r="GC44" s="755"/>
      <c r="GD44" s="755"/>
      <c r="GE44" s="755"/>
      <c r="GF44" s="755"/>
      <c r="GG44" s="755"/>
      <c r="GH44" s="755"/>
      <c r="GI44" s="755"/>
      <c r="GJ44" s="755"/>
      <c r="GK44" s="755"/>
      <c r="GL44" s="755"/>
      <c r="GM44" s="755"/>
      <c r="GN44" s="755"/>
      <c r="GO44" s="755"/>
      <c r="GP44" s="755"/>
      <c r="GQ44" s="755"/>
      <c r="GR44" s="755"/>
      <c r="GS44" s="755"/>
      <c r="GT44" s="755"/>
      <c r="GU44" s="755"/>
      <c r="GV44" s="755"/>
      <c r="GW44" s="755"/>
      <c r="GX44" s="755"/>
      <c r="GY44" s="755"/>
      <c r="GZ44" s="755"/>
      <c r="HA44" s="755"/>
      <c r="HB44" s="755"/>
      <c r="HC44" s="755"/>
      <c r="HD44" s="755"/>
      <c r="HE44" s="755"/>
      <c r="HF44" s="755"/>
      <c r="HG44" s="755"/>
      <c r="HH44" s="755"/>
      <c r="HI44" s="755"/>
      <c r="HJ44" s="755"/>
      <c r="HK44" s="755"/>
      <c r="HL44" s="755"/>
    </row>
    <row r="45" spans="1:220" s="757" customFormat="1" ht="16.5" customHeight="1">
      <c r="A45" s="816"/>
      <c r="B45" s="827"/>
      <c r="C45" s="828" t="s">
        <v>7175</v>
      </c>
      <c r="D45" s="827"/>
      <c r="E45" s="827"/>
      <c r="F45" s="827"/>
      <c r="G45" s="827"/>
      <c r="H45" s="827"/>
      <c r="I45" s="827"/>
      <c r="J45" s="827"/>
      <c r="K45" s="829"/>
      <c r="L45" s="813"/>
      <c r="M45" s="830"/>
      <c r="N45" s="860"/>
      <c r="O45" s="796">
        <f t="shared" si="0"/>
        <v>0</v>
      </c>
      <c r="P45" s="796">
        <f t="shared" si="1"/>
        <v>0</v>
      </c>
      <c r="Q45" s="755"/>
      <c r="R45" s="755"/>
      <c r="S45" s="755"/>
      <c r="T45" s="755"/>
      <c r="U45" s="756"/>
      <c r="V45" s="755"/>
      <c r="W45" s="755"/>
      <c r="X45" s="756"/>
      <c r="Y45" s="755"/>
      <c r="Z45" s="755"/>
      <c r="AA45" s="755"/>
      <c r="AB45" s="755"/>
      <c r="AC45" s="755"/>
      <c r="AD45" s="755"/>
      <c r="AE45" s="755"/>
      <c r="AF45" s="755"/>
      <c r="AG45" s="755"/>
      <c r="AH45" s="755"/>
      <c r="AI45" s="755"/>
      <c r="AJ45" s="755"/>
      <c r="AK45" s="755"/>
      <c r="AL45" s="755"/>
      <c r="AM45" s="755"/>
      <c r="AN45" s="755"/>
      <c r="AO45" s="755"/>
      <c r="AP45" s="755"/>
      <c r="AQ45" s="755"/>
      <c r="AR45" s="755"/>
      <c r="AS45" s="755"/>
      <c r="AT45" s="755"/>
      <c r="AU45" s="755"/>
      <c r="AV45" s="755"/>
      <c r="AW45" s="755"/>
      <c r="AX45" s="755"/>
      <c r="AY45" s="755"/>
      <c r="AZ45" s="755"/>
      <c r="BA45" s="755"/>
      <c r="BB45" s="755"/>
      <c r="BC45" s="755"/>
      <c r="BD45" s="755"/>
      <c r="BE45" s="755"/>
      <c r="BF45" s="755"/>
      <c r="BG45" s="755"/>
      <c r="BH45" s="755"/>
      <c r="BI45" s="755"/>
      <c r="BJ45" s="755"/>
      <c r="BK45" s="755"/>
      <c r="BL45" s="755"/>
      <c r="BM45" s="755"/>
      <c r="BN45" s="755"/>
      <c r="BO45" s="755"/>
      <c r="BP45" s="755"/>
      <c r="BQ45" s="755"/>
      <c r="BR45" s="755"/>
      <c r="BS45" s="755"/>
      <c r="BT45" s="755"/>
      <c r="BU45" s="755"/>
      <c r="BV45" s="755"/>
      <c r="BW45" s="755"/>
      <c r="BX45" s="755"/>
      <c r="BY45" s="755"/>
      <c r="BZ45" s="755"/>
      <c r="CA45" s="755"/>
      <c r="CB45" s="755"/>
      <c r="CC45" s="755"/>
      <c r="CD45" s="755"/>
      <c r="CE45" s="755"/>
      <c r="CF45" s="755"/>
      <c r="CG45" s="755"/>
      <c r="CH45" s="755"/>
      <c r="CI45" s="755"/>
      <c r="CJ45" s="755"/>
      <c r="CK45" s="755"/>
      <c r="CL45" s="755"/>
      <c r="CM45" s="755"/>
      <c r="CN45" s="755"/>
      <c r="CO45" s="755"/>
      <c r="CP45" s="755"/>
      <c r="CQ45" s="755"/>
      <c r="CR45" s="755"/>
      <c r="CS45" s="755"/>
      <c r="CT45" s="755"/>
      <c r="CU45" s="755"/>
      <c r="CV45" s="755"/>
      <c r="CW45" s="755"/>
      <c r="CX45" s="755"/>
      <c r="CY45" s="755"/>
      <c r="CZ45" s="755"/>
      <c r="DA45" s="755"/>
      <c r="DB45" s="755"/>
      <c r="DC45" s="755"/>
      <c r="DD45" s="755"/>
      <c r="DE45" s="755"/>
      <c r="DF45" s="755"/>
      <c r="DG45" s="755"/>
      <c r="DH45" s="755"/>
      <c r="DI45" s="755"/>
      <c r="DJ45" s="755"/>
      <c r="DK45" s="755"/>
      <c r="DL45" s="755"/>
      <c r="DM45" s="755"/>
      <c r="DN45" s="755"/>
      <c r="DO45" s="755"/>
      <c r="DP45" s="755"/>
      <c r="DQ45" s="755"/>
      <c r="DR45" s="755"/>
      <c r="DS45" s="755"/>
      <c r="DT45" s="755"/>
      <c r="DU45" s="755"/>
      <c r="DV45" s="755"/>
      <c r="DW45" s="755"/>
      <c r="DX45" s="755"/>
      <c r="DY45" s="755"/>
      <c r="DZ45" s="755"/>
      <c r="EA45" s="755"/>
      <c r="EB45" s="755"/>
      <c r="EC45" s="755"/>
      <c r="ED45" s="755"/>
      <c r="EE45" s="755"/>
      <c r="EF45" s="755"/>
      <c r="EG45" s="755"/>
      <c r="EH45" s="755"/>
      <c r="EI45" s="755"/>
      <c r="EJ45" s="755"/>
      <c r="EK45" s="755"/>
      <c r="EL45" s="755"/>
      <c r="EM45" s="755"/>
      <c r="EN45" s="755"/>
      <c r="EO45" s="755"/>
      <c r="EP45" s="755"/>
      <c r="EQ45" s="755"/>
      <c r="ER45" s="755"/>
      <c r="ES45" s="755"/>
      <c r="ET45" s="755"/>
      <c r="EU45" s="755"/>
      <c r="EV45" s="755"/>
      <c r="EW45" s="755"/>
      <c r="EX45" s="755"/>
      <c r="EY45" s="755"/>
      <c r="EZ45" s="755"/>
      <c r="FA45" s="755"/>
      <c r="FB45" s="755"/>
      <c r="FC45" s="755"/>
      <c r="FD45" s="755"/>
      <c r="FE45" s="755"/>
      <c r="FF45" s="755"/>
      <c r="FG45" s="755"/>
      <c r="FH45" s="755"/>
      <c r="FI45" s="755"/>
      <c r="FJ45" s="755"/>
      <c r="FK45" s="755"/>
      <c r="FL45" s="755"/>
      <c r="FM45" s="755"/>
      <c r="FN45" s="755"/>
      <c r="FO45" s="755"/>
      <c r="FP45" s="755"/>
      <c r="FQ45" s="755"/>
      <c r="FR45" s="755"/>
      <c r="FS45" s="755"/>
      <c r="FT45" s="755"/>
      <c r="FU45" s="755"/>
      <c r="FV45" s="755"/>
      <c r="FW45" s="755"/>
      <c r="FX45" s="755"/>
      <c r="FY45" s="755"/>
      <c r="FZ45" s="755"/>
      <c r="GA45" s="755"/>
      <c r="GB45" s="755"/>
      <c r="GC45" s="755"/>
      <c r="GD45" s="755"/>
      <c r="GE45" s="755"/>
      <c r="GF45" s="755"/>
      <c r="GG45" s="755"/>
      <c r="GH45" s="755"/>
      <c r="GI45" s="755"/>
      <c r="GJ45" s="755"/>
      <c r="GK45" s="755"/>
      <c r="GL45" s="755"/>
      <c r="GM45" s="755"/>
      <c r="GN45" s="755"/>
      <c r="GO45" s="755"/>
      <c r="GP45" s="755"/>
      <c r="GQ45" s="755"/>
      <c r="GR45" s="755"/>
      <c r="GS45" s="755"/>
      <c r="GT45" s="755"/>
      <c r="GU45" s="755"/>
      <c r="GV45" s="755"/>
      <c r="GW45" s="755"/>
      <c r="GX45" s="755"/>
      <c r="GY45" s="755"/>
      <c r="GZ45" s="755"/>
      <c r="HA45" s="755"/>
      <c r="HB45" s="755"/>
      <c r="HC45" s="755"/>
      <c r="HD45" s="755"/>
      <c r="HE45" s="755"/>
      <c r="HF45" s="755"/>
      <c r="HG45" s="755"/>
      <c r="HH45" s="755"/>
      <c r="HI45" s="755"/>
      <c r="HJ45" s="755"/>
      <c r="HK45" s="755"/>
      <c r="HL45" s="755"/>
    </row>
    <row r="46" spans="1:220" s="811" customFormat="1" ht="29.25" customHeight="1">
      <c r="A46" s="790">
        <v>32</v>
      </c>
      <c r="B46" s="791">
        <v>1</v>
      </c>
      <c r="C46" s="800" t="s">
        <v>7176</v>
      </c>
      <c r="D46" s="815"/>
      <c r="E46" s="793"/>
      <c r="F46" s="793"/>
      <c r="G46" s="793"/>
      <c r="H46" s="793"/>
      <c r="I46" s="793"/>
      <c r="J46" s="793"/>
      <c r="K46" s="793"/>
      <c r="L46" s="793" t="s">
        <v>7177</v>
      </c>
      <c r="M46" s="797"/>
      <c r="N46" s="858"/>
      <c r="O46" s="796">
        <f t="shared" si="0"/>
        <v>0</v>
      </c>
      <c r="P46" s="796">
        <f t="shared" si="1"/>
        <v>0</v>
      </c>
      <c r="Q46" s="756"/>
      <c r="R46" s="756"/>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c r="AT46" s="756"/>
      <c r="AU46" s="756"/>
      <c r="AV46" s="756"/>
      <c r="AW46" s="756"/>
      <c r="AX46" s="756"/>
      <c r="AY46" s="756"/>
      <c r="AZ46" s="756"/>
      <c r="BA46" s="756"/>
      <c r="BB46" s="756"/>
      <c r="BC46" s="756"/>
      <c r="BD46" s="756"/>
      <c r="BE46" s="756"/>
      <c r="BF46" s="756"/>
      <c r="BG46" s="756"/>
      <c r="BH46" s="756"/>
      <c r="BI46" s="756"/>
      <c r="BJ46" s="756"/>
      <c r="BK46" s="756"/>
      <c r="BL46" s="756"/>
      <c r="BM46" s="756"/>
      <c r="BN46" s="756"/>
      <c r="BO46" s="756"/>
      <c r="BP46" s="756"/>
      <c r="BQ46" s="756"/>
      <c r="BR46" s="756"/>
      <c r="BS46" s="756"/>
      <c r="BT46" s="756"/>
      <c r="BU46" s="756"/>
      <c r="BV46" s="756"/>
      <c r="BW46" s="756"/>
      <c r="BX46" s="756"/>
      <c r="BY46" s="756"/>
      <c r="BZ46" s="756"/>
      <c r="CA46" s="756"/>
      <c r="CB46" s="756"/>
      <c r="CC46" s="756"/>
      <c r="CD46" s="756"/>
      <c r="CE46" s="756"/>
      <c r="CF46" s="756"/>
      <c r="CG46" s="756"/>
      <c r="CH46" s="756"/>
      <c r="CI46" s="756"/>
      <c r="CJ46" s="756"/>
      <c r="CK46" s="756"/>
      <c r="CL46" s="756"/>
      <c r="CM46" s="756"/>
      <c r="CN46" s="756"/>
      <c r="CO46" s="756"/>
      <c r="CP46" s="756"/>
      <c r="CQ46" s="756"/>
      <c r="CR46" s="756"/>
      <c r="CS46" s="756"/>
      <c r="CT46" s="756"/>
      <c r="CU46" s="756"/>
      <c r="CV46" s="756"/>
      <c r="CW46" s="756"/>
      <c r="CX46" s="756"/>
      <c r="CY46" s="756"/>
      <c r="CZ46" s="756"/>
      <c r="DA46" s="756"/>
      <c r="DB46" s="756"/>
      <c r="DC46" s="756"/>
      <c r="DD46" s="756"/>
      <c r="DE46" s="756"/>
      <c r="DF46" s="756"/>
      <c r="DG46" s="756"/>
      <c r="DH46" s="756"/>
      <c r="DI46" s="756"/>
      <c r="DJ46" s="756"/>
      <c r="DK46" s="756"/>
      <c r="DL46" s="756"/>
      <c r="DM46" s="756"/>
      <c r="DN46" s="756"/>
      <c r="DO46" s="756"/>
      <c r="DP46" s="756"/>
      <c r="DQ46" s="756"/>
      <c r="DR46" s="756"/>
      <c r="DS46" s="756"/>
      <c r="DT46" s="756"/>
      <c r="DU46" s="756"/>
      <c r="DV46" s="756"/>
      <c r="DW46" s="756"/>
      <c r="DX46" s="756"/>
      <c r="DY46" s="756"/>
      <c r="DZ46" s="756"/>
      <c r="EA46" s="756"/>
      <c r="EB46" s="756"/>
      <c r="EC46" s="756"/>
      <c r="ED46" s="756"/>
      <c r="EE46" s="756"/>
      <c r="EF46" s="756"/>
      <c r="EG46" s="756"/>
      <c r="EH46" s="756"/>
      <c r="EI46" s="756"/>
      <c r="EJ46" s="756"/>
      <c r="EK46" s="756"/>
      <c r="EL46" s="756"/>
      <c r="EM46" s="756"/>
      <c r="EN46" s="756"/>
      <c r="EO46" s="756"/>
      <c r="EP46" s="756"/>
      <c r="EQ46" s="756"/>
      <c r="ER46" s="756"/>
      <c r="ES46" s="756"/>
      <c r="ET46" s="756"/>
      <c r="EU46" s="756"/>
      <c r="EV46" s="756"/>
      <c r="EW46" s="756"/>
      <c r="EX46" s="756"/>
      <c r="EY46" s="756"/>
      <c r="EZ46" s="756"/>
      <c r="FA46" s="756"/>
      <c r="FB46" s="756"/>
      <c r="FC46" s="756"/>
      <c r="FD46" s="756"/>
      <c r="FE46" s="756"/>
      <c r="FF46" s="756"/>
      <c r="FG46" s="756"/>
      <c r="FH46" s="756"/>
      <c r="FI46" s="756"/>
      <c r="FJ46" s="756"/>
      <c r="FK46" s="756"/>
      <c r="FL46" s="756"/>
      <c r="FM46" s="756"/>
      <c r="FN46" s="756"/>
      <c r="FO46" s="756"/>
      <c r="FP46" s="756"/>
      <c r="FQ46" s="756"/>
      <c r="FR46" s="756"/>
      <c r="FS46" s="756"/>
      <c r="FT46" s="756"/>
      <c r="FU46" s="756"/>
      <c r="FV46" s="756"/>
      <c r="FW46" s="756"/>
      <c r="FX46" s="756"/>
      <c r="FY46" s="756"/>
      <c r="FZ46" s="756"/>
      <c r="GA46" s="756"/>
      <c r="GB46" s="756"/>
      <c r="GC46" s="756"/>
      <c r="GD46" s="756"/>
      <c r="GE46" s="756"/>
      <c r="GF46" s="756"/>
      <c r="GG46" s="756"/>
      <c r="GH46" s="756"/>
      <c r="GI46" s="756"/>
      <c r="GJ46" s="756"/>
      <c r="GK46" s="756"/>
      <c r="GL46" s="756"/>
      <c r="GM46" s="756"/>
      <c r="GN46" s="756"/>
      <c r="GO46" s="756"/>
      <c r="GP46" s="756"/>
      <c r="GQ46" s="756"/>
      <c r="GR46" s="756"/>
      <c r="GS46" s="756"/>
      <c r="GT46" s="756"/>
      <c r="GU46" s="756"/>
      <c r="GV46" s="756"/>
      <c r="GW46" s="756"/>
      <c r="GX46" s="756"/>
      <c r="GY46" s="756"/>
      <c r="GZ46" s="756"/>
      <c r="HA46" s="756"/>
      <c r="HB46" s="756"/>
      <c r="HC46" s="756"/>
      <c r="HD46" s="756"/>
      <c r="HE46" s="756"/>
      <c r="HF46" s="756"/>
      <c r="HG46" s="756"/>
      <c r="HH46" s="756"/>
      <c r="HI46" s="756"/>
      <c r="HJ46" s="756"/>
      <c r="HK46" s="756"/>
      <c r="HL46" s="756"/>
    </row>
    <row r="47" spans="1:220" s="757" customFormat="1" ht="16.5" customHeight="1">
      <c r="A47" s="816"/>
      <c r="B47" s="827"/>
      <c r="C47" s="828" t="s">
        <v>7178</v>
      </c>
      <c r="D47" s="827"/>
      <c r="E47" s="827"/>
      <c r="F47" s="827"/>
      <c r="G47" s="827"/>
      <c r="H47" s="827"/>
      <c r="I47" s="827"/>
      <c r="J47" s="827"/>
      <c r="K47" s="829"/>
      <c r="L47" s="813"/>
      <c r="M47" s="830"/>
      <c r="N47" s="860"/>
      <c r="O47" s="796">
        <f t="shared" si="0"/>
        <v>0</v>
      </c>
      <c r="P47" s="796">
        <f t="shared" si="1"/>
        <v>0</v>
      </c>
      <c r="Q47" s="755"/>
      <c r="R47" s="755"/>
      <c r="S47" s="755"/>
      <c r="T47" s="755"/>
      <c r="U47" s="756"/>
      <c r="V47" s="755"/>
      <c r="W47" s="755"/>
      <c r="X47" s="756"/>
      <c r="Y47" s="755"/>
      <c r="Z47" s="755"/>
      <c r="AA47" s="755"/>
      <c r="AB47" s="755"/>
      <c r="AC47" s="755"/>
      <c r="AD47" s="755"/>
      <c r="AE47" s="755"/>
      <c r="AF47" s="755"/>
      <c r="AG47" s="755"/>
      <c r="AH47" s="755"/>
      <c r="AI47" s="755"/>
      <c r="AJ47" s="755"/>
      <c r="AK47" s="755"/>
      <c r="AL47" s="755"/>
      <c r="AM47" s="755"/>
      <c r="AN47" s="755"/>
      <c r="AO47" s="755"/>
      <c r="AP47" s="755"/>
      <c r="AQ47" s="755"/>
      <c r="AR47" s="755"/>
      <c r="AS47" s="755"/>
      <c r="AT47" s="755"/>
      <c r="AU47" s="755"/>
      <c r="AV47" s="755"/>
      <c r="AW47" s="755"/>
      <c r="AX47" s="755"/>
      <c r="AY47" s="755"/>
      <c r="AZ47" s="755"/>
      <c r="BA47" s="755"/>
      <c r="BB47" s="755"/>
      <c r="BC47" s="755"/>
      <c r="BD47" s="755"/>
      <c r="BE47" s="755"/>
      <c r="BF47" s="755"/>
      <c r="BG47" s="755"/>
      <c r="BH47" s="755"/>
      <c r="BI47" s="755"/>
      <c r="BJ47" s="755"/>
      <c r="BK47" s="755"/>
      <c r="BL47" s="755"/>
      <c r="BM47" s="755"/>
      <c r="BN47" s="755"/>
      <c r="BO47" s="755"/>
      <c r="BP47" s="755"/>
      <c r="BQ47" s="755"/>
      <c r="BR47" s="755"/>
      <c r="BS47" s="755"/>
      <c r="BT47" s="755"/>
      <c r="BU47" s="755"/>
      <c r="BV47" s="755"/>
      <c r="BW47" s="755"/>
      <c r="BX47" s="755"/>
      <c r="BY47" s="755"/>
      <c r="BZ47" s="755"/>
      <c r="CA47" s="755"/>
      <c r="CB47" s="755"/>
      <c r="CC47" s="755"/>
      <c r="CD47" s="755"/>
      <c r="CE47" s="755"/>
      <c r="CF47" s="755"/>
      <c r="CG47" s="755"/>
      <c r="CH47" s="755"/>
      <c r="CI47" s="755"/>
      <c r="CJ47" s="755"/>
      <c r="CK47" s="755"/>
      <c r="CL47" s="755"/>
      <c r="CM47" s="755"/>
      <c r="CN47" s="755"/>
      <c r="CO47" s="755"/>
      <c r="CP47" s="755"/>
      <c r="CQ47" s="755"/>
      <c r="CR47" s="755"/>
      <c r="CS47" s="755"/>
      <c r="CT47" s="755"/>
      <c r="CU47" s="755"/>
      <c r="CV47" s="755"/>
      <c r="CW47" s="755"/>
      <c r="CX47" s="755"/>
      <c r="CY47" s="755"/>
      <c r="CZ47" s="755"/>
      <c r="DA47" s="755"/>
      <c r="DB47" s="755"/>
      <c r="DC47" s="755"/>
      <c r="DD47" s="755"/>
      <c r="DE47" s="755"/>
      <c r="DF47" s="755"/>
      <c r="DG47" s="755"/>
      <c r="DH47" s="755"/>
      <c r="DI47" s="755"/>
      <c r="DJ47" s="755"/>
      <c r="DK47" s="755"/>
      <c r="DL47" s="755"/>
      <c r="DM47" s="755"/>
      <c r="DN47" s="755"/>
      <c r="DO47" s="755"/>
      <c r="DP47" s="755"/>
      <c r="DQ47" s="755"/>
      <c r="DR47" s="755"/>
      <c r="DS47" s="755"/>
      <c r="DT47" s="755"/>
      <c r="DU47" s="755"/>
      <c r="DV47" s="755"/>
      <c r="DW47" s="755"/>
      <c r="DX47" s="755"/>
      <c r="DY47" s="755"/>
      <c r="DZ47" s="755"/>
      <c r="EA47" s="755"/>
      <c r="EB47" s="755"/>
      <c r="EC47" s="755"/>
      <c r="ED47" s="755"/>
      <c r="EE47" s="755"/>
      <c r="EF47" s="755"/>
      <c r="EG47" s="755"/>
      <c r="EH47" s="755"/>
      <c r="EI47" s="755"/>
      <c r="EJ47" s="755"/>
      <c r="EK47" s="755"/>
      <c r="EL47" s="755"/>
      <c r="EM47" s="755"/>
      <c r="EN47" s="755"/>
      <c r="EO47" s="755"/>
      <c r="EP47" s="755"/>
      <c r="EQ47" s="755"/>
      <c r="ER47" s="755"/>
      <c r="ES47" s="755"/>
      <c r="ET47" s="755"/>
      <c r="EU47" s="755"/>
      <c r="EV47" s="755"/>
      <c r="EW47" s="755"/>
      <c r="EX47" s="755"/>
      <c r="EY47" s="755"/>
      <c r="EZ47" s="755"/>
      <c r="FA47" s="755"/>
      <c r="FB47" s="755"/>
      <c r="FC47" s="755"/>
      <c r="FD47" s="755"/>
      <c r="FE47" s="755"/>
      <c r="FF47" s="755"/>
      <c r="FG47" s="755"/>
      <c r="FH47" s="755"/>
      <c r="FI47" s="755"/>
      <c r="FJ47" s="755"/>
      <c r="FK47" s="755"/>
      <c r="FL47" s="755"/>
      <c r="FM47" s="755"/>
      <c r="FN47" s="755"/>
      <c r="FO47" s="755"/>
      <c r="FP47" s="755"/>
      <c r="FQ47" s="755"/>
      <c r="FR47" s="755"/>
      <c r="FS47" s="755"/>
      <c r="FT47" s="755"/>
      <c r="FU47" s="755"/>
      <c r="FV47" s="755"/>
      <c r="FW47" s="755"/>
      <c r="FX47" s="755"/>
      <c r="FY47" s="755"/>
      <c r="FZ47" s="755"/>
      <c r="GA47" s="755"/>
      <c r="GB47" s="755"/>
      <c r="GC47" s="755"/>
      <c r="GD47" s="755"/>
      <c r="GE47" s="755"/>
      <c r="GF47" s="755"/>
      <c r="GG47" s="755"/>
      <c r="GH47" s="755"/>
      <c r="GI47" s="755"/>
      <c r="GJ47" s="755"/>
      <c r="GK47" s="755"/>
      <c r="GL47" s="755"/>
      <c r="GM47" s="755"/>
      <c r="GN47" s="755"/>
      <c r="GO47" s="755"/>
      <c r="GP47" s="755"/>
      <c r="GQ47" s="755"/>
      <c r="GR47" s="755"/>
      <c r="GS47" s="755"/>
      <c r="GT47" s="755"/>
      <c r="GU47" s="755"/>
      <c r="GV47" s="755"/>
      <c r="GW47" s="755"/>
      <c r="GX47" s="755"/>
      <c r="GY47" s="755"/>
      <c r="GZ47" s="755"/>
      <c r="HA47" s="755"/>
      <c r="HB47" s="755"/>
      <c r="HC47" s="755"/>
      <c r="HD47" s="755"/>
      <c r="HE47" s="755"/>
      <c r="HF47" s="755"/>
      <c r="HG47" s="755"/>
      <c r="HH47" s="755"/>
      <c r="HI47" s="755"/>
      <c r="HJ47" s="755"/>
      <c r="HK47" s="755"/>
      <c r="HL47" s="755"/>
    </row>
    <row r="48" spans="1:220" s="756" customFormat="1" ht="37.5" customHeight="1">
      <c r="A48" s="790">
        <v>33</v>
      </c>
      <c r="B48" s="818">
        <v>1</v>
      </c>
      <c r="C48" s="798" t="s">
        <v>7179</v>
      </c>
      <c r="D48" s="793" t="s">
        <v>7180</v>
      </c>
      <c r="E48" s="793"/>
      <c r="F48" s="793"/>
      <c r="G48" s="793" t="s">
        <v>7102</v>
      </c>
      <c r="H48" s="793">
        <v>0.55000000000000004</v>
      </c>
      <c r="I48" s="793"/>
      <c r="J48" s="793"/>
      <c r="K48" s="793"/>
      <c r="L48" s="831"/>
      <c r="M48" s="795" t="s">
        <v>7181</v>
      </c>
      <c r="N48" s="858"/>
      <c r="O48" s="796">
        <f t="shared" si="0"/>
        <v>0</v>
      </c>
      <c r="P48" s="796">
        <f t="shared" si="1"/>
        <v>0</v>
      </c>
    </row>
    <row r="49" spans="1:220" s="833" customFormat="1" ht="22.5">
      <c r="A49" s="816" t="s">
        <v>804</v>
      </c>
      <c r="B49" s="791">
        <v>2</v>
      </c>
      <c r="C49" s="800" t="s">
        <v>7182</v>
      </c>
      <c r="D49" s="815" t="s">
        <v>7116</v>
      </c>
      <c r="E49" s="793" t="s">
        <v>7116</v>
      </c>
      <c r="F49" s="793" t="s">
        <v>7117</v>
      </c>
      <c r="G49" s="793"/>
      <c r="H49" s="793"/>
      <c r="I49" s="793"/>
      <c r="J49" s="793"/>
      <c r="K49" s="793"/>
      <c r="L49" s="793" t="s">
        <v>7183</v>
      </c>
      <c r="M49" s="795" t="s">
        <v>7184</v>
      </c>
      <c r="N49" s="858"/>
      <c r="O49" s="796">
        <f t="shared" si="0"/>
        <v>0</v>
      </c>
      <c r="P49" s="796">
        <f t="shared" si="1"/>
        <v>0</v>
      </c>
      <c r="Q49" s="832"/>
      <c r="R49" s="832"/>
      <c r="S49" s="832"/>
      <c r="T49" s="832"/>
      <c r="U49" s="756"/>
      <c r="V49" s="832"/>
      <c r="W49" s="832"/>
      <c r="X49" s="756"/>
      <c r="Y49" s="832"/>
      <c r="Z49" s="832"/>
      <c r="AA49" s="832"/>
      <c r="AB49" s="832"/>
      <c r="AC49" s="832"/>
      <c r="AD49" s="832"/>
      <c r="AE49" s="832"/>
      <c r="AF49" s="832"/>
      <c r="AG49" s="832"/>
      <c r="AH49" s="832"/>
      <c r="AI49" s="832"/>
      <c r="AJ49" s="832"/>
      <c r="AK49" s="832"/>
      <c r="AL49" s="832"/>
      <c r="AM49" s="832"/>
      <c r="AN49" s="832"/>
      <c r="AO49" s="832"/>
      <c r="AP49" s="832"/>
      <c r="AQ49" s="832"/>
      <c r="AR49" s="832"/>
      <c r="AS49" s="832"/>
      <c r="AT49" s="832"/>
      <c r="AU49" s="832"/>
      <c r="AV49" s="832"/>
      <c r="AW49" s="832"/>
      <c r="AX49" s="832"/>
      <c r="AY49" s="832"/>
      <c r="AZ49" s="832"/>
      <c r="BA49" s="832"/>
      <c r="BB49" s="832"/>
      <c r="BC49" s="832"/>
      <c r="BD49" s="832"/>
      <c r="BE49" s="832"/>
      <c r="BF49" s="832"/>
      <c r="BG49" s="832"/>
      <c r="BH49" s="832"/>
      <c r="BI49" s="832"/>
      <c r="BJ49" s="832"/>
      <c r="BK49" s="832"/>
      <c r="BL49" s="832"/>
      <c r="BM49" s="832"/>
      <c r="BN49" s="832"/>
      <c r="BO49" s="832"/>
      <c r="BP49" s="832"/>
      <c r="BQ49" s="832"/>
      <c r="BR49" s="832"/>
      <c r="BS49" s="832"/>
      <c r="BT49" s="832"/>
      <c r="BU49" s="832"/>
      <c r="BV49" s="832"/>
      <c r="BW49" s="832"/>
      <c r="BX49" s="832"/>
      <c r="BY49" s="832"/>
      <c r="BZ49" s="832"/>
      <c r="CA49" s="832"/>
      <c r="CB49" s="832"/>
      <c r="CC49" s="832"/>
      <c r="CD49" s="832"/>
      <c r="CE49" s="832"/>
      <c r="CF49" s="832"/>
      <c r="CG49" s="832"/>
      <c r="CH49" s="832"/>
      <c r="CI49" s="832"/>
      <c r="CJ49" s="832"/>
      <c r="CK49" s="832"/>
      <c r="CL49" s="832"/>
      <c r="CM49" s="832"/>
      <c r="CN49" s="832"/>
      <c r="CO49" s="832"/>
      <c r="CP49" s="832"/>
      <c r="CQ49" s="832"/>
      <c r="CR49" s="832"/>
      <c r="CS49" s="832"/>
      <c r="CT49" s="832"/>
      <c r="CU49" s="832"/>
      <c r="CV49" s="832"/>
      <c r="CW49" s="832"/>
      <c r="CX49" s="832"/>
      <c r="CY49" s="832"/>
      <c r="CZ49" s="832"/>
      <c r="DA49" s="832"/>
      <c r="DB49" s="832"/>
      <c r="DC49" s="832"/>
      <c r="DD49" s="832"/>
      <c r="DE49" s="832"/>
      <c r="DF49" s="832"/>
      <c r="DG49" s="832"/>
      <c r="DH49" s="832"/>
      <c r="DI49" s="832"/>
      <c r="DJ49" s="832"/>
      <c r="DK49" s="832"/>
      <c r="DL49" s="832"/>
      <c r="DM49" s="832"/>
      <c r="DN49" s="832"/>
      <c r="DO49" s="832"/>
      <c r="DP49" s="832"/>
      <c r="DQ49" s="832"/>
      <c r="DR49" s="832"/>
      <c r="DS49" s="832"/>
      <c r="DT49" s="832"/>
      <c r="DU49" s="832"/>
      <c r="DV49" s="832"/>
      <c r="DW49" s="832"/>
      <c r="DX49" s="832"/>
      <c r="DY49" s="832"/>
      <c r="DZ49" s="832"/>
      <c r="EA49" s="832"/>
      <c r="EB49" s="832"/>
      <c r="EC49" s="832"/>
      <c r="ED49" s="832"/>
      <c r="EE49" s="832"/>
      <c r="EF49" s="832"/>
      <c r="EG49" s="832"/>
      <c r="EH49" s="832"/>
      <c r="EI49" s="832"/>
      <c r="EJ49" s="832"/>
      <c r="EK49" s="832"/>
      <c r="EL49" s="832"/>
      <c r="EM49" s="832"/>
      <c r="EN49" s="832"/>
      <c r="EO49" s="832"/>
      <c r="EP49" s="832"/>
      <c r="EQ49" s="832"/>
      <c r="ER49" s="832"/>
      <c r="ES49" s="832"/>
      <c r="ET49" s="832"/>
      <c r="EU49" s="832"/>
      <c r="EV49" s="832"/>
      <c r="EW49" s="832"/>
      <c r="EX49" s="832"/>
      <c r="EY49" s="832"/>
      <c r="EZ49" s="832"/>
      <c r="FA49" s="832"/>
      <c r="FB49" s="832"/>
      <c r="FC49" s="832"/>
      <c r="FD49" s="832"/>
      <c r="FE49" s="832"/>
      <c r="FF49" s="832"/>
      <c r="FG49" s="832"/>
      <c r="FH49" s="832"/>
      <c r="FI49" s="832"/>
      <c r="FJ49" s="832"/>
      <c r="FK49" s="832"/>
      <c r="FL49" s="832"/>
      <c r="FM49" s="832"/>
      <c r="FN49" s="832"/>
      <c r="FO49" s="832"/>
      <c r="FP49" s="832"/>
      <c r="FQ49" s="832"/>
      <c r="FR49" s="832"/>
      <c r="FS49" s="832"/>
      <c r="FT49" s="832"/>
      <c r="FU49" s="832"/>
      <c r="FV49" s="832"/>
      <c r="FW49" s="832"/>
      <c r="FX49" s="832"/>
      <c r="FY49" s="832"/>
      <c r="FZ49" s="832"/>
      <c r="GA49" s="832"/>
      <c r="GB49" s="832"/>
      <c r="GC49" s="832"/>
      <c r="GD49" s="832"/>
      <c r="GE49" s="832"/>
      <c r="GF49" s="832"/>
      <c r="GG49" s="832"/>
      <c r="GH49" s="832"/>
      <c r="GI49" s="832"/>
      <c r="GJ49" s="832"/>
      <c r="GK49" s="832"/>
      <c r="GL49" s="832"/>
      <c r="GM49" s="832"/>
      <c r="GN49" s="832"/>
      <c r="GO49" s="832"/>
      <c r="GP49" s="832"/>
      <c r="GQ49" s="832"/>
      <c r="GR49" s="832"/>
      <c r="GS49" s="832"/>
      <c r="GT49" s="832"/>
      <c r="GU49" s="832"/>
      <c r="GV49" s="832"/>
      <c r="GW49" s="832"/>
      <c r="GX49" s="832"/>
      <c r="GY49" s="832"/>
      <c r="GZ49" s="832"/>
      <c r="HA49" s="832"/>
      <c r="HB49" s="832"/>
      <c r="HC49" s="832"/>
      <c r="HD49" s="832"/>
      <c r="HE49" s="832"/>
      <c r="HF49" s="832"/>
      <c r="HG49" s="832"/>
      <c r="HH49" s="832"/>
      <c r="HI49" s="832"/>
      <c r="HJ49" s="832"/>
      <c r="HK49" s="832"/>
      <c r="HL49" s="832"/>
    </row>
    <row r="50" spans="1:220" s="833" customFormat="1" ht="22.5">
      <c r="A50" s="816" t="s">
        <v>810</v>
      </c>
      <c r="B50" s="822">
        <v>1</v>
      </c>
      <c r="C50" s="798" t="s">
        <v>7121</v>
      </c>
      <c r="D50" s="815"/>
      <c r="E50" s="793"/>
      <c r="F50" s="793"/>
      <c r="G50" s="793"/>
      <c r="H50" s="793"/>
      <c r="I50" s="793"/>
      <c r="J50" s="793"/>
      <c r="K50" s="793"/>
      <c r="L50" s="793" t="s">
        <v>7122</v>
      </c>
      <c r="M50" s="797"/>
      <c r="N50" s="858"/>
      <c r="O50" s="796">
        <f t="shared" si="0"/>
        <v>0</v>
      </c>
      <c r="P50" s="796">
        <f t="shared" si="1"/>
        <v>0</v>
      </c>
      <c r="Q50" s="832"/>
      <c r="R50" s="832"/>
      <c r="S50" s="832"/>
      <c r="T50" s="832"/>
      <c r="U50" s="756"/>
      <c r="V50" s="832"/>
      <c r="W50" s="832"/>
      <c r="X50" s="756"/>
      <c r="Y50" s="832"/>
      <c r="Z50" s="832"/>
      <c r="AA50" s="832"/>
      <c r="AB50" s="832"/>
      <c r="AC50" s="832"/>
      <c r="AD50" s="832"/>
      <c r="AE50" s="832"/>
      <c r="AF50" s="832"/>
      <c r="AG50" s="832"/>
      <c r="AH50" s="832"/>
      <c r="AI50" s="832"/>
      <c r="AJ50" s="832"/>
      <c r="AK50" s="832"/>
      <c r="AL50" s="832"/>
      <c r="AM50" s="832"/>
      <c r="AN50" s="832"/>
      <c r="AO50" s="832"/>
      <c r="AP50" s="832"/>
      <c r="AQ50" s="832"/>
      <c r="AR50" s="832"/>
      <c r="AS50" s="832"/>
      <c r="AT50" s="832"/>
      <c r="AU50" s="832"/>
      <c r="AV50" s="832"/>
      <c r="AW50" s="832"/>
      <c r="AX50" s="832"/>
      <c r="AY50" s="832"/>
      <c r="AZ50" s="832"/>
      <c r="BA50" s="832"/>
      <c r="BB50" s="832"/>
      <c r="BC50" s="832"/>
      <c r="BD50" s="832"/>
      <c r="BE50" s="832"/>
      <c r="BF50" s="832"/>
      <c r="BG50" s="832"/>
      <c r="BH50" s="832"/>
      <c r="BI50" s="832"/>
      <c r="BJ50" s="832"/>
      <c r="BK50" s="832"/>
      <c r="BL50" s="832"/>
      <c r="BM50" s="832"/>
      <c r="BN50" s="832"/>
      <c r="BO50" s="832"/>
      <c r="BP50" s="832"/>
      <c r="BQ50" s="832"/>
      <c r="BR50" s="832"/>
      <c r="BS50" s="832"/>
      <c r="BT50" s="832"/>
      <c r="BU50" s="832"/>
      <c r="BV50" s="832"/>
      <c r="BW50" s="832"/>
      <c r="BX50" s="832"/>
      <c r="BY50" s="832"/>
      <c r="BZ50" s="832"/>
      <c r="CA50" s="832"/>
      <c r="CB50" s="832"/>
      <c r="CC50" s="832"/>
      <c r="CD50" s="832"/>
      <c r="CE50" s="832"/>
      <c r="CF50" s="832"/>
      <c r="CG50" s="832"/>
      <c r="CH50" s="832"/>
      <c r="CI50" s="832"/>
      <c r="CJ50" s="832"/>
      <c r="CK50" s="832"/>
      <c r="CL50" s="832"/>
      <c r="CM50" s="832"/>
      <c r="CN50" s="832"/>
      <c r="CO50" s="832"/>
      <c r="CP50" s="832"/>
      <c r="CQ50" s="832"/>
      <c r="CR50" s="832"/>
      <c r="CS50" s="832"/>
      <c r="CT50" s="832"/>
      <c r="CU50" s="832"/>
      <c r="CV50" s="832"/>
      <c r="CW50" s="832"/>
      <c r="CX50" s="832"/>
      <c r="CY50" s="832"/>
      <c r="CZ50" s="832"/>
      <c r="DA50" s="832"/>
      <c r="DB50" s="832"/>
      <c r="DC50" s="832"/>
      <c r="DD50" s="832"/>
      <c r="DE50" s="832"/>
      <c r="DF50" s="832"/>
      <c r="DG50" s="832"/>
      <c r="DH50" s="832"/>
      <c r="DI50" s="832"/>
      <c r="DJ50" s="832"/>
      <c r="DK50" s="832"/>
      <c r="DL50" s="832"/>
      <c r="DM50" s="832"/>
      <c r="DN50" s="832"/>
      <c r="DO50" s="832"/>
      <c r="DP50" s="832"/>
      <c r="DQ50" s="832"/>
      <c r="DR50" s="832"/>
      <c r="DS50" s="832"/>
      <c r="DT50" s="832"/>
      <c r="DU50" s="832"/>
      <c r="DV50" s="832"/>
      <c r="DW50" s="832"/>
      <c r="DX50" s="832"/>
      <c r="DY50" s="832"/>
      <c r="DZ50" s="832"/>
      <c r="EA50" s="832"/>
      <c r="EB50" s="832"/>
      <c r="EC50" s="832"/>
      <c r="ED50" s="832"/>
      <c r="EE50" s="832"/>
      <c r="EF50" s="832"/>
      <c r="EG50" s="832"/>
      <c r="EH50" s="832"/>
      <c r="EI50" s="832"/>
      <c r="EJ50" s="832"/>
      <c r="EK50" s="832"/>
      <c r="EL50" s="832"/>
      <c r="EM50" s="832"/>
      <c r="EN50" s="832"/>
      <c r="EO50" s="832"/>
      <c r="EP50" s="832"/>
      <c r="EQ50" s="832"/>
      <c r="ER50" s="832"/>
      <c r="ES50" s="832"/>
      <c r="ET50" s="832"/>
      <c r="EU50" s="832"/>
      <c r="EV50" s="832"/>
      <c r="EW50" s="832"/>
      <c r="EX50" s="832"/>
      <c r="EY50" s="832"/>
      <c r="EZ50" s="832"/>
      <c r="FA50" s="832"/>
      <c r="FB50" s="832"/>
      <c r="FC50" s="832"/>
      <c r="FD50" s="832"/>
      <c r="FE50" s="832"/>
      <c r="FF50" s="832"/>
      <c r="FG50" s="832"/>
      <c r="FH50" s="832"/>
      <c r="FI50" s="832"/>
      <c r="FJ50" s="832"/>
      <c r="FK50" s="832"/>
      <c r="FL50" s="832"/>
      <c r="FM50" s="832"/>
      <c r="FN50" s="832"/>
      <c r="FO50" s="832"/>
      <c r="FP50" s="832"/>
      <c r="FQ50" s="832"/>
      <c r="FR50" s="832"/>
      <c r="FS50" s="832"/>
      <c r="FT50" s="832"/>
      <c r="FU50" s="832"/>
      <c r="FV50" s="832"/>
      <c r="FW50" s="832"/>
      <c r="FX50" s="832"/>
      <c r="FY50" s="832"/>
      <c r="FZ50" s="832"/>
      <c r="GA50" s="832"/>
      <c r="GB50" s="832"/>
      <c r="GC50" s="832"/>
      <c r="GD50" s="832"/>
      <c r="GE50" s="832"/>
      <c r="GF50" s="832"/>
      <c r="GG50" s="832"/>
      <c r="GH50" s="832"/>
      <c r="GI50" s="832"/>
      <c r="GJ50" s="832"/>
      <c r="GK50" s="832"/>
      <c r="GL50" s="832"/>
      <c r="GM50" s="832"/>
      <c r="GN50" s="832"/>
      <c r="GO50" s="832"/>
      <c r="GP50" s="832"/>
      <c r="GQ50" s="832"/>
      <c r="GR50" s="832"/>
      <c r="GS50" s="832"/>
      <c r="GT50" s="832"/>
      <c r="GU50" s="832"/>
      <c r="GV50" s="832"/>
      <c r="GW50" s="832"/>
      <c r="GX50" s="832"/>
      <c r="GY50" s="832"/>
      <c r="GZ50" s="832"/>
      <c r="HA50" s="832"/>
      <c r="HB50" s="832"/>
      <c r="HC50" s="832"/>
      <c r="HD50" s="832"/>
      <c r="HE50" s="832"/>
      <c r="HF50" s="832"/>
      <c r="HG50" s="832"/>
      <c r="HH50" s="832"/>
      <c r="HI50" s="832"/>
      <c r="HJ50" s="832"/>
      <c r="HK50" s="832"/>
      <c r="HL50" s="832"/>
    </row>
    <row r="51" spans="1:220" s="757" customFormat="1" ht="16.5" customHeight="1">
      <c r="A51" s="816"/>
      <c r="B51" s="827"/>
      <c r="C51" s="828" t="s">
        <v>7185</v>
      </c>
      <c r="D51" s="827"/>
      <c r="E51" s="827"/>
      <c r="F51" s="827"/>
      <c r="G51" s="827"/>
      <c r="H51" s="827"/>
      <c r="I51" s="827"/>
      <c r="J51" s="827"/>
      <c r="K51" s="829"/>
      <c r="L51" s="813"/>
      <c r="M51" s="830"/>
      <c r="N51" s="860"/>
      <c r="O51" s="796">
        <f t="shared" si="0"/>
        <v>0</v>
      </c>
      <c r="P51" s="796">
        <f t="shared" si="1"/>
        <v>0</v>
      </c>
      <c r="Q51" s="755"/>
      <c r="R51" s="755"/>
      <c r="S51" s="755"/>
      <c r="T51" s="755"/>
      <c r="U51" s="756"/>
      <c r="V51" s="755"/>
      <c r="W51" s="755"/>
      <c r="X51" s="756"/>
      <c r="Y51" s="755"/>
      <c r="Z51" s="755"/>
      <c r="AA51" s="755"/>
      <c r="AB51" s="755"/>
      <c r="AC51" s="755"/>
      <c r="AD51" s="755"/>
      <c r="AE51" s="755"/>
      <c r="AF51" s="755"/>
      <c r="AG51" s="755"/>
      <c r="AH51" s="755"/>
      <c r="AI51" s="755"/>
      <c r="AJ51" s="755"/>
      <c r="AK51" s="755"/>
      <c r="AL51" s="755"/>
      <c r="AM51" s="755"/>
      <c r="AN51" s="755"/>
      <c r="AO51" s="755"/>
      <c r="AP51" s="755"/>
      <c r="AQ51" s="755"/>
      <c r="AR51" s="755"/>
      <c r="AS51" s="755"/>
      <c r="AT51" s="755"/>
      <c r="AU51" s="755"/>
      <c r="AV51" s="755"/>
      <c r="AW51" s="755"/>
      <c r="AX51" s="755"/>
      <c r="AY51" s="755"/>
      <c r="AZ51" s="755"/>
      <c r="BA51" s="755"/>
      <c r="BB51" s="755"/>
      <c r="BC51" s="755"/>
      <c r="BD51" s="755"/>
      <c r="BE51" s="755"/>
      <c r="BF51" s="755"/>
      <c r="BG51" s="755"/>
      <c r="BH51" s="755"/>
      <c r="BI51" s="755"/>
      <c r="BJ51" s="755"/>
      <c r="BK51" s="755"/>
      <c r="BL51" s="755"/>
      <c r="BM51" s="755"/>
      <c r="BN51" s="755"/>
      <c r="BO51" s="755"/>
      <c r="BP51" s="755"/>
      <c r="BQ51" s="755"/>
      <c r="BR51" s="755"/>
      <c r="BS51" s="755"/>
      <c r="BT51" s="755"/>
      <c r="BU51" s="755"/>
      <c r="BV51" s="755"/>
      <c r="BW51" s="755"/>
      <c r="BX51" s="755"/>
      <c r="BY51" s="755"/>
      <c r="BZ51" s="755"/>
      <c r="CA51" s="755"/>
      <c r="CB51" s="755"/>
      <c r="CC51" s="755"/>
      <c r="CD51" s="755"/>
      <c r="CE51" s="755"/>
      <c r="CF51" s="755"/>
      <c r="CG51" s="755"/>
      <c r="CH51" s="755"/>
      <c r="CI51" s="755"/>
      <c r="CJ51" s="755"/>
      <c r="CK51" s="755"/>
      <c r="CL51" s="755"/>
      <c r="CM51" s="755"/>
      <c r="CN51" s="755"/>
      <c r="CO51" s="755"/>
      <c r="CP51" s="755"/>
      <c r="CQ51" s="755"/>
      <c r="CR51" s="755"/>
      <c r="CS51" s="755"/>
      <c r="CT51" s="755"/>
      <c r="CU51" s="755"/>
      <c r="CV51" s="755"/>
      <c r="CW51" s="755"/>
      <c r="CX51" s="755"/>
      <c r="CY51" s="755"/>
      <c r="CZ51" s="755"/>
      <c r="DA51" s="755"/>
      <c r="DB51" s="755"/>
      <c r="DC51" s="755"/>
      <c r="DD51" s="755"/>
      <c r="DE51" s="755"/>
      <c r="DF51" s="755"/>
      <c r="DG51" s="755"/>
      <c r="DH51" s="755"/>
      <c r="DI51" s="755"/>
      <c r="DJ51" s="755"/>
      <c r="DK51" s="755"/>
      <c r="DL51" s="755"/>
      <c r="DM51" s="755"/>
      <c r="DN51" s="755"/>
      <c r="DO51" s="755"/>
      <c r="DP51" s="755"/>
      <c r="DQ51" s="755"/>
      <c r="DR51" s="755"/>
      <c r="DS51" s="755"/>
      <c r="DT51" s="755"/>
      <c r="DU51" s="755"/>
      <c r="DV51" s="755"/>
      <c r="DW51" s="755"/>
      <c r="DX51" s="755"/>
      <c r="DY51" s="755"/>
      <c r="DZ51" s="755"/>
      <c r="EA51" s="755"/>
      <c r="EB51" s="755"/>
      <c r="EC51" s="755"/>
      <c r="ED51" s="755"/>
      <c r="EE51" s="755"/>
      <c r="EF51" s="755"/>
      <c r="EG51" s="755"/>
      <c r="EH51" s="755"/>
      <c r="EI51" s="755"/>
      <c r="EJ51" s="755"/>
      <c r="EK51" s="755"/>
      <c r="EL51" s="755"/>
      <c r="EM51" s="755"/>
      <c r="EN51" s="755"/>
      <c r="EO51" s="755"/>
      <c r="EP51" s="755"/>
      <c r="EQ51" s="755"/>
      <c r="ER51" s="755"/>
      <c r="ES51" s="755"/>
      <c r="ET51" s="755"/>
      <c r="EU51" s="755"/>
      <c r="EV51" s="755"/>
      <c r="EW51" s="755"/>
      <c r="EX51" s="755"/>
      <c r="EY51" s="755"/>
      <c r="EZ51" s="755"/>
      <c r="FA51" s="755"/>
      <c r="FB51" s="755"/>
      <c r="FC51" s="755"/>
      <c r="FD51" s="755"/>
      <c r="FE51" s="755"/>
      <c r="FF51" s="755"/>
      <c r="FG51" s="755"/>
      <c r="FH51" s="755"/>
      <c r="FI51" s="755"/>
      <c r="FJ51" s="755"/>
      <c r="FK51" s="755"/>
      <c r="FL51" s="755"/>
      <c r="FM51" s="755"/>
      <c r="FN51" s="755"/>
      <c r="FO51" s="755"/>
      <c r="FP51" s="755"/>
      <c r="FQ51" s="755"/>
      <c r="FR51" s="755"/>
      <c r="FS51" s="755"/>
      <c r="FT51" s="755"/>
      <c r="FU51" s="755"/>
      <c r="FV51" s="755"/>
      <c r="FW51" s="755"/>
      <c r="FX51" s="755"/>
      <c r="FY51" s="755"/>
      <c r="FZ51" s="755"/>
      <c r="GA51" s="755"/>
      <c r="GB51" s="755"/>
      <c r="GC51" s="755"/>
      <c r="GD51" s="755"/>
      <c r="GE51" s="755"/>
      <c r="GF51" s="755"/>
      <c r="GG51" s="755"/>
      <c r="GH51" s="755"/>
      <c r="GI51" s="755"/>
      <c r="GJ51" s="755"/>
      <c r="GK51" s="755"/>
      <c r="GL51" s="755"/>
      <c r="GM51" s="755"/>
      <c r="GN51" s="755"/>
      <c r="GO51" s="755"/>
      <c r="GP51" s="755"/>
      <c r="GQ51" s="755"/>
      <c r="GR51" s="755"/>
      <c r="GS51" s="755"/>
      <c r="GT51" s="755"/>
      <c r="GU51" s="755"/>
      <c r="GV51" s="755"/>
      <c r="GW51" s="755"/>
      <c r="GX51" s="755"/>
      <c r="GY51" s="755"/>
      <c r="GZ51" s="755"/>
      <c r="HA51" s="755"/>
      <c r="HB51" s="755"/>
      <c r="HC51" s="755"/>
      <c r="HD51" s="755"/>
      <c r="HE51" s="755"/>
      <c r="HF51" s="755"/>
      <c r="HG51" s="755"/>
      <c r="HH51" s="755"/>
      <c r="HI51" s="755"/>
      <c r="HJ51" s="755"/>
      <c r="HK51" s="755"/>
      <c r="HL51" s="755"/>
    </row>
    <row r="52" spans="1:220" s="807" customFormat="1" ht="27.75" customHeight="1">
      <c r="A52" s="834" t="s">
        <v>816</v>
      </c>
      <c r="B52" s="809">
        <v>1</v>
      </c>
      <c r="C52" s="820" t="s">
        <v>7186</v>
      </c>
      <c r="D52" s="793"/>
      <c r="E52" s="793"/>
      <c r="F52" s="793"/>
      <c r="G52" s="793"/>
      <c r="H52" s="793"/>
      <c r="I52" s="793"/>
      <c r="J52" s="793"/>
      <c r="K52" s="793"/>
      <c r="L52" s="793" t="s">
        <v>7187</v>
      </c>
      <c r="M52" s="804"/>
      <c r="N52" s="859"/>
      <c r="O52" s="796">
        <f t="shared" si="0"/>
        <v>0</v>
      </c>
      <c r="P52" s="796">
        <f t="shared" si="1"/>
        <v>0</v>
      </c>
      <c r="Q52" s="806"/>
      <c r="R52" s="806"/>
      <c r="S52" s="806"/>
      <c r="T52" s="806"/>
      <c r="U52" s="756"/>
      <c r="V52" s="806"/>
      <c r="W52" s="806"/>
      <c r="X52" s="756"/>
      <c r="Y52" s="806"/>
      <c r="Z52" s="806"/>
      <c r="AA52" s="806"/>
      <c r="AB52" s="806"/>
      <c r="AC52" s="806"/>
      <c r="AD52" s="806"/>
      <c r="AE52" s="806"/>
      <c r="AF52" s="806"/>
      <c r="AG52" s="806"/>
      <c r="AH52" s="806"/>
      <c r="AI52" s="806"/>
      <c r="AJ52" s="806"/>
      <c r="AK52" s="806"/>
      <c r="AL52" s="806"/>
      <c r="AM52" s="806"/>
      <c r="AN52" s="806"/>
      <c r="AO52" s="806"/>
      <c r="AP52" s="806"/>
      <c r="AQ52" s="806"/>
      <c r="AR52" s="806"/>
      <c r="AS52" s="806"/>
      <c r="AT52" s="806"/>
      <c r="AU52" s="806"/>
      <c r="AV52" s="806"/>
      <c r="AW52" s="806"/>
      <c r="AX52" s="806"/>
      <c r="AY52" s="806"/>
      <c r="AZ52" s="806"/>
      <c r="BA52" s="806"/>
      <c r="BB52" s="806"/>
      <c r="BC52" s="806"/>
      <c r="BD52" s="806"/>
      <c r="BE52" s="806"/>
      <c r="BF52" s="806"/>
      <c r="BG52" s="806"/>
      <c r="BH52" s="806"/>
      <c r="BI52" s="806"/>
      <c r="BJ52" s="806"/>
      <c r="BK52" s="806"/>
      <c r="BL52" s="806"/>
      <c r="BM52" s="806"/>
      <c r="BN52" s="806"/>
      <c r="BO52" s="806"/>
      <c r="BP52" s="806"/>
      <c r="BQ52" s="806"/>
      <c r="BR52" s="806"/>
      <c r="BS52" s="806"/>
      <c r="BT52" s="806"/>
      <c r="BU52" s="806"/>
      <c r="BV52" s="806"/>
      <c r="BW52" s="806"/>
      <c r="BX52" s="806"/>
      <c r="BY52" s="806"/>
      <c r="BZ52" s="806"/>
      <c r="CA52" s="806"/>
      <c r="CB52" s="806"/>
      <c r="CC52" s="806"/>
      <c r="CD52" s="806"/>
      <c r="CE52" s="806"/>
      <c r="CF52" s="806"/>
      <c r="CG52" s="806"/>
      <c r="CH52" s="806"/>
      <c r="CI52" s="806"/>
      <c r="CJ52" s="806"/>
      <c r="CK52" s="806"/>
      <c r="CL52" s="806"/>
      <c r="CM52" s="806"/>
      <c r="CN52" s="806"/>
      <c r="CO52" s="806"/>
      <c r="CP52" s="806"/>
      <c r="CQ52" s="806"/>
      <c r="CR52" s="806"/>
      <c r="CS52" s="806"/>
      <c r="CT52" s="806"/>
      <c r="CU52" s="806"/>
      <c r="CV52" s="806"/>
      <c r="CW52" s="806"/>
      <c r="CX52" s="806"/>
      <c r="CY52" s="806"/>
      <c r="CZ52" s="806"/>
      <c r="DA52" s="806"/>
      <c r="DB52" s="806"/>
      <c r="DC52" s="806"/>
      <c r="DD52" s="806"/>
      <c r="DE52" s="806"/>
      <c r="DF52" s="806"/>
      <c r="DG52" s="806"/>
      <c r="DH52" s="806"/>
      <c r="DI52" s="806"/>
      <c r="DJ52" s="806"/>
      <c r="DK52" s="806"/>
      <c r="DL52" s="806"/>
      <c r="DM52" s="806"/>
      <c r="DN52" s="806"/>
      <c r="DO52" s="806"/>
      <c r="DP52" s="806"/>
      <c r="DQ52" s="806"/>
      <c r="DR52" s="806"/>
      <c r="DS52" s="806"/>
      <c r="DT52" s="806"/>
      <c r="DU52" s="806"/>
      <c r="DV52" s="806"/>
      <c r="DW52" s="806"/>
      <c r="DX52" s="806"/>
      <c r="DY52" s="806"/>
      <c r="DZ52" s="806"/>
      <c r="EA52" s="806"/>
      <c r="EB52" s="806"/>
      <c r="EC52" s="806"/>
      <c r="ED52" s="806"/>
      <c r="EE52" s="806"/>
      <c r="EF52" s="806"/>
      <c r="EG52" s="806"/>
      <c r="EH52" s="806"/>
      <c r="EI52" s="806"/>
      <c r="EJ52" s="806"/>
      <c r="EK52" s="806"/>
      <c r="EL52" s="806"/>
      <c r="EM52" s="806"/>
      <c r="EN52" s="806"/>
      <c r="EO52" s="806"/>
      <c r="EP52" s="806"/>
      <c r="EQ52" s="806"/>
      <c r="ER52" s="806"/>
      <c r="ES52" s="806"/>
      <c r="ET52" s="806"/>
      <c r="EU52" s="806"/>
      <c r="EV52" s="806"/>
      <c r="EW52" s="806"/>
      <c r="EX52" s="806"/>
      <c r="EY52" s="806"/>
      <c r="EZ52" s="806"/>
      <c r="FA52" s="806"/>
      <c r="FB52" s="806"/>
      <c r="FC52" s="806"/>
      <c r="FD52" s="806"/>
      <c r="FE52" s="806"/>
      <c r="FF52" s="806"/>
      <c r="FG52" s="806"/>
      <c r="FH52" s="806"/>
      <c r="FI52" s="806"/>
      <c r="FJ52" s="806"/>
      <c r="FK52" s="806"/>
      <c r="FL52" s="806"/>
      <c r="FM52" s="806"/>
      <c r="FN52" s="806"/>
      <c r="FO52" s="806"/>
      <c r="FP52" s="806"/>
      <c r="FQ52" s="806"/>
      <c r="FR52" s="806"/>
      <c r="FS52" s="806"/>
      <c r="FT52" s="806"/>
      <c r="FU52" s="806"/>
      <c r="FV52" s="806"/>
      <c r="FW52" s="806"/>
      <c r="FX52" s="806"/>
      <c r="FY52" s="806"/>
      <c r="FZ52" s="806"/>
      <c r="GA52" s="806"/>
      <c r="GB52" s="806"/>
      <c r="GC52" s="806"/>
      <c r="GD52" s="806"/>
      <c r="GE52" s="806"/>
      <c r="GF52" s="806"/>
      <c r="GG52" s="806"/>
      <c r="GH52" s="806"/>
      <c r="GI52" s="806"/>
      <c r="GJ52" s="806"/>
      <c r="GK52" s="806"/>
      <c r="GL52" s="806"/>
      <c r="GM52" s="806"/>
      <c r="GN52" s="806"/>
      <c r="GO52" s="806"/>
      <c r="GP52" s="806"/>
      <c r="GQ52" s="806"/>
      <c r="GR52" s="806"/>
      <c r="GS52" s="806"/>
      <c r="GT52" s="806"/>
      <c r="GU52" s="806"/>
      <c r="GV52" s="806"/>
      <c r="GW52" s="806"/>
      <c r="GX52" s="806"/>
      <c r="GY52" s="806"/>
      <c r="GZ52" s="806"/>
      <c r="HA52" s="806"/>
      <c r="HB52" s="806"/>
      <c r="HC52" s="806"/>
      <c r="HD52" s="806"/>
      <c r="HE52" s="806"/>
      <c r="HF52" s="806"/>
      <c r="HG52" s="806"/>
      <c r="HH52" s="806"/>
      <c r="HI52" s="806"/>
      <c r="HJ52" s="806"/>
      <c r="HK52" s="806"/>
      <c r="HL52" s="806"/>
    </row>
    <row r="53" spans="1:220" s="836" customFormat="1" ht="18" customHeight="1">
      <c r="A53" s="835" t="s">
        <v>821</v>
      </c>
      <c r="B53" s="818">
        <v>2</v>
      </c>
      <c r="C53" s="820" t="s">
        <v>7188</v>
      </c>
      <c r="D53" s="793"/>
      <c r="E53" s="793"/>
      <c r="F53" s="793"/>
      <c r="G53" s="793"/>
      <c r="H53" s="793"/>
      <c r="I53" s="793"/>
      <c r="J53" s="793"/>
      <c r="K53" s="793"/>
      <c r="L53" s="824" t="s">
        <v>7162</v>
      </c>
      <c r="M53" s="795"/>
      <c r="N53" s="861"/>
      <c r="O53" s="796">
        <f t="shared" si="0"/>
        <v>0</v>
      </c>
      <c r="P53" s="796">
        <f t="shared" si="1"/>
        <v>0</v>
      </c>
      <c r="U53" s="756"/>
      <c r="X53" s="756"/>
    </row>
    <row r="54" spans="1:220" s="756" customFormat="1" ht="77.25" customHeight="1">
      <c r="A54" s="790">
        <v>38</v>
      </c>
      <c r="B54" s="791">
        <v>1</v>
      </c>
      <c r="C54" s="820" t="s">
        <v>7189</v>
      </c>
      <c r="D54" s="793" t="s">
        <v>7116</v>
      </c>
      <c r="E54" s="793" t="s">
        <v>7116</v>
      </c>
      <c r="F54" s="793" t="s">
        <v>7117</v>
      </c>
      <c r="G54" s="793" t="s">
        <v>7102</v>
      </c>
      <c r="H54" s="837">
        <v>0.75</v>
      </c>
      <c r="I54" s="793"/>
      <c r="J54" s="793"/>
      <c r="K54" s="793"/>
      <c r="L54" s="820" t="s">
        <v>7145</v>
      </c>
      <c r="M54" s="797"/>
      <c r="N54" s="858"/>
      <c r="O54" s="796">
        <f t="shared" si="0"/>
        <v>0</v>
      </c>
      <c r="P54" s="796">
        <f t="shared" si="1"/>
        <v>0</v>
      </c>
    </row>
    <row r="55" spans="1:220" s="756" customFormat="1" ht="193.5" customHeight="1">
      <c r="A55" s="790">
        <v>39</v>
      </c>
      <c r="B55" s="791">
        <v>1</v>
      </c>
      <c r="C55" s="820" t="s">
        <v>7190</v>
      </c>
      <c r="D55" s="815" t="s">
        <v>7191</v>
      </c>
      <c r="E55" s="815"/>
      <c r="F55" s="815" t="s">
        <v>7128</v>
      </c>
      <c r="G55" s="815" t="s">
        <v>7102</v>
      </c>
      <c r="H55" s="815">
        <v>6.6</v>
      </c>
      <c r="I55" s="815"/>
      <c r="J55" s="815"/>
      <c r="K55" s="815"/>
      <c r="L55" s="794" t="s">
        <v>7192</v>
      </c>
      <c r="M55" s="797"/>
      <c r="N55" s="858"/>
      <c r="O55" s="796">
        <f t="shared" si="0"/>
        <v>0</v>
      </c>
      <c r="P55" s="796">
        <f t="shared" si="1"/>
        <v>0</v>
      </c>
    </row>
    <row r="56" spans="1:220" s="841" customFormat="1" ht="14.25" customHeight="1">
      <c r="A56" s="838" t="s">
        <v>1130</v>
      </c>
      <c r="B56" s="791">
        <v>2</v>
      </c>
      <c r="C56" s="820" t="s">
        <v>7193</v>
      </c>
      <c r="D56" s="839"/>
      <c r="E56" s="793"/>
      <c r="F56" s="793"/>
      <c r="G56" s="793"/>
      <c r="H56" s="793"/>
      <c r="I56" s="793"/>
      <c r="J56" s="793"/>
      <c r="K56" s="793"/>
      <c r="L56" s="824" t="s">
        <v>7194</v>
      </c>
      <c r="M56" s="840"/>
      <c r="N56" s="858"/>
      <c r="O56" s="796">
        <f t="shared" si="0"/>
        <v>0</v>
      </c>
      <c r="P56" s="796">
        <f t="shared" si="1"/>
        <v>0</v>
      </c>
      <c r="Q56" s="756"/>
      <c r="R56" s="756"/>
      <c r="S56" s="756"/>
      <c r="T56" s="756"/>
      <c r="U56" s="756"/>
      <c r="V56" s="756"/>
      <c r="W56" s="756"/>
      <c r="X56" s="756"/>
      <c r="Y56" s="756"/>
      <c r="Z56" s="756"/>
      <c r="AA56" s="756"/>
      <c r="AB56" s="756"/>
      <c r="AC56" s="756"/>
      <c r="AD56" s="756"/>
      <c r="AE56" s="756"/>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c r="CB56" s="756"/>
      <c r="CC56" s="756"/>
      <c r="CD56" s="756"/>
      <c r="CE56" s="756"/>
      <c r="CF56" s="756"/>
      <c r="CG56" s="756"/>
      <c r="CH56" s="756"/>
      <c r="CI56" s="756"/>
      <c r="CJ56" s="756"/>
      <c r="CK56" s="756"/>
      <c r="CL56" s="756"/>
      <c r="CM56" s="756"/>
      <c r="CN56" s="756"/>
      <c r="CO56" s="756"/>
      <c r="CP56" s="756"/>
      <c r="CQ56" s="756"/>
      <c r="CR56" s="756"/>
      <c r="CS56" s="756"/>
      <c r="CT56" s="756"/>
      <c r="CU56" s="756"/>
      <c r="CV56" s="756"/>
      <c r="CW56" s="756"/>
      <c r="CX56" s="756"/>
      <c r="CY56" s="756"/>
      <c r="CZ56" s="756"/>
      <c r="DA56" s="756"/>
      <c r="DB56" s="756"/>
      <c r="DC56" s="756"/>
      <c r="DD56" s="756"/>
      <c r="DE56" s="756"/>
      <c r="DF56" s="756"/>
      <c r="DG56" s="756"/>
      <c r="DH56" s="756"/>
      <c r="DI56" s="756"/>
      <c r="DJ56" s="756"/>
      <c r="DK56" s="756"/>
      <c r="DL56" s="756"/>
      <c r="DM56" s="756"/>
      <c r="DN56" s="756"/>
      <c r="DO56" s="756"/>
      <c r="DP56" s="756"/>
      <c r="DQ56" s="756"/>
      <c r="DR56" s="756"/>
      <c r="DS56" s="756"/>
      <c r="DT56" s="756"/>
      <c r="DU56" s="756"/>
      <c r="DV56" s="756"/>
      <c r="DW56" s="756"/>
      <c r="DX56" s="756"/>
      <c r="DY56" s="756"/>
      <c r="DZ56" s="756"/>
      <c r="EA56" s="756"/>
      <c r="EB56" s="756"/>
      <c r="EC56" s="756"/>
      <c r="ED56" s="756"/>
      <c r="EE56" s="756"/>
      <c r="EF56" s="756"/>
      <c r="EG56" s="756"/>
      <c r="EH56" s="756"/>
      <c r="EI56" s="756"/>
      <c r="EJ56" s="756"/>
      <c r="EK56" s="756"/>
      <c r="EL56" s="756"/>
      <c r="EM56" s="756"/>
      <c r="EN56" s="756"/>
      <c r="EO56" s="756"/>
      <c r="EP56" s="756"/>
      <c r="EQ56" s="756"/>
      <c r="ER56" s="756"/>
      <c r="ES56" s="756"/>
      <c r="ET56" s="756"/>
      <c r="EU56" s="756"/>
      <c r="EV56" s="756"/>
      <c r="EW56" s="756"/>
      <c r="EX56" s="756"/>
      <c r="EY56" s="756"/>
      <c r="EZ56" s="756"/>
      <c r="FA56" s="756"/>
      <c r="FB56" s="756"/>
      <c r="FC56" s="756"/>
      <c r="FD56" s="756"/>
      <c r="FE56" s="756"/>
      <c r="FF56" s="756"/>
      <c r="FG56" s="756"/>
      <c r="FH56" s="756"/>
      <c r="FI56" s="756"/>
      <c r="FJ56" s="756"/>
      <c r="FK56" s="756"/>
      <c r="FL56" s="756"/>
      <c r="FM56" s="756"/>
      <c r="FN56" s="756"/>
      <c r="FO56" s="756"/>
      <c r="FP56" s="756"/>
      <c r="FQ56" s="756"/>
      <c r="FR56" s="756"/>
      <c r="FS56" s="756"/>
      <c r="FT56" s="756"/>
      <c r="FU56" s="756"/>
      <c r="FV56" s="756"/>
      <c r="FW56" s="756"/>
      <c r="FX56" s="756"/>
      <c r="FY56" s="756"/>
      <c r="FZ56" s="756"/>
      <c r="GA56" s="756"/>
      <c r="GB56" s="756"/>
      <c r="GC56" s="756"/>
      <c r="GD56" s="756"/>
      <c r="GE56" s="756"/>
      <c r="GF56" s="756"/>
      <c r="GG56" s="756"/>
      <c r="GH56" s="756"/>
      <c r="GI56" s="756"/>
      <c r="GJ56" s="756"/>
      <c r="GK56" s="756"/>
      <c r="GL56" s="756"/>
      <c r="GM56" s="756"/>
      <c r="GN56" s="756"/>
      <c r="GO56" s="756"/>
      <c r="GP56" s="756"/>
      <c r="GQ56" s="756"/>
      <c r="GR56" s="756"/>
      <c r="GS56" s="756"/>
      <c r="GT56" s="756"/>
      <c r="GU56" s="756"/>
      <c r="GV56" s="756"/>
      <c r="GW56" s="756"/>
      <c r="GX56" s="756"/>
      <c r="GY56" s="756"/>
      <c r="GZ56" s="756"/>
      <c r="HA56" s="756"/>
      <c r="HB56" s="756"/>
      <c r="HC56" s="756"/>
      <c r="HD56" s="756"/>
      <c r="HE56" s="756"/>
      <c r="HF56" s="756"/>
      <c r="HG56" s="756"/>
      <c r="HH56" s="756"/>
      <c r="HI56" s="756"/>
      <c r="HJ56" s="756"/>
      <c r="HK56" s="756"/>
      <c r="HL56" s="756"/>
    </row>
    <row r="57" spans="1:220" s="841" customFormat="1" ht="26.25" customHeight="1">
      <c r="A57" s="838" t="s">
        <v>863</v>
      </c>
      <c r="B57" s="791">
        <v>1</v>
      </c>
      <c r="C57" s="800" t="s">
        <v>7195</v>
      </c>
      <c r="D57" s="815"/>
      <c r="E57" s="793"/>
      <c r="F57" s="793"/>
      <c r="G57" s="824"/>
      <c r="H57" s="793"/>
      <c r="I57" s="793"/>
      <c r="J57" s="793"/>
      <c r="K57" s="793"/>
      <c r="L57" s="793" t="s">
        <v>7196</v>
      </c>
      <c r="M57" s="797"/>
      <c r="N57" s="858"/>
      <c r="O57" s="796">
        <f t="shared" si="0"/>
        <v>0</v>
      </c>
      <c r="P57" s="796">
        <f t="shared" si="1"/>
        <v>0</v>
      </c>
      <c r="Q57" s="756"/>
      <c r="R57" s="756"/>
      <c r="S57" s="756"/>
      <c r="T57" s="756"/>
      <c r="U57" s="756"/>
      <c r="V57" s="756"/>
      <c r="W57" s="756"/>
      <c r="X57" s="756"/>
      <c r="Y57" s="756"/>
      <c r="Z57" s="756"/>
      <c r="AA57" s="756"/>
      <c r="AB57" s="756"/>
      <c r="AC57" s="756"/>
      <c r="AD57" s="756"/>
      <c r="AE57" s="756"/>
      <c r="AF57" s="756"/>
      <c r="AG57" s="756"/>
      <c r="AH57" s="756"/>
      <c r="AI57" s="756"/>
      <c r="AJ57" s="756"/>
      <c r="AK57" s="756"/>
      <c r="AL57" s="756"/>
      <c r="AM57" s="756"/>
      <c r="AN57" s="756"/>
      <c r="AO57" s="756"/>
      <c r="AP57" s="756"/>
      <c r="AQ57" s="756"/>
      <c r="AR57" s="756"/>
      <c r="AS57" s="756"/>
      <c r="AT57" s="756"/>
      <c r="AU57" s="756"/>
      <c r="AV57" s="756"/>
      <c r="AW57" s="756"/>
      <c r="AX57" s="756"/>
      <c r="AY57" s="756"/>
      <c r="AZ57" s="756"/>
      <c r="BA57" s="756"/>
      <c r="BB57" s="756"/>
      <c r="BC57" s="756"/>
      <c r="BD57" s="756"/>
      <c r="BE57" s="756"/>
      <c r="BF57" s="756"/>
      <c r="BG57" s="756"/>
      <c r="BH57" s="756"/>
      <c r="BI57" s="756"/>
      <c r="BJ57" s="756"/>
      <c r="BK57" s="756"/>
      <c r="BL57" s="756"/>
      <c r="BM57" s="756"/>
      <c r="BN57" s="756"/>
      <c r="BO57" s="756"/>
      <c r="BP57" s="756"/>
      <c r="BQ57" s="756"/>
      <c r="BR57" s="756"/>
      <c r="BS57" s="756"/>
      <c r="BT57" s="756"/>
      <c r="BU57" s="756"/>
      <c r="BV57" s="756"/>
      <c r="BW57" s="756"/>
      <c r="BX57" s="756"/>
      <c r="BY57" s="756"/>
      <c r="BZ57" s="756"/>
      <c r="CA57" s="756"/>
      <c r="CB57" s="756"/>
      <c r="CC57" s="756"/>
      <c r="CD57" s="756"/>
      <c r="CE57" s="756"/>
      <c r="CF57" s="756"/>
      <c r="CG57" s="756"/>
      <c r="CH57" s="756"/>
      <c r="CI57" s="756"/>
      <c r="CJ57" s="756"/>
      <c r="CK57" s="756"/>
      <c r="CL57" s="756"/>
      <c r="CM57" s="756"/>
      <c r="CN57" s="756"/>
      <c r="CO57" s="756"/>
      <c r="CP57" s="756"/>
      <c r="CQ57" s="756"/>
      <c r="CR57" s="756"/>
      <c r="CS57" s="756"/>
      <c r="CT57" s="756"/>
      <c r="CU57" s="756"/>
      <c r="CV57" s="756"/>
      <c r="CW57" s="756"/>
      <c r="CX57" s="756"/>
      <c r="CY57" s="756"/>
      <c r="CZ57" s="756"/>
      <c r="DA57" s="756"/>
      <c r="DB57" s="756"/>
      <c r="DC57" s="756"/>
      <c r="DD57" s="756"/>
      <c r="DE57" s="756"/>
      <c r="DF57" s="756"/>
      <c r="DG57" s="756"/>
      <c r="DH57" s="756"/>
      <c r="DI57" s="756"/>
      <c r="DJ57" s="756"/>
      <c r="DK57" s="756"/>
      <c r="DL57" s="756"/>
      <c r="DM57" s="756"/>
      <c r="DN57" s="756"/>
      <c r="DO57" s="756"/>
      <c r="DP57" s="756"/>
      <c r="DQ57" s="756"/>
      <c r="DR57" s="756"/>
      <c r="DS57" s="756"/>
      <c r="DT57" s="756"/>
      <c r="DU57" s="756"/>
      <c r="DV57" s="756"/>
      <c r="DW57" s="756"/>
      <c r="DX57" s="756"/>
      <c r="DY57" s="756"/>
      <c r="DZ57" s="756"/>
      <c r="EA57" s="756"/>
      <c r="EB57" s="756"/>
      <c r="EC57" s="756"/>
      <c r="ED57" s="756"/>
      <c r="EE57" s="756"/>
      <c r="EF57" s="756"/>
      <c r="EG57" s="756"/>
      <c r="EH57" s="756"/>
      <c r="EI57" s="756"/>
      <c r="EJ57" s="756"/>
      <c r="EK57" s="756"/>
      <c r="EL57" s="756"/>
      <c r="EM57" s="756"/>
      <c r="EN57" s="756"/>
      <c r="EO57" s="756"/>
      <c r="EP57" s="756"/>
      <c r="EQ57" s="756"/>
      <c r="ER57" s="756"/>
      <c r="ES57" s="756"/>
      <c r="ET57" s="756"/>
      <c r="EU57" s="756"/>
      <c r="EV57" s="756"/>
      <c r="EW57" s="756"/>
      <c r="EX57" s="756"/>
      <c r="EY57" s="756"/>
      <c r="EZ57" s="756"/>
      <c r="FA57" s="756"/>
      <c r="FB57" s="756"/>
      <c r="FC57" s="756"/>
      <c r="FD57" s="756"/>
      <c r="FE57" s="756"/>
      <c r="FF57" s="756"/>
      <c r="FG57" s="756"/>
      <c r="FH57" s="756"/>
      <c r="FI57" s="756"/>
      <c r="FJ57" s="756"/>
      <c r="FK57" s="756"/>
      <c r="FL57" s="756"/>
      <c r="FM57" s="756"/>
      <c r="FN57" s="756"/>
      <c r="FO57" s="756"/>
      <c r="FP57" s="756"/>
      <c r="FQ57" s="756"/>
      <c r="FR57" s="756"/>
      <c r="FS57" s="756"/>
      <c r="FT57" s="756"/>
      <c r="FU57" s="756"/>
      <c r="FV57" s="756"/>
      <c r="FW57" s="756"/>
      <c r="FX57" s="756"/>
      <c r="FY57" s="756"/>
      <c r="FZ57" s="756"/>
      <c r="GA57" s="756"/>
      <c r="GB57" s="756"/>
      <c r="GC57" s="756"/>
      <c r="GD57" s="756"/>
      <c r="GE57" s="756"/>
      <c r="GF57" s="756"/>
      <c r="GG57" s="756"/>
      <c r="GH57" s="756"/>
      <c r="GI57" s="756"/>
      <c r="GJ57" s="756"/>
      <c r="GK57" s="756"/>
      <c r="GL57" s="756"/>
      <c r="GM57" s="756"/>
      <c r="GN57" s="756"/>
      <c r="GO57" s="756"/>
      <c r="GP57" s="756"/>
      <c r="GQ57" s="756"/>
      <c r="GR57" s="756"/>
      <c r="GS57" s="756"/>
      <c r="GT57" s="756"/>
      <c r="GU57" s="756"/>
      <c r="GV57" s="756"/>
      <c r="GW57" s="756"/>
      <c r="GX57" s="756"/>
      <c r="GY57" s="756"/>
      <c r="GZ57" s="756"/>
      <c r="HA57" s="756"/>
      <c r="HB57" s="756"/>
      <c r="HC57" s="756"/>
      <c r="HD57" s="756"/>
      <c r="HE57" s="756"/>
      <c r="HF57" s="756"/>
      <c r="HG57" s="756"/>
      <c r="HH57" s="756"/>
      <c r="HI57" s="756"/>
      <c r="HJ57" s="756"/>
      <c r="HK57" s="756"/>
      <c r="HL57" s="756"/>
    </row>
    <row r="58" spans="1:220" s="836" customFormat="1" ht="19.5" customHeight="1">
      <c r="A58" s="790"/>
      <c r="B58" s="818"/>
      <c r="C58" s="842" t="s">
        <v>7197</v>
      </c>
      <c r="D58" s="815"/>
      <c r="E58" s="815"/>
      <c r="F58" s="815"/>
      <c r="G58" s="803"/>
      <c r="H58" s="803"/>
      <c r="I58" s="815"/>
      <c r="J58" s="815"/>
      <c r="K58" s="815"/>
      <c r="L58" s="815"/>
      <c r="M58" s="804">
        <f>B58*H58</f>
        <v>0</v>
      </c>
      <c r="N58" s="861"/>
      <c r="O58" s="796">
        <f t="shared" si="0"/>
        <v>0</v>
      </c>
      <c r="P58" s="796">
        <f t="shared" si="1"/>
        <v>0</v>
      </c>
      <c r="U58" s="756"/>
      <c r="X58" s="756"/>
    </row>
    <row r="59" spans="1:220" s="756" customFormat="1" ht="16.5" customHeight="1">
      <c r="A59" s="810" t="s">
        <v>873</v>
      </c>
      <c r="B59" s="791">
        <v>1</v>
      </c>
      <c r="C59" s="820" t="s">
        <v>7198</v>
      </c>
      <c r="D59" s="793"/>
      <c r="E59" s="793"/>
      <c r="F59" s="793"/>
      <c r="G59" s="793"/>
      <c r="H59" s="793"/>
      <c r="I59" s="793"/>
      <c r="J59" s="793"/>
      <c r="K59" s="793"/>
      <c r="L59" s="794" t="s">
        <v>7199</v>
      </c>
      <c r="M59" s="795"/>
      <c r="N59" s="858"/>
      <c r="O59" s="796">
        <f t="shared" si="0"/>
        <v>0</v>
      </c>
      <c r="P59" s="796">
        <f t="shared" si="1"/>
        <v>0</v>
      </c>
      <c r="Q59" s="843"/>
      <c r="R59" s="844"/>
      <c r="S59" s="845"/>
      <c r="T59" s="845"/>
      <c r="V59" s="846"/>
      <c r="W59" s="846"/>
      <c r="Y59" s="846"/>
      <c r="Z59" s="846"/>
    </row>
    <row r="60" spans="1:220" s="756" customFormat="1" ht="33.75">
      <c r="A60" s="810" t="s">
        <v>884</v>
      </c>
      <c r="B60" s="791">
        <v>1</v>
      </c>
      <c r="C60" s="798" t="s">
        <v>7115</v>
      </c>
      <c r="D60" s="793" t="s">
        <v>7116</v>
      </c>
      <c r="E60" s="793" t="s">
        <v>7116</v>
      </c>
      <c r="F60" s="793" t="s">
        <v>7117</v>
      </c>
      <c r="G60" s="793"/>
      <c r="H60" s="793"/>
      <c r="I60" s="793"/>
      <c r="J60" s="793"/>
      <c r="K60" s="793"/>
      <c r="L60" s="794" t="s">
        <v>7114</v>
      </c>
      <c r="M60" s="797" t="s">
        <v>7118</v>
      </c>
      <c r="N60" s="858"/>
      <c r="O60" s="796">
        <f t="shared" si="0"/>
        <v>0</v>
      </c>
      <c r="P60" s="796">
        <f t="shared" si="1"/>
        <v>0</v>
      </c>
    </row>
    <row r="61" spans="1:220" s="756" customFormat="1" ht="27" customHeight="1">
      <c r="A61" s="810" t="s">
        <v>890</v>
      </c>
      <c r="B61" s="791">
        <v>1</v>
      </c>
      <c r="C61" s="798" t="s">
        <v>7200</v>
      </c>
      <c r="D61" s="793"/>
      <c r="E61" s="793"/>
      <c r="F61" s="793"/>
      <c r="G61" s="793" t="s">
        <v>7124</v>
      </c>
      <c r="H61" s="793">
        <v>1</v>
      </c>
      <c r="I61" s="793"/>
      <c r="J61" s="793"/>
      <c r="K61" s="793"/>
      <c r="L61" s="824" t="s">
        <v>7201</v>
      </c>
      <c r="M61" s="797"/>
      <c r="N61" s="858"/>
      <c r="O61" s="796">
        <f t="shared" si="0"/>
        <v>0</v>
      </c>
      <c r="P61" s="796">
        <f t="shared" si="1"/>
        <v>0</v>
      </c>
    </row>
    <row r="62" spans="1:220" s="756" customFormat="1" ht="134.25" customHeight="1">
      <c r="A62" s="810" t="s">
        <v>896</v>
      </c>
      <c r="B62" s="791">
        <v>1</v>
      </c>
      <c r="C62" s="847" t="s">
        <v>7202</v>
      </c>
      <c r="D62" s="793"/>
      <c r="E62" s="793"/>
      <c r="F62" s="793"/>
      <c r="G62" s="793" t="s">
        <v>7151</v>
      </c>
      <c r="H62" s="793" t="s">
        <v>7203</v>
      </c>
      <c r="I62" s="793"/>
      <c r="J62" s="793"/>
      <c r="K62" s="793"/>
      <c r="L62" s="820" t="s">
        <v>7204</v>
      </c>
      <c r="M62" s="797"/>
      <c r="N62" s="858"/>
      <c r="O62" s="796">
        <f t="shared" si="0"/>
        <v>0</v>
      </c>
      <c r="P62" s="796">
        <f t="shared" si="1"/>
        <v>0</v>
      </c>
    </row>
    <row r="63" spans="1:220" s="756" customFormat="1" ht="81" customHeight="1">
      <c r="A63" s="810" t="s">
        <v>912</v>
      </c>
      <c r="B63" s="791">
        <v>1</v>
      </c>
      <c r="C63" s="798" t="s">
        <v>7205</v>
      </c>
      <c r="D63" s="818"/>
      <c r="E63" s="818"/>
      <c r="F63" s="818"/>
      <c r="G63" s="848" t="s">
        <v>7124</v>
      </c>
      <c r="H63" s="848">
        <v>2.8</v>
      </c>
      <c r="I63" s="818"/>
      <c r="J63" s="818"/>
      <c r="K63" s="818"/>
      <c r="L63" s="794" t="s">
        <v>7206</v>
      </c>
      <c r="M63" s="797"/>
      <c r="N63" s="858"/>
      <c r="O63" s="796">
        <f t="shared" si="0"/>
        <v>0</v>
      </c>
      <c r="P63" s="796">
        <f t="shared" si="1"/>
        <v>0</v>
      </c>
    </row>
    <row r="64" spans="1:220" s="756" customFormat="1" ht="26.25" customHeight="1">
      <c r="A64" s="835" t="s">
        <v>917</v>
      </c>
      <c r="B64" s="818">
        <v>1</v>
      </c>
      <c r="C64" s="798" t="s">
        <v>7207</v>
      </c>
      <c r="D64" s="793"/>
      <c r="E64" s="793"/>
      <c r="F64" s="793"/>
      <c r="G64" s="793"/>
      <c r="H64" s="793"/>
      <c r="I64" s="793"/>
      <c r="J64" s="793"/>
      <c r="K64" s="793"/>
      <c r="L64" s="794" t="s">
        <v>7208</v>
      </c>
      <c r="M64" s="826"/>
      <c r="N64" s="858"/>
      <c r="O64" s="796">
        <f t="shared" si="0"/>
        <v>0</v>
      </c>
      <c r="P64" s="796">
        <f t="shared" si="1"/>
        <v>0</v>
      </c>
    </row>
    <row r="65" spans="1:220" s="756" customFormat="1" ht="27.75" customHeight="1">
      <c r="A65" s="790">
        <v>47</v>
      </c>
      <c r="B65" s="791">
        <v>1</v>
      </c>
      <c r="C65" s="798" t="s">
        <v>7209</v>
      </c>
      <c r="D65" s="793"/>
      <c r="E65" s="793"/>
      <c r="F65" s="793"/>
      <c r="G65" s="793"/>
      <c r="H65" s="793"/>
      <c r="I65" s="793"/>
      <c r="J65" s="793"/>
      <c r="K65" s="793"/>
      <c r="L65" s="794" t="s">
        <v>7210</v>
      </c>
      <c r="M65" s="795"/>
      <c r="N65" s="858"/>
      <c r="O65" s="796">
        <f t="shared" si="0"/>
        <v>0</v>
      </c>
      <c r="P65" s="796">
        <f t="shared" si="1"/>
        <v>0</v>
      </c>
      <c r="Q65" s="843"/>
      <c r="R65" s="844"/>
      <c r="S65" s="845"/>
      <c r="T65" s="845"/>
      <c r="V65" s="846"/>
      <c r="W65" s="846"/>
      <c r="Y65" s="846"/>
      <c r="Z65" s="846"/>
    </row>
    <row r="66" spans="1:220" s="756" customFormat="1" ht="27.75" customHeight="1">
      <c r="A66" s="790">
        <v>48</v>
      </c>
      <c r="B66" s="791">
        <v>1</v>
      </c>
      <c r="C66" s="798" t="s">
        <v>7209</v>
      </c>
      <c r="D66" s="793"/>
      <c r="E66" s="793"/>
      <c r="F66" s="793"/>
      <c r="G66" s="793"/>
      <c r="H66" s="793"/>
      <c r="I66" s="793"/>
      <c r="J66" s="793"/>
      <c r="K66" s="793"/>
      <c r="L66" s="794" t="s">
        <v>7211</v>
      </c>
      <c r="M66" s="795"/>
      <c r="N66" s="858"/>
      <c r="O66" s="796">
        <f t="shared" si="0"/>
        <v>0</v>
      </c>
      <c r="P66" s="796">
        <f t="shared" si="1"/>
        <v>0</v>
      </c>
    </row>
    <row r="67" spans="1:220" s="756" customFormat="1" ht="24.75" customHeight="1">
      <c r="A67" s="819">
        <v>49</v>
      </c>
      <c r="B67" s="791">
        <v>2</v>
      </c>
      <c r="C67" s="798" t="s">
        <v>7212</v>
      </c>
      <c r="D67" s="793"/>
      <c r="E67" s="793"/>
      <c r="F67" s="793"/>
      <c r="G67" s="793"/>
      <c r="H67" s="793"/>
      <c r="I67" s="793"/>
      <c r="J67" s="793"/>
      <c r="K67" s="793"/>
      <c r="L67" s="794" t="s">
        <v>7213</v>
      </c>
      <c r="M67" s="795"/>
      <c r="N67" s="858"/>
      <c r="O67" s="796">
        <f t="shared" si="0"/>
        <v>0</v>
      </c>
      <c r="P67" s="796">
        <f t="shared" si="1"/>
        <v>0</v>
      </c>
    </row>
    <row r="68" spans="1:220" s="836" customFormat="1" ht="19.5" customHeight="1">
      <c r="A68" s="790"/>
      <c r="B68" s="818"/>
      <c r="C68" s="842" t="s">
        <v>7214</v>
      </c>
      <c r="D68" s="815"/>
      <c r="E68" s="815"/>
      <c r="F68" s="815"/>
      <c r="G68" s="803"/>
      <c r="H68" s="803"/>
      <c r="I68" s="815"/>
      <c r="J68" s="815"/>
      <c r="K68" s="815"/>
      <c r="L68" s="815"/>
      <c r="M68" s="804">
        <f>B68*H68</f>
        <v>0</v>
      </c>
      <c r="N68" s="861"/>
      <c r="O68" s="796">
        <f t="shared" si="0"/>
        <v>0</v>
      </c>
      <c r="P68" s="796">
        <f t="shared" si="1"/>
        <v>0</v>
      </c>
      <c r="U68" s="756"/>
      <c r="X68" s="756"/>
    </row>
    <row r="69" spans="1:220" s="841" customFormat="1" ht="30" customHeight="1">
      <c r="A69" s="810" t="s">
        <v>938</v>
      </c>
      <c r="B69" s="791">
        <v>1</v>
      </c>
      <c r="C69" s="820" t="s">
        <v>7215</v>
      </c>
      <c r="D69" s="793"/>
      <c r="E69" s="793"/>
      <c r="F69" s="793"/>
      <c r="G69" s="793"/>
      <c r="H69" s="793"/>
      <c r="I69" s="793"/>
      <c r="J69" s="793"/>
      <c r="K69" s="793"/>
      <c r="L69" s="820" t="s">
        <v>7216</v>
      </c>
      <c r="M69" s="826"/>
      <c r="N69" s="858"/>
      <c r="O69" s="796">
        <f t="shared" si="0"/>
        <v>0</v>
      </c>
      <c r="P69" s="796">
        <f t="shared" si="1"/>
        <v>0</v>
      </c>
      <c r="Q69" s="756"/>
      <c r="R69" s="756"/>
      <c r="S69" s="756"/>
      <c r="T69" s="756"/>
      <c r="U69" s="756"/>
      <c r="V69" s="756"/>
      <c r="W69" s="756"/>
      <c r="X69" s="756"/>
      <c r="Y69" s="756"/>
      <c r="Z69" s="756"/>
      <c r="AA69" s="756"/>
      <c r="AB69" s="756"/>
      <c r="AC69" s="756"/>
      <c r="AD69" s="756"/>
      <c r="AE69" s="756"/>
      <c r="AF69" s="756"/>
      <c r="AG69" s="756"/>
      <c r="AH69" s="756"/>
      <c r="AI69" s="756"/>
      <c r="AJ69" s="756"/>
      <c r="AK69" s="756"/>
      <c r="AL69" s="756"/>
      <c r="AM69" s="756"/>
      <c r="AN69" s="756"/>
      <c r="AO69" s="756"/>
      <c r="AP69" s="756"/>
      <c r="AQ69" s="756"/>
      <c r="AR69" s="756"/>
      <c r="AS69" s="756"/>
      <c r="AT69" s="756"/>
      <c r="AU69" s="756"/>
      <c r="AV69" s="756"/>
      <c r="AW69" s="756"/>
      <c r="AX69" s="756"/>
      <c r="AY69" s="756"/>
      <c r="AZ69" s="756"/>
      <c r="BA69" s="756"/>
      <c r="BB69" s="756"/>
      <c r="BC69" s="756"/>
      <c r="BD69" s="756"/>
      <c r="BE69" s="756"/>
      <c r="BF69" s="756"/>
      <c r="BG69" s="756"/>
      <c r="BH69" s="756"/>
      <c r="BI69" s="756"/>
      <c r="BJ69" s="756"/>
      <c r="BK69" s="756"/>
      <c r="BL69" s="756"/>
      <c r="BM69" s="756"/>
      <c r="BN69" s="756"/>
      <c r="BO69" s="756"/>
      <c r="BP69" s="756"/>
      <c r="BQ69" s="756"/>
      <c r="BR69" s="756"/>
      <c r="BS69" s="756"/>
      <c r="BT69" s="756"/>
      <c r="BU69" s="756"/>
      <c r="BV69" s="756"/>
      <c r="BW69" s="756"/>
      <c r="BX69" s="756"/>
      <c r="BY69" s="756"/>
      <c r="BZ69" s="756"/>
      <c r="CA69" s="756"/>
      <c r="CB69" s="756"/>
      <c r="CC69" s="756"/>
      <c r="CD69" s="756"/>
      <c r="CE69" s="756"/>
      <c r="CF69" s="756"/>
      <c r="CG69" s="756"/>
      <c r="CH69" s="756"/>
      <c r="CI69" s="756"/>
      <c r="CJ69" s="756"/>
      <c r="CK69" s="756"/>
      <c r="CL69" s="756"/>
      <c r="CM69" s="756"/>
      <c r="CN69" s="756"/>
      <c r="CO69" s="756"/>
      <c r="CP69" s="756"/>
      <c r="CQ69" s="756"/>
      <c r="CR69" s="756"/>
      <c r="CS69" s="756"/>
      <c r="CT69" s="756"/>
      <c r="CU69" s="756"/>
      <c r="CV69" s="756"/>
      <c r="CW69" s="756"/>
      <c r="CX69" s="756"/>
      <c r="CY69" s="756"/>
      <c r="CZ69" s="756"/>
      <c r="DA69" s="756"/>
      <c r="DB69" s="756"/>
      <c r="DC69" s="756"/>
      <c r="DD69" s="756"/>
      <c r="DE69" s="756"/>
      <c r="DF69" s="756"/>
      <c r="DG69" s="756"/>
      <c r="DH69" s="756"/>
      <c r="DI69" s="756"/>
      <c r="DJ69" s="756"/>
      <c r="DK69" s="756"/>
      <c r="DL69" s="756"/>
      <c r="DM69" s="756"/>
      <c r="DN69" s="756"/>
      <c r="DO69" s="756"/>
      <c r="DP69" s="756"/>
      <c r="DQ69" s="756"/>
      <c r="DR69" s="756"/>
      <c r="DS69" s="756"/>
      <c r="DT69" s="756"/>
      <c r="DU69" s="756"/>
      <c r="DV69" s="756"/>
      <c r="DW69" s="756"/>
      <c r="DX69" s="756"/>
      <c r="DY69" s="756"/>
      <c r="DZ69" s="756"/>
      <c r="EA69" s="756"/>
      <c r="EB69" s="756"/>
      <c r="EC69" s="756"/>
      <c r="ED69" s="756"/>
      <c r="EE69" s="756"/>
      <c r="EF69" s="756"/>
      <c r="EG69" s="756"/>
      <c r="EH69" s="756"/>
      <c r="EI69" s="756"/>
      <c r="EJ69" s="756"/>
      <c r="EK69" s="756"/>
      <c r="EL69" s="756"/>
      <c r="EM69" s="756"/>
      <c r="EN69" s="756"/>
      <c r="EO69" s="756"/>
      <c r="EP69" s="756"/>
      <c r="EQ69" s="756"/>
      <c r="ER69" s="756"/>
      <c r="ES69" s="756"/>
      <c r="ET69" s="756"/>
      <c r="EU69" s="756"/>
      <c r="EV69" s="756"/>
      <c r="EW69" s="756"/>
      <c r="EX69" s="756"/>
      <c r="EY69" s="756"/>
      <c r="EZ69" s="756"/>
      <c r="FA69" s="756"/>
      <c r="FB69" s="756"/>
      <c r="FC69" s="756"/>
      <c r="FD69" s="756"/>
      <c r="FE69" s="756"/>
      <c r="FF69" s="756"/>
      <c r="FG69" s="756"/>
      <c r="FH69" s="756"/>
      <c r="FI69" s="756"/>
      <c r="FJ69" s="756"/>
      <c r="FK69" s="756"/>
      <c r="FL69" s="756"/>
      <c r="FM69" s="756"/>
      <c r="FN69" s="756"/>
      <c r="FO69" s="756"/>
      <c r="FP69" s="756"/>
      <c r="FQ69" s="756"/>
      <c r="FR69" s="756"/>
      <c r="FS69" s="756"/>
      <c r="FT69" s="756"/>
      <c r="FU69" s="756"/>
      <c r="FV69" s="756"/>
      <c r="FW69" s="756"/>
      <c r="FX69" s="756"/>
      <c r="FY69" s="756"/>
      <c r="FZ69" s="756"/>
      <c r="GA69" s="756"/>
      <c r="GB69" s="756"/>
      <c r="GC69" s="756"/>
      <c r="GD69" s="756"/>
      <c r="GE69" s="756"/>
      <c r="GF69" s="756"/>
      <c r="GG69" s="756"/>
      <c r="GH69" s="756"/>
      <c r="GI69" s="756"/>
      <c r="GJ69" s="756"/>
      <c r="GK69" s="756"/>
      <c r="GL69" s="756"/>
      <c r="GM69" s="756"/>
      <c r="GN69" s="756"/>
      <c r="GO69" s="756"/>
      <c r="GP69" s="756"/>
      <c r="GQ69" s="756"/>
      <c r="GR69" s="756"/>
      <c r="GS69" s="756"/>
      <c r="GT69" s="756"/>
      <c r="GU69" s="756"/>
      <c r="GV69" s="756"/>
      <c r="GW69" s="756"/>
      <c r="GX69" s="756"/>
      <c r="GY69" s="756"/>
      <c r="GZ69" s="756"/>
      <c r="HA69" s="756"/>
      <c r="HB69" s="756"/>
      <c r="HC69" s="756"/>
      <c r="HD69" s="756"/>
      <c r="HE69" s="756"/>
      <c r="HF69" s="756"/>
      <c r="HG69" s="756"/>
      <c r="HH69" s="756"/>
      <c r="HI69" s="756"/>
      <c r="HJ69" s="756"/>
      <c r="HK69" s="756"/>
      <c r="HL69" s="756"/>
    </row>
    <row r="70" spans="1:220" s="841" customFormat="1" ht="67.5">
      <c r="A70" s="790">
        <v>51</v>
      </c>
      <c r="B70" s="791">
        <v>1</v>
      </c>
      <c r="C70" s="820" t="s">
        <v>7217</v>
      </c>
      <c r="D70" s="793" t="s">
        <v>7116</v>
      </c>
      <c r="E70" s="793" t="s">
        <v>7116</v>
      </c>
      <c r="F70" s="793" t="s">
        <v>7117</v>
      </c>
      <c r="G70" s="793"/>
      <c r="H70" s="837"/>
      <c r="I70" s="793"/>
      <c r="J70" s="793"/>
      <c r="K70" s="793"/>
      <c r="L70" s="847" t="s">
        <v>7218</v>
      </c>
      <c r="M70" s="826" t="s">
        <v>7219</v>
      </c>
      <c r="N70" s="858"/>
      <c r="O70" s="796">
        <f t="shared" si="0"/>
        <v>0</v>
      </c>
      <c r="P70" s="796">
        <f t="shared" si="1"/>
        <v>0</v>
      </c>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c r="CB70" s="756"/>
      <c r="CC70" s="756"/>
      <c r="CD70" s="756"/>
      <c r="CE70" s="756"/>
      <c r="CF70" s="756"/>
      <c r="CG70" s="756"/>
      <c r="CH70" s="756"/>
      <c r="CI70" s="756"/>
      <c r="CJ70" s="756"/>
      <c r="CK70" s="756"/>
      <c r="CL70" s="756"/>
      <c r="CM70" s="756"/>
      <c r="CN70" s="756"/>
      <c r="CO70" s="756"/>
      <c r="CP70" s="756"/>
      <c r="CQ70" s="756"/>
      <c r="CR70" s="756"/>
      <c r="CS70" s="756"/>
      <c r="CT70" s="756"/>
      <c r="CU70" s="756"/>
      <c r="CV70" s="756"/>
      <c r="CW70" s="756"/>
      <c r="CX70" s="756"/>
      <c r="CY70" s="756"/>
      <c r="CZ70" s="756"/>
      <c r="DA70" s="756"/>
      <c r="DB70" s="756"/>
      <c r="DC70" s="756"/>
      <c r="DD70" s="756"/>
      <c r="DE70" s="756"/>
      <c r="DF70" s="756"/>
      <c r="DG70" s="756"/>
      <c r="DH70" s="756"/>
      <c r="DI70" s="756"/>
      <c r="DJ70" s="756"/>
      <c r="DK70" s="756"/>
      <c r="DL70" s="756"/>
      <c r="DM70" s="756"/>
      <c r="DN70" s="756"/>
      <c r="DO70" s="756"/>
      <c r="DP70" s="756"/>
      <c r="DQ70" s="756"/>
      <c r="DR70" s="756"/>
      <c r="DS70" s="756"/>
      <c r="DT70" s="756"/>
      <c r="DU70" s="756"/>
      <c r="DV70" s="756"/>
      <c r="DW70" s="756"/>
      <c r="DX70" s="756"/>
      <c r="DY70" s="756"/>
      <c r="DZ70" s="756"/>
      <c r="EA70" s="756"/>
      <c r="EB70" s="756"/>
      <c r="EC70" s="756"/>
      <c r="ED70" s="756"/>
      <c r="EE70" s="756"/>
      <c r="EF70" s="756"/>
      <c r="EG70" s="756"/>
      <c r="EH70" s="756"/>
      <c r="EI70" s="756"/>
      <c r="EJ70" s="756"/>
      <c r="EK70" s="756"/>
      <c r="EL70" s="756"/>
      <c r="EM70" s="756"/>
      <c r="EN70" s="756"/>
      <c r="EO70" s="756"/>
      <c r="EP70" s="756"/>
      <c r="EQ70" s="756"/>
      <c r="ER70" s="756"/>
      <c r="ES70" s="756"/>
      <c r="ET70" s="756"/>
      <c r="EU70" s="756"/>
      <c r="EV70" s="756"/>
      <c r="EW70" s="756"/>
      <c r="EX70" s="756"/>
      <c r="EY70" s="756"/>
      <c r="EZ70" s="756"/>
      <c r="FA70" s="756"/>
      <c r="FB70" s="756"/>
      <c r="FC70" s="756"/>
      <c r="FD70" s="756"/>
      <c r="FE70" s="756"/>
      <c r="FF70" s="756"/>
      <c r="FG70" s="756"/>
      <c r="FH70" s="756"/>
      <c r="FI70" s="756"/>
      <c r="FJ70" s="756"/>
      <c r="FK70" s="756"/>
      <c r="FL70" s="756"/>
      <c r="FM70" s="756"/>
      <c r="FN70" s="756"/>
      <c r="FO70" s="756"/>
      <c r="FP70" s="756"/>
      <c r="FQ70" s="756"/>
      <c r="FR70" s="756"/>
      <c r="FS70" s="756"/>
      <c r="FT70" s="756"/>
      <c r="FU70" s="756"/>
      <c r="FV70" s="756"/>
      <c r="FW70" s="756"/>
      <c r="FX70" s="756"/>
      <c r="FY70" s="756"/>
      <c r="FZ70" s="756"/>
      <c r="GA70" s="756"/>
      <c r="GB70" s="756"/>
      <c r="GC70" s="756"/>
      <c r="GD70" s="756"/>
      <c r="GE70" s="756"/>
      <c r="GF70" s="756"/>
      <c r="GG70" s="756"/>
      <c r="GH70" s="756"/>
      <c r="GI70" s="756"/>
      <c r="GJ70" s="756"/>
      <c r="GK70" s="756"/>
      <c r="GL70" s="756"/>
      <c r="GM70" s="756"/>
      <c r="GN70" s="756"/>
      <c r="GO70" s="756"/>
      <c r="GP70" s="756"/>
      <c r="GQ70" s="756"/>
      <c r="GR70" s="756"/>
      <c r="GS70" s="756"/>
      <c r="GT70" s="756"/>
      <c r="GU70" s="756"/>
      <c r="GV70" s="756"/>
      <c r="GW70" s="756"/>
      <c r="GX70" s="756"/>
      <c r="GY70" s="756"/>
      <c r="GZ70" s="756"/>
      <c r="HA70" s="756"/>
      <c r="HB70" s="756"/>
      <c r="HC70" s="756"/>
      <c r="HD70" s="756"/>
      <c r="HE70" s="756"/>
      <c r="HF70" s="756"/>
      <c r="HG70" s="756"/>
      <c r="HH70" s="756"/>
      <c r="HI70" s="756"/>
      <c r="HJ70" s="756"/>
      <c r="HK70" s="756"/>
      <c r="HL70" s="756"/>
    </row>
    <row r="71" spans="1:220" s="836" customFormat="1" ht="117.75" customHeight="1">
      <c r="A71" s="790">
        <v>52</v>
      </c>
      <c r="B71" s="818">
        <v>1</v>
      </c>
      <c r="C71" s="820" t="s">
        <v>7220</v>
      </c>
      <c r="D71" s="793" t="s">
        <v>7191</v>
      </c>
      <c r="E71" s="793"/>
      <c r="F71" s="793" t="s">
        <v>7128</v>
      </c>
      <c r="G71" s="793" t="s">
        <v>7102</v>
      </c>
      <c r="H71" s="793" t="s">
        <v>7221</v>
      </c>
      <c r="I71" s="793"/>
      <c r="J71" s="793"/>
      <c r="K71" s="793"/>
      <c r="L71" s="793" t="s">
        <v>7222</v>
      </c>
      <c r="M71" s="795"/>
      <c r="N71" s="861"/>
      <c r="O71" s="796">
        <f t="shared" si="0"/>
        <v>0</v>
      </c>
      <c r="P71" s="796">
        <f t="shared" si="1"/>
        <v>0</v>
      </c>
      <c r="U71" s="756"/>
      <c r="X71" s="756"/>
    </row>
    <row r="72" spans="1:220" s="836" customFormat="1" ht="17.25" customHeight="1">
      <c r="A72" s="790">
        <v>53</v>
      </c>
      <c r="B72" s="818">
        <v>1</v>
      </c>
      <c r="C72" s="820" t="s">
        <v>7223</v>
      </c>
      <c r="D72" s="793"/>
      <c r="E72" s="793"/>
      <c r="F72" s="793"/>
      <c r="G72" s="793"/>
      <c r="H72" s="793"/>
      <c r="I72" s="793"/>
      <c r="J72" s="793"/>
      <c r="K72" s="793"/>
      <c r="L72" s="793" t="s">
        <v>7162</v>
      </c>
      <c r="M72" s="797">
        <f>B72*H72</f>
        <v>0</v>
      </c>
      <c r="N72" s="861"/>
      <c r="O72" s="796">
        <f t="shared" si="0"/>
        <v>0</v>
      </c>
      <c r="P72" s="796">
        <f t="shared" si="1"/>
        <v>0</v>
      </c>
      <c r="U72" s="756"/>
      <c r="X72" s="756"/>
    </row>
    <row r="73" spans="1:220" s="756" customFormat="1" ht="22.5">
      <c r="A73" s="790">
        <v>55</v>
      </c>
      <c r="B73" s="809">
        <v>1</v>
      </c>
      <c r="C73" s="820" t="s">
        <v>7224</v>
      </c>
      <c r="D73" s="793"/>
      <c r="E73" s="793"/>
      <c r="F73" s="793"/>
      <c r="G73" s="793"/>
      <c r="H73" s="793"/>
      <c r="I73" s="793"/>
      <c r="J73" s="793"/>
      <c r="K73" s="793"/>
      <c r="L73" s="793" t="s">
        <v>7225</v>
      </c>
      <c r="M73" s="797"/>
      <c r="N73" s="861"/>
      <c r="O73" s="796">
        <f t="shared" ref="O73:O75" si="2">B73*N73</f>
        <v>0</v>
      </c>
      <c r="P73" s="796">
        <f t="shared" si="1"/>
        <v>0</v>
      </c>
    </row>
    <row r="74" spans="1:220" s="756" customFormat="1" ht="12.75">
      <c r="A74" s="790">
        <v>56</v>
      </c>
      <c r="B74" s="809">
        <v>1</v>
      </c>
      <c r="C74" s="820" t="s">
        <v>7198</v>
      </c>
      <c r="D74" s="793"/>
      <c r="E74" s="793"/>
      <c r="F74" s="793"/>
      <c r="G74" s="793"/>
      <c r="H74" s="793"/>
      <c r="I74" s="793"/>
      <c r="J74" s="793"/>
      <c r="K74" s="793"/>
      <c r="L74" s="820" t="s">
        <v>7226</v>
      </c>
      <c r="M74" s="797"/>
      <c r="N74" s="861"/>
      <c r="O74" s="796">
        <f t="shared" si="2"/>
        <v>0</v>
      </c>
      <c r="P74" s="796">
        <f>O74*25/100</f>
        <v>0</v>
      </c>
    </row>
    <row r="75" spans="1:220" ht="12.75">
      <c r="A75" s="810" t="s">
        <v>1146</v>
      </c>
      <c r="B75" s="809">
        <v>1</v>
      </c>
      <c r="C75" s="798" t="s">
        <v>7227</v>
      </c>
      <c r="D75" s="793"/>
      <c r="E75" s="793"/>
      <c r="F75" s="793"/>
      <c r="G75" s="793"/>
      <c r="H75" s="793"/>
      <c r="I75" s="793"/>
      <c r="J75" s="793"/>
      <c r="K75" s="793"/>
      <c r="L75" s="794" t="s">
        <v>7228</v>
      </c>
      <c r="M75" s="804"/>
      <c r="N75" s="861"/>
      <c r="O75" s="796">
        <f t="shared" si="2"/>
        <v>0</v>
      </c>
      <c r="P75" s="796">
        <f>O75*25/100</f>
        <v>0</v>
      </c>
      <c r="U75" s="756"/>
      <c r="X75" s="756"/>
    </row>
    <row r="76" spans="1:220" ht="15" customHeight="1" thickBot="1">
      <c r="A76" s="851"/>
      <c r="B76" s="851"/>
      <c r="C76" s="851"/>
      <c r="D76" s="851"/>
      <c r="E76" s="851"/>
      <c r="F76" s="851"/>
      <c r="G76" s="851"/>
      <c r="H76" s="851"/>
      <c r="I76" s="851"/>
      <c r="J76" s="851"/>
      <c r="K76" s="851"/>
      <c r="L76" s="851"/>
      <c r="M76" s="851" t="s">
        <v>7229</v>
      </c>
      <c r="N76" s="852"/>
      <c r="O76" s="853">
        <f>SUM(O8:O75)</f>
        <v>0</v>
      </c>
      <c r="P76" s="853">
        <f>SUM(P9:P75)</f>
        <v>0</v>
      </c>
    </row>
    <row r="77" spans="1:220" ht="15" customHeight="1" thickBot="1">
      <c r="A77" s="851"/>
      <c r="B77" s="851"/>
      <c r="C77" s="851"/>
      <c r="D77" s="851"/>
      <c r="E77" s="851"/>
      <c r="F77" s="851"/>
      <c r="G77" s="851"/>
      <c r="H77" s="851"/>
      <c r="I77" s="851"/>
      <c r="J77" s="851"/>
      <c r="K77" s="851"/>
      <c r="L77" s="851"/>
      <c r="M77" s="854" t="s">
        <v>7230</v>
      </c>
      <c r="N77" s="855"/>
      <c r="O77" s="856">
        <f>O76+P76</f>
        <v>0</v>
      </c>
      <c r="P77" s="857"/>
    </row>
  </sheetData>
  <sheetProtection password="C63E" sheet="1" objects="1" scenarios="1"/>
  <autoFilter ref="A6:P91">
    <filterColumn colId="3" showButton="0"/>
    <filterColumn colId="6" showButton="0"/>
    <filterColumn colId="8" showButton="0"/>
    <filterColumn colId="9" showButton="0"/>
  </autoFilter>
  <dataConsolidate/>
  <mergeCells count="7">
    <mergeCell ref="M6:M7"/>
    <mergeCell ref="A6:A7"/>
    <mergeCell ref="B6:B7"/>
    <mergeCell ref="C6:C7"/>
    <mergeCell ref="D6:E6"/>
    <mergeCell ref="G6:H6"/>
    <mergeCell ref="I6:K6"/>
  </mergeCells>
  <pageMargins left="0.39370078740157483" right="0.39370078740157483" top="0.39370078740157483" bottom="0.6692913385826772" header="0.62992125984251968" footer="0.39370078740157483"/>
  <pageSetup paperSize="9" fitToHeight="100" orientation="landscape" r:id="rId1"/>
  <headerFooter alignWithMargins="0">
    <oddHeader>&amp;C                     Rekonstrukce domu Blok 60, č.p. 2180
       v ul. Táboritů, Most
                 05/2017  &amp;R&amp;14&amp;P         &amp;10                         -</oddHeader>
    <oddFooter xml:space="preserve">&amp;L   Legenda: Z=zásuvka, K=kabel el., R=roháček, P=pračkový ventil, V=kulový ventil,&amp;C                     B=baterie nástěnná&amp;R(nebude-li uvedeno jinak, dodávka stavby)                                              </oddFooter>
  </headerFooter>
  <drawing r:id="rId2"/>
</worksheet>
</file>

<file path=xl/worksheets/sheet5.xml><?xml version="1.0" encoding="utf-8"?>
<worksheet xmlns="http://schemas.openxmlformats.org/spreadsheetml/2006/main" xmlns:r="http://schemas.openxmlformats.org/officeDocument/2006/relationships">
  <sheetPr>
    <pageSetUpPr fitToPage="1"/>
  </sheetPr>
  <dimension ref="A1:BR91"/>
  <sheetViews>
    <sheetView showGridLines="0" workbookViewId="0">
      <pane ySplit="1" topLeftCell="A82" activePane="bottomLeft" state="frozen"/>
      <selection pane="bottomLeft" activeCell="X104" sqref="X104"/>
    </sheetView>
  </sheetViews>
  <sheetFormatPr defaultRowHeight="13.5"/>
  <cols>
    <col min="1" max="1" width="8.33203125" style="481" customWidth="1"/>
    <col min="2" max="2" width="1.6640625" style="481" customWidth="1"/>
    <col min="3" max="3" width="4.1640625" style="481" customWidth="1"/>
    <col min="4" max="4" width="4.33203125" style="481" customWidth="1"/>
    <col min="5" max="5" width="17.1640625" style="481" customWidth="1"/>
    <col min="6" max="6" width="75" style="481" customWidth="1"/>
    <col min="7" max="7" width="8.6640625" style="481" customWidth="1"/>
    <col min="8" max="8" width="11.1640625" style="481" customWidth="1"/>
    <col min="9" max="9" width="12.6640625" style="481" customWidth="1"/>
    <col min="10" max="10" width="23.5" style="481" customWidth="1"/>
    <col min="11" max="11" width="15.5" style="481" customWidth="1"/>
    <col min="12" max="12" width="9.33203125" style="481"/>
    <col min="13" max="18" width="9.33203125" style="481" hidden="1"/>
    <col min="19" max="19" width="8.1640625" style="481" hidden="1" customWidth="1"/>
    <col min="20" max="20" width="29.6640625" style="481" hidden="1" customWidth="1"/>
    <col min="21" max="21" width="16.33203125" style="481" hidden="1" customWidth="1"/>
    <col min="22" max="22" width="12.33203125" style="481" customWidth="1"/>
    <col min="23" max="23" width="16.33203125" style="481" customWidth="1"/>
    <col min="24" max="24" width="12.33203125" style="481" customWidth="1"/>
    <col min="25" max="25" width="15" style="481" customWidth="1"/>
    <col min="26" max="26" width="11" style="481" customWidth="1"/>
    <col min="27" max="27" width="15" style="481" customWidth="1"/>
    <col min="28" max="28" width="16.33203125" style="481" customWidth="1"/>
    <col min="29" max="29" width="11" style="481" customWidth="1"/>
    <col min="30" max="30" width="15" style="481" customWidth="1"/>
    <col min="31" max="31" width="16.33203125" style="481" customWidth="1"/>
    <col min="32" max="43" width="9.33203125" style="481"/>
    <col min="44" max="65" width="9.33203125" style="481" hidden="1"/>
    <col min="66" max="16384" width="9.33203125" style="481"/>
  </cols>
  <sheetData>
    <row r="1" spans="1:70" ht="21.75" customHeight="1">
      <c r="A1" s="478"/>
      <c r="B1" s="3"/>
      <c r="C1" s="3"/>
      <c r="D1" s="4" t="s">
        <v>1</v>
      </c>
      <c r="E1" s="3"/>
      <c r="F1" s="479" t="s">
        <v>144</v>
      </c>
      <c r="G1" s="960" t="s">
        <v>145</v>
      </c>
      <c r="H1" s="960"/>
      <c r="I1" s="3"/>
      <c r="J1" s="479" t="s">
        <v>146</v>
      </c>
      <c r="K1" s="4" t="s">
        <v>147</v>
      </c>
      <c r="L1" s="479" t="s">
        <v>148</v>
      </c>
      <c r="M1" s="479"/>
      <c r="N1" s="479"/>
      <c r="O1" s="479"/>
      <c r="P1" s="479"/>
      <c r="Q1" s="479"/>
      <c r="R1" s="479"/>
      <c r="S1" s="479"/>
      <c r="T1" s="479"/>
      <c r="U1" s="480"/>
      <c r="V1" s="480"/>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row>
    <row r="2" spans="1:70" ht="36.950000000000003" customHeight="1">
      <c r="L2" s="955" t="s">
        <v>8</v>
      </c>
      <c r="M2" s="956"/>
      <c r="N2" s="956"/>
      <c r="O2" s="956"/>
      <c r="P2" s="956"/>
      <c r="Q2" s="956"/>
      <c r="R2" s="956"/>
      <c r="S2" s="956"/>
      <c r="T2" s="956"/>
      <c r="U2" s="956"/>
      <c r="V2" s="956"/>
      <c r="AT2" s="482" t="s">
        <v>100</v>
      </c>
    </row>
    <row r="3" spans="1:70" ht="6.95" customHeight="1">
      <c r="B3" s="483"/>
      <c r="C3" s="484"/>
      <c r="D3" s="484"/>
      <c r="E3" s="484"/>
      <c r="F3" s="484"/>
      <c r="G3" s="484"/>
      <c r="H3" s="484"/>
      <c r="I3" s="484"/>
      <c r="J3" s="484"/>
      <c r="K3" s="485"/>
      <c r="AT3" s="482" t="s">
        <v>89</v>
      </c>
    </row>
    <row r="4" spans="1:70" ht="36.950000000000003" customHeight="1">
      <c r="B4" s="486"/>
      <c r="C4" s="487"/>
      <c r="D4" s="488" t="s">
        <v>149</v>
      </c>
      <c r="E4" s="487"/>
      <c r="F4" s="487"/>
      <c r="G4" s="487"/>
      <c r="H4" s="487"/>
      <c r="I4" s="487"/>
      <c r="J4" s="487"/>
      <c r="K4" s="489"/>
      <c r="M4" s="490" t="s">
        <v>14</v>
      </c>
      <c r="AT4" s="482" t="s">
        <v>6</v>
      </c>
    </row>
    <row r="5" spans="1:70" ht="6.95" customHeight="1">
      <c r="B5" s="486"/>
      <c r="C5" s="487"/>
      <c r="D5" s="487"/>
      <c r="E5" s="487"/>
      <c r="F5" s="487"/>
      <c r="G5" s="487"/>
      <c r="H5" s="487"/>
      <c r="I5" s="487"/>
      <c r="J5" s="487"/>
      <c r="K5" s="489"/>
    </row>
    <row r="6" spans="1:70" ht="15">
      <c r="B6" s="486"/>
      <c r="C6" s="487"/>
      <c r="D6" s="491" t="s">
        <v>20</v>
      </c>
      <c r="E6" s="487"/>
      <c r="F6" s="487"/>
      <c r="G6" s="487"/>
      <c r="H6" s="487"/>
      <c r="I6" s="487"/>
      <c r="J6" s="487"/>
      <c r="K6" s="489"/>
    </row>
    <row r="7" spans="1:70" ht="16.5" customHeight="1">
      <c r="B7" s="486"/>
      <c r="C7" s="487"/>
      <c r="D7" s="487"/>
      <c r="E7" s="961" t="str">
        <f>'Rekapitulace stavby'!K6</f>
        <v>Rekonstrukce domu blok 60, č.p. 2180, ul. Táboritů v mostě, domov se zvláštním režimem</v>
      </c>
      <c r="F7" s="967"/>
      <c r="G7" s="967"/>
      <c r="H7" s="967"/>
      <c r="I7" s="487"/>
      <c r="J7" s="487"/>
      <c r="K7" s="489"/>
    </row>
    <row r="8" spans="1:70" ht="15">
      <c r="B8" s="486"/>
      <c r="C8" s="487"/>
      <c r="D8" s="491" t="s">
        <v>150</v>
      </c>
      <c r="E8" s="487"/>
      <c r="F8" s="487"/>
      <c r="G8" s="487"/>
      <c r="H8" s="487"/>
      <c r="I8" s="487"/>
      <c r="J8" s="487"/>
      <c r="K8" s="489"/>
    </row>
    <row r="9" spans="1:70" s="492" customFormat="1" ht="16.5" customHeight="1">
      <c r="B9" s="493"/>
      <c r="C9" s="494"/>
      <c r="D9" s="494"/>
      <c r="E9" s="961" t="s">
        <v>151</v>
      </c>
      <c r="F9" s="962"/>
      <c r="G9" s="962"/>
      <c r="H9" s="962"/>
      <c r="I9" s="494"/>
      <c r="J9" s="494"/>
      <c r="K9" s="495"/>
    </row>
    <row r="10" spans="1:70" s="492" customFormat="1" ht="15">
      <c r="B10" s="493"/>
      <c r="C10" s="494"/>
      <c r="D10" s="491" t="s">
        <v>152</v>
      </c>
      <c r="E10" s="494"/>
      <c r="F10" s="494"/>
      <c r="G10" s="494"/>
      <c r="H10" s="494"/>
      <c r="I10" s="494"/>
      <c r="J10" s="494"/>
      <c r="K10" s="495"/>
    </row>
    <row r="11" spans="1:70" s="492" customFormat="1" ht="36.950000000000003" customHeight="1">
      <c r="B11" s="493"/>
      <c r="C11" s="494"/>
      <c r="D11" s="494"/>
      <c r="E11" s="963" t="s">
        <v>5226</v>
      </c>
      <c r="F11" s="962"/>
      <c r="G11" s="962"/>
      <c r="H11" s="962"/>
      <c r="I11" s="494"/>
      <c r="J11" s="494"/>
      <c r="K11" s="495"/>
    </row>
    <row r="12" spans="1:70" s="492" customFormat="1">
      <c r="B12" s="493"/>
      <c r="C12" s="494"/>
      <c r="D12" s="494"/>
      <c r="E12" s="494"/>
      <c r="F12" s="494"/>
      <c r="G12" s="494"/>
      <c r="H12" s="494"/>
      <c r="I12" s="494"/>
      <c r="J12" s="494"/>
      <c r="K12" s="495"/>
    </row>
    <row r="13" spans="1:70" s="492" customFormat="1" ht="14.45" customHeight="1">
      <c r="B13" s="493"/>
      <c r="C13" s="494"/>
      <c r="D13" s="491" t="s">
        <v>22</v>
      </c>
      <c r="E13" s="494"/>
      <c r="F13" s="496" t="s">
        <v>5</v>
      </c>
      <c r="G13" s="494"/>
      <c r="H13" s="494"/>
      <c r="I13" s="491" t="s">
        <v>24</v>
      </c>
      <c r="J13" s="496" t="s">
        <v>5</v>
      </c>
      <c r="K13" s="495"/>
    </row>
    <row r="14" spans="1:70" s="492" customFormat="1" ht="14.45" customHeight="1">
      <c r="B14" s="493"/>
      <c r="C14" s="494"/>
      <c r="D14" s="491" t="s">
        <v>26</v>
      </c>
      <c r="E14" s="494"/>
      <c r="F14" s="496" t="s">
        <v>27</v>
      </c>
      <c r="G14" s="494"/>
      <c r="H14" s="494"/>
      <c r="I14" s="491" t="s">
        <v>28</v>
      </c>
      <c r="J14" s="497" t="str">
        <f>'Rekapitulace stavby'!AN8</f>
        <v>13. 12. 2017</v>
      </c>
      <c r="K14" s="495"/>
    </row>
    <row r="15" spans="1:70" s="492" customFormat="1" ht="10.9" customHeight="1">
      <c r="B15" s="493"/>
      <c r="C15" s="494"/>
      <c r="D15" s="494"/>
      <c r="E15" s="494"/>
      <c r="F15" s="494"/>
      <c r="G15" s="494"/>
      <c r="H15" s="494"/>
      <c r="I15" s="494"/>
      <c r="J15" s="494"/>
      <c r="K15" s="495"/>
    </row>
    <row r="16" spans="1:70" s="492" customFormat="1" ht="14.45" customHeight="1">
      <c r="B16" s="493"/>
      <c r="C16" s="494"/>
      <c r="D16" s="491" t="s">
        <v>34</v>
      </c>
      <c r="E16" s="494"/>
      <c r="F16" s="494"/>
      <c r="G16" s="494"/>
      <c r="H16" s="494"/>
      <c r="I16" s="491" t="s">
        <v>35</v>
      </c>
      <c r="J16" s="496" t="s">
        <v>36</v>
      </c>
      <c r="K16" s="495"/>
      <c r="W16" s="10"/>
    </row>
    <row r="17" spans="2:11" s="492" customFormat="1" ht="18" customHeight="1">
      <c r="B17" s="493"/>
      <c r="C17" s="494"/>
      <c r="D17" s="494"/>
      <c r="E17" s="496" t="s">
        <v>37</v>
      </c>
      <c r="F17" s="494"/>
      <c r="G17" s="494"/>
      <c r="H17" s="494"/>
      <c r="I17" s="491" t="s">
        <v>38</v>
      </c>
      <c r="J17" s="496" t="s">
        <v>5</v>
      </c>
      <c r="K17" s="495"/>
    </row>
    <row r="18" spans="2:11" s="492" customFormat="1" ht="6.95" customHeight="1">
      <c r="B18" s="493"/>
      <c r="C18" s="494"/>
      <c r="D18" s="494"/>
      <c r="E18" s="494"/>
      <c r="F18" s="494"/>
      <c r="G18" s="494"/>
      <c r="H18" s="494"/>
      <c r="I18" s="494"/>
      <c r="J18" s="494"/>
      <c r="K18" s="495"/>
    </row>
    <row r="19" spans="2:11" s="492" customFormat="1" ht="14.45" customHeight="1">
      <c r="B19" s="493"/>
      <c r="C19" s="494"/>
      <c r="D19" s="491" t="s">
        <v>39</v>
      </c>
      <c r="E19" s="494"/>
      <c r="F19" s="494"/>
      <c r="G19" s="494"/>
      <c r="H19" s="494"/>
      <c r="I19" s="491" t="s">
        <v>35</v>
      </c>
      <c r="J19" s="496" t="str">
        <f>IF('Rekapitulace stavby'!AN13="Vyplň údaj","",IF('Rekapitulace stavby'!AN13="","",'Rekapitulace stavby'!AN13))</f>
        <v/>
      </c>
      <c r="K19" s="495"/>
    </row>
    <row r="20" spans="2:11" s="492" customFormat="1" ht="18" customHeight="1">
      <c r="B20" s="493"/>
      <c r="C20" s="494"/>
      <c r="D20" s="494"/>
      <c r="E20" s="496" t="str">
        <f>IF('Rekapitulace stavby'!E14="Vyplň údaj","",IF('Rekapitulace stavby'!E14="","",'Rekapitulace stavby'!E14))</f>
        <v/>
      </c>
      <c r="F20" s="494"/>
      <c r="G20" s="494"/>
      <c r="H20" s="494"/>
      <c r="I20" s="491" t="s">
        <v>38</v>
      </c>
      <c r="J20" s="496" t="str">
        <f>IF('Rekapitulace stavby'!AN14="Vyplň údaj","",IF('Rekapitulace stavby'!AN14="","",'Rekapitulace stavby'!AN14))</f>
        <v/>
      </c>
      <c r="K20" s="495"/>
    </row>
    <row r="21" spans="2:11" s="492" customFormat="1" ht="6.95" customHeight="1">
      <c r="B21" s="493"/>
      <c r="C21" s="494"/>
      <c r="D21" s="494"/>
      <c r="E21" s="494"/>
      <c r="F21" s="494"/>
      <c r="G21" s="494"/>
      <c r="H21" s="494"/>
      <c r="I21" s="494"/>
      <c r="J21" s="494"/>
      <c r="K21" s="495"/>
    </row>
    <row r="22" spans="2:11" s="492" customFormat="1" ht="14.45" customHeight="1">
      <c r="B22" s="493"/>
      <c r="C22" s="494"/>
      <c r="D22" s="491" t="s">
        <v>41</v>
      </c>
      <c r="E22" s="494"/>
      <c r="F22" s="494"/>
      <c r="G22" s="494"/>
      <c r="H22" s="494"/>
      <c r="I22" s="491" t="s">
        <v>35</v>
      </c>
      <c r="J22" s="496" t="s">
        <v>42</v>
      </c>
      <c r="K22" s="495"/>
    </row>
    <row r="23" spans="2:11" s="492" customFormat="1" ht="18" customHeight="1">
      <c r="B23" s="493"/>
      <c r="C23" s="494"/>
      <c r="D23" s="494"/>
      <c r="E23" s="496" t="s">
        <v>44</v>
      </c>
      <c r="F23" s="494"/>
      <c r="G23" s="494"/>
      <c r="H23" s="494"/>
      <c r="I23" s="491" t="s">
        <v>38</v>
      </c>
      <c r="J23" s="496" t="s">
        <v>5</v>
      </c>
      <c r="K23" s="495"/>
    </row>
    <row r="24" spans="2:11" s="492" customFormat="1" ht="6.95" customHeight="1">
      <c r="B24" s="493"/>
      <c r="C24" s="494"/>
      <c r="D24" s="494"/>
      <c r="E24" s="494"/>
      <c r="F24" s="494"/>
      <c r="G24" s="494"/>
      <c r="H24" s="494"/>
      <c r="I24" s="494"/>
      <c r="J24" s="494"/>
      <c r="K24" s="495"/>
    </row>
    <row r="25" spans="2:11" s="492" customFormat="1" ht="14.45" customHeight="1">
      <c r="B25" s="493"/>
      <c r="C25" s="494"/>
      <c r="D25" s="491" t="s">
        <v>45</v>
      </c>
      <c r="E25" s="494"/>
      <c r="F25" s="494"/>
      <c r="G25" s="494"/>
      <c r="H25" s="494"/>
      <c r="I25" s="494"/>
      <c r="J25" s="494"/>
      <c r="K25" s="495"/>
    </row>
    <row r="26" spans="2:11" s="501" customFormat="1" ht="85.5" customHeight="1">
      <c r="B26" s="498"/>
      <c r="C26" s="499"/>
      <c r="D26" s="499"/>
      <c r="E26" s="924" t="s">
        <v>154</v>
      </c>
      <c r="F26" s="924"/>
      <c r="G26" s="924"/>
      <c r="H26" s="924"/>
      <c r="I26" s="499"/>
      <c r="J26" s="499"/>
      <c r="K26" s="500"/>
    </row>
    <row r="27" spans="2:11" s="492" customFormat="1" ht="6.95" customHeight="1">
      <c r="B27" s="493"/>
      <c r="C27" s="494"/>
      <c r="D27" s="494"/>
      <c r="E27" s="494"/>
      <c r="F27" s="494"/>
      <c r="G27" s="494"/>
      <c r="H27" s="494"/>
      <c r="I27" s="494"/>
      <c r="J27" s="494"/>
      <c r="K27" s="495"/>
    </row>
    <row r="28" spans="2:11" s="492" customFormat="1" ht="6.95" customHeight="1">
      <c r="B28" s="493"/>
      <c r="C28" s="494"/>
      <c r="D28" s="502"/>
      <c r="E28" s="502"/>
      <c r="F28" s="502"/>
      <c r="G28" s="502"/>
      <c r="H28" s="502"/>
      <c r="I28" s="502"/>
      <c r="J28" s="502"/>
      <c r="K28" s="503"/>
    </row>
    <row r="29" spans="2:11" s="492" customFormat="1" ht="25.35" customHeight="1">
      <c r="B29" s="493"/>
      <c r="C29" s="494"/>
      <c r="D29" s="504" t="s">
        <v>48</v>
      </c>
      <c r="E29" s="494"/>
      <c r="F29" s="494"/>
      <c r="G29" s="494"/>
      <c r="H29" s="494"/>
      <c r="I29" s="494"/>
      <c r="J29" s="505">
        <f>ROUND(J85,0)</f>
        <v>0</v>
      </c>
      <c r="K29" s="495"/>
    </row>
    <row r="30" spans="2:11" s="492" customFormat="1" ht="6.95" customHeight="1">
      <c r="B30" s="493"/>
      <c r="C30" s="494"/>
      <c r="D30" s="502"/>
      <c r="E30" s="502"/>
      <c r="F30" s="502"/>
      <c r="G30" s="502"/>
      <c r="H30" s="502"/>
      <c r="I30" s="502"/>
      <c r="J30" s="502"/>
      <c r="K30" s="503"/>
    </row>
    <row r="31" spans="2:11" s="492" customFormat="1" ht="14.45" customHeight="1">
      <c r="B31" s="493"/>
      <c r="C31" s="494"/>
      <c r="D31" s="494"/>
      <c r="E31" s="494"/>
      <c r="F31" s="506" t="s">
        <v>50</v>
      </c>
      <c r="G31" s="494"/>
      <c r="H31" s="494"/>
      <c r="I31" s="506" t="s">
        <v>49</v>
      </c>
      <c r="J31" s="506" t="s">
        <v>51</v>
      </c>
      <c r="K31" s="495"/>
    </row>
    <row r="32" spans="2:11" s="492" customFormat="1" ht="14.45" customHeight="1">
      <c r="B32" s="493"/>
      <c r="C32" s="494"/>
      <c r="D32" s="507" t="s">
        <v>52</v>
      </c>
      <c r="E32" s="507" t="s">
        <v>53</v>
      </c>
      <c r="F32" s="508">
        <f>ROUND(SUM(BE85:BE90), 0)</f>
        <v>0</v>
      </c>
      <c r="G32" s="494"/>
      <c r="H32" s="494"/>
      <c r="I32" s="509">
        <v>0.21</v>
      </c>
      <c r="J32" s="508">
        <f>ROUND(ROUND((SUM(BE85:BE90)), 0)*I32, 1)</f>
        <v>0</v>
      </c>
      <c r="K32" s="495"/>
    </row>
    <row r="33" spans="2:11" s="492" customFormat="1" ht="14.45" customHeight="1">
      <c r="B33" s="493"/>
      <c r="C33" s="494"/>
      <c r="D33" s="494"/>
      <c r="E33" s="507" t="s">
        <v>54</v>
      </c>
      <c r="F33" s="508">
        <f>ROUND(SUM(BF85:BF90), 0)</f>
        <v>0</v>
      </c>
      <c r="G33" s="494"/>
      <c r="H33" s="494"/>
      <c r="I33" s="509">
        <v>0.15</v>
      </c>
      <c r="J33" s="508">
        <f>ROUND(ROUND((SUM(BF85:BF90)), 0)*I33, 1)</f>
        <v>0</v>
      </c>
      <c r="K33" s="495"/>
    </row>
    <row r="34" spans="2:11" s="492" customFormat="1" ht="14.45" hidden="1" customHeight="1">
      <c r="B34" s="493"/>
      <c r="C34" s="494"/>
      <c r="D34" s="494"/>
      <c r="E34" s="507" t="s">
        <v>55</v>
      </c>
      <c r="F34" s="508">
        <f>ROUND(SUM(BG85:BG90), 0)</f>
        <v>0</v>
      </c>
      <c r="G34" s="494"/>
      <c r="H34" s="494"/>
      <c r="I34" s="509">
        <v>0.21</v>
      </c>
      <c r="J34" s="508">
        <v>0</v>
      </c>
      <c r="K34" s="495"/>
    </row>
    <row r="35" spans="2:11" s="492" customFormat="1" ht="14.45" hidden="1" customHeight="1">
      <c r="B35" s="493"/>
      <c r="C35" s="494"/>
      <c r="D35" s="494"/>
      <c r="E35" s="507" t="s">
        <v>56</v>
      </c>
      <c r="F35" s="508">
        <f>ROUND(SUM(BH85:BH90), 0)</f>
        <v>0</v>
      </c>
      <c r="G35" s="494"/>
      <c r="H35" s="494"/>
      <c r="I35" s="509">
        <v>0.15</v>
      </c>
      <c r="J35" s="508">
        <v>0</v>
      </c>
      <c r="K35" s="495"/>
    </row>
    <row r="36" spans="2:11" s="492" customFormat="1" ht="14.45" hidden="1" customHeight="1">
      <c r="B36" s="493"/>
      <c r="C36" s="494"/>
      <c r="D36" s="494"/>
      <c r="E36" s="507" t="s">
        <v>57</v>
      </c>
      <c r="F36" s="508">
        <f>ROUND(SUM(BI85:BI90), 0)</f>
        <v>0</v>
      </c>
      <c r="G36" s="494"/>
      <c r="H36" s="494"/>
      <c r="I36" s="509">
        <v>0</v>
      </c>
      <c r="J36" s="508">
        <v>0</v>
      </c>
      <c r="K36" s="495"/>
    </row>
    <row r="37" spans="2:11" s="492" customFormat="1" ht="6.95" customHeight="1">
      <c r="B37" s="493"/>
      <c r="C37" s="494"/>
      <c r="D37" s="494"/>
      <c r="E37" s="494"/>
      <c r="F37" s="494"/>
      <c r="G37" s="494"/>
      <c r="H37" s="494"/>
      <c r="I37" s="494"/>
      <c r="J37" s="494"/>
      <c r="K37" s="495"/>
    </row>
    <row r="38" spans="2:11" s="492" customFormat="1" ht="25.35" customHeight="1">
      <c r="B38" s="493"/>
      <c r="C38" s="510"/>
      <c r="D38" s="511" t="s">
        <v>58</v>
      </c>
      <c r="E38" s="512"/>
      <c r="F38" s="512"/>
      <c r="G38" s="513" t="s">
        <v>59</v>
      </c>
      <c r="H38" s="514" t="s">
        <v>60</v>
      </c>
      <c r="I38" s="512"/>
      <c r="J38" s="515">
        <f>SUM(J29:J36)</f>
        <v>0</v>
      </c>
      <c r="K38" s="516"/>
    </row>
    <row r="39" spans="2:11" s="492" customFormat="1" ht="14.45" customHeight="1">
      <c r="B39" s="517"/>
      <c r="C39" s="518"/>
      <c r="D39" s="518"/>
      <c r="E39" s="518"/>
      <c r="F39" s="518"/>
      <c r="G39" s="518"/>
      <c r="H39" s="518"/>
      <c r="I39" s="518"/>
      <c r="J39" s="518"/>
      <c r="K39" s="519"/>
    </row>
    <row r="43" spans="2:11" s="492" customFormat="1" ht="6.95" customHeight="1">
      <c r="B43" s="520"/>
      <c r="C43" s="521"/>
      <c r="D43" s="521"/>
      <c r="E43" s="521"/>
      <c r="F43" s="521"/>
      <c r="G43" s="521"/>
      <c r="H43" s="521"/>
      <c r="I43" s="521"/>
      <c r="J43" s="521"/>
      <c r="K43" s="522"/>
    </row>
    <row r="44" spans="2:11" s="492" customFormat="1" ht="36.950000000000003" customHeight="1">
      <c r="B44" s="493"/>
      <c r="C44" s="488" t="s">
        <v>155</v>
      </c>
      <c r="D44" s="494"/>
      <c r="E44" s="494"/>
      <c r="F44" s="494"/>
      <c r="G44" s="494"/>
      <c r="H44" s="494"/>
      <c r="I44" s="494"/>
      <c r="J44" s="494"/>
      <c r="K44" s="495"/>
    </row>
    <row r="45" spans="2:11" s="492" customFormat="1" ht="6.95" customHeight="1">
      <c r="B45" s="493"/>
      <c r="C45" s="494"/>
      <c r="D45" s="494"/>
      <c r="E45" s="494"/>
      <c r="F45" s="494"/>
      <c r="G45" s="494"/>
      <c r="H45" s="494"/>
      <c r="I45" s="494"/>
      <c r="J45" s="494"/>
      <c r="K45" s="495"/>
    </row>
    <row r="46" spans="2:11" s="492" customFormat="1" ht="14.45" customHeight="1">
      <c r="B46" s="493"/>
      <c r="C46" s="491" t="s">
        <v>20</v>
      </c>
      <c r="D46" s="494"/>
      <c r="E46" s="494"/>
      <c r="F46" s="494"/>
      <c r="G46" s="494"/>
      <c r="H46" s="494"/>
      <c r="I46" s="494"/>
      <c r="J46" s="494"/>
      <c r="K46" s="495"/>
    </row>
    <row r="47" spans="2:11" s="492" customFormat="1" ht="16.5" customHeight="1">
      <c r="B47" s="493"/>
      <c r="C47" s="494"/>
      <c r="D47" s="494"/>
      <c r="E47" s="961" t="str">
        <f>E7</f>
        <v>Rekonstrukce domu blok 60, č.p. 2180, ul. Táboritů v mostě, domov se zvláštním režimem</v>
      </c>
      <c r="F47" s="967"/>
      <c r="G47" s="967"/>
      <c r="H47" s="967"/>
      <c r="I47" s="494"/>
      <c r="J47" s="494"/>
      <c r="K47" s="495"/>
    </row>
    <row r="48" spans="2:11" ht="15">
      <c r="B48" s="486"/>
      <c r="C48" s="491" t="s">
        <v>150</v>
      </c>
      <c r="D48" s="487"/>
      <c r="E48" s="487"/>
      <c r="F48" s="487"/>
      <c r="G48" s="487"/>
      <c r="H48" s="487"/>
      <c r="I48" s="487"/>
      <c r="J48" s="487"/>
      <c r="K48" s="489"/>
    </row>
    <row r="49" spans="2:47" s="492" customFormat="1" ht="16.5" customHeight="1">
      <c r="B49" s="493"/>
      <c r="C49" s="494"/>
      <c r="D49" s="494"/>
      <c r="E49" s="961" t="s">
        <v>151</v>
      </c>
      <c r="F49" s="962"/>
      <c r="G49" s="962"/>
      <c r="H49" s="962"/>
      <c r="I49" s="494"/>
      <c r="J49" s="494"/>
      <c r="K49" s="495"/>
    </row>
    <row r="50" spans="2:47" s="492" customFormat="1" ht="14.45" customHeight="1">
      <c r="B50" s="493"/>
      <c r="C50" s="491" t="s">
        <v>152</v>
      </c>
      <c r="D50" s="494"/>
      <c r="E50" s="494"/>
      <c r="F50" s="494"/>
      <c r="G50" s="494"/>
      <c r="H50" s="494"/>
      <c r="I50" s="494"/>
      <c r="J50" s="494"/>
      <c r="K50" s="495"/>
    </row>
    <row r="51" spans="2:47" s="492" customFormat="1" ht="17.25" customHeight="1">
      <c r="B51" s="493"/>
      <c r="C51" s="494"/>
      <c r="D51" s="494"/>
      <c r="E51" s="963" t="str">
        <f>E11</f>
        <v>03 - SO 01.3 - Vnitřní zdravotechnika a plyn</v>
      </c>
      <c r="F51" s="962"/>
      <c r="G51" s="962"/>
      <c r="H51" s="962"/>
      <c r="I51" s="494"/>
      <c r="J51" s="494"/>
      <c r="K51" s="495"/>
    </row>
    <row r="52" spans="2:47" s="492" customFormat="1" ht="6.95" customHeight="1">
      <c r="B52" s="493"/>
      <c r="C52" s="494"/>
      <c r="D52" s="494"/>
      <c r="E52" s="494"/>
      <c r="F52" s="494"/>
      <c r="G52" s="494"/>
      <c r="H52" s="494"/>
      <c r="I52" s="494"/>
      <c r="J52" s="494"/>
      <c r="K52" s="495"/>
    </row>
    <row r="53" spans="2:47" s="492" customFormat="1" ht="18" customHeight="1">
      <c r="B53" s="493"/>
      <c r="C53" s="491" t="s">
        <v>26</v>
      </c>
      <c r="D53" s="494"/>
      <c r="E53" s="494"/>
      <c r="F53" s="496" t="str">
        <f>F14</f>
        <v>Most</v>
      </c>
      <c r="G53" s="494"/>
      <c r="H53" s="494"/>
      <c r="I53" s="491" t="s">
        <v>28</v>
      </c>
      <c r="J53" s="497" t="str">
        <f>IF(J14="","",J14)</f>
        <v>13. 12. 2017</v>
      </c>
      <c r="K53" s="495"/>
    </row>
    <row r="54" spans="2:47" s="492" customFormat="1" ht="6.95" customHeight="1">
      <c r="B54" s="493"/>
      <c r="C54" s="494"/>
      <c r="D54" s="494"/>
      <c r="E54" s="494"/>
      <c r="F54" s="494"/>
      <c r="G54" s="494"/>
      <c r="H54" s="494"/>
      <c r="I54" s="494"/>
      <c r="J54" s="494"/>
      <c r="K54" s="495"/>
    </row>
    <row r="55" spans="2:47" s="492" customFormat="1" ht="15">
      <c r="B55" s="493"/>
      <c r="C55" s="491" t="s">
        <v>34</v>
      </c>
      <c r="D55" s="494"/>
      <c r="E55" s="494"/>
      <c r="F55" s="496" t="str">
        <f>E17</f>
        <v>Mostecká bytová a.s.</v>
      </c>
      <c r="G55" s="494"/>
      <c r="H55" s="494"/>
      <c r="I55" s="491" t="s">
        <v>41</v>
      </c>
      <c r="J55" s="924" t="str">
        <f>E23</f>
        <v>Ct. Žežulka - ZEFRAPROJEKT</v>
      </c>
      <c r="K55" s="495"/>
    </row>
    <row r="56" spans="2:47" s="492" customFormat="1" ht="14.45" customHeight="1">
      <c r="B56" s="493"/>
      <c r="C56" s="491" t="s">
        <v>39</v>
      </c>
      <c r="D56" s="494"/>
      <c r="E56" s="494"/>
      <c r="F56" s="496" t="str">
        <f>IF(E20="","",E20)</f>
        <v/>
      </c>
      <c r="G56" s="494"/>
      <c r="H56" s="494"/>
      <c r="I56" s="494"/>
      <c r="J56" s="964"/>
      <c r="K56" s="495"/>
    </row>
    <row r="57" spans="2:47" s="492" customFormat="1" ht="10.35" customHeight="1">
      <c r="B57" s="493"/>
      <c r="C57" s="494"/>
      <c r="D57" s="494"/>
      <c r="E57" s="494"/>
      <c r="F57" s="494"/>
      <c r="G57" s="494"/>
      <c r="H57" s="494"/>
      <c r="I57" s="494"/>
      <c r="J57" s="494"/>
      <c r="K57" s="495"/>
    </row>
    <row r="58" spans="2:47" s="492" customFormat="1" ht="29.25" customHeight="1">
      <c r="B58" s="493"/>
      <c r="C58" s="523" t="s">
        <v>156</v>
      </c>
      <c r="D58" s="510"/>
      <c r="E58" s="510"/>
      <c r="F58" s="510"/>
      <c r="G58" s="510"/>
      <c r="H58" s="510"/>
      <c r="I58" s="510"/>
      <c r="J58" s="524" t="s">
        <v>157</v>
      </c>
      <c r="K58" s="525"/>
    </row>
    <row r="59" spans="2:47" s="492" customFormat="1" ht="10.35" customHeight="1">
      <c r="B59" s="493"/>
      <c r="C59" s="494"/>
      <c r="D59" s="494"/>
      <c r="E59" s="494"/>
      <c r="F59" s="494"/>
      <c r="G59" s="494"/>
      <c r="H59" s="494"/>
      <c r="I59" s="494"/>
      <c r="J59" s="494"/>
      <c r="K59" s="495"/>
    </row>
    <row r="60" spans="2:47" s="492" customFormat="1" ht="29.25" customHeight="1">
      <c r="B60" s="493"/>
      <c r="C60" s="526" t="s">
        <v>158</v>
      </c>
      <c r="D60" s="494"/>
      <c r="E60" s="494"/>
      <c r="F60" s="494"/>
      <c r="G60" s="494"/>
      <c r="H60" s="494"/>
      <c r="I60" s="494"/>
      <c r="J60" s="505">
        <f>J85</f>
        <v>0</v>
      </c>
      <c r="K60" s="495"/>
      <c r="AU60" s="482" t="s">
        <v>159</v>
      </c>
    </row>
    <row r="61" spans="2:47" s="533" customFormat="1" ht="24.95" customHeight="1">
      <c r="B61" s="527"/>
      <c r="C61" s="528"/>
      <c r="D61" s="529" t="s">
        <v>166</v>
      </c>
      <c r="E61" s="530"/>
      <c r="F61" s="530"/>
      <c r="G61" s="530"/>
      <c r="H61" s="530"/>
      <c r="I61" s="530"/>
      <c r="J61" s="531">
        <f>J86</f>
        <v>0</v>
      </c>
      <c r="K61" s="532"/>
    </row>
    <row r="62" spans="2:47" s="540" customFormat="1" ht="19.899999999999999" customHeight="1">
      <c r="B62" s="534"/>
      <c r="C62" s="535"/>
      <c r="D62" s="536" t="s">
        <v>5227</v>
      </c>
      <c r="E62" s="537"/>
      <c r="F62" s="537"/>
      <c r="G62" s="537"/>
      <c r="H62" s="537"/>
      <c r="I62" s="537"/>
      <c r="J62" s="538">
        <f>J87</f>
        <v>0</v>
      </c>
      <c r="K62" s="539"/>
    </row>
    <row r="63" spans="2:47" s="540" customFormat="1" ht="19.899999999999999" customHeight="1">
      <c r="B63" s="534"/>
      <c r="C63" s="535"/>
      <c r="D63" s="536" t="s">
        <v>5228</v>
      </c>
      <c r="E63" s="537"/>
      <c r="F63" s="537"/>
      <c r="G63" s="537"/>
      <c r="H63" s="537"/>
      <c r="I63" s="537"/>
      <c r="J63" s="538">
        <f>J89</f>
        <v>0</v>
      </c>
      <c r="K63" s="539"/>
    </row>
    <row r="64" spans="2:47" s="492" customFormat="1" ht="21.75" customHeight="1">
      <c r="B64" s="493"/>
      <c r="C64" s="494"/>
      <c r="D64" s="494"/>
      <c r="E64" s="494"/>
      <c r="F64" s="494"/>
      <c r="G64" s="494"/>
      <c r="H64" s="494"/>
      <c r="I64" s="494"/>
      <c r="J64" s="494"/>
      <c r="K64" s="495"/>
    </row>
    <row r="65" spans="2:12" s="492" customFormat="1" ht="6.95" customHeight="1">
      <c r="B65" s="517"/>
      <c r="C65" s="518"/>
      <c r="D65" s="518"/>
      <c r="E65" s="518"/>
      <c r="F65" s="518"/>
      <c r="G65" s="518"/>
      <c r="H65" s="518"/>
      <c r="I65" s="518"/>
      <c r="J65" s="518"/>
      <c r="K65" s="519"/>
    </row>
    <row r="69" spans="2:12" s="492" customFormat="1" ht="6.95" customHeight="1">
      <c r="B69" s="520"/>
      <c r="C69" s="521"/>
      <c r="D69" s="521"/>
      <c r="E69" s="521"/>
      <c r="F69" s="521"/>
      <c r="G69" s="521"/>
      <c r="H69" s="521"/>
      <c r="I69" s="521"/>
      <c r="J69" s="521"/>
      <c r="K69" s="521"/>
      <c r="L69" s="493"/>
    </row>
    <row r="70" spans="2:12" s="492" customFormat="1" ht="36.950000000000003" customHeight="1">
      <c r="B70" s="493"/>
      <c r="C70" s="541" t="s">
        <v>181</v>
      </c>
      <c r="L70" s="493"/>
    </row>
    <row r="71" spans="2:12" s="492" customFormat="1" ht="6.95" customHeight="1">
      <c r="B71" s="493"/>
      <c r="L71" s="493"/>
    </row>
    <row r="72" spans="2:12" s="492" customFormat="1" ht="14.45" customHeight="1">
      <c r="B72" s="493"/>
      <c r="C72" s="542" t="s">
        <v>20</v>
      </c>
      <c r="L72" s="493"/>
    </row>
    <row r="73" spans="2:12" s="492" customFormat="1" ht="16.5" customHeight="1">
      <c r="B73" s="493"/>
      <c r="E73" s="965" t="str">
        <f>E7</f>
        <v>Rekonstrukce domu blok 60, č.p. 2180, ul. Táboritů v mostě, domov se zvláštním režimem</v>
      </c>
      <c r="F73" s="966"/>
      <c r="G73" s="966"/>
      <c r="H73" s="966"/>
      <c r="L73" s="493"/>
    </row>
    <row r="74" spans="2:12" ht="15">
      <c r="B74" s="486"/>
      <c r="C74" s="542" t="s">
        <v>150</v>
      </c>
      <c r="L74" s="486"/>
    </row>
    <row r="75" spans="2:12" s="492" customFormat="1" ht="16.5" customHeight="1">
      <c r="B75" s="493"/>
      <c r="E75" s="965" t="s">
        <v>151</v>
      </c>
      <c r="F75" s="959"/>
      <c r="G75" s="959"/>
      <c r="H75" s="959"/>
      <c r="L75" s="493"/>
    </row>
    <row r="76" spans="2:12" s="492" customFormat="1" ht="14.45" customHeight="1">
      <c r="B76" s="493"/>
      <c r="C76" s="542" t="s">
        <v>152</v>
      </c>
      <c r="L76" s="493"/>
    </row>
    <row r="77" spans="2:12" s="492" customFormat="1" ht="17.25" customHeight="1">
      <c r="B77" s="493"/>
      <c r="E77" s="935" t="str">
        <f>E11</f>
        <v>03 - SO 01.3 - Vnitřní zdravotechnika a plyn</v>
      </c>
      <c r="F77" s="959"/>
      <c r="G77" s="959"/>
      <c r="H77" s="959"/>
      <c r="L77" s="493"/>
    </row>
    <row r="78" spans="2:12" s="492" customFormat="1" ht="6.95" customHeight="1">
      <c r="B78" s="493"/>
      <c r="L78" s="493"/>
    </row>
    <row r="79" spans="2:12" s="492" customFormat="1" ht="18" customHeight="1">
      <c r="B79" s="493"/>
      <c r="C79" s="542" t="s">
        <v>26</v>
      </c>
      <c r="F79" s="543" t="str">
        <f>F14</f>
        <v>Most</v>
      </c>
      <c r="I79" s="542" t="s">
        <v>28</v>
      </c>
      <c r="J79" s="544" t="str">
        <f>IF(J14="","",J14)</f>
        <v>13. 12. 2017</v>
      </c>
      <c r="L79" s="493"/>
    </row>
    <row r="80" spans="2:12" s="492" customFormat="1" ht="6.95" customHeight="1">
      <c r="B80" s="493"/>
      <c r="L80" s="493"/>
    </row>
    <row r="81" spans="2:65" s="492" customFormat="1" ht="15">
      <c r="B81" s="493"/>
      <c r="C81" s="542" t="s">
        <v>34</v>
      </c>
      <c r="F81" s="543" t="str">
        <f>E17</f>
        <v>Mostecká bytová a.s.</v>
      </c>
      <c r="I81" s="542" t="s">
        <v>41</v>
      </c>
      <c r="J81" s="543" t="str">
        <f>E23</f>
        <v>Ct. Žežulka - ZEFRAPROJEKT</v>
      </c>
      <c r="L81" s="493"/>
    </row>
    <row r="82" spans="2:65" s="492" customFormat="1" ht="14.45" customHeight="1">
      <c r="B82" s="493"/>
      <c r="C82" s="542" t="s">
        <v>39</v>
      </c>
      <c r="F82" s="543" t="str">
        <f>IF(E20="","",E20)</f>
        <v/>
      </c>
      <c r="L82" s="493"/>
    </row>
    <row r="83" spans="2:65" s="492" customFormat="1" ht="10.35" customHeight="1">
      <c r="B83" s="493"/>
      <c r="L83" s="493"/>
    </row>
    <row r="84" spans="2:65" s="552" customFormat="1" ht="29.25" customHeight="1">
      <c r="B84" s="545"/>
      <c r="C84" s="546" t="s">
        <v>182</v>
      </c>
      <c r="D84" s="547" t="s">
        <v>67</v>
      </c>
      <c r="E84" s="547" t="s">
        <v>63</v>
      </c>
      <c r="F84" s="547" t="s">
        <v>183</v>
      </c>
      <c r="G84" s="547" t="s">
        <v>184</v>
      </c>
      <c r="H84" s="547" t="s">
        <v>185</v>
      </c>
      <c r="I84" s="547" t="s">
        <v>186</v>
      </c>
      <c r="J84" s="547" t="s">
        <v>157</v>
      </c>
      <c r="K84" s="548" t="s">
        <v>187</v>
      </c>
      <c r="L84" s="545"/>
      <c r="M84" s="549" t="s">
        <v>188</v>
      </c>
      <c r="N84" s="550" t="s">
        <v>52</v>
      </c>
      <c r="O84" s="550" t="s">
        <v>189</v>
      </c>
      <c r="P84" s="550" t="s">
        <v>190</v>
      </c>
      <c r="Q84" s="550" t="s">
        <v>191</v>
      </c>
      <c r="R84" s="550" t="s">
        <v>192</v>
      </c>
      <c r="S84" s="550" t="s">
        <v>193</v>
      </c>
      <c r="T84" s="551" t="s">
        <v>194</v>
      </c>
    </row>
    <row r="85" spans="2:65" s="492" customFormat="1" ht="29.25" customHeight="1">
      <c r="B85" s="493"/>
      <c r="C85" s="553" t="s">
        <v>158</v>
      </c>
      <c r="J85" s="554">
        <f>BK85</f>
        <v>0</v>
      </c>
      <c r="L85" s="493"/>
      <c r="M85" s="555"/>
      <c r="N85" s="502"/>
      <c r="O85" s="502"/>
      <c r="P85" s="556">
        <f>P86</f>
        <v>0</v>
      </c>
      <c r="Q85" s="502"/>
      <c r="R85" s="556">
        <f>R86</f>
        <v>0</v>
      </c>
      <c r="S85" s="502"/>
      <c r="T85" s="557">
        <f>T86</f>
        <v>0</v>
      </c>
      <c r="AT85" s="482" t="s">
        <v>81</v>
      </c>
      <c r="AU85" s="482" t="s">
        <v>159</v>
      </c>
      <c r="BK85" s="558">
        <f>BK86</f>
        <v>0</v>
      </c>
    </row>
    <row r="86" spans="2:65" s="560" customFormat="1" ht="37.35" customHeight="1">
      <c r="B86" s="559"/>
      <c r="D86" s="561" t="s">
        <v>81</v>
      </c>
      <c r="E86" s="562" t="s">
        <v>1217</v>
      </c>
      <c r="F86" s="562" t="s">
        <v>1218</v>
      </c>
      <c r="J86" s="563">
        <f>BK86</f>
        <v>0</v>
      </c>
      <c r="L86" s="559"/>
      <c r="M86" s="564"/>
      <c r="N86" s="565"/>
      <c r="O86" s="565"/>
      <c r="P86" s="566">
        <f>P87+P89</f>
        <v>0</v>
      </c>
      <c r="Q86" s="565"/>
      <c r="R86" s="566">
        <f>R87+R89</f>
        <v>0</v>
      </c>
      <c r="S86" s="565"/>
      <c r="T86" s="567">
        <f>T87+T89</f>
        <v>0</v>
      </c>
      <c r="AR86" s="561" t="s">
        <v>89</v>
      </c>
      <c r="AT86" s="568" t="s">
        <v>81</v>
      </c>
      <c r="AU86" s="568" t="s">
        <v>82</v>
      </c>
      <c r="AY86" s="561" t="s">
        <v>197</v>
      </c>
      <c r="BK86" s="569">
        <f>BK87+BK89</f>
        <v>0</v>
      </c>
    </row>
    <row r="87" spans="2:65" s="560" customFormat="1" ht="19.899999999999999" customHeight="1">
      <c r="B87" s="559"/>
      <c r="D87" s="561" t="s">
        <v>81</v>
      </c>
      <c r="E87" s="570" t="s">
        <v>5229</v>
      </c>
      <c r="F87" s="570" t="s">
        <v>5230</v>
      </c>
      <c r="J87" s="571">
        <f>BK87</f>
        <v>0</v>
      </c>
      <c r="L87" s="559"/>
      <c r="M87" s="564"/>
      <c r="N87" s="565"/>
      <c r="O87" s="565"/>
      <c r="P87" s="566">
        <f>P88</f>
        <v>0</v>
      </c>
      <c r="Q87" s="565"/>
      <c r="R87" s="566">
        <f>R88</f>
        <v>0</v>
      </c>
      <c r="S87" s="565"/>
      <c r="T87" s="567">
        <f>T88</f>
        <v>0</v>
      </c>
      <c r="AR87" s="561" t="s">
        <v>89</v>
      </c>
      <c r="AT87" s="568" t="s">
        <v>81</v>
      </c>
      <c r="AU87" s="568" t="s">
        <v>11</v>
      </c>
      <c r="AY87" s="561" t="s">
        <v>197</v>
      </c>
      <c r="BK87" s="569">
        <f>BK88</f>
        <v>0</v>
      </c>
    </row>
    <row r="88" spans="2:65" s="492" customFormat="1" ht="25.5" customHeight="1">
      <c r="B88" s="493"/>
      <c r="C88" s="572" t="s">
        <v>89</v>
      </c>
      <c r="D88" s="572" t="s">
        <v>199</v>
      </c>
      <c r="E88" s="573" t="s">
        <v>5231</v>
      </c>
      <c r="F88" s="574" t="s">
        <v>5232</v>
      </c>
      <c r="G88" s="575" t="s">
        <v>202</v>
      </c>
      <c r="H88" s="576">
        <v>1</v>
      </c>
      <c r="I88" s="7"/>
      <c r="J88" s="577">
        <f>ROUND(I88*H88,0)</f>
        <v>0</v>
      </c>
      <c r="K88" s="574" t="s">
        <v>5</v>
      </c>
      <c r="L88" s="493"/>
      <c r="M88" s="578" t="s">
        <v>5</v>
      </c>
      <c r="N88" s="579" t="s">
        <v>53</v>
      </c>
      <c r="O88" s="494"/>
      <c r="P88" s="580">
        <f>O88*H88</f>
        <v>0</v>
      </c>
      <c r="Q88" s="580">
        <v>0</v>
      </c>
      <c r="R88" s="580">
        <f>Q88*H88</f>
        <v>0</v>
      </c>
      <c r="S88" s="580">
        <v>0</v>
      </c>
      <c r="T88" s="581">
        <f>S88*H88</f>
        <v>0</v>
      </c>
      <c r="AR88" s="482" t="s">
        <v>374</v>
      </c>
      <c r="AT88" s="482" t="s">
        <v>199</v>
      </c>
      <c r="AU88" s="482" t="s">
        <v>89</v>
      </c>
      <c r="AY88" s="482" t="s">
        <v>197</v>
      </c>
      <c r="BE88" s="582">
        <f>IF(N88="základní",J88,0)</f>
        <v>0</v>
      </c>
      <c r="BF88" s="582">
        <f>IF(N88="snížená",J88,0)</f>
        <v>0</v>
      </c>
      <c r="BG88" s="582">
        <f>IF(N88="zákl. přenesená",J88,0)</f>
        <v>0</v>
      </c>
      <c r="BH88" s="582">
        <f>IF(N88="sníž. přenesená",J88,0)</f>
        <v>0</v>
      </c>
      <c r="BI88" s="582">
        <f>IF(N88="nulová",J88,0)</f>
        <v>0</v>
      </c>
      <c r="BJ88" s="482" t="s">
        <v>11</v>
      </c>
      <c r="BK88" s="582">
        <f>ROUND(I88*H88,0)</f>
        <v>0</v>
      </c>
      <c r="BL88" s="482" t="s">
        <v>374</v>
      </c>
      <c r="BM88" s="482" t="s">
        <v>5233</v>
      </c>
    </row>
    <row r="89" spans="2:65" s="560" customFormat="1" ht="29.85" customHeight="1">
      <c r="B89" s="559"/>
      <c r="D89" s="561" t="s">
        <v>81</v>
      </c>
      <c r="E89" s="570" t="s">
        <v>5234</v>
      </c>
      <c r="F89" s="570" t="s">
        <v>5235</v>
      </c>
      <c r="J89" s="571">
        <f>BK89</f>
        <v>0</v>
      </c>
      <c r="L89" s="559"/>
      <c r="M89" s="564"/>
      <c r="N89" s="565"/>
      <c r="O89" s="565"/>
      <c r="P89" s="566">
        <f>P90</f>
        <v>0</v>
      </c>
      <c r="Q89" s="565"/>
      <c r="R89" s="566">
        <f>R90</f>
        <v>0</v>
      </c>
      <c r="S89" s="565"/>
      <c r="T89" s="567">
        <f>T90</f>
        <v>0</v>
      </c>
      <c r="AR89" s="561" t="s">
        <v>89</v>
      </c>
      <c r="AT89" s="568" t="s">
        <v>81</v>
      </c>
      <c r="AU89" s="568" t="s">
        <v>11</v>
      </c>
      <c r="AY89" s="561" t="s">
        <v>197</v>
      </c>
      <c r="BK89" s="569">
        <f>BK90</f>
        <v>0</v>
      </c>
    </row>
    <row r="90" spans="2:65" s="492" customFormat="1" ht="16.5" customHeight="1">
      <c r="B90" s="493"/>
      <c r="C90" s="572" t="s">
        <v>11</v>
      </c>
      <c r="D90" s="572" t="s">
        <v>199</v>
      </c>
      <c r="E90" s="573" t="s">
        <v>5236</v>
      </c>
      <c r="F90" s="574" t="s">
        <v>5237</v>
      </c>
      <c r="G90" s="575" t="s">
        <v>202</v>
      </c>
      <c r="H90" s="576">
        <v>1</v>
      </c>
      <c r="I90" s="7"/>
      <c r="J90" s="577">
        <f>ROUND(I90*H90,0)</f>
        <v>0</v>
      </c>
      <c r="K90" s="574" t="s">
        <v>5</v>
      </c>
      <c r="L90" s="493"/>
      <c r="M90" s="578" t="s">
        <v>5</v>
      </c>
      <c r="N90" s="583" t="s">
        <v>53</v>
      </c>
      <c r="O90" s="584"/>
      <c r="P90" s="585">
        <f>O90*H90</f>
        <v>0</v>
      </c>
      <c r="Q90" s="585">
        <v>0</v>
      </c>
      <c r="R90" s="585">
        <f>Q90*H90</f>
        <v>0</v>
      </c>
      <c r="S90" s="585">
        <v>0</v>
      </c>
      <c r="T90" s="586">
        <f>S90*H90</f>
        <v>0</v>
      </c>
      <c r="AR90" s="482" t="s">
        <v>374</v>
      </c>
      <c r="AT90" s="482" t="s">
        <v>199</v>
      </c>
      <c r="AU90" s="482" t="s">
        <v>89</v>
      </c>
      <c r="AY90" s="482" t="s">
        <v>197</v>
      </c>
      <c r="BE90" s="582">
        <f>IF(N90="základní",J90,0)</f>
        <v>0</v>
      </c>
      <c r="BF90" s="582">
        <f>IF(N90="snížená",J90,0)</f>
        <v>0</v>
      </c>
      <c r="BG90" s="582">
        <f>IF(N90="zákl. přenesená",J90,0)</f>
        <v>0</v>
      </c>
      <c r="BH90" s="582">
        <f>IF(N90="sníž. přenesená",J90,0)</f>
        <v>0</v>
      </c>
      <c r="BI90" s="582">
        <f>IF(N90="nulová",J90,0)</f>
        <v>0</v>
      </c>
      <c r="BJ90" s="482" t="s">
        <v>11</v>
      </c>
      <c r="BK90" s="582">
        <f>ROUND(I90*H90,0)</f>
        <v>0</v>
      </c>
      <c r="BL90" s="482" t="s">
        <v>374</v>
      </c>
      <c r="BM90" s="482" t="s">
        <v>5238</v>
      </c>
    </row>
    <row r="91" spans="2:65" s="492" customFormat="1" ht="6.95" customHeight="1">
      <c r="B91" s="517"/>
      <c r="C91" s="518"/>
      <c r="D91" s="518"/>
      <c r="E91" s="518"/>
      <c r="F91" s="518"/>
      <c r="G91" s="518"/>
      <c r="H91" s="518"/>
      <c r="I91" s="518"/>
      <c r="J91" s="518"/>
      <c r="K91" s="518"/>
      <c r="L91" s="493"/>
    </row>
  </sheetData>
  <sheetProtection password="C63E" sheet="1" objects="1" scenarios="1"/>
  <autoFilter ref="C84:K90"/>
  <mergeCells count="13">
    <mergeCell ref="E77:H77"/>
    <mergeCell ref="G1:H1"/>
    <mergeCell ref="L2:V2"/>
    <mergeCell ref="E49:H49"/>
    <mergeCell ref="E51:H51"/>
    <mergeCell ref="J55:J56"/>
    <mergeCell ref="E73:H73"/>
    <mergeCell ref="E75:H75"/>
    <mergeCell ref="E7:H7"/>
    <mergeCell ref="E9:H9"/>
    <mergeCell ref="E11:H11"/>
    <mergeCell ref="E26:H26"/>
    <mergeCell ref="E47:H47"/>
  </mergeCells>
  <hyperlinks>
    <hyperlink ref="F1:G1" location="C2" display="1) Krycí list soupisu"/>
    <hyperlink ref="G1:H1" location="C58" display="2) Rekapitulace"/>
    <hyperlink ref="J1" location="C84"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6.xml><?xml version="1.0" encoding="utf-8"?>
<worksheet xmlns="http://schemas.openxmlformats.org/spreadsheetml/2006/main" xmlns:r="http://schemas.openxmlformats.org/officeDocument/2006/relationships">
  <sheetPr>
    <pageSetUpPr fitToPage="1"/>
  </sheetPr>
  <dimension ref="A1:O289"/>
  <sheetViews>
    <sheetView view="pageBreakPreview" zoomScale="80" zoomScaleNormal="125" zoomScaleSheetLayoutView="80" workbookViewId="0">
      <pane ySplit="2" topLeftCell="A239" activePane="bottomLeft" state="frozen"/>
      <selection pane="bottomLeft" activeCell="S271" sqref="S271"/>
    </sheetView>
  </sheetViews>
  <sheetFormatPr defaultRowHeight="12.75"/>
  <cols>
    <col min="1" max="1" width="4.33203125" style="104" customWidth="1"/>
    <col min="2" max="2" width="2.33203125" style="115" customWidth="1"/>
    <col min="3" max="3" width="2" style="115" customWidth="1"/>
    <col min="4" max="4" width="3.1640625" style="115" customWidth="1"/>
    <col min="5" max="5" width="16" style="115" customWidth="1"/>
    <col min="6" max="6" width="7.83203125" style="115" customWidth="1"/>
    <col min="7" max="7" width="5.83203125" style="115" customWidth="1"/>
    <col min="8" max="8" width="10" style="127" customWidth="1"/>
    <col min="9" max="9" width="6.6640625" style="115" customWidth="1"/>
    <col min="10" max="14" width="19.1640625" style="108" customWidth="1"/>
    <col min="15" max="16384" width="9.33203125" style="115"/>
  </cols>
  <sheetData>
    <row r="1" spans="1:14" s="99" customFormat="1" ht="21.6" customHeight="1">
      <c r="A1" s="93" t="s">
        <v>7231</v>
      </c>
      <c r="B1" s="94"/>
      <c r="C1" s="94"/>
      <c r="D1" s="94"/>
      <c r="E1" s="94"/>
      <c r="F1" s="94"/>
      <c r="G1" s="95"/>
      <c r="H1" s="96"/>
      <c r="I1" s="97"/>
      <c r="J1" s="98" t="s">
        <v>7232</v>
      </c>
      <c r="K1" s="98" t="s">
        <v>7232</v>
      </c>
      <c r="L1" s="98" t="s">
        <v>7233</v>
      </c>
      <c r="M1" s="98" t="s">
        <v>7233</v>
      </c>
      <c r="N1" s="98" t="s">
        <v>7234</v>
      </c>
    </row>
    <row r="2" spans="1:14" s="99" customFormat="1" ht="21.6" customHeight="1">
      <c r="A2" s="93"/>
      <c r="B2" s="94"/>
      <c r="C2" s="94"/>
      <c r="D2" s="94"/>
      <c r="E2" s="94"/>
      <c r="F2" s="94"/>
      <c r="G2" s="95"/>
      <c r="H2" s="96"/>
      <c r="I2" s="97"/>
      <c r="J2" s="98" t="s">
        <v>7235</v>
      </c>
      <c r="K2" s="98" t="s">
        <v>7236</v>
      </c>
      <c r="L2" s="98" t="s">
        <v>7235</v>
      </c>
      <c r="M2" s="98" t="s">
        <v>7236</v>
      </c>
      <c r="N2" s="98" t="s">
        <v>7236</v>
      </c>
    </row>
    <row r="3" spans="1:14" s="101" customFormat="1" ht="17.25" customHeight="1">
      <c r="A3" s="100" t="s">
        <v>7237</v>
      </c>
      <c r="J3" s="102"/>
      <c r="K3" s="102"/>
      <c r="L3" s="102"/>
      <c r="M3" s="102"/>
      <c r="N3" s="102"/>
    </row>
    <row r="4" spans="1:14" s="101" customFormat="1" ht="18">
      <c r="A4" s="100"/>
      <c r="J4" s="102"/>
      <c r="K4" s="102"/>
      <c r="L4" s="102"/>
      <c r="M4" s="102"/>
      <c r="N4" s="102"/>
    </row>
    <row r="5" spans="1:14" s="101" customFormat="1">
      <c r="A5" s="103" t="s">
        <v>7238</v>
      </c>
      <c r="J5" s="102"/>
      <c r="K5" s="102"/>
      <c r="L5" s="102"/>
      <c r="M5" s="102"/>
      <c r="N5" s="102"/>
    </row>
    <row r="6" spans="1:14" s="101" customFormat="1">
      <c r="A6" s="104" t="s">
        <v>7239</v>
      </c>
      <c r="B6" s="105" t="s">
        <v>7240</v>
      </c>
      <c r="C6" s="105"/>
      <c r="D6" s="105"/>
      <c r="E6" s="105"/>
      <c r="F6" s="105"/>
      <c r="G6" s="105"/>
      <c r="H6" s="105">
        <v>19</v>
      </c>
      <c r="I6" s="105" t="s">
        <v>3538</v>
      </c>
      <c r="J6" s="736"/>
      <c r="K6" s="106">
        <f t="shared" ref="K6:K69" si="0">+J6*H6</f>
        <v>0</v>
      </c>
      <c r="L6" s="736"/>
      <c r="M6" s="106">
        <f t="shared" ref="M6:M69" si="1">+L6*H6</f>
        <v>0</v>
      </c>
      <c r="N6" s="106">
        <f t="shared" ref="N6:N69" si="2">+M6+K6</f>
        <v>0</v>
      </c>
    </row>
    <row r="7" spans="1:14" s="101" customFormat="1">
      <c r="A7" s="104"/>
      <c r="B7" s="105"/>
      <c r="C7" s="105"/>
      <c r="D7" s="105" t="s">
        <v>7241</v>
      </c>
      <c r="E7" s="105"/>
      <c r="F7" s="105"/>
      <c r="G7" s="105"/>
      <c r="H7" s="105">
        <f>+H6</f>
        <v>19</v>
      </c>
      <c r="I7" s="105" t="s">
        <v>3538</v>
      </c>
      <c r="J7" s="736"/>
      <c r="K7" s="106">
        <f t="shared" si="0"/>
        <v>0</v>
      </c>
      <c r="L7" s="736"/>
      <c r="M7" s="106">
        <f t="shared" si="1"/>
        <v>0</v>
      </c>
      <c r="N7" s="106">
        <f t="shared" si="2"/>
        <v>0</v>
      </c>
    </row>
    <row r="8" spans="1:14" s="101" customFormat="1">
      <c r="A8" s="104"/>
      <c r="B8" s="105"/>
      <c r="C8" s="105"/>
      <c r="D8" s="105"/>
      <c r="E8" s="105"/>
      <c r="F8" s="105"/>
      <c r="G8" s="105"/>
      <c r="H8" s="105"/>
      <c r="I8" s="105"/>
      <c r="J8" s="736"/>
      <c r="K8" s="106">
        <f t="shared" si="0"/>
        <v>0</v>
      </c>
      <c r="L8" s="736"/>
      <c r="M8" s="106">
        <f t="shared" si="1"/>
        <v>0</v>
      </c>
      <c r="N8" s="106">
        <f t="shared" si="2"/>
        <v>0</v>
      </c>
    </row>
    <row r="9" spans="1:14" s="101" customFormat="1">
      <c r="A9" s="104" t="s">
        <v>7242</v>
      </c>
      <c r="B9" s="105" t="s">
        <v>7243</v>
      </c>
      <c r="C9" s="105"/>
      <c r="D9" s="105"/>
      <c r="E9" s="105"/>
      <c r="F9" s="105"/>
      <c r="G9" s="105"/>
      <c r="H9" s="105"/>
      <c r="I9" s="105"/>
      <c r="J9" s="736"/>
      <c r="K9" s="106">
        <f t="shared" si="0"/>
        <v>0</v>
      </c>
      <c r="L9" s="736"/>
      <c r="M9" s="106">
        <f t="shared" si="1"/>
        <v>0</v>
      </c>
      <c r="N9" s="106">
        <f t="shared" si="2"/>
        <v>0</v>
      </c>
    </row>
    <row r="10" spans="1:14" s="101" customFormat="1">
      <c r="A10" s="104"/>
      <c r="B10" s="105"/>
      <c r="C10" s="105"/>
      <c r="D10" s="105" t="s">
        <v>7244</v>
      </c>
      <c r="E10" s="105"/>
      <c r="F10" s="105"/>
      <c r="G10" s="105"/>
      <c r="H10" s="105">
        <v>26</v>
      </c>
      <c r="I10" s="105" t="s">
        <v>3538</v>
      </c>
      <c r="J10" s="736"/>
      <c r="K10" s="106">
        <f t="shared" si="0"/>
        <v>0</v>
      </c>
      <c r="L10" s="736"/>
      <c r="M10" s="106">
        <f t="shared" si="1"/>
        <v>0</v>
      </c>
      <c r="N10" s="106">
        <f t="shared" si="2"/>
        <v>0</v>
      </c>
    </row>
    <row r="11" spans="1:14" s="101" customFormat="1">
      <c r="A11" s="104"/>
      <c r="B11" s="105"/>
      <c r="C11" s="105"/>
      <c r="D11" s="105"/>
      <c r="E11" s="105"/>
      <c r="F11" s="105"/>
      <c r="G11" s="105"/>
      <c r="H11" s="105"/>
      <c r="I11" s="105"/>
      <c r="J11" s="736"/>
      <c r="K11" s="106">
        <f t="shared" si="0"/>
        <v>0</v>
      </c>
      <c r="L11" s="736"/>
      <c r="M11" s="106">
        <f t="shared" si="1"/>
        <v>0</v>
      </c>
      <c r="N11" s="106">
        <f t="shared" si="2"/>
        <v>0</v>
      </c>
    </row>
    <row r="12" spans="1:14" s="101" customFormat="1">
      <c r="A12" s="104" t="s">
        <v>7245</v>
      </c>
      <c r="B12" s="105" t="s">
        <v>7246</v>
      </c>
      <c r="C12" s="105"/>
      <c r="D12" s="105"/>
      <c r="E12" s="105"/>
      <c r="F12" s="105"/>
      <c r="G12" s="105"/>
      <c r="H12" s="105">
        <v>6</v>
      </c>
      <c r="I12" s="105" t="s">
        <v>3538</v>
      </c>
      <c r="J12" s="736"/>
      <c r="K12" s="106">
        <f t="shared" si="0"/>
        <v>0</v>
      </c>
      <c r="L12" s="736"/>
      <c r="M12" s="106">
        <f t="shared" si="1"/>
        <v>0</v>
      </c>
      <c r="N12" s="106">
        <f t="shared" si="2"/>
        <v>0</v>
      </c>
    </row>
    <row r="13" spans="1:14" s="101" customFormat="1">
      <c r="A13" s="104"/>
      <c r="B13" s="105"/>
      <c r="C13" s="105"/>
      <c r="D13" s="105"/>
      <c r="E13" s="105"/>
      <c r="F13" s="105"/>
      <c r="G13" s="105"/>
      <c r="H13" s="105"/>
      <c r="I13" s="105"/>
      <c r="J13" s="736"/>
      <c r="K13" s="106">
        <f t="shared" si="0"/>
        <v>0</v>
      </c>
      <c r="L13" s="736"/>
      <c r="M13" s="106">
        <f t="shared" si="1"/>
        <v>0</v>
      </c>
      <c r="N13" s="106">
        <f t="shared" si="2"/>
        <v>0</v>
      </c>
    </row>
    <row r="14" spans="1:14" s="101" customFormat="1">
      <c r="A14" s="104" t="s">
        <v>7247</v>
      </c>
      <c r="B14" s="105" t="s">
        <v>7248</v>
      </c>
      <c r="C14" s="105"/>
      <c r="D14" s="105"/>
      <c r="E14" s="105"/>
      <c r="F14" s="105"/>
      <c r="G14" s="105"/>
      <c r="H14" s="105"/>
      <c r="I14" s="105"/>
      <c r="J14" s="736"/>
      <c r="K14" s="106">
        <f t="shared" si="0"/>
        <v>0</v>
      </c>
      <c r="L14" s="736"/>
      <c r="M14" s="106">
        <f t="shared" si="1"/>
        <v>0</v>
      </c>
      <c r="N14" s="106">
        <f t="shared" si="2"/>
        <v>0</v>
      </c>
    </row>
    <row r="15" spans="1:14" s="101" customFormat="1">
      <c r="A15" s="104"/>
      <c r="B15" s="105"/>
      <c r="C15" s="105"/>
      <c r="D15" s="105" t="s">
        <v>7249</v>
      </c>
      <c r="E15" s="105"/>
      <c r="F15" s="105"/>
      <c r="G15" s="105"/>
      <c r="H15" s="105">
        <v>3</v>
      </c>
      <c r="I15" s="105" t="s">
        <v>3538</v>
      </c>
      <c r="J15" s="736"/>
      <c r="K15" s="106">
        <f t="shared" si="0"/>
        <v>0</v>
      </c>
      <c r="L15" s="736"/>
      <c r="M15" s="106">
        <f t="shared" si="1"/>
        <v>0</v>
      </c>
      <c r="N15" s="106">
        <f t="shared" si="2"/>
        <v>0</v>
      </c>
    </row>
    <row r="16" spans="1:14" s="101" customFormat="1">
      <c r="A16" s="104"/>
      <c r="B16" s="105"/>
      <c r="C16" s="105"/>
      <c r="D16" s="105"/>
      <c r="E16" s="105"/>
      <c r="F16" s="105"/>
      <c r="G16" s="105"/>
      <c r="H16" s="105"/>
      <c r="I16" s="105"/>
      <c r="J16" s="736"/>
      <c r="K16" s="106">
        <f t="shared" si="0"/>
        <v>0</v>
      </c>
      <c r="L16" s="736"/>
      <c r="M16" s="106">
        <f t="shared" si="1"/>
        <v>0</v>
      </c>
      <c r="N16" s="106">
        <f t="shared" si="2"/>
        <v>0</v>
      </c>
    </row>
    <row r="17" spans="1:14" s="101" customFormat="1">
      <c r="A17" s="104" t="s">
        <v>7250</v>
      </c>
      <c r="B17" s="105" t="s">
        <v>7251</v>
      </c>
      <c r="C17" s="105"/>
      <c r="D17" s="105"/>
      <c r="E17" s="105"/>
      <c r="F17" s="105"/>
      <c r="G17" s="105"/>
      <c r="H17" s="105"/>
      <c r="I17" s="105"/>
      <c r="J17" s="736"/>
      <c r="K17" s="106">
        <f t="shared" si="0"/>
        <v>0</v>
      </c>
      <c r="L17" s="736"/>
      <c r="M17" s="106">
        <f t="shared" si="1"/>
        <v>0</v>
      </c>
      <c r="N17" s="106">
        <f t="shared" si="2"/>
        <v>0</v>
      </c>
    </row>
    <row r="18" spans="1:14" s="101" customFormat="1">
      <c r="A18" s="104"/>
      <c r="B18" s="105"/>
      <c r="C18" s="105"/>
      <c r="D18" s="105" t="s">
        <v>7252</v>
      </c>
      <c r="E18" s="105"/>
      <c r="F18" s="105"/>
      <c r="G18" s="105"/>
      <c r="H18" s="105">
        <f>+H15</f>
        <v>3</v>
      </c>
      <c r="I18" s="105" t="s">
        <v>3538</v>
      </c>
      <c r="J18" s="736"/>
      <c r="K18" s="106">
        <f t="shared" si="0"/>
        <v>0</v>
      </c>
      <c r="L18" s="736"/>
      <c r="M18" s="106">
        <f t="shared" si="1"/>
        <v>0</v>
      </c>
      <c r="N18" s="106">
        <f t="shared" si="2"/>
        <v>0</v>
      </c>
    </row>
    <row r="19" spans="1:14" s="101" customFormat="1">
      <c r="A19" s="107"/>
      <c r="J19" s="737"/>
      <c r="K19" s="106">
        <f t="shared" si="0"/>
        <v>0</v>
      </c>
      <c r="L19" s="746"/>
      <c r="M19" s="106">
        <f t="shared" si="1"/>
        <v>0</v>
      </c>
      <c r="N19" s="106">
        <f t="shared" si="2"/>
        <v>0</v>
      </c>
    </row>
    <row r="20" spans="1:14" s="101" customFormat="1">
      <c r="A20" s="104" t="s">
        <v>7253</v>
      </c>
      <c r="B20" s="105" t="s">
        <v>7254</v>
      </c>
      <c r="C20" s="105"/>
      <c r="D20" s="105"/>
      <c r="E20" s="105"/>
      <c r="F20" s="105"/>
      <c r="G20" s="105"/>
      <c r="H20" s="105">
        <v>39</v>
      </c>
      <c r="I20" s="105" t="s">
        <v>3538</v>
      </c>
      <c r="J20" s="736"/>
      <c r="K20" s="106">
        <f t="shared" si="0"/>
        <v>0</v>
      </c>
      <c r="L20" s="736"/>
      <c r="M20" s="106">
        <f t="shared" si="1"/>
        <v>0</v>
      </c>
      <c r="N20" s="106">
        <f t="shared" si="2"/>
        <v>0</v>
      </c>
    </row>
    <row r="21" spans="1:14" s="101" customFormat="1">
      <c r="A21" s="104"/>
      <c r="B21" s="105"/>
      <c r="C21" s="105"/>
      <c r="D21" s="105" t="s">
        <v>7241</v>
      </c>
      <c r="E21" s="105"/>
      <c r="F21" s="105"/>
      <c r="G21" s="105"/>
      <c r="H21" s="105">
        <f>+H20</f>
        <v>39</v>
      </c>
      <c r="I21" s="105" t="s">
        <v>3538</v>
      </c>
      <c r="J21" s="736"/>
      <c r="K21" s="106">
        <f t="shared" si="0"/>
        <v>0</v>
      </c>
      <c r="L21" s="736"/>
      <c r="M21" s="106">
        <f t="shared" si="1"/>
        <v>0</v>
      </c>
      <c r="N21" s="106">
        <f t="shared" si="2"/>
        <v>0</v>
      </c>
    </row>
    <row r="22" spans="1:14" s="101" customFormat="1">
      <c r="A22" s="107"/>
      <c r="J22" s="736"/>
      <c r="K22" s="106">
        <f t="shared" si="0"/>
        <v>0</v>
      </c>
      <c r="L22" s="736"/>
      <c r="M22" s="106">
        <f t="shared" si="1"/>
        <v>0</v>
      </c>
      <c r="N22" s="106">
        <f t="shared" si="2"/>
        <v>0</v>
      </c>
    </row>
    <row r="23" spans="1:14" s="101" customFormat="1">
      <c r="A23" s="107" t="s">
        <v>7255</v>
      </c>
      <c r="B23" s="101" t="s">
        <v>7256</v>
      </c>
      <c r="H23" s="101">
        <v>39</v>
      </c>
      <c r="I23" s="101" t="s">
        <v>3538</v>
      </c>
      <c r="J23" s="736"/>
      <c r="K23" s="106">
        <f t="shared" si="0"/>
        <v>0</v>
      </c>
      <c r="L23" s="736"/>
      <c r="M23" s="106">
        <f t="shared" si="1"/>
        <v>0</v>
      </c>
      <c r="N23" s="106">
        <f t="shared" si="2"/>
        <v>0</v>
      </c>
    </row>
    <row r="24" spans="1:14" s="101" customFormat="1">
      <c r="A24" s="107"/>
      <c r="J24" s="736"/>
      <c r="K24" s="106">
        <f t="shared" si="0"/>
        <v>0</v>
      </c>
      <c r="L24" s="736"/>
      <c r="M24" s="106">
        <f t="shared" si="1"/>
        <v>0</v>
      </c>
      <c r="N24" s="106">
        <f t="shared" si="2"/>
        <v>0</v>
      </c>
    </row>
    <row r="25" spans="1:14" s="101" customFormat="1">
      <c r="A25" s="107" t="s">
        <v>7257</v>
      </c>
      <c r="B25" s="101" t="s">
        <v>7258</v>
      </c>
      <c r="J25" s="736"/>
      <c r="K25" s="106">
        <f t="shared" si="0"/>
        <v>0</v>
      </c>
      <c r="L25" s="736"/>
      <c r="M25" s="106">
        <f t="shared" si="1"/>
        <v>0</v>
      </c>
      <c r="N25" s="106">
        <f t="shared" si="2"/>
        <v>0</v>
      </c>
    </row>
    <row r="26" spans="1:14" s="101" customFormat="1">
      <c r="A26" s="107"/>
      <c r="D26" s="101" t="s">
        <v>7259</v>
      </c>
      <c r="H26" s="101">
        <f>+H7</f>
        <v>19</v>
      </c>
      <c r="I26" s="101" t="s">
        <v>3538</v>
      </c>
      <c r="J26" s="736"/>
      <c r="K26" s="106">
        <f t="shared" si="0"/>
        <v>0</v>
      </c>
      <c r="L26" s="736"/>
      <c r="M26" s="106">
        <f t="shared" si="1"/>
        <v>0</v>
      </c>
      <c r="N26" s="106">
        <f t="shared" si="2"/>
        <v>0</v>
      </c>
    </row>
    <row r="27" spans="1:14" s="101" customFormat="1">
      <c r="A27" s="107"/>
      <c r="D27" s="101" t="s">
        <v>7260</v>
      </c>
      <c r="H27" s="101">
        <f>3*H6</f>
        <v>57</v>
      </c>
      <c r="I27" s="101" t="s">
        <v>3538</v>
      </c>
      <c r="J27" s="736"/>
      <c r="K27" s="106">
        <f t="shared" si="0"/>
        <v>0</v>
      </c>
      <c r="L27" s="736"/>
      <c r="M27" s="106">
        <f t="shared" si="1"/>
        <v>0</v>
      </c>
      <c r="N27" s="106">
        <f t="shared" si="2"/>
        <v>0</v>
      </c>
    </row>
    <row r="28" spans="1:14" s="101" customFormat="1">
      <c r="A28" s="107"/>
      <c r="D28" s="101" t="s">
        <v>7261</v>
      </c>
      <c r="H28" s="101">
        <v>39</v>
      </c>
      <c r="I28" s="101" t="s">
        <v>3538</v>
      </c>
      <c r="J28" s="736"/>
      <c r="K28" s="106">
        <f t="shared" si="0"/>
        <v>0</v>
      </c>
      <c r="L28" s="736"/>
      <c r="M28" s="106">
        <f t="shared" si="1"/>
        <v>0</v>
      </c>
      <c r="N28" s="106">
        <f t="shared" si="2"/>
        <v>0</v>
      </c>
    </row>
    <row r="29" spans="1:14" s="101" customFormat="1">
      <c r="A29" s="107"/>
      <c r="D29" s="101" t="s">
        <v>7262</v>
      </c>
      <c r="H29" s="101">
        <v>39</v>
      </c>
      <c r="I29" s="101" t="s">
        <v>3538</v>
      </c>
      <c r="J29" s="736"/>
      <c r="K29" s="106">
        <f t="shared" si="0"/>
        <v>0</v>
      </c>
      <c r="L29" s="736"/>
      <c r="M29" s="106">
        <f t="shared" si="1"/>
        <v>0</v>
      </c>
      <c r="N29" s="106">
        <f t="shared" si="2"/>
        <v>0</v>
      </c>
    </row>
    <row r="30" spans="1:14" s="101" customFormat="1">
      <c r="A30" s="107"/>
      <c r="J30" s="737"/>
      <c r="K30" s="106">
        <f t="shared" si="0"/>
        <v>0</v>
      </c>
      <c r="L30" s="736"/>
      <c r="M30" s="106">
        <f t="shared" si="1"/>
        <v>0</v>
      </c>
      <c r="N30" s="106">
        <f t="shared" si="2"/>
        <v>0</v>
      </c>
    </row>
    <row r="31" spans="1:14" s="101" customFormat="1">
      <c r="A31" s="104" t="s">
        <v>7263</v>
      </c>
      <c r="B31" s="105" t="s">
        <v>7264</v>
      </c>
      <c r="C31" s="105"/>
      <c r="D31" s="105"/>
      <c r="E31" s="105"/>
      <c r="F31" s="105"/>
      <c r="G31" s="105"/>
      <c r="H31" s="105">
        <v>10</v>
      </c>
      <c r="I31" s="105" t="s">
        <v>3538</v>
      </c>
      <c r="J31" s="736"/>
      <c r="K31" s="106">
        <f t="shared" si="0"/>
        <v>0</v>
      </c>
      <c r="L31" s="736"/>
      <c r="M31" s="106">
        <f t="shared" si="1"/>
        <v>0</v>
      </c>
      <c r="N31" s="106">
        <f t="shared" si="2"/>
        <v>0</v>
      </c>
    </row>
    <row r="32" spans="1:14" s="101" customFormat="1">
      <c r="A32" s="104"/>
      <c r="B32" s="105"/>
      <c r="C32" s="105"/>
      <c r="D32" s="105"/>
      <c r="E32" s="105"/>
      <c r="F32" s="105"/>
      <c r="G32" s="105"/>
      <c r="H32" s="105"/>
      <c r="I32" s="105"/>
      <c r="J32" s="736"/>
      <c r="K32" s="106">
        <f t="shared" si="0"/>
        <v>0</v>
      </c>
      <c r="L32" s="736"/>
      <c r="M32" s="106">
        <f t="shared" si="1"/>
        <v>0</v>
      </c>
      <c r="N32" s="106">
        <f t="shared" si="2"/>
        <v>0</v>
      </c>
    </row>
    <row r="33" spans="1:14" s="101" customFormat="1">
      <c r="A33" s="104" t="s">
        <v>7265</v>
      </c>
      <c r="B33" s="105" t="s">
        <v>7266</v>
      </c>
      <c r="C33" s="105"/>
      <c r="D33" s="105"/>
      <c r="E33" s="105"/>
      <c r="F33" s="105"/>
      <c r="G33" s="105"/>
      <c r="H33" s="105">
        <v>1</v>
      </c>
      <c r="I33" s="105" t="s">
        <v>3538</v>
      </c>
      <c r="J33" s="736"/>
      <c r="K33" s="106">
        <f t="shared" si="0"/>
        <v>0</v>
      </c>
      <c r="L33" s="736"/>
      <c r="M33" s="106">
        <f t="shared" si="1"/>
        <v>0</v>
      </c>
      <c r="N33" s="106">
        <f t="shared" si="2"/>
        <v>0</v>
      </c>
    </row>
    <row r="34" spans="1:14" s="101" customFormat="1">
      <c r="A34" s="104"/>
      <c r="B34" s="105"/>
      <c r="C34" s="105"/>
      <c r="D34" s="105"/>
      <c r="E34" s="105"/>
      <c r="F34" s="105"/>
      <c r="G34" s="105"/>
      <c r="H34" s="105"/>
      <c r="I34" s="105"/>
      <c r="J34" s="736"/>
      <c r="K34" s="106">
        <f t="shared" si="0"/>
        <v>0</v>
      </c>
      <c r="L34" s="736"/>
      <c r="M34" s="106">
        <f t="shared" si="1"/>
        <v>0</v>
      </c>
      <c r="N34" s="106">
        <f t="shared" si="2"/>
        <v>0</v>
      </c>
    </row>
    <row r="35" spans="1:14" s="101" customFormat="1">
      <c r="A35" s="104" t="s">
        <v>7267</v>
      </c>
      <c r="B35" s="105" t="s">
        <v>7268</v>
      </c>
      <c r="C35" s="105"/>
      <c r="D35" s="105"/>
      <c r="E35" s="105"/>
      <c r="F35" s="105"/>
      <c r="G35" s="105"/>
      <c r="H35" s="105">
        <v>2</v>
      </c>
      <c r="I35" s="105" t="s">
        <v>3538</v>
      </c>
      <c r="J35" s="736"/>
      <c r="K35" s="106">
        <f t="shared" si="0"/>
        <v>0</v>
      </c>
      <c r="L35" s="736"/>
      <c r="M35" s="106">
        <f t="shared" si="1"/>
        <v>0</v>
      </c>
      <c r="N35" s="106">
        <f t="shared" si="2"/>
        <v>0</v>
      </c>
    </row>
    <row r="36" spans="1:14" s="101" customFormat="1">
      <c r="A36" s="104"/>
      <c r="B36" s="105"/>
      <c r="C36" s="105"/>
      <c r="D36" s="105"/>
      <c r="E36" s="105"/>
      <c r="F36" s="105"/>
      <c r="G36" s="105"/>
      <c r="H36" s="105"/>
      <c r="I36" s="105"/>
      <c r="J36" s="736"/>
      <c r="K36" s="106">
        <f t="shared" si="0"/>
        <v>0</v>
      </c>
      <c r="L36" s="736"/>
      <c r="M36" s="106">
        <f t="shared" si="1"/>
        <v>0</v>
      </c>
      <c r="N36" s="106">
        <f t="shared" si="2"/>
        <v>0</v>
      </c>
    </row>
    <row r="37" spans="1:14" s="101" customFormat="1">
      <c r="A37" s="104" t="s">
        <v>7269</v>
      </c>
      <c r="B37" s="105" t="s">
        <v>7270</v>
      </c>
      <c r="C37" s="105"/>
      <c r="D37" s="105"/>
      <c r="E37" s="105"/>
      <c r="F37" s="105"/>
      <c r="G37" s="105"/>
      <c r="H37" s="105">
        <v>1</v>
      </c>
      <c r="I37" s="105"/>
      <c r="J37" s="736"/>
      <c r="K37" s="106">
        <f t="shared" si="0"/>
        <v>0</v>
      </c>
      <c r="L37" s="736"/>
      <c r="M37" s="106">
        <f t="shared" si="1"/>
        <v>0</v>
      </c>
      <c r="N37" s="106">
        <f t="shared" si="2"/>
        <v>0</v>
      </c>
    </row>
    <row r="38" spans="1:14" s="101" customFormat="1">
      <c r="A38" s="104"/>
      <c r="B38" s="105"/>
      <c r="C38" s="105"/>
      <c r="D38" s="105" t="s">
        <v>7271</v>
      </c>
      <c r="E38" s="105"/>
      <c r="F38" s="105"/>
      <c r="G38" s="105"/>
      <c r="H38" s="105">
        <v>1</v>
      </c>
      <c r="I38" s="105" t="s">
        <v>3538</v>
      </c>
      <c r="J38" s="736"/>
      <c r="K38" s="106">
        <f t="shared" si="0"/>
        <v>0</v>
      </c>
      <c r="L38" s="736"/>
      <c r="M38" s="106">
        <f t="shared" si="1"/>
        <v>0</v>
      </c>
      <c r="N38" s="106">
        <f t="shared" si="2"/>
        <v>0</v>
      </c>
    </row>
    <row r="39" spans="1:14" s="101" customFormat="1">
      <c r="A39" s="104"/>
      <c r="B39" s="105"/>
      <c r="C39" s="105"/>
      <c r="D39" s="105"/>
      <c r="E39" s="105"/>
      <c r="F39" s="105"/>
      <c r="G39" s="105"/>
      <c r="H39" s="105"/>
      <c r="I39" s="105"/>
      <c r="J39" s="736"/>
      <c r="K39" s="106">
        <f t="shared" si="0"/>
        <v>0</v>
      </c>
      <c r="L39" s="736"/>
      <c r="M39" s="106">
        <f t="shared" si="1"/>
        <v>0</v>
      </c>
      <c r="N39" s="106">
        <f t="shared" si="2"/>
        <v>0</v>
      </c>
    </row>
    <row r="40" spans="1:14" s="101" customFormat="1">
      <c r="A40" s="109" t="s">
        <v>7272</v>
      </c>
      <c r="B40" s="105"/>
      <c r="C40" s="105"/>
      <c r="D40" s="105"/>
      <c r="E40" s="105"/>
      <c r="F40" s="105"/>
      <c r="G40" s="105"/>
      <c r="H40" s="105"/>
      <c r="I40" s="105"/>
      <c r="J40" s="736"/>
      <c r="K40" s="106">
        <f t="shared" si="0"/>
        <v>0</v>
      </c>
      <c r="L40" s="736"/>
      <c r="M40" s="106">
        <f t="shared" si="1"/>
        <v>0</v>
      </c>
      <c r="N40" s="106">
        <f t="shared" si="2"/>
        <v>0</v>
      </c>
    </row>
    <row r="41" spans="1:14" s="101" customFormat="1">
      <c r="A41" s="104" t="s">
        <v>7239</v>
      </c>
      <c r="B41" s="105" t="s">
        <v>7273</v>
      </c>
      <c r="C41" s="105"/>
      <c r="D41" s="105"/>
      <c r="E41" s="105"/>
      <c r="F41" s="105"/>
      <c r="G41" s="105"/>
      <c r="H41" s="105"/>
      <c r="I41" s="105"/>
      <c r="J41" s="736"/>
      <c r="K41" s="106">
        <f t="shared" si="0"/>
        <v>0</v>
      </c>
      <c r="L41" s="736"/>
      <c r="M41" s="106">
        <f t="shared" si="1"/>
        <v>0</v>
      </c>
      <c r="N41" s="106">
        <f t="shared" si="2"/>
        <v>0</v>
      </c>
    </row>
    <row r="42" spans="1:14" s="101" customFormat="1">
      <c r="A42" s="104"/>
      <c r="B42" s="105"/>
      <c r="C42" s="105"/>
      <c r="D42" s="105" t="s">
        <v>7274</v>
      </c>
      <c r="E42" s="105"/>
      <c r="F42" s="105"/>
      <c r="G42" s="105"/>
      <c r="H42" s="105">
        <f>+H10</f>
        <v>26</v>
      </c>
      <c r="I42" s="105" t="s">
        <v>3538</v>
      </c>
      <c r="J42" s="736"/>
      <c r="K42" s="106">
        <f t="shared" si="0"/>
        <v>0</v>
      </c>
      <c r="L42" s="736"/>
      <c r="M42" s="106">
        <f t="shared" si="1"/>
        <v>0</v>
      </c>
      <c r="N42" s="106">
        <f t="shared" si="2"/>
        <v>0</v>
      </c>
    </row>
    <row r="43" spans="1:14" s="101" customFormat="1">
      <c r="A43" s="107"/>
      <c r="J43" s="737"/>
      <c r="K43" s="106">
        <f t="shared" si="0"/>
        <v>0</v>
      </c>
      <c r="L43" s="746"/>
      <c r="M43" s="106">
        <f t="shared" si="1"/>
        <v>0</v>
      </c>
      <c r="N43" s="106">
        <f t="shared" si="2"/>
        <v>0</v>
      </c>
    </row>
    <row r="44" spans="1:14" s="101" customFormat="1">
      <c r="A44" s="107" t="s">
        <v>7242</v>
      </c>
      <c r="B44" s="101" t="s">
        <v>7275</v>
      </c>
      <c r="J44" s="737"/>
      <c r="K44" s="106">
        <f t="shared" si="0"/>
        <v>0</v>
      </c>
      <c r="L44" s="746"/>
      <c r="M44" s="106">
        <f t="shared" si="1"/>
        <v>0</v>
      </c>
      <c r="N44" s="106">
        <f t="shared" si="2"/>
        <v>0</v>
      </c>
    </row>
    <row r="45" spans="1:14" s="101" customFormat="1">
      <c r="A45" s="107"/>
      <c r="D45" s="105" t="s">
        <v>7274</v>
      </c>
      <c r="E45" s="105"/>
      <c r="F45" s="105"/>
      <c r="H45" s="101">
        <f>+H23</f>
        <v>39</v>
      </c>
      <c r="I45" s="101" t="s">
        <v>3538</v>
      </c>
      <c r="J45" s="737"/>
      <c r="K45" s="106">
        <f t="shared" si="0"/>
        <v>0</v>
      </c>
      <c r="L45" s="746"/>
      <c r="M45" s="106">
        <f t="shared" si="1"/>
        <v>0</v>
      </c>
      <c r="N45" s="106">
        <f t="shared" si="2"/>
        <v>0</v>
      </c>
    </row>
    <row r="46" spans="1:14" s="101" customFormat="1">
      <c r="A46" s="104"/>
      <c r="B46" s="105"/>
      <c r="C46" s="105"/>
      <c r="D46" s="105"/>
      <c r="E46" s="105"/>
      <c r="F46" s="105"/>
      <c r="G46" s="105"/>
      <c r="H46" s="105"/>
      <c r="I46" s="105"/>
      <c r="J46" s="736"/>
      <c r="K46" s="106">
        <f t="shared" si="0"/>
        <v>0</v>
      </c>
      <c r="L46" s="736"/>
      <c r="M46" s="106">
        <f t="shared" si="1"/>
        <v>0</v>
      </c>
      <c r="N46" s="106">
        <f t="shared" si="2"/>
        <v>0</v>
      </c>
    </row>
    <row r="47" spans="1:14" s="101" customFormat="1">
      <c r="A47" s="104" t="s">
        <v>7245</v>
      </c>
      <c r="B47" s="105" t="s">
        <v>7276</v>
      </c>
      <c r="C47" s="105"/>
      <c r="D47" s="105"/>
      <c r="E47" s="105"/>
      <c r="F47" s="105"/>
      <c r="G47" s="105"/>
      <c r="H47" s="105"/>
      <c r="I47" s="105"/>
      <c r="J47" s="736"/>
      <c r="K47" s="106">
        <f t="shared" si="0"/>
        <v>0</v>
      </c>
      <c r="L47" s="736"/>
      <c r="M47" s="106">
        <f t="shared" si="1"/>
        <v>0</v>
      </c>
      <c r="N47" s="106">
        <f t="shared" si="2"/>
        <v>0</v>
      </c>
    </row>
    <row r="48" spans="1:14" s="101" customFormat="1">
      <c r="A48" s="104"/>
      <c r="B48" s="105"/>
      <c r="C48" s="105"/>
      <c r="D48" s="105" t="s">
        <v>7277</v>
      </c>
      <c r="E48" s="105"/>
      <c r="F48" s="105"/>
      <c r="G48" s="105"/>
      <c r="H48" s="105">
        <f>+H12</f>
        <v>6</v>
      </c>
      <c r="I48" s="105" t="s">
        <v>3538</v>
      </c>
      <c r="J48" s="736"/>
      <c r="K48" s="106">
        <f t="shared" si="0"/>
        <v>0</v>
      </c>
      <c r="L48" s="736"/>
      <c r="M48" s="106">
        <f t="shared" si="1"/>
        <v>0</v>
      </c>
      <c r="N48" s="106">
        <f t="shared" si="2"/>
        <v>0</v>
      </c>
    </row>
    <row r="49" spans="1:14" s="101" customFormat="1">
      <c r="A49" s="104"/>
      <c r="B49" s="105"/>
      <c r="C49" s="105"/>
      <c r="D49" s="105"/>
      <c r="E49" s="105"/>
      <c r="F49" s="105"/>
      <c r="G49" s="105"/>
      <c r="H49" s="105"/>
      <c r="I49" s="105"/>
      <c r="J49" s="736"/>
      <c r="K49" s="106">
        <f t="shared" si="0"/>
        <v>0</v>
      </c>
      <c r="L49" s="736"/>
      <c r="M49" s="106">
        <f t="shared" si="1"/>
        <v>0</v>
      </c>
      <c r="N49" s="106">
        <f t="shared" si="2"/>
        <v>0</v>
      </c>
    </row>
    <row r="50" spans="1:14" s="101" customFormat="1">
      <c r="A50" s="104" t="s">
        <v>7247</v>
      </c>
      <c r="B50" s="105" t="s">
        <v>7278</v>
      </c>
      <c r="C50" s="105"/>
      <c r="D50" s="105"/>
      <c r="E50" s="105"/>
      <c r="F50" s="105"/>
      <c r="G50" s="105"/>
      <c r="H50" s="105"/>
      <c r="I50" s="105"/>
      <c r="J50" s="736"/>
      <c r="K50" s="106">
        <f t="shared" si="0"/>
        <v>0</v>
      </c>
      <c r="L50" s="736"/>
      <c r="M50" s="106">
        <f t="shared" si="1"/>
        <v>0</v>
      </c>
      <c r="N50" s="106">
        <f t="shared" si="2"/>
        <v>0</v>
      </c>
    </row>
    <row r="51" spans="1:14" s="101" customFormat="1">
      <c r="A51" s="104"/>
      <c r="B51" s="105"/>
      <c r="C51" s="105"/>
      <c r="D51" s="105" t="s">
        <v>7279</v>
      </c>
      <c r="E51" s="105"/>
      <c r="F51" s="105"/>
      <c r="G51" s="105"/>
      <c r="H51" s="105">
        <f>+H15+37</f>
        <v>40</v>
      </c>
      <c r="I51" s="105" t="s">
        <v>3538</v>
      </c>
      <c r="J51" s="736"/>
      <c r="K51" s="106">
        <f t="shared" si="0"/>
        <v>0</v>
      </c>
      <c r="L51" s="736"/>
      <c r="M51" s="106">
        <f t="shared" si="1"/>
        <v>0</v>
      </c>
      <c r="N51" s="106">
        <f t="shared" si="2"/>
        <v>0</v>
      </c>
    </row>
    <row r="52" spans="1:14" s="101" customFormat="1">
      <c r="A52" s="104"/>
      <c r="B52" s="105"/>
      <c r="C52" s="105"/>
      <c r="D52" s="105"/>
      <c r="E52" s="105"/>
      <c r="F52" s="105"/>
      <c r="G52" s="105"/>
      <c r="H52" s="105"/>
      <c r="I52" s="105"/>
      <c r="J52" s="736"/>
      <c r="K52" s="106">
        <f t="shared" si="0"/>
        <v>0</v>
      </c>
      <c r="L52" s="736"/>
      <c r="M52" s="106">
        <f t="shared" si="1"/>
        <v>0</v>
      </c>
      <c r="N52" s="106">
        <f t="shared" si="2"/>
        <v>0</v>
      </c>
    </row>
    <row r="53" spans="1:14" s="101" customFormat="1">
      <c r="A53" s="104" t="s">
        <v>7250</v>
      </c>
      <c r="B53" s="105" t="s">
        <v>7280</v>
      </c>
      <c r="C53" s="105"/>
      <c r="D53" s="105"/>
      <c r="E53" s="105"/>
      <c r="F53" s="105"/>
      <c r="G53" s="105"/>
      <c r="H53" s="105"/>
      <c r="I53" s="105"/>
      <c r="J53" s="736"/>
      <c r="K53" s="106">
        <f t="shared" si="0"/>
        <v>0</v>
      </c>
      <c r="L53" s="736"/>
      <c r="M53" s="106">
        <f t="shared" si="1"/>
        <v>0</v>
      </c>
      <c r="N53" s="106">
        <f t="shared" si="2"/>
        <v>0</v>
      </c>
    </row>
    <row r="54" spans="1:14" s="101" customFormat="1">
      <c r="A54" s="104"/>
      <c r="B54" s="105"/>
      <c r="C54" s="105"/>
      <c r="D54" s="105" t="s">
        <v>7281</v>
      </c>
      <c r="E54" s="105"/>
      <c r="F54" s="105"/>
      <c r="G54" s="105"/>
      <c r="H54" s="105">
        <v>1</v>
      </c>
      <c r="I54" s="105" t="s">
        <v>3538</v>
      </c>
      <c r="J54" s="736"/>
      <c r="K54" s="106">
        <f t="shared" si="0"/>
        <v>0</v>
      </c>
      <c r="L54" s="736"/>
      <c r="M54" s="106">
        <f t="shared" si="1"/>
        <v>0</v>
      </c>
      <c r="N54" s="106">
        <f t="shared" si="2"/>
        <v>0</v>
      </c>
    </row>
    <row r="55" spans="1:14" s="101" customFormat="1">
      <c r="A55" s="104"/>
      <c r="B55" s="105"/>
      <c r="C55" s="105"/>
      <c r="D55" s="105"/>
      <c r="E55" s="105"/>
      <c r="F55" s="105"/>
      <c r="G55" s="105"/>
      <c r="H55" s="105"/>
      <c r="I55" s="105"/>
      <c r="J55" s="736"/>
      <c r="K55" s="106">
        <f t="shared" si="0"/>
        <v>0</v>
      </c>
      <c r="L55" s="736"/>
      <c r="M55" s="106">
        <f t="shared" si="1"/>
        <v>0</v>
      </c>
      <c r="N55" s="106">
        <f t="shared" si="2"/>
        <v>0</v>
      </c>
    </row>
    <row r="56" spans="1:14" s="101" customFormat="1">
      <c r="A56" s="104" t="s">
        <v>7253</v>
      </c>
      <c r="B56" s="105" t="s">
        <v>7282</v>
      </c>
      <c r="C56" s="105"/>
      <c r="D56" s="105"/>
      <c r="E56" s="105"/>
      <c r="F56" s="105"/>
      <c r="G56" s="105"/>
      <c r="H56" s="105"/>
      <c r="I56" s="105"/>
      <c r="J56" s="736"/>
      <c r="K56" s="106">
        <f t="shared" si="0"/>
        <v>0</v>
      </c>
      <c r="L56" s="736"/>
      <c r="M56" s="106">
        <f t="shared" si="1"/>
        <v>0</v>
      </c>
      <c r="N56" s="106">
        <f t="shared" si="2"/>
        <v>0</v>
      </c>
    </row>
    <row r="57" spans="1:14" s="101" customFormat="1">
      <c r="A57" s="104"/>
      <c r="B57" s="105"/>
      <c r="C57" s="105"/>
      <c r="D57" s="105" t="s">
        <v>7279</v>
      </c>
      <c r="E57" s="105"/>
      <c r="F57" s="105"/>
      <c r="G57" s="105"/>
      <c r="H57" s="105">
        <v>4</v>
      </c>
      <c r="I57" s="105" t="s">
        <v>3538</v>
      </c>
      <c r="J57" s="736"/>
      <c r="K57" s="106">
        <f t="shared" si="0"/>
        <v>0</v>
      </c>
      <c r="L57" s="736"/>
      <c r="M57" s="106">
        <f t="shared" si="1"/>
        <v>0</v>
      </c>
      <c r="N57" s="106">
        <f t="shared" si="2"/>
        <v>0</v>
      </c>
    </row>
    <row r="58" spans="1:14" s="101" customFormat="1">
      <c r="A58" s="104"/>
      <c r="B58" s="105"/>
      <c r="C58" s="105"/>
      <c r="D58" s="105"/>
      <c r="E58" s="105"/>
      <c r="F58" s="105"/>
      <c r="G58" s="105"/>
      <c r="H58" s="105"/>
      <c r="I58" s="105"/>
      <c r="J58" s="736"/>
      <c r="K58" s="106">
        <f t="shared" si="0"/>
        <v>0</v>
      </c>
      <c r="L58" s="736"/>
      <c r="M58" s="106">
        <f t="shared" si="1"/>
        <v>0</v>
      </c>
      <c r="N58" s="106">
        <f t="shared" si="2"/>
        <v>0</v>
      </c>
    </row>
    <row r="59" spans="1:14" s="101" customFormat="1">
      <c r="A59" s="104" t="s">
        <v>7255</v>
      </c>
      <c r="B59" s="105" t="s">
        <v>7283</v>
      </c>
      <c r="C59" s="105"/>
      <c r="D59" s="105"/>
      <c r="E59" s="105"/>
      <c r="F59" s="105"/>
      <c r="G59" s="105"/>
      <c r="H59" s="105"/>
      <c r="I59" s="105"/>
      <c r="J59" s="736"/>
      <c r="K59" s="106">
        <f t="shared" si="0"/>
        <v>0</v>
      </c>
      <c r="L59" s="736"/>
      <c r="M59" s="106">
        <f t="shared" si="1"/>
        <v>0</v>
      </c>
      <c r="N59" s="106">
        <f t="shared" si="2"/>
        <v>0</v>
      </c>
    </row>
    <row r="60" spans="1:14" s="101" customFormat="1">
      <c r="A60" s="104"/>
      <c r="B60" s="105"/>
      <c r="C60" s="105"/>
      <c r="D60" s="105" t="s">
        <v>7284</v>
      </c>
      <c r="E60" s="105"/>
      <c r="F60" s="105"/>
      <c r="G60" s="105"/>
      <c r="H60" s="105">
        <v>9</v>
      </c>
      <c r="I60" s="105" t="s">
        <v>3538</v>
      </c>
      <c r="J60" s="736"/>
      <c r="K60" s="106">
        <f t="shared" si="0"/>
        <v>0</v>
      </c>
      <c r="L60" s="736"/>
      <c r="M60" s="106">
        <f t="shared" si="1"/>
        <v>0</v>
      </c>
      <c r="N60" s="106">
        <f t="shared" si="2"/>
        <v>0</v>
      </c>
    </row>
    <row r="61" spans="1:14" s="101" customFormat="1">
      <c r="A61" s="104"/>
      <c r="B61" s="105"/>
      <c r="C61" s="105"/>
      <c r="D61" s="105"/>
      <c r="E61" s="105"/>
      <c r="F61" s="105"/>
      <c r="G61" s="105"/>
      <c r="H61" s="105"/>
      <c r="I61" s="105"/>
      <c r="J61" s="736"/>
      <c r="K61" s="106">
        <f t="shared" si="0"/>
        <v>0</v>
      </c>
      <c r="L61" s="736"/>
      <c r="M61" s="106">
        <f t="shared" si="1"/>
        <v>0</v>
      </c>
      <c r="N61" s="106">
        <f t="shared" si="2"/>
        <v>0</v>
      </c>
    </row>
    <row r="62" spans="1:14" s="101" customFormat="1">
      <c r="A62" s="103" t="s">
        <v>7285</v>
      </c>
      <c r="J62" s="737"/>
      <c r="K62" s="106">
        <f t="shared" si="0"/>
        <v>0</v>
      </c>
      <c r="L62" s="737"/>
      <c r="M62" s="106">
        <f t="shared" si="1"/>
        <v>0</v>
      </c>
      <c r="N62" s="106">
        <f t="shared" si="2"/>
        <v>0</v>
      </c>
    </row>
    <row r="63" spans="1:14" s="101" customFormat="1">
      <c r="A63" s="104">
        <v>1</v>
      </c>
      <c r="B63" s="105" t="s">
        <v>7286</v>
      </c>
      <c r="C63" s="105"/>
      <c r="D63" s="105"/>
      <c r="E63" s="105"/>
      <c r="F63" s="105"/>
      <c r="G63" s="105"/>
      <c r="H63" s="105"/>
      <c r="I63" s="105"/>
      <c r="J63" s="736"/>
      <c r="K63" s="106">
        <f t="shared" si="0"/>
        <v>0</v>
      </c>
      <c r="L63" s="736"/>
      <c r="M63" s="106">
        <f t="shared" si="1"/>
        <v>0</v>
      </c>
      <c r="N63" s="106">
        <f t="shared" si="2"/>
        <v>0</v>
      </c>
    </row>
    <row r="64" spans="1:14" s="101" customFormat="1">
      <c r="A64" s="104"/>
      <c r="B64" s="105"/>
      <c r="C64" s="105" t="s">
        <v>7287</v>
      </c>
      <c r="D64" s="105"/>
      <c r="E64" s="105"/>
      <c r="F64" s="105"/>
      <c r="G64" s="105"/>
      <c r="H64" s="105"/>
      <c r="I64" s="105"/>
      <c r="J64" s="736"/>
      <c r="K64" s="106">
        <f t="shared" si="0"/>
        <v>0</v>
      </c>
      <c r="L64" s="736"/>
      <c r="M64" s="106">
        <f t="shared" si="1"/>
        <v>0</v>
      </c>
      <c r="N64" s="106">
        <f t="shared" si="2"/>
        <v>0</v>
      </c>
    </row>
    <row r="65" spans="1:14" s="101" customFormat="1">
      <c r="A65" s="104"/>
      <c r="B65" s="105"/>
      <c r="C65" s="105" t="s">
        <v>7288</v>
      </c>
      <c r="D65" s="105"/>
      <c r="E65" s="105"/>
      <c r="F65" s="105"/>
      <c r="G65" s="105"/>
      <c r="H65" s="105"/>
      <c r="I65" s="105"/>
      <c r="J65" s="736"/>
      <c r="K65" s="106">
        <f t="shared" si="0"/>
        <v>0</v>
      </c>
      <c r="L65" s="736"/>
      <c r="M65" s="106">
        <f t="shared" si="1"/>
        <v>0</v>
      </c>
      <c r="N65" s="106">
        <f t="shared" si="2"/>
        <v>0</v>
      </c>
    </row>
    <row r="66" spans="1:14" s="101" customFormat="1">
      <c r="A66" s="104"/>
      <c r="B66" s="105"/>
      <c r="C66" s="105"/>
      <c r="D66" s="105" t="s">
        <v>7289</v>
      </c>
      <c r="E66" s="105"/>
      <c r="F66" s="105"/>
      <c r="G66" s="105"/>
      <c r="H66" s="105">
        <v>1700</v>
      </c>
      <c r="I66" s="105" t="s">
        <v>876</v>
      </c>
      <c r="J66" s="736"/>
      <c r="K66" s="106">
        <f t="shared" si="0"/>
        <v>0</v>
      </c>
      <c r="L66" s="736"/>
      <c r="M66" s="106">
        <f t="shared" si="1"/>
        <v>0</v>
      </c>
      <c r="N66" s="106">
        <f t="shared" si="2"/>
        <v>0</v>
      </c>
    </row>
    <row r="67" spans="1:14" s="101" customFormat="1">
      <c r="A67" s="104"/>
      <c r="B67" s="105"/>
      <c r="C67" s="105"/>
      <c r="D67" s="105" t="s">
        <v>7290</v>
      </c>
      <c r="E67" s="105"/>
      <c r="F67" s="105"/>
      <c r="G67" s="105"/>
      <c r="H67" s="105">
        <v>600</v>
      </c>
      <c r="I67" s="105" t="s">
        <v>876</v>
      </c>
      <c r="J67" s="736"/>
      <c r="K67" s="106">
        <f t="shared" si="0"/>
        <v>0</v>
      </c>
      <c r="L67" s="736"/>
      <c r="M67" s="106">
        <f t="shared" si="1"/>
        <v>0</v>
      </c>
      <c r="N67" s="106">
        <f t="shared" si="2"/>
        <v>0</v>
      </c>
    </row>
    <row r="68" spans="1:14" s="101" customFormat="1">
      <c r="A68" s="104"/>
      <c r="B68" s="105"/>
      <c r="C68" s="105"/>
      <c r="D68" s="105"/>
      <c r="E68" s="105"/>
      <c r="F68" s="105"/>
      <c r="G68" s="105"/>
      <c r="H68" s="105"/>
      <c r="I68" s="105"/>
      <c r="J68" s="736"/>
      <c r="K68" s="106">
        <f t="shared" si="0"/>
        <v>0</v>
      </c>
      <c r="L68" s="736"/>
      <c r="M68" s="106">
        <f t="shared" si="1"/>
        <v>0</v>
      </c>
      <c r="N68" s="106">
        <f t="shared" si="2"/>
        <v>0</v>
      </c>
    </row>
    <row r="69" spans="1:14" s="101" customFormat="1">
      <c r="A69" s="104"/>
      <c r="B69" s="105"/>
      <c r="C69" s="105" t="s">
        <v>7291</v>
      </c>
      <c r="D69" s="105"/>
      <c r="E69" s="105"/>
      <c r="F69" s="105"/>
      <c r="G69" s="105"/>
      <c r="H69" s="105"/>
      <c r="I69" s="105"/>
      <c r="J69" s="736"/>
      <c r="K69" s="106">
        <f t="shared" si="0"/>
        <v>0</v>
      </c>
      <c r="L69" s="736"/>
      <c r="M69" s="106">
        <f t="shared" si="1"/>
        <v>0</v>
      </c>
      <c r="N69" s="106">
        <f t="shared" si="2"/>
        <v>0</v>
      </c>
    </row>
    <row r="70" spans="1:14" s="101" customFormat="1">
      <c r="A70" s="104"/>
      <c r="B70" s="105"/>
      <c r="C70" s="105"/>
      <c r="D70" s="105" t="s">
        <v>7292</v>
      </c>
      <c r="E70" s="105"/>
      <c r="F70" s="105"/>
      <c r="G70" s="105"/>
      <c r="H70" s="105">
        <v>300</v>
      </c>
      <c r="I70" s="105" t="s">
        <v>876</v>
      </c>
      <c r="J70" s="736"/>
      <c r="K70" s="106">
        <f t="shared" ref="K70:K133" si="3">+J70*H70</f>
        <v>0</v>
      </c>
      <c r="L70" s="736"/>
      <c r="M70" s="106">
        <f t="shared" ref="M70:M133" si="4">+L70*H70</f>
        <v>0</v>
      </c>
      <c r="N70" s="106">
        <f t="shared" ref="N70:N133" si="5">+M70+K70</f>
        <v>0</v>
      </c>
    </row>
    <row r="71" spans="1:14" s="101" customFormat="1">
      <c r="A71" s="104"/>
      <c r="B71" s="105"/>
      <c r="C71" s="105"/>
      <c r="D71" s="105" t="s">
        <v>7293</v>
      </c>
      <c r="E71" s="105"/>
      <c r="F71" s="105"/>
      <c r="G71" s="105"/>
      <c r="H71" s="105">
        <v>80</v>
      </c>
      <c r="I71" s="105" t="s">
        <v>876</v>
      </c>
      <c r="J71" s="736"/>
      <c r="K71" s="106">
        <f t="shared" si="3"/>
        <v>0</v>
      </c>
      <c r="L71" s="736"/>
      <c r="M71" s="106">
        <f t="shared" si="4"/>
        <v>0</v>
      </c>
      <c r="N71" s="106">
        <f t="shared" si="5"/>
        <v>0</v>
      </c>
    </row>
    <row r="72" spans="1:14" s="101" customFormat="1">
      <c r="A72" s="104"/>
      <c r="B72" s="105"/>
      <c r="C72" s="105"/>
      <c r="D72" s="105" t="s">
        <v>7294</v>
      </c>
      <c r="E72" s="105"/>
      <c r="F72" s="105"/>
      <c r="G72" s="105"/>
      <c r="H72" s="105">
        <v>6</v>
      </c>
      <c r="I72" s="105" t="s">
        <v>876</v>
      </c>
      <c r="J72" s="736"/>
      <c r="K72" s="106">
        <f t="shared" si="3"/>
        <v>0</v>
      </c>
      <c r="L72" s="736"/>
      <c r="M72" s="106">
        <f t="shared" si="4"/>
        <v>0</v>
      </c>
      <c r="N72" s="106">
        <f t="shared" si="5"/>
        <v>0</v>
      </c>
    </row>
    <row r="73" spans="1:14" s="101" customFormat="1">
      <c r="A73" s="104"/>
      <c r="B73" s="105"/>
      <c r="C73" s="105"/>
      <c r="D73" s="105" t="s">
        <v>7295</v>
      </c>
      <c r="E73" s="105"/>
      <c r="F73" s="105"/>
      <c r="G73" s="105"/>
      <c r="H73" s="105">
        <v>40</v>
      </c>
      <c r="I73" s="105" t="s">
        <v>876</v>
      </c>
      <c r="J73" s="736"/>
      <c r="K73" s="106">
        <f t="shared" si="3"/>
        <v>0</v>
      </c>
      <c r="L73" s="736"/>
      <c r="M73" s="106">
        <f t="shared" si="4"/>
        <v>0</v>
      </c>
      <c r="N73" s="106">
        <f t="shared" si="5"/>
        <v>0</v>
      </c>
    </row>
    <row r="74" spans="1:14" s="101" customFormat="1">
      <c r="A74" s="104"/>
      <c r="B74" s="105"/>
      <c r="C74" s="105"/>
      <c r="D74" s="105"/>
      <c r="E74" s="105"/>
      <c r="F74" s="105"/>
      <c r="G74" s="105"/>
      <c r="H74" s="105"/>
      <c r="I74" s="105"/>
      <c r="J74" s="736"/>
      <c r="K74" s="106">
        <f t="shared" si="3"/>
        <v>0</v>
      </c>
      <c r="L74" s="736"/>
      <c r="M74" s="106">
        <f t="shared" si="4"/>
        <v>0</v>
      </c>
      <c r="N74" s="106">
        <f t="shared" si="5"/>
        <v>0</v>
      </c>
    </row>
    <row r="75" spans="1:14" s="101" customFormat="1">
      <c r="A75" s="107" t="s">
        <v>7242</v>
      </c>
      <c r="B75" s="101" t="s">
        <v>7296</v>
      </c>
      <c r="J75" s="737"/>
      <c r="K75" s="106">
        <f t="shared" si="3"/>
        <v>0</v>
      </c>
      <c r="L75" s="736"/>
      <c r="M75" s="106">
        <f t="shared" si="4"/>
        <v>0</v>
      </c>
      <c r="N75" s="106">
        <f t="shared" si="5"/>
        <v>0</v>
      </c>
    </row>
    <row r="76" spans="1:14" s="101" customFormat="1">
      <c r="A76" s="107"/>
      <c r="C76" s="92" t="s">
        <v>7297</v>
      </c>
      <c r="J76" s="737"/>
      <c r="K76" s="106">
        <f t="shared" si="3"/>
        <v>0</v>
      </c>
      <c r="L76" s="736"/>
      <c r="M76" s="106">
        <f t="shared" si="4"/>
        <v>0</v>
      </c>
      <c r="N76" s="106">
        <f t="shared" si="5"/>
        <v>0</v>
      </c>
    </row>
    <row r="77" spans="1:14" s="101" customFormat="1">
      <c r="A77" s="110"/>
      <c r="C77" s="101" t="s">
        <v>7298</v>
      </c>
      <c r="J77" s="737"/>
      <c r="K77" s="106">
        <f t="shared" si="3"/>
        <v>0</v>
      </c>
      <c r="L77" s="736"/>
      <c r="M77" s="106">
        <f t="shared" si="4"/>
        <v>0</v>
      </c>
      <c r="N77" s="106">
        <f t="shared" si="5"/>
        <v>0</v>
      </c>
    </row>
    <row r="78" spans="1:14" s="101" customFormat="1">
      <c r="A78" s="107"/>
      <c r="D78" s="101" t="s">
        <v>7299</v>
      </c>
      <c r="H78" s="101">
        <v>20</v>
      </c>
      <c r="I78" s="101" t="s">
        <v>876</v>
      </c>
      <c r="J78" s="737"/>
      <c r="K78" s="106">
        <f t="shared" si="3"/>
        <v>0</v>
      </c>
      <c r="L78" s="736"/>
      <c r="M78" s="106">
        <f t="shared" si="4"/>
        <v>0</v>
      </c>
      <c r="N78" s="106">
        <f t="shared" si="5"/>
        <v>0</v>
      </c>
    </row>
    <row r="79" spans="1:14" s="101" customFormat="1">
      <c r="A79" s="107"/>
      <c r="D79" s="101" t="s">
        <v>7300</v>
      </c>
      <c r="H79" s="101">
        <v>10</v>
      </c>
      <c r="I79" s="101" t="s">
        <v>876</v>
      </c>
      <c r="J79" s="737"/>
      <c r="K79" s="106">
        <f t="shared" si="3"/>
        <v>0</v>
      </c>
      <c r="L79" s="736"/>
      <c r="M79" s="106">
        <f t="shared" si="4"/>
        <v>0</v>
      </c>
      <c r="N79" s="106">
        <f t="shared" si="5"/>
        <v>0</v>
      </c>
    </row>
    <row r="80" spans="1:14" s="101" customFormat="1">
      <c r="A80" s="107"/>
      <c r="D80" s="101" t="s">
        <v>7301</v>
      </c>
      <c r="H80" s="101">
        <v>35</v>
      </c>
      <c r="I80" s="101" t="s">
        <v>876</v>
      </c>
      <c r="J80" s="737"/>
      <c r="K80" s="106">
        <f t="shared" si="3"/>
        <v>0</v>
      </c>
      <c r="L80" s="736"/>
      <c r="M80" s="106">
        <f t="shared" si="4"/>
        <v>0</v>
      </c>
      <c r="N80" s="106">
        <f t="shared" si="5"/>
        <v>0</v>
      </c>
    </row>
    <row r="81" spans="1:15" s="101" customFormat="1">
      <c r="A81" s="104"/>
      <c r="B81" s="105"/>
      <c r="C81" s="105"/>
      <c r="D81" s="105"/>
      <c r="E81" s="105"/>
      <c r="F81" s="105"/>
      <c r="G81" s="105"/>
      <c r="H81" s="105"/>
      <c r="I81" s="105"/>
      <c r="J81" s="736"/>
      <c r="K81" s="106">
        <f t="shared" si="3"/>
        <v>0</v>
      </c>
      <c r="L81" s="736"/>
      <c r="M81" s="106">
        <f t="shared" si="4"/>
        <v>0</v>
      </c>
      <c r="N81" s="106">
        <f t="shared" si="5"/>
        <v>0</v>
      </c>
    </row>
    <row r="82" spans="1:15" s="101" customFormat="1">
      <c r="A82" s="104" t="s">
        <v>7245</v>
      </c>
      <c r="B82" s="105" t="s">
        <v>7302</v>
      </c>
      <c r="C82" s="105"/>
      <c r="D82" s="105"/>
      <c r="E82" s="105"/>
      <c r="F82" s="105"/>
      <c r="G82" s="105"/>
      <c r="H82" s="105">
        <f>SUM(H66:H80)</f>
        <v>2791</v>
      </c>
      <c r="I82" s="105" t="s">
        <v>876</v>
      </c>
      <c r="J82" s="736"/>
      <c r="K82" s="106">
        <f t="shared" si="3"/>
        <v>0</v>
      </c>
      <c r="L82" s="736"/>
      <c r="M82" s="106">
        <f t="shared" si="4"/>
        <v>0</v>
      </c>
      <c r="N82" s="106">
        <f t="shared" si="5"/>
        <v>0</v>
      </c>
    </row>
    <row r="83" spans="1:15" s="101" customFormat="1">
      <c r="A83" s="104"/>
      <c r="B83" s="105"/>
      <c r="C83" s="105"/>
      <c r="D83" s="105"/>
      <c r="E83" s="105"/>
      <c r="F83" s="105"/>
      <c r="G83" s="105"/>
      <c r="H83" s="105"/>
      <c r="I83" s="105"/>
      <c r="J83" s="736"/>
      <c r="K83" s="106">
        <f t="shared" si="3"/>
        <v>0</v>
      </c>
      <c r="L83" s="736"/>
      <c r="M83" s="106">
        <f t="shared" si="4"/>
        <v>0</v>
      </c>
      <c r="N83" s="106">
        <f t="shared" si="5"/>
        <v>0</v>
      </c>
    </row>
    <row r="84" spans="1:15">
      <c r="A84" s="111" t="s">
        <v>7303</v>
      </c>
      <c r="B84" s="112"/>
      <c r="C84" s="112"/>
      <c r="D84" s="112"/>
      <c r="E84" s="112"/>
      <c r="F84" s="112"/>
      <c r="G84" s="113"/>
      <c r="H84" s="113"/>
      <c r="I84" s="112"/>
      <c r="J84" s="738"/>
      <c r="K84" s="106">
        <f t="shared" si="3"/>
        <v>0</v>
      </c>
      <c r="L84" s="742"/>
      <c r="M84" s="106">
        <f t="shared" si="4"/>
        <v>0</v>
      </c>
      <c r="N84" s="106">
        <f t="shared" si="5"/>
        <v>0</v>
      </c>
      <c r="O84" s="114"/>
    </row>
    <row r="85" spans="1:15" s="120" customFormat="1">
      <c r="A85" s="116" t="s">
        <v>7239</v>
      </c>
      <c r="B85" s="117" t="s">
        <v>7304</v>
      </c>
      <c r="C85" s="118"/>
      <c r="D85" s="118"/>
      <c r="E85" s="118"/>
      <c r="F85" s="118"/>
      <c r="G85" s="118"/>
      <c r="H85" s="118"/>
      <c r="I85" s="118"/>
      <c r="J85" s="739"/>
      <c r="K85" s="106">
        <f t="shared" si="3"/>
        <v>0</v>
      </c>
      <c r="L85" s="741"/>
      <c r="M85" s="106">
        <f t="shared" si="4"/>
        <v>0</v>
      </c>
      <c r="N85" s="106">
        <f t="shared" si="5"/>
        <v>0</v>
      </c>
      <c r="O85" s="119"/>
    </row>
    <row r="86" spans="1:15" s="120" customFormat="1">
      <c r="A86" s="118"/>
      <c r="B86" s="118"/>
      <c r="C86" s="117" t="s">
        <v>7305</v>
      </c>
      <c r="D86" s="118"/>
      <c r="E86" s="118"/>
      <c r="F86" s="118"/>
      <c r="G86" s="118"/>
      <c r="H86" s="118"/>
      <c r="I86" s="118"/>
      <c r="J86" s="739"/>
      <c r="K86" s="106">
        <f t="shared" si="3"/>
        <v>0</v>
      </c>
      <c r="L86" s="741"/>
      <c r="M86" s="106">
        <f t="shared" si="4"/>
        <v>0</v>
      </c>
      <c r="N86" s="106">
        <f t="shared" si="5"/>
        <v>0</v>
      </c>
      <c r="O86" s="119"/>
    </row>
    <row r="87" spans="1:15" s="120" customFormat="1">
      <c r="A87" s="118"/>
      <c r="B87" s="118"/>
      <c r="C87" s="118"/>
      <c r="D87" s="118"/>
      <c r="E87" s="117" t="s">
        <v>7306</v>
      </c>
      <c r="F87" s="121">
        <v>157</v>
      </c>
      <c r="G87" s="121">
        <v>142</v>
      </c>
      <c r="H87" s="122">
        <v>12</v>
      </c>
      <c r="I87" s="117" t="s">
        <v>876</v>
      </c>
      <c r="J87" s="740"/>
      <c r="K87" s="106">
        <f t="shared" si="3"/>
        <v>0</v>
      </c>
      <c r="L87" s="742"/>
      <c r="M87" s="106">
        <f t="shared" si="4"/>
        <v>0</v>
      </c>
      <c r="N87" s="106">
        <f t="shared" si="5"/>
        <v>0</v>
      </c>
      <c r="O87" s="119"/>
    </row>
    <row r="88" spans="1:15" s="120" customFormat="1">
      <c r="A88" s="118"/>
      <c r="B88" s="118"/>
      <c r="C88" s="118"/>
      <c r="D88" s="118"/>
      <c r="E88" s="117"/>
      <c r="F88" s="121"/>
      <c r="G88" s="121"/>
      <c r="H88" s="117"/>
      <c r="I88" s="123"/>
      <c r="J88" s="741"/>
      <c r="K88" s="106">
        <f t="shared" si="3"/>
        <v>0</v>
      </c>
      <c r="L88" s="741"/>
      <c r="M88" s="106">
        <f t="shared" si="4"/>
        <v>0</v>
      </c>
      <c r="N88" s="106">
        <f t="shared" si="5"/>
        <v>0</v>
      </c>
      <c r="O88" s="119"/>
    </row>
    <row r="89" spans="1:15" s="118" customFormat="1">
      <c r="A89" s="118" t="s">
        <v>7245</v>
      </c>
      <c r="B89" s="118" t="s">
        <v>7307</v>
      </c>
      <c r="H89" s="122"/>
      <c r="I89" s="117"/>
      <c r="J89" s="740"/>
      <c r="K89" s="106">
        <f t="shared" si="3"/>
        <v>0</v>
      </c>
      <c r="L89" s="742"/>
      <c r="M89" s="106">
        <f t="shared" si="4"/>
        <v>0</v>
      </c>
      <c r="N89" s="106">
        <f t="shared" si="5"/>
        <v>0</v>
      </c>
      <c r="O89" s="119"/>
    </row>
    <row r="90" spans="1:15" s="118" customFormat="1">
      <c r="C90" s="118" t="s">
        <v>7308</v>
      </c>
      <c r="J90" s="740"/>
      <c r="K90" s="106">
        <f t="shared" si="3"/>
        <v>0</v>
      </c>
      <c r="L90" s="740"/>
      <c r="M90" s="106">
        <f t="shared" si="4"/>
        <v>0</v>
      </c>
      <c r="N90" s="106">
        <f t="shared" si="5"/>
        <v>0</v>
      </c>
      <c r="O90" s="119"/>
    </row>
    <row r="91" spans="1:15" s="118" customFormat="1">
      <c r="D91" s="118" t="s">
        <v>7309</v>
      </c>
      <c r="H91" s="118">
        <f>+H87</f>
        <v>12</v>
      </c>
      <c r="I91" s="118" t="s">
        <v>876</v>
      </c>
      <c r="J91" s="740"/>
      <c r="K91" s="106">
        <f t="shared" si="3"/>
        <v>0</v>
      </c>
      <c r="L91" s="740"/>
      <c r="M91" s="106">
        <f t="shared" si="4"/>
        <v>0</v>
      </c>
      <c r="N91" s="106">
        <f t="shared" si="5"/>
        <v>0</v>
      </c>
      <c r="O91" s="119"/>
    </row>
    <row r="92" spans="1:15" s="118" customFormat="1" ht="9.75" customHeight="1">
      <c r="J92" s="740"/>
      <c r="K92" s="106">
        <f t="shared" si="3"/>
        <v>0</v>
      </c>
      <c r="L92" s="740"/>
      <c r="M92" s="106">
        <f t="shared" si="4"/>
        <v>0</v>
      </c>
      <c r="N92" s="106">
        <f t="shared" si="5"/>
        <v>0</v>
      </c>
      <c r="O92" s="119"/>
    </row>
    <row r="93" spans="1:15" s="118" customFormat="1">
      <c r="A93" s="118" t="s">
        <v>7247</v>
      </c>
      <c r="B93" s="118" t="s">
        <v>7310</v>
      </c>
      <c r="H93" s="118">
        <v>5</v>
      </c>
      <c r="I93" s="118" t="s">
        <v>1464</v>
      </c>
      <c r="J93" s="740"/>
      <c r="K93" s="106">
        <f t="shared" si="3"/>
        <v>0</v>
      </c>
      <c r="L93" s="740"/>
      <c r="M93" s="106">
        <f t="shared" si="4"/>
        <v>0</v>
      </c>
      <c r="N93" s="106">
        <f t="shared" si="5"/>
        <v>0</v>
      </c>
      <c r="O93" s="119"/>
    </row>
    <row r="94" spans="1:15" s="120" customFormat="1">
      <c r="A94" s="124"/>
      <c r="B94" s="112"/>
      <c r="C94" s="112"/>
      <c r="D94" s="112"/>
      <c r="E94" s="112"/>
      <c r="F94" s="112"/>
      <c r="G94" s="113"/>
      <c r="H94" s="125"/>
      <c r="I94" s="112"/>
      <c r="J94" s="742"/>
      <c r="K94" s="106">
        <f t="shared" si="3"/>
        <v>0</v>
      </c>
      <c r="L94" s="742"/>
      <c r="M94" s="106">
        <f t="shared" si="4"/>
        <v>0</v>
      </c>
      <c r="N94" s="106">
        <f t="shared" si="5"/>
        <v>0</v>
      </c>
      <c r="O94" s="119"/>
    </row>
    <row r="95" spans="1:15">
      <c r="A95" s="126" t="s">
        <v>7311</v>
      </c>
      <c r="J95" s="742"/>
      <c r="K95" s="106">
        <f t="shared" si="3"/>
        <v>0</v>
      </c>
      <c r="L95" s="742"/>
      <c r="M95" s="106">
        <f t="shared" si="4"/>
        <v>0</v>
      </c>
      <c r="N95" s="106">
        <f t="shared" si="5"/>
        <v>0</v>
      </c>
      <c r="O95" s="119"/>
    </row>
    <row r="96" spans="1:15" s="101" customFormat="1">
      <c r="A96" s="107" t="s">
        <v>7239</v>
      </c>
      <c r="B96" s="101" t="s">
        <v>7312</v>
      </c>
      <c r="H96" s="101">
        <f>+H93</f>
        <v>5</v>
      </c>
      <c r="I96" s="101" t="s">
        <v>876</v>
      </c>
      <c r="J96" s="736"/>
      <c r="K96" s="106">
        <f t="shared" si="3"/>
        <v>0</v>
      </c>
      <c r="L96" s="736"/>
      <c r="M96" s="106">
        <f t="shared" si="4"/>
        <v>0</v>
      </c>
      <c r="N96" s="106">
        <f t="shared" si="5"/>
        <v>0</v>
      </c>
    </row>
    <row r="97" spans="1:15" s="101" customFormat="1">
      <c r="A97" s="107"/>
      <c r="J97" s="736"/>
      <c r="K97" s="106">
        <f t="shared" si="3"/>
        <v>0</v>
      </c>
      <c r="L97" s="736"/>
      <c r="M97" s="106">
        <f t="shared" si="4"/>
        <v>0</v>
      </c>
      <c r="N97" s="106">
        <f t="shared" si="5"/>
        <v>0</v>
      </c>
    </row>
    <row r="98" spans="1:15" s="101" customFormat="1">
      <c r="A98" s="107" t="s">
        <v>7242</v>
      </c>
      <c r="B98" s="101" t="s">
        <v>7313</v>
      </c>
      <c r="J98" s="736"/>
      <c r="K98" s="106">
        <f t="shared" si="3"/>
        <v>0</v>
      </c>
      <c r="L98" s="736"/>
      <c r="M98" s="106">
        <f t="shared" si="4"/>
        <v>0</v>
      </c>
      <c r="N98" s="106">
        <f t="shared" si="5"/>
        <v>0</v>
      </c>
    </row>
    <row r="99" spans="1:15" s="101" customFormat="1">
      <c r="A99" s="107"/>
      <c r="E99" s="101" t="s">
        <v>7314</v>
      </c>
      <c r="H99" s="101">
        <f>+H93</f>
        <v>5</v>
      </c>
      <c r="I99" s="101" t="s">
        <v>876</v>
      </c>
      <c r="J99" s="736"/>
      <c r="K99" s="106">
        <f t="shared" si="3"/>
        <v>0</v>
      </c>
      <c r="L99" s="736"/>
      <c r="M99" s="106">
        <f t="shared" si="4"/>
        <v>0</v>
      </c>
      <c r="N99" s="106">
        <f t="shared" si="5"/>
        <v>0</v>
      </c>
    </row>
    <row r="100" spans="1:15" s="101" customFormat="1">
      <c r="A100" s="107"/>
      <c r="J100" s="736"/>
      <c r="K100" s="106">
        <f t="shared" si="3"/>
        <v>0</v>
      </c>
      <c r="L100" s="736"/>
      <c r="M100" s="106">
        <f t="shared" si="4"/>
        <v>0</v>
      </c>
      <c r="N100" s="106">
        <f t="shared" si="5"/>
        <v>0</v>
      </c>
    </row>
    <row r="101" spans="1:15" s="101" customFormat="1">
      <c r="A101" s="107" t="s">
        <v>7245</v>
      </c>
      <c r="B101" s="101" t="s">
        <v>7315</v>
      </c>
      <c r="H101" s="101">
        <f>+H93</f>
        <v>5</v>
      </c>
      <c r="I101" s="101" t="s">
        <v>876</v>
      </c>
      <c r="J101" s="736"/>
      <c r="K101" s="106">
        <f t="shared" si="3"/>
        <v>0</v>
      </c>
      <c r="L101" s="736"/>
      <c r="M101" s="106">
        <f t="shared" si="4"/>
        <v>0</v>
      </c>
      <c r="N101" s="106">
        <f t="shared" si="5"/>
        <v>0</v>
      </c>
    </row>
    <row r="102" spans="1:15" s="101" customFormat="1">
      <c r="A102" s="107"/>
      <c r="J102" s="736"/>
      <c r="K102" s="106">
        <f t="shared" si="3"/>
        <v>0</v>
      </c>
      <c r="L102" s="736"/>
      <c r="M102" s="106">
        <f t="shared" si="4"/>
        <v>0</v>
      </c>
      <c r="N102" s="106">
        <f t="shared" si="5"/>
        <v>0</v>
      </c>
    </row>
    <row r="103" spans="1:15" s="101" customFormat="1">
      <c r="A103" s="107" t="s">
        <v>7247</v>
      </c>
      <c r="B103" s="101" t="s">
        <v>7316</v>
      </c>
      <c r="H103" s="101">
        <v>0.3</v>
      </c>
      <c r="I103" s="101" t="s">
        <v>271</v>
      </c>
      <c r="J103" s="736"/>
      <c r="K103" s="106">
        <f t="shared" si="3"/>
        <v>0</v>
      </c>
      <c r="L103" s="736"/>
      <c r="M103" s="106">
        <f t="shared" si="4"/>
        <v>0</v>
      </c>
      <c r="N103" s="106">
        <f t="shared" si="5"/>
        <v>0</v>
      </c>
    </row>
    <row r="104" spans="1:15" s="120" customFormat="1">
      <c r="A104" s="128"/>
      <c r="B104" s="129"/>
      <c r="C104" s="129"/>
      <c r="D104" s="129"/>
      <c r="E104" s="129"/>
      <c r="F104" s="129"/>
      <c r="G104" s="130"/>
      <c r="H104" s="129"/>
      <c r="I104" s="129"/>
      <c r="J104" s="742"/>
      <c r="K104" s="106">
        <f t="shared" si="3"/>
        <v>0</v>
      </c>
      <c r="L104" s="742"/>
      <c r="M104" s="106">
        <f t="shared" si="4"/>
        <v>0</v>
      </c>
      <c r="N104" s="106">
        <f t="shared" si="5"/>
        <v>0</v>
      </c>
      <c r="O104" s="119"/>
    </row>
    <row r="105" spans="1:15" s="120" customFormat="1">
      <c r="A105" s="131" t="s">
        <v>7250</v>
      </c>
      <c r="B105" s="132" t="s">
        <v>7317</v>
      </c>
      <c r="C105" s="132"/>
      <c r="D105" s="132"/>
      <c r="E105" s="132"/>
      <c r="F105" s="132"/>
      <c r="G105" s="132"/>
      <c r="H105" s="132">
        <v>4</v>
      </c>
      <c r="I105" s="132" t="s">
        <v>1921</v>
      </c>
      <c r="J105" s="742"/>
      <c r="K105" s="106">
        <f t="shared" si="3"/>
        <v>0</v>
      </c>
      <c r="L105" s="742"/>
      <c r="M105" s="106">
        <f t="shared" si="4"/>
        <v>0</v>
      </c>
      <c r="N105" s="106">
        <f t="shared" si="5"/>
        <v>0</v>
      </c>
      <c r="O105" s="119"/>
    </row>
    <row r="106" spans="1:15" s="101" customFormat="1">
      <c r="A106" s="104"/>
      <c r="B106" s="105"/>
      <c r="C106" s="105"/>
      <c r="D106" s="105"/>
      <c r="E106" s="105"/>
      <c r="F106" s="105"/>
      <c r="G106" s="105"/>
      <c r="H106" s="105"/>
      <c r="I106" s="105"/>
      <c r="J106" s="736"/>
      <c r="K106" s="106">
        <f t="shared" si="3"/>
        <v>0</v>
      </c>
      <c r="L106" s="736"/>
      <c r="M106" s="106">
        <f t="shared" si="4"/>
        <v>0</v>
      </c>
      <c r="N106" s="106">
        <f t="shared" si="5"/>
        <v>0</v>
      </c>
    </row>
    <row r="107" spans="1:15" s="101" customFormat="1">
      <c r="A107" s="103" t="s">
        <v>7318</v>
      </c>
      <c r="J107" s="737"/>
      <c r="K107" s="106">
        <f t="shared" si="3"/>
        <v>0</v>
      </c>
      <c r="L107" s="737"/>
      <c r="M107" s="106">
        <f t="shared" si="4"/>
        <v>0</v>
      </c>
      <c r="N107" s="106">
        <f t="shared" si="5"/>
        <v>0</v>
      </c>
    </row>
    <row r="108" spans="1:15" s="120" customFormat="1">
      <c r="A108" s="133" t="s">
        <v>7239</v>
      </c>
      <c r="B108" s="120" t="s">
        <v>7319</v>
      </c>
      <c r="H108" s="134"/>
      <c r="J108" s="742"/>
      <c r="K108" s="106">
        <f t="shared" si="3"/>
        <v>0</v>
      </c>
      <c r="L108" s="742"/>
      <c r="M108" s="106">
        <f t="shared" si="4"/>
        <v>0</v>
      </c>
      <c r="N108" s="106">
        <f t="shared" si="5"/>
        <v>0</v>
      </c>
    </row>
    <row r="109" spans="1:15" s="120" customFormat="1">
      <c r="A109" s="133"/>
      <c r="C109" s="120" t="s">
        <v>7320</v>
      </c>
      <c r="H109" s="134">
        <v>6</v>
      </c>
      <c r="I109" s="120" t="s">
        <v>3538</v>
      </c>
      <c r="J109" s="742"/>
      <c r="K109" s="106">
        <f t="shared" si="3"/>
        <v>0</v>
      </c>
      <c r="L109" s="742"/>
      <c r="M109" s="106">
        <f t="shared" si="4"/>
        <v>0</v>
      </c>
      <c r="N109" s="106">
        <f t="shared" si="5"/>
        <v>0</v>
      </c>
    </row>
    <row r="110" spans="1:15" s="101" customFormat="1">
      <c r="A110" s="104"/>
      <c r="B110" s="105"/>
      <c r="C110" s="105"/>
      <c r="D110" s="105"/>
      <c r="E110" s="105"/>
      <c r="F110" s="105"/>
      <c r="G110" s="105"/>
      <c r="H110" s="105"/>
      <c r="I110" s="105"/>
      <c r="J110" s="736"/>
      <c r="K110" s="106">
        <f t="shared" si="3"/>
        <v>0</v>
      </c>
      <c r="L110" s="736"/>
      <c r="M110" s="106">
        <f t="shared" si="4"/>
        <v>0</v>
      </c>
      <c r="N110" s="106">
        <f t="shared" si="5"/>
        <v>0</v>
      </c>
    </row>
    <row r="111" spans="1:15" s="101" customFormat="1">
      <c r="A111" s="107" t="s">
        <v>7242</v>
      </c>
      <c r="B111" s="101" t="s">
        <v>7321</v>
      </c>
      <c r="J111" s="737"/>
      <c r="K111" s="106">
        <f t="shared" si="3"/>
        <v>0</v>
      </c>
      <c r="L111" s="737"/>
      <c r="M111" s="106">
        <f t="shared" si="4"/>
        <v>0</v>
      </c>
      <c r="N111" s="106">
        <f t="shared" si="5"/>
        <v>0</v>
      </c>
    </row>
    <row r="112" spans="1:15" s="101" customFormat="1">
      <c r="A112" s="107"/>
      <c r="C112" s="101" t="s">
        <v>7322</v>
      </c>
      <c r="J112" s="737"/>
      <c r="K112" s="106">
        <f t="shared" si="3"/>
        <v>0</v>
      </c>
      <c r="L112" s="737"/>
      <c r="M112" s="106">
        <f t="shared" si="4"/>
        <v>0</v>
      </c>
      <c r="N112" s="106">
        <f t="shared" si="5"/>
        <v>0</v>
      </c>
    </row>
    <row r="113" spans="1:14" s="101" customFormat="1">
      <c r="A113" s="107"/>
      <c r="E113" s="101" t="s">
        <v>7323</v>
      </c>
      <c r="F113" s="101">
        <v>240</v>
      </c>
      <c r="G113" s="101" t="s">
        <v>7324</v>
      </c>
      <c r="H113" s="101">
        <v>2</v>
      </c>
      <c r="I113" s="101" t="s">
        <v>3538</v>
      </c>
      <c r="J113" s="737"/>
      <c r="K113" s="106">
        <f t="shared" si="3"/>
        <v>0</v>
      </c>
      <c r="L113" s="737"/>
      <c r="M113" s="106">
        <f t="shared" si="4"/>
        <v>0</v>
      </c>
      <c r="N113" s="106">
        <f t="shared" si="5"/>
        <v>0</v>
      </c>
    </row>
    <row r="114" spans="1:14" s="101" customFormat="1">
      <c r="A114" s="103"/>
      <c r="J114" s="737"/>
      <c r="K114" s="106">
        <f t="shared" si="3"/>
        <v>0</v>
      </c>
      <c r="L114" s="737"/>
      <c r="M114" s="106">
        <f t="shared" si="4"/>
        <v>0</v>
      </c>
      <c r="N114" s="106">
        <f t="shared" si="5"/>
        <v>0</v>
      </c>
    </row>
    <row r="115" spans="1:14" s="101" customFormat="1">
      <c r="A115" s="107" t="s">
        <v>7245</v>
      </c>
      <c r="B115" s="101" t="s">
        <v>7325</v>
      </c>
      <c r="J115" s="737"/>
      <c r="K115" s="106">
        <f t="shared" si="3"/>
        <v>0</v>
      </c>
      <c r="L115" s="737"/>
      <c r="M115" s="106">
        <f t="shared" si="4"/>
        <v>0</v>
      </c>
      <c r="N115" s="106">
        <f t="shared" si="5"/>
        <v>0</v>
      </c>
    </row>
    <row r="116" spans="1:14" s="101" customFormat="1">
      <c r="A116" s="107"/>
      <c r="C116" s="101" t="s">
        <v>7326</v>
      </c>
      <c r="J116" s="737"/>
      <c r="K116" s="106">
        <f t="shared" si="3"/>
        <v>0</v>
      </c>
      <c r="L116" s="737"/>
      <c r="M116" s="106">
        <f t="shared" si="4"/>
        <v>0</v>
      </c>
      <c r="N116" s="106">
        <f t="shared" si="5"/>
        <v>0</v>
      </c>
    </row>
    <row r="117" spans="1:14" s="101" customFormat="1">
      <c r="A117" s="107"/>
      <c r="D117" s="101" t="s">
        <v>7327</v>
      </c>
      <c r="J117" s="737"/>
      <c r="K117" s="106">
        <f t="shared" si="3"/>
        <v>0</v>
      </c>
      <c r="L117" s="737"/>
      <c r="M117" s="106">
        <f t="shared" si="4"/>
        <v>0</v>
      </c>
      <c r="N117" s="106">
        <f t="shared" si="5"/>
        <v>0</v>
      </c>
    </row>
    <row r="118" spans="1:14" s="101" customFormat="1">
      <c r="A118" s="103"/>
      <c r="E118" s="101" t="s">
        <v>7328</v>
      </c>
      <c r="F118" s="135" t="s">
        <v>7329</v>
      </c>
      <c r="G118" s="101" t="s">
        <v>7097</v>
      </c>
      <c r="J118" s="737"/>
      <c r="K118" s="106">
        <f t="shared" si="3"/>
        <v>0</v>
      </c>
      <c r="L118" s="737"/>
      <c r="M118" s="106">
        <f t="shared" si="4"/>
        <v>0</v>
      </c>
      <c r="N118" s="106">
        <f t="shared" si="5"/>
        <v>0</v>
      </c>
    </row>
    <row r="119" spans="1:14" s="101" customFormat="1">
      <c r="A119" s="103"/>
      <c r="E119" s="101" t="s">
        <v>7330</v>
      </c>
      <c r="F119" s="135">
        <v>230</v>
      </c>
      <c r="G119" s="101" t="s">
        <v>7331</v>
      </c>
      <c r="J119" s="737"/>
      <c r="K119" s="106">
        <f t="shared" si="3"/>
        <v>0</v>
      </c>
      <c r="L119" s="737"/>
      <c r="M119" s="106">
        <f t="shared" si="4"/>
        <v>0</v>
      </c>
      <c r="N119" s="106">
        <f t="shared" si="5"/>
        <v>0</v>
      </c>
    </row>
    <row r="120" spans="1:14" s="101" customFormat="1">
      <c r="A120" s="103"/>
      <c r="E120" s="101" t="s">
        <v>7332</v>
      </c>
      <c r="F120" s="135" t="s">
        <v>7333</v>
      </c>
      <c r="G120" s="101" t="s">
        <v>7334</v>
      </c>
      <c r="J120" s="737"/>
      <c r="K120" s="106">
        <f t="shared" si="3"/>
        <v>0</v>
      </c>
      <c r="L120" s="737"/>
      <c r="M120" s="106">
        <f t="shared" si="4"/>
        <v>0</v>
      </c>
      <c r="N120" s="106">
        <f t="shared" si="5"/>
        <v>0</v>
      </c>
    </row>
    <row r="121" spans="1:14" s="101" customFormat="1">
      <c r="A121" s="103"/>
      <c r="E121" s="101" t="s">
        <v>7335</v>
      </c>
      <c r="F121" s="135">
        <v>5</v>
      </c>
      <c r="G121" s="101" t="s">
        <v>7336</v>
      </c>
      <c r="H121" s="101">
        <v>1</v>
      </c>
      <c r="I121" s="101" t="s">
        <v>3538</v>
      </c>
      <c r="J121" s="737"/>
      <c r="K121" s="106">
        <f t="shared" si="3"/>
        <v>0</v>
      </c>
      <c r="L121" s="737"/>
      <c r="M121" s="106">
        <f t="shared" si="4"/>
        <v>0</v>
      </c>
      <c r="N121" s="106">
        <f t="shared" si="5"/>
        <v>0</v>
      </c>
    </row>
    <row r="122" spans="1:14" s="101" customFormat="1">
      <c r="A122" s="103"/>
      <c r="J122" s="737"/>
      <c r="K122" s="106">
        <f t="shared" si="3"/>
        <v>0</v>
      </c>
      <c r="L122" s="737"/>
      <c r="M122" s="106">
        <f t="shared" si="4"/>
        <v>0</v>
      </c>
      <c r="N122" s="106">
        <f t="shared" si="5"/>
        <v>0</v>
      </c>
    </row>
    <row r="123" spans="1:14" s="101" customFormat="1">
      <c r="A123" s="107" t="s">
        <v>7247</v>
      </c>
      <c r="B123" s="101" t="s">
        <v>7337</v>
      </c>
      <c r="J123" s="737"/>
      <c r="K123" s="106">
        <f t="shared" si="3"/>
        <v>0</v>
      </c>
      <c r="L123" s="737"/>
      <c r="M123" s="106">
        <f t="shared" si="4"/>
        <v>0</v>
      </c>
      <c r="N123" s="106">
        <f t="shared" si="5"/>
        <v>0</v>
      </c>
    </row>
    <row r="124" spans="1:14" s="101" customFormat="1">
      <c r="A124" s="103"/>
      <c r="E124" s="101" t="s">
        <v>7338</v>
      </c>
      <c r="F124" s="101">
        <v>25</v>
      </c>
      <c r="G124" s="101" t="s">
        <v>7324</v>
      </c>
      <c r="H124" s="101">
        <v>2</v>
      </c>
      <c r="I124" s="101" t="s">
        <v>3538</v>
      </c>
      <c r="J124" s="737"/>
      <c r="K124" s="106">
        <f t="shared" si="3"/>
        <v>0</v>
      </c>
      <c r="L124" s="737"/>
      <c r="M124" s="106">
        <f t="shared" si="4"/>
        <v>0</v>
      </c>
      <c r="N124" s="106">
        <f t="shared" si="5"/>
        <v>0</v>
      </c>
    </row>
    <row r="125" spans="1:14" s="101" customFormat="1">
      <c r="A125" s="103"/>
      <c r="J125" s="737"/>
      <c r="K125" s="106">
        <f t="shared" si="3"/>
        <v>0</v>
      </c>
      <c r="L125" s="737"/>
      <c r="M125" s="106">
        <f t="shared" si="4"/>
        <v>0</v>
      </c>
      <c r="N125" s="106">
        <f t="shared" si="5"/>
        <v>0</v>
      </c>
    </row>
    <row r="126" spans="1:14" s="101" customFormat="1">
      <c r="A126" s="107" t="s">
        <v>7250</v>
      </c>
      <c r="B126" s="101" t="s">
        <v>7339</v>
      </c>
      <c r="J126" s="737"/>
      <c r="K126" s="106">
        <f t="shared" si="3"/>
        <v>0</v>
      </c>
      <c r="L126" s="737"/>
      <c r="M126" s="106">
        <f t="shared" si="4"/>
        <v>0</v>
      </c>
      <c r="N126" s="106">
        <f t="shared" si="5"/>
        <v>0</v>
      </c>
    </row>
    <row r="127" spans="1:14" s="101" customFormat="1">
      <c r="A127" s="107"/>
      <c r="D127" s="101" t="s">
        <v>7340</v>
      </c>
      <c r="H127" s="101">
        <v>2</v>
      </c>
      <c r="I127" s="101" t="s">
        <v>3538</v>
      </c>
      <c r="J127" s="737"/>
      <c r="K127" s="106">
        <f t="shared" si="3"/>
        <v>0</v>
      </c>
      <c r="L127" s="737"/>
      <c r="M127" s="106">
        <f t="shared" si="4"/>
        <v>0</v>
      </c>
      <c r="N127" s="106">
        <f t="shared" si="5"/>
        <v>0</v>
      </c>
    </row>
    <row r="128" spans="1:14" s="101" customFormat="1">
      <c r="A128" s="107"/>
      <c r="J128" s="737"/>
      <c r="K128" s="106">
        <f t="shared" si="3"/>
        <v>0</v>
      </c>
      <c r="L128" s="737"/>
      <c r="M128" s="106">
        <f t="shared" si="4"/>
        <v>0</v>
      </c>
      <c r="N128" s="106">
        <f t="shared" si="5"/>
        <v>0</v>
      </c>
    </row>
    <row r="129" spans="1:14" s="101" customFormat="1">
      <c r="A129" s="107" t="s">
        <v>7253</v>
      </c>
      <c r="B129" s="101" t="s">
        <v>7341</v>
      </c>
      <c r="J129" s="737"/>
      <c r="K129" s="106">
        <f t="shared" si="3"/>
        <v>0</v>
      </c>
      <c r="L129" s="737"/>
      <c r="M129" s="106">
        <f t="shared" si="4"/>
        <v>0</v>
      </c>
      <c r="N129" s="106">
        <f t="shared" si="5"/>
        <v>0</v>
      </c>
    </row>
    <row r="130" spans="1:14" s="101" customFormat="1">
      <c r="A130" s="107"/>
      <c r="D130" s="101" t="s">
        <v>7342</v>
      </c>
      <c r="H130" s="101">
        <v>1</v>
      </c>
      <c r="I130" s="101" t="s">
        <v>3538</v>
      </c>
      <c r="J130" s="737"/>
      <c r="K130" s="106">
        <f t="shared" si="3"/>
        <v>0</v>
      </c>
      <c r="L130" s="737"/>
      <c r="M130" s="106">
        <f t="shared" si="4"/>
        <v>0</v>
      </c>
      <c r="N130" s="106">
        <f t="shared" si="5"/>
        <v>0</v>
      </c>
    </row>
    <row r="131" spans="1:14" s="101" customFormat="1">
      <c r="A131" s="107"/>
      <c r="J131" s="737"/>
      <c r="K131" s="106">
        <f t="shared" si="3"/>
        <v>0</v>
      </c>
      <c r="L131" s="737"/>
      <c r="M131" s="106">
        <f t="shared" si="4"/>
        <v>0</v>
      </c>
      <c r="N131" s="106">
        <f t="shared" si="5"/>
        <v>0</v>
      </c>
    </row>
    <row r="132" spans="1:14" s="101" customFormat="1">
      <c r="A132" s="107" t="s">
        <v>7255</v>
      </c>
      <c r="B132" s="101" t="s">
        <v>7343</v>
      </c>
      <c r="J132" s="737"/>
      <c r="K132" s="106">
        <f t="shared" si="3"/>
        <v>0</v>
      </c>
      <c r="L132" s="737"/>
      <c r="M132" s="106">
        <f t="shared" si="4"/>
        <v>0</v>
      </c>
      <c r="N132" s="106">
        <f t="shared" si="5"/>
        <v>0</v>
      </c>
    </row>
    <row r="133" spans="1:14" s="101" customFormat="1">
      <c r="A133" s="107"/>
      <c r="D133" s="101" t="s">
        <v>7344</v>
      </c>
      <c r="H133" s="101">
        <v>1</v>
      </c>
      <c r="I133" s="101" t="s">
        <v>3538</v>
      </c>
      <c r="J133" s="737"/>
      <c r="K133" s="106">
        <f t="shared" si="3"/>
        <v>0</v>
      </c>
      <c r="L133" s="737"/>
      <c r="M133" s="106">
        <f t="shared" si="4"/>
        <v>0</v>
      </c>
      <c r="N133" s="106">
        <f t="shared" si="5"/>
        <v>0</v>
      </c>
    </row>
    <row r="134" spans="1:14" s="101" customFormat="1">
      <c r="A134" s="107"/>
      <c r="J134" s="737"/>
      <c r="K134" s="106">
        <f t="shared" ref="K134:K197" si="6">+J134*H134</f>
        <v>0</v>
      </c>
      <c r="L134" s="737"/>
      <c r="M134" s="106">
        <f t="shared" ref="M134:M197" si="7">+L134*H134</f>
        <v>0</v>
      </c>
      <c r="N134" s="106">
        <f t="shared" ref="N134:N197" si="8">+M134+K134</f>
        <v>0</v>
      </c>
    </row>
    <row r="135" spans="1:14" s="101" customFormat="1">
      <c r="A135" s="107" t="s">
        <v>7257</v>
      </c>
      <c r="B135" s="101" t="s">
        <v>7345</v>
      </c>
      <c r="J135" s="737"/>
      <c r="K135" s="106">
        <f t="shared" si="6"/>
        <v>0</v>
      </c>
      <c r="L135" s="737"/>
      <c r="M135" s="106">
        <f t="shared" si="7"/>
        <v>0</v>
      </c>
      <c r="N135" s="106">
        <f t="shared" si="8"/>
        <v>0</v>
      </c>
    </row>
    <row r="136" spans="1:14" s="101" customFormat="1">
      <c r="A136" s="107"/>
      <c r="D136" s="101" t="s">
        <v>7346</v>
      </c>
      <c r="H136" s="101">
        <v>1</v>
      </c>
      <c r="I136" s="101" t="s">
        <v>3538</v>
      </c>
      <c r="J136" s="737"/>
      <c r="K136" s="106">
        <f t="shared" si="6"/>
        <v>0</v>
      </c>
      <c r="L136" s="737"/>
      <c r="M136" s="106">
        <f t="shared" si="7"/>
        <v>0</v>
      </c>
      <c r="N136" s="106">
        <f t="shared" si="8"/>
        <v>0</v>
      </c>
    </row>
    <row r="137" spans="1:14" s="101" customFormat="1">
      <c r="A137" s="107"/>
      <c r="J137" s="737"/>
      <c r="K137" s="106">
        <f t="shared" si="6"/>
        <v>0</v>
      </c>
      <c r="L137" s="737"/>
      <c r="M137" s="106">
        <f t="shared" si="7"/>
        <v>0</v>
      </c>
      <c r="N137" s="106">
        <f t="shared" si="8"/>
        <v>0</v>
      </c>
    </row>
    <row r="138" spans="1:14" s="101" customFormat="1">
      <c r="A138" s="107" t="s">
        <v>7263</v>
      </c>
      <c r="B138" s="101" t="s">
        <v>7347</v>
      </c>
      <c r="J138" s="737"/>
      <c r="K138" s="106">
        <f t="shared" si="6"/>
        <v>0</v>
      </c>
      <c r="L138" s="737"/>
      <c r="M138" s="106">
        <f t="shared" si="7"/>
        <v>0</v>
      </c>
      <c r="N138" s="106">
        <f t="shared" si="8"/>
        <v>0</v>
      </c>
    </row>
    <row r="139" spans="1:14" s="101" customFormat="1">
      <c r="A139" s="107"/>
      <c r="C139" s="101" t="s">
        <v>7348</v>
      </c>
      <c r="H139" s="101">
        <v>1</v>
      </c>
      <c r="I139" s="101" t="s">
        <v>3538</v>
      </c>
      <c r="J139" s="737"/>
      <c r="K139" s="106">
        <f t="shared" si="6"/>
        <v>0</v>
      </c>
      <c r="L139" s="737"/>
      <c r="M139" s="106">
        <f t="shared" si="7"/>
        <v>0</v>
      </c>
      <c r="N139" s="106">
        <f t="shared" si="8"/>
        <v>0</v>
      </c>
    </row>
    <row r="140" spans="1:14" s="101" customFormat="1">
      <c r="A140" s="107"/>
      <c r="J140" s="737"/>
      <c r="K140" s="106">
        <f t="shared" si="6"/>
        <v>0</v>
      </c>
      <c r="L140" s="737"/>
      <c r="M140" s="106">
        <f t="shared" si="7"/>
        <v>0</v>
      </c>
      <c r="N140" s="106">
        <f t="shared" si="8"/>
        <v>0</v>
      </c>
    </row>
    <row r="141" spans="1:14" s="101" customFormat="1">
      <c r="A141" s="107" t="s">
        <v>7265</v>
      </c>
      <c r="B141" s="101" t="s">
        <v>7349</v>
      </c>
      <c r="J141" s="737"/>
      <c r="K141" s="106">
        <f t="shared" si="6"/>
        <v>0</v>
      </c>
      <c r="L141" s="737"/>
      <c r="M141" s="106">
        <f t="shared" si="7"/>
        <v>0</v>
      </c>
      <c r="N141" s="106">
        <f t="shared" si="8"/>
        <v>0</v>
      </c>
    </row>
    <row r="142" spans="1:14" s="101" customFormat="1">
      <c r="A142" s="107"/>
      <c r="C142" s="101" t="s">
        <v>7350</v>
      </c>
      <c r="H142" s="101">
        <v>9</v>
      </c>
      <c r="I142" s="101" t="s">
        <v>3538</v>
      </c>
      <c r="J142" s="737"/>
      <c r="K142" s="106">
        <f t="shared" si="6"/>
        <v>0</v>
      </c>
      <c r="L142" s="737"/>
      <c r="M142" s="106">
        <f t="shared" si="7"/>
        <v>0</v>
      </c>
      <c r="N142" s="106">
        <f t="shared" si="8"/>
        <v>0</v>
      </c>
    </row>
    <row r="143" spans="1:14" s="101" customFormat="1">
      <c r="A143" s="107"/>
      <c r="J143" s="737"/>
      <c r="K143" s="106">
        <f t="shared" si="6"/>
        <v>0</v>
      </c>
      <c r="L143" s="737"/>
      <c r="M143" s="106">
        <f t="shared" si="7"/>
        <v>0</v>
      </c>
      <c r="N143" s="106">
        <f t="shared" si="8"/>
        <v>0</v>
      </c>
    </row>
    <row r="144" spans="1:14" s="101" customFormat="1">
      <c r="A144" s="107" t="s">
        <v>7267</v>
      </c>
      <c r="B144" s="101" t="s">
        <v>7351</v>
      </c>
      <c r="J144" s="737"/>
      <c r="K144" s="106">
        <f t="shared" si="6"/>
        <v>0</v>
      </c>
      <c r="L144" s="737"/>
      <c r="M144" s="106">
        <f t="shared" si="7"/>
        <v>0</v>
      </c>
      <c r="N144" s="106">
        <f t="shared" si="8"/>
        <v>0</v>
      </c>
    </row>
    <row r="145" spans="1:14" s="101" customFormat="1">
      <c r="A145" s="107"/>
      <c r="C145" s="101" t="s">
        <v>7348</v>
      </c>
      <c r="H145" s="101">
        <v>4</v>
      </c>
      <c r="I145" s="101" t="s">
        <v>3538</v>
      </c>
      <c r="J145" s="737"/>
      <c r="K145" s="106">
        <f t="shared" si="6"/>
        <v>0</v>
      </c>
      <c r="L145" s="737"/>
      <c r="M145" s="106">
        <f t="shared" si="7"/>
        <v>0</v>
      </c>
      <c r="N145" s="106">
        <f t="shared" si="8"/>
        <v>0</v>
      </c>
    </row>
    <row r="146" spans="1:14" s="101" customFormat="1">
      <c r="A146" s="107"/>
      <c r="C146" s="101" t="s">
        <v>7352</v>
      </c>
      <c r="H146" s="101">
        <v>5</v>
      </c>
      <c r="I146" s="101" t="s">
        <v>3538</v>
      </c>
      <c r="J146" s="737"/>
      <c r="K146" s="106">
        <f t="shared" si="6"/>
        <v>0</v>
      </c>
      <c r="L146" s="737"/>
      <c r="M146" s="106">
        <f t="shared" si="7"/>
        <v>0</v>
      </c>
      <c r="N146" s="106">
        <f t="shared" si="8"/>
        <v>0</v>
      </c>
    </row>
    <row r="147" spans="1:14" s="101" customFormat="1">
      <c r="A147" s="107"/>
      <c r="J147" s="737"/>
      <c r="K147" s="106">
        <f t="shared" si="6"/>
        <v>0</v>
      </c>
      <c r="L147" s="737"/>
      <c r="M147" s="106">
        <f t="shared" si="7"/>
        <v>0</v>
      </c>
      <c r="N147" s="106">
        <f t="shared" si="8"/>
        <v>0</v>
      </c>
    </row>
    <row r="148" spans="1:14" s="101" customFormat="1">
      <c r="A148" s="107" t="s">
        <v>7269</v>
      </c>
      <c r="B148" s="101" t="s">
        <v>7353</v>
      </c>
      <c r="J148" s="737"/>
      <c r="K148" s="106">
        <f t="shared" si="6"/>
        <v>0</v>
      </c>
      <c r="L148" s="737"/>
      <c r="M148" s="106">
        <f t="shared" si="7"/>
        <v>0</v>
      </c>
      <c r="N148" s="106">
        <f t="shared" si="8"/>
        <v>0</v>
      </c>
    </row>
    <row r="149" spans="1:14" s="101" customFormat="1">
      <c r="A149" s="107"/>
      <c r="C149" s="101" t="s">
        <v>7350</v>
      </c>
      <c r="H149" s="101">
        <v>9</v>
      </c>
      <c r="I149" s="101" t="s">
        <v>3538</v>
      </c>
      <c r="J149" s="737"/>
      <c r="K149" s="106">
        <f t="shared" si="6"/>
        <v>0</v>
      </c>
      <c r="L149" s="737"/>
      <c r="M149" s="106">
        <f t="shared" si="7"/>
        <v>0</v>
      </c>
      <c r="N149" s="106">
        <f t="shared" si="8"/>
        <v>0</v>
      </c>
    </row>
    <row r="150" spans="1:14" s="101" customFormat="1">
      <c r="A150" s="107"/>
      <c r="C150" s="101" t="s">
        <v>7348</v>
      </c>
      <c r="H150" s="101">
        <v>3</v>
      </c>
      <c r="I150" s="101" t="s">
        <v>3538</v>
      </c>
      <c r="J150" s="737"/>
      <c r="K150" s="106">
        <f t="shared" si="6"/>
        <v>0</v>
      </c>
      <c r="L150" s="746"/>
      <c r="M150" s="106">
        <f t="shared" si="7"/>
        <v>0</v>
      </c>
      <c r="N150" s="106">
        <f t="shared" si="8"/>
        <v>0</v>
      </c>
    </row>
    <row r="151" spans="1:14" s="101" customFormat="1">
      <c r="A151" s="107"/>
      <c r="C151" s="101" t="s">
        <v>7352</v>
      </c>
      <c r="H151" s="101">
        <v>18</v>
      </c>
      <c r="I151" s="101" t="s">
        <v>3538</v>
      </c>
      <c r="J151" s="737"/>
      <c r="K151" s="106">
        <f t="shared" si="6"/>
        <v>0</v>
      </c>
      <c r="L151" s="737"/>
      <c r="M151" s="106">
        <f t="shared" si="7"/>
        <v>0</v>
      </c>
      <c r="N151" s="106">
        <f t="shared" si="8"/>
        <v>0</v>
      </c>
    </row>
    <row r="152" spans="1:14" s="101" customFormat="1">
      <c r="A152" s="107"/>
      <c r="C152" s="101" t="s">
        <v>7128</v>
      </c>
      <c r="H152" s="101">
        <v>5</v>
      </c>
      <c r="I152" s="101" t="s">
        <v>3538</v>
      </c>
      <c r="J152" s="737"/>
      <c r="K152" s="106">
        <f t="shared" si="6"/>
        <v>0</v>
      </c>
      <c r="L152" s="746"/>
      <c r="M152" s="106">
        <f t="shared" si="7"/>
        <v>0</v>
      </c>
      <c r="N152" s="106">
        <f t="shared" si="8"/>
        <v>0</v>
      </c>
    </row>
    <row r="153" spans="1:14" s="101" customFormat="1">
      <c r="A153" s="107"/>
      <c r="J153" s="737"/>
      <c r="K153" s="106">
        <f t="shared" si="6"/>
        <v>0</v>
      </c>
      <c r="L153" s="746"/>
      <c r="M153" s="106">
        <f t="shared" si="7"/>
        <v>0</v>
      </c>
      <c r="N153" s="106">
        <f t="shared" si="8"/>
        <v>0</v>
      </c>
    </row>
    <row r="154" spans="1:14" s="101" customFormat="1">
      <c r="A154" s="107" t="s">
        <v>7354</v>
      </c>
      <c r="B154" s="101" t="s">
        <v>7355</v>
      </c>
      <c r="J154" s="737"/>
      <c r="K154" s="106">
        <f t="shared" si="6"/>
        <v>0</v>
      </c>
      <c r="L154" s="746"/>
      <c r="M154" s="106">
        <f t="shared" si="7"/>
        <v>0</v>
      </c>
      <c r="N154" s="106">
        <f t="shared" si="8"/>
        <v>0</v>
      </c>
    </row>
    <row r="155" spans="1:14" s="101" customFormat="1">
      <c r="A155" s="107"/>
      <c r="C155" s="101" t="s">
        <v>7348</v>
      </c>
      <c r="H155" s="101">
        <v>1</v>
      </c>
      <c r="I155" s="101" t="s">
        <v>3538</v>
      </c>
      <c r="J155" s="737"/>
      <c r="K155" s="106">
        <f t="shared" si="6"/>
        <v>0</v>
      </c>
      <c r="L155" s="746"/>
      <c r="M155" s="106">
        <f t="shared" si="7"/>
        <v>0</v>
      </c>
      <c r="N155" s="106">
        <f t="shared" si="8"/>
        <v>0</v>
      </c>
    </row>
    <row r="156" spans="1:14" s="101" customFormat="1">
      <c r="A156" s="107"/>
      <c r="C156" s="101" t="s">
        <v>7128</v>
      </c>
      <c r="H156" s="101">
        <v>2</v>
      </c>
      <c r="I156" s="101" t="s">
        <v>3538</v>
      </c>
      <c r="J156" s="737"/>
      <c r="K156" s="106">
        <f t="shared" si="6"/>
        <v>0</v>
      </c>
      <c r="L156" s="746"/>
      <c r="M156" s="106">
        <f t="shared" si="7"/>
        <v>0</v>
      </c>
      <c r="N156" s="106">
        <f t="shared" si="8"/>
        <v>0</v>
      </c>
    </row>
    <row r="157" spans="1:14" s="101" customFormat="1">
      <c r="A157" s="107"/>
      <c r="J157" s="737"/>
      <c r="K157" s="106">
        <f t="shared" si="6"/>
        <v>0</v>
      </c>
      <c r="L157" s="746"/>
      <c r="M157" s="106">
        <f t="shared" si="7"/>
        <v>0</v>
      </c>
      <c r="N157" s="106">
        <f t="shared" si="8"/>
        <v>0</v>
      </c>
    </row>
    <row r="158" spans="1:14" s="101" customFormat="1">
      <c r="A158" s="107" t="s">
        <v>7356</v>
      </c>
      <c r="B158" s="101" t="s">
        <v>7357</v>
      </c>
      <c r="J158" s="737"/>
      <c r="K158" s="106">
        <f t="shared" si="6"/>
        <v>0</v>
      </c>
      <c r="L158" s="746"/>
      <c r="M158" s="106">
        <f t="shared" si="7"/>
        <v>0</v>
      </c>
      <c r="N158" s="106">
        <f t="shared" si="8"/>
        <v>0</v>
      </c>
    </row>
    <row r="159" spans="1:14" s="101" customFormat="1">
      <c r="A159" s="107"/>
      <c r="C159" s="101" t="s">
        <v>7358</v>
      </c>
      <c r="H159" s="101">
        <v>2</v>
      </c>
      <c r="I159" s="101" t="s">
        <v>3538</v>
      </c>
      <c r="J159" s="737"/>
      <c r="K159" s="106">
        <f t="shared" si="6"/>
        <v>0</v>
      </c>
      <c r="L159" s="746"/>
      <c r="M159" s="106">
        <f t="shared" si="7"/>
        <v>0</v>
      </c>
      <c r="N159" s="106">
        <f t="shared" si="8"/>
        <v>0</v>
      </c>
    </row>
    <row r="160" spans="1:14" s="101" customFormat="1">
      <c r="A160" s="107"/>
      <c r="J160" s="737"/>
      <c r="K160" s="106">
        <f t="shared" si="6"/>
        <v>0</v>
      </c>
      <c r="L160" s="746"/>
      <c r="M160" s="106">
        <f t="shared" si="7"/>
        <v>0</v>
      </c>
      <c r="N160" s="106">
        <f t="shared" si="8"/>
        <v>0</v>
      </c>
    </row>
    <row r="161" spans="1:14" s="101" customFormat="1">
      <c r="A161" s="107" t="s">
        <v>7359</v>
      </c>
      <c r="B161" s="101" t="s">
        <v>7360</v>
      </c>
      <c r="J161" s="737"/>
      <c r="K161" s="106">
        <f t="shared" si="6"/>
        <v>0</v>
      </c>
      <c r="L161" s="746"/>
      <c r="M161" s="106">
        <f t="shared" si="7"/>
        <v>0</v>
      </c>
      <c r="N161" s="106">
        <f t="shared" si="8"/>
        <v>0</v>
      </c>
    </row>
    <row r="162" spans="1:14" s="101" customFormat="1">
      <c r="A162" s="107"/>
      <c r="D162" s="101" t="s">
        <v>7361</v>
      </c>
      <c r="H162" s="101">
        <v>38</v>
      </c>
      <c r="I162" s="101" t="s">
        <v>3538</v>
      </c>
      <c r="J162" s="737"/>
      <c r="K162" s="106">
        <f t="shared" si="6"/>
        <v>0</v>
      </c>
      <c r="L162" s="746"/>
      <c r="M162" s="106">
        <f t="shared" si="7"/>
        <v>0</v>
      </c>
      <c r="N162" s="106">
        <f t="shared" si="8"/>
        <v>0</v>
      </c>
    </row>
    <row r="163" spans="1:14" s="101" customFormat="1">
      <c r="A163" s="107"/>
      <c r="J163" s="743"/>
      <c r="K163" s="106">
        <f t="shared" si="6"/>
        <v>0</v>
      </c>
      <c r="L163" s="743"/>
      <c r="M163" s="106">
        <f t="shared" si="7"/>
        <v>0</v>
      </c>
      <c r="N163" s="106">
        <f t="shared" si="8"/>
        <v>0</v>
      </c>
    </row>
    <row r="164" spans="1:14" s="101" customFormat="1">
      <c r="A164" s="107" t="s">
        <v>7362</v>
      </c>
      <c r="B164" s="101" t="s">
        <v>7363</v>
      </c>
      <c r="J164" s="743"/>
      <c r="K164" s="106">
        <f t="shared" si="6"/>
        <v>0</v>
      </c>
      <c r="L164" s="743"/>
      <c r="M164" s="106">
        <f t="shared" si="7"/>
        <v>0</v>
      </c>
      <c r="N164" s="106">
        <f t="shared" si="8"/>
        <v>0</v>
      </c>
    </row>
    <row r="165" spans="1:14" s="101" customFormat="1">
      <c r="A165" s="107"/>
      <c r="D165" s="101" t="s">
        <v>7364</v>
      </c>
      <c r="H165" s="101">
        <f>+(H10+H23+H35+H33+H31+H38*2)*2+H6+H20</f>
        <v>218</v>
      </c>
      <c r="I165" s="101" t="s">
        <v>3538</v>
      </c>
      <c r="J165" s="743"/>
      <c r="K165" s="106">
        <f t="shared" si="6"/>
        <v>0</v>
      </c>
      <c r="L165" s="743"/>
      <c r="M165" s="106">
        <f t="shared" si="7"/>
        <v>0</v>
      </c>
      <c r="N165" s="106">
        <f t="shared" si="8"/>
        <v>0</v>
      </c>
    </row>
    <row r="166" spans="1:14" s="101" customFormat="1">
      <c r="A166" s="107"/>
      <c r="J166" s="743"/>
      <c r="K166" s="106">
        <f t="shared" si="6"/>
        <v>0</v>
      </c>
      <c r="L166" s="743"/>
      <c r="M166" s="106">
        <f t="shared" si="7"/>
        <v>0</v>
      </c>
      <c r="N166" s="106">
        <f t="shared" si="8"/>
        <v>0</v>
      </c>
    </row>
    <row r="167" spans="1:14" s="101" customFormat="1">
      <c r="A167" s="107" t="s">
        <v>7365</v>
      </c>
      <c r="B167" s="101" t="s">
        <v>7366</v>
      </c>
      <c r="J167" s="743"/>
      <c r="K167" s="106">
        <f t="shared" si="6"/>
        <v>0</v>
      </c>
      <c r="L167" s="743"/>
      <c r="M167" s="106">
        <f t="shared" si="7"/>
        <v>0</v>
      </c>
      <c r="N167" s="106">
        <f t="shared" si="8"/>
        <v>0</v>
      </c>
    </row>
    <row r="168" spans="1:14" s="101" customFormat="1">
      <c r="A168" s="107"/>
      <c r="D168" s="101" t="s">
        <v>7364</v>
      </c>
      <c r="H168" s="101">
        <f>+H165</f>
        <v>218</v>
      </c>
      <c r="I168" s="101" t="s">
        <v>3538</v>
      </c>
      <c r="J168" s="743"/>
      <c r="K168" s="106">
        <f t="shared" si="6"/>
        <v>0</v>
      </c>
      <c r="L168" s="743"/>
      <c r="M168" s="106">
        <f t="shared" si="7"/>
        <v>0</v>
      </c>
      <c r="N168" s="106">
        <f t="shared" si="8"/>
        <v>0</v>
      </c>
    </row>
    <row r="169" spans="1:14" s="101" customFormat="1">
      <c r="A169" s="104"/>
      <c r="B169" s="105"/>
      <c r="C169" s="105"/>
      <c r="D169" s="105"/>
      <c r="E169" s="105"/>
      <c r="F169" s="105"/>
      <c r="G169" s="105"/>
      <c r="H169" s="105"/>
      <c r="I169" s="105"/>
      <c r="J169" s="736"/>
      <c r="K169" s="106">
        <f t="shared" si="6"/>
        <v>0</v>
      </c>
      <c r="L169" s="736"/>
      <c r="M169" s="106">
        <f t="shared" si="7"/>
        <v>0</v>
      </c>
      <c r="N169" s="106">
        <f t="shared" si="8"/>
        <v>0</v>
      </c>
    </row>
    <row r="170" spans="1:14" s="101" customFormat="1">
      <c r="A170" s="107" t="s">
        <v>7367</v>
      </c>
      <c r="B170" s="101" t="s">
        <v>7368</v>
      </c>
      <c r="J170" s="743"/>
      <c r="K170" s="106">
        <f t="shared" si="6"/>
        <v>0</v>
      </c>
      <c r="L170" s="743"/>
      <c r="M170" s="106">
        <f t="shared" si="7"/>
        <v>0</v>
      </c>
      <c r="N170" s="106">
        <f t="shared" si="8"/>
        <v>0</v>
      </c>
    </row>
    <row r="171" spans="1:14" s="101" customFormat="1">
      <c r="A171" s="107"/>
      <c r="D171" s="101" t="s">
        <v>7361</v>
      </c>
      <c r="H171" s="101">
        <v>5</v>
      </c>
      <c r="I171" s="101" t="s">
        <v>3538</v>
      </c>
      <c r="J171" s="743"/>
      <c r="K171" s="106">
        <f t="shared" si="6"/>
        <v>0</v>
      </c>
      <c r="L171" s="743"/>
      <c r="M171" s="106">
        <f t="shared" si="7"/>
        <v>0</v>
      </c>
      <c r="N171" s="106">
        <f t="shared" si="8"/>
        <v>0</v>
      </c>
    </row>
    <row r="172" spans="1:14" s="101" customFormat="1">
      <c r="A172" s="104"/>
      <c r="B172" s="105"/>
      <c r="C172" s="105"/>
      <c r="D172" s="105"/>
      <c r="E172" s="105"/>
      <c r="F172" s="105"/>
      <c r="G172" s="105"/>
      <c r="H172" s="105"/>
      <c r="I172" s="105"/>
      <c r="J172" s="736"/>
      <c r="K172" s="106">
        <f t="shared" si="6"/>
        <v>0</v>
      </c>
      <c r="L172" s="736"/>
      <c r="M172" s="106">
        <f t="shared" si="7"/>
        <v>0</v>
      </c>
      <c r="N172" s="106">
        <f t="shared" si="8"/>
        <v>0</v>
      </c>
    </row>
    <row r="173" spans="1:14" s="101" customFormat="1">
      <c r="A173" s="103" t="s">
        <v>7369</v>
      </c>
      <c r="J173" s="737"/>
      <c r="K173" s="106">
        <f t="shared" si="6"/>
        <v>0</v>
      </c>
      <c r="L173" s="737"/>
      <c r="M173" s="106">
        <f t="shared" si="7"/>
        <v>0</v>
      </c>
      <c r="N173" s="106">
        <f t="shared" si="8"/>
        <v>0</v>
      </c>
    </row>
    <row r="174" spans="1:14" s="101" customFormat="1">
      <c r="A174" s="104">
        <v>1</v>
      </c>
      <c r="B174" s="105" t="s">
        <v>7370</v>
      </c>
      <c r="C174" s="105"/>
      <c r="D174" s="105"/>
      <c r="E174" s="105"/>
      <c r="F174" s="105"/>
      <c r="G174" s="105"/>
      <c r="H174" s="105"/>
      <c r="I174" s="105"/>
      <c r="J174" s="736"/>
      <c r="K174" s="106">
        <f t="shared" si="6"/>
        <v>0</v>
      </c>
      <c r="L174" s="736"/>
      <c r="M174" s="106">
        <f t="shared" si="7"/>
        <v>0</v>
      </c>
      <c r="N174" s="106">
        <f t="shared" si="8"/>
        <v>0</v>
      </c>
    </row>
    <row r="175" spans="1:14" s="101" customFormat="1">
      <c r="A175" s="104"/>
      <c r="B175" s="105"/>
      <c r="C175" s="105"/>
      <c r="D175" s="105" t="s">
        <v>7371</v>
      </c>
      <c r="E175" s="105"/>
      <c r="F175" s="105"/>
      <c r="G175" s="105"/>
      <c r="H175" s="105">
        <f>+H78</f>
        <v>20</v>
      </c>
      <c r="I175" s="105" t="s">
        <v>876</v>
      </c>
      <c r="J175" s="736"/>
      <c r="K175" s="106">
        <f t="shared" si="6"/>
        <v>0</v>
      </c>
      <c r="L175" s="736"/>
      <c r="M175" s="106">
        <f t="shared" si="7"/>
        <v>0</v>
      </c>
      <c r="N175" s="106">
        <f t="shared" si="8"/>
        <v>0</v>
      </c>
    </row>
    <row r="176" spans="1:14" s="101" customFormat="1">
      <c r="A176" s="104"/>
      <c r="B176" s="105"/>
      <c r="C176" s="105"/>
      <c r="D176" s="105" t="s">
        <v>7372</v>
      </c>
      <c r="E176" s="105"/>
      <c r="F176" s="105"/>
      <c r="G176" s="105"/>
      <c r="H176" s="105">
        <f>+H79</f>
        <v>10</v>
      </c>
      <c r="I176" s="105" t="s">
        <v>876</v>
      </c>
      <c r="J176" s="736"/>
      <c r="K176" s="106">
        <f t="shared" si="6"/>
        <v>0</v>
      </c>
      <c r="L176" s="736"/>
      <c r="M176" s="106">
        <f t="shared" si="7"/>
        <v>0</v>
      </c>
      <c r="N176" s="106">
        <f t="shared" si="8"/>
        <v>0</v>
      </c>
    </row>
    <row r="177" spans="1:14" s="101" customFormat="1">
      <c r="A177" s="104"/>
      <c r="B177" s="105"/>
      <c r="C177" s="105"/>
      <c r="D177" s="105" t="s">
        <v>7373</v>
      </c>
      <c r="E177" s="105"/>
      <c r="F177" s="105"/>
      <c r="G177" s="105"/>
      <c r="H177" s="105">
        <f>+H80</f>
        <v>35</v>
      </c>
      <c r="I177" s="105" t="s">
        <v>876</v>
      </c>
      <c r="J177" s="736"/>
      <c r="K177" s="106">
        <f t="shared" si="6"/>
        <v>0</v>
      </c>
      <c r="L177" s="736"/>
      <c r="M177" s="106">
        <f t="shared" si="7"/>
        <v>0</v>
      </c>
      <c r="N177" s="106">
        <f t="shared" si="8"/>
        <v>0</v>
      </c>
    </row>
    <row r="178" spans="1:14" s="101" customFormat="1">
      <c r="A178" s="104"/>
      <c r="B178" s="105"/>
      <c r="C178" s="105"/>
      <c r="D178" s="105"/>
      <c r="E178" s="105"/>
      <c r="F178" s="105"/>
      <c r="G178" s="105"/>
      <c r="H178" s="105"/>
      <c r="I178" s="105"/>
      <c r="J178" s="736"/>
      <c r="K178" s="106">
        <f t="shared" si="6"/>
        <v>0</v>
      </c>
      <c r="L178" s="736"/>
      <c r="M178" s="106">
        <f t="shared" si="7"/>
        <v>0</v>
      </c>
      <c r="N178" s="106">
        <f t="shared" si="8"/>
        <v>0</v>
      </c>
    </row>
    <row r="179" spans="1:14" s="101" customFormat="1">
      <c r="A179" s="104"/>
      <c r="B179" s="105"/>
      <c r="C179" s="105"/>
      <c r="D179" s="105" t="s">
        <v>7374</v>
      </c>
      <c r="E179" s="105"/>
      <c r="F179" s="105"/>
      <c r="G179" s="105"/>
      <c r="H179" s="105">
        <f>+H66</f>
        <v>1700</v>
      </c>
      <c r="I179" s="105" t="s">
        <v>876</v>
      </c>
      <c r="J179" s="736"/>
      <c r="K179" s="106">
        <f t="shared" si="6"/>
        <v>0</v>
      </c>
      <c r="L179" s="736"/>
      <c r="M179" s="106">
        <f t="shared" si="7"/>
        <v>0</v>
      </c>
      <c r="N179" s="106">
        <f t="shared" si="8"/>
        <v>0</v>
      </c>
    </row>
    <row r="180" spans="1:14" s="101" customFormat="1">
      <c r="A180" s="104"/>
      <c r="B180" s="105"/>
      <c r="C180" s="105"/>
      <c r="D180" s="105" t="s">
        <v>7375</v>
      </c>
      <c r="E180" s="105"/>
      <c r="F180" s="105"/>
      <c r="G180" s="105"/>
      <c r="H180" s="105">
        <f>+H67</f>
        <v>600</v>
      </c>
      <c r="I180" s="105" t="s">
        <v>876</v>
      </c>
      <c r="J180" s="736"/>
      <c r="K180" s="106">
        <f t="shared" si="6"/>
        <v>0</v>
      </c>
      <c r="L180" s="736"/>
      <c r="M180" s="106">
        <f t="shared" si="7"/>
        <v>0</v>
      </c>
      <c r="N180" s="106">
        <f t="shared" si="8"/>
        <v>0</v>
      </c>
    </row>
    <row r="181" spans="1:14" s="101" customFormat="1">
      <c r="A181" s="104"/>
      <c r="B181" s="105"/>
      <c r="C181" s="105"/>
      <c r="D181" s="105" t="s">
        <v>7376</v>
      </c>
      <c r="E181" s="105"/>
      <c r="F181" s="105"/>
      <c r="G181" s="105"/>
      <c r="H181" s="105">
        <f>+H70</f>
        <v>300</v>
      </c>
      <c r="I181" s="105" t="s">
        <v>876</v>
      </c>
      <c r="J181" s="736"/>
      <c r="K181" s="106">
        <f t="shared" si="6"/>
        <v>0</v>
      </c>
      <c r="L181" s="736"/>
      <c r="M181" s="106">
        <f t="shared" si="7"/>
        <v>0</v>
      </c>
      <c r="N181" s="106">
        <f t="shared" si="8"/>
        <v>0</v>
      </c>
    </row>
    <row r="182" spans="1:14" s="101" customFormat="1">
      <c r="A182" s="104"/>
      <c r="B182" s="105"/>
      <c r="C182" s="105"/>
      <c r="D182" s="105" t="s">
        <v>7377</v>
      </c>
      <c r="E182" s="105"/>
      <c r="F182" s="105"/>
      <c r="G182" s="105"/>
      <c r="H182" s="105">
        <f>+H71</f>
        <v>80</v>
      </c>
      <c r="I182" s="105" t="s">
        <v>876</v>
      </c>
      <c r="J182" s="736"/>
      <c r="K182" s="106">
        <f t="shared" si="6"/>
        <v>0</v>
      </c>
      <c r="L182" s="736"/>
      <c r="M182" s="106">
        <f t="shared" si="7"/>
        <v>0</v>
      </c>
      <c r="N182" s="106">
        <f t="shared" si="8"/>
        <v>0</v>
      </c>
    </row>
    <row r="183" spans="1:14" s="101" customFormat="1">
      <c r="A183" s="104"/>
      <c r="B183" s="105"/>
      <c r="C183" s="105"/>
      <c r="D183" s="105" t="s">
        <v>7378</v>
      </c>
      <c r="E183" s="105"/>
      <c r="F183" s="105"/>
      <c r="G183" s="105"/>
      <c r="H183" s="105">
        <f>+H72</f>
        <v>6</v>
      </c>
      <c r="I183" s="105" t="s">
        <v>876</v>
      </c>
      <c r="J183" s="736"/>
      <c r="K183" s="106">
        <f t="shared" si="6"/>
        <v>0</v>
      </c>
      <c r="L183" s="736"/>
      <c r="M183" s="106">
        <f t="shared" si="7"/>
        <v>0</v>
      </c>
      <c r="N183" s="106">
        <f t="shared" si="8"/>
        <v>0</v>
      </c>
    </row>
    <row r="184" spans="1:14" s="101" customFormat="1">
      <c r="A184" s="104"/>
      <c r="B184" s="105"/>
      <c r="C184" s="105"/>
      <c r="D184" s="105" t="s">
        <v>7379</v>
      </c>
      <c r="E184" s="105"/>
      <c r="F184" s="105"/>
      <c r="G184" s="105"/>
      <c r="H184" s="105">
        <f>+H73</f>
        <v>40</v>
      </c>
      <c r="I184" s="105" t="s">
        <v>876</v>
      </c>
      <c r="J184" s="736"/>
      <c r="K184" s="106">
        <f t="shared" si="6"/>
        <v>0</v>
      </c>
      <c r="L184" s="736"/>
      <c r="M184" s="106">
        <f t="shared" si="7"/>
        <v>0</v>
      </c>
      <c r="N184" s="106">
        <f t="shared" si="8"/>
        <v>0</v>
      </c>
    </row>
    <row r="185" spans="1:14" s="101" customFormat="1">
      <c r="A185" s="104"/>
      <c r="B185" s="105"/>
      <c r="C185" s="105"/>
      <c r="D185" s="105"/>
      <c r="E185" s="105"/>
      <c r="F185" s="105"/>
      <c r="G185" s="105"/>
      <c r="H185" s="105"/>
      <c r="I185" s="105"/>
      <c r="J185" s="736"/>
      <c r="K185" s="106">
        <f t="shared" si="6"/>
        <v>0</v>
      </c>
      <c r="L185" s="736"/>
      <c r="M185" s="106">
        <f t="shared" si="7"/>
        <v>0</v>
      </c>
      <c r="N185" s="106">
        <f t="shared" si="8"/>
        <v>0</v>
      </c>
    </row>
    <row r="186" spans="1:14" s="101" customFormat="1">
      <c r="A186" s="104" t="s">
        <v>7242</v>
      </c>
      <c r="B186" s="105" t="s">
        <v>7380</v>
      </c>
      <c r="C186" s="105"/>
      <c r="D186" s="105"/>
      <c r="E186" s="105"/>
      <c r="F186" s="105"/>
      <c r="G186" s="105"/>
      <c r="H186" s="105">
        <v>20</v>
      </c>
      <c r="I186" s="105" t="s">
        <v>1464</v>
      </c>
      <c r="J186" s="736"/>
      <c r="K186" s="106">
        <f t="shared" si="6"/>
        <v>0</v>
      </c>
      <c r="L186" s="736"/>
      <c r="M186" s="106">
        <f t="shared" si="7"/>
        <v>0</v>
      </c>
      <c r="N186" s="106">
        <f t="shared" si="8"/>
        <v>0</v>
      </c>
    </row>
    <row r="187" spans="1:14" s="101" customFormat="1">
      <c r="A187" s="104"/>
      <c r="B187" s="105"/>
      <c r="C187" s="105"/>
      <c r="D187" s="105"/>
      <c r="E187" s="105"/>
      <c r="F187" s="105"/>
      <c r="G187" s="105"/>
      <c r="H187" s="105"/>
      <c r="I187" s="105"/>
      <c r="J187" s="736"/>
      <c r="K187" s="106">
        <f t="shared" si="6"/>
        <v>0</v>
      </c>
      <c r="L187" s="736"/>
      <c r="M187" s="106">
        <f t="shared" si="7"/>
        <v>0</v>
      </c>
      <c r="N187" s="106">
        <f t="shared" si="8"/>
        <v>0</v>
      </c>
    </row>
    <row r="188" spans="1:14" s="101" customFormat="1">
      <c r="A188" s="103" t="s">
        <v>7311</v>
      </c>
      <c r="J188" s="737"/>
      <c r="K188" s="106">
        <f t="shared" si="6"/>
        <v>0</v>
      </c>
      <c r="L188" s="737"/>
      <c r="M188" s="106">
        <f t="shared" si="7"/>
        <v>0</v>
      </c>
      <c r="N188" s="106">
        <f t="shared" si="8"/>
        <v>0</v>
      </c>
    </row>
    <row r="189" spans="1:14" s="101" customFormat="1">
      <c r="A189" s="104">
        <v>1</v>
      </c>
      <c r="B189" s="105" t="s">
        <v>7381</v>
      </c>
      <c r="C189" s="105"/>
      <c r="D189" s="105"/>
      <c r="E189" s="105"/>
      <c r="F189" s="105"/>
      <c r="G189" s="105"/>
      <c r="H189" s="105">
        <v>3</v>
      </c>
      <c r="I189" s="105" t="s">
        <v>271</v>
      </c>
      <c r="J189" s="736"/>
      <c r="K189" s="106">
        <f t="shared" si="6"/>
        <v>0</v>
      </c>
      <c r="L189" s="736"/>
      <c r="M189" s="106">
        <f t="shared" si="7"/>
        <v>0</v>
      </c>
      <c r="N189" s="106">
        <f t="shared" si="8"/>
        <v>0</v>
      </c>
    </row>
    <row r="190" spans="1:14" s="101" customFormat="1">
      <c r="A190" s="104"/>
      <c r="B190" s="105"/>
      <c r="C190" s="105"/>
      <c r="D190" s="105"/>
      <c r="E190" s="105"/>
      <c r="F190" s="105"/>
      <c r="G190" s="105"/>
      <c r="H190" s="105"/>
      <c r="I190" s="105"/>
      <c r="J190" s="736"/>
      <c r="K190" s="106">
        <f t="shared" si="6"/>
        <v>0</v>
      </c>
      <c r="L190" s="736"/>
      <c r="M190" s="106">
        <f t="shared" si="7"/>
        <v>0</v>
      </c>
      <c r="N190" s="106">
        <f t="shared" si="8"/>
        <v>0</v>
      </c>
    </row>
    <row r="191" spans="1:14" s="101" customFormat="1">
      <c r="A191" s="104" t="s">
        <v>7242</v>
      </c>
      <c r="B191" s="105" t="s">
        <v>7382</v>
      </c>
      <c r="C191" s="105"/>
      <c r="D191" s="105"/>
      <c r="E191" s="105"/>
      <c r="F191" s="105"/>
      <c r="G191" s="105"/>
      <c r="H191" s="105">
        <v>20</v>
      </c>
      <c r="I191" s="105" t="s">
        <v>7383</v>
      </c>
      <c r="J191" s="736"/>
      <c r="K191" s="106">
        <f t="shared" si="6"/>
        <v>0</v>
      </c>
      <c r="L191" s="736"/>
      <c r="M191" s="106">
        <f t="shared" si="7"/>
        <v>0</v>
      </c>
      <c r="N191" s="106">
        <f t="shared" si="8"/>
        <v>0</v>
      </c>
    </row>
    <row r="192" spans="1:14" s="101" customFormat="1">
      <c r="A192" s="104"/>
      <c r="B192" s="105"/>
      <c r="C192" s="105"/>
      <c r="D192" s="105"/>
      <c r="E192" s="105"/>
      <c r="F192" s="105"/>
      <c r="G192" s="105"/>
      <c r="H192" s="105"/>
      <c r="I192" s="105"/>
      <c r="J192" s="736"/>
      <c r="K192" s="106">
        <f t="shared" si="6"/>
        <v>0</v>
      </c>
      <c r="L192" s="736"/>
      <c r="M192" s="106">
        <f t="shared" si="7"/>
        <v>0</v>
      </c>
      <c r="N192" s="106">
        <f t="shared" si="8"/>
        <v>0</v>
      </c>
    </row>
    <row r="193" spans="1:14" s="101" customFormat="1">
      <c r="A193" s="104" t="s">
        <v>114</v>
      </c>
      <c r="B193" s="105" t="s">
        <v>7384</v>
      </c>
      <c r="C193" s="105"/>
      <c r="D193" s="105"/>
      <c r="E193" s="105"/>
      <c r="F193" s="105"/>
      <c r="G193" s="105"/>
      <c r="H193" s="105">
        <v>16</v>
      </c>
      <c r="I193" s="105" t="s">
        <v>1921</v>
      </c>
      <c r="J193" s="736"/>
      <c r="K193" s="106">
        <f t="shared" si="6"/>
        <v>0</v>
      </c>
      <c r="L193" s="736"/>
      <c r="M193" s="106">
        <f t="shared" si="7"/>
        <v>0</v>
      </c>
      <c r="N193" s="106">
        <f t="shared" si="8"/>
        <v>0</v>
      </c>
    </row>
    <row r="194" spans="1:14" s="101" customFormat="1">
      <c r="A194" s="104"/>
      <c r="B194" s="105"/>
      <c r="C194" s="105"/>
      <c r="D194" s="105"/>
      <c r="E194" s="105"/>
      <c r="F194" s="105"/>
      <c r="G194" s="105"/>
      <c r="H194" s="105"/>
      <c r="I194" s="105"/>
      <c r="J194" s="736"/>
      <c r="K194" s="106">
        <f t="shared" si="6"/>
        <v>0</v>
      </c>
      <c r="L194" s="736"/>
      <c r="M194" s="106">
        <f t="shared" si="7"/>
        <v>0</v>
      </c>
      <c r="N194" s="106">
        <f t="shared" si="8"/>
        <v>0</v>
      </c>
    </row>
    <row r="195" spans="1:14" s="101" customFormat="1" ht="18">
      <c r="A195" s="100" t="s">
        <v>7385</v>
      </c>
      <c r="J195" s="737"/>
      <c r="K195" s="106">
        <f t="shared" si="6"/>
        <v>0</v>
      </c>
      <c r="L195" s="737"/>
      <c r="M195" s="106">
        <f t="shared" si="7"/>
        <v>0</v>
      </c>
      <c r="N195" s="106">
        <f t="shared" si="8"/>
        <v>0</v>
      </c>
    </row>
    <row r="196" spans="1:14" s="101" customFormat="1">
      <c r="A196" s="110"/>
      <c r="J196" s="737"/>
      <c r="K196" s="106">
        <f t="shared" si="6"/>
        <v>0</v>
      </c>
      <c r="L196" s="737"/>
      <c r="M196" s="106">
        <f t="shared" si="7"/>
        <v>0</v>
      </c>
      <c r="N196" s="106">
        <f t="shared" si="8"/>
        <v>0</v>
      </c>
    </row>
    <row r="197" spans="1:14" s="101" customFormat="1">
      <c r="A197" s="103" t="s">
        <v>7285</v>
      </c>
      <c r="J197" s="737"/>
      <c r="K197" s="106">
        <f t="shared" si="6"/>
        <v>0</v>
      </c>
      <c r="L197" s="737"/>
      <c r="M197" s="106">
        <f t="shared" si="7"/>
        <v>0</v>
      </c>
      <c r="N197" s="106">
        <f t="shared" si="8"/>
        <v>0</v>
      </c>
    </row>
    <row r="198" spans="1:14" s="101" customFormat="1">
      <c r="A198" s="104" t="s">
        <v>7239</v>
      </c>
      <c r="B198" s="105" t="s">
        <v>7386</v>
      </c>
      <c r="C198" s="105"/>
      <c r="D198" s="105"/>
      <c r="E198" s="105"/>
      <c r="F198" s="105"/>
      <c r="G198" s="105"/>
      <c r="H198" s="105"/>
      <c r="I198" s="105"/>
      <c r="J198" s="736"/>
      <c r="K198" s="106">
        <f t="shared" ref="K198:K261" si="9">+J198*H198</f>
        <v>0</v>
      </c>
      <c r="L198" s="736"/>
      <c r="M198" s="106">
        <f t="shared" ref="M198:M261" si="10">+L198*H198</f>
        <v>0</v>
      </c>
      <c r="N198" s="106">
        <f t="shared" ref="N198:N261" si="11">+M198+K198</f>
        <v>0</v>
      </c>
    </row>
    <row r="199" spans="1:14" s="101" customFormat="1">
      <c r="A199" s="104"/>
      <c r="B199" s="105"/>
      <c r="C199" s="105" t="s">
        <v>7287</v>
      </c>
      <c r="D199" s="105"/>
      <c r="E199" s="105"/>
      <c r="F199" s="105"/>
      <c r="G199" s="105"/>
      <c r="H199" s="105"/>
      <c r="I199" s="105"/>
      <c r="J199" s="736"/>
      <c r="K199" s="106">
        <f t="shared" si="9"/>
        <v>0</v>
      </c>
      <c r="L199" s="736"/>
      <c r="M199" s="106">
        <f t="shared" si="10"/>
        <v>0</v>
      </c>
      <c r="N199" s="106">
        <f t="shared" si="11"/>
        <v>0</v>
      </c>
    </row>
    <row r="200" spans="1:14" s="101" customFormat="1">
      <c r="A200" s="104"/>
      <c r="B200" s="105"/>
      <c r="C200" s="105"/>
      <c r="D200" s="105" t="s">
        <v>7387</v>
      </c>
      <c r="E200" s="105"/>
      <c r="F200" s="136">
        <v>226</v>
      </c>
      <c r="G200" s="105"/>
      <c r="H200" s="105">
        <v>170</v>
      </c>
      <c r="I200" s="105" t="s">
        <v>876</v>
      </c>
      <c r="J200" s="736"/>
      <c r="K200" s="106">
        <f t="shared" si="9"/>
        <v>0</v>
      </c>
      <c r="L200" s="736"/>
      <c r="M200" s="106">
        <f t="shared" si="10"/>
        <v>0</v>
      </c>
      <c r="N200" s="106">
        <f t="shared" si="11"/>
        <v>0</v>
      </c>
    </row>
    <row r="201" spans="1:14" s="101" customFormat="1">
      <c r="A201" s="104"/>
      <c r="B201" s="105"/>
      <c r="C201" s="105"/>
      <c r="D201" s="105" t="s">
        <v>7388</v>
      </c>
      <c r="E201" s="105"/>
      <c r="F201" s="136">
        <v>245</v>
      </c>
      <c r="G201" s="105"/>
      <c r="H201" s="105">
        <v>60</v>
      </c>
      <c r="I201" s="105" t="s">
        <v>876</v>
      </c>
      <c r="J201" s="736"/>
      <c r="K201" s="106">
        <f t="shared" si="9"/>
        <v>0</v>
      </c>
      <c r="L201" s="736"/>
      <c r="M201" s="106">
        <f t="shared" si="10"/>
        <v>0</v>
      </c>
      <c r="N201" s="106">
        <f t="shared" si="11"/>
        <v>0</v>
      </c>
    </row>
    <row r="202" spans="1:14" s="101" customFormat="1">
      <c r="A202" s="104"/>
      <c r="B202" s="105"/>
      <c r="C202" s="105"/>
      <c r="D202" s="105" t="s">
        <v>7389</v>
      </c>
      <c r="E202" s="105"/>
      <c r="F202" s="136">
        <v>283</v>
      </c>
      <c r="G202" s="105"/>
      <c r="H202" s="105">
        <v>320</v>
      </c>
      <c r="I202" s="105" t="s">
        <v>876</v>
      </c>
      <c r="J202" s="736"/>
      <c r="K202" s="106">
        <f t="shared" si="9"/>
        <v>0</v>
      </c>
      <c r="L202" s="736"/>
      <c r="M202" s="106">
        <f t="shared" si="10"/>
        <v>0</v>
      </c>
      <c r="N202" s="106">
        <f t="shared" si="11"/>
        <v>0</v>
      </c>
    </row>
    <row r="203" spans="1:14" s="101" customFormat="1">
      <c r="A203" s="104"/>
      <c r="B203" s="105"/>
      <c r="C203" s="105"/>
      <c r="D203" s="105"/>
      <c r="E203" s="105"/>
      <c r="F203" s="136"/>
      <c r="G203" s="105"/>
      <c r="H203" s="105"/>
      <c r="I203" s="105"/>
      <c r="J203" s="736"/>
      <c r="K203" s="106">
        <f t="shared" si="9"/>
        <v>0</v>
      </c>
      <c r="L203" s="736"/>
      <c r="M203" s="106">
        <f t="shared" si="10"/>
        <v>0</v>
      </c>
      <c r="N203" s="106">
        <f t="shared" si="11"/>
        <v>0</v>
      </c>
    </row>
    <row r="204" spans="1:14" s="101" customFormat="1">
      <c r="A204" s="104" t="s">
        <v>7242</v>
      </c>
      <c r="B204" s="105" t="s">
        <v>7390</v>
      </c>
      <c r="C204" s="105"/>
      <c r="D204" s="105"/>
      <c r="E204" s="105"/>
      <c r="F204" s="105"/>
      <c r="G204" s="105"/>
      <c r="H204" s="105"/>
      <c r="I204" s="105"/>
      <c r="J204" s="736"/>
      <c r="K204" s="106">
        <f t="shared" si="9"/>
        <v>0</v>
      </c>
      <c r="L204" s="736"/>
      <c r="M204" s="106">
        <f t="shared" si="10"/>
        <v>0</v>
      </c>
      <c r="N204" s="106">
        <f t="shared" si="11"/>
        <v>0</v>
      </c>
    </row>
    <row r="205" spans="1:14" s="101" customFormat="1">
      <c r="A205" s="104"/>
      <c r="B205" s="105"/>
      <c r="C205" s="105" t="s">
        <v>7287</v>
      </c>
      <c r="D205" s="105"/>
      <c r="E205" s="105"/>
      <c r="F205" s="105"/>
      <c r="G205" s="105"/>
      <c r="H205" s="105"/>
      <c r="I205" s="105"/>
      <c r="J205" s="736"/>
      <c r="K205" s="106">
        <f t="shared" si="9"/>
        <v>0</v>
      </c>
      <c r="L205" s="736"/>
      <c r="M205" s="106">
        <f t="shared" si="10"/>
        <v>0</v>
      </c>
      <c r="N205" s="106">
        <f t="shared" si="11"/>
        <v>0</v>
      </c>
    </row>
    <row r="206" spans="1:14" s="101" customFormat="1">
      <c r="A206" s="104"/>
      <c r="B206" s="105"/>
      <c r="C206" s="105"/>
      <c r="D206" s="105" t="s">
        <v>7391</v>
      </c>
      <c r="E206" s="105"/>
      <c r="F206" s="105"/>
      <c r="G206" s="105"/>
      <c r="H206" s="105">
        <v>440</v>
      </c>
      <c r="I206" s="105" t="s">
        <v>876</v>
      </c>
      <c r="J206" s="736"/>
      <c r="K206" s="106">
        <f t="shared" si="9"/>
        <v>0</v>
      </c>
      <c r="L206" s="736"/>
      <c r="M206" s="106">
        <f t="shared" si="10"/>
        <v>0</v>
      </c>
      <c r="N206" s="106">
        <f t="shared" si="11"/>
        <v>0</v>
      </c>
    </row>
    <row r="207" spans="1:14" s="101" customFormat="1">
      <c r="A207" s="104"/>
      <c r="B207" s="105"/>
      <c r="C207" s="105"/>
      <c r="D207" s="105" t="s">
        <v>7392</v>
      </c>
      <c r="E207" s="105"/>
      <c r="F207" s="105"/>
      <c r="G207" s="105"/>
      <c r="H207" s="105">
        <v>350</v>
      </c>
      <c r="I207" s="105" t="s">
        <v>876</v>
      </c>
      <c r="J207" s="736"/>
      <c r="K207" s="106">
        <f t="shared" si="9"/>
        <v>0</v>
      </c>
      <c r="L207" s="736"/>
      <c r="M207" s="106">
        <f t="shared" si="10"/>
        <v>0</v>
      </c>
      <c r="N207" s="106">
        <f t="shared" si="11"/>
        <v>0</v>
      </c>
    </row>
    <row r="208" spans="1:14" s="101" customFormat="1">
      <c r="A208" s="104"/>
      <c r="B208" s="105"/>
      <c r="C208" s="105"/>
      <c r="D208" s="105" t="s">
        <v>7393</v>
      </c>
      <c r="E208" s="105"/>
      <c r="F208" s="105"/>
      <c r="G208" s="105"/>
      <c r="H208" s="105">
        <v>90</v>
      </c>
      <c r="I208" s="105" t="s">
        <v>876</v>
      </c>
      <c r="J208" s="736"/>
      <c r="K208" s="106">
        <f t="shared" si="9"/>
        <v>0</v>
      </c>
      <c r="L208" s="736"/>
      <c r="M208" s="106">
        <f t="shared" si="10"/>
        <v>0</v>
      </c>
      <c r="N208" s="106">
        <f t="shared" si="11"/>
        <v>0</v>
      </c>
    </row>
    <row r="209" spans="1:14" s="101" customFormat="1">
      <c r="A209" s="104"/>
      <c r="B209" s="105"/>
      <c r="C209" s="105"/>
      <c r="D209" s="105" t="s">
        <v>7394</v>
      </c>
      <c r="E209" s="105"/>
      <c r="F209" s="105"/>
      <c r="G209" s="105"/>
      <c r="H209" s="105">
        <v>31</v>
      </c>
      <c r="I209" s="105" t="s">
        <v>876</v>
      </c>
      <c r="J209" s="736"/>
      <c r="K209" s="106">
        <f t="shared" si="9"/>
        <v>0</v>
      </c>
      <c r="L209" s="736"/>
      <c r="M209" s="106">
        <f t="shared" si="10"/>
        <v>0</v>
      </c>
      <c r="N209" s="106">
        <f t="shared" si="11"/>
        <v>0</v>
      </c>
    </row>
    <row r="210" spans="1:14" s="101" customFormat="1">
      <c r="A210" s="104"/>
      <c r="B210" s="105"/>
      <c r="C210" s="105"/>
      <c r="D210" s="105" t="s">
        <v>7395</v>
      </c>
      <c r="E210" s="105"/>
      <c r="F210" s="105"/>
      <c r="G210" s="105"/>
      <c r="H210" s="105">
        <v>20</v>
      </c>
      <c r="I210" s="105" t="s">
        <v>876</v>
      </c>
      <c r="J210" s="736"/>
      <c r="K210" s="106">
        <f t="shared" si="9"/>
        <v>0</v>
      </c>
      <c r="L210" s="736"/>
      <c r="M210" s="106">
        <f t="shared" si="10"/>
        <v>0</v>
      </c>
      <c r="N210" s="106">
        <f t="shared" si="11"/>
        <v>0</v>
      </c>
    </row>
    <row r="211" spans="1:14" s="101" customFormat="1">
      <c r="A211" s="104"/>
      <c r="B211" s="105"/>
      <c r="C211" s="105"/>
      <c r="D211" s="105"/>
      <c r="E211" s="105"/>
      <c r="F211" s="105"/>
      <c r="G211" s="105"/>
      <c r="H211" s="105"/>
      <c r="I211" s="105"/>
      <c r="J211" s="736"/>
      <c r="K211" s="106">
        <f t="shared" si="9"/>
        <v>0</v>
      </c>
      <c r="L211" s="736"/>
      <c r="M211" s="106">
        <f t="shared" si="10"/>
        <v>0</v>
      </c>
      <c r="N211" s="106">
        <f t="shared" si="11"/>
        <v>0</v>
      </c>
    </row>
    <row r="212" spans="1:14" s="101" customFormat="1">
      <c r="A212" s="104" t="s">
        <v>7245</v>
      </c>
      <c r="B212" s="101" t="s">
        <v>7396</v>
      </c>
      <c r="C212" s="105"/>
      <c r="D212" s="105"/>
      <c r="E212" s="105"/>
      <c r="F212" s="105"/>
      <c r="G212" s="105"/>
      <c r="H212" s="105">
        <f>SUM(H200:H210)</f>
        <v>1481</v>
      </c>
      <c r="I212" s="105" t="s">
        <v>876</v>
      </c>
      <c r="J212" s="736"/>
      <c r="K212" s="106">
        <f t="shared" si="9"/>
        <v>0</v>
      </c>
      <c r="L212" s="736"/>
      <c r="M212" s="106">
        <f t="shared" si="10"/>
        <v>0</v>
      </c>
      <c r="N212" s="106">
        <f t="shared" si="11"/>
        <v>0</v>
      </c>
    </row>
    <row r="213" spans="1:14" s="101" customFormat="1">
      <c r="A213" s="104"/>
      <c r="B213" s="105"/>
      <c r="C213" s="105"/>
      <c r="D213" s="105"/>
      <c r="E213" s="105"/>
      <c r="F213" s="105"/>
      <c r="G213" s="105" t="s">
        <v>7397</v>
      </c>
      <c r="H213" s="105"/>
      <c r="I213" s="105"/>
      <c r="J213" s="736"/>
      <c r="K213" s="106">
        <f t="shared" si="9"/>
        <v>0</v>
      </c>
      <c r="L213" s="736"/>
      <c r="M213" s="106">
        <f t="shared" si="10"/>
        <v>0</v>
      </c>
      <c r="N213" s="106">
        <f t="shared" si="11"/>
        <v>0</v>
      </c>
    </row>
    <row r="214" spans="1:14" s="101" customFormat="1">
      <c r="A214" s="137" t="s">
        <v>7398</v>
      </c>
      <c r="J214" s="737"/>
      <c r="K214" s="106">
        <f t="shared" si="9"/>
        <v>0</v>
      </c>
      <c r="L214" s="737"/>
      <c r="M214" s="106">
        <f t="shared" si="10"/>
        <v>0</v>
      </c>
      <c r="N214" s="106">
        <f t="shared" si="11"/>
        <v>0</v>
      </c>
    </row>
    <row r="215" spans="1:14" s="101" customFormat="1">
      <c r="A215" s="110" t="s">
        <v>7239</v>
      </c>
      <c r="B215" s="101" t="s">
        <v>7399</v>
      </c>
      <c r="J215" s="737"/>
      <c r="K215" s="106">
        <f t="shared" si="9"/>
        <v>0</v>
      </c>
      <c r="L215" s="737"/>
      <c r="M215" s="106">
        <f t="shared" si="10"/>
        <v>0</v>
      </c>
      <c r="N215" s="106">
        <f t="shared" si="11"/>
        <v>0</v>
      </c>
    </row>
    <row r="216" spans="1:14" s="101" customFormat="1">
      <c r="A216" s="137"/>
      <c r="D216" s="101" t="s">
        <v>7400</v>
      </c>
      <c r="J216" s="737"/>
      <c r="K216" s="106">
        <f t="shared" si="9"/>
        <v>0</v>
      </c>
      <c r="L216" s="737"/>
      <c r="M216" s="106">
        <f t="shared" si="10"/>
        <v>0</v>
      </c>
      <c r="N216" s="106">
        <f t="shared" si="11"/>
        <v>0</v>
      </c>
    </row>
    <row r="217" spans="1:14" s="101" customFormat="1">
      <c r="A217" s="137"/>
      <c r="E217" s="101" t="s">
        <v>7401</v>
      </c>
      <c r="F217" s="101">
        <v>4</v>
      </c>
      <c r="G217" s="101" t="s">
        <v>7402</v>
      </c>
      <c r="J217" s="737"/>
      <c r="K217" s="106">
        <f t="shared" si="9"/>
        <v>0</v>
      </c>
      <c r="L217" s="737"/>
      <c r="M217" s="106">
        <f t="shared" si="10"/>
        <v>0</v>
      </c>
      <c r="N217" s="106">
        <f t="shared" si="11"/>
        <v>0</v>
      </c>
    </row>
    <row r="218" spans="1:14" s="101" customFormat="1">
      <c r="A218" s="137"/>
      <c r="E218" s="101" t="s">
        <v>7403</v>
      </c>
      <c r="F218" s="101">
        <v>1.74</v>
      </c>
      <c r="G218" s="101" t="s">
        <v>213</v>
      </c>
      <c r="J218" s="737"/>
      <c r="K218" s="106">
        <f t="shared" si="9"/>
        <v>0</v>
      </c>
      <c r="L218" s="737"/>
      <c r="M218" s="106">
        <f t="shared" si="10"/>
        <v>0</v>
      </c>
      <c r="N218" s="106">
        <f t="shared" si="11"/>
        <v>0</v>
      </c>
    </row>
    <row r="219" spans="1:14" s="101" customFormat="1">
      <c r="A219" s="137"/>
      <c r="E219" s="101" t="s">
        <v>7404</v>
      </c>
      <c r="F219" s="101" t="s">
        <v>7405</v>
      </c>
      <c r="H219" s="101">
        <v>1</v>
      </c>
      <c r="I219" s="101" t="s">
        <v>3538</v>
      </c>
      <c r="J219" s="737"/>
      <c r="K219" s="106">
        <f t="shared" si="9"/>
        <v>0</v>
      </c>
      <c r="L219" s="737"/>
      <c r="M219" s="106">
        <f t="shared" si="10"/>
        <v>0</v>
      </c>
      <c r="N219" s="106">
        <f t="shared" si="11"/>
        <v>0</v>
      </c>
    </row>
    <row r="220" spans="1:14" s="101" customFormat="1">
      <c r="A220" s="137"/>
      <c r="J220" s="737"/>
      <c r="K220" s="106">
        <f t="shared" si="9"/>
        <v>0</v>
      </c>
      <c r="L220" s="737"/>
      <c r="M220" s="106">
        <f t="shared" si="10"/>
        <v>0</v>
      </c>
      <c r="N220" s="106">
        <f t="shared" si="11"/>
        <v>0</v>
      </c>
    </row>
    <row r="221" spans="1:14" s="101" customFormat="1">
      <c r="A221" s="104" t="s">
        <v>7242</v>
      </c>
      <c r="B221" s="105" t="s">
        <v>7406</v>
      </c>
      <c r="C221" s="105"/>
      <c r="D221" s="105"/>
      <c r="E221" s="105"/>
      <c r="F221" s="105"/>
      <c r="G221" s="105"/>
      <c r="H221" s="105"/>
      <c r="I221" s="105"/>
      <c r="J221" s="736"/>
      <c r="K221" s="106">
        <f t="shared" si="9"/>
        <v>0</v>
      </c>
      <c r="L221" s="736"/>
      <c r="M221" s="106">
        <f t="shared" si="10"/>
        <v>0</v>
      </c>
      <c r="N221" s="106">
        <f t="shared" si="11"/>
        <v>0</v>
      </c>
    </row>
    <row r="222" spans="1:14" s="101" customFormat="1">
      <c r="A222" s="104"/>
      <c r="B222" s="105"/>
      <c r="C222" s="105"/>
      <c r="D222" s="105" t="s">
        <v>7387</v>
      </c>
      <c r="E222" s="105"/>
      <c r="F222" s="105"/>
      <c r="G222" s="105"/>
      <c r="H222" s="105">
        <f>+H42+H45+H54</f>
        <v>66</v>
      </c>
      <c r="I222" s="105" t="s">
        <v>3538</v>
      </c>
      <c r="J222" s="736"/>
      <c r="K222" s="106">
        <f t="shared" si="9"/>
        <v>0</v>
      </c>
      <c r="L222" s="736"/>
      <c r="M222" s="106">
        <f t="shared" si="10"/>
        <v>0</v>
      </c>
      <c r="N222" s="106">
        <f t="shared" si="11"/>
        <v>0</v>
      </c>
    </row>
    <row r="223" spans="1:14" s="101" customFormat="1">
      <c r="A223" s="104"/>
      <c r="B223" s="105"/>
      <c r="C223" s="105"/>
      <c r="D223" s="105"/>
      <c r="E223" s="105"/>
      <c r="F223" s="105"/>
      <c r="G223" s="105"/>
      <c r="H223" s="105"/>
      <c r="I223" s="105"/>
      <c r="J223" s="736"/>
      <c r="K223" s="106">
        <f t="shared" si="9"/>
        <v>0</v>
      </c>
      <c r="L223" s="736"/>
      <c r="M223" s="106">
        <f t="shared" si="10"/>
        <v>0</v>
      </c>
      <c r="N223" s="106">
        <f t="shared" si="11"/>
        <v>0</v>
      </c>
    </row>
    <row r="224" spans="1:14" s="101" customFormat="1">
      <c r="A224" s="104" t="s">
        <v>7245</v>
      </c>
      <c r="B224" s="105" t="s">
        <v>7407</v>
      </c>
      <c r="C224" s="105"/>
      <c r="D224" s="105"/>
      <c r="E224" s="105"/>
      <c r="F224" s="105"/>
      <c r="G224" s="105"/>
      <c r="H224" s="105"/>
      <c r="I224" s="105"/>
      <c r="J224" s="736"/>
      <c r="K224" s="106">
        <f t="shared" si="9"/>
        <v>0</v>
      </c>
      <c r="L224" s="736"/>
      <c r="M224" s="106">
        <f t="shared" si="10"/>
        <v>0</v>
      </c>
      <c r="N224" s="106">
        <f t="shared" si="11"/>
        <v>0</v>
      </c>
    </row>
    <row r="225" spans="1:14" s="101" customFormat="1">
      <c r="A225" s="104"/>
      <c r="B225" s="105"/>
      <c r="C225" s="105"/>
      <c r="D225" s="105" t="s">
        <v>7388</v>
      </c>
      <c r="E225" s="105"/>
      <c r="F225" s="105"/>
      <c r="G225" s="105"/>
      <c r="H225" s="105">
        <f>+H57+H60</f>
        <v>13</v>
      </c>
      <c r="I225" s="105" t="s">
        <v>3538</v>
      </c>
      <c r="J225" s="736"/>
      <c r="K225" s="106">
        <f t="shared" si="9"/>
        <v>0</v>
      </c>
      <c r="L225" s="736"/>
      <c r="M225" s="106">
        <f t="shared" si="10"/>
        <v>0</v>
      </c>
      <c r="N225" s="106">
        <f t="shared" si="11"/>
        <v>0</v>
      </c>
    </row>
    <row r="226" spans="1:14" s="101" customFormat="1">
      <c r="A226" s="104"/>
      <c r="B226" s="105"/>
      <c r="C226" s="105"/>
      <c r="D226" s="105"/>
      <c r="E226" s="105"/>
      <c r="F226" s="105"/>
      <c r="G226" s="105"/>
      <c r="H226" s="105"/>
      <c r="I226" s="105"/>
      <c r="J226" s="736"/>
      <c r="K226" s="106">
        <f t="shared" si="9"/>
        <v>0</v>
      </c>
      <c r="L226" s="736"/>
      <c r="M226" s="106">
        <f t="shared" si="10"/>
        <v>0</v>
      </c>
      <c r="N226" s="106">
        <f t="shared" si="11"/>
        <v>0</v>
      </c>
    </row>
    <row r="227" spans="1:14" s="101" customFormat="1">
      <c r="A227" s="104" t="s">
        <v>7247</v>
      </c>
      <c r="B227" s="105" t="s">
        <v>7408</v>
      </c>
      <c r="C227" s="105"/>
      <c r="D227" s="105"/>
      <c r="E227" s="105"/>
      <c r="F227" s="105"/>
      <c r="G227" s="105"/>
      <c r="H227" s="105"/>
      <c r="I227" s="105"/>
      <c r="J227" s="736"/>
      <c r="K227" s="106">
        <f t="shared" si="9"/>
        <v>0</v>
      </c>
      <c r="L227" s="736"/>
      <c r="M227" s="106">
        <f t="shared" si="10"/>
        <v>0</v>
      </c>
      <c r="N227" s="106">
        <f t="shared" si="11"/>
        <v>0</v>
      </c>
    </row>
    <row r="228" spans="1:14" s="101" customFormat="1">
      <c r="A228" s="104"/>
      <c r="B228" s="105"/>
      <c r="C228" s="105"/>
      <c r="D228" s="105" t="s">
        <v>7387</v>
      </c>
      <c r="E228" s="105"/>
      <c r="F228" s="105"/>
      <c r="G228" s="105"/>
      <c r="H228" s="105">
        <f>+H51</f>
        <v>40</v>
      </c>
      <c r="I228" s="105" t="s">
        <v>3538</v>
      </c>
      <c r="J228" s="736"/>
      <c r="K228" s="106">
        <f t="shared" si="9"/>
        <v>0</v>
      </c>
      <c r="L228" s="736"/>
      <c r="M228" s="106">
        <f t="shared" si="10"/>
        <v>0</v>
      </c>
      <c r="N228" s="106">
        <f t="shared" si="11"/>
        <v>0</v>
      </c>
    </row>
    <row r="229" spans="1:14" s="101" customFormat="1">
      <c r="A229" s="104"/>
      <c r="B229" s="105"/>
      <c r="C229" s="105"/>
      <c r="D229" s="105"/>
      <c r="E229" s="105"/>
      <c r="F229" s="105"/>
      <c r="G229" s="105"/>
      <c r="H229" s="105"/>
      <c r="I229" s="105"/>
      <c r="J229" s="736"/>
      <c r="K229" s="106">
        <f t="shared" si="9"/>
        <v>0</v>
      </c>
      <c r="L229" s="736"/>
      <c r="M229" s="106">
        <f t="shared" si="10"/>
        <v>0</v>
      </c>
      <c r="N229" s="106">
        <f t="shared" si="11"/>
        <v>0</v>
      </c>
    </row>
    <row r="230" spans="1:14" s="101" customFormat="1">
      <c r="A230" s="104" t="s">
        <v>7250</v>
      </c>
      <c r="B230" s="105" t="s">
        <v>7409</v>
      </c>
      <c r="C230" s="105"/>
      <c r="D230" s="105"/>
      <c r="E230" s="105"/>
      <c r="F230" s="105"/>
      <c r="G230" s="105"/>
      <c r="H230" s="105"/>
      <c r="I230" s="105"/>
      <c r="J230" s="736"/>
      <c r="K230" s="106">
        <f t="shared" si="9"/>
        <v>0</v>
      </c>
      <c r="L230" s="736"/>
      <c r="M230" s="106">
        <f t="shared" si="10"/>
        <v>0</v>
      </c>
      <c r="N230" s="106">
        <f t="shared" si="11"/>
        <v>0</v>
      </c>
    </row>
    <row r="231" spans="1:14" s="101" customFormat="1">
      <c r="A231" s="104"/>
      <c r="B231" s="105"/>
      <c r="C231" s="105"/>
      <c r="D231" s="105" t="s">
        <v>7387</v>
      </c>
      <c r="E231" s="105"/>
      <c r="F231" s="105"/>
      <c r="G231" s="105"/>
      <c r="H231" s="105">
        <v>10</v>
      </c>
      <c r="I231" s="105" t="s">
        <v>3538</v>
      </c>
      <c r="J231" s="736"/>
      <c r="K231" s="106">
        <f t="shared" si="9"/>
        <v>0</v>
      </c>
      <c r="L231" s="736"/>
      <c r="M231" s="106">
        <f t="shared" si="10"/>
        <v>0</v>
      </c>
      <c r="N231" s="106">
        <f t="shared" si="11"/>
        <v>0</v>
      </c>
    </row>
    <row r="232" spans="1:14" s="101" customFormat="1">
      <c r="A232" s="104"/>
      <c r="B232" s="105"/>
      <c r="C232" s="105"/>
      <c r="D232" s="105" t="s">
        <v>7388</v>
      </c>
      <c r="E232" s="105"/>
      <c r="F232" s="105"/>
      <c r="G232" s="105"/>
      <c r="H232" s="105">
        <v>2</v>
      </c>
      <c r="I232" s="105" t="s">
        <v>3538</v>
      </c>
      <c r="J232" s="736"/>
      <c r="K232" s="106">
        <f t="shared" si="9"/>
        <v>0</v>
      </c>
      <c r="L232" s="736"/>
      <c r="M232" s="106">
        <f t="shared" si="10"/>
        <v>0</v>
      </c>
      <c r="N232" s="106">
        <f t="shared" si="11"/>
        <v>0</v>
      </c>
    </row>
    <row r="233" spans="1:14" s="101" customFormat="1">
      <c r="A233" s="104"/>
      <c r="B233" s="105"/>
      <c r="C233" s="105"/>
      <c r="D233" s="105" t="s">
        <v>7389</v>
      </c>
      <c r="E233" s="105"/>
      <c r="F233" s="105"/>
      <c r="G233" s="105"/>
      <c r="H233" s="105">
        <v>2</v>
      </c>
      <c r="I233" s="105" t="s">
        <v>3538</v>
      </c>
      <c r="J233" s="736"/>
      <c r="K233" s="106">
        <f t="shared" si="9"/>
        <v>0</v>
      </c>
      <c r="L233" s="736"/>
      <c r="M233" s="106">
        <f t="shared" si="10"/>
        <v>0</v>
      </c>
      <c r="N233" s="106">
        <f t="shared" si="11"/>
        <v>0</v>
      </c>
    </row>
    <row r="234" spans="1:14" s="101" customFormat="1">
      <c r="A234" s="104"/>
      <c r="B234" s="105"/>
      <c r="C234" s="105"/>
      <c r="D234" s="105"/>
      <c r="E234" s="105"/>
      <c r="F234" s="105"/>
      <c r="G234" s="105"/>
      <c r="H234" s="105"/>
      <c r="I234" s="105"/>
      <c r="J234" s="736"/>
      <c r="K234" s="106">
        <f t="shared" si="9"/>
        <v>0</v>
      </c>
      <c r="L234" s="736"/>
      <c r="M234" s="106">
        <f t="shared" si="10"/>
        <v>0</v>
      </c>
      <c r="N234" s="106">
        <f t="shared" si="11"/>
        <v>0</v>
      </c>
    </row>
    <row r="235" spans="1:14" s="101" customFormat="1">
      <c r="A235" s="104" t="s">
        <v>7253</v>
      </c>
      <c r="B235" s="105" t="s">
        <v>7410</v>
      </c>
      <c r="C235" s="105"/>
      <c r="D235" s="105"/>
      <c r="E235" s="105"/>
      <c r="F235" s="105"/>
      <c r="G235" s="105"/>
      <c r="H235" s="105"/>
      <c r="I235" s="105"/>
      <c r="J235" s="736"/>
      <c r="K235" s="106">
        <f t="shared" si="9"/>
        <v>0</v>
      </c>
      <c r="L235" s="736"/>
      <c r="M235" s="106">
        <f t="shared" si="10"/>
        <v>0</v>
      </c>
      <c r="N235" s="106">
        <f t="shared" si="11"/>
        <v>0</v>
      </c>
    </row>
    <row r="236" spans="1:14" s="101" customFormat="1">
      <c r="A236" s="104"/>
      <c r="B236" s="105"/>
      <c r="C236" s="105"/>
      <c r="D236" s="105" t="s">
        <v>7391</v>
      </c>
      <c r="E236" s="105"/>
      <c r="F236" s="105"/>
      <c r="G236" s="105"/>
      <c r="H236" s="105">
        <v>12</v>
      </c>
      <c r="I236" s="105" t="s">
        <v>3538</v>
      </c>
      <c r="J236" s="736"/>
      <c r="K236" s="106">
        <f t="shared" si="9"/>
        <v>0</v>
      </c>
      <c r="L236" s="736"/>
      <c r="M236" s="106">
        <f t="shared" si="10"/>
        <v>0</v>
      </c>
      <c r="N236" s="106">
        <f t="shared" si="11"/>
        <v>0</v>
      </c>
    </row>
    <row r="237" spans="1:14" s="101" customFormat="1">
      <c r="A237" s="110"/>
      <c r="J237" s="737"/>
      <c r="K237" s="106">
        <f t="shared" si="9"/>
        <v>0</v>
      </c>
      <c r="L237" s="746"/>
      <c r="M237" s="106">
        <f t="shared" si="10"/>
        <v>0</v>
      </c>
      <c r="N237" s="106">
        <f t="shared" si="11"/>
        <v>0</v>
      </c>
    </row>
    <row r="238" spans="1:14" s="101" customFormat="1">
      <c r="A238" s="104" t="s">
        <v>7255</v>
      </c>
      <c r="B238" s="105" t="s">
        <v>7411</v>
      </c>
      <c r="C238" s="105"/>
      <c r="D238" s="105"/>
      <c r="E238" s="105"/>
      <c r="F238" s="105"/>
      <c r="G238" s="105"/>
      <c r="H238" s="105"/>
      <c r="I238" s="105"/>
      <c r="J238" s="736"/>
      <c r="K238" s="106">
        <f t="shared" si="9"/>
        <v>0</v>
      </c>
      <c r="L238" s="736"/>
      <c r="M238" s="106">
        <f t="shared" si="10"/>
        <v>0</v>
      </c>
      <c r="N238" s="106">
        <f t="shared" si="11"/>
        <v>0</v>
      </c>
    </row>
    <row r="239" spans="1:14" s="101" customFormat="1">
      <c r="A239" s="104"/>
      <c r="B239" s="105"/>
      <c r="C239" s="105"/>
      <c r="D239" s="105" t="s">
        <v>7412</v>
      </c>
      <c r="E239" s="105"/>
      <c r="F239" s="105"/>
      <c r="G239" s="105"/>
      <c r="H239" s="105">
        <v>5</v>
      </c>
      <c r="I239" s="105" t="s">
        <v>3538</v>
      </c>
      <c r="J239" s="736"/>
      <c r="K239" s="106">
        <f t="shared" si="9"/>
        <v>0</v>
      </c>
      <c r="L239" s="736"/>
      <c r="M239" s="106">
        <f t="shared" si="10"/>
        <v>0</v>
      </c>
      <c r="N239" s="106">
        <f t="shared" si="11"/>
        <v>0</v>
      </c>
    </row>
    <row r="240" spans="1:14" s="101" customFormat="1">
      <c r="A240" s="104"/>
      <c r="B240" s="105"/>
      <c r="C240" s="105"/>
      <c r="D240" s="105" t="s">
        <v>7413</v>
      </c>
      <c r="E240" s="105"/>
      <c r="F240" s="105"/>
      <c r="G240" s="105"/>
      <c r="H240" s="105">
        <v>1</v>
      </c>
      <c r="I240" s="105" t="s">
        <v>3538</v>
      </c>
      <c r="J240" s="736"/>
      <c r="K240" s="106">
        <f t="shared" si="9"/>
        <v>0</v>
      </c>
      <c r="L240" s="736"/>
      <c r="M240" s="106">
        <f t="shared" si="10"/>
        <v>0</v>
      </c>
      <c r="N240" s="106">
        <f t="shared" si="11"/>
        <v>0</v>
      </c>
    </row>
    <row r="241" spans="1:14" s="101" customFormat="1">
      <c r="A241" s="104"/>
      <c r="B241" s="105"/>
      <c r="C241" s="105"/>
      <c r="D241" s="105" t="s">
        <v>7414</v>
      </c>
      <c r="E241" s="105"/>
      <c r="F241" s="105"/>
      <c r="G241" s="105"/>
      <c r="H241" s="105">
        <v>1</v>
      </c>
      <c r="I241" s="105" t="s">
        <v>3538</v>
      </c>
      <c r="J241" s="736"/>
      <c r="K241" s="106">
        <f t="shared" si="9"/>
        <v>0</v>
      </c>
      <c r="L241" s="736"/>
      <c r="M241" s="106">
        <f t="shared" si="10"/>
        <v>0</v>
      </c>
      <c r="N241" s="106">
        <f t="shared" si="11"/>
        <v>0</v>
      </c>
    </row>
    <row r="242" spans="1:14" s="101" customFormat="1">
      <c r="A242" s="110"/>
      <c r="J242" s="737"/>
      <c r="K242" s="106">
        <f t="shared" si="9"/>
        <v>0</v>
      </c>
      <c r="L242" s="746"/>
      <c r="M242" s="106">
        <f t="shared" si="10"/>
        <v>0</v>
      </c>
      <c r="N242" s="106">
        <f t="shared" si="11"/>
        <v>0</v>
      </c>
    </row>
    <row r="243" spans="1:14" s="101" customFormat="1">
      <c r="A243" s="110" t="s">
        <v>7257</v>
      </c>
      <c r="B243" s="101" t="s">
        <v>7415</v>
      </c>
      <c r="J243" s="737"/>
      <c r="K243" s="106">
        <f t="shared" si="9"/>
        <v>0</v>
      </c>
      <c r="L243" s="746"/>
      <c r="M243" s="106">
        <f t="shared" si="10"/>
        <v>0</v>
      </c>
      <c r="N243" s="106">
        <f t="shared" si="11"/>
        <v>0</v>
      </c>
    </row>
    <row r="244" spans="1:14" s="101" customFormat="1">
      <c r="A244" s="110"/>
      <c r="D244" s="101" t="s">
        <v>7389</v>
      </c>
      <c r="H244" s="101">
        <v>12</v>
      </c>
      <c r="I244" s="101" t="s">
        <v>3538</v>
      </c>
      <c r="J244" s="737"/>
      <c r="K244" s="106">
        <f t="shared" si="9"/>
        <v>0</v>
      </c>
      <c r="L244" s="746"/>
      <c r="M244" s="106">
        <f t="shared" si="10"/>
        <v>0</v>
      </c>
      <c r="N244" s="106">
        <f t="shared" si="11"/>
        <v>0</v>
      </c>
    </row>
    <row r="245" spans="1:14" s="101" customFormat="1">
      <c r="A245" s="110"/>
      <c r="D245" s="101" t="s">
        <v>7391</v>
      </c>
      <c r="H245" s="101">
        <v>10</v>
      </c>
      <c r="I245" s="101" t="s">
        <v>3538</v>
      </c>
      <c r="J245" s="737"/>
      <c r="K245" s="106">
        <f t="shared" si="9"/>
        <v>0</v>
      </c>
      <c r="L245" s="746"/>
      <c r="M245" s="106">
        <f t="shared" si="10"/>
        <v>0</v>
      </c>
      <c r="N245" s="106">
        <f t="shared" si="11"/>
        <v>0</v>
      </c>
    </row>
    <row r="246" spans="1:14" s="101" customFormat="1">
      <c r="A246" s="110"/>
      <c r="J246" s="737"/>
      <c r="K246" s="106">
        <f t="shared" si="9"/>
        <v>0</v>
      </c>
      <c r="L246" s="746"/>
      <c r="M246" s="106">
        <f t="shared" si="10"/>
        <v>0</v>
      </c>
      <c r="N246" s="106">
        <f t="shared" si="11"/>
        <v>0</v>
      </c>
    </row>
    <row r="247" spans="1:14" s="101" customFormat="1">
      <c r="A247" s="110" t="s">
        <v>7263</v>
      </c>
      <c r="B247" s="101" t="s">
        <v>7416</v>
      </c>
      <c r="J247" s="737"/>
      <c r="K247" s="106">
        <f t="shared" si="9"/>
        <v>0</v>
      </c>
      <c r="L247" s="746"/>
      <c r="M247" s="106">
        <f t="shared" si="10"/>
        <v>0</v>
      </c>
      <c r="N247" s="106">
        <f t="shared" si="11"/>
        <v>0</v>
      </c>
    </row>
    <row r="248" spans="1:14" s="101" customFormat="1">
      <c r="A248" s="110"/>
      <c r="D248" s="101" t="s">
        <v>7389</v>
      </c>
      <c r="H248" s="101">
        <v>7</v>
      </c>
      <c r="I248" s="101" t="s">
        <v>3538</v>
      </c>
      <c r="J248" s="737"/>
      <c r="K248" s="106">
        <f t="shared" si="9"/>
        <v>0</v>
      </c>
      <c r="L248" s="746"/>
      <c r="M248" s="106">
        <f t="shared" si="10"/>
        <v>0</v>
      </c>
      <c r="N248" s="106">
        <f t="shared" si="11"/>
        <v>0</v>
      </c>
    </row>
    <row r="249" spans="1:14" s="101" customFormat="1">
      <c r="A249" s="110"/>
      <c r="D249" s="101" t="s">
        <v>7391</v>
      </c>
      <c r="H249" s="101">
        <v>12</v>
      </c>
      <c r="I249" s="101" t="s">
        <v>3538</v>
      </c>
      <c r="J249" s="737"/>
      <c r="K249" s="106">
        <f t="shared" si="9"/>
        <v>0</v>
      </c>
      <c r="L249" s="746"/>
      <c r="M249" s="106">
        <f t="shared" si="10"/>
        <v>0</v>
      </c>
      <c r="N249" s="106">
        <f t="shared" si="11"/>
        <v>0</v>
      </c>
    </row>
    <row r="250" spans="1:14" s="101" customFormat="1">
      <c r="A250" s="104"/>
      <c r="B250" s="105"/>
      <c r="C250" s="105"/>
      <c r="D250" s="105"/>
      <c r="E250" s="105"/>
      <c r="F250" s="105"/>
      <c r="G250" s="105"/>
      <c r="H250" s="105"/>
      <c r="I250" s="105"/>
      <c r="J250" s="736"/>
      <c r="K250" s="106">
        <f t="shared" si="9"/>
        <v>0</v>
      </c>
      <c r="L250" s="736"/>
      <c r="M250" s="106">
        <f t="shared" si="10"/>
        <v>0</v>
      </c>
      <c r="N250" s="106">
        <f t="shared" si="11"/>
        <v>0</v>
      </c>
    </row>
    <row r="251" spans="1:14" s="101" customFormat="1">
      <c r="A251" s="137" t="s">
        <v>7311</v>
      </c>
      <c r="J251" s="737"/>
      <c r="K251" s="106">
        <f t="shared" si="9"/>
        <v>0</v>
      </c>
      <c r="L251" s="737"/>
      <c r="M251" s="106">
        <f t="shared" si="10"/>
        <v>0</v>
      </c>
      <c r="N251" s="106">
        <f t="shared" si="11"/>
        <v>0</v>
      </c>
    </row>
    <row r="252" spans="1:14" s="101" customFormat="1">
      <c r="A252" s="107">
        <v>1</v>
      </c>
      <c r="B252" s="101" t="s">
        <v>7381</v>
      </c>
      <c r="H252" s="101">
        <v>2</v>
      </c>
      <c r="I252" s="101" t="s">
        <v>271</v>
      </c>
      <c r="J252" s="737"/>
      <c r="K252" s="106">
        <f t="shared" si="9"/>
        <v>0</v>
      </c>
      <c r="L252" s="737"/>
      <c r="M252" s="106">
        <f t="shared" si="10"/>
        <v>0</v>
      </c>
      <c r="N252" s="106">
        <f t="shared" si="11"/>
        <v>0</v>
      </c>
    </row>
    <row r="253" spans="1:14" s="101" customFormat="1">
      <c r="A253" s="104"/>
      <c r="B253" s="105"/>
      <c r="C253" s="105"/>
      <c r="D253" s="105"/>
      <c r="E253" s="105"/>
      <c r="F253" s="105"/>
      <c r="G253" s="105"/>
      <c r="H253" s="105"/>
      <c r="I253" s="105"/>
      <c r="J253" s="736"/>
      <c r="K253" s="106">
        <f t="shared" si="9"/>
        <v>0</v>
      </c>
      <c r="L253" s="736"/>
      <c r="M253" s="106">
        <f t="shared" si="10"/>
        <v>0</v>
      </c>
      <c r="N253" s="106">
        <f t="shared" si="11"/>
        <v>0</v>
      </c>
    </row>
    <row r="254" spans="1:14" s="101" customFormat="1">
      <c r="A254" s="104" t="s">
        <v>7242</v>
      </c>
      <c r="B254" s="105" t="s">
        <v>7417</v>
      </c>
      <c r="C254" s="105"/>
      <c r="D254" s="105"/>
      <c r="E254" s="105"/>
      <c r="F254" s="105"/>
      <c r="G254" s="105"/>
      <c r="H254" s="105">
        <v>19</v>
      </c>
      <c r="I254" s="105" t="s">
        <v>3538</v>
      </c>
      <c r="J254" s="736"/>
      <c r="K254" s="106">
        <f t="shared" si="9"/>
        <v>0</v>
      </c>
      <c r="L254" s="736"/>
      <c r="M254" s="106">
        <f t="shared" si="10"/>
        <v>0</v>
      </c>
      <c r="N254" s="106">
        <f t="shared" si="11"/>
        <v>0</v>
      </c>
    </row>
    <row r="255" spans="1:14" s="101" customFormat="1">
      <c r="A255" s="104"/>
      <c r="B255" s="105"/>
      <c r="C255" s="105"/>
      <c r="D255" s="105" t="s">
        <v>7418</v>
      </c>
      <c r="E255" s="105"/>
      <c r="F255" s="105"/>
      <c r="G255" s="105"/>
      <c r="H255" s="105"/>
      <c r="I255" s="105"/>
      <c r="J255" s="736"/>
      <c r="K255" s="106">
        <f t="shared" si="9"/>
        <v>0</v>
      </c>
      <c r="L255" s="736"/>
      <c r="M255" s="106">
        <f t="shared" si="10"/>
        <v>0</v>
      </c>
      <c r="N255" s="106">
        <f t="shared" si="11"/>
        <v>0</v>
      </c>
    </row>
    <row r="256" spans="1:14" s="101" customFormat="1">
      <c r="A256" s="107"/>
      <c r="J256" s="737"/>
      <c r="K256" s="106">
        <f t="shared" si="9"/>
        <v>0</v>
      </c>
      <c r="L256" s="737"/>
      <c r="M256" s="106">
        <f t="shared" si="10"/>
        <v>0</v>
      </c>
      <c r="N256" s="106">
        <f t="shared" si="11"/>
        <v>0</v>
      </c>
    </row>
    <row r="257" spans="1:14" s="101" customFormat="1">
      <c r="A257" s="107">
        <v>2</v>
      </c>
      <c r="B257" s="101" t="s">
        <v>7382</v>
      </c>
      <c r="H257" s="101">
        <v>45</v>
      </c>
      <c r="I257" s="101" t="s">
        <v>7419</v>
      </c>
      <c r="J257" s="737"/>
      <c r="K257" s="106">
        <f t="shared" si="9"/>
        <v>0</v>
      </c>
      <c r="L257" s="737"/>
      <c r="M257" s="106">
        <f t="shared" si="10"/>
        <v>0</v>
      </c>
      <c r="N257" s="106">
        <f t="shared" si="11"/>
        <v>0</v>
      </c>
    </row>
    <row r="258" spans="1:14" s="101" customFormat="1">
      <c r="A258" s="110"/>
      <c r="J258" s="737"/>
      <c r="K258" s="106">
        <f t="shared" si="9"/>
        <v>0</v>
      </c>
      <c r="L258" s="737"/>
      <c r="M258" s="106">
        <f t="shared" si="10"/>
        <v>0</v>
      </c>
      <c r="N258" s="106">
        <f t="shared" si="11"/>
        <v>0</v>
      </c>
    </row>
    <row r="259" spans="1:14" s="101" customFormat="1">
      <c r="A259" s="107" t="s">
        <v>7245</v>
      </c>
      <c r="B259" s="101" t="s">
        <v>7384</v>
      </c>
      <c r="H259" s="101">
        <v>12</v>
      </c>
      <c r="I259" s="101" t="s">
        <v>1921</v>
      </c>
      <c r="J259" s="737"/>
      <c r="K259" s="106">
        <f t="shared" si="9"/>
        <v>0</v>
      </c>
      <c r="L259" s="737"/>
      <c r="M259" s="106">
        <f t="shared" si="10"/>
        <v>0</v>
      </c>
      <c r="N259" s="106">
        <f t="shared" si="11"/>
        <v>0</v>
      </c>
    </row>
    <row r="260" spans="1:14">
      <c r="J260" s="737"/>
      <c r="K260" s="106">
        <f t="shared" si="9"/>
        <v>0</v>
      </c>
      <c r="L260" s="736"/>
      <c r="M260" s="106">
        <f t="shared" si="10"/>
        <v>0</v>
      </c>
      <c r="N260" s="106">
        <f t="shared" si="11"/>
        <v>0</v>
      </c>
    </row>
    <row r="261" spans="1:14" s="101" customFormat="1" ht="18.75">
      <c r="A261" s="100" t="s">
        <v>7420</v>
      </c>
      <c r="J261" s="744"/>
      <c r="K261" s="106">
        <f t="shared" si="9"/>
        <v>0</v>
      </c>
      <c r="L261" s="736"/>
      <c r="M261" s="106">
        <f t="shared" si="10"/>
        <v>0</v>
      </c>
      <c r="N261" s="106">
        <f t="shared" si="11"/>
        <v>0</v>
      </c>
    </row>
    <row r="262" spans="1:14" s="101" customFormat="1">
      <c r="A262" s="107"/>
      <c r="J262" s="736"/>
      <c r="K262" s="106">
        <f t="shared" ref="K262:K287" si="12">+J262*H262</f>
        <v>0</v>
      </c>
      <c r="L262" s="736"/>
      <c r="M262" s="106">
        <f t="shared" ref="M262:M287" si="13">+L262*H262</f>
        <v>0</v>
      </c>
      <c r="N262" s="106">
        <f t="shared" ref="N262:N287" si="14">+M262+K262</f>
        <v>0</v>
      </c>
    </row>
    <row r="263" spans="1:14" s="101" customFormat="1">
      <c r="A263" s="103" t="s">
        <v>7285</v>
      </c>
      <c r="J263" s="736"/>
      <c r="K263" s="106">
        <f t="shared" si="12"/>
        <v>0</v>
      </c>
      <c r="L263" s="736"/>
      <c r="M263" s="106">
        <f t="shared" si="13"/>
        <v>0</v>
      </c>
      <c r="N263" s="106">
        <f t="shared" si="14"/>
        <v>0</v>
      </c>
    </row>
    <row r="264" spans="1:14" s="101" customFormat="1">
      <c r="A264" s="107" t="s">
        <v>7239</v>
      </c>
      <c r="B264" s="101" t="s">
        <v>7390</v>
      </c>
      <c r="J264" s="736"/>
      <c r="K264" s="106">
        <f t="shared" si="12"/>
        <v>0</v>
      </c>
      <c r="L264" s="736"/>
      <c r="M264" s="106">
        <f t="shared" si="13"/>
        <v>0</v>
      </c>
      <c r="N264" s="106">
        <f t="shared" si="14"/>
        <v>0</v>
      </c>
    </row>
    <row r="265" spans="1:14" s="101" customFormat="1">
      <c r="A265" s="107"/>
      <c r="C265" s="101" t="s">
        <v>7421</v>
      </c>
      <c r="J265" s="736"/>
      <c r="K265" s="106">
        <f t="shared" si="12"/>
        <v>0</v>
      </c>
      <c r="L265" s="736"/>
      <c r="M265" s="106">
        <f t="shared" si="13"/>
        <v>0</v>
      </c>
      <c r="N265" s="106">
        <f t="shared" si="14"/>
        <v>0</v>
      </c>
    </row>
    <row r="266" spans="1:14" s="101" customFormat="1">
      <c r="A266" s="107"/>
      <c r="D266" s="101" t="s">
        <v>7422</v>
      </c>
      <c r="H266" s="101">
        <v>26</v>
      </c>
      <c r="I266" s="101" t="s">
        <v>876</v>
      </c>
      <c r="J266" s="736"/>
      <c r="K266" s="106">
        <f t="shared" si="12"/>
        <v>0</v>
      </c>
      <c r="L266" s="736"/>
      <c r="M266" s="106">
        <f t="shared" si="13"/>
        <v>0</v>
      </c>
      <c r="N266" s="106">
        <f t="shared" si="14"/>
        <v>0</v>
      </c>
    </row>
    <row r="267" spans="1:14" s="101" customFormat="1">
      <c r="A267" s="107"/>
      <c r="J267" s="736"/>
      <c r="K267" s="106">
        <f t="shared" si="12"/>
        <v>0</v>
      </c>
      <c r="L267" s="736"/>
      <c r="M267" s="106">
        <f t="shared" si="13"/>
        <v>0</v>
      </c>
      <c r="N267" s="106">
        <f t="shared" si="14"/>
        <v>0</v>
      </c>
    </row>
    <row r="268" spans="1:14" s="101" customFormat="1">
      <c r="A268" s="107" t="s">
        <v>7242</v>
      </c>
      <c r="B268" s="101" t="s">
        <v>7423</v>
      </c>
      <c r="J268" s="736"/>
      <c r="K268" s="106">
        <f t="shared" si="12"/>
        <v>0</v>
      </c>
      <c r="L268" s="736"/>
      <c r="M268" s="106">
        <f t="shared" si="13"/>
        <v>0</v>
      </c>
      <c r="N268" s="106">
        <f t="shared" si="14"/>
        <v>0</v>
      </c>
    </row>
    <row r="269" spans="1:14" s="101" customFormat="1">
      <c r="A269" s="107"/>
      <c r="D269" s="101" t="s">
        <v>7424</v>
      </c>
      <c r="H269" s="101">
        <v>1</v>
      </c>
      <c r="I269" s="101" t="s">
        <v>6470</v>
      </c>
      <c r="J269" s="736"/>
      <c r="K269" s="106">
        <f t="shared" si="12"/>
        <v>0</v>
      </c>
      <c r="L269" s="736"/>
      <c r="M269" s="106">
        <f t="shared" si="13"/>
        <v>0</v>
      </c>
      <c r="N269" s="106">
        <f t="shared" si="14"/>
        <v>0</v>
      </c>
    </row>
    <row r="270" spans="1:14" s="101" customFormat="1">
      <c r="A270" s="107"/>
      <c r="J270" s="736"/>
      <c r="K270" s="106">
        <f t="shared" si="12"/>
        <v>0</v>
      </c>
      <c r="L270" s="736"/>
      <c r="M270" s="106">
        <f t="shared" si="13"/>
        <v>0</v>
      </c>
      <c r="N270" s="106">
        <f t="shared" si="14"/>
        <v>0</v>
      </c>
    </row>
    <row r="271" spans="1:14" s="101" customFormat="1">
      <c r="A271" s="107" t="s">
        <v>7245</v>
      </c>
      <c r="B271" s="101" t="s">
        <v>7425</v>
      </c>
      <c r="H271" s="101">
        <v>1</v>
      </c>
      <c r="I271" s="101" t="s">
        <v>3538</v>
      </c>
      <c r="J271" s="736"/>
      <c r="K271" s="106">
        <f t="shared" si="12"/>
        <v>0</v>
      </c>
      <c r="L271" s="736"/>
      <c r="M271" s="106">
        <f t="shared" si="13"/>
        <v>0</v>
      </c>
      <c r="N271" s="106">
        <f t="shared" si="14"/>
        <v>0</v>
      </c>
    </row>
    <row r="272" spans="1:14" s="101" customFormat="1">
      <c r="A272" s="107"/>
      <c r="J272" s="736"/>
      <c r="K272" s="106">
        <f t="shared" si="12"/>
        <v>0</v>
      </c>
      <c r="L272" s="736"/>
      <c r="M272" s="106">
        <f t="shared" si="13"/>
        <v>0</v>
      </c>
      <c r="N272" s="106">
        <f t="shared" si="14"/>
        <v>0</v>
      </c>
    </row>
    <row r="273" spans="1:14" s="101" customFormat="1">
      <c r="A273" s="107" t="s">
        <v>7247</v>
      </c>
      <c r="B273" s="101" t="s">
        <v>7302</v>
      </c>
      <c r="H273" s="101">
        <f>SUM(H266:H266)</f>
        <v>26</v>
      </c>
      <c r="I273" s="101" t="s">
        <v>876</v>
      </c>
      <c r="J273" s="736"/>
      <c r="K273" s="106">
        <f t="shared" si="12"/>
        <v>0</v>
      </c>
      <c r="L273" s="736"/>
      <c r="M273" s="106">
        <f t="shared" si="13"/>
        <v>0</v>
      </c>
      <c r="N273" s="106">
        <f t="shared" si="14"/>
        <v>0</v>
      </c>
    </row>
    <row r="274" spans="1:14" s="101" customFormat="1">
      <c r="A274" s="107"/>
      <c r="J274" s="736"/>
      <c r="K274" s="106">
        <f t="shared" si="12"/>
        <v>0</v>
      </c>
      <c r="L274" s="736"/>
      <c r="M274" s="106">
        <f t="shared" si="13"/>
        <v>0</v>
      </c>
      <c r="N274" s="106">
        <f t="shared" si="14"/>
        <v>0</v>
      </c>
    </row>
    <row r="275" spans="1:14" s="101" customFormat="1">
      <c r="A275" s="103" t="s">
        <v>7311</v>
      </c>
      <c r="J275" s="736"/>
      <c r="K275" s="106">
        <f t="shared" si="12"/>
        <v>0</v>
      </c>
      <c r="L275" s="736"/>
      <c r="M275" s="106">
        <f t="shared" si="13"/>
        <v>0</v>
      </c>
      <c r="N275" s="106">
        <f t="shared" si="14"/>
        <v>0</v>
      </c>
    </row>
    <row r="276" spans="1:14" s="101" customFormat="1">
      <c r="A276" s="107" t="s">
        <v>7239</v>
      </c>
      <c r="B276" s="101" t="s">
        <v>7312</v>
      </c>
      <c r="H276" s="101">
        <f>+H273</f>
        <v>26</v>
      </c>
      <c r="I276" s="101" t="s">
        <v>876</v>
      </c>
      <c r="J276" s="736"/>
      <c r="K276" s="106">
        <f t="shared" si="12"/>
        <v>0</v>
      </c>
      <c r="L276" s="736"/>
      <c r="M276" s="106">
        <f t="shared" si="13"/>
        <v>0</v>
      </c>
      <c r="N276" s="106">
        <f t="shared" si="14"/>
        <v>0</v>
      </c>
    </row>
    <row r="277" spans="1:14" s="101" customFormat="1">
      <c r="A277" s="107"/>
      <c r="J277" s="736"/>
      <c r="K277" s="106">
        <f t="shared" si="12"/>
        <v>0</v>
      </c>
      <c r="L277" s="736"/>
      <c r="M277" s="106">
        <f t="shared" si="13"/>
        <v>0</v>
      </c>
      <c r="N277" s="106">
        <f t="shared" si="14"/>
        <v>0</v>
      </c>
    </row>
    <row r="278" spans="1:14" s="101" customFormat="1">
      <c r="A278" s="107" t="s">
        <v>7242</v>
      </c>
      <c r="B278" s="101" t="s">
        <v>7313</v>
      </c>
      <c r="J278" s="736"/>
      <c r="K278" s="106">
        <f t="shared" si="12"/>
        <v>0</v>
      </c>
      <c r="L278" s="736"/>
      <c r="M278" s="106">
        <f t="shared" si="13"/>
        <v>0</v>
      </c>
      <c r="N278" s="106">
        <f t="shared" si="14"/>
        <v>0</v>
      </c>
    </row>
    <row r="279" spans="1:14" s="101" customFormat="1">
      <c r="A279" s="107"/>
      <c r="E279" s="101" t="s">
        <v>7314</v>
      </c>
      <c r="H279" s="101">
        <f>+H273</f>
        <v>26</v>
      </c>
      <c r="I279" s="101" t="s">
        <v>876</v>
      </c>
      <c r="J279" s="736"/>
      <c r="K279" s="106">
        <f t="shared" si="12"/>
        <v>0</v>
      </c>
      <c r="L279" s="736"/>
      <c r="M279" s="106">
        <f t="shared" si="13"/>
        <v>0</v>
      </c>
      <c r="N279" s="106">
        <f t="shared" si="14"/>
        <v>0</v>
      </c>
    </row>
    <row r="280" spans="1:14" s="101" customFormat="1">
      <c r="A280" s="107"/>
      <c r="J280" s="736"/>
      <c r="K280" s="106">
        <f t="shared" si="12"/>
        <v>0</v>
      </c>
      <c r="L280" s="736"/>
      <c r="M280" s="106">
        <f t="shared" si="13"/>
        <v>0</v>
      </c>
      <c r="N280" s="106">
        <f t="shared" si="14"/>
        <v>0</v>
      </c>
    </row>
    <row r="281" spans="1:14" s="101" customFormat="1">
      <c r="A281" s="107" t="s">
        <v>7245</v>
      </c>
      <c r="B281" s="101" t="s">
        <v>7315</v>
      </c>
      <c r="H281" s="101">
        <f>+H273</f>
        <v>26</v>
      </c>
      <c r="I281" s="101" t="s">
        <v>876</v>
      </c>
      <c r="J281" s="736"/>
      <c r="K281" s="106">
        <f t="shared" si="12"/>
        <v>0</v>
      </c>
      <c r="L281" s="736"/>
      <c r="M281" s="106">
        <f t="shared" si="13"/>
        <v>0</v>
      </c>
      <c r="N281" s="106">
        <f t="shared" si="14"/>
        <v>0</v>
      </c>
    </row>
    <row r="282" spans="1:14" s="101" customFormat="1">
      <c r="A282" s="107"/>
      <c r="J282" s="736"/>
      <c r="K282" s="106">
        <f t="shared" si="12"/>
        <v>0</v>
      </c>
      <c r="L282" s="736"/>
      <c r="M282" s="106">
        <f t="shared" si="13"/>
        <v>0</v>
      </c>
      <c r="N282" s="106">
        <f t="shared" si="14"/>
        <v>0</v>
      </c>
    </row>
    <row r="283" spans="1:14" s="101" customFormat="1">
      <c r="A283" s="107" t="s">
        <v>7426</v>
      </c>
      <c r="B283" s="101" t="s">
        <v>7316</v>
      </c>
      <c r="H283" s="101">
        <v>2</v>
      </c>
      <c r="I283" s="101" t="s">
        <v>271</v>
      </c>
      <c r="J283" s="736"/>
      <c r="K283" s="106">
        <f t="shared" si="12"/>
        <v>0</v>
      </c>
      <c r="L283" s="736"/>
      <c r="M283" s="106">
        <f t="shared" si="13"/>
        <v>0</v>
      </c>
      <c r="N283" s="106">
        <f t="shared" si="14"/>
        <v>0</v>
      </c>
    </row>
    <row r="284" spans="1:14" s="101" customFormat="1">
      <c r="A284" s="107"/>
      <c r="J284" s="736"/>
      <c r="K284" s="106">
        <f t="shared" si="12"/>
        <v>0</v>
      </c>
      <c r="L284" s="736"/>
      <c r="M284" s="106">
        <f t="shared" si="13"/>
        <v>0</v>
      </c>
      <c r="N284" s="106">
        <f t="shared" si="14"/>
        <v>0</v>
      </c>
    </row>
    <row r="285" spans="1:14" s="101" customFormat="1">
      <c r="A285" s="107" t="s">
        <v>7250</v>
      </c>
      <c r="B285" s="101" t="s">
        <v>7427</v>
      </c>
      <c r="H285" s="101">
        <v>1</v>
      </c>
      <c r="I285" s="101" t="s">
        <v>6470</v>
      </c>
      <c r="J285" s="736"/>
      <c r="K285" s="106">
        <f t="shared" si="12"/>
        <v>0</v>
      </c>
      <c r="L285" s="736"/>
      <c r="M285" s="106">
        <f t="shared" si="13"/>
        <v>0</v>
      </c>
      <c r="N285" s="106">
        <f t="shared" si="14"/>
        <v>0</v>
      </c>
    </row>
    <row r="286" spans="1:14" s="101" customFormat="1">
      <c r="A286" s="104"/>
      <c r="B286" s="105"/>
      <c r="C286" s="105"/>
      <c r="D286" s="105"/>
      <c r="E286" s="105"/>
      <c r="F286" s="105"/>
      <c r="G286" s="105"/>
      <c r="H286" s="105"/>
      <c r="I286" s="105"/>
      <c r="J286" s="736"/>
      <c r="K286" s="106">
        <f t="shared" si="12"/>
        <v>0</v>
      </c>
      <c r="L286" s="736"/>
      <c r="M286" s="106">
        <f t="shared" si="13"/>
        <v>0</v>
      </c>
      <c r="N286" s="106">
        <f t="shared" si="14"/>
        <v>0</v>
      </c>
    </row>
    <row r="287" spans="1:14" s="101" customFormat="1">
      <c r="A287" s="138" t="s">
        <v>7253</v>
      </c>
      <c r="B287" s="139" t="s">
        <v>7428</v>
      </c>
      <c r="C287" s="139"/>
      <c r="D287" s="139"/>
      <c r="E287" s="139"/>
      <c r="F287" s="139"/>
      <c r="G287" s="139"/>
      <c r="H287" s="139">
        <v>1</v>
      </c>
      <c r="I287" s="139" t="s">
        <v>3538</v>
      </c>
      <c r="J287" s="745"/>
      <c r="K287" s="106">
        <f t="shared" si="12"/>
        <v>0</v>
      </c>
      <c r="L287" s="745"/>
      <c r="M287" s="106">
        <f t="shared" si="13"/>
        <v>0</v>
      </c>
      <c r="N287" s="106">
        <f t="shared" si="14"/>
        <v>0</v>
      </c>
    </row>
    <row r="288" spans="1:14" s="101" customFormat="1" ht="13.5" thickBot="1">
      <c r="A288" s="140"/>
      <c r="B288" s="141"/>
      <c r="C288" s="141"/>
      <c r="D288" s="141"/>
      <c r="E288" s="141"/>
      <c r="F288" s="141"/>
      <c r="G288" s="141"/>
      <c r="H288" s="141"/>
      <c r="I288" s="141"/>
      <c r="J288" s="142"/>
      <c r="K288" s="142"/>
      <c r="L288" s="142"/>
      <c r="M288" s="142"/>
      <c r="N288" s="142"/>
    </row>
    <row r="289" spans="1:14" s="143" customFormat="1" ht="13.5" thickTop="1">
      <c r="A289" s="109" t="s">
        <v>7429</v>
      </c>
      <c r="H289" s="144"/>
      <c r="J289" s="145"/>
      <c r="K289" s="145">
        <f t="shared" ref="K289:N289" si="15">SUM(K6:K288)</f>
        <v>0</v>
      </c>
      <c r="L289" s="145"/>
      <c r="M289" s="145">
        <f t="shared" si="15"/>
        <v>0</v>
      </c>
      <c r="N289" s="145">
        <f t="shared" si="15"/>
        <v>0</v>
      </c>
    </row>
  </sheetData>
  <sheetProtection password="C63E" sheet="1" objects="1" scenarios="1"/>
  <pageMargins left="1.0236220472440944" right="0.51181102362204722" top="0.47244094488188981" bottom="0.59055118110236227" header="0.39370078740157483" footer="0.39370078740157483"/>
  <pageSetup paperSize="9" fitToHeight="100" orientation="landscape" r:id="rId1"/>
  <headerFooter alignWithMargins="0">
    <oddFooter>&amp;R&amp;"Arial CE,Kurzíva"&amp;9&amp;P</oddFooter>
  </headerFooter>
</worksheet>
</file>

<file path=xl/worksheets/sheet7.xml><?xml version="1.0" encoding="utf-8"?>
<worksheet xmlns="http://schemas.openxmlformats.org/spreadsheetml/2006/main" xmlns:r="http://schemas.openxmlformats.org/officeDocument/2006/relationships">
  <sheetPr>
    <pageSetUpPr fitToPage="1"/>
  </sheetPr>
  <dimension ref="A1:Q74"/>
  <sheetViews>
    <sheetView view="pageBreakPreview" zoomScaleNormal="125" zoomScaleSheetLayoutView="100" workbookViewId="0">
      <pane ySplit="2" topLeftCell="A3" activePane="bottomLeft" state="frozen"/>
      <selection pane="bottomLeft" activeCell="S24" sqref="S24"/>
    </sheetView>
  </sheetViews>
  <sheetFormatPr defaultRowHeight="12"/>
  <cols>
    <col min="1" max="1" width="4.33203125" style="147" customWidth="1"/>
    <col min="2" max="2" width="2.33203125" style="120" customWidth="1"/>
    <col min="3" max="3" width="2" style="120" customWidth="1"/>
    <col min="4" max="4" width="3.1640625" style="120" customWidth="1"/>
    <col min="5" max="5" width="25" style="120" customWidth="1"/>
    <col min="6" max="6" width="16" style="120" customWidth="1"/>
    <col min="7" max="7" width="12.6640625" style="120" customWidth="1"/>
    <col min="8" max="8" width="15.5" style="134" customWidth="1"/>
    <col min="9" max="9" width="6" style="120" customWidth="1"/>
    <col min="10" max="10" width="10.83203125" style="146" bestFit="1" customWidth="1"/>
    <col min="11" max="11" width="11.6640625" style="146" bestFit="1" customWidth="1"/>
    <col min="12" max="12" width="10.83203125" style="146" bestFit="1" customWidth="1"/>
    <col min="13" max="13" width="13.33203125" style="146" bestFit="1" customWidth="1"/>
    <col min="14" max="14" width="18" style="146" customWidth="1"/>
    <col min="15" max="15" width="9.33203125" style="146"/>
    <col min="16" max="16384" width="9.33203125" style="120"/>
  </cols>
  <sheetData>
    <row r="1" spans="1:16" s="99" customFormat="1" ht="21.6" customHeight="1">
      <c r="A1" s="191" t="s">
        <v>7231</v>
      </c>
      <c r="B1" s="188"/>
      <c r="C1" s="188"/>
      <c r="D1" s="188"/>
      <c r="E1" s="188"/>
      <c r="F1" s="188"/>
      <c r="G1" s="188"/>
      <c r="H1" s="189"/>
      <c r="I1" s="188"/>
      <c r="J1" s="187" t="s">
        <v>7232</v>
      </c>
      <c r="K1" s="187" t="s">
        <v>7232</v>
      </c>
      <c r="L1" s="187" t="s">
        <v>7233</v>
      </c>
      <c r="M1" s="187" t="s">
        <v>7233</v>
      </c>
      <c r="N1" s="187" t="s">
        <v>7469</v>
      </c>
      <c r="O1" s="146"/>
    </row>
    <row r="2" spans="1:16" s="177" customFormat="1" ht="17.25" customHeight="1">
      <c r="A2" s="190"/>
      <c r="B2" s="188"/>
      <c r="C2" s="188"/>
      <c r="D2" s="188"/>
      <c r="E2" s="188"/>
      <c r="F2" s="188"/>
      <c r="G2" s="188"/>
      <c r="H2" s="189"/>
      <c r="I2" s="188"/>
      <c r="J2" s="187" t="s">
        <v>7235</v>
      </c>
      <c r="K2" s="187" t="s">
        <v>7236</v>
      </c>
      <c r="L2" s="187" t="s">
        <v>7235</v>
      </c>
      <c r="M2" s="187" t="s">
        <v>7236</v>
      </c>
      <c r="N2" s="187" t="s">
        <v>7236</v>
      </c>
      <c r="O2" s="146"/>
    </row>
    <row r="3" spans="1:16" s="177" customFormat="1" ht="17.25" customHeight="1">
      <c r="A3" s="186"/>
      <c r="B3" s="183"/>
      <c r="C3" s="183"/>
      <c r="D3" s="183"/>
      <c r="E3" s="183"/>
      <c r="F3" s="183"/>
      <c r="G3" s="183"/>
      <c r="H3" s="184"/>
      <c r="I3" s="183"/>
      <c r="J3" s="146"/>
      <c r="K3" s="146">
        <f t="shared" ref="K3:K34" si="0">+J3*H3</f>
        <v>0</v>
      </c>
      <c r="L3" s="146"/>
      <c r="M3" s="146">
        <f t="shared" ref="M3:M34" si="1">+L3*H3</f>
        <v>0</v>
      </c>
      <c r="N3" s="146">
        <f t="shared" ref="N3:N34" si="2">+M3+K3</f>
        <v>0</v>
      </c>
      <c r="O3" s="146"/>
    </row>
    <row r="4" spans="1:16" s="177" customFormat="1" ht="17.25" customHeight="1">
      <c r="A4" s="185" t="s">
        <v>7468</v>
      </c>
      <c r="B4" s="183"/>
      <c r="C4" s="183"/>
      <c r="D4" s="183"/>
      <c r="E4" s="183"/>
      <c r="F4" s="183"/>
      <c r="G4" s="183"/>
      <c r="H4" s="184"/>
      <c r="I4" s="183"/>
      <c r="J4" s="146"/>
      <c r="K4" s="146">
        <f t="shared" si="0"/>
        <v>0</v>
      </c>
      <c r="L4" s="146"/>
      <c r="M4" s="146">
        <f t="shared" si="1"/>
        <v>0</v>
      </c>
      <c r="N4" s="146">
        <f t="shared" si="2"/>
        <v>0</v>
      </c>
      <c r="O4" s="146"/>
    </row>
    <row r="5" spans="1:16">
      <c r="A5" s="151"/>
      <c r="C5" s="156"/>
      <c r="D5" s="156"/>
      <c r="E5" s="156"/>
      <c r="H5" s="156"/>
      <c r="I5" s="182"/>
      <c r="K5" s="146">
        <f t="shared" si="0"/>
        <v>0</v>
      </c>
      <c r="M5" s="146">
        <f t="shared" si="1"/>
        <v>0</v>
      </c>
      <c r="N5" s="146">
        <f t="shared" si="2"/>
        <v>0</v>
      </c>
      <c r="P5" s="146"/>
    </row>
    <row r="6" spans="1:16" s="115" customFormat="1" ht="12.75">
      <c r="A6" s="164" t="s">
        <v>7285</v>
      </c>
      <c r="B6" s="112"/>
      <c r="C6" s="112"/>
      <c r="D6" s="112"/>
      <c r="E6" s="112"/>
      <c r="F6" s="112"/>
      <c r="G6" s="113"/>
      <c r="H6" s="112"/>
      <c r="I6" s="112"/>
      <c r="J6" s="146"/>
      <c r="K6" s="146">
        <f t="shared" si="0"/>
        <v>0</v>
      </c>
      <c r="L6" s="146"/>
      <c r="M6" s="146">
        <f t="shared" si="1"/>
        <v>0</v>
      </c>
      <c r="N6" s="146">
        <f t="shared" si="2"/>
        <v>0</v>
      </c>
      <c r="O6" s="146"/>
    </row>
    <row r="7" spans="1:16" s="91" customFormat="1" ht="12.75">
      <c r="A7" s="176" t="s">
        <v>7239</v>
      </c>
      <c r="B7" s="176" t="s">
        <v>7467</v>
      </c>
      <c r="F7" s="175"/>
      <c r="I7" s="174"/>
      <c r="J7" s="146"/>
      <c r="K7" s="146">
        <f t="shared" si="0"/>
        <v>0</v>
      </c>
      <c r="L7" s="146"/>
      <c r="M7" s="146">
        <f t="shared" si="1"/>
        <v>0</v>
      </c>
      <c r="N7" s="146">
        <f t="shared" si="2"/>
        <v>0</v>
      </c>
      <c r="O7" s="146"/>
    </row>
    <row r="8" spans="1:16" s="91" customFormat="1" ht="12.75">
      <c r="A8" s="176"/>
      <c r="B8" s="181"/>
      <c r="C8" s="91" t="s">
        <v>7466</v>
      </c>
      <c r="F8" s="175"/>
      <c r="I8" s="174"/>
      <c r="J8" s="146"/>
      <c r="K8" s="146">
        <f t="shared" si="0"/>
        <v>0</v>
      </c>
      <c r="L8" s="146"/>
      <c r="M8" s="146">
        <f t="shared" si="1"/>
        <v>0</v>
      </c>
      <c r="N8" s="146">
        <f t="shared" si="2"/>
        <v>0</v>
      </c>
      <c r="O8" s="146"/>
    </row>
    <row r="9" spans="1:16">
      <c r="A9" s="151"/>
      <c r="E9" s="120" t="s">
        <v>7465</v>
      </c>
      <c r="F9" s="180">
        <v>288</v>
      </c>
      <c r="G9" s="170">
        <v>248</v>
      </c>
      <c r="H9" s="171">
        <v>10</v>
      </c>
      <c r="I9" s="120" t="s">
        <v>876</v>
      </c>
      <c r="J9" s="733"/>
      <c r="K9" s="146">
        <f t="shared" si="0"/>
        <v>0</v>
      </c>
      <c r="L9" s="733"/>
      <c r="M9" s="146">
        <f t="shared" si="1"/>
        <v>0</v>
      </c>
      <c r="N9" s="146">
        <f t="shared" si="2"/>
        <v>0</v>
      </c>
    </row>
    <row r="10" spans="1:16">
      <c r="A10" s="151"/>
      <c r="E10" s="120" t="s">
        <v>7464</v>
      </c>
      <c r="F10" s="180">
        <v>288</v>
      </c>
      <c r="G10" s="170">
        <v>248</v>
      </c>
      <c r="H10" s="171">
        <v>2</v>
      </c>
      <c r="I10" s="120" t="s">
        <v>876</v>
      </c>
      <c r="J10" s="733"/>
      <c r="K10" s="146">
        <f t="shared" si="0"/>
        <v>0</v>
      </c>
      <c r="L10" s="733"/>
      <c r="M10" s="146">
        <f t="shared" si="1"/>
        <v>0</v>
      </c>
      <c r="N10" s="146">
        <f t="shared" si="2"/>
        <v>0</v>
      </c>
    </row>
    <row r="11" spans="1:16">
      <c r="A11" s="151"/>
      <c r="E11" s="120" t="s">
        <v>7463</v>
      </c>
      <c r="F11" s="180">
        <v>288</v>
      </c>
      <c r="G11" s="170">
        <v>248</v>
      </c>
      <c r="H11" s="171">
        <v>40</v>
      </c>
      <c r="I11" s="120" t="s">
        <v>876</v>
      </c>
      <c r="J11" s="733"/>
      <c r="K11" s="146">
        <f t="shared" si="0"/>
        <v>0</v>
      </c>
      <c r="L11" s="733"/>
      <c r="M11" s="146">
        <f t="shared" si="1"/>
        <v>0</v>
      </c>
      <c r="N11" s="146">
        <f t="shared" si="2"/>
        <v>0</v>
      </c>
    </row>
    <row r="12" spans="1:16">
      <c r="A12" s="151"/>
      <c r="F12" s="180"/>
      <c r="G12" s="170"/>
      <c r="H12" s="171"/>
      <c r="J12" s="733"/>
      <c r="K12" s="146">
        <f t="shared" si="0"/>
        <v>0</v>
      </c>
      <c r="L12" s="733"/>
      <c r="M12" s="146">
        <f t="shared" si="1"/>
        <v>0</v>
      </c>
      <c r="N12" s="146">
        <f t="shared" si="2"/>
        <v>0</v>
      </c>
    </row>
    <row r="13" spans="1:16">
      <c r="A13" s="147" t="s">
        <v>7242</v>
      </c>
      <c r="B13" s="120" t="s">
        <v>7462</v>
      </c>
      <c r="J13" s="735"/>
      <c r="K13" s="146">
        <f t="shared" si="0"/>
        <v>0</v>
      </c>
      <c r="L13" s="733"/>
      <c r="M13" s="146">
        <f t="shared" si="1"/>
        <v>0</v>
      </c>
      <c r="N13" s="146">
        <f t="shared" si="2"/>
        <v>0</v>
      </c>
      <c r="O13" s="120"/>
    </row>
    <row r="14" spans="1:16">
      <c r="D14" s="120" t="s">
        <v>7461</v>
      </c>
      <c r="J14" s="733"/>
      <c r="K14" s="146">
        <f t="shared" si="0"/>
        <v>0</v>
      </c>
      <c r="L14" s="733"/>
      <c r="M14" s="146">
        <f t="shared" si="1"/>
        <v>0</v>
      </c>
      <c r="N14" s="146">
        <f t="shared" si="2"/>
        <v>0</v>
      </c>
      <c r="O14" s="120"/>
    </row>
    <row r="15" spans="1:16">
      <c r="E15" s="120" t="s">
        <v>7460</v>
      </c>
      <c r="H15" s="134">
        <v>18</v>
      </c>
      <c r="I15" s="120" t="s">
        <v>876</v>
      </c>
      <c r="J15" s="733"/>
      <c r="K15" s="146">
        <f t="shared" si="0"/>
        <v>0</v>
      </c>
      <c r="L15" s="733"/>
      <c r="M15" s="146">
        <f t="shared" si="1"/>
        <v>0</v>
      </c>
      <c r="N15" s="146">
        <f t="shared" si="2"/>
        <v>0</v>
      </c>
      <c r="O15" s="120"/>
    </row>
    <row r="16" spans="1:16">
      <c r="J16" s="733"/>
      <c r="K16" s="146">
        <f t="shared" si="0"/>
        <v>0</v>
      </c>
      <c r="L16" s="733"/>
      <c r="M16" s="146">
        <f t="shared" si="1"/>
        <v>0</v>
      </c>
      <c r="N16" s="146">
        <f t="shared" si="2"/>
        <v>0</v>
      </c>
      <c r="O16" s="120"/>
    </row>
    <row r="17" spans="1:15">
      <c r="A17" s="147" t="s">
        <v>7245</v>
      </c>
      <c r="B17" s="120" t="s">
        <v>7459</v>
      </c>
      <c r="J17" s="733"/>
      <c r="K17" s="146">
        <f t="shared" si="0"/>
        <v>0</v>
      </c>
      <c r="L17" s="733"/>
      <c r="M17" s="146">
        <f t="shared" si="1"/>
        <v>0</v>
      </c>
      <c r="N17" s="146">
        <f t="shared" si="2"/>
        <v>0</v>
      </c>
      <c r="O17" s="120"/>
    </row>
    <row r="18" spans="1:15">
      <c r="E18" s="120" t="s">
        <v>7458</v>
      </c>
      <c r="H18" s="134">
        <v>1</v>
      </c>
      <c r="I18" s="120" t="s">
        <v>3538</v>
      </c>
      <c r="J18" s="733"/>
      <c r="K18" s="146">
        <f t="shared" si="0"/>
        <v>0</v>
      </c>
      <c r="L18" s="733"/>
      <c r="M18" s="146">
        <f t="shared" si="1"/>
        <v>0</v>
      </c>
      <c r="N18" s="146">
        <f t="shared" si="2"/>
        <v>0</v>
      </c>
      <c r="O18" s="120"/>
    </row>
    <row r="19" spans="1:15">
      <c r="E19" s="120" t="s">
        <v>7457</v>
      </c>
      <c r="H19" s="134">
        <v>2</v>
      </c>
      <c r="I19" s="120" t="s">
        <v>3538</v>
      </c>
      <c r="J19" s="733"/>
      <c r="K19" s="146">
        <f t="shared" si="0"/>
        <v>0</v>
      </c>
      <c r="L19" s="733"/>
      <c r="M19" s="146">
        <f t="shared" si="1"/>
        <v>0</v>
      </c>
      <c r="N19" s="146">
        <f t="shared" si="2"/>
        <v>0</v>
      </c>
      <c r="O19" s="120"/>
    </row>
    <row r="20" spans="1:15">
      <c r="F20" s="179"/>
      <c r="G20" s="178"/>
      <c r="H20" s="177"/>
      <c r="J20" s="733"/>
      <c r="K20" s="146">
        <f t="shared" si="0"/>
        <v>0</v>
      </c>
      <c r="L20" s="733"/>
      <c r="M20" s="146">
        <f t="shared" si="1"/>
        <v>0</v>
      </c>
      <c r="N20" s="146">
        <f t="shared" si="2"/>
        <v>0</v>
      </c>
    </row>
    <row r="21" spans="1:15">
      <c r="A21" s="147" t="s">
        <v>7247</v>
      </c>
      <c r="B21" s="120" t="s">
        <v>7456</v>
      </c>
      <c r="J21" s="733"/>
      <c r="K21" s="146">
        <f t="shared" si="0"/>
        <v>0</v>
      </c>
      <c r="L21" s="733"/>
      <c r="M21" s="146">
        <f t="shared" si="1"/>
        <v>0</v>
      </c>
      <c r="N21" s="146">
        <f t="shared" si="2"/>
        <v>0</v>
      </c>
      <c r="O21" s="120"/>
    </row>
    <row r="22" spans="1:15">
      <c r="E22" s="120" t="s">
        <v>7455</v>
      </c>
      <c r="H22" s="134">
        <v>1</v>
      </c>
      <c r="I22" s="120" t="s">
        <v>3538</v>
      </c>
      <c r="J22" s="733"/>
      <c r="K22" s="146">
        <f t="shared" si="0"/>
        <v>0</v>
      </c>
      <c r="L22" s="733"/>
      <c r="M22" s="146">
        <f t="shared" si="1"/>
        <v>0</v>
      </c>
      <c r="N22" s="146">
        <f t="shared" si="2"/>
        <v>0</v>
      </c>
      <c r="O22" s="120"/>
    </row>
    <row r="23" spans="1:15">
      <c r="F23" s="179"/>
      <c r="G23" s="178"/>
      <c r="H23" s="177"/>
      <c r="J23" s="733"/>
      <c r="K23" s="146">
        <f t="shared" si="0"/>
        <v>0</v>
      </c>
      <c r="L23" s="733"/>
      <c r="M23" s="146">
        <f t="shared" si="1"/>
        <v>0</v>
      </c>
      <c r="N23" s="146">
        <f t="shared" si="2"/>
        <v>0</v>
      </c>
    </row>
    <row r="24" spans="1:15" s="91" customFormat="1" ht="12.75">
      <c r="A24" s="176" t="s">
        <v>7250</v>
      </c>
      <c r="B24" s="176" t="s">
        <v>7454</v>
      </c>
      <c r="F24" s="175"/>
      <c r="I24" s="174"/>
      <c r="J24" s="733"/>
      <c r="K24" s="146">
        <f t="shared" si="0"/>
        <v>0</v>
      </c>
      <c r="L24" s="733"/>
      <c r="M24" s="146">
        <f t="shared" si="1"/>
        <v>0</v>
      </c>
      <c r="N24" s="146">
        <f t="shared" si="2"/>
        <v>0</v>
      </c>
      <c r="O24" s="146"/>
    </row>
    <row r="25" spans="1:15">
      <c r="C25" s="156"/>
      <c r="E25" s="120" t="s">
        <v>7128</v>
      </c>
      <c r="F25" s="173">
        <f>705+235</f>
        <v>940</v>
      </c>
      <c r="G25" s="172"/>
      <c r="H25" s="171">
        <v>5</v>
      </c>
      <c r="I25" s="120" t="s">
        <v>3538</v>
      </c>
      <c r="J25" s="733"/>
      <c r="K25" s="146">
        <f t="shared" si="0"/>
        <v>0</v>
      </c>
      <c r="L25" s="733"/>
      <c r="M25" s="146">
        <f t="shared" si="1"/>
        <v>0</v>
      </c>
      <c r="N25" s="146">
        <f t="shared" si="2"/>
        <v>0</v>
      </c>
    </row>
    <row r="26" spans="1:15">
      <c r="C26" s="156"/>
      <c r="E26" s="120" t="s">
        <v>7453</v>
      </c>
      <c r="F26" s="173">
        <f>705+235</f>
        <v>940</v>
      </c>
      <c r="G26" s="172"/>
      <c r="H26" s="171">
        <v>2</v>
      </c>
      <c r="I26" s="120" t="s">
        <v>3538</v>
      </c>
      <c r="J26" s="733"/>
      <c r="K26" s="146">
        <f t="shared" si="0"/>
        <v>0</v>
      </c>
      <c r="L26" s="733"/>
      <c r="M26" s="146">
        <f t="shared" si="1"/>
        <v>0</v>
      </c>
      <c r="N26" s="146">
        <f t="shared" si="2"/>
        <v>0</v>
      </c>
    </row>
    <row r="27" spans="1:15">
      <c r="C27" s="156"/>
      <c r="F27" s="173"/>
      <c r="G27" s="172"/>
      <c r="H27" s="171"/>
      <c r="J27" s="733"/>
      <c r="K27" s="146">
        <f t="shared" si="0"/>
        <v>0</v>
      </c>
      <c r="L27" s="733"/>
      <c r="M27" s="146">
        <f t="shared" si="1"/>
        <v>0</v>
      </c>
      <c r="N27" s="146">
        <f t="shared" si="2"/>
        <v>0</v>
      </c>
    </row>
    <row r="28" spans="1:15">
      <c r="A28" s="147" t="s">
        <v>7253</v>
      </c>
      <c r="B28" s="120" t="s">
        <v>7307</v>
      </c>
      <c r="G28" s="170"/>
      <c r="J28" s="733"/>
      <c r="K28" s="146">
        <f t="shared" si="0"/>
        <v>0</v>
      </c>
      <c r="L28" s="733"/>
      <c r="M28" s="146">
        <f t="shared" si="1"/>
        <v>0</v>
      </c>
      <c r="N28" s="146">
        <f t="shared" si="2"/>
        <v>0</v>
      </c>
    </row>
    <row r="29" spans="1:15">
      <c r="C29" s="120" t="s">
        <v>7452</v>
      </c>
      <c r="G29" s="134"/>
      <c r="J29" s="733"/>
      <c r="K29" s="146">
        <f t="shared" si="0"/>
        <v>0</v>
      </c>
      <c r="L29" s="733"/>
      <c r="M29" s="146">
        <f t="shared" si="1"/>
        <v>0</v>
      </c>
      <c r="N29" s="146">
        <f t="shared" si="2"/>
        <v>0</v>
      </c>
    </row>
    <row r="30" spans="1:15">
      <c r="D30" s="120" t="s">
        <v>7435</v>
      </c>
      <c r="G30" s="134"/>
      <c r="H30" s="134">
        <f>SUM(H9:H15)</f>
        <v>70</v>
      </c>
      <c r="I30" s="120" t="s">
        <v>876</v>
      </c>
      <c r="J30" s="733"/>
      <c r="K30" s="146">
        <f t="shared" si="0"/>
        <v>0</v>
      </c>
      <c r="L30" s="733"/>
      <c r="M30" s="146">
        <f t="shared" si="1"/>
        <v>0</v>
      </c>
      <c r="N30" s="146">
        <f t="shared" si="2"/>
        <v>0</v>
      </c>
    </row>
    <row r="31" spans="1:15">
      <c r="H31" s="120"/>
      <c r="J31" s="733"/>
      <c r="K31" s="146">
        <f t="shared" si="0"/>
        <v>0</v>
      </c>
      <c r="L31" s="733"/>
      <c r="M31" s="146">
        <f t="shared" si="1"/>
        <v>0</v>
      </c>
      <c r="N31" s="146">
        <f t="shared" si="2"/>
        <v>0</v>
      </c>
    </row>
    <row r="32" spans="1:15">
      <c r="A32" s="147" t="s">
        <v>7255</v>
      </c>
      <c r="B32" s="120" t="s">
        <v>7451</v>
      </c>
      <c r="E32" s="169"/>
      <c r="H32" s="134">
        <v>1</v>
      </c>
      <c r="I32" s="120" t="s">
        <v>7450</v>
      </c>
      <c r="J32" s="733"/>
      <c r="K32" s="146">
        <f t="shared" si="0"/>
        <v>0</v>
      </c>
      <c r="L32" s="733"/>
      <c r="M32" s="146">
        <f t="shared" si="1"/>
        <v>0</v>
      </c>
      <c r="N32" s="146">
        <f t="shared" si="2"/>
        <v>0</v>
      </c>
    </row>
    <row r="33" spans="1:17">
      <c r="J33" s="733"/>
      <c r="K33" s="146">
        <f t="shared" si="0"/>
        <v>0</v>
      </c>
      <c r="L33" s="733"/>
      <c r="M33" s="146">
        <f t="shared" si="1"/>
        <v>0</v>
      </c>
      <c r="N33" s="146">
        <f t="shared" si="2"/>
        <v>0</v>
      </c>
    </row>
    <row r="34" spans="1:17" s="115" customFormat="1" ht="12.75">
      <c r="A34" s="164" t="s">
        <v>7449</v>
      </c>
      <c r="B34" s="112"/>
      <c r="C34" s="112"/>
      <c r="D34" s="112"/>
      <c r="E34" s="112"/>
      <c r="F34" s="112"/>
      <c r="G34" s="113"/>
      <c r="H34" s="112"/>
      <c r="I34" s="112"/>
      <c r="J34" s="733"/>
      <c r="K34" s="146">
        <f t="shared" si="0"/>
        <v>0</v>
      </c>
      <c r="L34" s="733"/>
      <c r="M34" s="146">
        <f t="shared" si="1"/>
        <v>0</v>
      </c>
      <c r="N34" s="146">
        <f t="shared" si="2"/>
        <v>0</v>
      </c>
      <c r="O34" s="146"/>
    </row>
    <row r="35" spans="1:17" s="117" customFormat="1">
      <c r="A35" s="147" t="s">
        <v>7239</v>
      </c>
      <c r="B35" s="117" t="s">
        <v>7448</v>
      </c>
      <c r="F35" s="168"/>
      <c r="G35" s="168"/>
      <c r="H35" s="168"/>
      <c r="J35" s="733"/>
      <c r="K35" s="146">
        <f t="shared" ref="K35:K66" si="3">+J35*H35</f>
        <v>0</v>
      </c>
      <c r="L35" s="733"/>
      <c r="M35" s="146">
        <f t="shared" ref="M35:M66" si="4">+L35*H35</f>
        <v>0</v>
      </c>
      <c r="N35" s="146">
        <f t="shared" ref="N35:N66" si="5">+M35+K35</f>
        <v>0</v>
      </c>
      <c r="O35" s="146"/>
      <c r="P35" s="167"/>
      <c r="Q35" s="167"/>
    </row>
    <row r="36" spans="1:17" s="117" customFormat="1">
      <c r="A36" s="147"/>
      <c r="D36" s="117" t="s">
        <v>7447</v>
      </c>
      <c r="F36" s="168"/>
      <c r="G36" s="168"/>
      <c r="H36" s="168"/>
      <c r="J36" s="733"/>
      <c r="K36" s="146">
        <f t="shared" si="3"/>
        <v>0</v>
      </c>
      <c r="L36" s="733"/>
      <c r="M36" s="146">
        <f t="shared" si="4"/>
        <v>0</v>
      </c>
      <c r="N36" s="146">
        <f t="shared" si="5"/>
        <v>0</v>
      </c>
      <c r="O36" s="146"/>
      <c r="P36" s="167"/>
      <c r="Q36" s="167"/>
    </row>
    <row r="37" spans="1:17" s="117" customFormat="1">
      <c r="A37" s="147"/>
      <c r="E37" s="117" t="s">
        <v>7446</v>
      </c>
      <c r="F37" s="122" t="s">
        <v>7445</v>
      </c>
      <c r="G37" s="168" t="s">
        <v>7334</v>
      </c>
      <c r="H37" s="122">
        <v>1</v>
      </c>
      <c r="I37" s="117" t="s">
        <v>3538</v>
      </c>
      <c r="J37" s="733"/>
      <c r="K37" s="146">
        <f t="shared" si="3"/>
        <v>0</v>
      </c>
      <c r="L37" s="733"/>
      <c r="M37" s="146">
        <f t="shared" si="4"/>
        <v>0</v>
      </c>
      <c r="N37" s="146">
        <f t="shared" si="5"/>
        <v>0</v>
      </c>
      <c r="O37" s="146"/>
      <c r="P37" s="167"/>
      <c r="Q37" s="167"/>
    </row>
    <row r="38" spans="1:17" s="117" customFormat="1">
      <c r="A38" s="147"/>
      <c r="F38" s="168"/>
      <c r="G38" s="168"/>
      <c r="H38" s="168"/>
      <c r="J38" s="733"/>
      <c r="K38" s="146">
        <f t="shared" si="3"/>
        <v>0</v>
      </c>
      <c r="L38" s="733"/>
      <c r="M38" s="146">
        <f t="shared" si="4"/>
        <v>0</v>
      </c>
      <c r="N38" s="146">
        <f t="shared" si="5"/>
        <v>0</v>
      </c>
      <c r="O38" s="146"/>
      <c r="P38" s="167"/>
      <c r="Q38" s="167"/>
    </row>
    <row r="39" spans="1:17">
      <c r="A39" s="147" t="s">
        <v>7242</v>
      </c>
      <c r="B39" s="120" t="s">
        <v>7444</v>
      </c>
      <c r="H39" s="120"/>
      <c r="J39" s="733"/>
      <c r="K39" s="146">
        <f t="shared" si="3"/>
        <v>0</v>
      </c>
      <c r="L39" s="733"/>
      <c r="M39" s="146">
        <f t="shared" si="4"/>
        <v>0</v>
      </c>
      <c r="N39" s="146">
        <f t="shared" si="5"/>
        <v>0</v>
      </c>
    </row>
    <row r="40" spans="1:17">
      <c r="D40" s="120" t="s">
        <v>7350</v>
      </c>
      <c r="H40" s="134">
        <v>4</v>
      </c>
      <c r="I40" s="120" t="s">
        <v>3538</v>
      </c>
      <c r="J40" s="733"/>
      <c r="K40" s="146">
        <f t="shared" si="3"/>
        <v>0</v>
      </c>
      <c r="L40" s="733"/>
      <c r="M40" s="146">
        <f t="shared" si="4"/>
        <v>0</v>
      </c>
      <c r="N40" s="146">
        <f t="shared" si="5"/>
        <v>0</v>
      </c>
    </row>
    <row r="41" spans="1:17">
      <c r="D41" s="120" t="s">
        <v>7443</v>
      </c>
      <c r="H41" s="134">
        <v>2</v>
      </c>
      <c r="I41" s="120" t="s">
        <v>3538</v>
      </c>
      <c r="J41" s="733"/>
      <c r="K41" s="146">
        <f t="shared" si="3"/>
        <v>0</v>
      </c>
      <c r="L41" s="733"/>
      <c r="M41" s="146">
        <f t="shared" si="4"/>
        <v>0</v>
      </c>
      <c r="N41" s="146">
        <f t="shared" si="5"/>
        <v>0</v>
      </c>
    </row>
    <row r="42" spans="1:17">
      <c r="J42" s="733"/>
      <c r="K42" s="146">
        <f t="shared" si="3"/>
        <v>0</v>
      </c>
      <c r="L42" s="733"/>
      <c r="M42" s="146">
        <f t="shared" si="4"/>
        <v>0</v>
      </c>
      <c r="N42" s="146">
        <f t="shared" si="5"/>
        <v>0</v>
      </c>
    </row>
    <row r="43" spans="1:17">
      <c r="A43" s="147" t="s">
        <v>114</v>
      </c>
      <c r="B43" s="120" t="s">
        <v>7442</v>
      </c>
      <c r="J43" s="733"/>
      <c r="K43" s="146">
        <f t="shared" si="3"/>
        <v>0</v>
      </c>
      <c r="L43" s="733"/>
      <c r="M43" s="146">
        <f t="shared" si="4"/>
        <v>0</v>
      </c>
      <c r="N43" s="146">
        <f t="shared" si="5"/>
        <v>0</v>
      </c>
    </row>
    <row r="44" spans="1:17">
      <c r="C44" s="120" t="s">
        <v>7441</v>
      </c>
      <c r="J44" s="733"/>
      <c r="K44" s="146">
        <f t="shared" si="3"/>
        <v>0</v>
      </c>
      <c r="L44" s="733"/>
      <c r="M44" s="146">
        <f t="shared" si="4"/>
        <v>0</v>
      </c>
      <c r="N44" s="146">
        <f t="shared" si="5"/>
        <v>0</v>
      </c>
    </row>
    <row r="45" spans="1:17">
      <c r="D45" s="120" t="s">
        <v>7440</v>
      </c>
      <c r="H45" s="134">
        <v>4</v>
      </c>
      <c r="I45" s="120" t="s">
        <v>3538</v>
      </c>
      <c r="J45" s="733"/>
      <c r="K45" s="146">
        <f t="shared" si="3"/>
        <v>0</v>
      </c>
      <c r="L45" s="733"/>
      <c r="M45" s="146">
        <f t="shared" si="4"/>
        <v>0</v>
      </c>
      <c r="N45" s="146">
        <f t="shared" si="5"/>
        <v>0</v>
      </c>
    </row>
    <row r="46" spans="1:17" s="117" customFormat="1">
      <c r="A46" s="147"/>
      <c r="F46" s="168"/>
      <c r="G46" s="168"/>
      <c r="H46" s="168"/>
      <c r="J46" s="733"/>
      <c r="K46" s="146">
        <f t="shared" si="3"/>
        <v>0</v>
      </c>
      <c r="L46" s="733"/>
      <c r="M46" s="146">
        <f t="shared" si="4"/>
        <v>0</v>
      </c>
      <c r="N46" s="146">
        <f t="shared" si="5"/>
        <v>0</v>
      </c>
      <c r="O46" s="146"/>
      <c r="P46" s="167"/>
      <c r="Q46" s="167"/>
    </row>
    <row r="47" spans="1:17">
      <c r="A47" s="147" t="s">
        <v>7247</v>
      </c>
      <c r="B47" s="120" t="s">
        <v>7439</v>
      </c>
      <c r="J47" s="733"/>
      <c r="K47" s="146">
        <f t="shared" si="3"/>
        <v>0</v>
      </c>
      <c r="L47" s="733"/>
      <c r="M47" s="146">
        <f t="shared" si="4"/>
        <v>0</v>
      </c>
      <c r="N47" s="146">
        <f t="shared" si="5"/>
        <v>0</v>
      </c>
    </row>
    <row r="48" spans="1:17">
      <c r="D48" s="120" t="s">
        <v>7438</v>
      </c>
      <c r="H48" s="134">
        <v>1</v>
      </c>
      <c r="I48" s="120" t="s">
        <v>3538</v>
      </c>
      <c r="J48" s="733"/>
      <c r="K48" s="146">
        <f t="shared" si="3"/>
        <v>0</v>
      </c>
      <c r="L48" s="733"/>
      <c r="M48" s="146">
        <f t="shared" si="4"/>
        <v>0</v>
      </c>
      <c r="N48" s="146">
        <f t="shared" si="5"/>
        <v>0</v>
      </c>
    </row>
    <row r="49" spans="1:15">
      <c r="F49" s="166"/>
      <c r="G49" s="166"/>
      <c r="H49" s="165"/>
      <c r="J49" s="733"/>
      <c r="K49" s="146">
        <f t="shared" si="3"/>
        <v>0</v>
      </c>
      <c r="L49" s="733"/>
      <c r="M49" s="146">
        <f t="shared" si="4"/>
        <v>0</v>
      </c>
      <c r="N49" s="146">
        <f t="shared" si="5"/>
        <v>0</v>
      </c>
    </row>
    <row r="50" spans="1:15" s="115" customFormat="1" ht="12.75">
      <c r="A50" s="164" t="s">
        <v>7437</v>
      </c>
      <c r="B50" s="112"/>
      <c r="C50" s="112"/>
      <c r="D50" s="112"/>
      <c r="E50" s="112"/>
      <c r="F50" s="112"/>
      <c r="G50" s="113"/>
      <c r="H50" s="112"/>
      <c r="I50" s="112"/>
      <c r="J50" s="733"/>
      <c r="K50" s="146">
        <f t="shared" si="3"/>
        <v>0</v>
      </c>
      <c r="L50" s="733"/>
      <c r="M50" s="146">
        <f t="shared" si="4"/>
        <v>0</v>
      </c>
      <c r="N50" s="146">
        <f t="shared" si="5"/>
        <v>0</v>
      </c>
      <c r="O50" s="146"/>
    </row>
    <row r="51" spans="1:15" ht="12.75">
      <c r="A51" s="163" t="s">
        <v>7239</v>
      </c>
      <c r="B51" s="112" t="s">
        <v>7436</v>
      </c>
      <c r="C51" s="112"/>
      <c r="D51" s="112"/>
      <c r="E51" s="112"/>
      <c r="F51" s="112"/>
      <c r="G51" s="113"/>
      <c r="H51" s="112"/>
      <c r="I51" s="112"/>
      <c r="J51" s="733"/>
      <c r="K51" s="146">
        <f t="shared" si="3"/>
        <v>0</v>
      </c>
      <c r="L51" s="733"/>
      <c r="M51" s="146">
        <f t="shared" si="4"/>
        <v>0</v>
      </c>
      <c r="N51" s="146">
        <f t="shared" si="5"/>
        <v>0</v>
      </c>
    </row>
    <row r="52" spans="1:15" ht="12.75">
      <c r="A52" s="163"/>
      <c r="B52" s="112"/>
      <c r="C52" s="112" t="s">
        <v>7435</v>
      </c>
      <c r="D52" s="112"/>
      <c r="E52" s="112"/>
      <c r="F52" s="112"/>
      <c r="G52" s="113"/>
      <c r="H52" s="134">
        <f>+H30</f>
        <v>70</v>
      </c>
      <c r="I52" s="112" t="s">
        <v>876</v>
      </c>
      <c r="J52" s="733"/>
      <c r="K52" s="146">
        <f t="shared" si="3"/>
        <v>0</v>
      </c>
      <c r="L52" s="733"/>
      <c r="M52" s="146">
        <f t="shared" si="4"/>
        <v>0</v>
      </c>
      <c r="N52" s="146">
        <f t="shared" si="5"/>
        <v>0</v>
      </c>
    </row>
    <row r="53" spans="1:15" ht="12.75">
      <c r="A53" s="163"/>
      <c r="B53" s="112"/>
      <c r="C53" s="112"/>
      <c r="D53" s="112"/>
      <c r="E53" s="112"/>
      <c r="F53" s="112"/>
      <c r="G53" s="113"/>
      <c r="H53" s="125"/>
      <c r="I53" s="112"/>
      <c r="J53" s="733"/>
      <c r="K53" s="146">
        <f t="shared" si="3"/>
        <v>0</v>
      </c>
      <c r="L53" s="733"/>
      <c r="M53" s="146">
        <f t="shared" si="4"/>
        <v>0</v>
      </c>
      <c r="N53" s="146">
        <f t="shared" si="5"/>
        <v>0</v>
      </c>
    </row>
    <row r="54" spans="1:15" ht="12.75">
      <c r="A54" s="163" t="s">
        <v>7242</v>
      </c>
      <c r="B54" s="112" t="s">
        <v>7434</v>
      </c>
      <c r="C54" s="112"/>
      <c r="D54" s="112"/>
      <c r="E54" s="112"/>
      <c r="F54" s="112"/>
      <c r="G54" s="113"/>
      <c r="H54" s="125">
        <v>0.5</v>
      </c>
      <c r="I54" s="112" t="s">
        <v>290</v>
      </c>
      <c r="J54" s="733"/>
      <c r="K54" s="146">
        <f t="shared" si="3"/>
        <v>0</v>
      </c>
      <c r="L54" s="733"/>
      <c r="M54" s="146">
        <f t="shared" si="4"/>
        <v>0</v>
      </c>
      <c r="N54" s="146">
        <f t="shared" si="5"/>
        <v>0</v>
      </c>
    </row>
    <row r="55" spans="1:15" ht="12.75">
      <c r="A55" s="163"/>
      <c r="B55" s="112"/>
      <c r="C55" s="112"/>
      <c r="D55" s="112"/>
      <c r="E55" s="112"/>
      <c r="F55" s="112"/>
      <c r="G55" s="113"/>
      <c r="H55" s="125"/>
      <c r="I55" s="112"/>
      <c r="J55" s="733"/>
      <c r="K55" s="146">
        <f t="shared" si="3"/>
        <v>0</v>
      </c>
      <c r="L55" s="733"/>
      <c r="M55" s="146">
        <f t="shared" si="4"/>
        <v>0</v>
      </c>
      <c r="N55" s="146">
        <f t="shared" si="5"/>
        <v>0</v>
      </c>
    </row>
    <row r="56" spans="1:15" s="115" customFormat="1" ht="12.75">
      <c r="A56" s="162" t="s">
        <v>7311</v>
      </c>
      <c r="H56" s="127"/>
      <c r="J56" s="733"/>
      <c r="K56" s="146">
        <f t="shared" si="3"/>
        <v>0</v>
      </c>
      <c r="L56" s="733"/>
      <c r="M56" s="146">
        <f t="shared" si="4"/>
        <v>0</v>
      </c>
      <c r="N56" s="146">
        <f t="shared" si="5"/>
        <v>0</v>
      </c>
      <c r="O56" s="146"/>
    </row>
    <row r="57" spans="1:15" ht="12.75">
      <c r="A57" s="161" t="s">
        <v>7239</v>
      </c>
      <c r="B57" s="129" t="s">
        <v>7433</v>
      </c>
      <c r="C57" s="129"/>
      <c r="D57" s="129"/>
      <c r="E57" s="129"/>
      <c r="F57" s="129"/>
      <c r="G57" s="130"/>
      <c r="H57" s="129"/>
      <c r="I57" s="129"/>
      <c r="J57" s="733"/>
      <c r="K57" s="146">
        <f t="shared" si="3"/>
        <v>0</v>
      </c>
      <c r="L57" s="733"/>
      <c r="M57" s="146">
        <f t="shared" si="4"/>
        <v>0</v>
      </c>
      <c r="N57" s="146">
        <f t="shared" si="5"/>
        <v>0</v>
      </c>
    </row>
    <row r="58" spans="1:15" ht="12.75">
      <c r="A58" s="160"/>
      <c r="B58" s="129"/>
      <c r="C58" s="129" t="s">
        <v>7432</v>
      </c>
      <c r="D58" s="129"/>
      <c r="E58" s="129"/>
      <c r="F58" s="129"/>
      <c r="G58" s="130"/>
      <c r="H58" s="129">
        <v>1</v>
      </c>
      <c r="I58" s="129" t="s">
        <v>271</v>
      </c>
      <c r="J58" s="733"/>
      <c r="K58" s="146">
        <f t="shared" si="3"/>
        <v>0</v>
      </c>
      <c r="L58" s="733"/>
      <c r="M58" s="146">
        <f t="shared" si="4"/>
        <v>0</v>
      </c>
      <c r="N58" s="146">
        <f t="shared" si="5"/>
        <v>0</v>
      </c>
    </row>
    <row r="59" spans="1:15" ht="12.75">
      <c r="A59" s="160"/>
      <c r="B59" s="129"/>
      <c r="C59" s="129"/>
      <c r="D59" s="129"/>
      <c r="E59" s="129"/>
      <c r="F59" s="129"/>
      <c r="G59" s="130"/>
      <c r="H59" s="129"/>
      <c r="I59" s="129"/>
      <c r="J59" s="733"/>
      <c r="K59" s="146">
        <f t="shared" si="3"/>
        <v>0</v>
      </c>
      <c r="L59" s="733"/>
      <c r="M59" s="146">
        <f t="shared" si="4"/>
        <v>0</v>
      </c>
      <c r="N59" s="146">
        <f t="shared" si="5"/>
        <v>0</v>
      </c>
    </row>
    <row r="60" spans="1:15">
      <c r="A60" s="147" t="s">
        <v>7242</v>
      </c>
      <c r="B60" s="120" t="s">
        <v>7431</v>
      </c>
      <c r="H60" s="134">
        <v>1</v>
      </c>
      <c r="I60" s="120" t="s">
        <v>3538</v>
      </c>
      <c r="J60" s="733"/>
      <c r="K60" s="146">
        <f t="shared" si="3"/>
        <v>0</v>
      </c>
      <c r="L60" s="733"/>
      <c r="M60" s="146">
        <f t="shared" si="4"/>
        <v>0</v>
      </c>
      <c r="N60" s="146">
        <f t="shared" si="5"/>
        <v>0</v>
      </c>
    </row>
    <row r="61" spans="1:15">
      <c r="J61" s="733"/>
      <c r="K61" s="146">
        <f t="shared" si="3"/>
        <v>0</v>
      </c>
      <c r="L61" s="733"/>
      <c r="M61" s="146">
        <f t="shared" si="4"/>
        <v>0</v>
      </c>
      <c r="N61" s="146">
        <f t="shared" si="5"/>
        <v>0</v>
      </c>
    </row>
    <row r="62" spans="1:15">
      <c r="A62" s="147" t="s">
        <v>7245</v>
      </c>
      <c r="B62" s="120" t="s">
        <v>7312</v>
      </c>
      <c r="H62" s="134">
        <f>+H15</f>
        <v>18</v>
      </c>
      <c r="I62" s="120" t="s">
        <v>876</v>
      </c>
      <c r="J62" s="733"/>
      <c r="K62" s="146">
        <f t="shared" si="3"/>
        <v>0</v>
      </c>
      <c r="L62" s="733"/>
      <c r="M62" s="146">
        <f t="shared" si="4"/>
        <v>0</v>
      </c>
      <c r="N62" s="146">
        <f t="shared" si="5"/>
        <v>0</v>
      </c>
      <c r="O62" s="120"/>
    </row>
    <row r="63" spans="1:15">
      <c r="J63" s="733"/>
      <c r="K63" s="146">
        <f t="shared" si="3"/>
        <v>0</v>
      </c>
      <c r="L63" s="733"/>
      <c r="M63" s="146">
        <f t="shared" si="4"/>
        <v>0</v>
      </c>
      <c r="N63" s="146">
        <f t="shared" si="5"/>
        <v>0</v>
      </c>
      <c r="O63" s="120"/>
    </row>
    <row r="64" spans="1:15">
      <c r="A64" s="147" t="s">
        <v>7247</v>
      </c>
      <c r="B64" s="120" t="s">
        <v>7313</v>
      </c>
      <c r="G64" s="120" t="s">
        <v>7397</v>
      </c>
      <c r="J64" s="733"/>
      <c r="K64" s="146">
        <f t="shared" si="3"/>
        <v>0</v>
      </c>
      <c r="L64" s="733"/>
      <c r="M64" s="146">
        <f t="shared" si="4"/>
        <v>0</v>
      </c>
      <c r="N64" s="146">
        <f t="shared" si="5"/>
        <v>0</v>
      </c>
      <c r="O64" s="120"/>
    </row>
    <row r="65" spans="1:15">
      <c r="E65" s="120" t="s">
        <v>7314</v>
      </c>
      <c r="H65" s="134">
        <f>+H62</f>
        <v>18</v>
      </c>
      <c r="I65" s="120" t="s">
        <v>876</v>
      </c>
      <c r="J65" s="733"/>
      <c r="K65" s="146">
        <f t="shared" si="3"/>
        <v>0</v>
      </c>
      <c r="L65" s="733"/>
      <c r="M65" s="146">
        <f t="shared" si="4"/>
        <v>0</v>
      </c>
      <c r="N65" s="146">
        <f t="shared" si="5"/>
        <v>0</v>
      </c>
      <c r="O65" s="120"/>
    </row>
    <row r="66" spans="1:15" s="121" customFormat="1" ht="12.75">
      <c r="A66" s="160"/>
      <c r="C66" s="129"/>
      <c r="D66" s="129"/>
      <c r="E66" s="129"/>
      <c r="F66" s="129"/>
      <c r="G66" s="130"/>
      <c r="H66" s="129"/>
      <c r="I66" s="129"/>
      <c r="J66" s="733"/>
      <c r="K66" s="146">
        <f t="shared" si="3"/>
        <v>0</v>
      </c>
      <c r="L66" s="733"/>
      <c r="M66" s="146">
        <f t="shared" si="4"/>
        <v>0</v>
      </c>
      <c r="N66" s="146">
        <f t="shared" si="5"/>
        <v>0</v>
      </c>
      <c r="O66" s="146"/>
    </row>
    <row r="67" spans="1:15" s="121" customFormat="1" ht="12.75">
      <c r="A67" s="160" t="s">
        <v>7250</v>
      </c>
      <c r="B67" s="129" t="s">
        <v>7382</v>
      </c>
      <c r="C67" s="129"/>
      <c r="D67" s="129"/>
      <c r="E67" s="129"/>
      <c r="F67" s="129"/>
      <c r="G67" s="130"/>
      <c r="H67" s="129">
        <v>12</v>
      </c>
      <c r="I67" s="129" t="s">
        <v>1921</v>
      </c>
      <c r="J67" s="733"/>
      <c r="K67" s="146">
        <f t="shared" ref="K67:K72" si="6">+J67*H67</f>
        <v>0</v>
      </c>
      <c r="L67" s="733"/>
      <c r="M67" s="146">
        <f t="shared" ref="M67:M72" si="7">+L67*H67</f>
        <v>0</v>
      </c>
      <c r="N67" s="146">
        <f t="shared" ref="N67:N72" si="8">+M67+K67</f>
        <v>0</v>
      </c>
      <c r="O67" s="146"/>
    </row>
    <row r="68" spans="1:15" s="121" customFormat="1" ht="12.75">
      <c r="A68" s="160"/>
      <c r="B68" s="129"/>
      <c r="C68" s="129"/>
      <c r="D68" s="129"/>
      <c r="E68" s="129"/>
      <c r="F68" s="129"/>
      <c r="G68" s="130"/>
      <c r="H68" s="129"/>
      <c r="I68" s="129"/>
      <c r="J68" s="733"/>
      <c r="K68" s="146">
        <f t="shared" si="6"/>
        <v>0</v>
      </c>
      <c r="L68" s="733"/>
      <c r="M68" s="146">
        <f t="shared" si="7"/>
        <v>0</v>
      </c>
      <c r="N68" s="146">
        <f t="shared" si="8"/>
        <v>0</v>
      </c>
      <c r="O68" s="146"/>
    </row>
    <row r="69" spans="1:15" s="149" customFormat="1" ht="12.75">
      <c r="A69" s="161" t="s">
        <v>7253</v>
      </c>
      <c r="B69" s="129" t="s">
        <v>7430</v>
      </c>
      <c r="C69" s="129"/>
      <c r="D69" s="129"/>
      <c r="E69" s="129"/>
      <c r="F69" s="129"/>
      <c r="G69" s="130"/>
      <c r="H69" s="129">
        <v>1</v>
      </c>
      <c r="I69" s="129" t="s">
        <v>3538</v>
      </c>
      <c r="J69" s="733"/>
      <c r="K69" s="146">
        <f t="shared" si="6"/>
        <v>0</v>
      </c>
      <c r="L69" s="733"/>
      <c r="M69" s="146">
        <f t="shared" si="7"/>
        <v>0</v>
      </c>
      <c r="N69" s="146">
        <f t="shared" si="8"/>
        <v>0</v>
      </c>
      <c r="O69" s="146"/>
    </row>
    <row r="70" spans="1:15" ht="12.75">
      <c r="A70" s="160"/>
      <c r="B70" s="129"/>
      <c r="C70" s="129"/>
      <c r="D70" s="129"/>
      <c r="E70" s="129"/>
      <c r="F70" s="129"/>
      <c r="G70" s="130"/>
      <c r="H70" s="129"/>
      <c r="I70" s="129"/>
      <c r="J70" s="733"/>
      <c r="K70" s="146">
        <f t="shared" si="6"/>
        <v>0</v>
      </c>
      <c r="L70" s="733"/>
      <c r="M70" s="146">
        <f t="shared" si="7"/>
        <v>0</v>
      </c>
      <c r="N70" s="146">
        <f t="shared" si="8"/>
        <v>0</v>
      </c>
    </row>
    <row r="71" spans="1:15" ht="12.75">
      <c r="A71" s="159" t="s">
        <v>7255</v>
      </c>
      <c r="B71" s="132" t="s">
        <v>7317</v>
      </c>
      <c r="C71" s="132"/>
      <c r="D71" s="132"/>
      <c r="E71" s="132"/>
      <c r="F71" s="132"/>
      <c r="G71" s="132"/>
      <c r="H71" s="132">
        <v>4</v>
      </c>
      <c r="I71" s="132" t="s">
        <v>1921</v>
      </c>
      <c r="J71" s="733"/>
      <c r="K71" s="146">
        <f t="shared" si="6"/>
        <v>0</v>
      </c>
      <c r="L71" s="733"/>
      <c r="M71" s="146">
        <f t="shared" si="7"/>
        <v>0</v>
      </c>
      <c r="N71" s="146">
        <f t="shared" si="8"/>
        <v>0</v>
      </c>
    </row>
    <row r="72" spans="1:15">
      <c r="A72" s="158"/>
      <c r="B72" s="156"/>
      <c r="C72" s="156"/>
      <c r="D72" s="156"/>
      <c r="E72" s="156"/>
      <c r="F72" s="156"/>
      <c r="G72" s="156"/>
      <c r="H72" s="157"/>
      <c r="I72" s="156"/>
      <c r="K72" s="146">
        <f t="shared" si="6"/>
        <v>0</v>
      </c>
      <c r="M72" s="146">
        <f t="shared" si="7"/>
        <v>0</v>
      </c>
      <c r="N72" s="146">
        <f t="shared" si="8"/>
        <v>0</v>
      </c>
    </row>
    <row r="73" spans="1:15" ht="12.75" thickBot="1">
      <c r="A73" s="155"/>
      <c r="B73" s="153"/>
      <c r="C73" s="153"/>
      <c r="D73" s="153"/>
      <c r="E73" s="153"/>
      <c r="F73" s="153"/>
      <c r="G73" s="153"/>
      <c r="H73" s="154"/>
      <c r="I73" s="153"/>
      <c r="J73" s="152"/>
      <c r="K73" s="152"/>
      <c r="L73" s="152"/>
      <c r="M73" s="152"/>
      <c r="N73" s="152"/>
    </row>
    <row r="74" spans="1:15" ht="12.75" thickTop="1">
      <c r="A74" s="151" t="s">
        <v>7429</v>
      </c>
      <c r="B74" s="149"/>
      <c r="C74" s="149"/>
      <c r="D74" s="149"/>
      <c r="E74" s="149"/>
      <c r="F74" s="149"/>
      <c r="G74" s="149"/>
      <c r="H74" s="150"/>
      <c r="I74" s="149"/>
      <c r="J74" s="148"/>
      <c r="K74" s="148">
        <f>SUM(K3:K73)</f>
        <v>0</v>
      </c>
      <c r="L74" s="148"/>
      <c r="M74" s="148">
        <f>SUM(M3:M73)</f>
        <v>0</v>
      </c>
      <c r="N74" s="148">
        <f>SUM(N3:N73)</f>
        <v>0</v>
      </c>
    </row>
  </sheetData>
  <sheetProtection password="C63E" sheet="1" objects="1" scenarios="1"/>
  <pageMargins left="1.0629921259842521" right="0.35433070866141736" top="0.51181102362204722" bottom="0.62992125984251968" header="0.39370078740157483" footer="0.39370078740157483"/>
  <pageSetup paperSize="9" fitToHeight="100" orientation="landscape" r:id="rId1"/>
  <headerFooter alignWithMargins="0">
    <oddFooter>&amp;R&amp;P</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BR88"/>
  <sheetViews>
    <sheetView showGridLines="0" workbookViewId="0">
      <pane ySplit="1" topLeftCell="A70" activePane="bottomLeft" state="frozen"/>
      <selection pane="bottomLeft" activeCell="V95" sqref="V95"/>
    </sheetView>
  </sheetViews>
  <sheetFormatPr defaultRowHeight="13.5"/>
  <cols>
    <col min="1" max="1" width="8.33203125" style="481" customWidth="1"/>
    <col min="2" max="2" width="1.6640625" style="481" customWidth="1"/>
    <col min="3" max="3" width="4.1640625" style="481" customWidth="1"/>
    <col min="4" max="4" width="4.33203125" style="481" customWidth="1"/>
    <col min="5" max="5" width="17.1640625" style="481" customWidth="1"/>
    <col min="6" max="6" width="75" style="481" customWidth="1"/>
    <col min="7" max="7" width="8.6640625" style="481" customWidth="1"/>
    <col min="8" max="8" width="11.1640625" style="481" customWidth="1"/>
    <col min="9" max="9" width="12.6640625" style="481" customWidth="1"/>
    <col min="10" max="10" width="23.5" style="481" customWidth="1"/>
    <col min="11" max="11" width="15.5" style="481" customWidth="1"/>
    <col min="12" max="12" width="9.33203125" style="481"/>
    <col min="13" max="18" width="9.33203125" style="481" hidden="1"/>
    <col min="19" max="19" width="8.1640625" style="481" hidden="1" customWidth="1"/>
    <col min="20" max="20" width="29.6640625" style="481" hidden="1" customWidth="1"/>
    <col min="21" max="21" width="16.33203125" style="481" hidden="1" customWidth="1"/>
    <col min="22" max="22" width="12.33203125" style="481" customWidth="1"/>
    <col min="23" max="23" width="16.33203125" style="481" customWidth="1"/>
    <col min="24" max="24" width="12.33203125" style="481" customWidth="1"/>
    <col min="25" max="25" width="15" style="481" customWidth="1"/>
    <col min="26" max="26" width="11" style="481" customWidth="1"/>
    <col min="27" max="27" width="15" style="481" customWidth="1"/>
    <col min="28" max="28" width="16.33203125" style="481" customWidth="1"/>
    <col min="29" max="29" width="11" style="481" customWidth="1"/>
    <col min="30" max="30" width="15" style="481" customWidth="1"/>
    <col min="31" max="31" width="16.33203125" style="481" customWidth="1"/>
    <col min="32" max="43" width="9.33203125" style="481"/>
    <col min="44" max="65" width="9.33203125" style="481" hidden="1"/>
    <col min="66" max="16384" width="9.33203125" style="481"/>
  </cols>
  <sheetData>
    <row r="1" spans="1:70" ht="21.75" customHeight="1">
      <c r="A1" s="478"/>
      <c r="B1" s="3"/>
      <c r="C1" s="3"/>
      <c r="D1" s="4" t="s">
        <v>1</v>
      </c>
      <c r="E1" s="3"/>
      <c r="F1" s="479" t="s">
        <v>144</v>
      </c>
      <c r="G1" s="960" t="s">
        <v>145</v>
      </c>
      <c r="H1" s="960"/>
      <c r="I1" s="3"/>
      <c r="J1" s="479" t="s">
        <v>146</v>
      </c>
      <c r="K1" s="4" t="s">
        <v>147</v>
      </c>
      <c r="L1" s="479" t="s">
        <v>148</v>
      </c>
      <c r="M1" s="479"/>
      <c r="N1" s="479"/>
      <c r="O1" s="479"/>
      <c r="P1" s="479"/>
      <c r="Q1" s="479"/>
      <c r="R1" s="479"/>
      <c r="S1" s="479"/>
      <c r="T1" s="479"/>
      <c r="U1" s="480"/>
      <c r="V1" s="480"/>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row>
    <row r="2" spans="1:70" ht="36.950000000000003" customHeight="1">
      <c r="L2" s="955" t="s">
        <v>8</v>
      </c>
      <c r="M2" s="956"/>
      <c r="N2" s="956"/>
      <c r="O2" s="956"/>
      <c r="P2" s="956"/>
      <c r="Q2" s="956"/>
      <c r="R2" s="956"/>
      <c r="S2" s="956"/>
      <c r="T2" s="956"/>
      <c r="U2" s="956"/>
      <c r="V2" s="956"/>
      <c r="AT2" s="482" t="s">
        <v>103</v>
      </c>
    </row>
    <row r="3" spans="1:70" ht="6.95" customHeight="1">
      <c r="B3" s="483"/>
      <c r="C3" s="484"/>
      <c r="D3" s="484"/>
      <c r="E3" s="484"/>
      <c r="F3" s="484"/>
      <c r="G3" s="484"/>
      <c r="H3" s="484"/>
      <c r="I3" s="484"/>
      <c r="J3" s="484"/>
      <c r="K3" s="485"/>
      <c r="AT3" s="482" t="s">
        <v>89</v>
      </c>
    </row>
    <row r="4" spans="1:70" ht="36.950000000000003" customHeight="1">
      <c r="B4" s="486"/>
      <c r="C4" s="487"/>
      <c r="D4" s="488" t="s">
        <v>149</v>
      </c>
      <c r="E4" s="487"/>
      <c r="F4" s="487"/>
      <c r="G4" s="487"/>
      <c r="H4" s="487"/>
      <c r="I4" s="487"/>
      <c r="J4" s="487"/>
      <c r="K4" s="489"/>
      <c r="M4" s="490" t="s">
        <v>14</v>
      </c>
      <c r="AT4" s="482" t="s">
        <v>6</v>
      </c>
    </row>
    <row r="5" spans="1:70" ht="6.95" customHeight="1">
      <c r="B5" s="486"/>
      <c r="C5" s="487"/>
      <c r="D5" s="487"/>
      <c r="E5" s="487"/>
      <c r="F5" s="487"/>
      <c r="G5" s="487"/>
      <c r="H5" s="487"/>
      <c r="I5" s="487"/>
      <c r="J5" s="487"/>
      <c r="K5" s="489"/>
    </row>
    <row r="6" spans="1:70" ht="15">
      <c r="B6" s="486"/>
      <c r="C6" s="487"/>
      <c r="D6" s="491" t="s">
        <v>20</v>
      </c>
      <c r="E6" s="487"/>
      <c r="F6" s="487"/>
      <c r="G6" s="487"/>
      <c r="H6" s="487"/>
      <c r="I6" s="487"/>
      <c r="J6" s="487"/>
      <c r="K6" s="489"/>
    </row>
    <row r="7" spans="1:70" ht="16.5" customHeight="1">
      <c r="B7" s="486"/>
      <c r="C7" s="487"/>
      <c r="D7" s="487"/>
      <c r="E7" s="961" t="str">
        <f>'Rekapitulace stavby'!K6</f>
        <v>Rekonstrukce domu blok 60, č.p. 2180, ul. Táboritů v mostě, domov se zvláštním režimem</v>
      </c>
      <c r="F7" s="967"/>
      <c r="G7" s="967"/>
      <c r="H7" s="967"/>
      <c r="I7" s="487"/>
      <c r="J7" s="487"/>
      <c r="K7" s="489"/>
    </row>
    <row r="8" spans="1:70" ht="15">
      <c r="B8" s="486"/>
      <c r="C8" s="487"/>
      <c r="D8" s="491" t="s">
        <v>150</v>
      </c>
      <c r="E8" s="487"/>
      <c r="F8" s="487"/>
      <c r="G8" s="487"/>
      <c r="H8" s="487"/>
      <c r="I8" s="487"/>
      <c r="J8" s="487"/>
      <c r="K8" s="489"/>
    </row>
    <row r="9" spans="1:70" s="492" customFormat="1" ht="16.5" customHeight="1">
      <c r="B9" s="493"/>
      <c r="C9" s="494"/>
      <c r="D9" s="494"/>
      <c r="E9" s="961" t="s">
        <v>151</v>
      </c>
      <c r="F9" s="962"/>
      <c r="G9" s="962"/>
      <c r="H9" s="962"/>
      <c r="I9" s="494"/>
      <c r="J9" s="494"/>
      <c r="K9" s="495"/>
    </row>
    <row r="10" spans="1:70" s="492" customFormat="1" ht="15">
      <c r="B10" s="493"/>
      <c r="C10" s="494"/>
      <c r="D10" s="491" t="s">
        <v>152</v>
      </c>
      <c r="E10" s="494"/>
      <c r="F10" s="494"/>
      <c r="G10" s="494"/>
      <c r="H10" s="494"/>
      <c r="I10" s="494"/>
      <c r="J10" s="494"/>
      <c r="K10" s="495"/>
    </row>
    <row r="11" spans="1:70" s="492" customFormat="1" ht="36.950000000000003" customHeight="1">
      <c r="B11" s="493"/>
      <c r="C11" s="494"/>
      <c r="D11" s="494"/>
      <c r="E11" s="963" t="s">
        <v>5239</v>
      </c>
      <c r="F11" s="962"/>
      <c r="G11" s="962"/>
      <c r="H11" s="962"/>
      <c r="I11" s="494"/>
      <c r="J11" s="494"/>
      <c r="K11" s="495"/>
    </row>
    <row r="12" spans="1:70" s="492" customFormat="1">
      <c r="B12" s="493"/>
      <c r="C12" s="494"/>
      <c r="D12" s="494"/>
      <c r="E12" s="494"/>
      <c r="F12" s="494"/>
      <c r="G12" s="494"/>
      <c r="H12" s="494"/>
      <c r="I12" s="494"/>
      <c r="J12" s="494"/>
      <c r="K12" s="495"/>
    </row>
    <row r="13" spans="1:70" s="492" customFormat="1" ht="14.45" customHeight="1">
      <c r="B13" s="493"/>
      <c r="C13" s="494"/>
      <c r="D13" s="491" t="s">
        <v>22</v>
      </c>
      <c r="E13" s="494"/>
      <c r="F13" s="496" t="s">
        <v>5</v>
      </c>
      <c r="G13" s="494"/>
      <c r="H13" s="494"/>
      <c r="I13" s="491" t="s">
        <v>24</v>
      </c>
      <c r="J13" s="496" t="s">
        <v>5</v>
      </c>
      <c r="K13" s="495"/>
    </row>
    <row r="14" spans="1:70" s="492" customFormat="1" ht="14.45" customHeight="1">
      <c r="B14" s="493"/>
      <c r="C14" s="494"/>
      <c r="D14" s="491" t="s">
        <v>26</v>
      </c>
      <c r="E14" s="494"/>
      <c r="F14" s="496" t="s">
        <v>27</v>
      </c>
      <c r="G14" s="494"/>
      <c r="H14" s="494"/>
      <c r="I14" s="491" t="s">
        <v>28</v>
      </c>
      <c r="J14" s="497" t="str">
        <f>'Rekapitulace stavby'!AN8</f>
        <v>13. 12. 2017</v>
      </c>
      <c r="K14" s="495"/>
    </row>
    <row r="15" spans="1:70" s="492" customFormat="1" ht="10.9" customHeight="1">
      <c r="B15" s="493"/>
      <c r="C15" s="494"/>
      <c r="D15" s="494"/>
      <c r="E15" s="494"/>
      <c r="F15" s="494"/>
      <c r="G15" s="494"/>
      <c r="H15" s="494"/>
      <c r="I15" s="494"/>
      <c r="J15" s="494"/>
      <c r="K15" s="495"/>
    </row>
    <row r="16" spans="1:70" s="492" customFormat="1" ht="14.45" customHeight="1">
      <c r="B16" s="493"/>
      <c r="C16" s="494"/>
      <c r="D16" s="491" t="s">
        <v>34</v>
      </c>
      <c r="E16" s="494"/>
      <c r="F16" s="494"/>
      <c r="G16" s="494"/>
      <c r="H16" s="494"/>
      <c r="I16" s="491" t="s">
        <v>35</v>
      </c>
      <c r="J16" s="496" t="s">
        <v>36</v>
      </c>
      <c r="K16" s="495"/>
    </row>
    <row r="17" spans="2:22" s="492" customFormat="1" ht="18" customHeight="1">
      <c r="B17" s="493"/>
      <c r="C17" s="494"/>
      <c r="D17" s="494"/>
      <c r="E17" s="496" t="s">
        <v>37</v>
      </c>
      <c r="F17" s="494"/>
      <c r="G17" s="494"/>
      <c r="H17" s="494"/>
      <c r="I17" s="491" t="s">
        <v>38</v>
      </c>
      <c r="J17" s="496" t="s">
        <v>5</v>
      </c>
      <c r="K17" s="495"/>
      <c r="V17" s="10"/>
    </row>
    <row r="18" spans="2:22" s="492" customFormat="1" ht="6.95" customHeight="1">
      <c r="B18" s="493"/>
      <c r="C18" s="494"/>
      <c r="D18" s="494"/>
      <c r="E18" s="494"/>
      <c r="F18" s="494"/>
      <c r="G18" s="494"/>
      <c r="H18" s="494"/>
      <c r="I18" s="494"/>
      <c r="J18" s="494"/>
      <c r="K18" s="495"/>
    </row>
    <row r="19" spans="2:22" s="492" customFormat="1" ht="14.45" customHeight="1">
      <c r="B19" s="493"/>
      <c r="C19" s="494"/>
      <c r="D19" s="491" t="s">
        <v>39</v>
      </c>
      <c r="E19" s="494"/>
      <c r="F19" s="494"/>
      <c r="G19" s="494"/>
      <c r="H19" s="494"/>
      <c r="I19" s="491" t="s">
        <v>35</v>
      </c>
      <c r="J19" s="496" t="str">
        <f>IF('Rekapitulace stavby'!AN13="Vyplň údaj","",IF('Rekapitulace stavby'!AN13="","",'Rekapitulace stavby'!AN13))</f>
        <v/>
      </c>
      <c r="K19" s="495"/>
    </row>
    <row r="20" spans="2:22" s="492" customFormat="1" ht="18" customHeight="1">
      <c r="B20" s="493"/>
      <c r="C20" s="494"/>
      <c r="D20" s="494"/>
      <c r="E20" s="496" t="str">
        <f>IF('Rekapitulace stavby'!E14="Vyplň údaj","",IF('Rekapitulace stavby'!E14="","",'Rekapitulace stavby'!E14))</f>
        <v/>
      </c>
      <c r="F20" s="494"/>
      <c r="G20" s="494"/>
      <c r="H20" s="494"/>
      <c r="I20" s="491" t="s">
        <v>38</v>
      </c>
      <c r="J20" s="496" t="str">
        <f>IF('Rekapitulace stavby'!AN14="Vyplň údaj","",IF('Rekapitulace stavby'!AN14="","",'Rekapitulace stavby'!AN14))</f>
        <v/>
      </c>
      <c r="K20" s="495"/>
    </row>
    <row r="21" spans="2:22" s="492" customFormat="1" ht="6.95" customHeight="1">
      <c r="B21" s="493"/>
      <c r="C21" s="494"/>
      <c r="D21" s="494"/>
      <c r="E21" s="494"/>
      <c r="F21" s="494"/>
      <c r="G21" s="494"/>
      <c r="H21" s="494"/>
      <c r="I21" s="494"/>
      <c r="J21" s="494"/>
      <c r="K21" s="495"/>
    </row>
    <row r="22" spans="2:22" s="492" customFormat="1" ht="14.45" customHeight="1">
      <c r="B22" s="493"/>
      <c r="C22" s="494"/>
      <c r="D22" s="491" t="s">
        <v>41</v>
      </c>
      <c r="E22" s="494"/>
      <c r="F22" s="494"/>
      <c r="G22" s="494"/>
      <c r="H22" s="494"/>
      <c r="I22" s="491" t="s">
        <v>35</v>
      </c>
      <c r="J22" s="496" t="s">
        <v>42</v>
      </c>
      <c r="K22" s="495"/>
    </row>
    <row r="23" spans="2:22" s="492" customFormat="1" ht="18" customHeight="1">
      <c r="B23" s="493"/>
      <c r="C23" s="494"/>
      <c r="D23" s="494"/>
      <c r="E23" s="496" t="s">
        <v>44</v>
      </c>
      <c r="F23" s="494"/>
      <c r="G23" s="494"/>
      <c r="H23" s="494"/>
      <c r="I23" s="491" t="s">
        <v>38</v>
      </c>
      <c r="J23" s="496" t="s">
        <v>5</v>
      </c>
      <c r="K23" s="495"/>
    </row>
    <row r="24" spans="2:22" s="492" customFormat="1" ht="6.95" customHeight="1">
      <c r="B24" s="493"/>
      <c r="C24" s="494"/>
      <c r="D24" s="494"/>
      <c r="E24" s="494"/>
      <c r="F24" s="494"/>
      <c r="G24" s="494"/>
      <c r="H24" s="494"/>
      <c r="I24" s="494"/>
      <c r="J24" s="494"/>
      <c r="K24" s="495"/>
    </row>
    <row r="25" spans="2:22" s="492" customFormat="1" ht="14.45" customHeight="1">
      <c r="B25" s="493"/>
      <c r="C25" s="494"/>
      <c r="D25" s="491" t="s">
        <v>45</v>
      </c>
      <c r="E25" s="494"/>
      <c r="F25" s="494"/>
      <c r="G25" s="494"/>
      <c r="H25" s="494"/>
      <c r="I25" s="494"/>
      <c r="J25" s="494"/>
      <c r="K25" s="495"/>
    </row>
    <row r="26" spans="2:22" s="501" customFormat="1" ht="85.5" customHeight="1">
      <c r="B26" s="498"/>
      <c r="C26" s="499"/>
      <c r="D26" s="499"/>
      <c r="E26" s="924" t="s">
        <v>154</v>
      </c>
      <c r="F26" s="924"/>
      <c r="G26" s="924"/>
      <c r="H26" s="924"/>
      <c r="I26" s="499"/>
      <c r="J26" s="499"/>
      <c r="K26" s="500"/>
    </row>
    <row r="27" spans="2:22" s="492" customFormat="1" ht="6.95" customHeight="1">
      <c r="B27" s="493"/>
      <c r="C27" s="494"/>
      <c r="D27" s="494"/>
      <c r="E27" s="494"/>
      <c r="F27" s="494"/>
      <c r="G27" s="494"/>
      <c r="H27" s="494"/>
      <c r="I27" s="494"/>
      <c r="J27" s="494"/>
      <c r="K27" s="495"/>
    </row>
    <row r="28" spans="2:22" s="492" customFormat="1" ht="6.95" customHeight="1">
      <c r="B28" s="493"/>
      <c r="C28" s="494"/>
      <c r="D28" s="502"/>
      <c r="E28" s="502"/>
      <c r="F28" s="502"/>
      <c r="G28" s="502"/>
      <c r="H28" s="502"/>
      <c r="I28" s="502"/>
      <c r="J28" s="502"/>
      <c r="K28" s="503"/>
    </row>
    <row r="29" spans="2:22" s="492" customFormat="1" ht="25.35" customHeight="1">
      <c r="B29" s="493"/>
      <c r="C29" s="494"/>
      <c r="D29" s="504" t="s">
        <v>48</v>
      </c>
      <c r="E29" s="494"/>
      <c r="F29" s="494"/>
      <c r="G29" s="494"/>
      <c r="H29" s="494"/>
      <c r="I29" s="494"/>
      <c r="J29" s="505">
        <f>ROUND(J84,0)</f>
        <v>0</v>
      </c>
      <c r="K29" s="495"/>
    </row>
    <row r="30" spans="2:22" s="492" customFormat="1" ht="6.95" customHeight="1">
      <c r="B30" s="493"/>
      <c r="C30" s="494"/>
      <c r="D30" s="502"/>
      <c r="E30" s="502"/>
      <c r="F30" s="502"/>
      <c r="G30" s="502"/>
      <c r="H30" s="502"/>
      <c r="I30" s="502"/>
      <c r="J30" s="502"/>
      <c r="K30" s="503"/>
    </row>
    <row r="31" spans="2:22" s="492" customFormat="1" ht="14.45" customHeight="1">
      <c r="B31" s="493"/>
      <c r="C31" s="494"/>
      <c r="D31" s="494"/>
      <c r="E31" s="494"/>
      <c r="F31" s="506" t="s">
        <v>50</v>
      </c>
      <c r="G31" s="494"/>
      <c r="H31" s="494"/>
      <c r="I31" s="506" t="s">
        <v>49</v>
      </c>
      <c r="J31" s="506" t="s">
        <v>51</v>
      </c>
      <c r="K31" s="495"/>
    </row>
    <row r="32" spans="2:22" s="492" customFormat="1" ht="14.45" customHeight="1">
      <c r="B32" s="493"/>
      <c r="C32" s="494"/>
      <c r="D32" s="507" t="s">
        <v>52</v>
      </c>
      <c r="E32" s="507" t="s">
        <v>53</v>
      </c>
      <c r="F32" s="508">
        <f>ROUND(SUM(BE84:BE87), 0)</f>
        <v>0</v>
      </c>
      <c r="G32" s="494"/>
      <c r="H32" s="494"/>
      <c r="I32" s="509">
        <v>0.21</v>
      </c>
      <c r="J32" s="508">
        <f>ROUND(ROUND((SUM(BE84:BE87)), 0)*I32, 1)</f>
        <v>0</v>
      </c>
      <c r="K32" s="495"/>
    </row>
    <row r="33" spans="2:11" s="492" customFormat="1" ht="14.45" customHeight="1">
      <c r="B33" s="493"/>
      <c r="C33" s="494"/>
      <c r="D33" s="494"/>
      <c r="E33" s="507" t="s">
        <v>54</v>
      </c>
      <c r="F33" s="508">
        <f>ROUND(SUM(BF84:BF87), 0)</f>
        <v>0</v>
      </c>
      <c r="G33" s="494"/>
      <c r="H33" s="494"/>
      <c r="I33" s="509">
        <v>0.15</v>
      </c>
      <c r="J33" s="508">
        <f>ROUND(ROUND((SUM(BF84:BF87)), 0)*I33, 1)</f>
        <v>0</v>
      </c>
      <c r="K33" s="495"/>
    </row>
    <row r="34" spans="2:11" s="492" customFormat="1" ht="14.45" hidden="1" customHeight="1">
      <c r="B34" s="493"/>
      <c r="C34" s="494"/>
      <c r="D34" s="494"/>
      <c r="E34" s="507" t="s">
        <v>55</v>
      </c>
      <c r="F34" s="508">
        <f>ROUND(SUM(BG84:BG87), 0)</f>
        <v>0</v>
      </c>
      <c r="G34" s="494"/>
      <c r="H34" s="494"/>
      <c r="I34" s="509">
        <v>0.21</v>
      </c>
      <c r="J34" s="508">
        <v>0</v>
      </c>
      <c r="K34" s="495"/>
    </row>
    <row r="35" spans="2:11" s="492" customFormat="1" ht="14.45" hidden="1" customHeight="1">
      <c r="B35" s="493"/>
      <c r="C35" s="494"/>
      <c r="D35" s="494"/>
      <c r="E35" s="507" t="s">
        <v>56</v>
      </c>
      <c r="F35" s="508">
        <f>ROUND(SUM(BH84:BH87), 0)</f>
        <v>0</v>
      </c>
      <c r="G35" s="494"/>
      <c r="H35" s="494"/>
      <c r="I35" s="509">
        <v>0.15</v>
      </c>
      <c r="J35" s="508">
        <v>0</v>
      </c>
      <c r="K35" s="495"/>
    </row>
    <row r="36" spans="2:11" s="492" customFormat="1" ht="14.45" hidden="1" customHeight="1">
      <c r="B36" s="493"/>
      <c r="C36" s="494"/>
      <c r="D36" s="494"/>
      <c r="E36" s="507" t="s">
        <v>57</v>
      </c>
      <c r="F36" s="508">
        <f>ROUND(SUM(BI84:BI87), 0)</f>
        <v>0</v>
      </c>
      <c r="G36" s="494"/>
      <c r="H36" s="494"/>
      <c r="I36" s="509">
        <v>0</v>
      </c>
      <c r="J36" s="508">
        <v>0</v>
      </c>
      <c r="K36" s="495"/>
    </row>
    <row r="37" spans="2:11" s="492" customFormat="1" ht="6.95" customHeight="1">
      <c r="B37" s="493"/>
      <c r="C37" s="494"/>
      <c r="D37" s="494"/>
      <c r="E37" s="494"/>
      <c r="F37" s="494"/>
      <c r="G37" s="494"/>
      <c r="H37" s="494"/>
      <c r="I37" s="494"/>
      <c r="J37" s="494"/>
      <c r="K37" s="495"/>
    </row>
    <row r="38" spans="2:11" s="492" customFormat="1" ht="25.35" customHeight="1">
      <c r="B38" s="493"/>
      <c r="C38" s="510"/>
      <c r="D38" s="511" t="s">
        <v>58</v>
      </c>
      <c r="E38" s="512"/>
      <c r="F38" s="512"/>
      <c r="G38" s="513" t="s">
        <v>59</v>
      </c>
      <c r="H38" s="514" t="s">
        <v>60</v>
      </c>
      <c r="I38" s="512"/>
      <c r="J38" s="515">
        <f>SUM(J29:J36)</f>
        <v>0</v>
      </c>
      <c r="K38" s="516"/>
    </row>
    <row r="39" spans="2:11" s="492" customFormat="1" ht="14.45" customHeight="1">
      <c r="B39" s="517"/>
      <c r="C39" s="518"/>
      <c r="D39" s="518"/>
      <c r="E39" s="518"/>
      <c r="F39" s="518"/>
      <c r="G39" s="518"/>
      <c r="H39" s="518"/>
      <c r="I39" s="518"/>
      <c r="J39" s="518"/>
      <c r="K39" s="519"/>
    </row>
    <row r="43" spans="2:11" s="492" customFormat="1" ht="6.95" customHeight="1">
      <c r="B43" s="520"/>
      <c r="C43" s="521"/>
      <c r="D43" s="521"/>
      <c r="E43" s="521"/>
      <c r="F43" s="521"/>
      <c r="G43" s="521"/>
      <c r="H43" s="521"/>
      <c r="I43" s="521"/>
      <c r="J43" s="521"/>
      <c r="K43" s="522"/>
    </row>
    <row r="44" spans="2:11" s="492" customFormat="1" ht="36.950000000000003" customHeight="1">
      <c r="B44" s="493"/>
      <c r="C44" s="488" t="s">
        <v>155</v>
      </c>
      <c r="D44" s="494"/>
      <c r="E44" s="494"/>
      <c r="F44" s="494"/>
      <c r="G44" s="494"/>
      <c r="H44" s="494"/>
      <c r="I44" s="494"/>
      <c r="J44" s="494"/>
      <c r="K44" s="495"/>
    </row>
    <row r="45" spans="2:11" s="492" customFormat="1" ht="6.95" customHeight="1">
      <c r="B45" s="493"/>
      <c r="C45" s="494"/>
      <c r="D45" s="494"/>
      <c r="E45" s="494"/>
      <c r="F45" s="494"/>
      <c r="G45" s="494"/>
      <c r="H45" s="494"/>
      <c r="I45" s="494"/>
      <c r="J45" s="494"/>
      <c r="K45" s="495"/>
    </row>
    <row r="46" spans="2:11" s="492" customFormat="1" ht="14.45" customHeight="1">
      <c r="B46" s="493"/>
      <c r="C46" s="491" t="s">
        <v>20</v>
      </c>
      <c r="D46" s="494"/>
      <c r="E46" s="494"/>
      <c r="F46" s="494"/>
      <c r="G46" s="494"/>
      <c r="H46" s="494"/>
      <c r="I46" s="494"/>
      <c r="J46" s="494"/>
      <c r="K46" s="495"/>
    </row>
    <row r="47" spans="2:11" s="492" customFormat="1" ht="16.5" customHeight="1">
      <c r="B47" s="493"/>
      <c r="C47" s="494"/>
      <c r="D47" s="494"/>
      <c r="E47" s="961" t="str">
        <f>E7</f>
        <v>Rekonstrukce domu blok 60, č.p. 2180, ul. Táboritů v mostě, domov se zvláštním režimem</v>
      </c>
      <c r="F47" s="967"/>
      <c r="G47" s="967"/>
      <c r="H47" s="967"/>
      <c r="I47" s="494"/>
      <c r="J47" s="494"/>
      <c r="K47" s="495"/>
    </row>
    <row r="48" spans="2:11" ht="15">
      <c r="B48" s="486"/>
      <c r="C48" s="491" t="s">
        <v>150</v>
      </c>
      <c r="D48" s="487"/>
      <c r="E48" s="487"/>
      <c r="F48" s="487"/>
      <c r="G48" s="487"/>
      <c r="H48" s="487"/>
      <c r="I48" s="487"/>
      <c r="J48" s="487"/>
      <c r="K48" s="489"/>
    </row>
    <row r="49" spans="2:47" s="492" customFormat="1" ht="16.5" customHeight="1">
      <c r="B49" s="493"/>
      <c r="C49" s="494"/>
      <c r="D49" s="494"/>
      <c r="E49" s="961" t="s">
        <v>151</v>
      </c>
      <c r="F49" s="962"/>
      <c r="G49" s="962"/>
      <c r="H49" s="962"/>
      <c r="I49" s="494"/>
      <c r="J49" s="494"/>
      <c r="K49" s="495"/>
    </row>
    <row r="50" spans="2:47" s="492" customFormat="1" ht="14.45" customHeight="1">
      <c r="B50" s="493"/>
      <c r="C50" s="491" t="s">
        <v>152</v>
      </c>
      <c r="D50" s="494"/>
      <c r="E50" s="494"/>
      <c r="F50" s="494"/>
      <c r="G50" s="494"/>
      <c r="H50" s="494"/>
      <c r="I50" s="494"/>
      <c r="J50" s="494"/>
      <c r="K50" s="495"/>
    </row>
    <row r="51" spans="2:47" s="492" customFormat="1" ht="17.25" customHeight="1">
      <c r="B51" s="493"/>
      <c r="C51" s="494"/>
      <c r="D51" s="494"/>
      <c r="E51" s="963" t="str">
        <f>E11</f>
        <v>04 - SO 01.4 - Ústřední vytápění</v>
      </c>
      <c r="F51" s="962"/>
      <c r="G51" s="962"/>
      <c r="H51" s="962"/>
      <c r="I51" s="494"/>
      <c r="J51" s="494"/>
      <c r="K51" s="495"/>
    </row>
    <row r="52" spans="2:47" s="492" customFormat="1" ht="6.95" customHeight="1">
      <c r="B52" s="493"/>
      <c r="C52" s="494"/>
      <c r="D52" s="494"/>
      <c r="E52" s="494"/>
      <c r="F52" s="494"/>
      <c r="G52" s="494"/>
      <c r="H52" s="494"/>
      <c r="I52" s="494"/>
      <c r="J52" s="494"/>
      <c r="K52" s="495"/>
    </row>
    <row r="53" spans="2:47" s="492" customFormat="1" ht="18" customHeight="1">
      <c r="B53" s="493"/>
      <c r="C53" s="491" t="s">
        <v>26</v>
      </c>
      <c r="D53" s="494"/>
      <c r="E53" s="494"/>
      <c r="F53" s="496" t="str">
        <f>F14</f>
        <v>Most</v>
      </c>
      <c r="G53" s="494"/>
      <c r="H53" s="494"/>
      <c r="I53" s="491" t="s">
        <v>28</v>
      </c>
      <c r="J53" s="497" t="str">
        <f>IF(J14="","",J14)</f>
        <v>13. 12. 2017</v>
      </c>
      <c r="K53" s="495"/>
    </row>
    <row r="54" spans="2:47" s="492" customFormat="1" ht="6.95" customHeight="1">
      <c r="B54" s="493"/>
      <c r="C54" s="494"/>
      <c r="D54" s="494"/>
      <c r="E54" s="494"/>
      <c r="F54" s="494"/>
      <c r="G54" s="494"/>
      <c r="H54" s="494"/>
      <c r="I54" s="494"/>
      <c r="J54" s="494"/>
      <c r="K54" s="495"/>
    </row>
    <row r="55" spans="2:47" s="492" customFormat="1" ht="15">
      <c r="B55" s="493"/>
      <c r="C55" s="491" t="s">
        <v>34</v>
      </c>
      <c r="D55" s="494"/>
      <c r="E55" s="494"/>
      <c r="F55" s="496" t="str">
        <f>E17</f>
        <v>Mostecká bytová a.s.</v>
      </c>
      <c r="G55" s="494"/>
      <c r="H55" s="494"/>
      <c r="I55" s="491" t="s">
        <v>41</v>
      </c>
      <c r="J55" s="924" t="str">
        <f>E23</f>
        <v>Ct. Žežulka - ZEFRAPROJEKT</v>
      </c>
      <c r="K55" s="495"/>
    </row>
    <row r="56" spans="2:47" s="492" customFormat="1" ht="14.45" customHeight="1">
      <c r="B56" s="493"/>
      <c r="C56" s="491" t="s">
        <v>39</v>
      </c>
      <c r="D56" s="494"/>
      <c r="E56" s="494"/>
      <c r="F56" s="496" t="str">
        <f>IF(E20="","",E20)</f>
        <v/>
      </c>
      <c r="G56" s="494"/>
      <c r="H56" s="494"/>
      <c r="I56" s="494"/>
      <c r="J56" s="964"/>
      <c r="K56" s="495"/>
    </row>
    <row r="57" spans="2:47" s="492" customFormat="1" ht="10.35" customHeight="1">
      <c r="B57" s="493"/>
      <c r="C57" s="494"/>
      <c r="D57" s="494"/>
      <c r="E57" s="494"/>
      <c r="F57" s="494"/>
      <c r="G57" s="494"/>
      <c r="H57" s="494"/>
      <c r="I57" s="494"/>
      <c r="J57" s="494"/>
      <c r="K57" s="495"/>
    </row>
    <row r="58" spans="2:47" s="492" customFormat="1" ht="29.25" customHeight="1">
      <c r="B58" s="493"/>
      <c r="C58" s="523" t="s">
        <v>156</v>
      </c>
      <c r="D58" s="510"/>
      <c r="E58" s="510"/>
      <c r="F58" s="510"/>
      <c r="G58" s="510"/>
      <c r="H58" s="510"/>
      <c r="I58" s="510"/>
      <c r="J58" s="524" t="s">
        <v>157</v>
      </c>
      <c r="K58" s="525"/>
    </row>
    <row r="59" spans="2:47" s="492" customFormat="1" ht="10.35" customHeight="1">
      <c r="B59" s="493"/>
      <c r="C59" s="494"/>
      <c r="D59" s="494"/>
      <c r="E59" s="494"/>
      <c r="F59" s="494"/>
      <c r="G59" s="494"/>
      <c r="H59" s="494"/>
      <c r="I59" s="494"/>
      <c r="J59" s="494"/>
      <c r="K59" s="495"/>
    </row>
    <row r="60" spans="2:47" s="492" customFormat="1" ht="29.25" customHeight="1">
      <c r="B60" s="493"/>
      <c r="C60" s="526" t="s">
        <v>158</v>
      </c>
      <c r="D60" s="494"/>
      <c r="E60" s="494"/>
      <c r="F60" s="494"/>
      <c r="G60" s="494"/>
      <c r="H60" s="494"/>
      <c r="I60" s="494"/>
      <c r="J60" s="505">
        <f>J84</f>
        <v>0</v>
      </c>
      <c r="K60" s="495"/>
      <c r="AU60" s="482" t="s">
        <v>159</v>
      </c>
    </row>
    <row r="61" spans="2:47" s="533" customFormat="1" ht="24.95" customHeight="1">
      <c r="B61" s="527"/>
      <c r="C61" s="528"/>
      <c r="D61" s="529" t="s">
        <v>5240</v>
      </c>
      <c r="E61" s="530"/>
      <c r="F61" s="530"/>
      <c r="G61" s="530"/>
      <c r="H61" s="530"/>
      <c r="I61" s="530"/>
      <c r="J61" s="531">
        <f>J85</f>
        <v>0</v>
      </c>
      <c r="K61" s="532"/>
    </row>
    <row r="62" spans="2:47" s="540" customFormat="1" ht="19.899999999999999" customHeight="1">
      <c r="B62" s="534"/>
      <c r="C62" s="535"/>
      <c r="D62" s="536" t="s">
        <v>5241</v>
      </c>
      <c r="E62" s="537"/>
      <c r="F62" s="537"/>
      <c r="G62" s="537"/>
      <c r="H62" s="537"/>
      <c r="I62" s="537"/>
      <c r="J62" s="538">
        <f>J86</f>
        <v>0</v>
      </c>
      <c r="K62" s="539"/>
    </row>
    <row r="63" spans="2:47" s="492" customFormat="1" ht="21.75" customHeight="1">
      <c r="B63" s="493"/>
      <c r="C63" s="494"/>
      <c r="D63" s="494"/>
      <c r="E63" s="494"/>
      <c r="F63" s="494"/>
      <c r="G63" s="494"/>
      <c r="H63" s="494"/>
      <c r="I63" s="494"/>
      <c r="J63" s="494"/>
      <c r="K63" s="495"/>
    </row>
    <row r="64" spans="2:47" s="492" customFormat="1" ht="6.95" customHeight="1">
      <c r="B64" s="517"/>
      <c r="C64" s="518"/>
      <c r="D64" s="518"/>
      <c r="E64" s="518"/>
      <c r="F64" s="518"/>
      <c r="G64" s="518"/>
      <c r="H64" s="518"/>
      <c r="I64" s="518"/>
      <c r="J64" s="518"/>
      <c r="K64" s="519"/>
    </row>
    <row r="68" spans="2:12" s="492" customFormat="1" ht="6.95" customHeight="1">
      <c r="B68" s="520"/>
      <c r="C68" s="521"/>
      <c r="D68" s="521"/>
      <c r="E68" s="521"/>
      <c r="F68" s="521"/>
      <c r="G68" s="521"/>
      <c r="H68" s="521"/>
      <c r="I68" s="521"/>
      <c r="J68" s="521"/>
      <c r="K68" s="521"/>
      <c r="L68" s="493"/>
    </row>
    <row r="69" spans="2:12" s="492" customFormat="1" ht="36.950000000000003" customHeight="1">
      <c r="B69" s="493"/>
      <c r="C69" s="541" t="s">
        <v>181</v>
      </c>
      <c r="L69" s="493"/>
    </row>
    <row r="70" spans="2:12" s="492" customFormat="1" ht="6.95" customHeight="1">
      <c r="B70" s="493"/>
      <c r="L70" s="493"/>
    </row>
    <row r="71" spans="2:12" s="492" customFormat="1" ht="14.45" customHeight="1">
      <c r="B71" s="493"/>
      <c r="C71" s="542" t="s">
        <v>20</v>
      </c>
      <c r="L71" s="493"/>
    </row>
    <row r="72" spans="2:12" s="492" customFormat="1" ht="16.5" customHeight="1">
      <c r="B72" s="493"/>
      <c r="E72" s="965" t="str">
        <f>E7</f>
        <v>Rekonstrukce domu blok 60, č.p. 2180, ul. Táboritů v mostě, domov se zvláštním režimem</v>
      </c>
      <c r="F72" s="966"/>
      <c r="G72" s="966"/>
      <c r="H72" s="966"/>
      <c r="L72" s="493"/>
    </row>
    <row r="73" spans="2:12" ht="15">
      <c r="B73" s="486"/>
      <c r="C73" s="542" t="s">
        <v>150</v>
      </c>
      <c r="L73" s="486"/>
    </row>
    <row r="74" spans="2:12" s="492" customFormat="1" ht="16.5" customHeight="1">
      <c r="B74" s="493"/>
      <c r="E74" s="965" t="s">
        <v>151</v>
      </c>
      <c r="F74" s="959"/>
      <c r="G74" s="959"/>
      <c r="H74" s="959"/>
      <c r="L74" s="493"/>
    </row>
    <row r="75" spans="2:12" s="492" customFormat="1" ht="14.45" customHeight="1">
      <c r="B75" s="493"/>
      <c r="C75" s="542" t="s">
        <v>152</v>
      </c>
      <c r="L75" s="493"/>
    </row>
    <row r="76" spans="2:12" s="492" customFormat="1" ht="17.25" customHeight="1">
      <c r="B76" s="493"/>
      <c r="E76" s="935" t="str">
        <f>E11</f>
        <v>04 - SO 01.4 - Ústřední vytápění</v>
      </c>
      <c r="F76" s="959"/>
      <c r="G76" s="959"/>
      <c r="H76" s="959"/>
      <c r="L76" s="493"/>
    </row>
    <row r="77" spans="2:12" s="492" customFormat="1" ht="6.95" customHeight="1">
      <c r="B77" s="493"/>
      <c r="L77" s="493"/>
    </row>
    <row r="78" spans="2:12" s="492" customFormat="1" ht="18" customHeight="1">
      <c r="B78" s="493"/>
      <c r="C78" s="542" t="s">
        <v>26</v>
      </c>
      <c r="F78" s="543" t="str">
        <f>F14</f>
        <v>Most</v>
      </c>
      <c r="I78" s="542" t="s">
        <v>28</v>
      </c>
      <c r="J78" s="544" t="str">
        <f>IF(J14="","",J14)</f>
        <v>13. 12. 2017</v>
      </c>
      <c r="L78" s="493"/>
    </row>
    <row r="79" spans="2:12" s="492" customFormat="1" ht="6.95" customHeight="1">
      <c r="B79" s="493"/>
      <c r="L79" s="493"/>
    </row>
    <row r="80" spans="2:12" s="492" customFormat="1" ht="15">
      <c r="B80" s="493"/>
      <c r="C80" s="542" t="s">
        <v>34</v>
      </c>
      <c r="F80" s="543" t="str">
        <f>E17</f>
        <v>Mostecká bytová a.s.</v>
      </c>
      <c r="I80" s="542" t="s">
        <v>41</v>
      </c>
      <c r="J80" s="543" t="str">
        <f>E23</f>
        <v>Ct. Žežulka - ZEFRAPROJEKT</v>
      </c>
      <c r="L80" s="493"/>
    </row>
    <row r="81" spans="2:65" s="492" customFormat="1" ht="14.45" customHeight="1">
      <c r="B81" s="493"/>
      <c r="C81" s="542" t="s">
        <v>39</v>
      </c>
      <c r="F81" s="543" t="str">
        <f>IF(E20="","",E20)</f>
        <v/>
      </c>
      <c r="L81" s="493"/>
    </row>
    <row r="82" spans="2:65" s="492" customFormat="1" ht="10.35" customHeight="1">
      <c r="B82" s="493"/>
      <c r="L82" s="493"/>
    </row>
    <row r="83" spans="2:65" s="552" customFormat="1" ht="29.25" customHeight="1">
      <c r="B83" s="545"/>
      <c r="C83" s="546" t="s">
        <v>182</v>
      </c>
      <c r="D83" s="547" t="s">
        <v>67</v>
      </c>
      <c r="E83" s="547" t="s">
        <v>63</v>
      </c>
      <c r="F83" s="547" t="s">
        <v>183</v>
      </c>
      <c r="G83" s="547" t="s">
        <v>184</v>
      </c>
      <c r="H83" s="547" t="s">
        <v>185</v>
      </c>
      <c r="I83" s="547" t="s">
        <v>186</v>
      </c>
      <c r="J83" s="547" t="s">
        <v>157</v>
      </c>
      <c r="K83" s="548" t="s">
        <v>187</v>
      </c>
      <c r="L83" s="545"/>
      <c r="M83" s="549" t="s">
        <v>188</v>
      </c>
      <c r="N83" s="550" t="s">
        <v>52</v>
      </c>
      <c r="O83" s="550" t="s">
        <v>189</v>
      </c>
      <c r="P83" s="550" t="s">
        <v>190</v>
      </c>
      <c r="Q83" s="550" t="s">
        <v>191</v>
      </c>
      <c r="R83" s="550" t="s">
        <v>192</v>
      </c>
      <c r="S83" s="550" t="s">
        <v>193</v>
      </c>
      <c r="T83" s="551" t="s">
        <v>194</v>
      </c>
    </row>
    <row r="84" spans="2:65" s="492" customFormat="1" ht="29.25" customHeight="1">
      <c r="B84" s="493"/>
      <c r="C84" s="553" t="s">
        <v>158</v>
      </c>
      <c r="J84" s="554">
        <f>BK84</f>
        <v>0</v>
      </c>
      <c r="L84" s="493"/>
      <c r="M84" s="555"/>
      <c r="N84" s="502"/>
      <c r="O84" s="502"/>
      <c r="P84" s="556">
        <f>P85</f>
        <v>0</v>
      </c>
      <c r="Q84" s="502"/>
      <c r="R84" s="556">
        <f>R85</f>
        <v>0</v>
      </c>
      <c r="S84" s="502"/>
      <c r="T84" s="557">
        <f>T85</f>
        <v>0</v>
      </c>
      <c r="AT84" s="482" t="s">
        <v>81</v>
      </c>
      <c r="AU84" s="482" t="s">
        <v>159</v>
      </c>
      <c r="BK84" s="558">
        <f>BK85</f>
        <v>0</v>
      </c>
    </row>
    <row r="85" spans="2:65" s="560" customFormat="1" ht="37.35" customHeight="1">
      <c r="B85" s="559"/>
      <c r="D85" s="561" t="s">
        <v>81</v>
      </c>
      <c r="E85" s="562" t="s">
        <v>1217</v>
      </c>
      <c r="F85" s="562" t="s">
        <v>1217</v>
      </c>
      <c r="J85" s="563">
        <f>BK85</f>
        <v>0</v>
      </c>
      <c r="L85" s="559"/>
      <c r="M85" s="564"/>
      <c r="N85" s="565"/>
      <c r="O85" s="565"/>
      <c r="P85" s="566">
        <f>P86</f>
        <v>0</v>
      </c>
      <c r="Q85" s="565"/>
      <c r="R85" s="566">
        <f>R86</f>
        <v>0</v>
      </c>
      <c r="S85" s="565"/>
      <c r="T85" s="567">
        <f>T86</f>
        <v>0</v>
      </c>
      <c r="AR85" s="561" t="s">
        <v>89</v>
      </c>
      <c r="AT85" s="568" t="s">
        <v>81</v>
      </c>
      <c r="AU85" s="568" t="s">
        <v>82</v>
      </c>
      <c r="AY85" s="561" t="s">
        <v>197</v>
      </c>
      <c r="BK85" s="569">
        <f>BK86</f>
        <v>0</v>
      </c>
    </row>
    <row r="86" spans="2:65" s="560" customFormat="1" ht="19.899999999999999" customHeight="1">
      <c r="B86" s="559"/>
      <c r="D86" s="561" t="s">
        <v>81</v>
      </c>
      <c r="E86" s="570" t="s">
        <v>5242</v>
      </c>
      <c r="F86" s="570" t="s">
        <v>5243</v>
      </c>
      <c r="J86" s="571">
        <f>BK86</f>
        <v>0</v>
      </c>
      <c r="L86" s="559"/>
      <c r="M86" s="564"/>
      <c r="N86" s="565"/>
      <c r="O86" s="565"/>
      <c r="P86" s="566">
        <f>P87</f>
        <v>0</v>
      </c>
      <c r="Q86" s="565"/>
      <c r="R86" s="566">
        <f>R87</f>
        <v>0</v>
      </c>
      <c r="S86" s="565"/>
      <c r="T86" s="567">
        <f>T87</f>
        <v>0</v>
      </c>
      <c r="AR86" s="561" t="s">
        <v>89</v>
      </c>
      <c r="AT86" s="568" t="s">
        <v>81</v>
      </c>
      <c r="AU86" s="568" t="s">
        <v>11</v>
      </c>
      <c r="AY86" s="561" t="s">
        <v>197</v>
      </c>
      <c r="BK86" s="569">
        <f>BK87</f>
        <v>0</v>
      </c>
    </row>
    <row r="87" spans="2:65" s="492" customFormat="1" ht="16.5" customHeight="1">
      <c r="B87" s="493"/>
      <c r="C87" s="572" t="s">
        <v>11</v>
      </c>
      <c r="D87" s="572" t="s">
        <v>199</v>
      </c>
      <c r="E87" s="573" t="s">
        <v>5244</v>
      </c>
      <c r="F87" s="574" t="s">
        <v>5245</v>
      </c>
      <c r="G87" s="575" t="s">
        <v>202</v>
      </c>
      <c r="H87" s="576">
        <v>1</v>
      </c>
      <c r="I87" s="7"/>
      <c r="J87" s="577">
        <f>ROUND(I87*H87,0)</f>
        <v>0</v>
      </c>
      <c r="K87" s="574" t="s">
        <v>5</v>
      </c>
      <c r="L87" s="493"/>
      <c r="M87" s="578" t="s">
        <v>5</v>
      </c>
      <c r="N87" s="583" t="s">
        <v>53</v>
      </c>
      <c r="O87" s="584"/>
      <c r="P87" s="585">
        <f>O87*H87</f>
        <v>0</v>
      </c>
      <c r="Q87" s="585">
        <v>0</v>
      </c>
      <c r="R87" s="585">
        <f>Q87*H87</f>
        <v>0</v>
      </c>
      <c r="S87" s="585">
        <v>0</v>
      </c>
      <c r="T87" s="586">
        <f>S87*H87</f>
        <v>0</v>
      </c>
      <c r="AR87" s="482" t="s">
        <v>374</v>
      </c>
      <c r="AT87" s="482" t="s">
        <v>199</v>
      </c>
      <c r="AU87" s="482" t="s">
        <v>89</v>
      </c>
      <c r="AY87" s="482" t="s">
        <v>197</v>
      </c>
      <c r="BE87" s="582">
        <f>IF(N87="základní",J87,0)</f>
        <v>0</v>
      </c>
      <c r="BF87" s="582">
        <f>IF(N87="snížená",J87,0)</f>
        <v>0</v>
      </c>
      <c r="BG87" s="582">
        <f>IF(N87="zákl. přenesená",J87,0)</f>
        <v>0</v>
      </c>
      <c r="BH87" s="582">
        <f>IF(N87="sníž. přenesená",J87,0)</f>
        <v>0</v>
      </c>
      <c r="BI87" s="582">
        <f>IF(N87="nulová",J87,0)</f>
        <v>0</v>
      </c>
      <c r="BJ87" s="482" t="s">
        <v>11</v>
      </c>
      <c r="BK87" s="582">
        <f>ROUND(I87*H87,0)</f>
        <v>0</v>
      </c>
      <c r="BL87" s="482" t="s">
        <v>374</v>
      </c>
      <c r="BM87" s="482" t="s">
        <v>5246</v>
      </c>
    </row>
    <row r="88" spans="2:65" s="492" customFormat="1" ht="6.95" customHeight="1">
      <c r="B88" s="517"/>
      <c r="C88" s="518"/>
      <c r="D88" s="518"/>
      <c r="E88" s="518"/>
      <c r="F88" s="518"/>
      <c r="G88" s="518"/>
      <c r="H88" s="518"/>
      <c r="I88" s="518"/>
      <c r="J88" s="518"/>
      <c r="K88" s="518"/>
      <c r="L88" s="493"/>
    </row>
  </sheetData>
  <sheetProtection password="C63E" sheet="1" objects="1" scenarios="1"/>
  <autoFilter ref="C83:K87"/>
  <mergeCells count="13">
    <mergeCell ref="E76:H76"/>
    <mergeCell ref="G1:H1"/>
    <mergeCell ref="L2:V2"/>
    <mergeCell ref="E49:H49"/>
    <mergeCell ref="E51:H51"/>
    <mergeCell ref="J55:J56"/>
    <mergeCell ref="E72:H72"/>
    <mergeCell ref="E74:H74"/>
    <mergeCell ref="E7:H7"/>
    <mergeCell ref="E9:H9"/>
    <mergeCell ref="E11:H11"/>
    <mergeCell ref="E26:H26"/>
    <mergeCell ref="E47:H47"/>
  </mergeCells>
  <hyperlinks>
    <hyperlink ref="F1:G1" location="C2" display="1) Krycí list soupisu"/>
    <hyperlink ref="G1:H1" location="C58"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9.xml><?xml version="1.0" encoding="utf-8"?>
<worksheet xmlns="http://schemas.openxmlformats.org/spreadsheetml/2006/main" xmlns:r="http://schemas.openxmlformats.org/officeDocument/2006/relationships">
  <sheetPr>
    <pageSetUpPr fitToPage="1"/>
  </sheetPr>
  <dimension ref="A1:X238"/>
  <sheetViews>
    <sheetView view="pageBreakPreview" zoomScaleSheetLayoutView="100" workbookViewId="0">
      <selection activeCell="L6" sqref="L6"/>
    </sheetView>
  </sheetViews>
  <sheetFormatPr defaultRowHeight="12"/>
  <cols>
    <col min="1" max="1" width="4.33203125" style="133" customWidth="1"/>
    <col min="2" max="2" width="2.33203125" style="120" customWidth="1"/>
    <col min="3" max="3" width="2" style="120" customWidth="1"/>
    <col min="4" max="4" width="3.1640625" style="120" customWidth="1"/>
    <col min="5" max="5" width="23.83203125" style="120" customWidth="1"/>
    <col min="6" max="6" width="8.83203125" style="120" customWidth="1"/>
    <col min="7" max="7" width="17" style="120" customWidth="1"/>
    <col min="8" max="8" width="9" style="134" customWidth="1"/>
    <col min="9" max="9" width="6.6640625" style="120" customWidth="1"/>
    <col min="10" max="14" width="15" style="146" customWidth="1"/>
    <col min="15" max="16384" width="9.33203125" style="120"/>
  </cols>
  <sheetData>
    <row r="1" spans="1:24" s="99" customFormat="1" ht="21.6" customHeight="1">
      <c r="A1" s="192" t="s">
        <v>7231</v>
      </c>
      <c r="B1" s="188"/>
      <c r="C1" s="188"/>
      <c r="D1" s="188"/>
      <c r="E1" s="188"/>
      <c r="F1" s="188"/>
      <c r="G1" s="188"/>
      <c r="H1" s="189"/>
      <c r="I1" s="188"/>
      <c r="J1" s="193" t="s">
        <v>7232</v>
      </c>
      <c r="K1" s="193" t="s">
        <v>7232</v>
      </c>
      <c r="L1" s="193" t="s">
        <v>7233</v>
      </c>
      <c r="M1" s="193" t="s">
        <v>7233</v>
      </c>
      <c r="N1" s="193" t="s">
        <v>7469</v>
      </c>
    </row>
    <row r="2" spans="1:24" s="177" customFormat="1" ht="13.5" customHeight="1">
      <c r="A2" s="194"/>
      <c r="B2" s="188"/>
      <c r="C2" s="188"/>
      <c r="D2" s="188"/>
      <c r="E2" s="188"/>
      <c r="F2" s="188"/>
      <c r="G2" s="188"/>
      <c r="H2" s="189"/>
      <c r="I2" s="188"/>
      <c r="J2" s="193" t="s">
        <v>7235</v>
      </c>
      <c r="K2" s="193" t="s">
        <v>7236</v>
      </c>
      <c r="L2" s="193" t="s">
        <v>7235</v>
      </c>
      <c r="M2" s="193" t="s">
        <v>7236</v>
      </c>
      <c r="N2" s="193" t="s">
        <v>7236</v>
      </c>
    </row>
    <row r="3" spans="1:24">
      <c r="A3" s="195" t="s">
        <v>7470</v>
      </c>
      <c r="B3" s="196"/>
    </row>
    <row r="4" spans="1:24">
      <c r="A4" s="133" t="s">
        <v>7239</v>
      </c>
      <c r="B4" s="120" t="s">
        <v>7471</v>
      </c>
      <c r="H4" s="120"/>
    </row>
    <row r="5" spans="1:24">
      <c r="D5" s="120" t="s">
        <v>7472</v>
      </c>
      <c r="H5" s="120"/>
    </row>
    <row r="6" spans="1:24">
      <c r="C6" s="166"/>
      <c r="D6" s="197"/>
      <c r="E6" s="120" t="s">
        <v>7473</v>
      </c>
      <c r="F6" s="198" t="s">
        <v>7474</v>
      </c>
      <c r="G6" s="120" t="s">
        <v>7097</v>
      </c>
      <c r="H6" s="120"/>
    </row>
    <row r="7" spans="1:24">
      <c r="C7" s="166"/>
      <c r="D7" s="199"/>
      <c r="E7" s="120" t="s">
        <v>7475</v>
      </c>
      <c r="F7" s="198">
        <v>5.2</v>
      </c>
      <c r="G7" s="120" t="s">
        <v>7334</v>
      </c>
      <c r="H7" s="120"/>
      <c r="X7" s="146"/>
    </row>
    <row r="8" spans="1:24">
      <c r="C8" s="166"/>
      <c r="D8" s="197"/>
      <c r="E8" s="120" t="s">
        <v>7476</v>
      </c>
      <c r="F8" s="198">
        <v>5</v>
      </c>
      <c r="H8" s="120"/>
      <c r="R8" s="197"/>
      <c r="T8" s="198"/>
      <c r="X8" s="146"/>
    </row>
    <row r="9" spans="1:24">
      <c r="C9" s="166"/>
      <c r="D9" s="197"/>
      <c r="E9" s="120" t="s">
        <v>7477</v>
      </c>
      <c r="F9" s="198">
        <v>108</v>
      </c>
      <c r="G9" s="120" t="s">
        <v>5968</v>
      </c>
      <c r="H9" s="120"/>
      <c r="R9" s="199"/>
      <c r="T9" s="198"/>
      <c r="X9" s="146"/>
    </row>
    <row r="10" spans="1:24">
      <c r="C10" s="166"/>
      <c r="D10" s="197"/>
      <c r="E10" s="120" t="s">
        <v>7478</v>
      </c>
      <c r="F10" s="198" t="s">
        <v>7479</v>
      </c>
      <c r="H10" s="120">
        <v>2</v>
      </c>
      <c r="I10" s="120" t="s">
        <v>3538</v>
      </c>
      <c r="J10" s="733"/>
      <c r="K10" s="146">
        <f t="shared" ref="K10:K73" si="0">+J10*H10</f>
        <v>0</v>
      </c>
      <c r="L10" s="733"/>
      <c r="M10" s="146">
        <f t="shared" ref="M10:M73" si="1">+L10*H10</f>
        <v>0</v>
      </c>
      <c r="N10" s="146">
        <f t="shared" ref="N10:N73" si="2">+M10+K10</f>
        <v>0</v>
      </c>
      <c r="R10" s="197"/>
      <c r="T10" s="198"/>
      <c r="X10" s="146"/>
    </row>
    <row r="11" spans="1:24">
      <c r="C11" s="166"/>
      <c r="H11" s="120"/>
      <c r="J11" s="733"/>
      <c r="K11" s="146">
        <f t="shared" si="0"/>
        <v>0</v>
      </c>
      <c r="L11" s="733"/>
      <c r="M11" s="146">
        <f t="shared" si="1"/>
        <v>0</v>
      </c>
      <c r="N11" s="146">
        <f t="shared" si="2"/>
        <v>0</v>
      </c>
      <c r="R11" s="197"/>
      <c r="T11" s="198"/>
      <c r="X11" s="146"/>
    </row>
    <row r="12" spans="1:24" s="177" customFormat="1">
      <c r="A12" s="200" t="s">
        <v>7242</v>
      </c>
      <c r="B12" s="177" t="s">
        <v>7480</v>
      </c>
      <c r="C12" s="201"/>
      <c r="D12" s="202"/>
      <c r="E12" s="203"/>
      <c r="J12" s="733"/>
      <c r="K12" s="146">
        <f t="shared" si="0"/>
        <v>0</v>
      </c>
      <c r="L12" s="733"/>
      <c r="M12" s="146">
        <f t="shared" si="1"/>
        <v>0</v>
      </c>
      <c r="N12" s="146">
        <f t="shared" si="2"/>
        <v>0</v>
      </c>
      <c r="Q12" s="204"/>
    </row>
    <row r="13" spans="1:24" s="177" customFormat="1">
      <c r="A13" s="200"/>
      <c r="D13" s="177" t="s">
        <v>7481</v>
      </c>
      <c r="J13" s="733"/>
      <c r="K13" s="146">
        <f t="shared" si="0"/>
        <v>0</v>
      </c>
      <c r="L13" s="733"/>
      <c r="M13" s="146">
        <f t="shared" si="1"/>
        <v>0</v>
      </c>
      <c r="N13" s="146">
        <f t="shared" si="2"/>
        <v>0</v>
      </c>
    </row>
    <row r="14" spans="1:24" s="177" customFormat="1">
      <c r="A14" s="200"/>
      <c r="C14" s="201"/>
      <c r="D14" s="203"/>
      <c r="E14" s="177" t="s">
        <v>7482</v>
      </c>
      <c r="F14" s="205">
        <v>606</v>
      </c>
      <c r="G14" s="177" t="s">
        <v>7324</v>
      </c>
      <c r="J14" s="733"/>
      <c r="K14" s="146">
        <f t="shared" si="0"/>
        <v>0</v>
      </c>
      <c r="L14" s="733"/>
      <c r="M14" s="146">
        <f t="shared" si="1"/>
        <v>0</v>
      </c>
      <c r="N14" s="146">
        <f t="shared" si="2"/>
        <v>0</v>
      </c>
    </row>
    <row r="15" spans="1:24" s="177" customFormat="1">
      <c r="A15" s="200"/>
      <c r="C15" s="201"/>
      <c r="D15" s="202"/>
      <c r="E15" s="177" t="s">
        <v>7323</v>
      </c>
      <c r="F15" s="205">
        <v>225</v>
      </c>
      <c r="G15" s="177" t="s">
        <v>7324</v>
      </c>
      <c r="J15" s="733"/>
      <c r="K15" s="146">
        <f t="shared" si="0"/>
        <v>0</v>
      </c>
      <c r="L15" s="733"/>
      <c r="M15" s="146">
        <f t="shared" si="1"/>
        <v>0</v>
      </c>
      <c r="N15" s="146">
        <f t="shared" si="2"/>
        <v>0</v>
      </c>
    </row>
    <row r="16" spans="1:24" s="177" customFormat="1">
      <c r="A16" s="200"/>
      <c r="C16" s="201"/>
      <c r="D16" s="203"/>
      <c r="E16" s="177" t="s">
        <v>7483</v>
      </c>
      <c r="F16" s="205">
        <v>1872</v>
      </c>
      <c r="G16" s="177" t="s">
        <v>7484</v>
      </c>
      <c r="J16" s="733"/>
      <c r="K16" s="146">
        <f t="shared" si="0"/>
        <v>0</v>
      </c>
      <c r="L16" s="733"/>
      <c r="M16" s="146">
        <f t="shared" si="1"/>
        <v>0</v>
      </c>
      <c r="N16" s="146">
        <f t="shared" si="2"/>
        <v>0</v>
      </c>
    </row>
    <row r="17" spans="1:14" s="177" customFormat="1">
      <c r="A17" s="200"/>
      <c r="C17" s="201"/>
      <c r="D17" s="203"/>
      <c r="E17" s="177" t="s">
        <v>7485</v>
      </c>
      <c r="F17" s="205">
        <v>6</v>
      </c>
      <c r="G17" s="177" t="s">
        <v>7097</v>
      </c>
      <c r="J17" s="733"/>
      <c r="K17" s="146">
        <f t="shared" si="0"/>
        <v>0</v>
      </c>
      <c r="L17" s="733"/>
      <c r="M17" s="146">
        <f t="shared" si="1"/>
        <v>0</v>
      </c>
      <c r="N17" s="146">
        <f t="shared" si="2"/>
        <v>0</v>
      </c>
    </row>
    <row r="18" spans="1:14" s="177" customFormat="1">
      <c r="A18" s="200"/>
      <c r="C18" s="201"/>
      <c r="D18" s="203"/>
      <c r="E18" s="177" t="s">
        <v>7330</v>
      </c>
      <c r="F18" s="205">
        <v>100</v>
      </c>
      <c r="G18" s="177" t="s">
        <v>7331</v>
      </c>
      <c r="J18" s="733"/>
      <c r="K18" s="146">
        <f t="shared" si="0"/>
        <v>0</v>
      </c>
      <c r="L18" s="733"/>
      <c r="M18" s="146">
        <f t="shared" si="1"/>
        <v>0</v>
      </c>
      <c r="N18" s="146">
        <f t="shared" si="2"/>
        <v>0</v>
      </c>
    </row>
    <row r="19" spans="1:14" s="177" customFormat="1">
      <c r="A19" s="200"/>
      <c r="C19" s="201"/>
      <c r="D19" s="203"/>
      <c r="E19" s="177" t="s">
        <v>7328</v>
      </c>
      <c r="F19" s="205">
        <v>48</v>
      </c>
      <c r="G19" s="177" t="s">
        <v>7097</v>
      </c>
      <c r="H19" s="177">
        <v>2</v>
      </c>
      <c r="I19" s="177" t="s">
        <v>3538</v>
      </c>
      <c r="J19" s="733"/>
      <c r="K19" s="146">
        <f t="shared" si="0"/>
        <v>0</v>
      </c>
      <c r="L19" s="733"/>
      <c r="M19" s="146">
        <f t="shared" si="1"/>
        <v>0</v>
      </c>
      <c r="N19" s="146">
        <f t="shared" si="2"/>
        <v>0</v>
      </c>
    </row>
    <row r="20" spans="1:14">
      <c r="C20" s="166"/>
      <c r="D20" s="199"/>
      <c r="E20" s="197"/>
      <c r="F20" s="206"/>
      <c r="H20" s="120"/>
      <c r="J20" s="733"/>
      <c r="K20" s="146">
        <f t="shared" si="0"/>
        <v>0</v>
      </c>
      <c r="L20" s="733"/>
      <c r="M20" s="146">
        <f t="shared" si="1"/>
        <v>0</v>
      </c>
      <c r="N20" s="146">
        <f t="shared" si="2"/>
        <v>0</v>
      </c>
    </row>
    <row r="21" spans="1:14">
      <c r="A21" s="133" t="s">
        <v>7245</v>
      </c>
      <c r="B21" s="120" t="s">
        <v>7486</v>
      </c>
      <c r="C21" s="166"/>
      <c r="D21" s="199"/>
      <c r="E21" s="197"/>
      <c r="H21" s="120"/>
      <c r="J21" s="733"/>
      <c r="K21" s="146">
        <f t="shared" si="0"/>
        <v>0</v>
      </c>
      <c r="L21" s="733"/>
      <c r="M21" s="146">
        <f t="shared" si="1"/>
        <v>0</v>
      </c>
      <c r="N21" s="146">
        <f t="shared" si="2"/>
        <v>0</v>
      </c>
    </row>
    <row r="22" spans="1:14">
      <c r="C22" s="166"/>
      <c r="D22" s="199" t="s">
        <v>7487</v>
      </c>
      <c r="E22" s="197"/>
      <c r="H22" s="120"/>
      <c r="J22" s="733"/>
      <c r="K22" s="146">
        <f t="shared" si="0"/>
        <v>0</v>
      </c>
      <c r="L22" s="733"/>
      <c r="M22" s="146">
        <f t="shared" si="1"/>
        <v>0</v>
      </c>
      <c r="N22" s="146">
        <f t="shared" si="2"/>
        <v>0</v>
      </c>
    </row>
    <row r="23" spans="1:14">
      <c r="C23" s="166"/>
      <c r="D23" s="199"/>
      <c r="E23" s="199" t="s">
        <v>7338</v>
      </c>
      <c r="F23" s="120">
        <v>140</v>
      </c>
      <c r="G23" s="120" t="s">
        <v>7324</v>
      </c>
      <c r="H23" s="120">
        <v>1</v>
      </c>
      <c r="I23" s="120" t="s">
        <v>3538</v>
      </c>
      <c r="J23" s="733"/>
      <c r="K23" s="146">
        <f t="shared" si="0"/>
        <v>0</v>
      </c>
      <c r="L23" s="733"/>
      <c r="M23" s="146">
        <f t="shared" si="1"/>
        <v>0</v>
      </c>
      <c r="N23" s="146">
        <f t="shared" si="2"/>
        <v>0</v>
      </c>
    </row>
    <row r="24" spans="1:14">
      <c r="C24" s="166"/>
      <c r="D24" s="199"/>
      <c r="E24" s="199"/>
      <c r="H24" s="120"/>
      <c r="J24" s="733"/>
      <c r="K24" s="146">
        <f t="shared" si="0"/>
        <v>0</v>
      </c>
      <c r="L24" s="733"/>
      <c r="M24" s="146">
        <f t="shared" si="1"/>
        <v>0</v>
      </c>
      <c r="N24" s="146">
        <f t="shared" si="2"/>
        <v>0</v>
      </c>
    </row>
    <row r="25" spans="1:14">
      <c r="A25" s="133" t="s">
        <v>7247</v>
      </c>
      <c r="B25" s="120" t="s">
        <v>7488</v>
      </c>
      <c r="C25" s="166"/>
      <c r="D25" s="199"/>
      <c r="E25" s="197"/>
      <c r="H25" s="120"/>
      <c r="J25" s="733"/>
      <c r="K25" s="146">
        <f t="shared" si="0"/>
        <v>0</v>
      </c>
      <c r="L25" s="733"/>
      <c r="M25" s="146">
        <f t="shared" si="1"/>
        <v>0</v>
      </c>
      <c r="N25" s="146">
        <f t="shared" si="2"/>
        <v>0</v>
      </c>
    </row>
    <row r="26" spans="1:14">
      <c r="C26" s="166"/>
      <c r="D26" s="199" t="s">
        <v>7489</v>
      </c>
      <c r="E26" s="197"/>
      <c r="H26" s="120">
        <v>1</v>
      </c>
      <c r="I26" s="120" t="s">
        <v>3538</v>
      </c>
      <c r="J26" s="733"/>
      <c r="K26" s="146">
        <f t="shared" si="0"/>
        <v>0</v>
      </c>
      <c r="L26" s="733"/>
      <c r="M26" s="146">
        <f t="shared" si="1"/>
        <v>0</v>
      </c>
      <c r="N26" s="146">
        <f t="shared" si="2"/>
        <v>0</v>
      </c>
    </row>
    <row r="27" spans="1:14">
      <c r="C27" s="166"/>
      <c r="D27" s="199"/>
      <c r="E27" s="199"/>
      <c r="H27" s="120"/>
      <c r="J27" s="733"/>
      <c r="K27" s="146">
        <f t="shared" si="0"/>
        <v>0</v>
      </c>
      <c r="L27" s="733"/>
      <c r="M27" s="146">
        <f t="shared" si="1"/>
        <v>0</v>
      </c>
      <c r="N27" s="146">
        <f t="shared" si="2"/>
        <v>0</v>
      </c>
    </row>
    <row r="28" spans="1:14">
      <c r="A28" s="133" t="s">
        <v>7250</v>
      </c>
      <c r="B28" s="120" t="s">
        <v>7490</v>
      </c>
      <c r="C28" s="166"/>
      <c r="D28" s="199"/>
      <c r="E28" s="199"/>
      <c r="H28" s="120"/>
      <c r="J28" s="733"/>
      <c r="K28" s="146">
        <f t="shared" si="0"/>
        <v>0</v>
      </c>
      <c r="L28" s="733"/>
      <c r="M28" s="146">
        <f t="shared" si="1"/>
        <v>0</v>
      </c>
      <c r="N28" s="146">
        <f t="shared" si="2"/>
        <v>0</v>
      </c>
    </row>
    <row r="29" spans="1:14">
      <c r="C29" s="166" t="s">
        <v>7491</v>
      </c>
      <c r="D29" s="199"/>
      <c r="E29" s="199"/>
      <c r="H29" s="120"/>
      <c r="J29" s="733"/>
      <c r="K29" s="146">
        <f t="shared" si="0"/>
        <v>0</v>
      </c>
      <c r="L29" s="733"/>
      <c r="M29" s="146">
        <f t="shared" si="1"/>
        <v>0</v>
      </c>
      <c r="N29" s="146">
        <f t="shared" si="2"/>
        <v>0</v>
      </c>
    </row>
    <row r="30" spans="1:14">
      <c r="C30" s="166"/>
      <c r="D30" s="199" t="s">
        <v>7492</v>
      </c>
      <c r="H30" s="120"/>
      <c r="J30" s="733"/>
      <c r="K30" s="146">
        <f t="shared" si="0"/>
        <v>0</v>
      </c>
      <c r="L30" s="733"/>
      <c r="M30" s="146">
        <f t="shared" si="1"/>
        <v>0</v>
      </c>
      <c r="N30" s="146">
        <f t="shared" si="2"/>
        <v>0</v>
      </c>
    </row>
    <row r="31" spans="1:14">
      <c r="C31" s="166"/>
      <c r="D31" s="199"/>
      <c r="E31" s="199" t="s">
        <v>7493</v>
      </c>
      <c r="H31" s="120"/>
      <c r="J31" s="733"/>
      <c r="K31" s="146">
        <f t="shared" si="0"/>
        <v>0</v>
      </c>
      <c r="L31" s="733"/>
      <c r="M31" s="146">
        <f t="shared" si="1"/>
        <v>0</v>
      </c>
      <c r="N31" s="146">
        <f t="shared" si="2"/>
        <v>0</v>
      </c>
    </row>
    <row r="32" spans="1:14">
      <c r="C32" s="166"/>
      <c r="D32" s="199"/>
      <c r="E32" s="199" t="s">
        <v>7494</v>
      </c>
      <c r="H32" s="120">
        <v>1</v>
      </c>
      <c r="I32" s="120" t="s">
        <v>3538</v>
      </c>
      <c r="J32" s="733"/>
      <c r="K32" s="146">
        <f t="shared" si="0"/>
        <v>0</v>
      </c>
      <c r="L32" s="733"/>
      <c r="M32" s="146">
        <f t="shared" si="1"/>
        <v>0</v>
      </c>
      <c r="N32" s="146">
        <f t="shared" si="2"/>
        <v>0</v>
      </c>
    </row>
    <row r="33" spans="1:14">
      <c r="C33" s="166"/>
      <c r="D33" s="199"/>
      <c r="E33" s="199"/>
      <c r="H33" s="120"/>
      <c r="J33" s="733"/>
      <c r="K33" s="146">
        <f t="shared" si="0"/>
        <v>0</v>
      </c>
      <c r="L33" s="733"/>
      <c r="M33" s="146">
        <f t="shared" si="1"/>
        <v>0</v>
      </c>
      <c r="N33" s="146">
        <f t="shared" si="2"/>
        <v>0</v>
      </c>
    </row>
    <row r="34" spans="1:14">
      <c r="A34" s="133" t="s">
        <v>7253</v>
      </c>
      <c r="B34" s="120" t="s">
        <v>7495</v>
      </c>
      <c r="C34" s="166"/>
      <c r="D34" s="199"/>
      <c r="E34" s="199"/>
      <c r="H34" s="120"/>
      <c r="J34" s="733"/>
      <c r="K34" s="146">
        <f t="shared" si="0"/>
        <v>0</v>
      </c>
      <c r="L34" s="733"/>
      <c r="M34" s="146">
        <f t="shared" si="1"/>
        <v>0</v>
      </c>
      <c r="N34" s="146">
        <f t="shared" si="2"/>
        <v>0</v>
      </c>
    </row>
    <row r="35" spans="1:14">
      <c r="C35" s="120" t="s">
        <v>7496</v>
      </c>
      <c r="D35" s="199"/>
      <c r="E35" s="199"/>
      <c r="H35" s="120"/>
      <c r="J35" s="733"/>
      <c r="K35" s="146">
        <f t="shared" si="0"/>
        <v>0</v>
      </c>
      <c r="L35" s="733"/>
      <c r="M35" s="146">
        <f t="shared" si="1"/>
        <v>0</v>
      </c>
      <c r="N35" s="146">
        <f t="shared" si="2"/>
        <v>0</v>
      </c>
    </row>
    <row r="36" spans="1:14">
      <c r="C36" s="166"/>
      <c r="D36" s="199" t="s">
        <v>7497</v>
      </c>
      <c r="E36" s="199"/>
      <c r="H36" s="120">
        <v>1</v>
      </c>
      <c r="I36" s="120" t="s">
        <v>3538</v>
      </c>
      <c r="J36" s="733"/>
      <c r="K36" s="146">
        <f t="shared" si="0"/>
        <v>0</v>
      </c>
      <c r="L36" s="733"/>
      <c r="M36" s="146">
        <f t="shared" si="1"/>
        <v>0</v>
      </c>
      <c r="N36" s="146">
        <f t="shared" si="2"/>
        <v>0</v>
      </c>
    </row>
    <row r="37" spans="1:14">
      <c r="A37" s="207"/>
      <c r="B37" s="118"/>
      <c r="C37" s="117"/>
      <c r="D37" s="208"/>
      <c r="E37" s="118"/>
      <c r="H37" s="118"/>
      <c r="I37" s="208"/>
      <c r="J37" s="733"/>
      <c r="K37" s="146">
        <f t="shared" si="0"/>
        <v>0</v>
      </c>
      <c r="L37" s="733"/>
      <c r="M37" s="146">
        <f t="shared" si="1"/>
        <v>0</v>
      </c>
      <c r="N37" s="146">
        <f t="shared" si="2"/>
        <v>0</v>
      </c>
    </row>
    <row r="38" spans="1:14">
      <c r="A38" s="207" t="s">
        <v>7255</v>
      </c>
      <c r="B38" s="118" t="s">
        <v>7498</v>
      </c>
      <c r="C38" s="117"/>
      <c r="D38" s="208"/>
      <c r="E38" s="118"/>
      <c r="H38" s="118"/>
      <c r="I38" s="208"/>
      <c r="J38" s="733"/>
      <c r="K38" s="146">
        <f t="shared" si="0"/>
        <v>0</v>
      </c>
      <c r="L38" s="733"/>
      <c r="M38" s="146">
        <f t="shared" si="1"/>
        <v>0</v>
      </c>
      <c r="N38" s="146">
        <f t="shared" si="2"/>
        <v>0</v>
      </c>
    </row>
    <row r="39" spans="1:14">
      <c r="A39" s="207"/>
      <c r="B39" s="118"/>
      <c r="C39" s="117" t="s">
        <v>7499</v>
      </c>
      <c r="D39" s="208"/>
      <c r="E39" s="118"/>
      <c r="H39" s="118"/>
      <c r="I39" s="208"/>
      <c r="J39" s="733"/>
      <c r="K39" s="146">
        <f t="shared" si="0"/>
        <v>0</v>
      </c>
      <c r="L39" s="733"/>
      <c r="M39" s="146">
        <f t="shared" si="1"/>
        <v>0</v>
      </c>
      <c r="N39" s="146">
        <f t="shared" si="2"/>
        <v>0</v>
      </c>
    </row>
    <row r="40" spans="1:14">
      <c r="A40" s="207"/>
      <c r="B40" s="118"/>
      <c r="C40" s="117"/>
      <c r="D40" s="208" t="s">
        <v>7500</v>
      </c>
      <c r="E40" s="118"/>
      <c r="H40" s="118">
        <v>1</v>
      </c>
      <c r="I40" s="208" t="s">
        <v>3538</v>
      </c>
      <c r="J40" s="733"/>
      <c r="K40" s="146">
        <f t="shared" si="0"/>
        <v>0</v>
      </c>
      <c r="L40" s="733"/>
      <c r="M40" s="146">
        <f t="shared" si="1"/>
        <v>0</v>
      </c>
      <c r="N40" s="146">
        <f t="shared" si="2"/>
        <v>0</v>
      </c>
    </row>
    <row r="41" spans="1:14">
      <c r="A41" s="207"/>
      <c r="B41" s="118"/>
      <c r="C41" s="117"/>
      <c r="D41" s="208" t="s">
        <v>7501</v>
      </c>
      <c r="E41" s="118"/>
      <c r="H41" s="118">
        <v>1</v>
      </c>
      <c r="I41" s="208" t="s">
        <v>3538</v>
      </c>
      <c r="J41" s="733"/>
      <c r="K41" s="146">
        <f t="shared" si="0"/>
        <v>0</v>
      </c>
      <c r="L41" s="733"/>
      <c r="M41" s="146">
        <f t="shared" si="1"/>
        <v>0</v>
      </c>
      <c r="N41" s="146">
        <f t="shared" si="2"/>
        <v>0</v>
      </c>
    </row>
    <row r="42" spans="1:14">
      <c r="A42" s="207"/>
      <c r="B42" s="118"/>
      <c r="C42" s="117"/>
      <c r="D42" s="208" t="s">
        <v>7502</v>
      </c>
      <c r="E42" s="118"/>
      <c r="H42" s="118">
        <v>1</v>
      </c>
      <c r="I42" s="208" t="s">
        <v>3538</v>
      </c>
      <c r="J42" s="733"/>
      <c r="K42" s="146">
        <f t="shared" si="0"/>
        <v>0</v>
      </c>
      <c r="L42" s="733"/>
      <c r="M42" s="146">
        <f t="shared" si="1"/>
        <v>0</v>
      </c>
      <c r="N42" s="146">
        <f t="shared" si="2"/>
        <v>0</v>
      </c>
    </row>
    <row r="43" spans="1:14">
      <c r="A43" s="207"/>
      <c r="B43" s="118"/>
      <c r="C43" s="117"/>
      <c r="D43" s="208"/>
      <c r="E43" s="118"/>
      <c r="H43" s="118"/>
      <c r="I43" s="208"/>
      <c r="J43" s="733"/>
      <c r="K43" s="146">
        <f t="shared" si="0"/>
        <v>0</v>
      </c>
      <c r="L43" s="733"/>
      <c r="M43" s="146">
        <f t="shared" si="1"/>
        <v>0</v>
      </c>
      <c r="N43" s="146">
        <f t="shared" si="2"/>
        <v>0</v>
      </c>
    </row>
    <row r="44" spans="1:14" ht="12.75">
      <c r="A44" s="209" t="s">
        <v>7503</v>
      </c>
      <c r="B44" s="181"/>
      <c r="C44" s="210"/>
      <c r="D44" s="210"/>
      <c r="E44" s="210"/>
      <c r="F44" s="210"/>
      <c r="G44" s="210"/>
      <c r="H44" s="210"/>
      <c r="I44" s="210"/>
      <c r="J44" s="733"/>
      <c r="K44" s="146">
        <f t="shared" si="0"/>
        <v>0</v>
      </c>
      <c r="L44" s="733"/>
      <c r="M44" s="146">
        <f t="shared" si="1"/>
        <v>0</v>
      </c>
      <c r="N44" s="146">
        <f t="shared" si="2"/>
        <v>0</v>
      </c>
    </row>
    <row r="45" spans="1:14">
      <c r="A45" s="207" t="s">
        <v>7239</v>
      </c>
      <c r="B45" s="118" t="s">
        <v>7504</v>
      </c>
      <c r="C45" s="117"/>
      <c r="D45" s="208"/>
      <c r="E45" s="118"/>
      <c r="H45" s="118"/>
      <c r="I45" s="208"/>
      <c r="J45" s="733"/>
      <c r="K45" s="146">
        <f t="shared" si="0"/>
        <v>0</v>
      </c>
      <c r="L45" s="733"/>
      <c r="M45" s="146">
        <f t="shared" si="1"/>
        <v>0</v>
      </c>
      <c r="N45" s="146">
        <f t="shared" si="2"/>
        <v>0</v>
      </c>
    </row>
    <row r="46" spans="1:14">
      <c r="A46" s="207"/>
      <c r="B46" s="118"/>
      <c r="C46" s="117" t="s">
        <v>7287</v>
      </c>
      <c r="D46" s="208"/>
      <c r="E46" s="118"/>
      <c r="H46" s="118"/>
      <c r="I46" s="208"/>
      <c r="J46" s="733"/>
      <c r="K46" s="146">
        <f t="shared" si="0"/>
        <v>0</v>
      </c>
      <c r="L46" s="733"/>
      <c r="M46" s="146">
        <f t="shared" si="1"/>
        <v>0</v>
      </c>
      <c r="N46" s="146">
        <f t="shared" si="2"/>
        <v>0</v>
      </c>
    </row>
    <row r="47" spans="1:14">
      <c r="A47" s="207"/>
      <c r="B47" s="118"/>
      <c r="C47" s="117" t="s">
        <v>7505</v>
      </c>
      <c r="D47" s="208"/>
      <c r="E47" s="118"/>
      <c r="H47" s="118"/>
      <c r="I47" s="208"/>
      <c r="J47" s="733"/>
      <c r="K47" s="146">
        <f t="shared" si="0"/>
        <v>0</v>
      </c>
      <c r="L47" s="733"/>
      <c r="M47" s="146">
        <f t="shared" si="1"/>
        <v>0</v>
      </c>
      <c r="N47" s="146">
        <f t="shared" si="2"/>
        <v>0</v>
      </c>
    </row>
    <row r="48" spans="1:14">
      <c r="A48" s="207"/>
      <c r="B48" s="118"/>
      <c r="C48" s="117"/>
      <c r="D48" s="208"/>
      <c r="E48" s="118" t="s">
        <v>7506</v>
      </c>
      <c r="H48" s="118">
        <v>1000</v>
      </c>
      <c r="I48" s="208" t="s">
        <v>876</v>
      </c>
      <c r="J48" s="733"/>
      <c r="K48" s="146">
        <f t="shared" si="0"/>
        <v>0</v>
      </c>
      <c r="L48" s="733">
        <f>+J48*2.15</f>
        <v>0</v>
      </c>
      <c r="M48" s="146">
        <f t="shared" si="1"/>
        <v>0</v>
      </c>
      <c r="N48" s="146">
        <f t="shared" si="2"/>
        <v>0</v>
      </c>
    </row>
    <row r="49" spans="1:14">
      <c r="A49" s="207"/>
      <c r="B49" s="118"/>
      <c r="C49" s="117"/>
      <c r="D49" s="208"/>
      <c r="E49" s="118" t="s">
        <v>7465</v>
      </c>
      <c r="H49" s="118">
        <v>200</v>
      </c>
      <c r="I49" s="208" t="s">
        <v>876</v>
      </c>
      <c r="J49" s="733"/>
      <c r="K49" s="146">
        <f t="shared" si="0"/>
        <v>0</v>
      </c>
      <c r="L49" s="733">
        <f t="shared" ref="L49:L50" si="3">+J49*2.15</f>
        <v>0</v>
      </c>
      <c r="M49" s="146">
        <f t="shared" si="1"/>
        <v>0</v>
      </c>
      <c r="N49" s="146">
        <f t="shared" si="2"/>
        <v>0</v>
      </c>
    </row>
    <row r="50" spans="1:14">
      <c r="A50" s="207"/>
      <c r="B50" s="118"/>
      <c r="C50" s="117"/>
      <c r="D50" s="208"/>
      <c r="E50" s="118" t="s">
        <v>7507</v>
      </c>
      <c r="H50" s="118">
        <v>250</v>
      </c>
      <c r="I50" s="208" t="s">
        <v>876</v>
      </c>
      <c r="J50" s="733"/>
      <c r="K50" s="146">
        <f t="shared" si="0"/>
        <v>0</v>
      </c>
      <c r="L50" s="733">
        <f t="shared" si="3"/>
        <v>0</v>
      </c>
      <c r="M50" s="146">
        <f t="shared" si="1"/>
        <v>0</v>
      </c>
      <c r="N50" s="146">
        <f t="shared" si="2"/>
        <v>0</v>
      </c>
    </row>
    <row r="51" spans="1:14">
      <c r="A51" s="207"/>
      <c r="B51" s="118"/>
      <c r="C51" s="117"/>
      <c r="D51" s="208"/>
      <c r="E51" s="118"/>
      <c r="H51" s="118"/>
      <c r="I51" s="208"/>
      <c r="J51" s="733"/>
      <c r="K51" s="146">
        <f t="shared" si="0"/>
        <v>0</v>
      </c>
      <c r="L51" s="733"/>
      <c r="M51" s="146">
        <f t="shared" si="1"/>
        <v>0</v>
      </c>
      <c r="N51" s="146">
        <f t="shared" si="2"/>
        <v>0</v>
      </c>
    </row>
    <row r="52" spans="1:14">
      <c r="A52" s="207"/>
      <c r="B52" s="118"/>
      <c r="C52" s="117" t="s">
        <v>7508</v>
      </c>
      <c r="D52" s="208"/>
      <c r="E52" s="118"/>
      <c r="H52" s="118"/>
      <c r="I52" s="208"/>
      <c r="J52" s="733"/>
      <c r="K52" s="146">
        <f t="shared" si="0"/>
        <v>0</v>
      </c>
      <c r="L52" s="733"/>
      <c r="M52" s="146">
        <f t="shared" si="1"/>
        <v>0</v>
      </c>
      <c r="N52" s="146">
        <f t="shared" si="2"/>
        <v>0</v>
      </c>
    </row>
    <row r="53" spans="1:14">
      <c r="A53" s="207"/>
      <c r="B53" s="118"/>
      <c r="C53" s="117"/>
      <c r="D53" s="208"/>
      <c r="E53" s="118" t="s">
        <v>7464</v>
      </c>
      <c r="H53" s="118">
        <v>400</v>
      </c>
      <c r="I53" s="208" t="s">
        <v>876</v>
      </c>
      <c r="J53" s="733"/>
      <c r="K53" s="146">
        <f t="shared" si="0"/>
        <v>0</v>
      </c>
      <c r="L53" s="733">
        <f>+J53*1.75</f>
        <v>0</v>
      </c>
      <c r="M53" s="146">
        <f t="shared" si="1"/>
        <v>0</v>
      </c>
      <c r="N53" s="146">
        <f t="shared" si="2"/>
        <v>0</v>
      </c>
    </row>
    <row r="54" spans="1:14">
      <c r="A54" s="207"/>
      <c r="B54" s="118"/>
      <c r="C54" s="117"/>
      <c r="D54" s="208"/>
      <c r="E54" s="118" t="s">
        <v>7463</v>
      </c>
      <c r="H54" s="118">
        <v>60</v>
      </c>
      <c r="I54" s="208" t="s">
        <v>876</v>
      </c>
      <c r="J54" s="733"/>
      <c r="K54" s="146">
        <f t="shared" si="0"/>
        <v>0</v>
      </c>
      <c r="L54" s="733">
        <f t="shared" ref="L54:L56" si="4">+J54*1.75</f>
        <v>0</v>
      </c>
      <c r="M54" s="146">
        <f t="shared" si="1"/>
        <v>0</v>
      </c>
      <c r="N54" s="146">
        <f t="shared" si="2"/>
        <v>0</v>
      </c>
    </row>
    <row r="55" spans="1:14">
      <c r="A55" s="207"/>
      <c r="B55" s="118"/>
      <c r="C55" s="117"/>
      <c r="D55" s="208"/>
      <c r="E55" s="118" t="s">
        <v>7509</v>
      </c>
      <c r="H55" s="118">
        <v>35</v>
      </c>
      <c r="I55" s="208" t="s">
        <v>876</v>
      </c>
      <c r="J55" s="733"/>
      <c r="K55" s="146">
        <f t="shared" si="0"/>
        <v>0</v>
      </c>
      <c r="L55" s="733">
        <f t="shared" si="4"/>
        <v>0</v>
      </c>
      <c r="M55" s="146">
        <f t="shared" si="1"/>
        <v>0</v>
      </c>
      <c r="N55" s="146">
        <f t="shared" si="2"/>
        <v>0</v>
      </c>
    </row>
    <row r="56" spans="1:14">
      <c r="A56" s="207"/>
      <c r="B56" s="118"/>
      <c r="C56" s="117"/>
      <c r="D56" s="208"/>
      <c r="E56" s="118" t="s">
        <v>7510</v>
      </c>
      <c r="H56" s="118">
        <v>50</v>
      </c>
      <c r="I56" s="208" t="s">
        <v>876</v>
      </c>
      <c r="J56" s="733"/>
      <c r="K56" s="146">
        <f t="shared" si="0"/>
        <v>0</v>
      </c>
      <c r="L56" s="733">
        <f t="shared" si="4"/>
        <v>0</v>
      </c>
      <c r="M56" s="146">
        <f t="shared" si="1"/>
        <v>0</v>
      </c>
      <c r="N56" s="146">
        <f t="shared" si="2"/>
        <v>0</v>
      </c>
    </row>
    <row r="57" spans="1:14">
      <c r="A57" s="207"/>
      <c r="B57" s="118"/>
      <c r="C57" s="117"/>
      <c r="D57" s="208"/>
      <c r="E57" s="118"/>
      <c r="H57" s="118"/>
      <c r="I57" s="208"/>
      <c r="J57" s="733"/>
      <c r="K57" s="146">
        <f t="shared" si="0"/>
        <v>0</v>
      </c>
      <c r="L57" s="733"/>
      <c r="M57" s="146">
        <f t="shared" si="1"/>
        <v>0</v>
      </c>
      <c r="N57" s="146">
        <f t="shared" si="2"/>
        <v>0</v>
      </c>
    </row>
    <row r="58" spans="1:14">
      <c r="A58" s="207" t="s">
        <v>7245</v>
      </c>
      <c r="B58" s="118" t="s">
        <v>7307</v>
      </c>
      <c r="C58" s="117"/>
      <c r="D58" s="208"/>
      <c r="E58" s="118"/>
      <c r="H58" s="118"/>
      <c r="I58" s="208"/>
      <c r="J58" s="733"/>
      <c r="K58" s="146">
        <f t="shared" si="0"/>
        <v>0</v>
      </c>
      <c r="L58" s="733"/>
      <c r="M58" s="146">
        <f t="shared" si="1"/>
        <v>0</v>
      </c>
      <c r="N58" s="146">
        <f t="shared" si="2"/>
        <v>0</v>
      </c>
    </row>
    <row r="59" spans="1:14">
      <c r="A59" s="207"/>
      <c r="B59" s="118"/>
      <c r="C59" s="117" t="s">
        <v>7511</v>
      </c>
      <c r="D59" s="208"/>
      <c r="E59" s="118"/>
      <c r="H59" s="118"/>
      <c r="I59" s="208"/>
      <c r="J59" s="733"/>
      <c r="K59" s="146">
        <f t="shared" si="0"/>
        <v>0</v>
      </c>
      <c r="L59" s="733"/>
      <c r="M59" s="146">
        <f t="shared" si="1"/>
        <v>0</v>
      </c>
      <c r="N59" s="146">
        <f t="shared" si="2"/>
        <v>0</v>
      </c>
    </row>
    <row r="60" spans="1:14">
      <c r="A60" s="207"/>
      <c r="B60" s="118"/>
      <c r="C60" s="117"/>
      <c r="D60" s="208" t="s">
        <v>7435</v>
      </c>
      <c r="E60" s="118"/>
      <c r="H60" s="118">
        <f>SUM(H48:H56)</f>
        <v>1995</v>
      </c>
      <c r="I60" s="208" t="s">
        <v>876</v>
      </c>
      <c r="J60" s="733"/>
      <c r="K60" s="146">
        <f t="shared" si="0"/>
        <v>0</v>
      </c>
      <c r="L60" s="733"/>
      <c r="M60" s="146">
        <f t="shared" si="1"/>
        <v>0</v>
      </c>
      <c r="N60" s="146">
        <f t="shared" si="2"/>
        <v>0</v>
      </c>
    </row>
    <row r="61" spans="1:14">
      <c r="H61" s="120"/>
      <c r="I61" s="171"/>
      <c r="J61" s="733"/>
      <c r="K61" s="146">
        <f t="shared" si="0"/>
        <v>0</v>
      </c>
      <c r="L61" s="733"/>
      <c r="M61" s="146">
        <f t="shared" si="1"/>
        <v>0</v>
      </c>
      <c r="N61" s="146">
        <f t="shared" si="2"/>
        <v>0</v>
      </c>
    </row>
    <row r="62" spans="1:14">
      <c r="A62" s="207" t="s">
        <v>7247</v>
      </c>
      <c r="B62" s="118" t="s">
        <v>7512</v>
      </c>
      <c r="C62" s="117"/>
      <c r="D62" s="208"/>
      <c r="E62" s="118"/>
      <c r="F62" s="169">
        <f>SUM(K50:K56)</f>
        <v>0</v>
      </c>
      <c r="G62" s="211"/>
      <c r="H62" s="118">
        <v>100</v>
      </c>
      <c r="I62" s="208" t="s">
        <v>1464</v>
      </c>
      <c r="J62" s="733"/>
      <c r="K62" s="146">
        <f t="shared" si="0"/>
        <v>0</v>
      </c>
      <c r="L62" s="733"/>
      <c r="M62" s="146">
        <f>+L62*H62</f>
        <v>0</v>
      </c>
      <c r="N62" s="146">
        <f t="shared" si="2"/>
        <v>0</v>
      </c>
    </row>
    <row r="63" spans="1:14">
      <c r="A63" s="207"/>
      <c r="B63" s="118"/>
      <c r="C63" s="117"/>
      <c r="D63" s="208"/>
      <c r="E63" s="118"/>
      <c r="H63" s="118"/>
      <c r="I63" s="208"/>
      <c r="J63" s="733"/>
      <c r="K63" s="146">
        <f t="shared" si="0"/>
        <v>0</v>
      </c>
      <c r="L63" s="733"/>
      <c r="M63" s="146">
        <f t="shared" si="1"/>
        <v>0</v>
      </c>
      <c r="N63" s="146">
        <f t="shared" si="2"/>
        <v>0</v>
      </c>
    </row>
    <row r="64" spans="1:14">
      <c r="A64" s="195" t="s">
        <v>7513</v>
      </c>
      <c r="J64" s="733"/>
      <c r="K64" s="146">
        <f t="shared" si="0"/>
        <v>0</v>
      </c>
      <c r="L64" s="733"/>
      <c r="M64" s="146">
        <f t="shared" si="1"/>
        <v>0</v>
      </c>
      <c r="N64" s="146">
        <f t="shared" si="2"/>
        <v>0</v>
      </c>
    </row>
    <row r="65" spans="1:14">
      <c r="A65" s="133" t="s">
        <v>7239</v>
      </c>
      <c r="B65" s="120" t="s">
        <v>7353</v>
      </c>
      <c r="J65" s="733"/>
      <c r="K65" s="146">
        <f t="shared" si="0"/>
        <v>0</v>
      </c>
      <c r="L65" s="733"/>
      <c r="M65" s="146">
        <f t="shared" si="1"/>
        <v>0</v>
      </c>
      <c r="N65" s="146">
        <f t="shared" si="2"/>
        <v>0</v>
      </c>
    </row>
    <row r="66" spans="1:14">
      <c r="D66" s="120" t="s">
        <v>7348</v>
      </c>
      <c r="H66" s="134">
        <v>8</v>
      </c>
      <c r="I66" s="120" t="s">
        <v>3538</v>
      </c>
      <c r="J66" s="733"/>
      <c r="K66" s="146">
        <f t="shared" si="0"/>
        <v>0</v>
      </c>
      <c r="L66" s="733"/>
      <c r="M66" s="146">
        <f t="shared" si="1"/>
        <v>0</v>
      </c>
      <c r="N66" s="146">
        <f t="shared" si="2"/>
        <v>0</v>
      </c>
    </row>
    <row r="67" spans="1:14">
      <c r="D67" s="120" t="s">
        <v>7443</v>
      </c>
      <c r="H67" s="134">
        <v>4</v>
      </c>
      <c r="I67" s="120" t="s">
        <v>3538</v>
      </c>
      <c r="J67" s="733"/>
      <c r="K67" s="146">
        <f t="shared" si="0"/>
        <v>0</v>
      </c>
      <c r="L67" s="733"/>
      <c r="M67" s="146">
        <f t="shared" si="1"/>
        <v>0</v>
      </c>
      <c r="N67" s="146">
        <f t="shared" si="2"/>
        <v>0</v>
      </c>
    </row>
    <row r="68" spans="1:14">
      <c r="D68" s="120" t="s">
        <v>7128</v>
      </c>
      <c r="H68" s="134">
        <v>8</v>
      </c>
      <c r="I68" s="120" t="s">
        <v>3538</v>
      </c>
      <c r="J68" s="733"/>
      <c r="K68" s="146">
        <f t="shared" si="0"/>
        <v>0</v>
      </c>
      <c r="L68" s="733"/>
      <c r="M68" s="146">
        <f t="shared" si="1"/>
        <v>0</v>
      </c>
      <c r="N68" s="146">
        <f t="shared" si="2"/>
        <v>0</v>
      </c>
    </row>
    <row r="69" spans="1:14">
      <c r="J69" s="733"/>
      <c r="K69" s="146">
        <f t="shared" si="0"/>
        <v>0</v>
      </c>
      <c r="L69" s="733"/>
      <c r="M69" s="146">
        <f t="shared" si="1"/>
        <v>0</v>
      </c>
      <c r="N69" s="146">
        <f t="shared" si="2"/>
        <v>0</v>
      </c>
    </row>
    <row r="70" spans="1:14">
      <c r="A70" s="133" t="s">
        <v>7242</v>
      </c>
      <c r="B70" s="120" t="s">
        <v>7514</v>
      </c>
      <c r="J70" s="733"/>
      <c r="K70" s="146">
        <f t="shared" si="0"/>
        <v>0</v>
      </c>
      <c r="L70" s="733"/>
      <c r="M70" s="146">
        <f t="shared" si="1"/>
        <v>0</v>
      </c>
      <c r="N70" s="146">
        <f t="shared" si="2"/>
        <v>0</v>
      </c>
    </row>
    <row r="71" spans="1:14">
      <c r="C71" s="120" t="s">
        <v>7515</v>
      </c>
      <c r="H71" s="120"/>
      <c r="J71" s="733"/>
      <c r="K71" s="146">
        <f t="shared" si="0"/>
        <v>0</v>
      </c>
      <c r="L71" s="733"/>
      <c r="M71" s="146">
        <f t="shared" si="1"/>
        <v>0</v>
      </c>
      <c r="N71" s="146">
        <f t="shared" si="2"/>
        <v>0</v>
      </c>
    </row>
    <row r="72" spans="1:14">
      <c r="D72" s="120" t="s">
        <v>7350</v>
      </c>
      <c r="H72" s="134">
        <v>1</v>
      </c>
      <c r="I72" s="120" t="s">
        <v>3538</v>
      </c>
      <c r="J72" s="733"/>
      <c r="K72" s="146">
        <f t="shared" si="0"/>
        <v>0</v>
      </c>
      <c r="L72" s="733"/>
      <c r="M72" s="146">
        <f t="shared" si="1"/>
        <v>0</v>
      </c>
      <c r="N72" s="146">
        <f t="shared" si="2"/>
        <v>0</v>
      </c>
    </row>
    <row r="73" spans="1:14">
      <c r="J73" s="733"/>
      <c r="K73" s="146">
        <f t="shared" si="0"/>
        <v>0</v>
      </c>
      <c r="L73" s="733"/>
      <c r="M73" s="146">
        <f t="shared" si="1"/>
        <v>0</v>
      </c>
      <c r="N73" s="146">
        <f t="shared" si="2"/>
        <v>0</v>
      </c>
    </row>
    <row r="74" spans="1:14">
      <c r="A74" s="133" t="s">
        <v>7245</v>
      </c>
      <c r="B74" s="120" t="s">
        <v>7355</v>
      </c>
      <c r="J74" s="733"/>
      <c r="K74" s="146">
        <f t="shared" ref="K74:K168" si="5">+J74*H74</f>
        <v>0</v>
      </c>
      <c r="L74" s="733"/>
      <c r="M74" s="146">
        <f t="shared" ref="M74:M168" si="6">+L74*H74</f>
        <v>0</v>
      </c>
      <c r="N74" s="146">
        <f t="shared" ref="N74:N168" si="7">+M74+K74</f>
        <v>0</v>
      </c>
    </row>
    <row r="75" spans="1:14">
      <c r="D75" s="120" t="s">
        <v>7348</v>
      </c>
      <c r="H75" s="134">
        <v>3</v>
      </c>
      <c r="I75" s="120" t="s">
        <v>3538</v>
      </c>
      <c r="J75" s="733"/>
      <c r="K75" s="146">
        <f t="shared" si="5"/>
        <v>0</v>
      </c>
      <c r="L75" s="733"/>
      <c r="M75" s="146">
        <f t="shared" si="6"/>
        <v>0</v>
      </c>
      <c r="N75" s="146">
        <f t="shared" si="7"/>
        <v>0</v>
      </c>
    </row>
    <row r="76" spans="1:14">
      <c r="D76" s="120" t="s">
        <v>7443</v>
      </c>
      <c r="H76" s="134">
        <v>1</v>
      </c>
      <c r="I76" s="120" t="s">
        <v>3538</v>
      </c>
      <c r="J76" s="733"/>
      <c r="K76" s="146">
        <f t="shared" si="5"/>
        <v>0</v>
      </c>
      <c r="L76" s="733"/>
      <c r="M76" s="146">
        <f t="shared" si="6"/>
        <v>0</v>
      </c>
      <c r="N76" s="146">
        <f t="shared" si="7"/>
        <v>0</v>
      </c>
    </row>
    <row r="77" spans="1:14">
      <c r="D77" s="120" t="s">
        <v>7128</v>
      </c>
      <c r="H77" s="134">
        <v>1</v>
      </c>
      <c r="I77" s="120" t="s">
        <v>3538</v>
      </c>
      <c r="J77" s="733"/>
      <c r="K77" s="146">
        <f t="shared" si="5"/>
        <v>0</v>
      </c>
      <c r="L77" s="733"/>
      <c r="M77" s="146">
        <f t="shared" si="6"/>
        <v>0</v>
      </c>
      <c r="N77" s="146">
        <f t="shared" si="7"/>
        <v>0</v>
      </c>
    </row>
    <row r="78" spans="1:14">
      <c r="J78" s="733"/>
      <c r="K78" s="146">
        <f t="shared" si="5"/>
        <v>0</v>
      </c>
      <c r="L78" s="733"/>
      <c r="M78" s="146">
        <f t="shared" si="6"/>
        <v>0</v>
      </c>
      <c r="N78" s="146">
        <f t="shared" si="7"/>
        <v>0</v>
      </c>
    </row>
    <row r="79" spans="1:14">
      <c r="A79" s="133" t="s">
        <v>7247</v>
      </c>
      <c r="B79" s="120" t="s">
        <v>7516</v>
      </c>
      <c r="J79" s="733"/>
      <c r="K79" s="146">
        <f t="shared" si="5"/>
        <v>0</v>
      </c>
      <c r="L79" s="733"/>
      <c r="M79" s="146">
        <f t="shared" si="6"/>
        <v>0</v>
      </c>
      <c r="N79" s="146">
        <f t="shared" si="7"/>
        <v>0</v>
      </c>
    </row>
    <row r="80" spans="1:14">
      <c r="D80" s="120" t="s">
        <v>7348</v>
      </c>
      <c r="H80" s="134">
        <v>3</v>
      </c>
      <c r="I80" s="120" t="s">
        <v>3538</v>
      </c>
      <c r="J80" s="733"/>
      <c r="K80" s="146">
        <f t="shared" si="5"/>
        <v>0</v>
      </c>
      <c r="L80" s="733"/>
      <c r="M80" s="146">
        <f t="shared" si="6"/>
        <v>0</v>
      </c>
      <c r="N80" s="146">
        <f t="shared" si="7"/>
        <v>0</v>
      </c>
    </row>
    <row r="81" spans="1:14">
      <c r="D81" s="120" t="s">
        <v>7443</v>
      </c>
      <c r="H81" s="134">
        <v>1</v>
      </c>
      <c r="I81" s="120" t="s">
        <v>3538</v>
      </c>
      <c r="J81" s="733"/>
      <c r="K81" s="146">
        <f t="shared" si="5"/>
        <v>0</v>
      </c>
      <c r="L81" s="733"/>
      <c r="M81" s="146">
        <f t="shared" si="6"/>
        <v>0</v>
      </c>
      <c r="N81" s="146">
        <f t="shared" si="7"/>
        <v>0</v>
      </c>
    </row>
    <row r="82" spans="1:14">
      <c r="D82" s="120" t="s">
        <v>7128</v>
      </c>
      <c r="H82" s="134">
        <v>1</v>
      </c>
      <c r="I82" s="120" t="s">
        <v>3538</v>
      </c>
      <c r="J82" s="733"/>
      <c r="K82" s="146">
        <f t="shared" si="5"/>
        <v>0</v>
      </c>
      <c r="L82" s="733"/>
      <c r="M82" s="146">
        <f t="shared" si="6"/>
        <v>0</v>
      </c>
      <c r="N82" s="146">
        <f t="shared" si="7"/>
        <v>0</v>
      </c>
    </row>
    <row r="83" spans="1:14">
      <c r="J83" s="733"/>
      <c r="K83" s="146">
        <f t="shared" si="5"/>
        <v>0</v>
      </c>
      <c r="L83" s="733"/>
      <c r="M83" s="146">
        <f t="shared" si="6"/>
        <v>0</v>
      </c>
      <c r="N83" s="146">
        <f t="shared" si="7"/>
        <v>0</v>
      </c>
    </row>
    <row r="84" spans="1:14">
      <c r="A84" s="133" t="s">
        <v>7250</v>
      </c>
      <c r="B84" s="120" t="s">
        <v>7517</v>
      </c>
      <c r="J84" s="733"/>
      <c r="K84" s="146">
        <f t="shared" si="5"/>
        <v>0</v>
      </c>
      <c r="L84" s="733"/>
      <c r="M84" s="146">
        <f t="shared" si="6"/>
        <v>0</v>
      </c>
      <c r="N84" s="146">
        <f t="shared" si="7"/>
        <v>0</v>
      </c>
    </row>
    <row r="85" spans="1:14">
      <c r="C85" s="120" t="s">
        <v>7518</v>
      </c>
      <c r="H85" s="120"/>
      <c r="J85" s="733"/>
      <c r="K85" s="146">
        <f t="shared" si="5"/>
        <v>0</v>
      </c>
      <c r="L85" s="733"/>
      <c r="M85" s="146">
        <f t="shared" si="6"/>
        <v>0</v>
      </c>
      <c r="N85" s="146">
        <f t="shared" si="7"/>
        <v>0</v>
      </c>
    </row>
    <row r="86" spans="1:14">
      <c r="D86" s="120" t="s">
        <v>7519</v>
      </c>
      <c r="J86" s="733"/>
      <c r="K86" s="146">
        <f t="shared" si="5"/>
        <v>0</v>
      </c>
      <c r="L86" s="733"/>
      <c r="M86" s="146">
        <f t="shared" si="6"/>
        <v>0</v>
      </c>
      <c r="N86" s="146">
        <f t="shared" si="7"/>
        <v>0</v>
      </c>
    </row>
    <row r="87" spans="1:14">
      <c r="E87" s="120" t="s">
        <v>7361</v>
      </c>
      <c r="H87" s="134">
        <v>4</v>
      </c>
      <c r="I87" s="120" t="s">
        <v>3538</v>
      </c>
      <c r="J87" s="733"/>
      <c r="K87" s="146">
        <f t="shared" si="5"/>
        <v>0</v>
      </c>
      <c r="L87" s="733"/>
      <c r="M87" s="146">
        <f t="shared" si="6"/>
        <v>0</v>
      </c>
      <c r="N87" s="146">
        <f t="shared" si="7"/>
        <v>0</v>
      </c>
    </row>
    <row r="88" spans="1:14">
      <c r="E88" s="120" t="s">
        <v>7350</v>
      </c>
      <c r="H88" s="134">
        <v>13</v>
      </c>
      <c r="I88" s="120" t="s">
        <v>3538</v>
      </c>
      <c r="J88" s="733"/>
      <c r="K88" s="146">
        <f t="shared" si="5"/>
        <v>0</v>
      </c>
      <c r="L88" s="733"/>
      <c r="M88" s="146">
        <f t="shared" si="6"/>
        <v>0</v>
      </c>
      <c r="N88" s="146">
        <f t="shared" si="7"/>
        <v>0</v>
      </c>
    </row>
    <row r="89" spans="1:14">
      <c r="J89" s="733"/>
      <c r="K89" s="146">
        <f t="shared" si="5"/>
        <v>0</v>
      </c>
      <c r="L89" s="733"/>
      <c r="M89" s="146">
        <f t="shared" si="6"/>
        <v>0</v>
      </c>
      <c r="N89" s="146">
        <f t="shared" si="7"/>
        <v>0</v>
      </c>
    </row>
    <row r="90" spans="1:14">
      <c r="A90" s="133" t="s">
        <v>7253</v>
      </c>
      <c r="B90" s="120" t="s">
        <v>7520</v>
      </c>
      <c r="J90" s="733"/>
      <c r="K90" s="146">
        <f t="shared" si="5"/>
        <v>0</v>
      </c>
      <c r="L90" s="733"/>
      <c r="M90" s="146">
        <f t="shared" si="6"/>
        <v>0</v>
      </c>
      <c r="N90" s="146">
        <f t="shared" si="7"/>
        <v>0</v>
      </c>
    </row>
    <row r="91" spans="1:14">
      <c r="C91" s="120" t="s">
        <v>7518</v>
      </c>
      <c r="H91" s="120"/>
      <c r="J91" s="733"/>
      <c r="K91" s="146">
        <f t="shared" si="5"/>
        <v>0</v>
      </c>
      <c r="L91" s="733"/>
      <c r="M91" s="146">
        <f t="shared" si="6"/>
        <v>0</v>
      </c>
      <c r="N91" s="146">
        <f t="shared" si="7"/>
        <v>0</v>
      </c>
    </row>
    <row r="92" spans="1:14">
      <c r="D92" s="120" t="s">
        <v>7521</v>
      </c>
      <c r="J92" s="733"/>
      <c r="K92" s="146">
        <f t="shared" si="5"/>
        <v>0</v>
      </c>
      <c r="L92" s="733"/>
      <c r="M92" s="146">
        <f t="shared" si="6"/>
        <v>0</v>
      </c>
      <c r="N92" s="146">
        <f t="shared" si="7"/>
        <v>0</v>
      </c>
    </row>
    <row r="93" spans="1:14">
      <c r="E93" s="120" t="s">
        <v>7361</v>
      </c>
      <c r="H93" s="134">
        <v>4</v>
      </c>
      <c r="I93" s="120" t="s">
        <v>3538</v>
      </c>
      <c r="J93" s="733"/>
      <c r="K93" s="146">
        <f t="shared" si="5"/>
        <v>0</v>
      </c>
      <c r="L93" s="733"/>
      <c r="M93" s="146">
        <f t="shared" si="6"/>
        <v>0</v>
      </c>
      <c r="N93" s="146">
        <f t="shared" si="7"/>
        <v>0</v>
      </c>
    </row>
    <row r="94" spans="1:14">
      <c r="E94" s="120" t="s">
        <v>7350</v>
      </c>
      <c r="H94" s="134">
        <v>13</v>
      </c>
      <c r="I94" s="120" t="s">
        <v>3538</v>
      </c>
      <c r="J94" s="733"/>
      <c r="K94" s="146">
        <f t="shared" si="5"/>
        <v>0</v>
      </c>
      <c r="L94" s="733"/>
      <c r="M94" s="146">
        <f t="shared" si="6"/>
        <v>0</v>
      </c>
      <c r="N94" s="146">
        <f t="shared" si="7"/>
        <v>0</v>
      </c>
    </row>
    <row r="95" spans="1:14">
      <c r="J95" s="733"/>
      <c r="K95" s="146">
        <f t="shared" si="5"/>
        <v>0</v>
      </c>
      <c r="L95" s="733"/>
      <c r="M95" s="146">
        <f t="shared" si="6"/>
        <v>0</v>
      </c>
      <c r="N95" s="146">
        <f t="shared" si="7"/>
        <v>0</v>
      </c>
    </row>
    <row r="96" spans="1:14">
      <c r="A96" s="133" t="s">
        <v>7255</v>
      </c>
      <c r="B96" s="120" t="s">
        <v>7360</v>
      </c>
      <c r="J96" s="733"/>
      <c r="K96" s="146">
        <f t="shared" si="5"/>
        <v>0</v>
      </c>
      <c r="L96" s="733"/>
      <c r="M96" s="146">
        <f t="shared" si="6"/>
        <v>0</v>
      </c>
      <c r="N96" s="146">
        <f t="shared" si="7"/>
        <v>0</v>
      </c>
    </row>
    <row r="97" spans="1:14">
      <c r="D97" s="120" t="s">
        <v>7361</v>
      </c>
      <c r="H97" s="134">
        <v>90</v>
      </c>
      <c r="I97" s="120" t="s">
        <v>3538</v>
      </c>
      <c r="J97" s="733"/>
      <c r="K97" s="146">
        <f t="shared" si="5"/>
        <v>0</v>
      </c>
      <c r="L97" s="733"/>
      <c r="M97" s="146">
        <f t="shared" si="6"/>
        <v>0</v>
      </c>
      <c r="N97" s="146">
        <f t="shared" si="7"/>
        <v>0</v>
      </c>
    </row>
    <row r="98" spans="1:14">
      <c r="J98" s="733"/>
      <c r="K98" s="146">
        <f t="shared" si="5"/>
        <v>0</v>
      </c>
      <c r="L98" s="733"/>
      <c r="M98" s="146">
        <f t="shared" si="6"/>
        <v>0</v>
      </c>
      <c r="N98" s="146">
        <f t="shared" si="7"/>
        <v>0</v>
      </c>
    </row>
    <row r="99" spans="1:14">
      <c r="A99" s="133" t="s">
        <v>7257</v>
      </c>
      <c r="B99" s="120" t="s">
        <v>7522</v>
      </c>
      <c r="J99" s="733"/>
      <c r="K99" s="146">
        <f t="shared" si="5"/>
        <v>0</v>
      </c>
      <c r="L99" s="733"/>
      <c r="M99" s="146">
        <f t="shared" si="6"/>
        <v>0</v>
      </c>
      <c r="N99" s="146">
        <f t="shared" si="7"/>
        <v>0</v>
      </c>
    </row>
    <row r="100" spans="1:14">
      <c r="D100" s="120" t="s">
        <v>7361</v>
      </c>
      <c r="H100" s="134">
        <v>9</v>
      </c>
      <c r="I100" s="120" t="s">
        <v>3538</v>
      </c>
      <c r="J100" s="733"/>
      <c r="K100" s="146">
        <f t="shared" si="5"/>
        <v>0</v>
      </c>
      <c r="L100" s="733"/>
      <c r="M100" s="146">
        <f t="shared" si="6"/>
        <v>0</v>
      </c>
      <c r="N100" s="146">
        <f t="shared" si="7"/>
        <v>0</v>
      </c>
    </row>
    <row r="101" spans="1:14">
      <c r="J101" s="733"/>
      <c r="K101" s="146">
        <f t="shared" si="5"/>
        <v>0</v>
      </c>
      <c r="L101" s="733"/>
      <c r="M101" s="146">
        <f t="shared" si="6"/>
        <v>0</v>
      </c>
      <c r="N101" s="146">
        <f t="shared" si="7"/>
        <v>0</v>
      </c>
    </row>
    <row r="102" spans="1:14">
      <c r="A102" s="133" t="s">
        <v>7263</v>
      </c>
      <c r="B102" s="120" t="s">
        <v>7523</v>
      </c>
      <c r="J102" s="733"/>
      <c r="K102" s="146">
        <f t="shared" si="5"/>
        <v>0</v>
      </c>
      <c r="L102" s="733"/>
      <c r="M102" s="146">
        <f t="shared" si="6"/>
        <v>0</v>
      </c>
      <c r="N102" s="146">
        <f t="shared" si="7"/>
        <v>0</v>
      </c>
    </row>
    <row r="103" spans="1:14">
      <c r="C103" s="120" t="s">
        <v>7524</v>
      </c>
      <c r="J103" s="733"/>
      <c r="K103" s="146">
        <f t="shared" si="5"/>
        <v>0</v>
      </c>
      <c r="L103" s="733"/>
      <c r="M103" s="146">
        <f t="shared" si="6"/>
        <v>0</v>
      </c>
      <c r="N103" s="146">
        <f t="shared" si="7"/>
        <v>0</v>
      </c>
    </row>
    <row r="104" spans="1:14">
      <c r="E104" s="120" t="s">
        <v>7525</v>
      </c>
      <c r="H104" s="134">
        <v>1</v>
      </c>
      <c r="I104" s="120" t="s">
        <v>3538</v>
      </c>
      <c r="J104" s="733"/>
      <c r="K104" s="146">
        <f t="shared" si="5"/>
        <v>0</v>
      </c>
      <c r="L104" s="733"/>
      <c r="M104" s="146">
        <f t="shared" si="6"/>
        <v>0</v>
      </c>
      <c r="N104" s="146">
        <f t="shared" si="7"/>
        <v>0</v>
      </c>
    </row>
    <row r="105" spans="1:14">
      <c r="J105" s="733"/>
      <c r="K105" s="146">
        <f t="shared" si="5"/>
        <v>0</v>
      </c>
      <c r="L105" s="733"/>
      <c r="M105" s="146">
        <f t="shared" si="6"/>
        <v>0</v>
      </c>
      <c r="N105" s="146">
        <f t="shared" si="7"/>
        <v>0</v>
      </c>
    </row>
    <row r="106" spans="1:14">
      <c r="A106" s="133" t="s">
        <v>7265</v>
      </c>
      <c r="B106" s="120" t="s">
        <v>7526</v>
      </c>
      <c r="J106" s="733"/>
      <c r="K106" s="146">
        <f t="shared" si="5"/>
        <v>0</v>
      </c>
      <c r="L106" s="733"/>
      <c r="M106" s="146">
        <f t="shared" si="6"/>
        <v>0</v>
      </c>
      <c r="N106" s="146">
        <f t="shared" si="7"/>
        <v>0</v>
      </c>
    </row>
    <row r="107" spans="1:14">
      <c r="C107" s="120" t="s">
        <v>7524</v>
      </c>
      <c r="J107" s="733"/>
      <c r="K107" s="146">
        <f t="shared" si="5"/>
        <v>0</v>
      </c>
      <c r="L107" s="733"/>
      <c r="M107" s="146">
        <f t="shared" si="6"/>
        <v>0</v>
      </c>
      <c r="N107" s="146">
        <f t="shared" si="7"/>
        <v>0</v>
      </c>
    </row>
    <row r="108" spans="1:14">
      <c r="E108" s="120" t="s">
        <v>7527</v>
      </c>
      <c r="J108" s="733"/>
      <c r="K108" s="146">
        <f t="shared" si="5"/>
        <v>0</v>
      </c>
      <c r="L108" s="733"/>
      <c r="M108" s="146">
        <f t="shared" si="6"/>
        <v>0</v>
      </c>
      <c r="N108" s="146">
        <f t="shared" si="7"/>
        <v>0</v>
      </c>
    </row>
    <row r="109" spans="1:14">
      <c r="E109" s="120" t="s">
        <v>7525</v>
      </c>
      <c r="H109" s="134">
        <v>8</v>
      </c>
      <c r="I109" s="120" t="s">
        <v>3538</v>
      </c>
      <c r="J109" s="733"/>
      <c r="K109" s="146">
        <f t="shared" si="5"/>
        <v>0</v>
      </c>
      <c r="L109" s="733"/>
      <c r="M109" s="146">
        <f t="shared" si="6"/>
        <v>0</v>
      </c>
      <c r="N109" s="146">
        <f t="shared" si="7"/>
        <v>0</v>
      </c>
    </row>
    <row r="110" spans="1:14">
      <c r="J110" s="733"/>
      <c r="K110" s="146">
        <f t="shared" si="5"/>
        <v>0</v>
      </c>
      <c r="L110" s="733"/>
      <c r="M110" s="146">
        <f t="shared" si="6"/>
        <v>0</v>
      </c>
      <c r="N110" s="146">
        <f t="shared" si="7"/>
        <v>0</v>
      </c>
    </row>
    <row r="111" spans="1:14" ht="12.75">
      <c r="A111" s="195" t="s">
        <v>7528</v>
      </c>
      <c r="G111" s="92"/>
      <c r="H111" s="171"/>
      <c r="J111" s="733"/>
      <c r="K111" s="146">
        <f t="shared" si="5"/>
        <v>0</v>
      </c>
      <c r="L111" s="733"/>
      <c r="M111" s="146">
        <f t="shared" si="6"/>
        <v>0</v>
      </c>
      <c r="N111" s="146">
        <f t="shared" si="7"/>
        <v>0</v>
      </c>
    </row>
    <row r="112" spans="1:14" ht="12.75">
      <c r="A112" s="206" t="s">
        <v>7239</v>
      </c>
      <c r="B112" s="212" t="s">
        <v>7529</v>
      </c>
      <c r="C112" s="213"/>
      <c r="D112" s="213"/>
      <c r="E112" s="213"/>
      <c r="F112" s="213"/>
      <c r="G112" s="213"/>
      <c r="H112" s="213"/>
      <c r="I112" s="212"/>
      <c r="J112" s="733"/>
      <c r="K112" s="146">
        <f t="shared" si="5"/>
        <v>0</v>
      </c>
      <c r="L112" s="734"/>
      <c r="M112" s="146">
        <f t="shared" si="6"/>
        <v>0</v>
      </c>
      <c r="N112" s="146">
        <f t="shared" si="7"/>
        <v>0</v>
      </c>
    </row>
    <row r="113" spans="1:14" ht="12.75">
      <c r="A113" s="206"/>
      <c r="B113" s="212"/>
      <c r="C113" s="213" t="s">
        <v>7441</v>
      </c>
      <c r="D113" s="213"/>
      <c r="E113" s="213"/>
      <c r="F113" s="213"/>
      <c r="G113" s="213"/>
      <c r="H113" s="213"/>
      <c r="I113" s="212"/>
      <c r="J113" s="733"/>
      <c r="K113" s="146">
        <f t="shared" si="5"/>
        <v>0</v>
      </c>
      <c r="L113" s="734"/>
      <c r="M113" s="146">
        <f t="shared" si="6"/>
        <v>0</v>
      </c>
      <c r="N113" s="146">
        <f t="shared" si="7"/>
        <v>0</v>
      </c>
    </row>
    <row r="114" spans="1:14" ht="12.75">
      <c r="A114" s="206"/>
      <c r="B114" s="213"/>
      <c r="D114" s="92" t="s">
        <v>7530</v>
      </c>
      <c r="E114" s="213"/>
      <c r="F114" s="212"/>
      <c r="G114" s="213"/>
      <c r="H114" s="214">
        <f>SUM(H119:H147)</f>
        <v>165</v>
      </c>
      <c r="I114" s="215" t="s">
        <v>3538</v>
      </c>
      <c r="J114" s="733"/>
      <c r="K114" s="146">
        <f t="shared" si="5"/>
        <v>0</v>
      </c>
      <c r="L114" s="734"/>
      <c r="M114" s="146">
        <f t="shared" si="6"/>
        <v>0</v>
      </c>
      <c r="N114" s="146">
        <f t="shared" si="7"/>
        <v>0</v>
      </c>
    </row>
    <row r="115" spans="1:14" ht="12.75">
      <c r="A115" s="206"/>
      <c r="B115" s="213"/>
      <c r="D115" s="92"/>
      <c r="E115" s="213"/>
      <c r="F115" s="212"/>
      <c r="G115" s="213"/>
      <c r="H115" s="214"/>
      <c r="I115" s="215"/>
      <c r="J115" s="733"/>
      <c r="K115" s="146">
        <f t="shared" si="5"/>
        <v>0</v>
      </c>
      <c r="L115" s="734"/>
      <c r="M115" s="146">
        <f t="shared" si="6"/>
        <v>0</v>
      </c>
      <c r="N115" s="146">
        <f t="shared" si="7"/>
        <v>0</v>
      </c>
    </row>
    <row r="116" spans="1:14">
      <c r="A116" s="195" t="s">
        <v>7531</v>
      </c>
      <c r="H116" s="171"/>
      <c r="J116" s="733"/>
      <c r="K116" s="146">
        <f t="shared" si="5"/>
        <v>0</v>
      </c>
      <c r="L116" s="733"/>
      <c r="M116" s="146">
        <f t="shared" si="6"/>
        <v>0</v>
      </c>
      <c r="N116" s="146">
        <f t="shared" si="7"/>
        <v>0</v>
      </c>
    </row>
    <row r="117" spans="1:14" ht="12.75">
      <c r="A117" s="133" t="s">
        <v>7239</v>
      </c>
      <c r="B117" s="120" t="s">
        <v>7532</v>
      </c>
      <c r="C117" s="156"/>
      <c r="D117" s="156"/>
      <c r="E117" s="156"/>
      <c r="G117" s="216"/>
      <c r="H117" s="217"/>
      <c r="I117" s="182"/>
      <c r="J117" s="733"/>
      <c r="K117" s="146">
        <f t="shared" si="5"/>
        <v>0</v>
      </c>
      <c r="L117" s="733"/>
      <c r="M117" s="146">
        <f t="shared" si="6"/>
        <v>0</v>
      </c>
      <c r="N117" s="146">
        <f t="shared" si="7"/>
        <v>0</v>
      </c>
    </row>
    <row r="118" spans="1:14" ht="12.75">
      <c r="C118" s="156" t="s">
        <v>7533</v>
      </c>
      <c r="D118" s="156"/>
      <c r="E118" s="156"/>
      <c r="G118" s="216"/>
      <c r="H118" s="217"/>
      <c r="I118" s="182"/>
      <c r="J118" s="733"/>
      <c r="K118" s="146">
        <f t="shared" si="5"/>
        <v>0</v>
      </c>
      <c r="L118" s="733"/>
      <c r="M118" s="146">
        <f t="shared" si="6"/>
        <v>0</v>
      </c>
      <c r="N118" s="146">
        <f t="shared" si="7"/>
        <v>0</v>
      </c>
    </row>
    <row r="119" spans="1:14" ht="13.5" customHeight="1">
      <c r="C119" s="156"/>
      <c r="D119" s="156"/>
      <c r="E119" s="156" t="s">
        <v>7534</v>
      </c>
      <c r="H119" s="217">
        <v>8</v>
      </c>
      <c r="I119" s="182" t="s">
        <v>3538</v>
      </c>
      <c r="J119" s="733"/>
      <c r="K119" s="146">
        <f t="shared" si="5"/>
        <v>0</v>
      </c>
      <c r="L119" s="733"/>
      <c r="M119" s="146">
        <f t="shared" si="6"/>
        <v>0</v>
      </c>
      <c r="N119" s="146">
        <f t="shared" si="7"/>
        <v>0</v>
      </c>
    </row>
    <row r="120" spans="1:14" ht="13.5" customHeight="1">
      <c r="C120" s="156"/>
      <c r="D120" s="156"/>
      <c r="E120" s="156" t="s">
        <v>7535</v>
      </c>
      <c r="H120" s="217">
        <v>3</v>
      </c>
      <c r="I120" s="182" t="s">
        <v>3538</v>
      </c>
      <c r="J120" s="733"/>
      <c r="K120" s="146">
        <f t="shared" si="5"/>
        <v>0</v>
      </c>
      <c r="L120" s="733"/>
      <c r="M120" s="146">
        <f t="shared" si="6"/>
        <v>0</v>
      </c>
      <c r="N120" s="146">
        <f t="shared" si="7"/>
        <v>0</v>
      </c>
    </row>
    <row r="121" spans="1:14" ht="13.5" customHeight="1">
      <c r="C121" s="156"/>
      <c r="D121" s="156"/>
      <c r="E121" s="156"/>
      <c r="H121" s="217"/>
      <c r="I121" s="182"/>
      <c r="J121" s="733"/>
      <c r="K121" s="146">
        <f t="shared" si="5"/>
        <v>0</v>
      </c>
      <c r="L121" s="733"/>
      <c r="M121" s="146">
        <f t="shared" si="6"/>
        <v>0</v>
      </c>
      <c r="N121" s="146">
        <f t="shared" si="7"/>
        <v>0</v>
      </c>
    </row>
    <row r="122" spans="1:14" ht="13.5" customHeight="1">
      <c r="C122" s="156"/>
      <c r="D122" s="156"/>
      <c r="E122" s="156" t="s">
        <v>7536</v>
      </c>
      <c r="H122" s="217">
        <v>1</v>
      </c>
      <c r="I122" s="182" t="s">
        <v>3538</v>
      </c>
      <c r="J122" s="733"/>
      <c r="K122" s="146">
        <f t="shared" si="5"/>
        <v>0</v>
      </c>
      <c r="L122" s="733"/>
      <c r="M122" s="146">
        <f t="shared" si="6"/>
        <v>0</v>
      </c>
      <c r="N122" s="146">
        <f t="shared" si="7"/>
        <v>0</v>
      </c>
    </row>
    <row r="123" spans="1:14" ht="13.5" customHeight="1">
      <c r="C123" s="156"/>
      <c r="D123" s="156"/>
      <c r="E123" s="156" t="s">
        <v>7537</v>
      </c>
      <c r="H123" s="217">
        <v>1</v>
      </c>
      <c r="I123" s="182" t="s">
        <v>3538</v>
      </c>
      <c r="J123" s="733"/>
      <c r="K123" s="146">
        <f t="shared" si="5"/>
        <v>0</v>
      </c>
      <c r="L123" s="733"/>
      <c r="M123" s="146">
        <f t="shared" si="6"/>
        <v>0</v>
      </c>
      <c r="N123" s="146">
        <f t="shared" si="7"/>
        <v>0</v>
      </c>
    </row>
    <row r="124" spans="1:14" ht="13.5" customHeight="1">
      <c r="C124" s="156"/>
      <c r="D124" s="156"/>
      <c r="E124" s="156" t="s">
        <v>7538</v>
      </c>
      <c r="H124" s="217">
        <v>3</v>
      </c>
      <c r="I124" s="182" t="s">
        <v>3538</v>
      </c>
      <c r="J124" s="733"/>
      <c r="K124" s="146">
        <f t="shared" si="5"/>
        <v>0</v>
      </c>
      <c r="L124" s="733"/>
      <c r="M124" s="146">
        <f t="shared" si="6"/>
        <v>0</v>
      </c>
      <c r="N124" s="146">
        <f t="shared" si="7"/>
        <v>0</v>
      </c>
    </row>
    <row r="125" spans="1:14" ht="13.5" customHeight="1">
      <c r="C125" s="156"/>
      <c r="D125" s="156"/>
      <c r="E125" s="156"/>
      <c r="H125" s="217"/>
      <c r="I125" s="182"/>
      <c r="J125" s="733"/>
      <c r="K125" s="146">
        <f t="shared" si="5"/>
        <v>0</v>
      </c>
      <c r="L125" s="733"/>
      <c r="M125" s="146">
        <f t="shared" si="6"/>
        <v>0</v>
      </c>
      <c r="N125" s="146">
        <f t="shared" si="7"/>
        <v>0</v>
      </c>
    </row>
    <row r="126" spans="1:14" ht="13.5" customHeight="1">
      <c r="C126" s="156"/>
      <c r="D126" s="156"/>
      <c r="E126" s="156" t="s">
        <v>7539</v>
      </c>
      <c r="H126" s="217">
        <v>8</v>
      </c>
      <c r="I126" s="182" t="s">
        <v>3538</v>
      </c>
      <c r="J126" s="733"/>
      <c r="K126" s="146">
        <f t="shared" si="5"/>
        <v>0</v>
      </c>
      <c r="L126" s="733"/>
    </row>
    <row r="127" spans="1:14" ht="13.5" customHeight="1">
      <c r="C127" s="156"/>
      <c r="D127" s="156"/>
      <c r="E127" s="156"/>
      <c r="H127" s="217"/>
      <c r="I127" s="182"/>
      <c r="J127" s="733"/>
      <c r="K127" s="146">
        <f t="shared" si="5"/>
        <v>0</v>
      </c>
      <c r="L127" s="733"/>
    </row>
    <row r="128" spans="1:14" ht="13.5" customHeight="1">
      <c r="C128" s="156"/>
      <c r="D128" s="156"/>
      <c r="E128" s="156" t="s">
        <v>7540</v>
      </c>
      <c r="H128" s="217">
        <v>1</v>
      </c>
      <c r="I128" s="182" t="s">
        <v>3538</v>
      </c>
      <c r="J128" s="733"/>
      <c r="K128" s="146">
        <f t="shared" si="5"/>
        <v>0</v>
      </c>
      <c r="L128" s="733"/>
      <c r="M128" s="146">
        <f t="shared" ref="M128:M130" si="8">+L128*H128</f>
        <v>0</v>
      </c>
      <c r="N128" s="146">
        <f t="shared" ref="N128:N130" si="9">+M128+K128</f>
        <v>0</v>
      </c>
    </row>
    <row r="129" spans="3:14" ht="13.5" customHeight="1">
      <c r="C129" s="156"/>
      <c r="D129" s="156"/>
      <c r="E129" s="156" t="s">
        <v>7541</v>
      </c>
      <c r="H129" s="217">
        <v>11</v>
      </c>
      <c r="I129" s="182" t="s">
        <v>3538</v>
      </c>
      <c r="J129" s="733"/>
      <c r="K129" s="146">
        <f t="shared" si="5"/>
        <v>0</v>
      </c>
      <c r="L129" s="733"/>
      <c r="M129" s="146">
        <f t="shared" si="8"/>
        <v>0</v>
      </c>
      <c r="N129" s="146">
        <f t="shared" si="9"/>
        <v>0</v>
      </c>
    </row>
    <row r="130" spans="3:14" ht="13.5" customHeight="1">
      <c r="C130" s="156"/>
      <c r="D130" s="156"/>
      <c r="E130" s="156" t="s">
        <v>7542</v>
      </c>
      <c r="H130" s="217">
        <v>6</v>
      </c>
      <c r="I130" s="182" t="s">
        <v>3538</v>
      </c>
      <c r="J130" s="733"/>
      <c r="K130" s="146">
        <f t="shared" si="5"/>
        <v>0</v>
      </c>
      <c r="L130" s="733"/>
      <c r="M130" s="146">
        <f t="shared" si="8"/>
        <v>0</v>
      </c>
      <c r="N130" s="146">
        <f t="shared" si="9"/>
        <v>0</v>
      </c>
    </row>
    <row r="131" spans="3:14" ht="13.5" customHeight="1">
      <c r="C131" s="156"/>
      <c r="D131" s="156"/>
      <c r="E131" s="156"/>
      <c r="H131" s="217"/>
      <c r="I131" s="182"/>
      <c r="J131" s="733"/>
      <c r="K131" s="146">
        <f t="shared" si="5"/>
        <v>0</v>
      </c>
      <c r="L131" s="733"/>
    </row>
    <row r="132" spans="3:14" ht="13.5" customHeight="1">
      <c r="C132" s="156"/>
      <c r="D132" s="156"/>
      <c r="E132" s="156" t="s">
        <v>7543</v>
      </c>
      <c r="H132" s="217">
        <v>4</v>
      </c>
      <c r="I132" s="182" t="s">
        <v>3538</v>
      </c>
      <c r="J132" s="733"/>
      <c r="K132" s="146">
        <f t="shared" si="5"/>
        <v>0</v>
      </c>
      <c r="L132" s="733"/>
      <c r="M132" s="146">
        <f t="shared" ref="M132:M133" si="10">+L132*H132</f>
        <v>0</v>
      </c>
      <c r="N132" s="146">
        <f t="shared" ref="N132:N133" si="11">+M132+K132</f>
        <v>0</v>
      </c>
    </row>
    <row r="133" spans="3:14" ht="13.5" customHeight="1">
      <c r="C133" s="156"/>
      <c r="D133" s="156"/>
      <c r="E133" s="156" t="s">
        <v>7544</v>
      </c>
      <c r="H133" s="217">
        <v>34</v>
      </c>
      <c r="I133" s="182" t="s">
        <v>3538</v>
      </c>
      <c r="J133" s="733"/>
      <c r="K133" s="146">
        <f t="shared" si="5"/>
        <v>0</v>
      </c>
      <c r="L133" s="733"/>
      <c r="M133" s="146">
        <f t="shared" si="10"/>
        <v>0</v>
      </c>
      <c r="N133" s="146">
        <f t="shared" si="11"/>
        <v>0</v>
      </c>
    </row>
    <row r="134" spans="3:14" ht="13.5" customHeight="1">
      <c r="C134" s="156"/>
      <c r="D134" s="156"/>
      <c r="E134" s="156" t="s">
        <v>7545</v>
      </c>
      <c r="H134" s="217">
        <v>20</v>
      </c>
      <c r="I134" s="182" t="s">
        <v>3538</v>
      </c>
      <c r="J134" s="733"/>
      <c r="K134" s="146">
        <f t="shared" si="5"/>
        <v>0</v>
      </c>
      <c r="L134" s="733"/>
      <c r="M134" s="146">
        <f t="shared" si="6"/>
        <v>0</v>
      </c>
      <c r="N134" s="146">
        <f t="shared" si="7"/>
        <v>0</v>
      </c>
    </row>
    <row r="135" spans="3:14" ht="13.5" customHeight="1">
      <c r="C135" s="156"/>
      <c r="D135" s="156"/>
      <c r="E135" s="156"/>
      <c r="H135" s="217"/>
      <c r="I135" s="182"/>
      <c r="J135" s="733"/>
      <c r="L135" s="733"/>
    </row>
    <row r="136" spans="3:14" ht="13.5" customHeight="1">
      <c r="C136" s="156"/>
      <c r="D136" s="156"/>
      <c r="E136" s="156" t="s">
        <v>7546</v>
      </c>
      <c r="H136" s="217">
        <v>4</v>
      </c>
      <c r="I136" s="182" t="s">
        <v>3538</v>
      </c>
      <c r="J136" s="733"/>
      <c r="K136" s="146">
        <f t="shared" ref="K136:K137" si="12">+J136*H136</f>
        <v>0</v>
      </c>
      <c r="L136" s="733"/>
      <c r="M136" s="146">
        <f t="shared" ref="M136:M137" si="13">+L136*H136</f>
        <v>0</v>
      </c>
      <c r="N136" s="146">
        <f t="shared" ref="N136:N137" si="14">+M136+K136</f>
        <v>0</v>
      </c>
    </row>
    <row r="137" spans="3:14" ht="13.5" customHeight="1">
      <c r="C137" s="156"/>
      <c r="D137" s="156"/>
      <c r="E137" s="156" t="s">
        <v>7547</v>
      </c>
      <c r="H137" s="217">
        <v>4</v>
      </c>
      <c r="I137" s="182" t="s">
        <v>3538</v>
      </c>
      <c r="J137" s="733"/>
      <c r="K137" s="146">
        <f t="shared" si="12"/>
        <v>0</v>
      </c>
      <c r="L137" s="733"/>
      <c r="M137" s="146">
        <f t="shared" si="13"/>
        <v>0</v>
      </c>
      <c r="N137" s="146">
        <f t="shared" si="14"/>
        <v>0</v>
      </c>
    </row>
    <row r="138" spans="3:14" ht="13.5" customHeight="1">
      <c r="C138" s="156"/>
      <c r="D138" s="156"/>
      <c r="E138" s="156"/>
      <c r="H138" s="217"/>
      <c r="I138" s="182"/>
      <c r="J138" s="733"/>
      <c r="L138" s="733"/>
    </row>
    <row r="139" spans="3:14" ht="13.5" customHeight="1">
      <c r="C139" s="156"/>
      <c r="D139" s="156"/>
      <c r="E139" s="156" t="s">
        <v>7548</v>
      </c>
      <c r="H139" s="217">
        <v>5</v>
      </c>
      <c r="I139" s="182" t="s">
        <v>3538</v>
      </c>
      <c r="J139" s="733"/>
      <c r="K139" s="146">
        <f t="shared" si="5"/>
        <v>0</v>
      </c>
      <c r="L139" s="733"/>
      <c r="M139" s="146">
        <f t="shared" si="6"/>
        <v>0</v>
      </c>
      <c r="N139" s="146">
        <f t="shared" si="7"/>
        <v>0</v>
      </c>
    </row>
    <row r="140" spans="3:14" ht="13.5" customHeight="1">
      <c r="C140" s="156"/>
      <c r="D140" s="156"/>
      <c r="E140" s="156" t="s">
        <v>7549</v>
      </c>
      <c r="H140" s="217">
        <v>16</v>
      </c>
      <c r="I140" s="182" t="s">
        <v>3538</v>
      </c>
      <c r="J140" s="733"/>
      <c r="K140" s="146">
        <f t="shared" si="5"/>
        <v>0</v>
      </c>
      <c r="L140" s="733"/>
      <c r="M140" s="146">
        <f t="shared" si="6"/>
        <v>0</v>
      </c>
      <c r="N140" s="146">
        <f t="shared" si="7"/>
        <v>0</v>
      </c>
    </row>
    <row r="141" spans="3:14" ht="13.5" customHeight="1">
      <c r="C141" s="156"/>
      <c r="D141" s="156"/>
      <c r="E141" s="156" t="s">
        <v>7550</v>
      </c>
      <c r="H141" s="217">
        <v>3</v>
      </c>
      <c r="I141" s="182" t="s">
        <v>3538</v>
      </c>
      <c r="J141" s="733"/>
      <c r="K141" s="146">
        <f t="shared" si="5"/>
        <v>0</v>
      </c>
      <c r="L141" s="733"/>
      <c r="M141" s="146">
        <f t="shared" si="6"/>
        <v>0</v>
      </c>
      <c r="N141" s="146">
        <f t="shared" si="7"/>
        <v>0</v>
      </c>
    </row>
    <row r="142" spans="3:14">
      <c r="J142" s="733"/>
      <c r="K142" s="146">
        <f t="shared" si="5"/>
        <v>0</v>
      </c>
      <c r="L142" s="733"/>
      <c r="M142" s="146">
        <f t="shared" si="6"/>
        <v>0</v>
      </c>
      <c r="N142" s="146">
        <f t="shared" si="7"/>
        <v>0</v>
      </c>
    </row>
    <row r="143" spans="3:14" ht="13.5" customHeight="1">
      <c r="C143" s="156"/>
      <c r="D143" s="156"/>
      <c r="E143" s="156" t="s">
        <v>7551</v>
      </c>
      <c r="H143" s="217">
        <v>23</v>
      </c>
      <c r="I143" s="182" t="s">
        <v>3538</v>
      </c>
      <c r="J143" s="733"/>
      <c r="K143" s="146">
        <f t="shared" si="5"/>
        <v>0</v>
      </c>
      <c r="L143" s="733"/>
      <c r="M143" s="146">
        <f t="shared" si="6"/>
        <v>0</v>
      </c>
      <c r="N143" s="146">
        <f t="shared" si="7"/>
        <v>0</v>
      </c>
    </row>
    <row r="144" spans="3:14" ht="13.5" customHeight="1">
      <c r="C144" s="156"/>
      <c r="D144" s="156"/>
      <c r="E144" s="156" t="s">
        <v>7552</v>
      </c>
      <c r="H144" s="217">
        <v>7</v>
      </c>
      <c r="I144" s="182" t="s">
        <v>3538</v>
      </c>
      <c r="J144" s="733"/>
      <c r="K144" s="146">
        <f t="shared" si="5"/>
        <v>0</v>
      </c>
      <c r="L144" s="733"/>
      <c r="M144" s="146">
        <f t="shared" si="6"/>
        <v>0</v>
      </c>
      <c r="N144" s="146">
        <f t="shared" si="7"/>
        <v>0</v>
      </c>
    </row>
    <row r="145" spans="1:14" ht="13.5" customHeight="1">
      <c r="C145" s="156"/>
      <c r="D145" s="156"/>
      <c r="E145" s="156"/>
      <c r="H145" s="217"/>
      <c r="I145" s="182"/>
      <c r="J145" s="733"/>
      <c r="K145" s="146">
        <f t="shared" si="5"/>
        <v>0</v>
      </c>
      <c r="L145" s="733"/>
      <c r="M145" s="146">
        <f t="shared" si="6"/>
        <v>0</v>
      </c>
      <c r="N145" s="146">
        <f t="shared" si="7"/>
        <v>0</v>
      </c>
    </row>
    <row r="146" spans="1:14" ht="13.5" customHeight="1">
      <c r="C146" s="156"/>
      <c r="D146" s="156"/>
      <c r="E146" s="156" t="s">
        <v>7553</v>
      </c>
      <c r="H146" s="217">
        <v>1</v>
      </c>
      <c r="I146" s="182" t="s">
        <v>3538</v>
      </c>
      <c r="J146" s="733"/>
      <c r="K146" s="146">
        <f t="shared" si="5"/>
        <v>0</v>
      </c>
      <c r="L146" s="733"/>
      <c r="M146" s="146">
        <f t="shared" si="6"/>
        <v>0</v>
      </c>
      <c r="N146" s="146">
        <f t="shared" si="7"/>
        <v>0</v>
      </c>
    </row>
    <row r="147" spans="1:14" ht="13.5" customHeight="1">
      <c r="C147" s="156"/>
      <c r="D147" s="156"/>
      <c r="E147" s="156" t="s">
        <v>7554</v>
      </c>
      <c r="H147" s="217">
        <v>2</v>
      </c>
      <c r="I147" s="182" t="s">
        <v>3538</v>
      </c>
      <c r="J147" s="733"/>
      <c r="K147" s="146">
        <f t="shared" si="5"/>
        <v>0</v>
      </c>
      <c r="L147" s="733"/>
      <c r="M147" s="146">
        <f t="shared" si="6"/>
        <v>0</v>
      </c>
      <c r="N147" s="146">
        <f t="shared" si="7"/>
        <v>0</v>
      </c>
    </row>
    <row r="148" spans="1:14" ht="13.5" customHeight="1">
      <c r="C148" s="156"/>
      <c r="D148" s="156"/>
      <c r="E148" s="156"/>
      <c r="H148" s="217"/>
      <c r="I148" s="182"/>
      <c r="J148" s="733"/>
      <c r="L148" s="733"/>
    </row>
    <row r="149" spans="1:14" ht="12.75">
      <c r="A149" s="133" t="s">
        <v>7242</v>
      </c>
      <c r="B149" s="120" t="s">
        <v>7555</v>
      </c>
      <c r="C149" s="156"/>
      <c r="D149" s="156"/>
      <c r="E149" s="156"/>
      <c r="G149" s="216"/>
      <c r="H149" s="217"/>
      <c r="I149" s="182"/>
      <c r="J149" s="733"/>
      <c r="K149" s="146">
        <f t="shared" ref="K149:K150" si="15">+J149*H149</f>
        <v>0</v>
      </c>
      <c r="L149" s="733"/>
      <c r="M149" s="146">
        <f t="shared" ref="M149:M150" si="16">+L149*H149</f>
        <v>0</v>
      </c>
      <c r="N149" s="146">
        <f t="shared" ref="N149:N150" si="17">+M149+K149</f>
        <v>0</v>
      </c>
    </row>
    <row r="150" spans="1:14" ht="12.75">
      <c r="C150" s="156" t="s">
        <v>7556</v>
      </c>
      <c r="D150" s="156"/>
      <c r="E150" s="156"/>
      <c r="G150" s="216"/>
      <c r="H150" s="217">
        <v>2</v>
      </c>
      <c r="I150" s="182" t="s">
        <v>3538</v>
      </c>
      <c r="J150" s="733"/>
      <c r="K150" s="146">
        <f t="shared" si="15"/>
        <v>0</v>
      </c>
      <c r="L150" s="733"/>
      <c r="M150" s="146">
        <f t="shared" si="16"/>
        <v>0</v>
      </c>
      <c r="N150" s="146">
        <f t="shared" si="17"/>
        <v>0</v>
      </c>
    </row>
    <row r="151" spans="1:14">
      <c r="J151" s="733"/>
      <c r="K151" s="146">
        <f t="shared" si="5"/>
        <v>0</v>
      </c>
      <c r="L151" s="733"/>
      <c r="M151" s="146">
        <f t="shared" si="6"/>
        <v>0</v>
      </c>
      <c r="N151" s="146">
        <f t="shared" si="7"/>
        <v>0</v>
      </c>
    </row>
    <row r="152" spans="1:14">
      <c r="A152" s="151" t="s">
        <v>7557</v>
      </c>
      <c r="F152" s="218"/>
      <c r="G152" s="166"/>
      <c r="H152" s="120"/>
      <c r="J152" s="733"/>
      <c r="K152" s="146">
        <f t="shared" si="5"/>
        <v>0</v>
      </c>
      <c r="L152" s="733"/>
      <c r="M152" s="146">
        <f t="shared" si="6"/>
        <v>0</v>
      </c>
      <c r="N152" s="146">
        <f t="shared" si="7"/>
        <v>0</v>
      </c>
    </row>
    <row r="153" spans="1:14">
      <c r="A153" s="133" t="s">
        <v>7239</v>
      </c>
      <c r="B153" s="120" t="s">
        <v>7558</v>
      </c>
      <c r="F153" s="166"/>
      <c r="G153" s="166"/>
      <c r="H153" s="120"/>
      <c r="J153" s="733"/>
      <c r="K153" s="146">
        <f t="shared" si="5"/>
        <v>0</v>
      </c>
      <c r="L153" s="733"/>
      <c r="M153" s="146">
        <f t="shared" si="6"/>
        <v>0</v>
      </c>
      <c r="N153" s="146">
        <f t="shared" si="7"/>
        <v>0</v>
      </c>
    </row>
    <row r="154" spans="1:14">
      <c r="C154" s="120" t="s">
        <v>7559</v>
      </c>
      <c r="F154" s="166"/>
      <c r="G154" s="166"/>
      <c r="H154" s="120"/>
      <c r="J154" s="733"/>
      <c r="K154" s="146">
        <f t="shared" si="5"/>
        <v>0</v>
      </c>
      <c r="L154" s="733"/>
      <c r="M154" s="146">
        <f t="shared" si="6"/>
        <v>0</v>
      </c>
      <c r="N154" s="146">
        <f t="shared" si="7"/>
        <v>0</v>
      </c>
    </row>
    <row r="155" spans="1:14">
      <c r="E155" s="120" t="s">
        <v>7560</v>
      </c>
      <c r="F155" s="166"/>
      <c r="G155" s="166"/>
      <c r="H155" s="120">
        <f>+H53</f>
        <v>400</v>
      </c>
      <c r="I155" s="120" t="s">
        <v>876</v>
      </c>
      <c r="J155" s="733"/>
      <c r="K155" s="146">
        <f t="shared" si="5"/>
        <v>0</v>
      </c>
      <c r="L155" s="733"/>
      <c r="M155" s="146">
        <f t="shared" si="6"/>
        <v>0</v>
      </c>
      <c r="N155" s="146">
        <f t="shared" si="7"/>
        <v>0</v>
      </c>
    </row>
    <row r="156" spans="1:14" s="133" customFormat="1">
      <c r="B156" s="120"/>
      <c r="C156" s="120"/>
      <c r="D156" s="120"/>
      <c r="E156" s="133" t="s">
        <v>7561</v>
      </c>
      <c r="F156" s="166"/>
      <c r="G156" s="166"/>
      <c r="H156" s="120">
        <f t="shared" ref="H156:H158" si="18">+H54</f>
        <v>60</v>
      </c>
      <c r="I156" s="120" t="s">
        <v>876</v>
      </c>
      <c r="J156" s="733"/>
      <c r="K156" s="146">
        <f t="shared" si="5"/>
        <v>0</v>
      </c>
      <c r="L156" s="733"/>
      <c r="M156" s="146">
        <f t="shared" si="6"/>
        <v>0</v>
      </c>
      <c r="N156" s="146">
        <f t="shared" si="7"/>
        <v>0</v>
      </c>
    </row>
    <row r="157" spans="1:14" s="133" customFormat="1">
      <c r="B157" s="120"/>
      <c r="C157" s="120"/>
      <c r="D157" s="120"/>
      <c r="E157" s="133" t="s">
        <v>7562</v>
      </c>
      <c r="F157" s="166"/>
      <c r="G157" s="166"/>
      <c r="H157" s="120">
        <f t="shared" si="18"/>
        <v>35</v>
      </c>
      <c r="I157" s="120" t="s">
        <v>876</v>
      </c>
      <c r="J157" s="733"/>
      <c r="K157" s="146">
        <f t="shared" si="5"/>
        <v>0</v>
      </c>
      <c r="L157" s="733"/>
      <c r="M157" s="146">
        <f t="shared" si="6"/>
        <v>0</v>
      </c>
      <c r="N157" s="146">
        <f t="shared" si="7"/>
        <v>0</v>
      </c>
    </row>
    <row r="158" spans="1:14" s="133" customFormat="1">
      <c r="B158" s="120"/>
      <c r="C158" s="120"/>
      <c r="D158" s="120"/>
      <c r="E158" s="133" t="s">
        <v>7563</v>
      </c>
      <c r="F158" s="166"/>
      <c r="G158" s="166"/>
      <c r="H158" s="120">
        <f t="shared" si="18"/>
        <v>50</v>
      </c>
      <c r="I158" s="120" t="s">
        <v>876</v>
      </c>
      <c r="J158" s="733"/>
      <c r="K158" s="146">
        <f t="shared" si="5"/>
        <v>0</v>
      </c>
      <c r="L158" s="733"/>
      <c r="M158" s="146">
        <f t="shared" si="6"/>
        <v>0</v>
      </c>
      <c r="N158" s="146">
        <f t="shared" si="7"/>
        <v>0</v>
      </c>
    </row>
    <row r="159" spans="1:14">
      <c r="A159" s="151"/>
      <c r="F159" s="218"/>
      <c r="G159" s="166"/>
      <c r="H159" s="120"/>
      <c r="J159" s="733"/>
      <c r="K159" s="146">
        <f t="shared" si="5"/>
        <v>0</v>
      </c>
      <c r="L159" s="733"/>
      <c r="M159" s="146">
        <f t="shared" si="6"/>
        <v>0</v>
      </c>
      <c r="N159" s="146">
        <f t="shared" si="7"/>
        <v>0</v>
      </c>
    </row>
    <row r="160" spans="1:14">
      <c r="A160" s="133" t="s">
        <v>7242</v>
      </c>
      <c r="B160" s="120" t="s">
        <v>7558</v>
      </c>
      <c r="F160" s="166"/>
      <c r="G160" s="166"/>
      <c r="H160" s="120"/>
      <c r="J160" s="733"/>
      <c r="K160" s="146">
        <f t="shared" si="5"/>
        <v>0</v>
      </c>
      <c r="L160" s="733"/>
      <c r="M160" s="146">
        <f t="shared" si="6"/>
        <v>0</v>
      </c>
      <c r="N160" s="146">
        <f t="shared" si="7"/>
        <v>0</v>
      </c>
    </row>
    <row r="161" spans="1:14">
      <c r="C161" s="120" t="s">
        <v>7564</v>
      </c>
      <c r="F161" s="166"/>
      <c r="G161" s="166"/>
      <c r="H161" s="120"/>
      <c r="J161" s="733"/>
      <c r="K161" s="146">
        <f t="shared" si="5"/>
        <v>0</v>
      </c>
      <c r="L161" s="733"/>
      <c r="M161" s="146">
        <f t="shared" si="6"/>
        <v>0</v>
      </c>
      <c r="N161" s="146">
        <f t="shared" si="7"/>
        <v>0</v>
      </c>
    </row>
    <row r="162" spans="1:14" s="133" customFormat="1">
      <c r="B162" s="120"/>
      <c r="C162" s="120"/>
      <c r="D162" s="120"/>
      <c r="E162" s="133" t="s">
        <v>7565</v>
      </c>
      <c r="F162" s="166"/>
      <c r="G162" s="166"/>
      <c r="H162" s="165">
        <f>+H48</f>
        <v>1000</v>
      </c>
      <c r="I162" s="120" t="s">
        <v>876</v>
      </c>
      <c r="J162" s="733"/>
      <c r="K162" s="146">
        <f t="shared" si="5"/>
        <v>0</v>
      </c>
      <c r="L162" s="733"/>
      <c r="M162" s="146">
        <f t="shared" si="6"/>
        <v>0</v>
      </c>
      <c r="N162" s="146">
        <f t="shared" si="7"/>
        <v>0</v>
      </c>
    </row>
    <row r="163" spans="1:14" s="133" customFormat="1">
      <c r="B163" s="120"/>
      <c r="C163" s="120"/>
      <c r="D163" s="120"/>
      <c r="E163" s="133" t="s">
        <v>7566</v>
      </c>
      <c r="F163" s="166"/>
      <c r="G163" s="166"/>
      <c r="H163" s="165">
        <f t="shared" ref="H163:H164" si="19">+H49</f>
        <v>200</v>
      </c>
      <c r="I163" s="120" t="s">
        <v>876</v>
      </c>
      <c r="J163" s="733"/>
      <c r="K163" s="146">
        <f t="shared" si="5"/>
        <v>0</v>
      </c>
      <c r="L163" s="733"/>
      <c r="M163" s="146">
        <f t="shared" si="6"/>
        <v>0</v>
      </c>
      <c r="N163" s="146">
        <f t="shared" si="7"/>
        <v>0</v>
      </c>
    </row>
    <row r="164" spans="1:14" s="133" customFormat="1">
      <c r="B164" s="120"/>
      <c r="C164" s="120"/>
      <c r="D164" s="120"/>
      <c r="E164" s="133" t="s">
        <v>7567</v>
      </c>
      <c r="F164" s="166"/>
      <c r="G164" s="166"/>
      <c r="H164" s="165">
        <f t="shared" si="19"/>
        <v>250</v>
      </c>
      <c r="I164" s="120" t="s">
        <v>876</v>
      </c>
      <c r="J164" s="733"/>
      <c r="K164" s="146">
        <f t="shared" si="5"/>
        <v>0</v>
      </c>
      <c r="L164" s="733"/>
      <c r="M164" s="146">
        <f t="shared" si="6"/>
        <v>0</v>
      </c>
      <c r="N164" s="146">
        <f t="shared" si="7"/>
        <v>0</v>
      </c>
    </row>
    <row r="165" spans="1:14" s="133" customFormat="1">
      <c r="B165" s="120"/>
      <c r="C165" s="120"/>
      <c r="D165" s="120"/>
      <c r="E165" s="120"/>
      <c r="F165" s="120"/>
      <c r="G165" s="120"/>
      <c r="H165" s="134"/>
      <c r="I165" s="120"/>
      <c r="J165" s="733"/>
      <c r="K165" s="146">
        <f t="shared" si="5"/>
        <v>0</v>
      </c>
      <c r="L165" s="733"/>
      <c r="M165" s="146">
        <f t="shared" si="6"/>
        <v>0</v>
      </c>
      <c r="N165" s="146">
        <f t="shared" si="7"/>
        <v>0</v>
      </c>
    </row>
    <row r="166" spans="1:14" s="133" customFormat="1">
      <c r="A166" s="133" t="s">
        <v>7245</v>
      </c>
      <c r="B166" s="120" t="s">
        <v>7568</v>
      </c>
      <c r="C166" s="120"/>
      <c r="D166" s="120"/>
      <c r="E166" s="120"/>
      <c r="F166" s="166"/>
      <c r="G166" s="166" t="s">
        <v>7569</v>
      </c>
      <c r="H166" s="165">
        <v>20</v>
      </c>
      <c r="I166" s="120" t="s">
        <v>1464</v>
      </c>
      <c r="J166" s="733"/>
      <c r="K166" s="146">
        <f t="shared" si="5"/>
        <v>0</v>
      </c>
      <c r="L166" s="733"/>
      <c r="M166" s="146">
        <f t="shared" si="6"/>
        <v>0</v>
      </c>
      <c r="N166" s="146">
        <f t="shared" si="7"/>
        <v>0</v>
      </c>
    </row>
    <row r="167" spans="1:14" s="133" customFormat="1">
      <c r="B167" s="120"/>
      <c r="C167" s="120"/>
      <c r="D167" s="120"/>
      <c r="E167" s="120"/>
      <c r="F167" s="166"/>
      <c r="G167" s="166"/>
      <c r="H167" s="165"/>
      <c r="I167" s="120"/>
      <c r="J167" s="733"/>
      <c r="K167" s="146">
        <f t="shared" si="5"/>
        <v>0</v>
      </c>
      <c r="L167" s="733"/>
      <c r="M167" s="146">
        <f t="shared" si="6"/>
        <v>0</v>
      </c>
      <c r="N167" s="146">
        <f t="shared" si="7"/>
        <v>0</v>
      </c>
    </row>
    <row r="168" spans="1:14">
      <c r="A168" s="195" t="s">
        <v>7570</v>
      </c>
      <c r="B168" s="196"/>
      <c r="J168" s="733"/>
      <c r="K168" s="146">
        <f t="shared" si="5"/>
        <v>0</v>
      </c>
      <c r="L168" s="733"/>
      <c r="M168" s="146">
        <f t="shared" si="6"/>
        <v>0</v>
      </c>
      <c r="N168" s="146">
        <f t="shared" si="7"/>
        <v>0</v>
      </c>
    </row>
    <row r="169" spans="1:14">
      <c r="A169" s="133" t="s">
        <v>7239</v>
      </c>
      <c r="B169" s="206" t="s">
        <v>7571</v>
      </c>
      <c r="J169" s="733"/>
      <c r="K169" s="146">
        <f t="shared" ref="K169:K232" si="20">+J169*H169</f>
        <v>0</v>
      </c>
      <c r="L169" s="733"/>
      <c r="M169" s="146">
        <f t="shared" ref="M169:M232" si="21">+L169*H169</f>
        <v>0</v>
      </c>
      <c r="N169" s="146">
        <f t="shared" ref="N169:N232" si="22">+M169+K169</f>
        <v>0</v>
      </c>
    </row>
    <row r="170" spans="1:14">
      <c r="B170" s="206"/>
      <c r="D170" s="120" t="s">
        <v>7572</v>
      </c>
      <c r="J170" s="733"/>
      <c r="K170" s="146">
        <f t="shared" si="20"/>
        <v>0</v>
      </c>
      <c r="L170" s="733"/>
      <c r="M170" s="146">
        <f t="shared" si="21"/>
        <v>0</v>
      </c>
      <c r="N170" s="146">
        <f t="shared" si="22"/>
        <v>0</v>
      </c>
    </row>
    <row r="171" spans="1:14">
      <c r="B171" s="206"/>
      <c r="E171" s="120" t="s">
        <v>7573</v>
      </c>
      <c r="H171" s="134">
        <v>1</v>
      </c>
      <c r="I171" s="120" t="s">
        <v>3538</v>
      </c>
      <c r="J171" s="733"/>
      <c r="K171" s="146">
        <f t="shared" si="20"/>
        <v>0</v>
      </c>
      <c r="L171" s="733"/>
      <c r="M171" s="146">
        <f t="shared" si="21"/>
        <v>0</v>
      </c>
      <c r="N171" s="146">
        <f t="shared" si="22"/>
        <v>0</v>
      </c>
    </row>
    <row r="172" spans="1:14" ht="11.25" customHeight="1">
      <c r="A172" s="207"/>
      <c r="B172" s="118"/>
      <c r="C172" s="117"/>
      <c r="D172" s="208"/>
      <c r="E172" s="118"/>
      <c r="H172" s="118"/>
      <c r="I172" s="208"/>
      <c r="J172" s="733"/>
      <c r="K172" s="146">
        <f t="shared" si="20"/>
        <v>0</v>
      </c>
      <c r="L172" s="733"/>
      <c r="M172" s="146">
        <f t="shared" si="21"/>
        <v>0</v>
      </c>
      <c r="N172" s="146">
        <f t="shared" si="22"/>
        <v>0</v>
      </c>
    </row>
    <row r="173" spans="1:14">
      <c r="A173" s="133" t="s">
        <v>7242</v>
      </c>
      <c r="B173" s="206" t="s">
        <v>7574</v>
      </c>
      <c r="J173" s="733"/>
      <c r="K173" s="146">
        <f t="shared" si="20"/>
        <v>0</v>
      </c>
      <c r="L173" s="733"/>
      <c r="M173" s="146">
        <f t="shared" si="21"/>
        <v>0</v>
      </c>
      <c r="N173" s="146">
        <f t="shared" si="22"/>
        <v>0</v>
      </c>
    </row>
    <row r="174" spans="1:14">
      <c r="B174" s="206"/>
      <c r="D174" s="120" t="s">
        <v>7575</v>
      </c>
      <c r="J174" s="733"/>
      <c r="K174" s="146">
        <f t="shared" si="20"/>
        <v>0</v>
      </c>
      <c r="L174" s="733"/>
      <c r="M174" s="146">
        <f t="shared" si="21"/>
        <v>0</v>
      </c>
      <c r="N174" s="146">
        <f t="shared" si="22"/>
        <v>0</v>
      </c>
    </row>
    <row r="175" spans="1:14">
      <c r="B175" s="206"/>
      <c r="E175" s="120" t="s">
        <v>7573</v>
      </c>
      <c r="H175" s="134">
        <v>1</v>
      </c>
      <c r="I175" s="120" t="s">
        <v>3538</v>
      </c>
      <c r="J175" s="733"/>
      <c r="K175" s="146">
        <f t="shared" si="20"/>
        <v>0</v>
      </c>
      <c r="L175" s="733"/>
      <c r="M175" s="146">
        <f t="shared" si="21"/>
        <v>0</v>
      </c>
      <c r="N175" s="146">
        <f t="shared" si="22"/>
        <v>0</v>
      </c>
    </row>
    <row r="176" spans="1:14">
      <c r="A176" s="207"/>
      <c r="B176" s="118"/>
      <c r="C176" s="117"/>
      <c r="D176" s="208"/>
      <c r="E176" s="118"/>
      <c r="H176" s="118"/>
      <c r="I176" s="208"/>
      <c r="J176" s="733"/>
      <c r="K176" s="146">
        <f t="shared" si="20"/>
        <v>0</v>
      </c>
      <c r="L176" s="733"/>
      <c r="M176" s="146">
        <f t="shared" si="21"/>
        <v>0</v>
      </c>
      <c r="N176" s="146">
        <f t="shared" si="22"/>
        <v>0</v>
      </c>
    </row>
    <row r="177" spans="1:14">
      <c r="A177" s="207" t="s">
        <v>7245</v>
      </c>
      <c r="B177" s="118" t="s">
        <v>7576</v>
      </c>
      <c r="C177" s="117"/>
      <c r="D177" s="208"/>
      <c r="E177" s="118"/>
      <c r="H177" s="118"/>
      <c r="I177" s="208"/>
      <c r="J177" s="733"/>
      <c r="K177" s="146">
        <f t="shared" si="20"/>
        <v>0</v>
      </c>
      <c r="L177" s="733"/>
      <c r="M177" s="146">
        <f t="shared" si="21"/>
        <v>0</v>
      </c>
      <c r="N177" s="146">
        <f t="shared" si="22"/>
        <v>0</v>
      </c>
    </row>
    <row r="178" spans="1:14">
      <c r="A178" s="207"/>
      <c r="B178" s="118"/>
      <c r="C178" s="117"/>
      <c r="D178" s="120" t="s">
        <v>7577</v>
      </c>
      <c r="H178" s="118"/>
      <c r="I178" s="208"/>
      <c r="J178" s="733"/>
      <c r="K178" s="146">
        <f t="shared" si="20"/>
        <v>0</v>
      </c>
      <c r="L178" s="733"/>
      <c r="M178" s="146">
        <f t="shared" si="21"/>
        <v>0</v>
      </c>
      <c r="N178" s="146">
        <f t="shared" si="22"/>
        <v>0</v>
      </c>
    </row>
    <row r="179" spans="1:14">
      <c r="A179" s="207"/>
      <c r="B179" s="118"/>
      <c r="C179" s="117"/>
      <c r="E179" s="120" t="s">
        <v>7573</v>
      </c>
      <c r="H179" s="118">
        <v>1</v>
      </c>
      <c r="I179" s="208" t="s">
        <v>3538</v>
      </c>
      <c r="J179" s="733"/>
      <c r="K179" s="146">
        <f t="shared" si="20"/>
        <v>0</v>
      </c>
      <c r="L179" s="733"/>
      <c r="M179" s="146">
        <f t="shared" si="21"/>
        <v>0</v>
      </c>
      <c r="N179" s="146">
        <f t="shared" si="22"/>
        <v>0</v>
      </c>
    </row>
    <row r="180" spans="1:14">
      <c r="A180" s="207"/>
      <c r="B180" s="118"/>
      <c r="C180" s="117"/>
      <c r="D180" s="208"/>
      <c r="E180" s="118"/>
      <c r="H180" s="118"/>
      <c r="I180" s="208"/>
      <c r="J180" s="733"/>
      <c r="K180" s="146">
        <f t="shared" si="20"/>
        <v>0</v>
      </c>
      <c r="L180" s="733"/>
      <c r="M180" s="146">
        <f t="shared" si="21"/>
        <v>0</v>
      </c>
      <c r="N180" s="146">
        <f t="shared" si="22"/>
        <v>0</v>
      </c>
    </row>
    <row r="181" spans="1:14" ht="12.75" customHeight="1">
      <c r="A181" s="207" t="s">
        <v>7247</v>
      </c>
      <c r="B181" s="118" t="s">
        <v>7578</v>
      </c>
      <c r="C181" s="117"/>
      <c r="D181" s="208"/>
      <c r="E181" s="118"/>
      <c r="H181" s="118"/>
      <c r="I181" s="208"/>
      <c r="J181" s="733"/>
      <c r="K181" s="146">
        <f t="shared" si="20"/>
        <v>0</v>
      </c>
      <c r="L181" s="733"/>
      <c r="M181" s="146">
        <f t="shared" si="21"/>
        <v>0</v>
      </c>
      <c r="N181" s="146">
        <f t="shared" si="22"/>
        <v>0</v>
      </c>
    </row>
    <row r="182" spans="1:14">
      <c r="A182" s="207"/>
      <c r="B182" s="118"/>
      <c r="C182" s="117"/>
      <c r="D182" s="120" t="s">
        <v>7579</v>
      </c>
      <c r="H182" s="118"/>
      <c r="I182" s="208"/>
      <c r="J182" s="733"/>
      <c r="K182" s="146">
        <f t="shared" si="20"/>
        <v>0</v>
      </c>
      <c r="L182" s="733"/>
      <c r="M182" s="146">
        <f t="shared" si="21"/>
        <v>0</v>
      </c>
      <c r="N182" s="146">
        <f t="shared" si="22"/>
        <v>0</v>
      </c>
    </row>
    <row r="183" spans="1:14">
      <c r="A183" s="207"/>
      <c r="B183" s="118"/>
      <c r="C183" s="117"/>
      <c r="E183" s="120" t="s">
        <v>7573</v>
      </c>
      <c r="H183" s="118">
        <v>2</v>
      </c>
      <c r="I183" s="208" t="s">
        <v>3538</v>
      </c>
      <c r="J183" s="733"/>
      <c r="K183" s="146">
        <f t="shared" si="20"/>
        <v>0</v>
      </c>
      <c r="L183" s="733"/>
      <c r="M183" s="146">
        <f t="shared" si="21"/>
        <v>0</v>
      </c>
      <c r="N183" s="146">
        <f t="shared" si="22"/>
        <v>0</v>
      </c>
    </row>
    <row r="184" spans="1:14">
      <c r="A184" s="207"/>
      <c r="B184" s="118"/>
      <c r="C184" s="117"/>
      <c r="D184" s="208"/>
      <c r="E184" s="118"/>
      <c r="H184" s="118"/>
      <c r="I184" s="208"/>
      <c r="J184" s="733"/>
      <c r="K184" s="146">
        <f t="shared" si="20"/>
        <v>0</v>
      </c>
      <c r="L184" s="733"/>
      <c r="M184" s="146">
        <f t="shared" si="21"/>
        <v>0</v>
      </c>
      <c r="N184" s="146">
        <f t="shared" si="22"/>
        <v>0</v>
      </c>
    </row>
    <row r="185" spans="1:14">
      <c r="A185" s="207" t="s">
        <v>7250</v>
      </c>
      <c r="B185" s="118" t="s">
        <v>7580</v>
      </c>
      <c r="C185" s="117"/>
      <c r="D185" s="208"/>
      <c r="E185" s="118"/>
      <c r="H185" s="118"/>
      <c r="I185" s="208"/>
      <c r="J185" s="733"/>
      <c r="K185" s="146">
        <f t="shared" si="20"/>
        <v>0</v>
      </c>
      <c r="L185" s="733"/>
      <c r="M185" s="146">
        <f t="shared" si="21"/>
        <v>0</v>
      </c>
      <c r="N185" s="146">
        <f t="shared" si="22"/>
        <v>0</v>
      </c>
    </row>
    <row r="186" spans="1:14">
      <c r="A186" s="207"/>
      <c r="B186" s="118"/>
      <c r="C186" s="117"/>
      <c r="D186" s="120" t="s">
        <v>7581</v>
      </c>
      <c r="H186" s="118"/>
      <c r="I186" s="208"/>
      <c r="J186" s="733"/>
      <c r="K186" s="146">
        <f t="shared" si="20"/>
        <v>0</v>
      </c>
      <c r="L186" s="733"/>
      <c r="M186" s="146">
        <f t="shared" si="21"/>
        <v>0</v>
      </c>
      <c r="N186" s="146">
        <f t="shared" si="22"/>
        <v>0</v>
      </c>
    </row>
    <row r="187" spans="1:14">
      <c r="A187" s="207"/>
      <c r="B187" s="118"/>
      <c r="C187" s="117"/>
      <c r="E187" s="120" t="s">
        <v>7573</v>
      </c>
      <c r="H187" s="118">
        <v>1</v>
      </c>
      <c r="I187" s="208" t="s">
        <v>3538</v>
      </c>
      <c r="J187" s="733"/>
      <c r="K187" s="146">
        <f t="shared" si="20"/>
        <v>0</v>
      </c>
      <c r="L187" s="733"/>
      <c r="M187" s="146">
        <f t="shared" si="21"/>
        <v>0</v>
      </c>
      <c r="N187" s="146">
        <f t="shared" si="22"/>
        <v>0</v>
      </c>
    </row>
    <row r="188" spans="1:14">
      <c r="A188" s="207"/>
      <c r="B188" s="118"/>
      <c r="C188" s="117"/>
      <c r="D188" s="208"/>
      <c r="E188" s="118"/>
      <c r="H188" s="118"/>
      <c r="I188" s="208"/>
      <c r="J188" s="733"/>
      <c r="K188" s="146">
        <f t="shared" si="20"/>
        <v>0</v>
      </c>
      <c r="L188" s="733"/>
      <c r="M188" s="146">
        <f t="shared" si="21"/>
        <v>0</v>
      </c>
      <c r="N188" s="146">
        <f t="shared" si="22"/>
        <v>0</v>
      </c>
    </row>
    <row r="189" spans="1:14">
      <c r="A189" s="207" t="s">
        <v>7253</v>
      </c>
      <c r="B189" s="118" t="s">
        <v>7582</v>
      </c>
      <c r="C189" s="117"/>
      <c r="D189" s="208"/>
      <c r="E189" s="118"/>
      <c r="H189" s="118"/>
      <c r="I189" s="208"/>
      <c r="J189" s="733"/>
      <c r="K189" s="146">
        <f t="shared" si="20"/>
        <v>0</v>
      </c>
      <c r="L189" s="733"/>
      <c r="M189" s="146">
        <f t="shared" si="21"/>
        <v>0</v>
      </c>
      <c r="N189" s="146">
        <f t="shared" si="22"/>
        <v>0</v>
      </c>
    </row>
    <row r="190" spans="1:14">
      <c r="A190" s="207"/>
      <c r="B190" s="118"/>
      <c r="C190" s="117"/>
      <c r="D190" s="120" t="s">
        <v>7583</v>
      </c>
      <c r="H190" s="118"/>
      <c r="I190" s="208"/>
      <c r="J190" s="733"/>
      <c r="K190" s="146">
        <f t="shared" si="20"/>
        <v>0</v>
      </c>
      <c r="L190" s="733"/>
      <c r="M190" s="146">
        <f t="shared" si="21"/>
        <v>0</v>
      </c>
      <c r="N190" s="146">
        <f t="shared" si="22"/>
        <v>0</v>
      </c>
    </row>
    <row r="191" spans="1:14">
      <c r="A191" s="207"/>
      <c r="B191" s="118"/>
      <c r="C191" s="117"/>
      <c r="E191" s="120" t="s">
        <v>7573</v>
      </c>
      <c r="H191" s="118">
        <v>1</v>
      </c>
      <c r="I191" s="208" t="s">
        <v>3538</v>
      </c>
      <c r="J191" s="733"/>
      <c r="K191" s="146">
        <f t="shared" si="20"/>
        <v>0</v>
      </c>
      <c r="L191" s="733"/>
      <c r="M191" s="146">
        <f t="shared" si="21"/>
        <v>0</v>
      </c>
      <c r="N191" s="146">
        <f t="shared" si="22"/>
        <v>0</v>
      </c>
    </row>
    <row r="192" spans="1:14">
      <c r="A192" s="207"/>
      <c r="B192" s="118"/>
      <c r="C192" s="117"/>
      <c r="D192" s="208"/>
      <c r="E192" s="118"/>
      <c r="H192" s="118"/>
      <c r="I192" s="208"/>
      <c r="J192" s="733"/>
      <c r="K192" s="146">
        <f t="shared" si="20"/>
        <v>0</v>
      </c>
      <c r="L192" s="733"/>
      <c r="M192" s="146">
        <f t="shared" si="21"/>
        <v>0</v>
      </c>
      <c r="N192" s="146">
        <f t="shared" si="22"/>
        <v>0</v>
      </c>
    </row>
    <row r="193" spans="1:14">
      <c r="A193" s="207" t="s">
        <v>7255</v>
      </c>
      <c r="B193" s="118" t="s">
        <v>7584</v>
      </c>
      <c r="C193" s="117"/>
      <c r="D193" s="208"/>
      <c r="E193" s="118"/>
      <c r="H193" s="118"/>
      <c r="I193" s="208"/>
      <c r="J193" s="733"/>
      <c r="K193" s="146">
        <f t="shared" si="20"/>
        <v>0</v>
      </c>
      <c r="L193" s="733"/>
      <c r="M193" s="146">
        <f t="shared" si="21"/>
        <v>0</v>
      </c>
      <c r="N193" s="146">
        <f t="shared" si="22"/>
        <v>0</v>
      </c>
    </row>
    <row r="194" spans="1:14">
      <c r="A194" s="207"/>
      <c r="B194" s="118"/>
      <c r="C194" s="117"/>
      <c r="D194" s="120" t="s">
        <v>7585</v>
      </c>
      <c r="H194" s="118"/>
      <c r="I194" s="208"/>
      <c r="J194" s="733"/>
      <c r="K194" s="146">
        <f t="shared" si="20"/>
        <v>0</v>
      </c>
      <c r="L194" s="733"/>
      <c r="M194" s="146">
        <f t="shared" si="21"/>
        <v>0</v>
      </c>
      <c r="N194" s="146">
        <f t="shared" si="22"/>
        <v>0</v>
      </c>
    </row>
    <row r="195" spans="1:14">
      <c r="A195" s="207"/>
      <c r="B195" s="118"/>
      <c r="C195" s="117"/>
      <c r="E195" s="120" t="s">
        <v>7573</v>
      </c>
      <c r="H195" s="118">
        <v>1</v>
      </c>
      <c r="I195" s="208" t="s">
        <v>3538</v>
      </c>
      <c r="J195" s="733"/>
      <c r="K195" s="146">
        <f t="shared" si="20"/>
        <v>0</v>
      </c>
      <c r="L195" s="733"/>
      <c r="M195" s="146">
        <f t="shared" si="21"/>
        <v>0</v>
      </c>
      <c r="N195" s="146">
        <f t="shared" si="22"/>
        <v>0</v>
      </c>
    </row>
    <row r="196" spans="1:14">
      <c r="A196" s="207"/>
      <c r="B196" s="118"/>
      <c r="C196" s="117"/>
      <c r="D196" s="208"/>
      <c r="E196" s="118"/>
      <c r="H196" s="118"/>
      <c r="I196" s="208"/>
      <c r="J196" s="733"/>
      <c r="K196" s="146">
        <f t="shared" si="20"/>
        <v>0</v>
      </c>
      <c r="L196" s="733"/>
      <c r="M196" s="146">
        <f t="shared" si="21"/>
        <v>0</v>
      </c>
      <c r="N196" s="146">
        <f t="shared" si="22"/>
        <v>0</v>
      </c>
    </row>
    <row r="197" spans="1:14">
      <c r="A197" s="207" t="s">
        <v>7257</v>
      </c>
      <c r="B197" s="118" t="s">
        <v>7586</v>
      </c>
      <c r="C197" s="117"/>
      <c r="D197" s="208"/>
      <c r="E197" s="118"/>
      <c r="H197" s="118"/>
      <c r="I197" s="208"/>
      <c r="J197" s="733"/>
      <c r="K197" s="146">
        <f t="shared" si="20"/>
        <v>0</v>
      </c>
      <c r="L197" s="733"/>
      <c r="M197" s="146">
        <f t="shared" si="21"/>
        <v>0</v>
      </c>
      <c r="N197" s="146">
        <f t="shared" si="22"/>
        <v>0</v>
      </c>
    </row>
    <row r="198" spans="1:14">
      <c r="A198" s="207"/>
      <c r="B198" s="118"/>
      <c r="C198" s="117"/>
      <c r="D198" s="120" t="s">
        <v>7587</v>
      </c>
      <c r="H198" s="118"/>
      <c r="I198" s="208"/>
      <c r="J198" s="733"/>
      <c r="K198" s="146">
        <f t="shared" si="20"/>
        <v>0</v>
      </c>
      <c r="L198" s="733"/>
      <c r="M198" s="146">
        <f t="shared" si="21"/>
        <v>0</v>
      </c>
      <c r="N198" s="146">
        <f t="shared" si="22"/>
        <v>0</v>
      </c>
    </row>
    <row r="199" spans="1:14">
      <c r="A199" s="207"/>
      <c r="B199" s="118"/>
      <c r="C199" s="117"/>
      <c r="E199" s="120" t="s">
        <v>7573</v>
      </c>
      <c r="H199" s="118">
        <v>2</v>
      </c>
      <c r="I199" s="208" t="s">
        <v>3538</v>
      </c>
      <c r="J199" s="733"/>
      <c r="K199" s="146">
        <f t="shared" si="20"/>
        <v>0</v>
      </c>
      <c r="L199" s="733"/>
      <c r="M199" s="146">
        <f t="shared" si="21"/>
        <v>0</v>
      </c>
      <c r="N199" s="146">
        <f t="shared" si="22"/>
        <v>0</v>
      </c>
    </row>
    <row r="200" spans="1:14">
      <c r="A200" s="207"/>
      <c r="B200" s="118"/>
      <c r="C200" s="117"/>
      <c r="D200" s="208"/>
      <c r="E200" s="118"/>
      <c r="H200" s="118"/>
      <c r="I200" s="208"/>
      <c r="J200" s="733"/>
      <c r="K200" s="146">
        <f t="shared" si="20"/>
        <v>0</v>
      </c>
      <c r="L200" s="733"/>
      <c r="M200" s="146">
        <f t="shared" si="21"/>
        <v>0</v>
      </c>
      <c r="N200" s="146">
        <f t="shared" si="22"/>
        <v>0</v>
      </c>
    </row>
    <row r="201" spans="1:14">
      <c r="A201" s="207" t="s">
        <v>7263</v>
      </c>
      <c r="B201" s="118" t="s">
        <v>7588</v>
      </c>
      <c r="C201" s="117"/>
      <c r="D201" s="208"/>
      <c r="E201" s="118"/>
      <c r="H201" s="118"/>
      <c r="I201" s="208"/>
      <c r="J201" s="733"/>
      <c r="K201" s="146">
        <f t="shared" si="20"/>
        <v>0</v>
      </c>
      <c r="L201" s="733"/>
      <c r="M201" s="146">
        <f t="shared" si="21"/>
        <v>0</v>
      </c>
      <c r="N201" s="146">
        <f t="shared" si="22"/>
        <v>0</v>
      </c>
    </row>
    <row r="202" spans="1:14">
      <c r="A202" s="207"/>
      <c r="B202" s="118"/>
      <c r="C202" s="117"/>
      <c r="D202" s="120" t="s">
        <v>7589</v>
      </c>
      <c r="H202" s="118"/>
      <c r="I202" s="208"/>
      <c r="J202" s="733"/>
      <c r="K202" s="146">
        <f t="shared" si="20"/>
        <v>0</v>
      </c>
      <c r="L202" s="733"/>
      <c r="M202" s="146">
        <f t="shared" si="21"/>
        <v>0</v>
      </c>
      <c r="N202" s="146">
        <f t="shared" si="22"/>
        <v>0</v>
      </c>
    </row>
    <row r="203" spans="1:14">
      <c r="A203" s="207"/>
      <c r="B203" s="118"/>
      <c r="C203" s="117"/>
      <c r="E203" s="120" t="s">
        <v>7573</v>
      </c>
      <c r="H203" s="118">
        <v>1</v>
      </c>
      <c r="I203" s="208" t="s">
        <v>3538</v>
      </c>
      <c r="J203" s="733"/>
      <c r="K203" s="146">
        <f t="shared" si="20"/>
        <v>0</v>
      </c>
      <c r="L203" s="733"/>
      <c r="M203" s="146">
        <f t="shared" si="21"/>
        <v>0</v>
      </c>
      <c r="N203" s="146">
        <f t="shared" si="22"/>
        <v>0</v>
      </c>
    </row>
    <row r="204" spans="1:14">
      <c r="A204" s="207"/>
      <c r="B204" s="118"/>
      <c r="C204" s="117"/>
      <c r="H204" s="118"/>
      <c r="I204" s="208"/>
      <c r="J204" s="733"/>
      <c r="K204" s="146">
        <f t="shared" si="20"/>
        <v>0</v>
      </c>
      <c r="L204" s="733"/>
      <c r="M204" s="146">
        <f t="shared" si="21"/>
        <v>0</v>
      </c>
      <c r="N204" s="146">
        <f t="shared" si="22"/>
        <v>0</v>
      </c>
    </row>
    <row r="205" spans="1:14">
      <c r="A205" s="207" t="s">
        <v>7265</v>
      </c>
      <c r="B205" s="118" t="s">
        <v>7582</v>
      </c>
      <c r="C205" s="117"/>
      <c r="D205" s="208"/>
      <c r="E205" s="118"/>
      <c r="H205" s="118"/>
      <c r="I205" s="208"/>
      <c r="J205" s="733"/>
      <c r="K205" s="146">
        <f t="shared" si="20"/>
        <v>0</v>
      </c>
      <c r="L205" s="733"/>
      <c r="M205" s="146">
        <f t="shared" si="21"/>
        <v>0</v>
      </c>
      <c r="N205" s="146">
        <f t="shared" si="22"/>
        <v>0</v>
      </c>
    </row>
    <row r="206" spans="1:14">
      <c r="A206" s="207"/>
      <c r="B206" s="118"/>
      <c r="C206" s="117"/>
      <c r="D206" s="120" t="s">
        <v>7590</v>
      </c>
      <c r="H206" s="118">
        <v>1</v>
      </c>
      <c r="I206" s="208" t="s">
        <v>3538</v>
      </c>
      <c r="J206" s="733"/>
      <c r="K206" s="146">
        <f t="shared" si="20"/>
        <v>0</v>
      </c>
      <c r="L206" s="733"/>
      <c r="M206" s="146">
        <f t="shared" si="21"/>
        <v>0</v>
      </c>
      <c r="N206" s="146">
        <f t="shared" si="22"/>
        <v>0</v>
      </c>
    </row>
    <row r="207" spans="1:14">
      <c r="A207" s="207"/>
      <c r="B207" s="118"/>
      <c r="C207" s="117"/>
      <c r="D207" s="208"/>
      <c r="E207" s="118"/>
      <c r="H207" s="118"/>
      <c r="I207" s="208"/>
      <c r="J207" s="733"/>
      <c r="K207" s="146">
        <f t="shared" si="20"/>
        <v>0</v>
      </c>
      <c r="L207" s="733"/>
      <c r="M207" s="146">
        <f t="shared" si="21"/>
        <v>0</v>
      </c>
      <c r="N207" s="146">
        <f t="shared" si="22"/>
        <v>0</v>
      </c>
    </row>
    <row r="208" spans="1:14">
      <c r="A208" s="133" t="s">
        <v>7267</v>
      </c>
      <c r="B208" s="206" t="s">
        <v>7574</v>
      </c>
      <c r="J208" s="733"/>
      <c r="K208" s="146">
        <f t="shared" si="20"/>
        <v>0</v>
      </c>
      <c r="L208" s="733"/>
      <c r="M208" s="146">
        <f t="shared" si="21"/>
        <v>0</v>
      </c>
      <c r="N208" s="146">
        <f t="shared" si="22"/>
        <v>0</v>
      </c>
    </row>
    <row r="209" spans="1:14">
      <c r="A209" s="195"/>
      <c r="B209" s="196"/>
      <c r="D209" s="120" t="s">
        <v>7591</v>
      </c>
      <c r="H209" s="134">
        <v>1</v>
      </c>
      <c r="I209" s="120" t="s">
        <v>3538</v>
      </c>
      <c r="J209" s="733"/>
      <c r="K209" s="146">
        <f t="shared" si="20"/>
        <v>0</v>
      </c>
      <c r="L209" s="733"/>
      <c r="M209" s="146">
        <f t="shared" si="21"/>
        <v>0</v>
      </c>
      <c r="N209" s="146">
        <f t="shared" si="22"/>
        <v>0</v>
      </c>
    </row>
    <row r="210" spans="1:14">
      <c r="A210" s="207"/>
      <c r="B210" s="118"/>
      <c r="C210" s="117"/>
      <c r="D210" s="208"/>
      <c r="E210" s="118"/>
      <c r="H210" s="118"/>
      <c r="I210" s="208"/>
      <c r="J210" s="733"/>
      <c r="K210" s="146">
        <f t="shared" si="20"/>
        <v>0</v>
      </c>
      <c r="L210" s="733"/>
      <c r="M210" s="146">
        <f t="shared" si="21"/>
        <v>0</v>
      </c>
      <c r="N210" s="146">
        <f t="shared" si="22"/>
        <v>0</v>
      </c>
    </row>
    <row r="211" spans="1:14">
      <c r="A211" s="207" t="s">
        <v>7269</v>
      </c>
      <c r="B211" s="118" t="s">
        <v>7586</v>
      </c>
      <c r="C211" s="117"/>
      <c r="D211" s="208"/>
      <c r="E211" s="118"/>
      <c r="H211" s="118"/>
      <c r="I211" s="208"/>
      <c r="J211" s="733"/>
      <c r="K211" s="146">
        <f t="shared" si="20"/>
        <v>0</v>
      </c>
      <c r="L211" s="733"/>
      <c r="M211" s="146">
        <f t="shared" si="21"/>
        <v>0</v>
      </c>
      <c r="N211" s="146">
        <f t="shared" si="22"/>
        <v>0</v>
      </c>
    </row>
    <row r="212" spans="1:14">
      <c r="A212" s="207"/>
      <c r="B212" s="118"/>
      <c r="C212" s="117"/>
      <c r="D212" s="120" t="s">
        <v>7592</v>
      </c>
      <c r="H212" s="118">
        <v>1</v>
      </c>
      <c r="I212" s="208" t="s">
        <v>3538</v>
      </c>
      <c r="J212" s="733"/>
      <c r="K212" s="146">
        <f t="shared" si="20"/>
        <v>0</v>
      </c>
      <c r="L212" s="733"/>
      <c r="M212" s="146">
        <f t="shared" si="21"/>
        <v>0</v>
      </c>
      <c r="N212" s="146">
        <f t="shared" si="22"/>
        <v>0</v>
      </c>
    </row>
    <row r="213" spans="1:14">
      <c r="A213" s="207"/>
      <c r="B213" s="118"/>
      <c r="C213" s="117"/>
      <c r="D213" s="208"/>
      <c r="E213" s="118"/>
      <c r="H213" s="118"/>
      <c r="I213" s="208"/>
      <c r="J213" s="733"/>
      <c r="K213" s="146">
        <f t="shared" si="20"/>
        <v>0</v>
      </c>
      <c r="L213" s="733"/>
      <c r="M213" s="146">
        <f t="shared" si="21"/>
        <v>0</v>
      </c>
      <c r="N213" s="146">
        <f t="shared" si="22"/>
        <v>0</v>
      </c>
    </row>
    <row r="214" spans="1:14">
      <c r="A214" s="195" t="s">
        <v>7593</v>
      </c>
      <c r="B214" s="196"/>
      <c r="J214" s="733"/>
      <c r="K214" s="146">
        <f t="shared" si="20"/>
        <v>0</v>
      </c>
      <c r="L214" s="733"/>
      <c r="M214" s="146">
        <f t="shared" si="21"/>
        <v>0</v>
      </c>
      <c r="N214" s="146">
        <f t="shared" si="22"/>
        <v>0</v>
      </c>
    </row>
    <row r="215" spans="1:14">
      <c r="A215" s="133" t="s">
        <v>7239</v>
      </c>
      <c r="B215" s="206" t="s">
        <v>7594</v>
      </c>
      <c r="J215" s="733"/>
      <c r="K215" s="146">
        <f t="shared" si="20"/>
        <v>0</v>
      </c>
      <c r="L215" s="733"/>
      <c r="M215" s="146">
        <f t="shared" si="21"/>
        <v>0</v>
      </c>
      <c r="N215" s="146">
        <f t="shared" si="22"/>
        <v>0</v>
      </c>
    </row>
    <row r="216" spans="1:14">
      <c r="B216" s="206"/>
      <c r="D216" s="120" t="s">
        <v>7595</v>
      </c>
      <c r="H216" s="134">
        <v>1</v>
      </c>
      <c r="I216" s="120" t="s">
        <v>3538</v>
      </c>
      <c r="J216" s="733"/>
      <c r="K216" s="146">
        <f t="shared" si="20"/>
        <v>0</v>
      </c>
      <c r="L216" s="733"/>
      <c r="M216" s="146">
        <f t="shared" si="21"/>
        <v>0</v>
      </c>
      <c r="N216" s="146">
        <f t="shared" si="22"/>
        <v>0</v>
      </c>
    </row>
    <row r="217" spans="1:14">
      <c r="B217" s="206"/>
      <c r="J217" s="733"/>
      <c r="K217" s="146">
        <f t="shared" si="20"/>
        <v>0</v>
      </c>
      <c r="L217" s="733"/>
      <c r="M217" s="146">
        <f t="shared" si="21"/>
        <v>0</v>
      </c>
      <c r="N217" s="146">
        <f t="shared" si="22"/>
        <v>0</v>
      </c>
    </row>
    <row r="218" spans="1:14">
      <c r="A218" s="133" t="s">
        <v>7242</v>
      </c>
      <c r="B218" s="206" t="s">
        <v>7596</v>
      </c>
      <c r="J218" s="733"/>
      <c r="K218" s="146">
        <f t="shared" si="20"/>
        <v>0</v>
      </c>
      <c r="L218" s="733"/>
      <c r="M218" s="146">
        <f t="shared" si="21"/>
        <v>0</v>
      </c>
      <c r="N218" s="146">
        <f t="shared" si="22"/>
        <v>0</v>
      </c>
    </row>
    <row r="219" spans="1:14">
      <c r="B219" s="206"/>
      <c r="D219" s="120" t="s">
        <v>7597</v>
      </c>
      <c r="H219" s="134">
        <v>25</v>
      </c>
      <c r="I219" s="120" t="s">
        <v>876</v>
      </c>
      <c r="J219" s="733"/>
      <c r="K219" s="146">
        <f t="shared" si="20"/>
        <v>0</v>
      </c>
      <c r="L219" s="733"/>
      <c r="M219" s="146">
        <f t="shared" si="21"/>
        <v>0</v>
      </c>
      <c r="N219" s="146">
        <f t="shared" si="22"/>
        <v>0</v>
      </c>
    </row>
    <row r="220" spans="1:14">
      <c r="B220" s="206"/>
      <c r="J220" s="733"/>
      <c r="K220" s="146">
        <f t="shared" si="20"/>
        <v>0</v>
      </c>
      <c r="L220" s="733"/>
      <c r="M220" s="146">
        <f t="shared" si="21"/>
        <v>0</v>
      </c>
      <c r="N220" s="146">
        <f t="shared" si="22"/>
        <v>0</v>
      </c>
    </row>
    <row r="221" spans="1:14">
      <c r="A221" s="133" t="s">
        <v>7245</v>
      </c>
      <c r="B221" s="206" t="s">
        <v>7598</v>
      </c>
      <c r="J221" s="733"/>
      <c r="K221" s="146">
        <f t="shared" si="20"/>
        <v>0</v>
      </c>
      <c r="L221" s="733"/>
      <c r="M221" s="146">
        <f t="shared" si="21"/>
        <v>0</v>
      </c>
      <c r="N221" s="146">
        <f t="shared" si="22"/>
        <v>0</v>
      </c>
    </row>
    <row r="222" spans="1:14">
      <c r="B222" s="206"/>
      <c r="D222" s="120" t="s">
        <v>7599</v>
      </c>
      <c r="H222" s="134">
        <v>1</v>
      </c>
      <c r="I222" s="120" t="s">
        <v>3538</v>
      </c>
      <c r="J222" s="733"/>
      <c r="K222" s="146">
        <f t="shared" si="20"/>
        <v>0</v>
      </c>
      <c r="L222" s="733"/>
      <c r="M222" s="146">
        <f t="shared" si="21"/>
        <v>0</v>
      </c>
      <c r="N222" s="146">
        <f t="shared" si="22"/>
        <v>0</v>
      </c>
    </row>
    <row r="223" spans="1:14">
      <c r="D223" s="177"/>
      <c r="J223" s="733"/>
      <c r="K223" s="146">
        <f t="shared" si="20"/>
        <v>0</v>
      </c>
      <c r="L223" s="733"/>
      <c r="M223" s="146">
        <f t="shared" si="21"/>
        <v>0</v>
      </c>
      <c r="N223" s="146">
        <f t="shared" si="22"/>
        <v>0</v>
      </c>
    </row>
    <row r="224" spans="1:14">
      <c r="A224" s="151" t="s">
        <v>7311</v>
      </c>
      <c r="F224" s="166"/>
      <c r="J224" s="733"/>
      <c r="K224" s="146">
        <f t="shared" si="20"/>
        <v>0</v>
      </c>
      <c r="L224" s="733"/>
      <c r="M224" s="146">
        <f t="shared" si="21"/>
        <v>0</v>
      </c>
      <c r="N224" s="146">
        <f t="shared" si="22"/>
        <v>0</v>
      </c>
    </row>
    <row r="225" spans="1:14">
      <c r="A225" s="133" t="s">
        <v>7239</v>
      </c>
      <c r="B225" s="120" t="s">
        <v>7600</v>
      </c>
      <c r="H225" s="134">
        <v>24</v>
      </c>
      <c r="I225" s="120" t="s">
        <v>1921</v>
      </c>
      <c r="J225" s="733"/>
      <c r="K225" s="146">
        <f t="shared" si="20"/>
        <v>0</v>
      </c>
      <c r="L225" s="733"/>
      <c r="M225" s="146">
        <f t="shared" si="21"/>
        <v>0</v>
      </c>
      <c r="N225" s="146">
        <f t="shared" si="22"/>
        <v>0</v>
      </c>
    </row>
    <row r="226" spans="1:14">
      <c r="J226" s="733"/>
      <c r="K226" s="146">
        <f t="shared" si="20"/>
        <v>0</v>
      </c>
      <c r="L226" s="733"/>
      <c r="M226" s="146">
        <f t="shared" si="21"/>
        <v>0</v>
      </c>
      <c r="N226" s="146">
        <f t="shared" si="22"/>
        <v>0</v>
      </c>
    </row>
    <row r="227" spans="1:14">
      <c r="A227" s="133" t="s">
        <v>7242</v>
      </c>
      <c r="B227" s="120" t="s">
        <v>7601</v>
      </c>
      <c r="H227" s="134">
        <v>24</v>
      </c>
      <c r="I227" s="120" t="s">
        <v>1921</v>
      </c>
      <c r="J227" s="733"/>
      <c r="K227" s="146">
        <f t="shared" si="20"/>
        <v>0</v>
      </c>
      <c r="L227" s="733"/>
      <c r="M227" s="146">
        <f t="shared" si="21"/>
        <v>0</v>
      </c>
      <c r="N227" s="146">
        <f t="shared" si="22"/>
        <v>0</v>
      </c>
    </row>
    <row r="228" spans="1:14">
      <c r="J228" s="733"/>
      <c r="K228" s="146">
        <f t="shared" si="20"/>
        <v>0</v>
      </c>
      <c r="L228" s="733"/>
      <c r="M228" s="146">
        <f t="shared" si="21"/>
        <v>0</v>
      </c>
      <c r="N228" s="146">
        <f t="shared" si="22"/>
        <v>0</v>
      </c>
    </row>
    <row r="229" spans="1:14">
      <c r="A229" s="133" t="s">
        <v>7245</v>
      </c>
      <c r="B229" s="120" t="s">
        <v>7602</v>
      </c>
      <c r="H229" s="134">
        <v>4</v>
      </c>
      <c r="I229" s="120" t="s">
        <v>3538</v>
      </c>
      <c r="J229" s="733"/>
      <c r="K229" s="146">
        <f t="shared" si="20"/>
        <v>0</v>
      </c>
      <c r="L229" s="733"/>
      <c r="M229" s="146">
        <f t="shared" si="21"/>
        <v>0</v>
      </c>
      <c r="N229" s="146">
        <f t="shared" si="22"/>
        <v>0</v>
      </c>
    </row>
    <row r="230" spans="1:14">
      <c r="J230" s="733"/>
      <c r="K230" s="146">
        <f t="shared" si="20"/>
        <v>0</v>
      </c>
      <c r="L230" s="733"/>
      <c r="M230" s="146">
        <f t="shared" si="21"/>
        <v>0</v>
      </c>
      <c r="N230" s="146">
        <f t="shared" si="22"/>
        <v>0</v>
      </c>
    </row>
    <row r="231" spans="1:14">
      <c r="A231" s="133" t="s">
        <v>7247</v>
      </c>
      <c r="B231" s="120" t="s">
        <v>7603</v>
      </c>
      <c r="H231" s="134">
        <v>24</v>
      </c>
      <c r="I231" s="120" t="s">
        <v>1921</v>
      </c>
      <c r="J231" s="733"/>
      <c r="K231" s="146">
        <f t="shared" si="20"/>
        <v>0</v>
      </c>
      <c r="L231" s="733"/>
      <c r="M231" s="146">
        <f t="shared" si="21"/>
        <v>0</v>
      </c>
      <c r="N231" s="146">
        <f t="shared" si="22"/>
        <v>0</v>
      </c>
    </row>
    <row r="232" spans="1:14">
      <c r="J232" s="733"/>
      <c r="K232" s="146">
        <f t="shared" si="20"/>
        <v>0</v>
      </c>
      <c r="L232" s="733"/>
      <c r="M232" s="146">
        <f t="shared" si="21"/>
        <v>0</v>
      </c>
      <c r="N232" s="146">
        <f t="shared" si="22"/>
        <v>0</v>
      </c>
    </row>
    <row r="233" spans="1:14">
      <c r="A233" s="133" t="s">
        <v>7250</v>
      </c>
      <c r="B233" s="120" t="s">
        <v>7604</v>
      </c>
      <c r="H233" s="134">
        <v>12</v>
      </c>
      <c r="I233" s="120" t="s">
        <v>1921</v>
      </c>
      <c r="J233" s="733"/>
      <c r="K233" s="146">
        <f t="shared" ref="K233:K236" si="23">+J233*H233</f>
        <v>0</v>
      </c>
      <c r="L233" s="733"/>
      <c r="M233" s="146">
        <f t="shared" ref="M233:M236" si="24">+L233*H233</f>
        <v>0</v>
      </c>
      <c r="N233" s="146">
        <f t="shared" ref="N233:N236" si="25">+M233+K233</f>
        <v>0</v>
      </c>
    </row>
    <row r="234" spans="1:14">
      <c r="A234" s="219"/>
      <c r="B234" s="156"/>
      <c r="C234" s="156"/>
      <c r="D234" s="156"/>
      <c r="E234" s="156"/>
      <c r="F234" s="156"/>
      <c r="G234" s="156"/>
      <c r="H234" s="157"/>
      <c r="I234" s="156"/>
      <c r="J234" s="733"/>
      <c r="K234" s="146">
        <f t="shared" si="23"/>
        <v>0</v>
      </c>
      <c r="L234" s="733"/>
      <c r="M234" s="146">
        <f t="shared" si="24"/>
        <v>0</v>
      </c>
      <c r="N234" s="146">
        <f t="shared" si="25"/>
        <v>0</v>
      </c>
    </row>
    <row r="235" spans="1:14">
      <c r="A235" s="219" t="s">
        <v>7253</v>
      </c>
      <c r="B235" s="156" t="s">
        <v>7381</v>
      </c>
      <c r="C235" s="156"/>
      <c r="D235" s="156"/>
      <c r="E235" s="156"/>
      <c r="F235" s="156"/>
      <c r="G235" s="156"/>
      <c r="H235" s="157"/>
      <c r="I235" s="156"/>
      <c r="J235" s="733"/>
      <c r="K235" s="146">
        <f t="shared" si="23"/>
        <v>0</v>
      </c>
      <c r="L235" s="733"/>
      <c r="M235" s="146">
        <f t="shared" si="24"/>
        <v>0</v>
      </c>
      <c r="N235" s="146">
        <f t="shared" si="25"/>
        <v>0</v>
      </c>
    </row>
    <row r="236" spans="1:14">
      <c r="A236" s="219"/>
      <c r="B236" s="156"/>
      <c r="C236" s="156"/>
      <c r="D236" s="156" t="s">
        <v>7432</v>
      </c>
      <c r="E236" s="156"/>
      <c r="F236" s="156"/>
      <c r="G236" s="156"/>
      <c r="H236" s="220">
        <v>3</v>
      </c>
      <c r="I236" s="156" t="s">
        <v>271</v>
      </c>
      <c r="J236" s="733"/>
      <c r="K236" s="146">
        <f t="shared" si="23"/>
        <v>0</v>
      </c>
      <c r="L236" s="733"/>
      <c r="M236" s="146">
        <f t="shared" si="24"/>
        <v>0</v>
      </c>
      <c r="N236" s="146">
        <f t="shared" si="25"/>
        <v>0</v>
      </c>
    </row>
    <row r="237" spans="1:14" ht="12.75" thickBot="1">
      <c r="A237" s="221"/>
      <c r="B237" s="153"/>
      <c r="C237" s="153"/>
      <c r="D237" s="153"/>
      <c r="E237" s="153"/>
      <c r="F237" s="153"/>
      <c r="G237" s="153"/>
      <c r="H237" s="154"/>
      <c r="I237" s="153"/>
      <c r="J237" s="152"/>
      <c r="K237" s="152"/>
      <c r="L237" s="152"/>
      <c r="M237" s="152"/>
      <c r="N237" s="152"/>
    </row>
    <row r="238" spans="1:14" ht="12.75" thickTop="1">
      <c r="A238" s="195" t="s">
        <v>7605</v>
      </c>
      <c r="B238" s="149"/>
      <c r="C238" s="149"/>
      <c r="D238" s="149"/>
      <c r="E238" s="149"/>
      <c r="F238" s="149"/>
      <c r="G238" s="149"/>
      <c r="H238" s="150"/>
      <c r="I238" s="149"/>
      <c r="K238" s="148">
        <f>SUM(K7:K237)</f>
        <v>0</v>
      </c>
      <c r="L238" s="148"/>
      <c r="M238" s="148">
        <f>SUM(M7:M237)</f>
        <v>0</v>
      </c>
      <c r="N238" s="148">
        <f>SUM(N7:N237)</f>
        <v>0</v>
      </c>
    </row>
  </sheetData>
  <sheetProtection password="C63E" sheet="1" objects="1" scenarios="1"/>
  <pageMargins left="1.0629921259842521" right="0.35433070866141736" top="0.51181102362204722" bottom="0.62992125984251968" header="0.39370078740157483" footer="0.39370078740157483"/>
  <pageSetup paperSize="9" fitToHeight="100" orientation="landscape" r:id="rId1"/>
  <headerFooter alignWithMargins="0">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33</vt:i4>
      </vt:variant>
      <vt:variant>
        <vt:lpstr>Pojmenované oblasti</vt:lpstr>
      </vt:variant>
      <vt:variant>
        <vt:i4>45</vt:i4>
      </vt:variant>
    </vt:vector>
  </HeadingPairs>
  <TitlesOfParts>
    <vt:vector size="78" baseType="lpstr">
      <vt:lpstr>Rekapitulace stavby</vt:lpstr>
      <vt:lpstr>01 - SO 01.1 - Bourání</vt:lpstr>
      <vt:lpstr>02 - SO 01.2 - Stavební část</vt:lpstr>
      <vt:lpstr>Technologie kuchyně</vt:lpstr>
      <vt:lpstr>03 - SO 01.3 - Vnitřní zd...</vt:lpstr>
      <vt:lpstr>Soupis položek ZTI</vt:lpstr>
      <vt:lpstr>Soupis položek rozvod plynu</vt:lpstr>
      <vt:lpstr>04 - SO 01.4 - Ústřední v...</vt:lpstr>
      <vt:lpstr>Soupis položek ÚT</vt:lpstr>
      <vt:lpstr>05 - SO 01.5 - Vzduchotec...</vt:lpstr>
      <vt:lpstr>Soupis položek VZT</vt:lpstr>
      <vt:lpstr>06 - SO 01.6 - Elektroins...</vt:lpstr>
      <vt:lpstr>Rekapitulace silnoproud</vt:lpstr>
      <vt:lpstr>Soupis položek silnoproud</vt:lpstr>
      <vt:lpstr>Rekapitulace slaboproud</vt:lpstr>
      <vt:lpstr>Soupis položek slaboproud</vt:lpstr>
      <vt:lpstr>Rekapitulace EPS</vt:lpstr>
      <vt:lpstr>Soupis položek EPS</vt:lpstr>
      <vt:lpstr>01 - SO 01.7.1 - Akumulač...</vt:lpstr>
      <vt:lpstr>02 - SO 01.7.2 - Odvodněn...</vt:lpstr>
      <vt:lpstr>03 - SO 01.7.3 - Kanaliza...</vt:lpstr>
      <vt:lpstr>04 - SO 01.7.4 - Výtlak o...</vt:lpstr>
      <vt:lpstr>05 - SO 01.7.5 - Technologie</vt:lpstr>
      <vt:lpstr>2 - SO 02 - Oplocení</vt:lpstr>
      <vt:lpstr>3 - IO 01 - Zpevněné plochy</vt:lpstr>
      <vt:lpstr>4 - IO 02 - Parkoviště</vt:lpstr>
      <vt:lpstr>5 - IO 03 - Zeleň</vt:lpstr>
      <vt:lpstr>6 - IO 05 - Přípojka vody</vt:lpstr>
      <vt:lpstr>7 - IO 06 - Přeložka lamp...</vt:lpstr>
      <vt:lpstr>Rekapitulace IO 06</vt:lpstr>
      <vt:lpstr>Soupis položek IO 06</vt:lpstr>
      <vt:lpstr>VRN - VRN</vt:lpstr>
      <vt:lpstr>Pokyny pro vyplnění</vt:lpstr>
      <vt:lpstr>'01 - SO 01.1 - Bourání'!Názvy_tisku</vt:lpstr>
      <vt:lpstr>'01 - SO 01.7.1 - Akumulač...'!Názvy_tisku</vt:lpstr>
      <vt:lpstr>'02 - SO 01.2 - Stavební část'!Názvy_tisku</vt:lpstr>
      <vt:lpstr>'02 - SO 01.7.2 - Odvodněn...'!Názvy_tisku</vt:lpstr>
      <vt:lpstr>'03 - SO 01.3 - Vnitřní zd...'!Názvy_tisku</vt:lpstr>
      <vt:lpstr>'03 - SO 01.7.3 - Kanaliza...'!Názvy_tisku</vt:lpstr>
      <vt:lpstr>'04 - SO 01.4 - Ústřední v...'!Názvy_tisku</vt:lpstr>
      <vt:lpstr>'04 - SO 01.7.4 - Výtlak o...'!Názvy_tisku</vt:lpstr>
      <vt:lpstr>'05 - SO 01.5 - Vzduchotec...'!Názvy_tisku</vt:lpstr>
      <vt:lpstr>'05 - SO 01.7.5 - Technologie'!Názvy_tisku</vt:lpstr>
      <vt:lpstr>'06 - SO 01.6 - Elektroins...'!Názvy_tisku</vt:lpstr>
      <vt:lpstr>'2 - SO 02 - Oplocení'!Názvy_tisku</vt:lpstr>
      <vt:lpstr>'3 - IO 01 - Zpevněné plochy'!Názvy_tisku</vt:lpstr>
      <vt:lpstr>'4 - IO 02 - Parkoviště'!Názvy_tisku</vt:lpstr>
      <vt:lpstr>'5 - IO 03 - Zeleň'!Názvy_tisku</vt:lpstr>
      <vt:lpstr>'6 - IO 05 - Přípojka vody'!Názvy_tisku</vt:lpstr>
      <vt:lpstr>'7 - IO 06 - Přeložka lamp...'!Názvy_tisku</vt:lpstr>
      <vt:lpstr>'Rekapitulace stavby'!Názvy_tisku</vt:lpstr>
      <vt:lpstr>'VRN - VRN'!Názvy_tisku</vt:lpstr>
      <vt:lpstr>'01 - SO 01.1 - Bourání'!Oblast_tisku</vt:lpstr>
      <vt:lpstr>'01 - SO 01.7.1 - Akumulač...'!Oblast_tisku</vt:lpstr>
      <vt:lpstr>'02 - SO 01.2 - Stavební část'!Oblast_tisku</vt:lpstr>
      <vt:lpstr>'02 - SO 01.7.2 - Odvodněn...'!Oblast_tisku</vt:lpstr>
      <vt:lpstr>'03 - SO 01.3 - Vnitřní zd...'!Oblast_tisku</vt:lpstr>
      <vt:lpstr>'03 - SO 01.7.3 - Kanaliza...'!Oblast_tisku</vt:lpstr>
      <vt:lpstr>'04 - SO 01.4 - Ústřední v...'!Oblast_tisku</vt:lpstr>
      <vt:lpstr>'04 - SO 01.7.4 - Výtlak o...'!Oblast_tisku</vt:lpstr>
      <vt:lpstr>'05 - SO 01.5 - Vzduchotec...'!Oblast_tisku</vt:lpstr>
      <vt:lpstr>'05 - SO 01.7.5 - Technologie'!Oblast_tisku</vt:lpstr>
      <vt:lpstr>'06 - SO 01.6 - Elektroins...'!Oblast_tisku</vt:lpstr>
      <vt:lpstr>'2 - SO 02 - Oplocení'!Oblast_tisku</vt:lpstr>
      <vt:lpstr>'3 - IO 01 - Zpevněné plochy'!Oblast_tisku</vt:lpstr>
      <vt:lpstr>'4 - IO 02 - Parkoviště'!Oblast_tisku</vt:lpstr>
      <vt:lpstr>'5 - IO 03 - Zeleň'!Oblast_tisku</vt:lpstr>
      <vt:lpstr>'6 - IO 05 - Přípojka vody'!Oblast_tisku</vt:lpstr>
      <vt:lpstr>'7 - IO 06 - Přeložka lamp...'!Oblast_tisku</vt:lpstr>
      <vt:lpstr>'Pokyny pro vyplnění'!Oblast_tisku</vt:lpstr>
      <vt:lpstr>'Rekapitulace stavby'!Oblast_tisku</vt:lpstr>
      <vt:lpstr>'Soupis položek rozvod plynu'!Oblast_tisku</vt:lpstr>
      <vt:lpstr>'Soupis položek ÚT'!Oblast_tisku</vt:lpstr>
      <vt:lpstr>'Soupis položek VZT'!Oblast_tisku</vt:lpstr>
      <vt:lpstr>'Soupis položek ZTI'!Oblast_tisku</vt:lpstr>
      <vt:lpstr>'Technologie kuchyně'!Oblast_tisku</vt:lpstr>
      <vt:lpstr>'VRN - VRN'!Oblast_tisku</vt:lpstr>
      <vt:lpstr>výdej</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DESKTOP-SHIO4LJ\Luděk Štuller</dc:creator>
  <cp:lastModifiedBy>Jiří Němec</cp:lastModifiedBy>
  <cp:lastPrinted>2017-12-13T09:06:05Z</cp:lastPrinted>
  <dcterms:created xsi:type="dcterms:W3CDTF">2017-12-13T08:32:52Z</dcterms:created>
  <dcterms:modified xsi:type="dcterms:W3CDTF">2018-01-17T14:50:44Z</dcterms:modified>
</cp:coreProperties>
</file>